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33B81D3-C7EB-42B7-B0A0-FB2137938736}" xr6:coauthVersionLast="44" xr6:coauthVersionMax="44" xr10:uidLastSave="{00000000-0000-0000-0000-000000000000}"/>
  <bookViews>
    <workbookView xWindow="-25335" yWindow="3570" windowWidth="21600" windowHeight="11385" activeTab="8" xr2:uid="{00000000-000D-0000-FFFF-FFFF00000000}"/>
  </bookViews>
  <sheets>
    <sheet name="S34_1" sheetId="1" r:id="rId1"/>
    <sheet name="S34_2" sheetId="2" r:id="rId2"/>
    <sheet name="S34_3" sheetId="3" r:id="rId3"/>
    <sheet name="S34_4" sheetId="4" r:id="rId4"/>
    <sheet name="S34_5" sheetId="5" r:id="rId5"/>
    <sheet name="S34_6" sheetId="6" r:id="rId6"/>
    <sheet name="S34_7" sheetId="7" r:id="rId7"/>
    <sheet name="S34_8" sheetId="8" r:id="rId8"/>
    <sheet name="S34_9" sheetId="9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>S34_7!$E$6</definedName>
    <definedName name="annint">S34_9!$K$9</definedName>
    <definedName name="B">S34_7!$F$6</definedName>
    <definedName name="C_">S34_7!$G$6</definedName>
    <definedName name="Calls" localSheetId="2">#REF!</definedName>
    <definedName name="Calls" localSheetId="3">#REF!</definedName>
    <definedName name="Calls" localSheetId="4">#REF!</definedName>
    <definedName name="Calls">#REF!</definedName>
    <definedName name="card1rate">S34_8!$F$1</definedName>
    <definedName name="card2rate">S34_8!$F$2</definedName>
    <definedName name="carloss" localSheetId="2">#REF!</definedName>
    <definedName name="carloss" localSheetId="3">#REF!</definedName>
    <definedName name="carloss" localSheetId="4">#REF!</definedName>
    <definedName name="carloss">#REF!</definedName>
    <definedName name="costlock" localSheetId="2">#REF!</definedName>
    <definedName name="costlock" localSheetId="3">#REF!</definedName>
    <definedName name="costlock" localSheetId="4">#REF!</definedName>
    <definedName name="costlock">#REF!</definedName>
    <definedName name="D">S34_7!$H$6</definedName>
    <definedName name="ded" localSheetId="2">#REF!</definedName>
    <definedName name="ded" localSheetId="3">#REF!</definedName>
    <definedName name="ded" localSheetId="4">#REF!</definedName>
    <definedName name="ded">#REF!</definedName>
    <definedName name="endpayment">S34_6!$D$6</definedName>
    <definedName name="INT_RATE">S34_6!$D$4</definedName>
    <definedName name="lock_no_policy" localSheetId="2">#REF!</definedName>
    <definedName name="lock_no_policy" localSheetId="3">#REF!</definedName>
    <definedName name="lock_no_policy" localSheetId="4">#REF!</definedName>
    <definedName name="lock_no_policy">#REF!</definedName>
    <definedName name="lock_policy" localSheetId="2">#REF!</definedName>
    <definedName name="lock_policy" localSheetId="3">#REF!</definedName>
    <definedName name="lock_policy" localSheetId="4">#REF!</definedName>
    <definedName name="lock_policy">#REF!</definedName>
    <definedName name="look2">S34_6!$L$7:$M$26</definedName>
    <definedName name="lookup">S34_6!$K$7:$M$26</definedName>
    <definedName name="no_lock_no_policy" localSheetId="2">#REF!</definedName>
    <definedName name="no_lock_no_policy" localSheetId="3">#REF!</definedName>
    <definedName name="no_lock_no_policy" localSheetId="4">#REF!</definedName>
    <definedName name="no_lock_no_policy">#REF!</definedName>
    <definedName name="no_lock_policy" localSheetId="2">#REF!</definedName>
    <definedName name="no_lock_policy" localSheetId="3">#REF!</definedName>
    <definedName name="no_lock_policy" localSheetId="4">#REF!</definedName>
    <definedName name="no_lock_policy">#REF!</definedName>
    <definedName name="Payment" localSheetId="4">S34_5!$C$5</definedName>
    <definedName name="Payment">S34_3!$C$5</definedName>
    <definedName name="payment_limit">S34_8!$F$3</definedName>
    <definedName name="paymentgrowth">S34_6!$D$5</definedName>
    <definedName name="paymentmonths1_30">S34_1!$D$2</definedName>
    <definedName name="paymentmonths31_60">S34_1!$D$3</definedName>
    <definedName name="percentage_salary_saved">S34_4!$D$2</definedName>
    <definedName name="prem" localSheetId="2">#REF!</definedName>
    <definedName name="prem" localSheetId="3">#REF!</definedName>
    <definedName name="prem" localSheetId="4">#REF!</definedName>
    <definedName name="prem">#REF!</definedName>
    <definedName name="probstollo" localSheetId="2">#REF!</definedName>
    <definedName name="probstollo" localSheetId="3">#REF!</definedName>
    <definedName name="probstollo" localSheetId="4">#REF!</definedName>
    <definedName name="probstollo">#REF!</definedName>
    <definedName name="probstolnlo" localSheetId="2">#REF!</definedName>
    <definedName name="probstolnlo" localSheetId="3">#REF!</definedName>
    <definedName name="probstolnlo" localSheetId="4">#REF!</definedName>
    <definedName name="probstolnlo">#REF!</definedName>
    <definedName name="rate" localSheetId="2">S34_3!$D$1</definedName>
    <definedName name="rate" localSheetId="4">S34_5!$D$1</definedName>
    <definedName name="rate">S34_1!$D$1</definedName>
    <definedName name="repairprofit">[1]Solver3!$E$16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S34_1!$D$2</definedName>
    <definedName name="solver_adj" localSheetId="1" hidden="1">S34_2!$C$6</definedName>
    <definedName name="solver_adj" localSheetId="2" hidden="1">S34_3!$C$5</definedName>
    <definedName name="solver_adj" localSheetId="3" hidden="1">S34_4!$D$2</definedName>
    <definedName name="solver_adj" localSheetId="4" hidden="1">S34_5!$C$5</definedName>
    <definedName name="solver_adj" localSheetId="5" hidden="1">S34_6!$M$7</definedName>
    <definedName name="solver_adj" localSheetId="6" hidden="1">S34_7!$C$8,S34_7!$E$8:$E$12,S34_7!$F$8,S34_7!$F$10,S34_7!$F$12,S34_7!$G$11,S34_7!$H$8</definedName>
    <definedName name="solver_adj" localSheetId="7" hidden="1">S34_8!$F$5:$G$28</definedName>
    <definedName name="solver_adj" localSheetId="8" hidden="1">S34_9!$G$14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2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1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itr" localSheetId="7" hidden="1">2147483647</definedName>
    <definedName name="solver_itr" localSheetId="8" hidden="1">2147483647</definedName>
    <definedName name="solver_lhs1" localSheetId="0" hidden="1">S34_1!$F$64</definedName>
    <definedName name="solver_lhs1" localSheetId="1" hidden="1">S34_2!$F$46:$F$65</definedName>
    <definedName name="solver_lhs1" localSheetId="2" hidden="1">S34_3!$E$14</definedName>
    <definedName name="solver_lhs1" localSheetId="3" hidden="1">S34_4!$G$46:$G$65</definedName>
    <definedName name="solver_lhs1" localSheetId="4" hidden="1">S34_5!$E$14</definedName>
    <definedName name="solver_lhs1" localSheetId="5" hidden="1">S34_6!$H$247</definedName>
    <definedName name="solver_lhs1" localSheetId="6" hidden="1">S34_7!$J$8:$J$15</definedName>
    <definedName name="solver_lhs1" localSheetId="7" hidden="1">S34_8!$F$5:$G$28</definedName>
    <definedName name="solver_lhs1" localSheetId="8" hidden="1">S34_9!$I$37</definedName>
    <definedName name="solver_lhs2" localSheetId="7" hidden="1">S34_8!$J$28:$K$28</definedName>
    <definedName name="solver_lhs3" localSheetId="7" hidden="1">S34_8!$N$5:$N$28</definedName>
    <definedName name="solver_lhs4" localSheetId="7" hidden="1">S34_8!$N$5:$N$28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2</definedName>
    <definedName name="solver_lin" localSheetId="6" hidden="1">1</definedName>
    <definedName name="solver_loc" localSheetId="1" hidden="1">1</definedName>
    <definedName name="solver_loc" localSheetId="2" hidden="1">1</definedName>
    <definedName name="solver_loc" localSheetId="3" hidden="1">1</definedName>
    <definedName name="solver_loc" localSheetId="4" hidden="1">1</definedName>
    <definedName name="solver_loc" localSheetId="5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lva" localSheetId="4" hidden="1">2</definedName>
    <definedName name="solver_lva" localSheetId="5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4" hidden="1">5000</definedName>
    <definedName name="solver_mip" localSheetId="5" hidden="1">5000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4" hidden="1">5000</definedName>
    <definedName name="solver_nod" localSheetId="5" hidden="1">5000</definedName>
    <definedName name="solver_nod" localSheetId="7" hidden="1">2147483647</definedName>
    <definedName name="solver_nod" localSheetId="8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7" hidden="1">3</definedName>
    <definedName name="solver_num" localSheetId="8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pt" localSheetId="0" hidden="1">S34_1!$D$2</definedName>
    <definedName name="solver_opt" localSheetId="1" hidden="1">S34_2!$C$6</definedName>
    <definedName name="solver_opt" localSheetId="2" hidden="1">S34_3!$C$5</definedName>
    <definedName name="solver_opt" localSheetId="3" hidden="1">S34_4!$D$2</definedName>
    <definedName name="solver_opt" localSheetId="4" hidden="1">S34_5!$C$5</definedName>
    <definedName name="solver_opt" localSheetId="5" hidden="1">S34_6!$M$7</definedName>
    <definedName name="solver_opt" localSheetId="6" hidden="1">S34_7!$C$8</definedName>
    <definedName name="solver_opt" localSheetId="7" hidden="1">S34_8!$H$2</definedName>
    <definedName name="solver_opt" localSheetId="8" hidden="1">S34_9!$G$14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7" hidden="1">2</definedName>
    <definedName name="solver_rbv" localSheetId="8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1" localSheetId="3" hidden="1">3</definedName>
    <definedName name="solver_rel1" localSheetId="4" hidden="1">2</definedName>
    <definedName name="solver_rel1" localSheetId="5" hidden="1">2</definedName>
    <definedName name="solver_rel1" localSheetId="6" hidden="1">3</definedName>
    <definedName name="solver_rel1" localSheetId="7" hidden="1">3</definedName>
    <definedName name="solver_rel1" localSheetId="8" hidden="1">2</definedName>
    <definedName name="solver_rel2" localSheetId="7" hidden="1">2</definedName>
    <definedName name="solver_rel3" localSheetId="7" hidden="1">1</definedName>
    <definedName name="solver_rel4" localSheetId="7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S34_8!$L$5:$M$28</definedName>
    <definedName name="solver_rhs1" localSheetId="8" hidden="1">0</definedName>
    <definedName name="solver_rhs2" localSheetId="7" hidden="1">0</definedName>
    <definedName name="solver_rhs3" localSheetId="7" hidden="1">2000</definedName>
    <definedName name="solver_rhs4" localSheetId="7" hidden="1">2000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4" hidden="1">1</definedName>
    <definedName name="solver_std" localSheetId="5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2147483647</definedName>
    <definedName name="solver_tim" localSheetId="8" hidden="1">2147483647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ol" localSheetId="4" hidden="1">0.0005</definedName>
    <definedName name="solver_tol" localSheetId="5" hidden="1">0.0005</definedName>
    <definedName name="solver_tol" localSheetId="6" hidden="1">0.05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7" hidden="1">3</definedName>
    <definedName name="solver_ver" localSheetId="8" hidden="1">3</definedName>
    <definedName name="solver_ver">1.3</definedName>
    <definedName name="unitcost">[1]Solver3!$E$15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9" l="1"/>
  <c r="G16" i="9" s="1"/>
  <c r="H14" i="9"/>
  <c r="I14" i="9" s="1"/>
  <c r="F15" i="9" s="1"/>
  <c r="H15" i="9" l="1"/>
  <c r="I15" i="9" s="1"/>
  <c r="F16" i="9" s="1"/>
  <c r="G17" i="9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16" i="9" l="1"/>
  <c r="I16" i="9" s="1"/>
  <c r="F17" i="9" s="1"/>
  <c r="H11" i="9"/>
  <c r="H17" i="9" l="1"/>
  <c r="I17" i="9" s="1"/>
  <c r="F18" i="9" s="1"/>
  <c r="H18" i="9" l="1"/>
  <c r="I18" i="9" s="1"/>
  <c r="F19" i="9" s="1"/>
  <c r="H19" i="9" l="1"/>
  <c r="I19" i="9" s="1"/>
  <c r="F20" i="9" s="1"/>
  <c r="H20" i="9" l="1"/>
  <c r="I20" i="9" s="1"/>
  <c r="F21" i="9" s="1"/>
  <c r="H21" i="9" l="1"/>
  <c r="I21" i="9" s="1"/>
  <c r="F22" i="9" s="1"/>
  <c r="H22" i="9" l="1"/>
  <c r="I22" i="9" s="1"/>
  <c r="F23" i="9" s="1"/>
  <c r="H23" i="9" l="1"/>
  <c r="I23" i="9" s="1"/>
  <c r="F24" i="9" s="1"/>
  <c r="H24" i="9" l="1"/>
  <c r="I24" i="9" s="1"/>
  <c r="F25" i="9" s="1"/>
  <c r="H25" i="9" l="1"/>
  <c r="I25" i="9" s="1"/>
  <c r="F26" i="9" s="1"/>
  <c r="H26" i="9" l="1"/>
  <c r="I26" i="9" s="1"/>
  <c r="F27" i="9" s="1"/>
  <c r="H27" i="9" l="1"/>
  <c r="I27" i="9" s="1"/>
  <c r="F28" i="9" s="1"/>
  <c r="H28" i="9" l="1"/>
  <c r="I28" i="9" s="1"/>
  <c r="F29" i="9" s="1"/>
  <c r="H29" i="9" l="1"/>
  <c r="I29" i="9" s="1"/>
  <c r="F30" i="9" s="1"/>
  <c r="H30" i="9" l="1"/>
  <c r="I30" i="9" s="1"/>
  <c r="F31" i="9" s="1"/>
  <c r="H31" i="9" l="1"/>
  <c r="I31" i="9" s="1"/>
  <c r="F32" i="9" s="1"/>
  <c r="H32" i="9" l="1"/>
  <c r="I32" i="9" s="1"/>
  <c r="F33" i="9" s="1"/>
  <c r="H33" i="9" l="1"/>
  <c r="I33" i="9" s="1"/>
  <c r="F34" i="9" s="1"/>
  <c r="H34" i="9" l="1"/>
  <c r="I34" i="9" s="1"/>
  <c r="F35" i="9" s="1"/>
  <c r="H35" i="9" l="1"/>
  <c r="I35" i="9" s="1"/>
  <c r="F36" i="9" s="1"/>
  <c r="H36" i="9" l="1"/>
  <c r="I36" i="9" s="1"/>
  <c r="F37" i="9" s="1"/>
  <c r="H37" i="9" l="1"/>
  <c r="I37" i="9" s="1"/>
  <c r="N28" i="8" l="1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M5" i="8"/>
  <c r="L5" i="8"/>
  <c r="J5" i="8"/>
  <c r="D6" i="8" s="1"/>
  <c r="H5" i="8"/>
  <c r="H2" i="8"/>
  <c r="F2" i="8"/>
  <c r="F1" i="8"/>
  <c r="L6" i="8" l="1"/>
  <c r="I5" i="8"/>
  <c r="K5" i="8" s="1"/>
  <c r="E6" i="8" s="1"/>
  <c r="H6" i="8"/>
  <c r="J6" i="8" s="1"/>
  <c r="D7" i="8" s="1"/>
  <c r="H7" i="8" l="1"/>
  <c r="J7" i="8" s="1"/>
  <c r="D8" i="8" s="1"/>
  <c r="L7" i="8"/>
  <c r="M6" i="8"/>
  <c r="I6" i="8"/>
  <c r="K6" i="8" s="1"/>
  <c r="E7" i="8" s="1"/>
  <c r="M7" i="8" l="1"/>
  <c r="I7" i="8"/>
  <c r="K7" i="8" s="1"/>
  <c r="E8" i="8" s="1"/>
  <c r="J8" i="8"/>
  <c r="D9" i="8" s="1"/>
  <c r="L8" i="8"/>
  <c r="H8" i="8"/>
  <c r="M8" i="8" l="1"/>
  <c r="I8" i="8"/>
  <c r="K8" i="8" s="1"/>
  <c r="E9" i="8" s="1"/>
  <c r="L9" i="8"/>
  <c r="H9" i="8"/>
  <c r="J9" i="8" s="1"/>
  <c r="D10" i="8" s="1"/>
  <c r="L10" i="8" l="1"/>
  <c r="H10" i="8"/>
  <c r="J10" i="8" s="1"/>
  <c r="D11" i="8" s="1"/>
  <c r="M9" i="8"/>
  <c r="I9" i="8"/>
  <c r="K9" i="8" s="1"/>
  <c r="E10" i="8" s="1"/>
  <c r="M10" i="8" l="1"/>
  <c r="I10" i="8"/>
  <c r="K10" i="8" s="1"/>
  <c r="E11" i="8" s="1"/>
  <c r="H11" i="8"/>
  <c r="J11" i="8" s="1"/>
  <c r="D12" i="8" s="1"/>
  <c r="L11" i="8"/>
  <c r="M11" i="8" l="1"/>
  <c r="I11" i="8"/>
  <c r="K11" i="8" s="1"/>
  <c r="E12" i="8" s="1"/>
  <c r="J12" i="8"/>
  <c r="D13" i="8" s="1"/>
  <c r="L12" i="8"/>
  <c r="H12" i="8"/>
  <c r="M12" i="8" l="1"/>
  <c r="I12" i="8"/>
  <c r="K12" i="8" s="1"/>
  <c r="E13" i="8" s="1"/>
  <c r="L13" i="8"/>
  <c r="H13" i="8"/>
  <c r="J13" i="8" s="1"/>
  <c r="D14" i="8" s="1"/>
  <c r="M13" i="8" l="1"/>
  <c r="I13" i="8"/>
  <c r="K13" i="8" s="1"/>
  <c r="E14" i="8" s="1"/>
  <c r="L14" i="8"/>
  <c r="H14" i="8"/>
  <c r="J14" i="8" s="1"/>
  <c r="D15" i="8" s="1"/>
  <c r="H15" i="8" l="1"/>
  <c r="J15" i="8" s="1"/>
  <c r="D16" i="8" s="1"/>
  <c r="L15" i="8"/>
  <c r="M14" i="8"/>
  <c r="I14" i="8"/>
  <c r="K14" i="8" s="1"/>
  <c r="E15" i="8" s="1"/>
  <c r="L16" i="8" l="1"/>
  <c r="H16" i="8"/>
  <c r="J16" i="8" s="1"/>
  <c r="D17" i="8" s="1"/>
  <c r="K15" i="8"/>
  <c r="E16" i="8" s="1"/>
  <c r="M15" i="8"/>
  <c r="I15" i="8"/>
  <c r="L17" i="8" l="1"/>
  <c r="H17" i="8"/>
  <c r="J17" i="8"/>
  <c r="D18" i="8" s="1"/>
  <c r="M16" i="8"/>
  <c r="I16" i="8"/>
  <c r="K16" i="8" s="1"/>
  <c r="E17" i="8" s="1"/>
  <c r="M17" i="8" l="1"/>
  <c r="I17" i="8"/>
  <c r="K17" i="8" s="1"/>
  <c r="E18" i="8" s="1"/>
  <c r="L18" i="8"/>
  <c r="H18" i="8"/>
  <c r="J18" i="8" s="1"/>
  <c r="D19" i="8" s="1"/>
  <c r="H19" i="8" l="1"/>
  <c r="J19" i="8" s="1"/>
  <c r="D20" i="8" s="1"/>
  <c r="L19" i="8"/>
  <c r="K18" i="8"/>
  <c r="E19" i="8" s="1"/>
  <c r="M18" i="8"/>
  <c r="I18" i="8"/>
  <c r="H20" i="8" l="1"/>
  <c r="J20" i="8" s="1"/>
  <c r="D21" i="8" s="1"/>
  <c r="L20" i="8"/>
  <c r="M19" i="8"/>
  <c r="I19" i="8"/>
  <c r="K19" i="8" s="1"/>
  <c r="E20" i="8" s="1"/>
  <c r="M20" i="8" l="1"/>
  <c r="I20" i="8"/>
  <c r="K20" i="8" s="1"/>
  <c r="E21" i="8" s="1"/>
  <c r="L21" i="8"/>
  <c r="H21" i="8"/>
  <c r="J21" i="8" s="1"/>
  <c r="D22" i="8" s="1"/>
  <c r="M21" i="8" l="1"/>
  <c r="I21" i="8"/>
  <c r="K21" i="8" s="1"/>
  <c r="E22" i="8" s="1"/>
  <c r="L22" i="8"/>
  <c r="H22" i="8"/>
  <c r="J22" i="8" s="1"/>
  <c r="D23" i="8" s="1"/>
  <c r="H23" i="8" l="1"/>
  <c r="J23" i="8" s="1"/>
  <c r="D24" i="8" s="1"/>
  <c r="L23" i="8"/>
  <c r="M22" i="8"/>
  <c r="I22" i="8"/>
  <c r="K22" i="8" s="1"/>
  <c r="E23" i="8" s="1"/>
  <c r="M23" i="8" l="1"/>
  <c r="I23" i="8"/>
  <c r="K23" i="8" s="1"/>
  <c r="E24" i="8" s="1"/>
  <c r="L24" i="8"/>
  <c r="H24" i="8"/>
  <c r="J24" i="8" s="1"/>
  <c r="D25" i="8" s="1"/>
  <c r="L25" i="8" l="1"/>
  <c r="H25" i="8"/>
  <c r="J25" i="8"/>
  <c r="D26" i="8" s="1"/>
  <c r="M24" i="8"/>
  <c r="I24" i="8"/>
  <c r="K24" i="8" s="1"/>
  <c r="E25" i="8" s="1"/>
  <c r="M25" i="8" l="1"/>
  <c r="I25" i="8"/>
  <c r="K25" i="8" s="1"/>
  <c r="E26" i="8" s="1"/>
  <c r="L26" i="8"/>
  <c r="H26" i="8"/>
  <c r="J26" i="8" s="1"/>
  <c r="D27" i="8" s="1"/>
  <c r="H27" i="8" l="1"/>
  <c r="J27" i="8" s="1"/>
  <c r="D28" i="8" s="1"/>
  <c r="L27" i="8"/>
  <c r="K26" i="8"/>
  <c r="E27" i="8" s="1"/>
  <c r="M26" i="8"/>
  <c r="I26" i="8"/>
  <c r="H28" i="8" l="1"/>
  <c r="J28" i="8" s="1"/>
  <c r="L28" i="8"/>
  <c r="K27" i="8"/>
  <c r="E28" i="8" s="1"/>
  <c r="M27" i="8"/>
  <c r="I27" i="8"/>
  <c r="M28" i="8" l="1"/>
  <c r="I28" i="8"/>
  <c r="K28" i="8" s="1"/>
  <c r="D15" i="7"/>
  <c r="D14" i="7"/>
  <c r="D13" i="7"/>
  <c r="D12" i="7"/>
  <c r="D11" i="7"/>
  <c r="D10" i="7"/>
  <c r="D9" i="7"/>
  <c r="J8" i="7"/>
  <c r="C9" i="7" s="1"/>
  <c r="J9" i="7" s="1"/>
  <c r="C10" i="7" s="1"/>
  <c r="J10" i="7" l="1"/>
  <c r="C11" i="7" s="1"/>
  <c r="J11" i="7" s="1"/>
  <c r="C12" i="7" s="1"/>
  <c r="J12" i="7" s="1"/>
  <c r="C13" i="7" s="1"/>
  <c r="J13" i="7" s="1"/>
  <c r="C14" i="7" s="1"/>
  <c r="J14" i="7" s="1"/>
  <c r="C15" i="7" s="1"/>
  <c r="J15" i="7" s="1"/>
  <c r="E247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M8" i="6"/>
  <c r="M9" i="6" s="1"/>
  <c r="M10" i="6" s="1"/>
  <c r="G8" i="6"/>
  <c r="B8" i="6"/>
  <c r="D8" i="6" s="1"/>
  <c r="D31" i="6" l="1"/>
  <c r="D21" i="6"/>
  <c r="D25" i="6"/>
  <c r="D55" i="6"/>
  <c r="M11" i="6"/>
  <c r="M12" i="6" s="1"/>
  <c r="D27" i="6"/>
  <c r="D20" i="6"/>
  <c r="D28" i="6"/>
  <c r="D26" i="6"/>
  <c r="D36" i="6"/>
  <c r="D22" i="6"/>
  <c r="D23" i="6"/>
  <c r="D29" i="6"/>
  <c r="D32" i="6"/>
  <c r="D40" i="6"/>
  <c r="H8" i="6"/>
  <c r="F9" i="6" s="1"/>
  <c r="G9" i="6" s="1"/>
  <c r="H9" i="6" s="1"/>
  <c r="F10" i="6" s="1"/>
  <c r="D24" i="6"/>
  <c r="D30" i="6"/>
  <c r="D33" i="6"/>
  <c r="D44" i="6"/>
  <c r="D48" i="6"/>
  <c r="D52" i="6"/>
  <c r="D56" i="6"/>
  <c r="D60" i="6"/>
  <c r="D64" i="6"/>
  <c r="D68" i="6"/>
  <c r="D72" i="6"/>
  <c r="D76" i="6"/>
  <c r="D34" i="6"/>
  <c r="D35" i="6"/>
  <c r="D38" i="6"/>
  <c r="D39" i="6"/>
  <c r="D42" i="6"/>
  <c r="D43" i="6"/>
  <c r="D46" i="6"/>
  <c r="D47" i="6"/>
  <c r="D50" i="6"/>
  <c r="D51" i="6"/>
  <c r="D54" i="6"/>
  <c r="D58" i="6"/>
  <c r="D59" i="6"/>
  <c r="D62" i="6"/>
  <c r="D63" i="6"/>
  <c r="D66" i="6"/>
  <c r="D67" i="6"/>
  <c r="D70" i="6"/>
  <c r="D71" i="6"/>
  <c r="D74" i="6"/>
  <c r="D75" i="6"/>
  <c r="D78" i="6"/>
  <c r="D37" i="6"/>
  <c r="D41" i="6"/>
  <c r="D45" i="6"/>
  <c r="D49" i="6"/>
  <c r="D53" i="6"/>
  <c r="D57" i="6"/>
  <c r="D61" i="6"/>
  <c r="D65" i="6"/>
  <c r="D69" i="6"/>
  <c r="D73" i="6"/>
  <c r="D77" i="6"/>
  <c r="D79" i="6" l="1"/>
  <c r="M13" i="6"/>
  <c r="G10" i="6"/>
  <c r="H10" i="6" s="1"/>
  <c r="F11" i="6" s="1"/>
  <c r="M14" i="6" l="1"/>
  <c r="D88" i="6"/>
  <c r="D83" i="6"/>
  <c r="D91" i="6"/>
  <c r="D89" i="6"/>
  <c r="D80" i="6"/>
  <c r="D87" i="6"/>
  <c r="D84" i="6"/>
  <c r="D90" i="6"/>
  <c r="D86" i="6"/>
  <c r="D81" i="6"/>
  <c r="D82" i="6"/>
  <c r="D85" i="6"/>
  <c r="G11" i="6"/>
  <c r="H11" i="6" s="1"/>
  <c r="F12" i="6" s="1"/>
  <c r="D103" i="6" l="1"/>
  <c r="M15" i="6"/>
  <c r="D99" i="6"/>
  <c r="D97" i="6"/>
  <c r="D101" i="6"/>
  <c r="D92" i="6"/>
  <c r="D94" i="6"/>
  <c r="D102" i="6"/>
  <c r="D93" i="6"/>
  <c r="D96" i="6"/>
  <c r="D95" i="6"/>
  <c r="D100" i="6"/>
  <c r="D98" i="6"/>
  <c r="G12" i="6"/>
  <c r="H12" i="6"/>
  <c r="F13" i="6" s="1"/>
  <c r="D105" i="6" l="1"/>
  <c r="D106" i="6"/>
  <c r="D109" i="6"/>
  <c r="D113" i="6"/>
  <c r="D111" i="6"/>
  <c r="D104" i="6"/>
  <c r="M16" i="6"/>
  <c r="D110" i="6"/>
  <c r="D107" i="6"/>
  <c r="D114" i="6"/>
  <c r="D115" i="6"/>
  <c r="D108" i="6"/>
  <c r="D112" i="6"/>
  <c r="G13" i="6"/>
  <c r="H13" i="6" s="1"/>
  <c r="F14" i="6" s="1"/>
  <c r="D119" i="6" l="1"/>
  <c r="D120" i="6"/>
  <c r="D116" i="6"/>
  <c r="D125" i="6"/>
  <c r="D117" i="6"/>
  <c r="D118" i="6"/>
  <c r="D127" i="6"/>
  <c r="D124" i="6"/>
  <c r="D122" i="6"/>
  <c r="D126" i="6"/>
  <c r="D123" i="6"/>
  <c r="M17" i="6"/>
  <c r="D121" i="6"/>
  <c r="G14" i="6"/>
  <c r="H14" i="6" s="1"/>
  <c r="F15" i="6" s="1"/>
  <c r="D135" i="6" l="1"/>
  <c r="D133" i="6"/>
  <c r="D128" i="6"/>
  <c r="D134" i="6"/>
  <c r="D131" i="6"/>
  <c r="D129" i="6"/>
  <c r="D130" i="6"/>
  <c r="M18" i="6"/>
  <c r="D136" i="6"/>
  <c r="D139" i="6"/>
  <c r="D137" i="6"/>
  <c r="D132" i="6"/>
  <c r="D138" i="6"/>
  <c r="G15" i="6"/>
  <c r="H15" i="6" s="1"/>
  <c r="F16" i="6" s="1"/>
  <c r="D149" i="6" l="1"/>
  <c r="D144" i="6"/>
  <c r="D150" i="6"/>
  <c r="D145" i="6"/>
  <c r="D140" i="6"/>
  <c r="D147" i="6"/>
  <c r="D141" i="6"/>
  <c r="M19" i="6"/>
  <c r="D143" i="6"/>
  <c r="D148" i="6"/>
  <c r="D151" i="6"/>
  <c r="D142" i="6"/>
  <c r="D146" i="6"/>
  <c r="G16" i="6"/>
  <c r="H16" i="6" s="1"/>
  <c r="F17" i="6" s="1"/>
  <c r="D155" i="6" l="1"/>
  <c r="D153" i="6"/>
  <c r="D162" i="6"/>
  <c r="D156" i="6"/>
  <c r="D157" i="6"/>
  <c r="D154" i="6"/>
  <c r="D163" i="6"/>
  <c r="M20" i="6"/>
  <c r="D152" i="6"/>
  <c r="D158" i="6"/>
  <c r="D159" i="6"/>
  <c r="D160" i="6"/>
  <c r="D161" i="6"/>
  <c r="G17" i="6"/>
  <c r="H17" i="6" s="1"/>
  <c r="F18" i="6" s="1"/>
  <c r="D166" i="6" l="1"/>
  <c r="M21" i="6"/>
  <c r="D173" i="6"/>
  <c r="D167" i="6"/>
  <c r="D174" i="6"/>
  <c r="D171" i="6"/>
  <c r="D168" i="6"/>
  <c r="D164" i="6"/>
  <c r="D165" i="6"/>
  <c r="D172" i="6"/>
  <c r="D169" i="6"/>
  <c r="D170" i="6"/>
  <c r="D175" i="6"/>
  <c r="G18" i="6"/>
  <c r="H18" i="6"/>
  <c r="F19" i="6" s="1"/>
  <c r="D178" i="6" l="1"/>
  <c r="M22" i="6"/>
  <c r="D179" i="6"/>
  <c r="D184" i="6"/>
  <c r="D177" i="6"/>
  <c r="D186" i="6"/>
  <c r="D181" i="6"/>
  <c r="D182" i="6"/>
  <c r="D185" i="6"/>
  <c r="D183" i="6"/>
  <c r="D180" i="6"/>
  <c r="D187" i="6"/>
  <c r="D176" i="6"/>
  <c r="G19" i="6"/>
  <c r="H19" i="6" s="1"/>
  <c r="F20" i="6" s="1"/>
  <c r="D196" i="6" l="1"/>
  <c r="M23" i="6"/>
  <c r="D191" i="6"/>
  <c r="D192" i="6"/>
  <c r="D193" i="6"/>
  <c r="D198" i="6"/>
  <c r="D199" i="6"/>
  <c r="D195" i="6"/>
  <c r="D194" i="6"/>
  <c r="D189" i="6"/>
  <c r="D197" i="6"/>
  <c r="D188" i="6"/>
  <c r="D190" i="6"/>
  <c r="G20" i="6"/>
  <c r="H20" i="6" s="1"/>
  <c r="F21" i="6" s="1"/>
  <c r="D206" i="6" l="1"/>
  <c r="D200" i="6"/>
  <c r="D205" i="6"/>
  <c r="D209" i="6"/>
  <c r="D210" i="6"/>
  <c r="D203" i="6"/>
  <c r="D202" i="6"/>
  <c r="M24" i="6"/>
  <c r="D207" i="6"/>
  <c r="D208" i="6"/>
  <c r="D204" i="6"/>
  <c r="D201" i="6"/>
  <c r="D211" i="6"/>
  <c r="G21" i="6"/>
  <c r="H21" i="6" s="1"/>
  <c r="F22" i="6" s="1"/>
  <c r="D214" i="6" l="1"/>
  <c r="M25" i="6"/>
  <c r="D217" i="6"/>
  <c r="D220" i="6"/>
  <c r="D213" i="6"/>
  <c r="D221" i="6"/>
  <c r="D222" i="6"/>
  <c r="D216" i="6"/>
  <c r="D215" i="6"/>
  <c r="D223" i="6"/>
  <c r="D218" i="6"/>
  <c r="D212" i="6"/>
  <c r="D219" i="6"/>
  <c r="G22" i="6"/>
  <c r="H22" i="6" s="1"/>
  <c r="F23" i="6" s="1"/>
  <c r="D226" i="6" l="1"/>
  <c r="M26" i="6"/>
  <c r="D235" i="6"/>
  <c r="D229" i="6"/>
  <c r="D231" i="6"/>
  <c r="D232" i="6"/>
  <c r="D225" i="6"/>
  <c r="D234" i="6"/>
  <c r="D228" i="6"/>
  <c r="D227" i="6"/>
  <c r="D230" i="6"/>
  <c r="D224" i="6"/>
  <c r="D233" i="6"/>
  <c r="G23" i="6"/>
  <c r="H23" i="6" s="1"/>
  <c r="F24" i="6" s="1"/>
  <c r="D238" i="6" l="1"/>
  <c r="D236" i="6"/>
  <c r="D241" i="6"/>
  <c r="D247" i="6"/>
  <c r="D245" i="6"/>
  <c r="D246" i="6"/>
  <c r="D244" i="6"/>
  <c r="D237" i="6"/>
  <c r="D242" i="6"/>
  <c r="D240" i="6"/>
  <c r="D239" i="6"/>
  <c r="D243" i="6"/>
  <c r="G24" i="6"/>
  <c r="H24" i="6" s="1"/>
  <c r="F25" i="6" s="1"/>
  <c r="G25" i="6" l="1"/>
  <c r="H25" i="6" s="1"/>
  <c r="F26" i="6" s="1"/>
  <c r="G26" i="6" l="1"/>
  <c r="H26" i="6" s="1"/>
  <c r="F27" i="6" s="1"/>
  <c r="G27" i="6" l="1"/>
  <c r="H27" i="6" s="1"/>
  <c r="F28" i="6" s="1"/>
  <c r="G28" i="6" l="1"/>
  <c r="H28" i="6" s="1"/>
  <c r="F29" i="6" s="1"/>
  <c r="G29" i="6" l="1"/>
  <c r="H29" i="6" s="1"/>
  <c r="F30" i="6" s="1"/>
  <c r="G30" i="6" l="1"/>
  <c r="H30" i="6" s="1"/>
  <c r="F31" i="6" s="1"/>
  <c r="G31" i="6" l="1"/>
  <c r="H31" i="6" s="1"/>
  <c r="F32" i="6" s="1"/>
  <c r="G32" i="6" l="1"/>
  <c r="H32" i="6"/>
  <c r="F33" i="6" s="1"/>
  <c r="G33" i="6" l="1"/>
  <c r="H33" i="6" s="1"/>
  <c r="F34" i="6" s="1"/>
  <c r="G34" i="6" l="1"/>
  <c r="H34" i="6" s="1"/>
  <c r="F35" i="6" s="1"/>
  <c r="G35" i="6" l="1"/>
  <c r="H35" i="6" s="1"/>
  <c r="F36" i="6" s="1"/>
  <c r="G36" i="6" l="1"/>
  <c r="H36" i="6"/>
  <c r="F37" i="6" s="1"/>
  <c r="G37" i="6" l="1"/>
  <c r="H37" i="6" s="1"/>
  <c r="F38" i="6" s="1"/>
  <c r="G38" i="6" l="1"/>
  <c r="H38" i="6" s="1"/>
  <c r="F39" i="6" s="1"/>
  <c r="G39" i="6" l="1"/>
  <c r="H39" i="6" s="1"/>
  <c r="F40" i="6" s="1"/>
  <c r="G40" i="6" l="1"/>
  <c r="H40" i="6"/>
  <c r="F41" i="6" s="1"/>
  <c r="G41" i="6" l="1"/>
  <c r="H41" i="6" s="1"/>
  <c r="F42" i="6" s="1"/>
  <c r="G42" i="6" l="1"/>
  <c r="H42" i="6" s="1"/>
  <c r="F43" i="6" s="1"/>
  <c r="G43" i="6" l="1"/>
  <c r="H43" i="6" s="1"/>
  <c r="F44" i="6" s="1"/>
  <c r="G44" i="6" l="1"/>
  <c r="H44" i="6" s="1"/>
  <c r="F45" i="6" s="1"/>
  <c r="G45" i="6" l="1"/>
  <c r="H45" i="6" s="1"/>
  <c r="F46" i="6" s="1"/>
  <c r="G46" i="6" l="1"/>
  <c r="H46" i="6" s="1"/>
  <c r="F47" i="6" s="1"/>
  <c r="G47" i="6" l="1"/>
  <c r="H47" i="6" s="1"/>
  <c r="F48" i="6" s="1"/>
  <c r="G48" i="6" l="1"/>
  <c r="H48" i="6" s="1"/>
  <c r="F49" i="6" s="1"/>
  <c r="G49" i="6" l="1"/>
  <c r="H49" i="6" s="1"/>
  <c r="F50" i="6" s="1"/>
  <c r="G50" i="6" l="1"/>
  <c r="H50" i="6" s="1"/>
  <c r="F51" i="6" s="1"/>
  <c r="G51" i="6" l="1"/>
  <c r="H51" i="6" s="1"/>
  <c r="F52" i="6" s="1"/>
  <c r="G52" i="6" l="1"/>
  <c r="H52" i="6" s="1"/>
  <c r="F53" i="6" s="1"/>
  <c r="G53" i="6" l="1"/>
  <c r="H53" i="6" s="1"/>
  <c r="F54" i="6" s="1"/>
  <c r="G54" i="6" l="1"/>
  <c r="H54" i="6" s="1"/>
  <c r="F55" i="6" s="1"/>
  <c r="G55" i="6" l="1"/>
  <c r="H55" i="6" s="1"/>
  <c r="F56" i="6" s="1"/>
  <c r="G56" i="6" l="1"/>
  <c r="H56" i="6" s="1"/>
  <c r="F57" i="6" s="1"/>
  <c r="G57" i="6" l="1"/>
  <c r="H57" i="6" s="1"/>
  <c r="F58" i="6" s="1"/>
  <c r="G58" i="6" l="1"/>
  <c r="H58" i="6" s="1"/>
  <c r="F59" i="6" s="1"/>
  <c r="G59" i="6" l="1"/>
  <c r="H59" i="6" s="1"/>
  <c r="F60" i="6" s="1"/>
  <c r="G60" i="6" l="1"/>
  <c r="H60" i="6"/>
  <c r="F61" i="6" s="1"/>
  <c r="G61" i="6" l="1"/>
  <c r="H61" i="6" s="1"/>
  <c r="F62" i="6" s="1"/>
  <c r="G62" i="6" l="1"/>
  <c r="H62" i="6" s="1"/>
  <c r="F63" i="6" s="1"/>
  <c r="G63" i="6" l="1"/>
  <c r="H63" i="6" s="1"/>
  <c r="F64" i="6" s="1"/>
  <c r="G64" i="6" l="1"/>
  <c r="H64" i="6"/>
  <c r="F65" i="6" s="1"/>
  <c r="G65" i="6" l="1"/>
  <c r="H65" i="6" s="1"/>
  <c r="F66" i="6" s="1"/>
  <c r="G66" i="6" l="1"/>
  <c r="H66" i="6" s="1"/>
  <c r="F67" i="6" s="1"/>
  <c r="G67" i="6" l="1"/>
  <c r="H67" i="6" s="1"/>
  <c r="F68" i="6" s="1"/>
  <c r="G68" i="6" l="1"/>
  <c r="H68" i="6" s="1"/>
  <c r="F69" i="6" s="1"/>
  <c r="G69" i="6" l="1"/>
  <c r="H69" i="6" s="1"/>
  <c r="F70" i="6" s="1"/>
  <c r="G70" i="6" l="1"/>
  <c r="H70" i="6" s="1"/>
  <c r="F71" i="6" s="1"/>
  <c r="G71" i="6" l="1"/>
  <c r="H71" i="6" s="1"/>
  <c r="F72" i="6" s="1"/>
  <c r="G72" i="6" l="1"/>
  <c r="H72" i="6" s="1"/>
  <c r="F73" i="6" s="1"/>
  <c r="G73" i="6" l="1"/>
  <c r="H73" i="6" s="1"/>
  <c r="F74" i="6" s="1"/>
  <c r="G74" i="6" l="1"/>
  <c r="H74" i="6" s="1"/>
  <c r="F75" i="6" s="1"/>
  <c r="G75" i="6" l="1"/>
  <c r="H75" i="6" s="1"/>
  <c r="F76" i="6" s="1"/>
  <c r="G76" i="6" l="1"/>
  <c r="H76" i="6"/>
  <c r="F77" i="6" s="1"/>
  <c r="G77" i="6" l="1"/>
  <c r="H77" i="6" s="1"/>
  <c r="F78" i="6" s="1"/>
  <c r="G78" i="6" l="1"/>
  <c r="H78" i="6" s="1"/>
  <c r="F79" i="6" s="1"/>
  <c r="G79" i="6" l="1"/>
  <c r="H79" i="6" s="1"/>
  <c r="F80" i="6" s="1"/>
  <c r="G80" i="6" l="1"/>
  <c r="H80" i="6"/>
  <c r="F81" i="6" s="1"/>
  <c r="G81" i="6" l="1"/>
  <c r="H81" i="6" s="1"/>
  <c r="F82" i="6" s="1"/>
  <c r="G82" i="6" l="1"/>
  <c r="H82" i="6" s="1"/>
  <c r="F83" i="6" s="1"/>
  <c r="G83" i="6" l="1"/>
  <c r="H83" i="6" s="1"/>
  <c r="F84" i="6" s="1"/>
  <c r="G84" i="6" l="1"/>
  <c r="H84" i="6" s="1"/>
  <c r="F85" i="6" s="1"/>
  <c r="G85" i="6" l="1"/>
  <c r="H85" i="6" s="1"/>
  <c r="F86" i="6" s="1"/>
  <c r="G86" i="6" l="1"/>
  <c r="H86" i="6" s="1"/>
  <c r="F87" i="6" s="1"/>
  <c r="G87" i="6" l="1"/>
  <c r="H87" i="6" s="1"/>
  <c r="F88" i="6" s="1"/>
  <c r="G88" i="6" l="1"/>
  <c r="H88" i="6" s="1"/>
  <c r="F89" i="6" s="1"/>
  <c r="G89" i="6" l="1"/>
  <c r="H89" i="6" s="1"/>
  <c r="F90" i="6" s="1"/>
  <c r="G90" i="6" l="1"/>
  <c r="H90" i="6" s="1"/>
  <c r="F91" i="6" s="1"/>
  <c r="G91" i="6" l="1"/>
  <c r="H91" i="6" s="1"/>
  <c r="F92" i="6" s="1"/>
  <c r="G92" i="6" l="1"/>
  <c r="H92" i="6"/>
  <c r="F93" i="6" s="1"/>
  <c r="G93" i="6" l="1"/>
  <c r="H93" i="6" s="1"/>
  <c r="F94" i="6" s="1"/>
  <c r="G94" i="6" l="1"/>
  <c r="H94" i="6" s="1"/>
  <c r="F95" i="6" s="1"/>
  <c r="G95" i="6" l="1"/>
  <c r="H95" i="6" s="1"/>
  <c r="F96" i="6" s="1"/>
  <c r="G96" i="6" l="1"/>
  <c r="H96" i="6"/>
  <c r="F97" i="6" s="1"/>
  <c r="G97" i="6" l="1"/>
  <c r="H97" i="6" s="1"/>
  <c r="F98" i="6" s="1"/>
  <c r="G98" i="6" l="1"/>
  <c r="H98" i="6" s="1"/>
  <c r="F99" i="6" s="1"/>
  <c r="G99" i="6" l="1"/>
  <c r="H99" i="6" s="1"/>
  <c r="F100" i="6" s="1"/>
  <c r="G100" i="6" l="1"/>
  <c r="H100" i="6"/>
  <c r="F101" i="6" s="1"/>
  <c r="G101" i="6" l="1"/>
  <c r="H101" i="6" s="1"/>
  <c r="F102" i="6" s="1"/>
  <c r="G102" i="6" l="1"/>
  <c r="H102" i="6" s="1"/>
  <c r="F103" i="6" s="1"/>
  <c r="G103" i="6" l="1"/>
  <c r="H103" i="6" s="1"/>
  <c r="F104" i="6" s="1"/>
  <c r="G104" i="6" l="1"/>
  <c r="H104" i="6" s="1"/>
  <c r="F105" i="6" s="1"/>
  <c r="G105" i="6" l="1"/>
  <c r="H105" i="6" s="1"/>
  <c r="F106" i="6" s="1"/>
  <c r="G106" i="6" l="1"/>
  <c r="H106" i="6" s="1"/>
  <c r="F107" i="6" s="1"/>
  <c r="G107" i="6" l="1"/>
  <c r="H107" i="6" s="1"/>
  <c r="F108" i="6" s="1"/>
  <c r="G108" i="6" l="1"/>
  <c r="H108" i="6" s="1"/>
  <c r="F109" i="6" s="1"/>
  <c r="G109" i="6" l="1"/>
  <c r="H109" i="6" s="1"/>
  <c r="F110" i="6" s="1"/>
  <c r="G110" i="6" l="1"/>
  <c r="H110" i="6"/>
  <c r="F111" i="6" s="1"/>
  <c r="G111" i="6" l="1"/>
  <c r="H111" i="6" s="1"/>
  <c r="F112" i="6" s="1"/>
  <c r="G112" i="6" l="1"/>
  <c r="H112" i="6"/>
  <c r="F113" i="6" s="1"/>
  <c r="G113" i="6" l="1"/>
  <c r="H113" i="6" s="1"/>
  <c r="F114" i="6" s="1"/>
  <c r="G114" i="6" l="1"/>
  <c r="H114" i="6" s="1"/>
  <c r="F115" i="6" s="1"/>
  <c r="G115" i="6" l="1"/>
  <c r="H115" i="6" s="1"/>
  <c r="F116" i="6" s="1"/>
  <c r="G116" i="6" l="1"/>
  <c r="H116" i="6"/>
  <c r="F117" i="6" s="1"/>
  <c r="G117" i="6" l="1"/>
  <c r="H117" i="6"/>
  <c r="F118" i="6" s="1"/>
  <c r="G118" i="6" l="1"/>
  <c r="H118" i="6"/>
  <c r="F119" i="6" s="1"/>
  <c r="G119" i="6" l="1"/>
  <c r="H119" i="6" s="1"/>
  <c r="F120" i="6" s="1"/>
  <c r="G120" i="6" l="1"/>
  <c r="H120" i="6"/>
  <c r="F121" i="6" s="1"/>
  <c r="G121" i="6" l="1"/>
  <c r="H121" i="6"/>
  <c r="F122" i="6" s="1"/>
  <c r="G122" i="6" l="1"/>
  <c r="H122" i="6" s="1"/>
  <c r="F123" i="6" s="1"/>
  <c r="G123" i="6" l="1"/>
  <c r="H123" i="6" s="1"/>
  <c r="F124" i="6" s="1"/>
  <c r="G124" i="6" l="1"/>
  <c r="H124" i="6" s="1"/>
  <c r="F125" i="6" s="1"/>
  <c r="G125" i="6" l="1"/>
  <c r="H125" i="6" s="1"/>
  <c r="F126" i="6" s="1"/>
  <c r="G126" i="6" l="1"/>
  <c r="H126" i="6" s="1"/>
  <c r="F127" i="6" s="1"/>
  <c r="G127" i="6" l="1"/>
  <c r="H127" i="6" s="1"/>
  <c r="F128" i="6" s="1"/>
  <c r="G128" i="6" l="1"/>
  <c r="H128" i="6" s="1"/>
  <c r="F129" i="6" s="1"/>
  <c r="G129" i="6" l="1"/>
  <c r="H129" i="6" s="1"/>
  <c r="F130" i="6" s="1"/>
  <c r="G130" i="6" l="1"/>
  <c r="H130" i="6" s="1"/>
  <c r="F131" i="6" s="1"/>
  <c r="G131" i="6" l="1"/>
  <c r="H131" i="6" s="1"/>
  <c r="F132" i="6" s="1"/>
  <c r="G132" i="6" l="1"/>
  <c r="H132" i="6" s="1"/>
  <c r="F133" i="6" s="1"/>
  <c r="G133" i="6" l="1"/>
  <c r="H133" i="6" s="1"/>
  <c r="F134" i="6" s="1"/>
  <c r="G134" i="6" l="1"/>
  <c r="H134" i="6"/>
  <c r="F135" i="6" s="1"/>
  <c r="G135" i="6" l="1"/>
  <c r="H135" i="6" s="1"/>
  <c r="F136" i="6" s="1"/>
  <c r="G136" i="6" l="1"/>
  <c r="H136" i="6" s="1"/>
  <c r="F137" i="6" s="1"/>
  <c r="G137" i="6" l="1"/>
  <c r="H137" i="6"/>
  <c r="F138" i="6" s="1"/>
  <c r="G138" i="6" l="1"/>
  <c r="H138" i="6"/>
  <c r="F139" i="6" s="1"/>
  <c r="G139" i="6" l="1"/>
  <c r="H139" i="6" s="1"/>
  <c r="F140" i="6" s="1"/>
  <c r="G140" i="6" l="1"/>
  <c r="H140" i="6" s="1"/>
  <c r="F141" i="6" s="1"/>
  <c r="G141" i="6" l="1"/>
  <c r="H141" i="6"/>
  <c r="F142" i="6" s="1"/>
  <c r="G142" i="6" l="1"/>
  <c r="H142" i="6"/>
  <c r="F143" i="6" s="1"/>
  <c r="G143" i="6" l="1"/>
  <c r="H143" i="6" s="1"/>
  <c r="F144" i="6" s="1"/>
  <c r="G144" i="6" l="1"/>
  <c r="H144" i="6" s="1"/>
  <c r="F145" i="6" s="1"/>
  <c r="G145" i="6" l="1"/>
  <c r="H145" i="6" s="1"/>
  <c r="F146" i="6" s="1"/>
  <c r="G146" i="6" l="1"/>
  <c r="H146" i="6"/>
  <c r="F147" i="6" s="1"/>
  <c r="G147" i="6" l="1"/>
  <c r="H147" i="6" s="1"/>
  <c r="F148" i="6" s="1"/>
  <c r="G148" i="6" l="1"/>
  <c r="H148" i="6" s="1"/>
  <c r="F149" i="6" s="1"/>
  <c r="G149" i="6" l="1"/>
  <c r="H149" i="6" s="1"/>
  <c r="F150" i="6" s="1"/>
  <c r="G150" i="6" l="1"/>
  <c r="H150" i="6"/>
  <c r="F151" i="6" s="1"/>
  <c r="G151" i="6" l="1"/>
  <c r="H151" i="6" s="1"/>
  <c r="F152" i="6" s="1"/>
  <c r="G152" i="6" l="1"/>
  <c r="H152" i="6" s="1"/>
  <c r="F153" i="6" s="1"/>
  <c r="G153" i="6" l="1"/>
  <c r="H153" i="6" s="1"/>
  <c r="F154" i="6" s="1"/>
  <c r="G154" i="6" l="1"/>
  <c r="H154" i="6" s="1"/>
  <c r="F155" i="6" s="1"/>
  <c r="G155" i="6" l="1"/>
  <c r="H155" i="6" s="1"/>
  <c r="F156" i="6" s="1"/>
  <c r="G156" i="6" l="1"/>
  <c r="H156" i="6" s="1"/>
  <c r="F157" i="6" s="1"/>
  <c r="G157" i="6" l="1"/>
  <c r="H157" i="6"/>
  <c r="F158" i="6" s="1"/>
  <c r="G158" i="6" l="1"/>
  <c r="H158" i="6"/>
  <c r="F159" i="6" s="1"/>
  <c r="G159" i="6" l="1"/>
  <c r="H159" i="6" s="1"/>
  <c r="F160" i="6" s="1"/>
  <c r="G160" i="6" l="1"/>
  <c r="H160" i="6" s="1"/>
  <c r="F161" i="6" s="1"/>
  <c r="G161" i="6" l="1"/>
  <c r="H161" i="6"/>
  <c r="F162" i="6" s="1"/>
  <c r="G162" i="6" l="1"/>
  <c r="H162" i="6"/>
  <c r="F163" i="6" s="1"/>
  <c r="G163" i="6" l="1"/>
  <c r="H163" i="6" s="1"/>
  <c r="F164" i="6" s="1"/>
  <c r="G164" i="6" l="1"/>
  <c r="H164" i="6" s="1"/>
  <c r="F165" i="6" s="1"/>
  <c r="G165" i="6" l="1"/>
  <c r="H165" i="6"/>
  <c r="F166" i="6" s="1"/>
  <c r="G166" i="6" l="1"/>
  <c r="H166" i="6" s="1"/>
  <c r="F167" i="6" s="1"/>
  <c r="G167" i="6" l="1"/>
  <c r="H167" i="6" s="1"/>
  <c r="F168" i="6" s="1"/>
  <c r="G168" i="6" l="1"/>
  <c r="H168" i="6" s="1"/>
  <c r="F169" i="6" s="1"/>
  <c r="G169" i="6" l="1"/>
  <c r="H169" i="6" s="1"/>
  <c r="F170" i="6" s="1"/>
  <c r="G170" i="6" l="1"/>
  <c r="H170" i="6" s="1"/>
  <c r="F171" i="6" s="1"/>
  <c r="G171" i="6" l="1"/>
  <c r="H171" i="6" s="1"/>
  <c r="F172" i="6" s="1"/>
  <c r="G172" i="6" l="1"/>
  <c r="H172" i="6" s="1"/>
  <c r="F173" i="6" s="1"/>
  <c r="G173" i="6" l="1"/>
  <c r="H173" i="6" s="1"/>
  <c r="F174" i="6" s="1"/>
  <c r="G174" i="6" l="1"/>
  <c r="H174" i="6" s="1"/>
  <c r="F175" i="6" s="1"/>
  <c r="G175" i="6" l="1"/>
  <c r="H175" i="6" s="1"/>
  <c r="F176" i="6" s="1"/>
  <c r="G176" i="6" l="1"/>
  <c r="H176" i="6" s="1"/>
  <c r="F177" i="6" s="1"/>
  <c r="G177" i="6" l="1"/>
  <c r="H177" i="6" s="1"/>
  <c r="F178" i="6" s="1"/>
  <c r="G178" i="6" l="1"/>
  <c r="H178" i="6" s="1"/>
  <c r="F179" i="6" s="1"/>
  <c r="G179" i="6" l="1"/>
  <c r="H179" i="6"/>
  <c r="F180" i="6" s="1"/>
  <c r="G180" i="6" l="1"/>
  <c r="H180" i="6" s="1"/>
  <c r="F181" i="6" s="1"/>
  <c r="G181" i="6" l="1"/>
  <c r="H181" i="6"/>
  <c r="F182" i="6" s="1"/>
  <c r="G182" i="6" l="1"/>
  <c r="H182" i="6" s="1"/>
  <c r="F183" i="6" s="1"/>
  <c r="G183" i="6" l="1"/>
  <c r="H183" i="6"/>
  <c r="F184" i="6" s="1"/>
  <c r="G184" i="6" l="1"/>
  <c r="H184" i="6" s="1"/>
  <c r="F185" i="6" s="1"/>
  <c r="G185" i="6" l="1"/>
  <c r="H185" i="6"/>
  <c r="F186" i="6" s="1"/>
  <c r="G186" i="6" l="1"/>
  <c r="H186" i="6" s="1"/>
  <c r="F187" i="6" s="1"/>
  <c r="G187" i="6" l="1"/>
  <c r="H187" i="6" s="1"/>
  <c r="F188" i="6" s="1"/>
  <c r="G188" i="6" l="1"/>
  <c r="H188" i="6" s="1"/>
  <c r="F189" i="6" s="1"/>
  <c r="G189" i="6" l="1"/>
  <c r="H189" i="6"/>
  <c r="F190" i="6" s="1"/>
  <c r="G190" i="6" l="1"/>
  <c r="H190" i="6" s="1"/>
  <c r="F191" i="6" s="1"/>
  <c r="G191" i="6" l="1"/>
  <c r="H191" i="6" s="1"/>
  <c r="F192" i="6" s="1"/>
  <c r="G192" i="6" l="1"/>
  <c r="H192" i="6" s="1"/>
  <c r="F193" i="6" s="1"/>
  <c r="G193" i="6" l="1"/>
  <c r="H193" i="6" s="1"/>
  <c r="F194" i="6" s="1"/>
  <c r="G194" i="6" l="1"/>
  <c r="H194" i="6" s="1"/>
  <c r="F195" i="6" s="1"/>
  <c r="G195" i="6" l="1"/>
  <c r="H195" i="6" s="1"/>
  <c r="F196" i="6" s="1"/>
  <c r="G196" i="6" l="1"/>
  <c r="H196" i="6" s="1"/>
  <c r="F197" i="6" s="1"/>
  <c r="G197" i="6" l="1"/>
  <c r="H197" i="6" s="1"/>
  <c r="F198" i="6" s="1"/>
  <c r="G198" i="6" l="1"/>
  <c r="H198" i="6" s="1"/>
  <c r="F199" i="6" s="1"/>
  <c r="G199" i="6" l="1"/>
  <c r="H199" i="6" s="1"/>
  <c r="F200" i="6" s="1"/>
  <c r="G200" i="6" l="1"/>
  <c r="H200" i="6" s="1"/>
  <c r="F201" i="6" s="1"/>
  <c r="G201" i="6" l="1"/>
  <c r="H201" i="6"/>
  <c r="F202" i="6" s="1"/>
  <c r="G202" i="6" l="1"/>
  <c r="H202" i="6" s="1"/>
  <c r="F203" i="6" s="1"/>
  <c r="G203" i="6" l="1"/>
  <c r="H203" i="6" s="1"/>
  <c r="F204" i="6" s="1"/>
  <c r="G204" i="6" l="1"/>
  <c r="H204" i="6" s="1"/>
  <c r="F205" i="6" s="1"/>
  <c r="G205" i="6" l="1"/>
  <c r="H205" i="6"/>
  <c r="F206" i="6" s="1"/>
  <c r="G206" i="6" l="1"/>
  <c r="H206" i="6" s="1"/>
  <c r="F207" i="6" s="1"/>
  <c r="G207" i="6" l="1"/>
  <c r="H207" i="6" s="1"/>
  <c r="F208" i="6" s="1"/>
  <c r="G208" i="6" l="1"/>
  <c r="H208" i="6" s="1"/>
  <c r="F209" i="6" s="1"/>
  <c r="G209" i="6" l="1"/>
  <c r="H209" i="6"/>
  <c r="F210" i="6" s="1"/>
  <c r="G210" i="6" l="1"/>
  <c r="H210" i="6" s="1"/>
  <c r="F211" i="6" s="1"/>
  <c r="G211" i="6" l="1"/>
  <c r="H211" i="6" s="1"/>
  <c r="F212" i="6" s="1"/>
  <c r="G212" i="6" l="1"/>
  <c r="H212" i="6" s="1"/>
  <c r="F213" i="6" s="1"/>
  <c r="G213" i="6" l="1"/>
  <c r="H213" i="6" s="1"/>
  <c r="F214" i="6" s="1"/>
  <c r="G214" i="6" l="1"/>
  <c r="H214" i="6" s="1"/>
  <c r="F215" i="6" s="1"/>
  <c r="G215" i="6" l="1"/>
  <c r="H215" i="6" s="1"/>
  <c r="F216" i="6" s="1"/>
  <c r="G216" i="6" l="1"/>
  <c r="H216" i="6" s="1"/>
  <c r="F217" i="6" s="1"/>
  <c r="G217" i="6" l="1"/>
  <c r="H217" i="6" s="1"/>
  <c r="F218" i="6" s="1"/>
  <c r="G218" i="6" l="1"/>
  <c r="H218" i="6" s="1"/>
  <c r="F219" i="6" s="1"/>
  <c r="G219" i="6" l="1"/>
  <c r="H219" i="6" s="1"/>
  <c r="F220" i="6" s="1"/>
  <c r="G220" i="6" l="1"/>
  <c r="H220" i="6" s="1"/>
  <c r="F221" i="6" s="1"/>
  <c r="G221" i="6" l="1"/>
  <c r="H221" i="6" s="1"/>
  <c r="F222" i="6" s="1"/>
  <c r="G222" i="6" l="1"/>
  <c r="H222" i="6" s="1"/>
  <c r="F223" i="6" s="1"/>
  <c r="G223" i="6" l="1"/>
  <c r="H223" i="6" s="1"/>
  <c r="F224" i="6" s="1"/>
  <c r="G224" i="6" l="1"/>
  <c r="H224" i="6" s="1"/>
  <c r="F225" i="6" s="1"/>
  <c r="G225" i="6" l="1"/>
  <c r="H225" i="6" s="1"/>
  <c r="F226" i="6" s="1"/>
  <c r="G226" i="6" l="1"/>
  <c r="H226" i="6" s="1"/>
  <c r="F227" i="6" s="1"/>
  <c r="G227" i="6" l="1"/>
  <c r="H227" i="6" s="1"/>
  <c r="F228" i="6" s="1"/>
  <c r="G228" i="6" l="1"/>
  <c r="H228" i="6" s="1"/>
  <c r="F229" i="6" s="1"/>
  <c r="G229" i="6" l="1"/>
  <c r="H229" i="6" s="1"/>
  <c r="F230" i="6" s="1"/>
  <c r="G230" i="6" l="1"/>
  <c r="H230" i="6" s="1"/>
  <c r="F231" i="6" s="1"/>
  <c r="G231" i="6" l="1"/>
  <c r="H231" i="6" s="1"/>
  <c r="F232" i="6" s="1"/>
  <c r="G232" i="6" l="1"/>
  <c r="H232" i="6" s="1"/>
  <c r="F233" i="6" s="1"/>
  <c r="G233" i="6" l="1"/>
  <c r="H233" i="6" s="1"/>
  <c r="F234" i="6" s="1"/>
  <c r="G234" i="6" l="1"/>
  <c r="H234" i="6" s="1"/>
  <c r="F235" i="6" s="1"/>
  <c r="G235" i="6" l="1"/>
  <c r="H235" i="6" s="1"/>
  <c r="F236" i="6" s="1"/>
  <c r="G236" i="6" l="1"/>
  <c r="H236" i="6" s="1"/>
  <c r="F237" i="6" s="1"/>
  <c r="G237" i="6" l="1"/>
  <c r="H237" i="6"/>
  <c r="F238" i="6" s="1"/>
  <c r="G238" i="6" l="1"/>
  <c r="H238" i="6" s="1"/>
  <c r="F239" i="6" s="1"/>
  <c r="G239" i="6" l="1"/>
  <c r="H239" i="6" s="1"/>
  <c r="F240" i="6" s="1"/>
  <c r="G240" i="6" l="1"/>
  <c r="H240" i="6" s="1"/>
  <c r="F241" i="6" s="1"/>
  <c r="G241" i="6" l="1"/>
  <c r="H241" i="6" s="1"/>
  <c r="F242" i="6" s="1"/>
  <c r="G242" i="6" l="1"/>
  <c r="H242" i="6" s="1"/>
  <c r="F243" i="6" s="1"/>
  <c r="G243" i="6" l="1"/>
  <c r="H243" i="6" s="1"/>
  <c r="F244" i="6" s="1"/>
  <c r="G244" i="6" l="1"/>
  <c r="H244" i="6" s="1"/>
  <c r="F245" i="6" s="1"/>
  <c r="G245" i="6" l="1"/>
  <c r="H245" i="6" s="1"/>
  <c r="F246" i="6" s="1"/>
  <c r="G246" i="6" l="1"/>
  <c r="H246" i="6" s="1"/>
  <c r="F247" i="6" s="1"/>
  <c r="G247" i="6" l="1"/>
  <c r="H247" i="6" s="1"/>
  <c r="C6" i="5"/>
  <c r="C7" i="5" s="1"/>
  <c r="C8" i="5" s="1"/>
  <c r="C9" i="5" s="1"/>
  <c r="C10" i="5" s="1"/>
  <c r="C11" i="5" s="1"/>
  <c r="C12" i="5" s="1"/>
  <c r="C13" i="5" s="1"/>
  <c r="C14" i="5" s="1"/>
  <c r="D1" i="5"/>
  <c r="D5" i="5" s="1"/>
  <c r="E5" i="5" s="1"/>
  <c r="B6" i="5" s="1"/>
  <c r="D6" i="5" l="1"/>
  <c r="E6" i="5" s="1"/>
  <c r="B7" i="5" s="1"/>
  <c r="D7" i="5" l="1"/>
  <c r="E7" i="5" s="1"/>
  <c r="B8" i="5" s="1"/>
  <c r="D8" i="5" l="1"/>
  <c r="E8" i="5" s="1"/>
  <c r="B9" i="5" s="1"/>
  <c r="D9" i="5" l="1"/>
  <c r="E9" i="5" s="1"/>
  <c r="B10" i="5" s="1"/>
  <c r="D10" i="5" l="1"/>
  <c r="E10" i="5" s="1"/>
  <c r="B11" i="5" s="1"/>
  <c r="D11" i="5" l="1"/>
  <c r="E11" i="5" s="1"/>
  <c r="B12" i="5" s="1"/>
  <c r="D12" i="5" l="1"/>
  <c r="E12" i="5" s="1"/>
  <c r="B13" i="5" s="1"/>
  <c r="D13" i="5" l="1"/>
  <c r="E13" i="5" s="1"/>
  <c r="B14" i="5" s="1"/>
  <c r="D14" i="5" l="1"/>
  <c r="E14" i="5" s="1"/>
  <c r="C9" i="4"/>
  <c r="C10" i="4" s="1"/>
  <c r="C8" i="4"/>
  <c r="D8" i="4" s="1"/>
  <c r="C7" i="4"/>
  <c r="D7" i="4" s="1"/>
  <c r="D6" i="4"/>
  <c r="G6" i="4" s="1"/>
  <c r="B7" i="4" s="1"/>
  <c r="C14" i="3"/>
  <c r="C13" i="3"/>
  <c r="C12" i="3"/>
  <c r="C11" i="3"/>
  <c r="C10" i="3"/>
  <c r="C9" i="3"/>
  <c r="C8" i="3"/>
  <c r="C7" i="3"/>
  <c r="C6" i="3"/>
  <c r="D1" i="3"/>
  <c r="G7" i="4" l="1"/>
  <c r="B8" i="4" s="1"/>
  <c r="G8" i="4" s="1"/>
  <c r="B9" i="4" s="1"/>
  <c r="D10" i="4"/>
  <c r="C11" i="4"/>
  <c r="D9" i="4"/>
  <c r="G9" i="4" s="1"/>
  <c r="B10" i="4" s="1"/>
  <c r="G10" i="4" s="1"/>
  <c r="B11" i="4" s="1"/>
  <c r="C3" i="3"/>
  <c r="D5" i="3"/>
  <c r="E5" i="3" s="1"/>
  <c r="B6" i="3" s="1"/>
  <c r="D6" i="3" s="1"/>
  <c r="D11" i="4" l="1"/>
  <c r="G11" i="4" s="1"/>
  <c r="B12" i="4" s="1"/>
  <c r="C12" i="4"/>
  <c r="E6" i="3"/>
  <c r="B7" i="3" s="1"/>
  <c r="C13" i="4" l="1"/>
  <c r="D12" i="4"/>
  <c r="G12" i="4" s="1"/>
  <c r="B13" i="4" s="1"/>
  <c r="D7" i="3"/>
  <c r="E7" i="3" s="1"/>
  <c r="B8" i="3" s="1"/>
  <c r="C14" i="4" l="1"/>
  <c r="D13" i="4"/>
  <c r="G13" i="4" s="1"/>
  <c r="B14" i="4" s="1"/>
  <c r="D8" i="3"/>
  <c r="E8" i="3" s="1"/>
  <c r="B9" i="3" s="1"/>
  <c r="C15" i="4" l="1"/>
  <c r="D14" i="4"/>
  <c r="G14" i="4" s="1"/>
  <c r="B15" i="4" s="1"/>
  <c r="D9" i="3"/>
  <c r="E9" i="3" s="1"/>
  <c r="B10" i="3" s="1"/>
  <c r="D15" i="4" l="1"/>
  <c r="G15" i="4" s="1"/>
  <c r="B16" i="4" s="1"/>
  <c r="C16" i="4"/>
  <c r="D10" i="3"/>
  <c r="E10" i="3" s="1"/>
  <c r="B11" i="3" s="1"/>
  <c r="D16" i="4" l="1"/>
  <c r="C17" i="4"/>
  <c r="G16" i="4"/>
  <c r="B17" i="4" s="1"/>
  <c r="D11" i="3"/>
  <c r="E11" i="3" s="1"/>
  <c r="B12" i="3" s="1"/>
  <c r="C18" i="4" l="1"/>
  <c r="D17" i="4"/>
  <c r="G17" i="4" s="1"/>
  <c r="B18" i="4" s="1"/>
  <c r="D12" i="3"/>
  <c r="E12" i="3" s="1"/>
  <c r="B13" i="3" s="1"/>
  <c r="D18" i="4" l="1"/>
  <c r="G18" i="4" s="1"/>
  <c r="B19" i="4" s="1"/>
  <c r="C19" i="4"/>
  <c r="D13" i="3"/>
  <c r="E13" i="3" s="1"/>
  <c r="B14" i="3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F6" i="2"/>
  <c r="B7" i="2" s="1"/>
  <c r="F7" i="2" s="1"/>
  <c r="B8" i="2" s="1"/>
  <c r="F8" i="2" s="1"/>
  <c r="B9" i="2" s="1"/>
  <c r="F9" i="2" s="1"/>
  <c r="B10" i="2" s="1"/>
  <c r="F10" i="2" s="1"/>
  <c r="B11" i="2" s="1"/>
  <c r="F11" i="2" s="1"/>
  <c r="B12" i="2" s="1"/>
  <c r="F12" i="2" s="1"/>
  <c r="B13" i="2" s="1"/>
  <c r="F13" i="2" s="1"/>
  <c r="B14" i="2" s="1"/>
  <c r="F14" i="2" s="1"/>
  <c r="B15" i="2" s="1"/>
  <c r="F15" i="2" s="1"/>
  <c r="B16" i="2" s="1"/>
  <c r="F16" i="2" s="1"/>
  <c r="B17" i="2" s="1"/>
  <c r="F17" i="2" s="1"/>
  <c r="B18" i="2" s="1"/>
  <c r="F18" i="2" s="1"/>
  <c r="B19" i="2" s="1"/>
  <c r="F19" i="2" s="1"/>
  <c r="B20" i="2" s="1"/>
  <c r="F20" i="2" s="1"/>
  <c r="B21" i="2" s="1"/>
  <c r="F21" i="2" s="1"/>
  <c r="B22" i="2" s="1"/>
  <c r="F22" i="2" s="1"/>
  <c r="B23" i="2" s="1"/>
  <c r="F23" i="2" s="1"/>
  <c r="B24" i="2" s="1"/>
  <c r="F24" i="2" s="1"/>
  <c r="B25" i="2" s="1"/>
  <c r="F25" i="2" s="1"/>
  <c r="B26" i="2" s="1"/>
  <c r="F26" i="2" s="1"/>
  <c r="B27" i="2" s="1"/>
  <c r="F27" i="2" s="1"/>
  <c r="B28" i="2" s="1"/>
  <c r="F28" i="2" s="1"/>
  <c r="B29" i="2" s="1"/>
  <c r="F29" i="2" s="1"/>
  <c r="B30" i="2" s="1"/>
  <c r="F30" i="2" s="1"/>
  <c r="B31" i="2" s="1"/>
  <c r="F31" i="2" s="1"/>
  <c r="B32" i="2" s="1"/>
  <c r="F32" i="2" s="1"/>
  <c r="B33" i="2" s="1"/>
  <c r="F33" i="2" s="1"/>
  <c r="B34" i="2" s="1"/>
  <c r="F34" i="2" s="1"/>
  <c r="B35" i="2" s="1"/>
  <c r="F35" i="2" s="1"/>
  <c r="B36" i="2" s="1"/>
  <c r="F36" i="2" s="1"/>
  <c r="B37" i="2" s="1"/>
  <c r="F37" i="2" s="1"/>
  <c r="B38" i="2" s="1"/>
  <c r="F38" i="2" s="1"/>
  <c r="B39" i="2" s="1"/>
  <c r="F39" i="2" s="1"/>
  <c r="B40" i="2" s="1"/>
  <c r="F40" i="2" s="1"/>
  <c r="B41" i="2" s="1"/>
  <c r="F41" i="2" s="1"/>
  <c r="B42" i="2" s="1"/>
  <c r="F42" i="2" s="1"/>
  <c r="B43" i="2" s="1"/>
  <c r="F43" i="2" s="1"/>
  <c r="B44" i="2" s="1"/>
  <c r="F44" i="2" s="1"/>
  <c r="B45" i="2" s="1"/>
  <c r="F45" i="2" s="1"/>
  <c r="B46" i="2" s="1"/>
  <c r="F46" i="2" s="1"/>
  <c r="B47" i="2" s="1"/>
  <c r="F47" i="2" s="1"/>
  <c r="B48" i="2" s="1"/>
  <c r="F48" i="2" s="1"/>
  <c r="B49" i="2" s="1"/>
  <c r="F49" i="2" s="1"/>
  <c r="B50" i="2" s="1"/>
  <c r="F50" i="2" s="1"/>
  <c r="B51" i="2" s="1"/>
  <c r="F51" i="2" s="1"/>
  <c r="B52" i="2" s="1"/>
  <c r="F52" i="2" s="1"/>
  <c r="B53" i="2" s="1"/>
  <c r="F53" i="2" s="1"/>
  <c r="B54" i="2" s="1"/>
  <c r="F54" i="2" s="1"/>
  <c r="B55" i="2" s="1"/>
  <c r="F55" i="2" s="1"/>
  <c r="B56" i="2" s="1"/>
  <c r="F56" i="2" s="1"/>
  <c r="B57" i="2" s="1"/>
  <c r="F57" i="2" s="1"/>
  <c r="B58" i="2" s="1"/>
  <c r="F58" i="2" s="1"/>
  <c r="B59" i="2" s="1"/>
  <c r="F59" i="2" s="1"/>
  <c r="B60" i="2" s="1"/>
  <c r="F60" i="2" s="1"/>
  <c r="B61" i="2" s="1"/>
  <c r="F61" i="2" s="1"/>
  <c r="B62" i="2" s="1"/>
  <c r="F62" i="2" s="1"/>
  <c r="B63" i="2" s="1"/>
  <c r="F63" i="2" s="1"/>
  <c r="B64" i="2" s="1"/>
  <c r="F64" i="2" s="1"/>
  <c r="B65" i="2" s="1"/>
  <c r="F65" i="2" s="1"/>
  <c r="D19" i="4" l="1"/>
  <c r="G19" i="4" s="1"/>
  <c r="B20" i="4" s="1"/>
  <c r="C20" i="4"/>
  <c r="D14" i="3"/>
  <c r="E14" i="3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" i="1"/>
  <c r="E36" i="1" s="1"/>
  <c r="E35" i="1"/>
  <c r="E38" i="1"/>
  <c r="E39" i="1"/>
  <c r="E42" i="1"/>
  <c r="E43" i="1"/>
  <c r="E46" i="1"/>
  <c r="E47" i="1"/>
  <c r="E50" i="1"/>
  <c r="E51" i="1"/>
  <c r="E54" i="1"/>
  <c r="E55" i="1"/>
  <c r="E58" i="1"/>
  <c r="E59" i="1"/>
  <c r="E62" i="1"/>
  <c r="E63" i="1"/>
  <c r="D1" i="1"/>
  <c r="D5" i="1"/>
  <c r="F5" i="1" s="1"/>
  <c r="C6" i="1" s="1"/>
  <c r="D20" i="4" l="1"/>
  <c r="C21" i="4"/>
  <c r="G20" i="4"/>
  <c r="B21" i="4" s="1"/>
  <c r="E61" i="1"/>
  <c r="E57" i="1"/>
  <c r="E53" i="1"/>
  <c r="E49" i="1"/>
  <c r="E45" i="1"/>
  <c r="E41" i="1"/>
  <c r="E37" i="1"/>
  <c r="E64" i="1"/>
  <c r="E60" i="1"/>
  <c r="E56" i="1"/>
  <c r="E52" i="1"/>
  <c r="E48" i="1"/>
  <c r="E44" i="1"/>
  <c r="E40" i="1"/>
  <c r="D6" i="1"/>
  <c r="F6" i="1" s="1"/>
  <c r="C7" i="1" s="1"/>
  <c r="D21" i="4" l="1"/>
  <c r="G21" i="4" s="1"/>
  <c r="B22" i="4" s="1"/>
  <c r="C22" i="4"/>
  <c r="D7" i="1"/>
  <c r="F7" i="1" s="1"/>
  <c r="C8" i="1" s="1"/>
  <c r="D22" i="4" l="1"/>
  <c r="G22" i="4" s="1"/>
  <c r="B23" i="4" s="1"/>
  <c r="C23" i="4"/>
  <c r="D8" i="1"/>
  <c r="F8" i="1" s="1"/>
  <c r="C9" i="1" s="1"/>
  <c r="D23" i="4" l="1"/>
  <c r="G23" i="4" s="1"/>
  <c r="B24" i="4" s="1"/>
  <c r="C24" i="4"/>
  <c r="D9" i="1"/>
  <c r="F9" i="1" s="1"/>
  <c r="C10" i="1" s="1"/>
  <c r="D24" i="4" l="1"/>
  <c r="G24" i="4" s="1"/>
  <c r="B25" i="4" s="1"/>
  <c r="C25" i="4"/>
  <c r="D10" i="1"/>
  <c r="F10" i="1" s="1"/>
  <c r="C11" i="1" s="1"/>
  <c r="D25" i="4" l="1"/>
  <c r="G25" i="4" s="1"/>
  <c r="B26" i="4" s="1"/>
  <c r="C26" i="4"/>
  <c r="D11" i="1"/>
  <c r="F11" i="1" s="1"/>
  <c r="C12" i="1" s="1"/>
  <c r="D26" i="4" l="1"/>
  <c r="G26" i="4" s="1"/>
  <c r="B27" i="4" s="1"/>
  <c r="C27" i="4"/>
  <c r="D12" i="1"/>
  <c r="F12" i="1" s="1"/>
  <c r="C13" i="1" s="1"/>
  <c r="D27" i="4" l="1"/>
  <c r="G27" i="4" s="1"/>
  <c r="B28" i="4" s="1"/>
  <c r="C28" i="4"/>
  <c r="D13" i="1"/>
  <c r="F13" i="1" s="1"/>
  <c r="C14" i="1" s="1"/>
  <c r="D28" i="4" l="1"/>
  <c r="G28" i="4" s="1"/>
  <c r="B29" i="4" s="1"/>
  <c r="C29" i="4"/>
  <c r="D14" i="1"/>
  <c r="F14" i="1" s="1"/>
  <c r="C15" i="1" s="1"/>
  <c r="D29" i="4" l="1"/>
  <c r="G29" i="4" s="1"/>
  <c r="B30" i="4" s="1"/>
  <c r="C30" i="4"/>
  <c r="D15" i="1"/>
  <c r="F15" i="1" s="1"/>
  <c r="C16" i="1" s="1"/>
  <c r="D30" i="4" l="1"/>
  <c r="G30" i="4" s="1"/>
  <c r="B31" i="4" s="1"/>
  <c r="C31" i="4"/>
  <c r="D16" i="1"/>
  <c r="F16" i="1" s="1"/>
  <c r="C17" i="1" s="1"/>
  <c r="D31" i="4" l="1"/>
  <c r="G31" i="4" s="1"/>
  <c r="B32" i="4" s="1"/>
  <c r="C32" i="4"/>
  <c r="D17" i="1"/>
  <c r="F17" i="1" s="1"/>
  <c r="C18" i="1" s="1"/>
  <c r="D32" i="4" l="1"/>
  <c r="G32" i="4" s="1"/>
  <c r="B33" i="4" s="1"/>
  <c r="C33" i="4"/>
  <c r="D18" i="1"/>
  <c r="F18" i="1" s="1"/>
  <c r="C19" i="1" s="1"/>
  <c r="D33" i="4" l="1"/>
  <c r="G33" i="4" s="1"/>
  <c r="B34" i="4" s="1"/>
  <c r="C34" i="4"/>
  <c r="D19" i="1"/>
  <c r="F19" i="1" s="1"/>
  <c r="C20" i="1" s="1"/>
  <c r="D34" i="4" l="1"/>
  <c r="G34" i="4" s="1"/>
  <c r="B35" i="4" s="1"/>
  <c r="C35" i="4"/>
  <c r="D20" i="1"/>
  <c r="F20" i="1" s="1"/>
  <c r="C21" i="1" s="1"/>
  <c r="D35" i="4" l="1"/>
  <c r="C36" i="4"/>
  <c r="G35" i="4"/>
  <c r="B36" i="4" s="1"/>
  <c r="D21" i="1"/>
  <c r="F21" i="1" s="1"/>
  <c r="C22" i="1" s="1"/>
  <c r="D36" i="4" l="1"/>
  <c r="G36" i="4" s="1"/>
  <c r="B37" i="4" s="1"/>
  <c r="C37" i="4"/>
  <c r="D22" i="1"/>
  <c r="F22" i="1" s="1"/>
  <c r="C23" i="1" s="1"/>
  <c r="D37" i="4" l="1"/>
  <c r="G37" i="4" s="1"/>
  <c r="B38" i="4" s="1"/>
  <c r="C38" i="4"/>
  <c r="D23" i="1"/>
  <c r="F23" i="1" s="1"/>
  <c r="C24" i="1" s="1"/>
  <c r="D38" i="4" l="1"/>
  <c r="C39" i="4"/>
  <c r="G38" i="4"/>
  <c r="B39" i="4" s="1"/>
  <c r="D24" i="1"/>
  <c r="F24" i="1" s="1"/>
  <c r="C25" i="1" s="1"/>
  <c r="D39" i="4" l="1"/>
  <c r="G39" i="4" s="1"/>
  <c r="B40" i="4" s="1"/>
  <c r="C40" i="4"/>
  <c r="D25" i="1"/>
  <c r="F25" i="1" s="1"/>
  <c r="C26" i="1" s="1"/>
  <c r="D40" i="4" l="1"/>
  <c r="G40" i="4" s="1"/>
  <c r="B41" i="4" s="1"/>
  <c r="C41" i="4"/>
  <c r="D26" i="1"/>
  <c r="F26" i="1" s="1"/>
  <c r="C27" i="1" s="1"/>
  <c r="D41" i="4" l="1"/>
  <c r="G41" i="4" s="1"/>
  <c r="B42" i="4" s="1"/>
  <c r="C42" i="4"/>
  <c r="D27" i="1"/>
  <c r="F27" i="1" s="1"/>
  <c r="C28" i="1" s="1"/>
  <c r="D42" i="4" l="1"/>
  <c r="G42" i="4" s="1"/>
  <c r="B43" i="4" s="1"/>
  <c r="C43" i="4"/>
  <c r="D28" i="1"/>
  <c r="F28" i="1" s="1"/>
  <c r="C29" i="1" s="1"/>
  <c r="D43" i="4" l="1"/>
  <c r="G43" i="4" s="1"/>
  <c r="B44" i="4" s="1"/>
  <c r="C44" i="4"/>
  <c r="D29" i="1"/>
  <c r="F29" i="1" s="1"/>
  <c r="C30" i="1" s="1"/>
  <c r="D44" i="4" l="1"/>
  <c r="G44" i="4" s="1"/>
  <c r="B45" i="4" s="1"/>
  <c r="C45" i="4"/>
  <c r="D45" i="4" s="1"/>
  <c r="D30" i="1"/>
  <c r="F30" i="1" s="1"/>
  <c r="C31" i="1" s="1"/>
  <c r="G45" i="4" l="1"/>
  <c r="B46" i="4" s="1"/>
  <c r="G46" i="4" s="1"/>
  <c r="B47" i="4" s="1"/>
  <c r="G47" i="4" s="1"/>
  <c r="B48" i="4" s="1"/>
  <c r="G48" i="4" s="1"/>
  <c r="B49" i="4" s="1"/>
  <c r="G49" i="4" s="1"/>
  <c r="B50" i="4" s="1"/>
  <c r="G50" i="4" s="1"/>
  <c r="B51" i="4" s="1"/>
  <c r="G51" i="4" s="1"/>
  <c r="B52" i="4" s="1"/>
  <c r="G52" i="4" s="1"/>
  <c r="B53" i="4" s="1"/>
  <c r="G53" i="4" s="1"/>
  <c r="B54" i="4" s="1"/>
  <c r="G54" i="4" s="1"/>
  <c r="B55" i="4" s="1"/>
  <c r="G55" i="4" s="1"/>
  <c r="B56" i="4" s="1"/>
  <c r="G56" i="4" s="1"/>
  <c r="B57" i="4" s="1"/>
  <c r="G57" i="4" s="1"/>
  <c r="B58" i="4" s="1"/>
  <c r="G58" i="4" s="1"/>
  <c r="B59" i="4" s="1"/>
  <c r="G59" i="4" s="1"/>
  <c r="B60" i="4" s="1"/>
  <c r="G60" i="4" s="1"/>
  <c r="B61" i="4" s="1"/>
  <c r="G61" i="4" s="1"/>
  <c r="B62" i="4" s="1"/>
  <c r="G62" i="4" s="1"/>
  <c r="B63" i="4" s="1"/>
  <c r="G63" i="4" s="1"/>
  <c r="B64" i="4" s="1"/>
  <c r="G64" i="4" s="1"/>
  <c r="B65" i="4" s="1"/>
  <c r="G65" i="4" s="1"/>
  <c r="D31" i="1"/>
  <c r="F31" i="1" s="1"/>
  <c r="C32" i="1" s="1"/>
  <c r="D32" i="1" l="1"/>
  <c r="F32" i="1" s="1"/>
  <c r="C33" i="1" s="1"/>
  <c r="D33" i="1" l="1"/>
  <c r="F33" i="1" s="1"/>
  <c r="C34" i="1" s="1"/>
  <c r="D34" i="1" l="1"/>
  <c r="F34" i="1" s="1"/>
  <c r="C35" i="1" s="1"/>
  <c r="D35" i="1" l="1"/>
  <c r="F35" i="1" s="1"/>
  <c r="C36" i="1" s="1"/>
  <c r="D36" i="1" l="1"/>
  <c r="F36" i="1" s="1"/>
  <c r="C37" i="1" s="1"/>
  <c r="D37" i="1" l="1"/>
  <c r="F37" i="1" s="1"/>
  <c r="C38" i="1" s="1"/>
  <c r="D38" i="1" l="1"/>
  <c r="F38" i="1" s="1"/>
  <c r="C39" i="1" s="1"/>
  <c r="D39" i="1" l="1"/>
  <c r="F39" i="1" s="1"/>
  <c r="C40" i="1" s="1"/>
  <c r="D40" i="1" l="1"/>
  <c r="F40" i="1" s="1"/>
  <c r="C41" i="1" s="1"/>
  <c r="D41" i="1" l="1"/>
  <c r="F41" i="1" s="1"/>
  <c r="C42" i="1" s="1"/>
  <c r="D42" i="1" l="1"/>
  <c r="F42" i="1"/>
  <c r="C43" i="1" s="1"/>
  <c r="D43" i="1" l="1"/>
  <c r="F43" i="1" s="1"/>
  <c r="C44" i="1" s="1"/>
  <c r="D44" i="1" l="1"/>
  <c r="F44" i="1" s="1"/>
  <c r="C45" i="1" s="1"/>
  <c r="D45" i="1" l="1"/>
  <c r="F45" i="1" s="1"/>
  <c r="C46" i="1" s="1"/>
  <c r="D46" i="1" l="1"/>
  <c r="F46" i="1" s="1"/>
  <c r="C47" i="1" s="1"/>
  <c r="D47" i="1" l="1"/>
  <c r="F47" i="1" s="1"/>
  <c r="C48" i="1" s="1"/>
  <c r="D48" i="1" l="1"/>
  <c r="F48" i="1" s="1"/>
  <c r="C49" i="1" s="1"/>
  <c r="D49" i="1" l="1"/>
  <c r="F49" i="1" s="1"/>
  <c r="C50" i="1" s="1"/>
  <c r="D50" i="1" l="1"/>
  <c r="F50" i="1" s="1"/>
  <c r="C51" i="1" s="1"/>
  <c r="D51" i="1" l="1"/>
  <c r="F51" i="1" s="1"/>
  <c r="C52" i="1" s="1"/>
  <c r="D52" i="1" l="1"/>
  <c r="F52" i="1" s="1"/>
  <c r="C53" i="1" s="1"/>
  <c r="D53" i="1" l="1"/>
  <c r="F53" i="1" s="1"/>
  <c r="C54" i="1" s="1"/>
  <c r="D54" i="1" l="1"/>
  <c r="F54" i="1" s="1"/>
  <c r="C55" i="1" s="1"/>
  <c r="D55" i="1" l="1"/>
  <c r="F55" i="1" s="1"/>
  <c r="C56" i="1" s="1"/>
  <c r="D56" i="1" l="1"/>
  <c r="F56" i="1" s="1"/>
  <c r="C57" i="1" s="1"/>
  <c r="D57" i="1" l="1"/>
  <c r="F57" i="1" s="1"/>
  <c r="C58" i="1" s="1"/>
  <c r="D58" i="1" l="1"/>
  <c r="F58" i="1" s="1"/>
  <c r="C59" i="1" s="1"/>
  <c r="D59" i="1" l="1"/>
  <c r="F59" i="1" s="1"/>
  <c r="C60" i="1" s="1"/>
  <c r="D60" i="1" l="1"/>
  <c r="F60" i="1" s="1"/>
  <c r="C61" i="1" s="1"/>
  <c r="D61" i="1" l="1"/>
  <c r="F61" i="1" s="1"/>
  <c r="C62" i="1" s="1"/>
  <c r="D62" i="1" l="1"/>
  <c r="F62" i="1" s="1"/>
  <c r="C63" i="1" s="1"/>
  <c r="D63" i="1" l="1"/>
  <c r="F63" i="1" s="1"/>
  <c r="C64" i="1" s="1"/>
  <c r="D64" i="1" l="1"/>
  <c r="F64" i="1" s="1"/>
</calcChain>
</file>

<file path=xl/sharedStrings.xml><?xml version="1.0" encoding="utf-8"?>
<sst xmlns="http://schemas.openxmlformats.org/spreadsheetml/2006/main" count="94" uniqueCount="66">
  <si>
    <t>Month</t>
  </si>
  <si>
    <t>Beginning balance</t>
  </si>
  <si>
    <t>Interest</t>
  </si>
  <si>
    <t>rate</t>
  </si>
  <si>
    <t>paymentmonths1_30</t>
  </si>
  <si>
    <t>paymentmonths31_60</t>
  </si>
  <si>
    <t>Payment</t>
  </si>
  <si>
    <t>Ending balance</t>
  </si>
  <si>
    <t>Year</t>
  </si>
  <si>
    <t>Initial balance</t>
  </si>
  <si>
    <t>Contribution</t>
  </si>
  <si>
    <t>Return</t>
  </si>
  <si>
    <t>Withdrawal</t>
  </si>
  <si>
    <t>Ending Balance</t>
  </si>
  <si>
    <t>From PMT function</t>
  </si>
  <si>
    <t>Beginning Balance</t>
  </si>
  <si>
    <t>Interest Owed</t>
  </si>
  <si>
    <t>percentage salary saved</t>
  </si>
  <si>
    <t>Save 8.6% of our salary each year</t>
  </si>
  <si>
    <t>Salary</t>
  </si>
  <si>
    <t>INT RATE</t>
  </si>
  <si>
    <t>paymentgrowth</t>
  </si>
  <si>
    <t>endpayment</t>
  </si>
  <si>
    <t>monthly payment</t>
  </si>
  <si>
    <t>ballloon payment</t>
  </si>
  <si>
    <t>beginning balance</t>
  </si>
  <si>
    <t>interest</t>
  </si>
  <si>
    <t>end balan ce</t>
  </si>
  <si>
    <t>College</t>
  </si>
  <si>
    <t>1 YR</t>
  </si>
  <si>
    <t>2 YR</t>
  </si>
  <si>
    <t>3 YR</t>
  </si>
  <si>
    <t>7 YR</t>
  </si>
  <si>
    <t>Start Cash</t>
  </si>
  <si>
    <t>Received</t>
  </si>
  <si>
    <t>A</t>
  </si>
  <si>
    <t>B</t>
  </si>
  <si>
    <t>C</t>
  </si>
  <si>
    <t>D</t>
  </si>
  <si>
    <t>Needed</t>
  </si>
  <si>
    <t>End Cash</t>
  </si>
  <si>
    <t>card1rate</t>
  </si>
  <si>
    <t>card2rate</t>
  </si>
  <si>
    <t>payment limit</t>
  </si>
  <si>
    <t>Card 1 Start Balance</t>
  </si>
  <si>
    <t>Card 2 Start Balance</t>
  </si>
  <si>
    <t>Card 1 Payment</t>
  </si>
  <si>
    <t>Card 2 Payment</t>
  </si>
  <si>
    <t>Card 1 Interest</t>
  </si>
  <si>
    <t>Card 2 Interest</t>
  </si>
  <si>
    <t>Card 1 Ending Balance</t>
  </si>
  <si>
    <t>Card 2 Ending Balance</t>
  </si>
  <si>
    <t>Min Card 1 Payment</t>
  </si>
  <si>
    <t>Min Card 2 payment</t>
  </si>
  <si>
    <t>Total Paid</t>
  </si>
  <si>
    <t>You have borrowed $50,000, to be repaid in 24</t>
  </si>
  <si>
    <t>end of month payments.</t>
  </si>
  <si>
    <t>The annual rate of interest is 10%.</t>
  </si>
  <si>
    <t>In months 7,13 and 19</t>
  </si>
  <si>
    <t>the monthly payment increases by $500</t>
  </si>
  <si>
    <t>increment</t>
  </si>
  <si>
    <t>How much should you pay each month?</t>
  </si>
  <si>
    <t>annint</t>
  </si>
  <si>
    <t>16 points</t>
  </si>
  <si>
    <t>NPV  of payments =$50,000 like it should</t>
  </si>
  <si>
    <t>End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</si>
</sst>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2" fillId="0" borderId="0" xfId="2"/>
    <xf numFmtId="0" fontId="2" fillId="0" borderId="0" xfId="2" applyAlignment="1">
      <alignment wrapText="1"/>
    </xf>
    <xf numFmtId="9" fontId="2" fillId="0" borderId="0" xfId="3"/>
    <xf numFmtId="8" fontId="2" fillId="0" borderId="0" xfId="2" quotePrefix="1" applyNumberFormat="1"/>
    <xf numFmtId="44" fontId="2" fillId="0" borderId="0" xfId="1"/>
    <xf numFmtId="44" fontId="2" fillId="2" borderId="0" xfId="1" applyFill="1"/>
    <xf numFmtId="0" fontId="5" fillId="0" borderId="0" xfId="4" applyFont="1"/>
    <xf numFmtId="0" fontId="5" fillId="0" borderId="0" xfId="4" applyFont="1" applyAlignment="1">
      <alignment wrapText="1"/>
    </xf>
    <xf numFmtId="0" fontId="5" fillId="3" borderId="0" xfId="4" applyFont="1" applyFill="1"/>
    <xf numFmtId="0" fontId="1" fillId="0" borderId="0" xfId="4"/>
    <xf numFmtId="0" fontId="5" fillId="4" borderId="0" xfId="4" applyFont="1" applyFill="1"/>
    <xf numFmtId="0" fontId="4" fillId="0" borderId="0" xfId="4" applyFont="1"/>
    <xf numFmtId="0" fontId="1" fillId="0" borderId="0" xfId="4" applyAlignment="1">
      <alignment wrapText="1"/>
    </xf>
    <xf numFmtId="0" fontId="1" fillId="3" borderId="0" xfId="4" applyFill="1"/>
    <xf numFmtId="0" fontId="6" fillId="0" borderId="0" xfId="4" applyFont="1"/>
    <xf numFmtId="8" fontId="6" fillId="0" borderId="0" xfId="4" applyNumberFormat="1" applyFont="1"/>
    <xf numFmtId="164" fontId="5" fillId="0" borderId="0" xfId="4" applyNumberFormat="1" applyFont="1"/>
    <xf numFmtId="164" fontId="5" fillId="3" borderId="0" xfId="4" applyNumberFormat="1" applyFont="1" applyFill="1"/>
  </cellXfs>
  <cellStyles count="5">
    <cellStyle name="Currency" xfId="1" builtinId="4"/>
    <cellStyle name="Normal" xfId="0" builtinId="0"/>
    <cellStyle name="Normal 2" xfId="2" xr:uid="{B6FCD9A2-A00B-4494-AB38-1913898ED72E}"/>
    <cellStyle name="Normal 3" xfId="4" xr:uid="{52191F39-7889-41AB-A486-10B65C4DBDE0}"/>
    <cellStyle name="Percent 2" xfId="3" xr:uid="{4E0D14F9-8131-4D05-96DC-B8678575BA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85725</xdr:rowOff>
    </xdr:from>
    <xdr:to>
      <xdr:col>2</xdr:col>
      <xdr:colOff>695325</xdr:colOff>
      <xdr:row>4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79BF4AF-0D8E-467A-AF53-87BD8BF63695}"/>
            </a:ext>
          </a:extLst>
        </xdr:cNvPr>
        <xdr:cNvSpPr>
          <a:spLocks noChangeShapeType="1"/>
        </xdr:cNvSpPr>
      </xdr:nvSpPr>
      <xdr:spPr bwMode="auto">
        <a:xfrm flipH="1">
          <a:off x="2428875" y="409575"/>
          <a:ext cx="104775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Sampleexams3%20(2).zip/Mondaysolverdec15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olver1"/>
      <sheetName val="Solver2"/>
      <sheetName val="Solver3"/>
    </sheetNames>
    <sheetDataSet>
      <sheetData sheetId="0"/>
      <sheetData sheetId="1"/>
      <sheetData sheetId="2"/>
      <sheetData sheetId="3">
        <row r="15">
          <cell r="E15">
            <v>60000</v>
          </cell>
        </row>
        <row r="16">
          <cell r="E16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64"/>
  <sheetViews>
    <sheetView workbookViewId="0">
      <selection activeCell="C4" sqref="C4"/>
    </sheetView>
  </sheetViews>
  <sheetFormatPr defaultRowHeight="12.75" x14ac:dyDescent="0.2"/>
  <cols>
    <col min="3" max="3" width="21.28515625" customWidth="1"/>
    <col min="4" max="5" width="9.28515625" bestFit="1" customWidth="1"/>
    <col min="6" max="6" width="11.28515625" bestFit="1" customWidth="1"/>
  </cols>
  <sheetData>
    <row r="1" spans="2:7" x14ac:dyDescent="0.2">
      <c r="C1" t="s">
        <v>3</v>
      </c>
      <c r="D1">
        <f>0.1/12</f>
        <v>8.3333333333333332E-3</v>
      </c>
    </row>
    <row r="2" spans="2:7" x14ac:dyDescent="0.2">
      <c r="C2" t="s">
        <v>4</v>
      </c>
      <c r="D2" s="2">
        <v>408.09434860236217</v>
      </c>
    </row>
    <row r="3" spans="2:7" x14ac:dyDescent="0.2">
      <c r="C3" t="s">
        <v>5</v>
      </c>
      <c r="D3" s="2">
        <f>0.5*D2</f>
        <v>204.04717430118109</v>
      </c>
    </row>
    <row r="4" spans="2:7" ht="25.5" x14ac:dyDescent="0.2">
      <c r="B4" t="s">
        <v>0</v>
      </c>
      <c r="C4" s="1" t="s">
        <v>1</v>
      </c>
      <c r="D4" s="1" t="s">
        <v>2</v>
      </c>
      <c r="E4" s="1" t="s">
        <v>6</v>
      </c>
      <c r="F4" s="1" t="s">
        <v>7</v>
      </c>
      <c r="G4" s="1"/>
    </row>
    <row r="5" spans="2:7" x14ac:dyDescent="0.2">
      <c r="B5">
        <v>1</v>
      </c>
      <c r="C5" s="2">
        <v>15000</v>
      </c>
      <c r="D5" s="2">
        <f t="shared" ref="D5:D36" si="0">rate*C5</f>
        <v>125</v>
      </c>
      <c r="E5" s="2">
        <f t="shared" ref="E5:E34" si="1">paymentmonths1_30</f>
        <v>408.09434860236217</v>
      </c>
      <c r="F5" s="2">
        <f>C5-(E5-D5)</f>
        <v>14716.905651397637</v>
      </c>
    </row>
    <row r="6" spans="2:7" x14ac:dyDescent="0.2">
      <c r="B6">
        <v>2</v>
      </c>
      <c r="C6" s="2">
        <f>F5</f>
        <v>14716.905651397637</v>
      </c>
      <c r="D6" s="2">
        <f t="shared" si="0"/>
        <v>122.64088042831365</v>
      </c>
      <c r="E6" s="2">
        <f t="shared" si="1"/>
        <v>408.09434860236217</v>
      </c>
      <c r="F6" s="2">
        <f t="shared" ref="F6:F64" si="2">C6-(E6-D6)</f>
        <v>14431.45218322359</v>
      </c>
    </row>
    <row r="7" spans="2:7" x14ac:dyDescent="0.2">
      <c r="B7">
        <v>3</v>
      </c>
      <c r="C7" s="2">
        <f t="shared" ref="C7:C64" si="3">F6</f>
        <v>14431.45218322359</v>
      </c>
      <c r="D7" s="2">
        <f t="shared" si="0"/>
        <v>120.26210152686325</v>
      </c>
      <c r="E7" s="2">
        <f t="shared" si="1"/>
        <v>408.09434860236217</v>
      </c>
      <c r="F7" s="2">
        <f t="shared" si="2"/>
        <v>14143.61993614809</v>
      </c>
    </row>
    <row r="8" spans="2:7" x14ac:dyDescent="0.2">
      <c r="B8">
        <v>4</v>
      </c>
      <c r="C8" s="2">
        <f t="shared" si="3"/>
        <v>14143.61993614809</v>
      </c>
      <c r="D8" s="2">
        <f t="shared" si="0"/>
        <v>117.86349946790075</v>
      </c>
      <c r="E8" s="2">
        <f t="shared" si="1"/>
        <v>408.09434860236217</v>
      </c>
      <c r="F8" s="2">
        <f t="shared" si="2"/>
        <v>13853.389087013629</v>
      </c>
    </row>
    <row r="9" spans="2:7" x14ac:dyDescent="0.2">
      <c r="B9">
        <v>5</v>
      </c>
      <c r="C9" s="2">
        <f t="shared" si="3"/>
        <v>13853.389087013629</v>
      </c>
      <c r="D9" s="2">
        <f t="shared" si="0"/>
        <v>115.44490905844691</v>
      </c>
      <c r="E9" s="2">
        <f t="shared" si="1"/>
        <v>408.09434860236217</v>
      </c>
      <c r="F9" s="2">
        <f t="shared" si="2"/>
        <v>13560.739647469714</v>
      </c>
    </row>
    <row r="10" spans="2:7" x14ac:dyDescent="0.2">
      <c r="B10">
        <v>6</v>
      </c>
      <c r="C10" s="2">
        <f t="shared" si="3"/>
        <v>13560.739647469714</v>
      </c>
      <c r="D10" s="2">
        <f t="shared" si="0"/>
        <v>113.00616372891429</v>
      </c>
      <c r="E10" s="2">
        <f t="shared" si="1"/>
        <v>408.09434860236217</v>
      </c>
      <c r="F10" s="2">
        <f t="shared" si="2"/>
        <v>13265.651462596266</v>
      </c>
    </row>
    <row r="11" spans="2:7" x14ac:dyDescent="0.2">
      <c r="B11">
        <v>7</v>
      </c>
      <c r="C11" s="2">
        <f t="shared" si="3"/>
        <v>13265.651462596266</v>
      </c>
      <c r="D11" s="2">
        <f t="shared" si="0"/>
        <v>110.54709552163555</v>
      </c>
      <c r="E11" s="2">
        <f t="shared" si="1"/>
        <v>408.09434860236217</v>
      </c>
      <c r="F11" s="2">
        <f t="shared" si="2"/>
        <v>12968.104209515539</v>
      </c>
    </row>
    <row r="12" spans="2:7" x14ac:dyDescent="0.2">
      <c r="B12">
        <v>8</v>
      </c>
      <c r="C12" s="2">
        <f t="shared" si="3"/>
        <v>12968.104209515539</v>
      </c>
      <c r="D12" s="2">
        <f t="shared" si="0"/>
        <v>108.06753507929615</v>
      </c>
      <c r="E12" s="2">
        <f t="shared" si="1"/>
        <v>408.09434860236217</v>
      </c>
      <c r="F12" s="2">
        <f t="shared" si="2"/>
        <v>12668.077395992474</v>
      </c>
    </row>
    <row r="13" spans="2:7" x14ac:dyDescent="0.2">
      <c r="B13">
        <v>9</v>
      </c>
      <c r="C13" s="2">
        <f t="shared" si="3"/>
        <v>12668.077395992474</v>
      </c>
      <c r="D13" s="2">
        <f t="shared" si="0"/>
        <v>105.56731163327061</v>
      </c>
      <c r="E13" s="2">
        <f t="shared" si="1"/>
        <v>408.09434860236217</v>
      </c>
      <c r="F13" s="2">
        <f t="shared" si="2"/>
        <v>12365.550359023382</v>
      </c>
    </row>
    <row r="14" spans="2:7" x14ac:dyDescent="0.2">
      <c r="B14">
        <v>10</v>
      </c>
      <c r="C14" s="2">
        <f t="shared" si="3"/>
        <v>12365.550359023382</v>
      </c>
      <c r="D14" s="2">
        <f t="shared" si="0"/>
        <v>103.04625299186152</v>
      </c>
      <c r="E14" s="2">
        <f t="shared" si="1"/>
        <v>408.09434860236217</v>
      </c>
      <c r="F14" s="2">
        <f t="shared" si="2"/>
        <v>12060.502263412882</v>
      </c>
    </row>
    <row r="15" spans="2:7" x14ac:dyDescent="0.2">
      <c r="B15">
        <v>11</v>
      </c>
      <c r="C15" s="2">
        <f t="shared" si="3"/>
        <v>12060.502263412882</v>
      </c>
      <c r="D15" s="2">
        <f t="shared" si="0"/>
        <v>100.50418552844069</v>
      </c>
      <c r="E15" s="2">
        <f t="shared" si="1"/>
        <v>408.09434860236217</v>
      </c>
      <c r="F15" s="2">
        <f t="shared" si="2"/>
        <v>11752.912100338961</v>
      </c>
    </row>
    <row r="16" spans="2:7" x14ac:dyDescent="0.2">
      <c r="B16">
        <v>12</v>
      </c>
      <c r="C16" s="2">
        <f t="shared" si="3"/>
        <v>11752.912100338961</v>
      </c>
      <c r="D16" s="2">
        <f t="shared" si="0"/>
        <v>97.940934169491342</v>
      </c>
      <c r="E16" s="2">
        <f t="shared" si="1"/>
        <v>408.09434860236217</v>
      </c>
      <c r="F16" s="2">
        <f t="shared" si="2"/>
        <v>11442.75868590609</v>
      </c>
    </row>
    <row r="17" spans="2:6" x14ac:dyDescent="0.2">
      <c r="B17">
        <v>13</v>
      </c>
      <c r="C17" s="2">
        <f t="shared" si="3"/>
        <v>11442.75868590609</v>
      </c>
      <c r="D17" s="2">
        <f t="shared" si="0"/>
        <v>95.356322382550758</v>
      </c>
      <c r="E17" s="2">
        <f t="shared" si="1"/>
        <v>408.09434860236217</v>
      </c>
      <c r="F17" s="2">
        <f t="shared" si="2"/>
        <v>11130.020659686279</v>
      </c>
    </row>
    <row r="18" spans="2:6" x14ac:dyDescent="0.2">
      <c r="B18">
        <v>14</v>
      </c>
      <c r="C18" s="2">
        <f t="shared" si="3"/>
        <v>11130.020659686279</v>
      </c>
      <c r="D18" s="2">
        <f t="shared" si="0"/>
        <v>92.75017216405233</v>
      </c>
      <c r="E18" s="2">
        <f t="shared" si="1"/>
        <v>408.09434860236217</v>
      </c>
      <c r="F18" s="2">
        <f t="shared" si="2"/>
        <v>10814.676483247969</v>
      </c>
    </row>
    <row r="19" spans="2:6" x14ac:dyDescent="0.2">
      <c r="B19">
        <v>15</v>
      </c>
      <c r="C19" s="2">
        <f t="shared" si="3"/>
        <v>10814.676483247969</v>
      </c>
      <c r="D19" s="2">
        <f t="shared" si="0"/>
        <v>90.122304027066406</v>
      </c>
      <c r="E19" s="2">
        <f t="shared" si="1"/>
        <v>408.09434860236217</v>
      </c>
      <c r="F19" s="2">
        <f t="shared" si="2"/>
        <v>10496.704438672674</v>
      </c>
    </row>
    <row r="20" spans="2:6" x14ac:dyDescent="0.2">
      <c r="B20">
        <v>16</v>
      </c>
      <c r="C20" s="2">
        <f t="shared" si="3"/>
        <v>10496.704438672674</v>
      </c>
      <c r="D20" s="2">
        <f t="shared" si="0"/>
        <v>87.472536988938941</v>
      </c>
      <c r="E20" s="2">
        <f t="shared" si="1"/>
        <v>408.09434860236217</v>
      </c>
      <c r="F20" s="2">
        <f t="shared" si="2"/>
        <v>10176.082627059252</v>
      </c>
    </row>
    <row r="21" spans="2:6" x14ac:dyDescent="0.2">
      <c r="B21">
        <v>17</v>
      </c>
      <c r="C21" s="2">
        <f t="shared" si="3"/>
        <v>10176.082627059252</v>
      </c>
      <c r="D21" s="2">
        <f t="shared" si="0"/>
        <v>84.80068855882709</v>
      </c>
      <c r="E21" s="2">
        <f t="shared" si="1"/>
        <v>408.09434860236217</v>
      </c>
      <c r="F21" s="2">
        <f t="shared" si="2"/>
        <v>9852.7889670157165</v>
      </c>
    </row>
    <row r="22" spans="2:6" x14ac:dyDescent="0.2">
      <c r="B22">
        <v>18</v>
      </c>
      <c r="C22" s="2">
        <f t="shared" si="3"/>
        <v>9852.7889670157165</v>
      </c>
      <c r="D22" s="2">
        <f t="shared" si="0"/>
        <v>82.106574725130969</v>
      </c>
      <c r="E22" s="2">
        <f t="shared" si="1"/>
        <v>408.09434860236217</v>
      </c>
      <c r="F22" s="2">
        <f t="shared" si="2"/>
        <v>9526.8011931384845</v>
      </c>
    </row>
    <row r="23" spans="2:6" x14ac:dyDescent="0.2">
      <c r="B23">
        <v>19</v>
      </c>
      <c r="C23" s="2">
        <f t="shared" si="3"/>
        <v>9526.8011931384845</v>
      </c>
      <c r="D23" s="2">
        <f t="shared" si="0"/>
        <v>79.390009942820697</v>
      </c>
      <c r="E23" s="2">
        <f t="shared" si="1"/>
        <v>408.09434860236217</v>
      </c>
      <c r="F23" s="2">
        <f t="shared" si="2"/>
        <v>9198.096854478943</v>
      </c>
    </row>
    <row r="24" spans="2:6" x14ac:dyDescent="0.2">
      <c r="B24">
        <v>20</v>
      </c>
      <c r="C24" s="2">
        <f t="shared" si="3"/>
        <v>9198.096854478943</v>
      </c>
      <c r="D24" s="2">
        <f t="shared" si="0"/>
        <v>76.650807120657859</v>
      </c>
      <c r="E24" s="2">
        <f t="shared" si="1"/>
        <v>408.09434860236217</v>
      </c>
      <c r="F24" s="2">
        <f t="shared" si="2"/>
        <v>8866.6533129972395</v>
      </c>
    </row>
    <row r="25" spans="2:6" x14ac:dyDescent="0.2">
      <c r="B25">
        <v>21</v>
      </c>
      <c r="C25" s="2">
        <f t="shared" si="3"/>
        <v>8866.6533129972395</v>
      </c>
      <c r="D25" s="2">
        <f t="shared" si="0"/>
        <v>73.888777608310335</v>
      </c>
      <c r="E25" s="2">
        <f t="shared" si="1"/>
        <v>408.09434860236217</v>
      </c>
      <c r="F25" s="2">
        <f t="shared" si="2"/>
        <v>8532.4477420031872</v>
      </c>
    </row>
    <row r="26" spans="2:6" x14ac:dyDescent="0.2">
      <c r="B26">
        <v>22</v>
      </c>
      <c r="C26" s="2">
        <f t="shared" si="3"/>
        <v>8532.4477420031872</v>
      </c>
      <c r="D26" s="2">
        <f t="shared" si="0"/>
        <v>71.103731183359898</v>
      </c>
      <c r="E26" s="2">
        <f t="shared" si="1"/>
        <v>408.09434860236217</v>
      </c>
      <c r="F26" s="2">
        <f t="shared" si="2"/>
        <v>8195.4571245841853</v>
      </c>
    </row>
    <row r="27" spans="2:6" x14ac:dyDescent="0.2">
      <c r="B27">
        <v>23</v>
      </c>
      <c r="C27" s="2">
        <f t="shared" si="3"/>
        <v>8195.4571245841853</v>
      </c>
      <c r="D27" s="2">
        <f t="shared" si="0"/>
        <v>68.295476038201542</v>
      </c>
      <c r="E27" s="2">
        <f t="shared" si="1"/>
        <v>408.09434860236217</v>
      </c>
      <c r="F27" s="2">
        <f t="shared" si="2"/>
        <v>7855.6582520200245</v>
      </c>
    </row>
    <row r="28" spans="2:6" x14ac:dyDescent="0.2">
      <c r="B28">
        <v>24</v>
      </c>
      <c r="C28" s="2">
        <f t="shared" si="3"/>
        <v>7855.6582520200245</v>
      </c>
      <c r="D28" s="2">
        <f t="shared" si="0"/>
        <v>65.463818766833541</v>
      </c>
      <c r="E28" s="2">
        <f t="shared" si="1"/>
        <v>408.09434860236217</v>
      </c>
      <c r="F28" s="2">
        <f t="shared" si="2"/>
        <v>7513.0277221844963</v>
      </c>
    </row>
    <row r="29" spans="2:6" x14ac:dyDescent="0.2">
      <c r="B29">
        <v>25</v>
      </c>
      <c r="C29" s="2">
        <f t="shared" si="3"/>
        <v>7513.0277221844963</v>
      </c>
      <c r="D29" s="2">
        <f t="shared" si="0"/>
        <v>62.608564351537467</v>
      </c>
      <c r="E29" s="2">
        <f t="shared" si="1"/>
        <v>408.09434860236217</v>
      </c>
      <c r="F29" s="2">
        <f t="shared" si="2"/>
        <v>7167.5419379336718</v>
      </c>
    </row>
    <row r="30" spans="2:6" x14ac:dyDescent="0.2">
      <c r="B30">
        <v>26</v>
      </c>
      <c r="C30" s="2">
        <f t="shared" si="3"/>
        <v>7167.5419379336718</v>
      </c>
      <c r="D30" s="2">
        <f t="shared" si="0"/>
        <v>59.729516149447264</v>
      </c>
      <c r="E30" s="2">
        <f t="shared" si="1"/>
        <v>408.09434860236217</v>
      </c>
      <c r="F30" s="2">
        <f t="shared" si="2"/>
        <v>6819.1771054807568</v>
      </c>
    </row>
    <row r="31" spans="2:6" x14ac:dyDescent="0.2">
      <c r="B31">
        <v>27</v>
      </c>
      <c r="C31" s="2">
        <f t="shared" si="3"/>
        <v>6819.1771054807568</v>
      </c>
      <c r="D31" s="2">
        <f t="shared" si="0"/>
        <v>56.826475879006303</v>
      </c>
      <c r="E31" s="2">
        <f t="shared" si="1"/>
        <v>408.09434860236217</v>
      </c>
      <c r="F31" s="2">
        <f t="shared" si="2"/>
        <v>6467.9092327574008</v>
      </c>
    </row>
    <row r="32" spans="2:6" x14ac:dyDescent="0.2">
      <c r="B32">
        <v>28</v>
      </c>
      <c r="C32" s="2">
        <f t="shared" si="3"/>
        <v>6467.9092327574008</v>
      </c>
      <c r="D32" s="2">
        <f t="shared" si="0"/>
        <v>53.899243606311671</v>
      </c>
      <c r="E32" s="2">
        <f t="shared" si="1"/>
        <v>408.09434860236217</v>
      </c>
      <c r="F32" s="2">
        <f t="shared" si="2"/>
        <v>6113.71412776135</v>
      </c>
    </row>
    <row r="33" spans="2:6" x14ac:dyDescent="0.2">
      <c r="B33">
        <v>29</v>
      </c>
      <c r="C33" s="2">
        <f t="shared" si="3"/>
        <v>6113.71412776135</v>
      </c>
      <c r="D33" s="2">
        <f t="shared" si="0"/>
        <v>50.947617731344586</v>
      </c>
      <c r="E33" s="2">
        <f t="shared" si="1"/>
        <v>408.09434860236217</v>
      </c>
      <c r="F33" s="2">
        <f t="shared" si="2"/>
        <v>5756.567396890332</v>
      </c>
    </row>
    <row r="34" spans="2:6" x14ac:dyDescent="0.2">
      <c r="B34">
        <v>30</v>
      </c>
      <c r="C34" s="2">
        <f t="shared" si="3"/>
        <v>5756.567396890332</v>
      </c>
      <c r="D34" s="2">
        <f t="shared" si="0"/>
        <v>47.971394974086103</v>
      </c>
      <c r="E34" s="2">
        <f t="shared" si="1"/>
        <v>408.09434860236217</v>
      </c>
      <c r="F34" s="2">
        <f t="shared" si="2"/>
        <v>5396.4444432620558</v>
      </c>
    </row>
    <row r="35" spans="2:6" x14ac:dyDescent="0.2">
      <c r="B35">
        <v>31</v>
      </c>
      <c r="C35" s="2">
        <f t="shared" si="3"/>
        <v>5396.4444432620558</v>
      </c>
      <c r="D35" s="2">
        <f t="shared" si="0"/>
        <v>44.97037036051713</v>
      </c>
      <c r="E35" s="2">
        <f t="shared" ref="E35:E64" si="4">paymentmonths31_60</f>
        <v>204.04717430118109</v>
      </c>
      <c r="F35" s="2">
        <f t="shared" si="2"/>
        <v>5237.3676393213918</v>
      </c>
    </row>
    <row r="36" spans="2:6" x14ac:dyDescent="0.2">
      <c r="B36">
        <v>32</v>
      </c>
      <c r="C36" s="2">
        <f t="shared" si="3"/>
        <v>5237.3676393213918</v>
      </c>
      <c r="D36" s="2">
        <f t="shared" si="0"/>
        <v>43.644730327678268</v>
      </c>
      <c r="E36" s="2">
        <f t="shared" si="4"/>
        <v>204.04717430118109</v>
      </c>
      <c r="F36" s="2">
        <f t="shared" si="2"/>
        <v>5076.9651953478888</v>
      </c>
    </row>
    <row r="37" spans="2:6" x14ac:dyDescent="0.2">
      <c r="B37">
        <v>33</v>
      </c>
      <c r="C37" s="2">
        <f t="shared" si="3"/>
        <v>5076.9651953478888</v>
      </c>
      <c r="D37" s="2">
        <f t="shared" ref="D37:D64" si="5">rate*C37</f>
        <v>42.308043294565742</v>
      </c>
      <c r="E37" s="2">
        <f t="shared" si="4"/>
        <v>204.04717430118109</v>
      </c>
      <c r="F37" s="2">
        <f t="shared" si="2"/>
        <v>4915.2260643412737</v>
      </c>
    </row>
    <row r="38" spans="2:6" x14ac:dyDescent="0.2">
      <c r="B38">
        <v>34</v>
      </c>
      <c r="C38" s="2">
        <f t="shared" si="3"/>
        <v>4915.2260643412737</v>
      </c>
      <c r="D38" s="2">
        <f t="shared" si="5"/>
        <v>40.96021720284395</v>
      </c>
      <c r="E38" s="2">
        <f t="shared" si="4"/>
        <v>204.04717430118109</v>
      </c>
      <c r="F38" s="2">
        <f t="shared" si="2"/>
        <v>4752.1391072429369</v>
      </c>
    </row>
    <row r="39" spans="2:6" x14ac:dyDescent="0.2">
      <c r="B39">
        <v>35</v>
      </c>
      <c r="C39" s="2">
        <f t="shared" si="3"/>
        <v>4752.1391072429369</v>
      </c>
      <c r="D39" s="2">
        <f t="shared" si="5"/>
        <v>39.601159227024475</v>
      </c>
      <c r="E39" s="2">
        <f t="shared" si="4"/>
        <v>204.04717430118109</v>
      </c>
      <c r="F39" s="2">
        <f t="shared" si="2"/>
        <v>4587.6930921687799</v>
      </c>
    </row>
    <row r="40" spans="2:6" x14ac:dyDescent="0.2">
      <c r="B40">
        <v>36</v>
      </c>
      <c r="C40" s="2">
        <f t="shared" si="3"/>
        <v>4587.6930921687799</v>
      </c>
      <c r="D40" s="2">
        <f t="shared" si="5"/>
        <v>38.230775768073165</v>
      </c>
      <c r="E40" s="2">
        <f t="shared" si="4"/>
        <v>204.04717430118109</v>
      </c>
      <c r="F40" s="2">
        <f t="shared" si="2"/>
        <v>4421.8766936356724</v>
      </c>
    </row>
    <row r="41" spans="2:6" x14ac:dyDescent="0.2">
      <c r="B41">
        <v>37</v>
      </c>
      <c r="C41" s="2">
        <f t="shared" si="3"/>
        <v>4421.8766936356724</v>
      </c>
      <c r="D41" s="2">
        <f t="shared" si="5"/>
        <v>36.848972446963934</v>
      </c>
      <c r="E41" s="2">
        <f t="shared" si="4"/>
        <v>204.04717430118109</v>
      </c>
      <c r="F41" s="2">
        <f t="shared" si="2"/>
        <v>4254.6784917814548</v>
      </c>
    </row>
    <row r="42" spans="2:6" x14ac:dyDescent="0.2">
      <c r="B42">
        <v>38</v>
      </c>
      <c r="C42" s="2">
        <f t="shared" si="3"/>
        <v>4254.6784917814548</v>
      </c>
      <c r="D42" s="2">
        <f t="shared" si="5"/>
        <v>35.45565409817879</v>
      </c>
      <c r="E42" s="2">
        <f t="shared" si="4"/>
        <v>204.04717430118109</v>
      </c>
      <c r="F42" s="2">
        <f t="shared" si="2"/>
        <v>4086.0869715784524</v>
      </c>
    </row>
    <row r="43" spans="2:6" x14ac:dyDescent="0.2">
      <c r="B43">
        <v>39</v>
      </c>
      <c r="C43" s="2">
        <f t="shared" si="3"/>
        <v>4086.0869715784524</v>
      </c>
      <c r="D43" s="2">
        <f t="shared" si="5"/>
        <v>34.050724763153767</v>
      </c>
      <c r="E43" s="2">
        <f t="shared" si="4"/>
        <v>204.04717430118109</v>
      </c>
      <c r="F43" s="2">
        <f t="shared" si="2"/>
        <v>3916.0905220404252</v>
      </c>
    </row>
    <row r="44" spans="2:6" x14ac:dyDescent="0.2">
      <c r="B44">
        <v>40</v>
      </c>
      <c r="C44" s="2">
        <f t="shared" si="3"/>
        <v>3916.0905220404252</v>
      </c>
      <c r="D44" s="2">
        <f t="shared" si="5"/>
        <v>32.634087683670209</v>
      </c>
      <c r="E44" s="2">
        <f t="shared" si="4"/>
        <v>204.04717430118109</v>
      </c>
      <c r="F44" s="2">
        <f t="shared" si="2"/>
        <v>3744.6774354229142</v>
      </c>
    </row>
    <row r="45" spans="2:6" x14ac:dyDescent="0.2">
      <c r="B45">
        <v>41</v>
      </c>
      <c r="C45" s="2">
        <f t="shared" si="3"/>
        <v>3744.6774354229142</v>
      </c>
      <c r="D45" s="2">
        <f t="shared" si="5"/>
        <v>31.205645295190951</v>
      </c>
      <c r="E45" s="2">
        <f t="shared" si="4"/>
        <v>204.04717430118109</v>
      </c>
      <c r="F45" s="2">
        <f t="shared" si="2"/>
        <v>3571.835906416924</v>
      </c>
    </row>
    <row r="46" spans="2:6" x14ac:dyDescent="0.2">
      <c r="B46">
        <v>42</v>
      </c>
      <c r="C46" s="2">
        <f t="shared" si="3"/>
        <v>3571.835906416924</v>
      </c>
      <c r="D46" s="2">
        <f t="shared" si="5"/>
        <v>29.765299220141031</v>
      </c>
      <c r="E46" s="2">
        <f t="shared" si="4"/>
        <v>204.04717430118109</v>
      </c>
      <c r="F46" s="2">
        <f t="shared" si="2"/>
        <v>3397.5540313358838</v>
      </c>
    </row>
    <row r="47" spans="2:6" x14ac:dyDescent="0.2">
      <c r="B47">
        <v>43</v>
      </c>
      <c r="C47" s="2">
        <f t="shared" si="3"/>
        <v>3397.5540313358838</v>
      </c>
      <c r="D47" s="2">
        <f t="shared" si="5"/>
        <v>28.312950261132364</v>
      </c>
      <c r="E47" s="2">
        <f t="shared" si="4"/>
        <v>204.04717430118109</v>
      </c>
      <c r="F47" s="2">
        <f t="shared" si="2"/>
        <v>3221.8198072958348</v>
      </c>
    </row>
    <row r="48" spans="2:6" x14ac:dyDescent="0.2">
      <c r="B48">
        <v>44</v>
      </c>
      <c r="C48" s="2">
        <f t="shared" si="3"/>
        <v>3221.8198072958348</v>
      </c>
      <c r="D48" s="2">
        <f t="shared" si="5"/>
        <v>26.848498394131955</v>
      </c>
      <c r="E48" s="2">
        <f t="shared" si="4"/>
        <v>204.04717430118109</v>
      </c>
      <c r="F48" s="2">
        <f t="shared" si="2"/>
        <v>3044.6211313887857</v>
      </c>
    </row>
    <row r="49" spans="2:6" x14ac:dyDescent="0.2">
      <c r="B49">
        <v>45</v>
      </c>
      <c r="C49" s="2">
        <f t="shared" si="3"/>
        <v>3044.6211313887857</v>
      </c>
      <c r="D49" s="2">
        <f t="shared" si="5"/>
        <v>25.371842761573212</v>
      </c>
      <c r="E49" s="2">
        <f t="shared" si="4"/>
        <v>204.04717430118109</v>
      </c>
      <c r="F49" s="2">
        <f t="shared" si="2"/>
        <v>2865.945799849178</v>
      </c>
    </row>
    <row r="50" spans="2:6" x14ac:dyDescent="0.2">
      <c r="B50">
        <v>46</v>
      </c>
      <c r="C50" s="2">
        <f t="shared" si="3"/>
        <v>2865.945799849178</v>
      </c>
      <c r="D50" s="2">
        <f t="shared" si="5"/>
        <v>23.882881665409815</v>
      </c>
      <c r="E50" s="2">
        <f t="shared" si="4"/>
        <v>204.04717430118109</v>
      </c>
      <c r="F50" s="2">
        <f t="shared" si="2"/>
        <v>2685.7815072134067</v>
      </c>
    </row>
    <row r="51" spans="2:6" x14ac:dyDescent="0.2">
      <c r="B51">
        <v>47</v>
      </c>
      <c r="C51" s="2">
        <f t="shared" si="3"/>
        <v>2685.7815072134067</v>
      </c>
      <c r="D51" s="2">
        <f t="shared" si="5"/>
        <v>22.381512560111723</v>
      </c>
      <c r="E51" s="2">
        <f t="shared" si="4"/>
        <v>204.04717430118109</v>
      </c>
      <c r="F51" s="2">
        <f t="shared" si="2"/>
        <v>2504.1158454723372</v>
      </c>
    </row>
    <row r="52" spans="2:6" x14ac:dyDescent="0.2">
      <c r="B52">
        <v>48</v>
      </c>
      <c r="C52" s="2">
        <f t="shared" si="3"/>
        <v>2504.1158454723372</v>
      </c>
      <c r="D52" s="2">
        <f t="shared" si="5"/>
        <v>20.867632045602811</v>
      </c>
      <c r="E52" s="2">
        <f t="shared" si="4"/>
        <v>204.04717430118109</v>
      </c>
      <c r="F52" s="2">
        <f t="shared" si="2"/>
        <v>2320.9363032167589</v>
      </c>
    </row>
    <row r="53" spans="2:6" x14ac:dyDescent="0.2">
      <c r="B53">
        <v>49</v>
      </c>
      <c r="C53" s="2">
        <f t="shared" si="3"/>
        <v>2320.9363032167589</v>
      </c>
      <c r="D53" s="2">
        <f t="shared" si="5"/>
        <v>19.341135860139659</v>
      </c>
      <c r="E53" s="2">
        <f t="shared" si="4"/>
        <v>204.04717430118109</v>
      </c>
      <c r="F53" s="2">
        <f t="shared" si="2"/>
        <v>2136.2302647757174</v>
      </c>
    </row>
    <row r="54" spans="2:6" x14ac:dyDescent="0.2">
      <c r="B54">
        <v>50</v>
      </c>
      <c r="C54" s="2">
        <f t="shared" si="3"/>
        <v>2136.2302647757174</v>
      </c>
      <c r="D54" s="2">
        <f t="shared" si="5"/>
        <v>17.80191887313098</v>
      </c>
      <c r="E54" s="2">
        <f t="shared" si="4"/>
        <v>204.04717430118109</v>
      </c>
      <c r="F54" s="2">
        <f t="shared" si="2"/>
        <v>1949.9850093476673</v>
      </c>
    </row>
    <row r="55" spans="2:6" x14ac:dyDescent="0.2">
      <c r="B55">
        <v>51</v>
      </c>
      <c r="C55" s="2">
        <f t="shared" si="3"/>
        <v>1949.9850093476673</v>
      </c>
      <c r="D55" s="2">
        <f t="shared" si="5"/>
        <v>16.249875077897226</v>
      </c>
      <c r="E55" s="2">
        <f t="shared" si="4"/>
        <v>204.04717430118109</v>
      </c>
      <c r="F55" s="2">
        <f t="shared" si="2"/>
        <v>1762.1877101243836</v>
      </c>
    </row>
    <row r="56" spans="2:6" x14ac:dyDescent="0.2">
      <c r="B56">
        <v>52</v>
      </c>
      <c r="C56" s="2">
        <f t="shared" si="3"/>
        <v>1762.1877101243836</v>
      </c>
      <c r="D56" s="2">
        <f t="shared" si="5"/>
        <v>14.684897584369862</v>
      </c>
      <c r="E56" s="2">
        <f t="shared" si="4"/>
        <v>204.04717430118109</v>
      </c>
      <c r="F56" s="2">
        <f t="shared" si="2"/>
        <v>1572.8254334075723</v>
      </c>
    </row>
    <row r="57" spans="2:6" x14ac:dyDescent="0.2">
      <c r="B57">
        <v>53</v>
      </c>
      <c r="C57" s="2">
        <f t="shared" si="3"/>
        <v>1572.8254334075723</v>
      </c>
      <c r="D57" s="2">
        <f t="shared" si="5"/>
        <v>13.106878611729769</v>
      </c>
      <c r="E57" s="2">
        <f t="shared" si="4"/>
        <v>204.04717430118109</v>
      </c>
      <c r="F57" s="2">
        <f t="shared" si="2"/>
        <v>1381.8851377181209</v>
      </c>
    </row>
    <row r="58" spans="2:6" x14ac:dyDescent="0.2">
      <c r="B58">
        <v>54</v>
      </c>
      <c r="C58" s="2">
        <f t="shared" si="3"/>
        <v>1381.8851377181209</v>
      </c>
      <c r="D58" s="2">
        <f t="shared" si="5"/>
        <v>11.51570948098434</v>
      </c>
      <c r="E58" s="2">
        <f t="shared" si="4"/>
        <v>204.04717430118109</v>
      </c>
      <c r="F58" s="2">
        <f t="shared" si="2"/>
        <v>1189.3536728979241</v>
      </c>
    </row>
    <row r="59" spans="2:6" x14ac:dyDescent="0.2">
      <c r="B59">
        <v>55</v>
      </c>
      <c r="C59" s="2">
        <f t="shared" si="3"/>
        <v>1189.3536728979241</v>
      </c>
      <c r="D59" s="2">
        <f t="shared" si="5"/>
        <v>9.9112806074827002</v>
      </c>
      <c r="E59" s="2">
        <f t="shared" si="4"/>
        <v>204.04717430118109</v>
      </c>
      <c r="F59" s="2">
        <f t="shared" si="2"/>
        <v>995.21777920422574</v>
      </c>
    </row>
    <row r="60" spans="2:6" x14ac:dyDescent="0.2">
      <c r="B60">
        <v>56</v>
      </c>
      <c r="C60" s="2">
        <f t="shared" si="3"/>
        <v>995.21777920422574</v>
      </c>
      <c r="D60" s="2">
        <f t="shared" si="5"/>
        <v>8.2934814933685477</v>
      </c>
      <c r="E60" s="2">
        <f t="shared" si="4"/>
        <v>204.04717430118109</v>
      </c>
      <c r="F60" s="2">
        <f t="shared" si="2"/>
        <v>799.46408639641322</v>
      </c>
    </row>
    <row r="61" spans="2:6" x14ac:dyDescent="0.2">
      <c r="B61">
        <v>57</v>
      </c>
      <c r="C61" s="2">
        <f t="shared" si="3"/>
        <v>799.46408639641322</v>
      </c>
      <c r="D61" s="2">
        <f t="shared" si="5"/>
        <v>6.6622007199701097</v>
      </c>
      <c r="E61" s="2">
        <f t="shared" si="4"/>
        <v>204.04717430118109</v>
      </c>
      <c r="F61" s="2">
        <f t="shared" si="2"/>
        <v>602.07911281520228</v>
      </c>
    </row>
    <row r="62" spans="2:6" x14ac:dyDescent="0.2">
      <c r="B62">
        <v>58</v>
      </c>
      <c r="C62" s="2">
        <f t="shared" si="3"/>
        <v>602.07911281520228</v>
      </c>
      <c r="D62" s="2">
        <f t="shared" si="5"/>
        <v>5.0173259401266854</v>
      </c>
      <c r="E62" s="2">
        <f t="shared" si="4"/>
        <v>204.04717430118109</v>
      </c>
      <c r="F62" s="2">
        <f t="shared" si="2"/>
        <v>403.04926445414787</v>
      </c>
    </row>
    <row r="63" spans="2:6" x14ac:dyDescent="0.2">
      <c r="B63">
        <v>59</v>
      </c>
      <c r="C63" s="2">
        <f t="shared" si="3"/>
        <v>403.04926445414787</v>
      </c>
      <c r="D63" s="2">
        <f t="shared" si="5"/>
        <v>3.358743870451232</v>
      </c>
      <c r="E63" s="2">
        <f t="shared" si="4"/>
        <v>204.04717430118109</v>
      </c>
      <c r="F63" s="2">
        <f t="shared" si="2"/>
        <v>202.36083402341802</v>
      </c>
    </row>
    <row r="64" spans="2:6" x14ac:dyDescent="0.2">
      <c r="B64">
        <v>60</v>
      </c>
      <c r="C64" s="2">
        <f t="shared" si="3"/>
        <v>202.36083402341802</v>
      </c>
      <c r="D64" s="2">
        <f t="shared" si="5"/>
        <v>1.6863402835284835</v>
      </c>
      <c r="E64" s="2">
        <f t="shared" si="4"/>
        <v>204.04717430118109</v>
      </c>
      <c r="F64" s="2">
        <f t="shared" si="2"/>
        <v>5.7654290230857441E-9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D8D2-C351-436E-9FA6-52B7637F1672}">
  <sheetPr codeName="Sheet2">
    <pageSetUpPr fitToPage="1"/>
  </sheetPr>
  <dimension ref="A4:G65"/>
  <sheetViews>
    <sheetView workbookViewId="0">
      <selection activeCell="A3" sqref="A3"/>
    </sheetView>
  </sheetViews>
  <sheetFormatPr defaultRowHeight="12.75" x14ac:dyDescent="0.2"/>
  <cols>
    <col min="1" max="2" width="9.140625" style="3"/>
    <col min="3" max="3" width="11.140625" style="3" customWidth="1"/>
    <col min="4" max="4" width="9.140625" style="3"/>
    <col min="5" max="5" width="10.28515625" style="3" customWidth="1"/>
    <col min="6" max="16384" width="9.140625" style="3"/>
  </cols>
  <sheetData>
    <row r="4" spans="1:7" x14ac:dyDescent="0.2">
      <c r="B4" s="4"/>
      <c r="C4" s="4"/>
      <c r="D4" s="4"/>
      <c r="E4" s="4"/>
      <c r="F4" s="4"/>
      <c r="G4" s="4"/>
    </row>
    <row r="5" spans="1:7" ht="25.5" x14ac:dyDescent="0.2">
      <c r="A5" s="3" t="s">
        <v>8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</row>
    <row r="6" spans="1:7" x14ac:dyDescent="0.2">
      <c r="A6" s="3">
        <v>1</v>
      </c>
      <c r="B6" s="3">
        <v>0</v>
      </c>
      <c r="C6" s="3">
        <v>1079.2197465573331</v>
      </c>
      <c r="D6" s="5">
        <v>0.1</v>
      </c>
      <c r="E6" s="3">
        <v>0</v>
      </c>
      <c r="F6" s="3">
        <f>(B6+C6)*(1+D6)-E6</f>
        <v>1187.1417212130666</v>
      </c>
    </row>
    <row r="7" spans="1:7" x14ac:dyDescent="0.2">
      <c r="A7" s="3">
        <v>2</v>
      </c>
      <c r="B7" s="3">
        <f t="shared" ref="B7:B65" si="0">F6</f>
        <v>1187.1417212130666</v>
      </c>
      <c r="C7" s="3">
        <f t="shared" ref="C7:C45" si="1">C6+500</f>
        <v>1579.2197465573331</v>
      </c>
      <c r="D7" s="5">
        <v>0.1</v>
      </c>
      <c r="E7" s="3">
        <v>0</v>
      </c>
      <c r="F7" s="3">
        <f t="shared" ref="F7:F65" si="2">(B7+C7)*(1+D7)-E7</f>
        <v>3042.9976145474402</v>
      </c>
    </row>
    <row r="8" spans="1:7" x14ac:dyDescent="0.2">
      <c r="A8" s="3">
        <v>3</v>
      </c>
      <c r="B8" s="3">
        <f t="shared" si="0"/>
        <v>3042.9976145474402</v>
      </c>
      <c r="C8" s="3">
        <f t="shared" si="1"/>
        <v>2079.2197465573331</v>
      </c>
      <c r="D8" s="5">
        <v>0.1</v>
      </c>
      <c r="E8" s="3">
        <v>0</v>
      </c>
      <c r="F8" s="3">
        <f t="shared" si="2"/>
        <v>5634.4390972152505</v>
      </c>
    </row>
    <row r="9" spans="1:7" hidden="1" x14ac:dyDescent="0.2">
      <c r="A9" s="3">
        <v>4</v>
      </c>
      <c r="B9" s="3">
        <f t="shared" si="0"/>
        <v>5634.4390972152505</v>
      </c>
      <c r="C9" s="3">
        <f t="shared" si="1"/>
        <v>2579.2197465573331</v>
      </c>
      <c r="D9" s="5">
        <v>0.1</v>
      </c>
      <c r="E9" s="3">
        <v>0</v>
      </c>
      <c r="F9" s="3">
        <f t="shared" si="2"/>
        <v>9035.0247281498432</v>
      </c>
    </row>
    <row r="10" spans="1:7" hidden="1" x14ac:dyDescent="0.2">
      <c r="A10" s="3">
        <v>5</v>
      </c>
      <c r="B10" s="3">
        <f t="shared" si="0"/>
        <v>9035.0247281498432</v>
      </c>
      <c r="C10" s="3">
        <f t="shared" si="1"/>
        <v>3079.2197465573331</v>
      </c>
      <c r="D10" s="5">
        <v>0.1</v>
      </c>
      <c r="E10" s="3">
        <v>0</v>
      </c>
      <c r="F10" s="3">
        <f t="shared" si="2"/>
        <v>13325.668922177896</v>
      </c>
    </row>
    <row r="11" spans="1:7" hidden="1" x14ac:dyDescent="0.2">
      <c r="A11" s="3">
        <v>6</v>
      </c>
      <c r="B11" s="3">
        <f t="shared" si="0"/>
        <v>13325.668922177896</v>
      </c>
      <c r="C11" s="3">
        <f t="shared" si="1"/>
        <v>3579.2197465573331</v>
      </c>
      <c r="D11" s="5">
        <v>0.1</v>
      </c>
      <c r="E11" s="3">
        <v>0</v>
      </c>
      <c r="F11" s="3">
        <f t="shared" si="2"/>
        <v>18595.377535608754</v>
      </c>
    </row>
    <row r="12" spans="1:7" hidden="1" x14ac:dyDescent="0.2">
      <c r="A12" s="3">
        <v>7</v>
      </c>
      <c r="B12" s="3">
        <f t="shared" si="0"/>
        <v>18595.377535608754</v>
      </c>
      <c r="C12" s="3">
        <f t="shared" si="1"/>
        <v>4079.2197465573331</v>
      </c>
      <c r="D12" s="5">
        <v>0.1</v>
      </c>
      <c r="E12" s="3">
        <v>0</v>
      </c>
      <c r="F12" s="3">
        <f t="shared" si="2"/>
        <v>24942.057010382698</v>
      </c>
    </row>
    <row r="13" spans="1:7" hidden="1" x14ac:dyDescent="0.2">
      <c r="A13" s="3">
        <v>8</v>
      </c>
      <c r="B13" s="3">
        <f t="shared" si="0"/>
        <v>24942.057010382698</v>
      </c>
      <c r="C13" s="3">
        <f t="shared" si="1"/>
        <v>4579.2197465573336</v>
      </c>
      <c r="D13" s="5">
        <v>0.1</v>
      </c>
      <c r="E13" s="3">
        <v>0</v>
      </c>
      <c r="F13" s="3">
        <f t="shared" si="2"/>
        <v>32473.404432634037</v>
      </c>
    </row>
    <row r="14" spans="1:7" hidden="1" x14ac:dyDescent="0.2">
      <c r="A14" s="3">
        <v>9</v>
      </c>
      <c r="B14" s="3">
        <f t="shared" si="0"/>
        <v>32473.404432634037</v>
      </c>
      <c r="C14" s="3">
        <f t="shared" si="1"/>
        <v>5079.2197465573336</v>
      </c>
      <c r="D14" s="5">
        <v>0.1</v>
      </c>
      <c r="E14" s="3">
        <v>0</v>
      </c>
      <c r="F14" s="3">
        <f t="shared" si="2"/>
        <v>41307.886597110512</v>
      </c>
    </row>
    <row r="15" spans="1:7" hidden="1" x14ac:dyDescent="0.2">
      <c r="A15" s="3">
        <v>10</v>
      </c>
      <c r="B15" s="3">
        <f t="shared" si="0"/>
        <v>41307.886597110512</v>
      </c>
      <c r="C15" s="3">
        <f t="shared" si="1"/>
        <v>5579.2197465573336</v>
      </c>
      <c r="D15" s="5">
        <v>0.1</v>
      </c>
      <c r="E15" s="3">
        <v>0</v>
      </c>
      <c r="F15" s="3">
        <f t="shared" si="2"/>
        <v>51575.816978034636</v>
      </c>
    </row>
    <row r="16" spans="1:7" hidden="1" x14ac:dyDescent="0.2">
      <c r="A16" s="3">
        <v>11</v>
      </c>
      <c r="B16" s="3">
        <f t="shared" si="0"/>
        <v>51575.816978034636</v>
      </c>
      <c r="C16" s="3">
        <f t="shared" si="1"/>
        <v>6079.2197465573336</v>
      </c>
      <c r="D16" s="5">
        <v>0.1</v>
      </c>
      <c r="E16" s="3">
        <v>0</v>
      </c>
      <c r="F16" s="3">
        <f t="shared" si="2"/>
        <v>63420.540397051169</v>
      </c>
    </row>
    <row r="17" spans="1:6" hidden="1" x14ac:dyDescent="0.2">
      <c r="A17" s="3">
        <v>12</v>
      </c>
      <c r="B17" s="3">
        <f t="shared" si="0"/>
        <v>63420.540397051169</v>
      </c>
      <c r="C17" s="3">
        <f t="shared" si="1"/>
        <v>6579.2197465573336</v>
      </c>
      <c r="D17" s="5">
        <v>0.1</v>
      </c>
      <c r="E17" s="3">
        <v>0</v>
      </c>
      <c r="F17" s="3">
        <f t="shared" si="2"/>
        <v>76999.736157969353</v>
      </c>
    </row>
    <row r="18" spans="1:6" hidden="1" x14ac:dyDescent="0.2">
      <c r="A18" s="3">
        <v>13</v>
      </c>
      <c r="B18" s="3">
        <f t="shared" si="0"/>
        <v>76999.736157969353</v>
      </c>
      <c r="C18" s="3">
        <f t="shared" si="1"/>
        <v>7079.2197465573336</v>
      </c>
      <c r="D18" s="5">
        <v>0.1</v>
      </c>
      <c r="E18" s="3">
        <v>0</v>
      </c>
      <c r="F18" s="3">
        <f t="shared" si="2"/>
        <v>92486.851494979375</v>
      </c>
    </row>
    <row r="19" spans="1:6" hidden="1" x14ac:dyDescent="0.2">
      <c r="A19" s="3">
        <v>14</v>
      </c>
      <c r="B19" s="3">
        <f t="shared" si="0"/>
        <v>92486.851494979375</v>
      </c>
      <c r="C19" s="3">
        <f t="shared" si="1"/>
        <v>7579.2197465573336</v>
      </c>
      <c r="D19" s="5">
        <v>0.1</v>
      </c>
      <c r="E19" s="3">
        <v>0</v>
      </c>
      <c r="F19" s="3">
        <f t="shared" si="2"/>
        <v>110072.67836569039</v>
      </c>
    </row>
    <row r="20" spans="1:6" hidden="1" x14ac:dyDescent="0.2">
      <c r="A20" s="3">
        <v>15</v>
      </c>
      <c r="B20" s="3">
        <f t="shared" si="0"/>
        <v>110072.67836569039</v>
      </c>
      <c r="C20" s="3">
        <f t="shared" si="1"/>
        <v>8079.2197465573336</v>
      </c>
      <c r="D20" s="5">
        <v>0.1</v>
      </c>
      <c r="E20" s="3">
        <v>0</v>
      </c>
      <c r="F20" s="3">
        <f t="shared" si="2"/>
        <v>129967.08792347251</v>
      </c>
    </row>
    <row r="21" spans="1:6" hidden="1" x14ac:dyDescent="0.2">
      <c r="A21" s="3">
        <v>16</v>
      </c>
      <c r="B21" s="3">
        <f t="shared" si="0"/>
        <v>129967.08792347251</v>
      </c>
      <c r="C21" s="3">
        <f t="shared" si="1"/>
        <v>8579.2197465573336</v>
      </c>
      <c r="D21" s="5">
        <v>0.1</v>
      </c>
      <c r="E21" s="3">
        <v>0</v>
      </c>
      <c r="F21" s="3">
        <f t="shared" si="2"/>
        <v>152400.93843703283</v>
      </c>
    </row>
    <row r="22" spans="1:6" hidden="1" x14ac:dyDescent="0.2">
      <c r="A22" s="3">
        <v>17</v>
      </c>
      <c r="B22" s="3">
        <f t="shared" si="0"/>
        <v>152400.93843703283</v>
      </c>
      <c r="C22" s="3">
        <f t="shared" si="1"/>
        <v>9079.2197465573336</v>
      </c>
      <c r="D22" s="5">
        <v>0.1</v>
      </c>
      <c r="E22" s="3">
        <v>0</v>
      </c>
      <c r="F22" s="3">
        <f t="shared" si="2"/>
        <v>177628.1740019492</v>
      </c>
    </row>
    <row r="23" spans="1:6" hidden="1" x14ac:dyDescent="0.2">
      <c r="A23" s="3">
        <v>18</v>
      </c>
      <c r="B23" s="3">
        <f t="shared" si="0"/>
        <v>177628.1740019492</v>
      </c>
      <c r="C23" s="3">
        <f t="shared" si="1"/>
        <v>9579.2197465573336</v>
      </c>
      <c r="D23" s="5">
        <v>0.1</v>
      </c>
      <c r="E23" s="3">
        <v>0</v>
      </c>
      <c r="F23" s="3">
        <f t="shared" si="2"/>
        <v>205928.1331233572</v>
      </c>
    </row>
    <row r="24" spans="1:6" hidden="1" x14ac:dyDescent="0.2">
      <c r="A24" s="3">
        <v>19</v>
      </c>
      <c r="B24" s="3">
        <f t="shared" si="0"/>
        <v>205928.1331233572</v>
      </c>
      <c r="C24" s="3">
        <f t="shared" si="1"/>
        <v>10079.219746557334</v>
      </c>
      <c r="D24" s="5">
        <v>0.1</v>
      </c>
      <c r="E24" s="3">
        <v>0</v>
      </c>
      <c r="F24" s="3">
        <f t="shared" si="2"/>
        <v>237608.08815690599</v>
      </c>
    </row>
    <row r="25" spans="1:6" hidden="1" x14ac:dyDescent="0.2">
      <c r="A25" s="3">
        <v>20</v>
      </c>
      <c r="B25" s="3">
        <f t="shared" si="0"/>
        <v>237608.08815690599</v>
      </c>
      <c r="C25" s="3">
        <f t="shared" si="1"/>
        <v>10579.219746557334</v>
      </c>
      <c r="D25" s="5">
        <v>0.1</v>
      </c>
      <c r="E25" s="3">
        <v>0</v>
      </c>
      <c r="F25" s="3">
        <f t="shared" si="2"/>
        <v>273006.03869380965</v>
      </c>
    </row>
    <row r="26" spans="1:6" hidden="1" x14ac:dyDescent="0.2">
      <c r="A26" s="3">
        <v>21</v>
      </c>
      <c r="B26" s="3">
        <f t="shared" si="0"/>
        <v>273006.03869380965</v>
      </c>
      <c r="C26" s="3">
        <f t="shared" si="1"/>
        <v>11079.219746557334</v>
      </c>
      <c r="D26" s="5">
        <v>0.05</v>
      </c>
      <c r="E26" s="3">
        <v>0</v>
      </c>
      <c r="F26" s="3">
        <f t="shared" si="2"/>
        <v>298289.52136238536</v>
      </c>
    </row>
    <row r="27" spans="1:6" hidden="1" x14ac:dyDescent="0.2">
      <c r="A27" s="3">
        <v>22</v>
      </c>
      <c r="B27" s="3">
        <f t="shared" si="0"/>
        <v>298289.52136238536</v>
      </c>
      <c r="C27" s="3">
        <f t="shared" si="1"/>
        <v>11579.219746557334</v>
      </c>
      <c r="D27" s="5">
        <v>0.05</v>
      </c>
      <c r="E27" s="3">
        <v>0</v>
      </c>
      <c r="F27" s="3">
        <f t="shared" si="2"/>
        <v>325362.17816438986</v>
      </c>
    </row>
    <row r="28" spans="1:6" hidden="1" x14ac:dyDescent="0.2">
      <c r="A28" s="3">
        <v>23</v>
      </c>
      <c r="B28" s="3">
        <f t="shared" si="0"/>
        <v>325362.17816438986</v>
      </c>
      <c r="C28" s="3">
        <f t="shared" si="1"/>
        <v>12079.219746557334</v>
      </c>
      <c r="D28" s="5">
        <v>0.05</v>
      </c>
      <c r="E28" s="3">
        <v>0</v>
      </c>
      <c r="F28" s="3">
        <f t="shared" si="2"/>
        <v>354313.46780649456</v>
      </c>
    </row>
    <row r="29" spans="1:6" hidden="1" x14ac:dyDescent="0.2">
      <c r="A29" s="3">
        <v>24</v>
      </c>
      <c r="B29" s="3">
        <f t="shared" si="0"/>
        <v>354313.46780649456</v>
      </c>
      <c r="C29" s="3">
        <f t="shared" si="1"/>
        <v>12579.219746557334</v>
      </c>
      <c r="D29" s="5">
        <v>0.05</v>
      </c>
      <c r="E29" s="3">
        <v>0</v>
      </c>
      <c r="F29" s="3">
        <f t="shared" si="2"/>
        <v>385237.32193070452</v>
      </c>
    </row>
    <row r="30" spans="1:6" hidden="1" x14ac:dyDescent="0.2">
      <c r="A30" s="3">
        <v>25</v>
      </c>
      <c r="B30" s="3">
        <f t="shared" si="0"/>
        <v>385237.32193070452</v>
      </c>
      <c r="C30" s="3">
        <f t="shared" si="1"/>
        <v>13079.219746557334</v>
      </c>
      <c r="D30" s="5">
        <v>0.05</v>
      </c>
      <c r="E30" s="3">
        <v>0</v>
      </c>
      <c r="F30" s="3">
        <f t="shared" si="2"/>
        <v>418232.36876112496</v>
      </c>
    </row>
    <row r="31" spans="1:6" hidden="1" x14ac:dyDescent="0.2">
      <c r="A31" s="3">
        <v>26</v>
      </c>
      <c r="B31" s="3">
        <f t="shared" si="0"/>
        <v>418232.36876112496</v>
      </c>
      <c r="C31" s="3">
        <f t="shared" si="1"/>
        <v>13579.219746557334</v>
      </c>
      <c r="D31" s="5">
        <v>0.05</v>
      </c>
      <c r="E31" s="3">
        <v>0</v>
      </c>
      <c r="F31" s="3">
        <f t="shared" si="2"/>
        <v>453402.16793306643</v>
      </c>
    </row>
    <row r="32" spans="1:6" hidden="1" x14ac:dyDescent="0.2">
      <c r="A32" s="3">
        <v>27</v>
      </c>
      <c r="B32" s="3">
        <f t="shared" si="0"/>
        <v>453402.16793306643</v>
      </c>
      <c r="C32" s="3">
        <f t="shared" si="1"/>
        <v>14079.219746557334</v>
      </c>
      <c r="D32" s="5">
        <v>0.05</v>
      </c>
      <c r="E32" s="3">
        <v>0</v>
      </c>
      <c r="F32" s="3">
        <f t="shared" si="2"/>
        <v>490855.45706360502</v>
      </c>
    </row>
    <row r="33" spans="1:6" hidden="1" x14ac:dyDescent="0.2">
      <c r="A33" s="3">
        <v>28</v>
      </c>
      <c r="B33" s="3">
        <f t="shared" si="0"/>
        <v>490855.45706360502</v>
      </c>
      <c r="C33" s="3">
        <f t="shared" si="1"/>
        <v>14579.219746557334</v>
      </c>
      <c r="D33" s="5">
        <v>0.05</v>
      </c>
      <c r="E33" s="3">
        <v>0</v>
      </c>
      <c r="F33" s="3">
        <f t="shared" si="2"/>
        <v>530706.41065067053</v>
      </c>
    </row>
    <row r="34" spans="1:6" hidden="1" x14ac:dyDescent="0.2">
      <c r="A34" s="3">
        <v>29</v>
      </c>
      <c r="B34" s="3">
        <f t="shared" si="0"/>
        <v>530706.41065067053</v>
      </c>
      <c r="C34" s="3">
        <f t="shared" si="1"/>
        <v>15079.219746557334</v>
      </c>
      <c r="D34" s="5">
        <v>0.05</v>
      </c>
      <c r="E34" s="3">
        <v>0</v>
      </c>
      <c r="F34" s="3">
        <f t="shared" si="2"/>
        <v>573074.91191708925</v>
      </c>
    </row>
    <row r="35" spans="1:6" hidden="1" x14ac:dyDescent="0.2">
      <c r="A35" s="3">
        <v>30</v>
      </c>
      <c r="B35" s="3">
        <f t="shared" si="0"/>
        <v>573074.91191708925</v>
      </c>
      <c r="C35" s="3">
        <f t="shared" si="1"/>
        <v>15579.219746557334</v>
      </c>
      <c r="D35" s="5">
        <v>0.05</v>
      </c>
      <c r="E35" s="3">
        <v>0</v>
      </c>
      <c r="F35" s="3">
        <f t="shared" si="2"/>
        <v>618086.83824682888</v>
      </c>
    </row>
    <row r="36" spans="1:6" hidden="1" x14ac:dyDescent="0.2">
      <c r="A36" s="3">
        <v>31</v>
      </c>
      <c r="B36" s="3">
        <f t="shared" si="0"/>
        <v>618086.83824682888</v>
      </c>
      <c r="C36" s="3">
        <f t="shared" si="1"/>
        <v>16079.219746557334</v>
      </c>
      <c r="D36" s="5">
        <v>0.05</v>
      </c>
      <c r="E36" s="3">
        <v>0</v>
      </c>
      <c r="F36" s="3">
        <f t="shared" si="2"/>
        <v>665874.36089305556</v>
      </c>
    </row>
    <row r="37" spans="1:6" hidden="1" x14ac:dyDescent="0.2">
      <c r="A37" s="3">
        <v>32</v>
      </c>
      <c r="B37" s="3">
        <f t="shared" si="0"/>
        <v>665874.36089305556</v>
      </c>
      <c r="C37" s="3">
        <f t="shared" si="1"/>
        <v>16579.219746557334</v>
      </c>
      <c r="D37" s="5">
        <v>0.05</v>
      </c>
      <c r="E37" s="3">
        <v>0</v>
      </c>
      <c r="F37" s="3">
        <f t="shared" si="2"/>
        <v>716576.25967159355</v>
      </c>
    </row>
    <row r="38" spans="1:6" hidden="1" x14ac:dyDescent="0.2">
      <c r="A38" s="3">
        <v>33</v>
      </c>
      <c r="B38" s="3">
        <f t="shared" si="0"/>
        <v>716576.25967159355</v>
      </c>
      <c r="C38" s="3">
        <f t="shared" si="1"/>
        <v>17079.219746557334</v>
      </c>
      <c r="D38" s="5">
        <v>0.05</v>
      </c>
      <c r="E38" s="3">
        <v>0</v>
      </c>
      <c r="F38" s="3">
        <f t="shared" si="2"/>
        <v>770338.2533890584</v>
      </c>
    </row>
    <row r="39" spans="1:6" hidden="1" x14ac:dyDescent="0.2">
      <c r="A39" s="3">
        <v>34</v>
      </c>
      <c r="B39" s="3">
        <f t="shared" si="0"/>
        <v>770338.2533890584</v>
      </c>
      <c r="C39" s="3">
        <f t="shared" si="1"/>
        <v>17579.219746557334</v>
      </c>
      <c r="D39" s="5">
        <v>0.05</v>
      </c>
      <c r="E39" s="3">
        <v>0</v>
      </c>
      <c r="F39" s="3">
        <f t="shared" si="2"/>
        <v>827313.34679239651</v>
      </c>
    </row>
    <row r="40" spans="1:6" hidden="1" x14ac:dyDescent="0.2">
      <c r="A40" s="3">
        <v>35</v>
      </c>
      <c r="B40" s="3">
        <f t="shared" si="0"/>
        <v>827313.34679239651</v>
      </c>
      <c r="C40" s="3">
        <f t="shared" si="1"/>
        <v>18079.219746557334</v>
      </c>
      <c r="D40" s="5">
        <v>0.05</v>
      </c>
      <c r="E40" s="3">
        <v>0</v>
      </c>
      <c r="F40" s="3">
        <f t="shared" si="2"/>
        <v>887662.19486590149</v>
      </c>
    </row>
    <row r="41" spans="1:6" hidden="1" x14ac:dyDescent="0.2">
      <c r="A41" s="3">
        <v>36</v>
      </c>
      <c r="B41" s="3">
        <f t="shared" si="0"/>
        <v>887662.19486590149</v>
      </c>
      <c r="C41" s="3">
        <f t="shared" si="1"/>
        <v>18579.219746557334</v>
      </c>
      <c r="D41" s="5">
        <v>0.05</v>
      </c>
      <c r="E41" s="3">
        <v>0</v>
      </c>
      <c r="F41" s="3">
        <f t="shared" si="2"/>
        <v>951553.48534308176</v>
      </c>
    </row>
    <row r="42" spans="1:6" hidden="1" x14ac:dyDescent="0.2">
      <c r="A42" s="3">
        <v>37</v>
      </c>
      <c r="B42" s="3">
        <f t="shared" si="0"/>
        <v>951553.48534308176</v>
      </c>
      <c r="C42" s="3">
        <f t="shared" si="1"/>
        <v>19079.219746557334</v>
      </c>
      <c r="D42" s="5">
        <v>0.05</v>
      </c>
      <c r="E42" s="3">
        <v>0</v>
      </c>
      <c r="F42" s="3">
        <f t="shared" si="2"/>
        <v>1019164.3403441211</v>
      </c>
    </row>
    <row r="43" spans="1:6" hidden="1" x14ac:dyDescent="0.2">
      <c r="A43" s="3">
        <v>38</v>
      </c>
      <c r="B43" s="3">
        <f t="shared" si="0"/>
        <v>1019164.3403441211</v>
      </c>
      <c r="C43" s="3">
        <f t="shared" si="1"/>
        <v>19579.219746557334</v>
      </c>
      <c r="D43" s="5">
        <v>0.05</v>
      </c>
      <c r="E43" s="3">
        <v>0</v>
      </c>
      <c r="F43" s="3">
        <f t="shared" si="2"/>
        <v>1090680.7380952123</v>
      </c>
    </row>
    <row r="44" spans="1:6" x14ac:dyDescent="0.2">
      <c r="A44" s="3">
        <v>39</v>
      </c>
      <c r="B44" s="3">
        <f t="shared" si="0"/>
        <v>1090680.7380952123</v>
      </c>
      <c r="C44" s="3">
        <f t="shared" si="1"/>
        <v>20079.219746557334</v>
      </c>
      <c r="D44" s="5">
        <v>0.05</v>
      </c>
      <c r="E44" s="3">
        <v>0</v>
      </c>
      <c r="F44" s="3">
        <f t="shared" si="2"/>
        <v>1166297.955733858</v>
      </c>
    </row>
    <row r="45" spans="1:6" x14ac:dyDescent="0.2">
      <c r="A45" s="3">
        <v>40</v>
      </c>
      <c r="B45" s="3">
        <f t="shared" si="0"/>
        <v>1166297.955733858</v>
      </c>
      <c r="C45" s="3">
        <f t="shared" si="1"/>
        <v>20579.219746557334</v>
      </c>
      <c r="D45" s="5">
        <v>0.05</v>
      </c>
      <c r="E45" s="3">
        <v>0</v>
      </c>
      <c r="F45" s="3">
        <f t="shared" si="2"/>
        <v>1246221.0342544361</v>
      </c>
    </row>
    <row r="46" spans="1:6" x14ac:dyDescent="0.2">
      <c r="A46" s="3">
        <v>41</v>
      </c>
      <c r="B46" s="3">
        <f t="shared" si="0"/>
        <v>1246221.0342544361</v>
      </c>
      <c r="D46" s="5">
        <v>0.05</v>
      </c>
      <c r="E46" s="3">
        <v>100000</v>
      </c>
      <c r="F46" s="3">
        <f t="shared" si="2"/>
        <v>1208532.085967158</v>
      </c>
    </row>
    <row r="47" spans="1:6" x14ac:dyDescent="0.2">
      <c r="A47" s="3">
        <v>42</v>
      </c>
      <c r="B47" s="3">
        <f t="shared" si="0"/>
        <v>1208532.085967158</v>
      </c>
      <c r="D47" s="5">
        <v>0.05</v>
      </c>
      <c r="E47" s="3">
        <v>100000</v>
      </c>
      <c r="F47" s="3">
        <f t="shared" si="2"/>
        <v>1168958.6902655158</v>
      </c>
    </row>
    <row r="48" spans="1:6" hidden="1" x14ac:dyDescent="0.2">
      <c r="A48" s="3">
        <v>43</v>
      </c>
      <c r="B48" s="3">
        <f t="shared" si="0"/>
        <v>1168958.6902655158</v>
      </c>
      <c r="D48" s="5">
        <v>0.05</v>
      </c>
      <c r="E48" s="3">
        <v>100000</v>
      </c>
      <c r="F48" s="3">
        <f t="shared" si="2"/>
        <v>1127406.6247787916</v>
      </c>
    </row>
    <row r="49" spans="1:6" hidden="1" x14ac:dyDescent="0.2">
      <c r="A49" s="3">
        <v>44</v>
      </c>
      <c r="B49" s="3">
        <f t="shared" si="0"/>
        <v>1127406.6247787916</v>
      </c>
      <c r="D49" s="5">
        <v>0.05</v>
      </c>
      <c r="E49" s="3">
        <v>100000</v>
      </c>
      <c r="F49" s="3">
        <f t="shared" si="2"/>
        <v>1083776.9560177312</v>
      </c>
    </row>
    <row r="50" spans="1:6" hidden="1" x14ac:dyDescent="0.2">
      <c r="A50" s="3">
        <v>45</v>
      </c>
      <c r="B50" s="3">
        <f t="shared" si="0"/>
        <v>1083776.9560177312</v>
      </c>
      <c r="D50" s="5">
        <v>0.05</v>
      </c>
      <c r="E50" s="3">
        <v>100000</v>
      </c>
      <c r="F50" s="3">
        <f t="shared" si="2"/>
        <v>1037965.8038186179</v>
      </c>
    </row>
    <row r="51" spans="1:6" hidden="1" x14ac:dyDescent="0.2">
      <c r="A51" s="3">
        <v>46</v>
      </c>
      <c r="B51" s="3">
        <f t="shared" si="0"/>
        <v>1037965.8038186179</v>
      </c>
      <c r="D51" s="5">
        <v>0.05</v>
      </c>
      <c r="E51" s="3">
        <v>100000</v>
      </c>
      <c r="F51" s="3">
        <f t="shared" si="2"/>
        <v>989864.09400954889</v>
      </c>
    </row>
    <row r="52" spans="1:6" hidden="1" x14ac:dyDescent="0.2">
      <c r="A52" s="3">
        <v>47</v>
      </c>
      <c r="B52" s="3">
        <f t="shared" si="0"/>
        <v>989864.09400954889</v>
      </c>
      <c r="D52" s="5">
        <v>0.05</v>
      </c>
      <c r="E52" s="3">
        <v>100000</v>
      </c>
      <c r="F52" s="3">
        <f t="shared" si="2"/>
        <v>939357.29871002643</v>
      </c>
    </row>
    <row r="53" spans="1:6" hidden="1" x14ac:dyDescent="0.2">
      <c r="A53" s="3">
        <v>48</v>
      </c>
      <c r="B53" s="3">
        <f t="shared" si="0"/>
        <v>939357.29871002643</v>
      </c>
      <c r="D53" s="5">
        <v>0.05</v>
      </c>
      <c r="E53" s="3">
        <v>100000</v>
      </c>
      <c r="F53" s="3">
        <f t="shared" si="2"/>
        <v>886325.16364552779</v>
      </c>
    </row>
    <row r="54" spans="1:6" hidden="1" x14ac:dyDescent="0.2">
      <c r="A54" s="3">
        <v>49</v>
      </c>
      <c r="B54" s="3">
        <f t="shared" si="0"/>
        <v>886325.16364552779</v>
      </c>
      <c r="D54" s="5">
        <v>0.05</v>
      </c>
      <c r="E54" s="3">
        <v>100000</v>
      </c>
      <c r="F54" s="3">
        <f t="shared" si="2"/>
        <v>830641.42182780418</v>
      </c>
    </row>
    <row r="55" spans="1:6" hidden="1" x14ac:dyDescent="0.2">
      <c r="A55" s="3">
        <v>50</v>
      </c>
      <c r="B55" s="3">
        <f t="shared" si="0"/>
        <v>830641.42182780418</v>
      </c>
      <c r="D55" s="5">
        <v>0.05</v>
      </c>
      <c r="E55" s="3">
        <v>100000</v>
      </c>
      <c r="F55" s="3">
        <f t="shared" si="2"/>
        <v>772173.4929191944</v>
      </c>
    </row>
    <row r="56" spans="1:6" hidden="1" x14ac:dyDescent="0.2">
      <c r="A56" s="3">
        <v>51</v>
      </c>
      <c r="B56" s="3">
        <f t="shared" si="0"/>
        <v>772173.4929191944</v>
      </c>
      <c r="D56" s="5">
        <v>0.05</v>
      </c>
      <c r="E56" s="3">
        <v>100000</v>
      </c>
      <c r="F56" s="3">
        <f t="shared" si="2"/>
        <v>710782.16756515414</v>
      </c>
    </row>
    <row r="57" spans="1:6" hidden="1" x14ac:dyDescent="0.2">
      <c r="A57" s="3">
        <v>52</v>
      </c>
      <c r="B57" s="3">
        <f t="shared" si="0"/>
        <v>710782.16756515414</v>
      </c>
      <c r="D57" s="5">
        <v>0.05</v>
      </c>
      <c r="E57" s="3">
        <v>100000</v>
      </c>
      <c r="F57" s="3">
        <f t="shared" si="2"/>
        <v>646321.27594341186</v>
      </c>
    </row>
    <row r="58" spans="1:6" hidden="1" x14ac:dyDescent="0.2">
      <c r="A58" s="3">
        <v>53</v>
      </c>
      <c r="B58" s="3">
        <f t="shared" si="0"/>
        <v>646321.27594341186</v>
      </c>
      <c r="D58" s="5">
        <v>0.05</v>
      </c>
      <c r="E58" s="3">
        <v>100000</v>
      </c>
      <c r="F58" s="3">
        <f t="shared" si="2"/>
        <v>578637.33974058251</v>
      </c>
    </row>
    <row r="59" spans="1:6" hidden="1" x14ac:dyDescent="0.2">
      <c r="A59" s="3">
        <v>54</v>
      </c>
      <c r="B59" s="3">
        <f t="shared" si="0"/>
        <v>578637.33974058251</v>
      </c>
      <c r="D59" s="5">
        <v>0.05</v>
      </c>
      <c r="E59" s="3">
        <v>100000</v>
      </c>
      <c r="F59" s="3">
        <f t="shared" si="2"/>
        <v>507569.20672761172</v>
      </c>
    </row>
    <row r="60" spans="1:6" hidden="1" x14ac:dyDescent="0.2">
      <c r="A60" s="3">
        <v>55</v>
      </c>
      <c r="B60" s="3">
        <f t="shared" si="0"/>
        <v>507569.20672761172</v>
      </c>
      <c r="D60" s="5">
        <v>0.05</v>
      </c>
      <c r="E60" s="3">
        <v>100000</v>
      </c>
      <c r="F60" s="3">
        <f t="shared" si="2"/>
        <v>432947.66706399235</v>
      </c>
    </row>
    <row r="61" spans="1:6" hidden="1" x14ac:dyDescent="0.2">
      <c r="A61" s="3">
        <v>56</v>
      </c>
      <c r="B61" s="3">
        <f t="shared" si="0"/>
        <v>432947.66706399235</v>
      </c>
      <c r="D61" s="5">
        <v>0.05</v>
      </c>
      <c r="E61" s="3">
        <v>100000</v>
      </c>
      <c r="F61" s="3">
        <f t="shared" si="2"/>
        <v>354595.05041719199</v>
      </c>
    </row>
    <row r="62" spans="1:6" x14ac:dyDescent="0.2">
      <c r="A62" s="3">
        <v>57</v>
      </c>
      <c r="B62" s="3">
        <f t="shared" si="0"/>
        <v>354595.05041719199</v>
      </c>
      <c r="D62" s="5">
        <v>0.05</v>
      </c>
      <c r="E62" s="3">
        <v>100000</v>
      </c>
      <c r="F62" s="3">
        <f t="shared" si="2"/>
        <v>272324.80293805158</v>
      </c>
    </row>
    <row r="63" spans="1:6" x14ac:dyDescent="0.2">
      <c r="A63" s="3">
        <v>58</v>
      </c>
      <c r="B63" s="3">
        <f t="shared" si="0"/>
        <v>272324.80293805158</v>
      </c>
      <c r="D63" s="5">
        <v>0.05</v>
      </c>
      <c r="E63" s="3">
        <v>100000</v>
      </c>
      <c r="F63" s="3">
        <f t="shared" si="2"/>
        <v>185941.04308495414</v>
      </c>
    </row>
    <row r="64" spans="1:6" x14ac:dyDescent="0.2">
      <c r="A64" s="3">
        <v>59</v>
      </c>
      <c r="B64" s="3">
        <f t="shared" si="0"/>
        <v>185941.04308495414</v>
      </c>
      <c r="D64" s="5">
        <v>0.05</v>
      </c>
      <c r="E64" s="3">
        <v>100000</v>
      </c>
      <c r="F64" s="3">
        <f t="shared" si="2"/>
        <v>95238.095239201852</v>
      </c>
    </row>
    <row r="65" spans="1:6" x14ac:dyDescent="0.2">
      <c r="A65" s="3">
        <v>60</v>
      </c>
      <c r="B65" s="3">
        <f t="shared" si="0"/>
        <v>95238.095239201852</v>
      </c>
      <c r="D65" s="5">
        <v>0.05</v>
      </c>
      <c r="E65" s="3">
        <v>100000</v>
      </c>
      <c r="F65" s="3">
        <f t="shared" si="2"/>
        <v>1.1619413271546364E-6</v>
      </c>
    </row>
  </sheetData>
  <printOptions headings="1" gridLines="1"/>
  <pageMargins left="0.75" right="0.75" top="1" bottom="1" header="0.5" footer="0.5"/>
  <pageSetup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0241-2E30-434E-8FC8-F4D6015ABEA2}">
  <sheetPr codeName="Sheet3"/>
  <dimension ref="A1:F14"/>
  <sheetViews>
    <sheetView workbookViewId="0">
      <selection activeCell="B20" sqref="B20"/>
    </sheetView>
  </sheetViews>
  <sheetFormatPr defaultRowHeight="12.75" x14ac:dyDescent="0.2"/>
  <cols>
    <col min="1" max="1" width="9.140625" style="3"/>
    <col min="2" max="2" width="18.42578125" style="3" customWidth="1"/>
    <col min="3" max="3" width="12.140625" style="3" customWidth="1"/>
    <col min="4" max="4" width="9.140625" style="3"/>
    <col min="5" max="5" width="10.28515625" style="3" bestFit="1" customWidth="1"/>
    <col min="6" max="16384" width="9.140625" style="3"/>
  </cols>
  <sheetData>
    <row r="1" spans="1:6" x14ac:dyDescent="0.2">
      <c r="C1" s="3" t="s">
        <v>3</v>
      </c>
      <c r="D1" s="3">
        <f>0.08/12</f>
        <v>6.6666666666666671E-3</v>
      </c>
    </row>
    <row r="3" spans="1:6" x14ac:dyDescent="0.2">
      <c r="B3" s="3" t="s">
        <v>14</v>
      </c>
      <c r="C3" s="6">
        <f>-PMT(rate,10,10000,0,1)</f>
        <v>1030.1643271779658</v>
      </c>
    </row>
    <row r="4" spans="1:6" ht="25.5" x14ac:dyDescent="0.2">
      <c r="A4" s="3" t="s">
        <v>0</v>
      </c>
      <c r="B4" s="4" t="s">
        <v>15</v>
      </c>
      <c r="C4" s="4" t="s">
        <v>6</v>
      </c>
      <c r="D4" s="4" t="s">
        <v>16</v>
      </c>
      <c r="E4" s="4" t="s">
        <v>13</v>
      </c>
      <c r="F4" s="4"/>
    </row>
    <row r="5" spans="1:6" x14ac:dyDescent="0.2">
      <c r="A5" s="3">
        <v>1</v>
      </c>
      <c r="B5" s="7">
        <v>10000</v>
      </c>
      <c r="C5" s="8">
        <v>1030.1643271779055</v>
      </c>
      <c r="D5" s="7">
        <f t="shared" ref="D5:D14" si="0">rate*(B5-C5)</f>
        <v>59.798904485480641</v>
      </c>
      <c r="E5" s="7">
        <f t="shared" ref="E5:E14" si="1">(B5-(Payment-D5))</f>
        <v>9029.6345773075755</v>
      </c>
    </row>
    <row r="6" spans="1:6" x14ac:dyDescent="0.2">
      <c r="A6" s="3">
        <v>2</v>
      </c>
      <c r="B6" s="7">
        <f t="shared" ref="B6:B14" si="2">E5</f>
        <v>9029.6345773075755</v>
      </c>
      <c r="C6" s="7">
        <f t="shared" ref="C6:C14" si="3">Payment</f>
        <v>1030.1643271779055</v>
      </c>
      <c r="D6" s="7">
        <f t="shared" si="0"/>
        <v>53.329801667531136</v>
      </c>
      <c r="E6" s="7">
        <f t="shared" si="1"/>
        <v>8052.8000517972014</v>
      </c>
    </row>
    <row r="7" spans="1:6" x14ac:dyDescent="0.2">
      <c r="A7" s="3">
        <v>3</v>
      </c>
      <c r="B7" s="7">
        <f t="shared" si="2"/>
        <v>8052.8000517972014</v>
      </c>
      <c r="C7" s="7">
        <f t="shared" si="3"/>
        <v>1030.1643271779055</v>
      </c>
      <c r="D7" s="7">
        <f t="shared" si="0"/>
        <v>46.817571497461977</v>
      </c>
      <c r="E7" s="7">
        <f t="shared" si="1"/>
        <v>7069.4532961167579</v>
      </c>
    </row>
    <row r="8" spans="1:6" x14ac:dyDescent="0.2">
      <c r="A8" s="3">
        <v>4</v>
      </c>
      <c r="B8" s="7">
        <f t="shared" si="2"/>
        <v>7069.4532961167579</v>
      </c>
      <c r="C8" s="7">
        <f t="shared" si="3"/>
        <v>1030.1643271779055</v>
      </c>
      <c r="D8" s="7">
        <f t="shared" si="0"/>
        <v>40.261926459592353</v>
      </c>
      <c r="E8" s="7">
        <f t="shared" si="1"/>
        <v>6079.5508953984445</v>
      </c>
    </row>
    <row r="9" spans="1:6" x14ac:dyDescent="0.2">
      <c r="A9" s="3">
        <v>5</v>
      </c>
      <c r="B9" s="7">
        <f t="shared" si="2"/>
        <v>6079.5508953984445</v>
      </c>
      <c r="C9" s="7">
        <f t="shared" si="3"/>
        <v>1030.1643271779055</v>
      </c>
      <c r="D9" s="7">
        <f t="shared" si="0"/>
        <v>33.662577121470264</v>
      </c>
      <c r="E9" s="7">
        <f t="shared" si="1"/>
        <v>5083.0491453420091</v>
      </c>
    </row>
    <row r="10" spans="1:6" x14ac:dyDescent="0.2">
      <c r="A10" s="3">
        <v>6</v>
      </c>
      <c r="B10" s="7">
        <f t="shared" si="2"/>
        <v>5083.0491453420091</v>
      </c>
      <c r="C10" s="7">
        <f t="shared" si="3"/>
        <v>1030.1643271779055</v>
      </c>
      <c r="D10" s="7">
        <f t="shared" si="0"/>
        <v>27.019232121094024</v>
      </c>
      <c r="E10" s="7">
        <f t="shared" si="1"/>
        <v>4079.9040502851976</v>
      </c>
    </row>
    <row r="11" spans="1:6" x14ac:dyDescent="0.2">
      <c r="A11" s="3">
        <v>7</v>
      </c>
      <c r="B11" s="7">
        <f t="shared" si="2"/>
        <v>4079.9040502851976</v>
      </c>
      <c r="C11" s="7">
        <f t="shared" si="3"/>
        <v>1030.1643271779055</v>
      </c>
      <c r="D11" s="7">
        <f t="shared" si="0"/>
        <v>20.331598154048613</v>
      </c>
      <c r="E11" s="7">
        <f t="shared" si="1"/>
        <v>3070.0713212613409</v>
      </c>
    </row>
    <row r="12" spans="1:6" x14ac:dyDescent="0.2">
      <c r="A12" s="3">
        <v>8</v>
      </c>
      <c r="B12" s="7">
        <f t="shared" si="2"/>
        <v>3070.0713212613409</v>
      </c>
      <c r="C12" s="7">
        <f t="shared" si="3"/>
        <v>1030.1643271779055</v>
      </c>
      <c r="D12" s="7">
        <f t="shared" si="0"/>
        <v>13.599379960556236</v>
      </c>
      <c r="E12" s="7">
        <f t="shared" si="1"/>
        <v>2053.5063740439919</v>
      </c>
    </row>
    <row r="13" spans="1:6" x14ac:dyDescent="0.2">
      <c r="A13" s="3">
        <v>9</v>
      </c>
      <c r="B13" s="7">
        <f t="shared" si="2"/>
        <v>2053.5063740439919</v>
      </c>
      <c r="C13" s="7">
        <f t="shared" si="3"/>
        <v>1030.1643271779055</v>
      </c>
      <c r="D13" s="7">
        <f t="shared" si="0"/>
        <v>6.8222803124405758</v>
      </c>
      <c r="E13" s="7">
        <f t="shared" si="1"/>
        <v>1030.1643271785269</v>
      </c>
    </row>
    <row r="14" spans="1:6" x14ac:dyDescent="0.2">
      <c r="A14" s="3">
        <v>10</v>
      </c>
      <c r="B14" s="7">
        <f t="shared" si="2"/>
        <v>1030.1643271785269</v>
      </c>
      <c r="C14" s="7">
        <f t="shared" si="3"/>
        <v>1030.1643271779055</v>
      </c>
      <c r="D14" s="7">
        <f t="shared" si="0"/>
        <v>4.1427483665756887E-12</v>
      </c>
      <c r="E14" s="7">
        <f t="shared" si="1"/>
        <v>6.255049811443314E-10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31CC-EFC9-4465-9536-C8ED453C015C}">
  <sheetPr codeName="Sheet4">
    <pageSetUpPr fitToPage="1"/>
  </sheetPr>
  <dimension ref="A1:H65"/>
  <sheetViews>
    <sheetView workbookViewId="0">
      <selection activeCell="C63" sqref="C63"/>
    </sheetView>
  </sheetViews>
  <sheetFormatPr defaultRowHeight="12.75" x14ac:dyDescent="0.2"/>
  <cols>
    <col min="1" max="1" width="9.140625" style="3"/>
    <col min="2" max="2" width="14.5703125" style="3" bestFit="1" customWidth="1"/>
    <col min="3" max="3" width="12.28515625" style="3" bestFit="1" customWidth="1"/>
    <col min="4" max="4" width="21" style="3" customWidth="1"/>
    <col min="5" max="5" width="9.140625" style="3"/>
    <col min="6" max="6" width="12.28515625" style="3" bestFit="1" customWidth="1"/>
    <col min="7" max="7" width="14.5703125" style="3" bestFit="1" customWidth="1"/>
    <col min="8" max="16384" width="9.140625" style="3"/>
  </cols>
  <sheetData>
    <row r="1" spans="1:8" x14ac:dyDescent="0.2">
      <c r="D1" s="3" t="s">
        <v>17</v>
      </c>
    </row>
    <row r="2" spans="1:8" x14ac:dyDescent="0.2">
      <c r="D2" s="3">
        <v>8.6401103515070535E-2</v>
      </c>
    </row>
    <row r="3" spans="1:8" x14ac:dyDescent="0.2">
      <c r="D3" s="3" t="s">
        <v>18</v>
      </c>
    </row>
    <row r="4" spans="1:8" x14ac:dyDescent="0.2">
      <c r="B4" s="4"/>
      <c r="C4" s="4"/>
      <c r="D4" s="4"/>
      <c r="E4" s="4"/>
      <c r="F4" s="4"/>
      <c r="G4" s="4"/>
      <c r="H4" s="4"/>
    </row>
    <row r="5" spans="1:8" x14ac:dyDescent="0.2">
      <c r="A5" s="3" t="s">
        <v>8</v>
      </c>
      <c r="B5" s="4" t="s">
        <v>9</v>
      </c>
      <c r="C5" s="4" t="s">
        <v>19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8" x14ac:dyDescent="0.2">
      <c r="A6" s="3">
        <v>1</v>
      </c>
      <c r="B6" s="2">
        <v>0</v>
      </c>
      <c r="C6" s="2">
        <v>40000</v>
      </c>
      <c r="D6" s="2">
        <f t="shared" ref="D6:D45" si="0">percentage_salary_saved*C6</f>
        <v>3456.0441406028212</v>
      </c>
      <c r="E6" s="5">
        <v>0.1</v>
      </c>
      <c r="F6" s="2">
        <v>0</v>
      </c>
      <c r="G6" s="2">
        <f t="shared" ref="G6:G65" si="1">(B6+D6-F6)*(1+E6)</f>
        <v>3801.6485546631038</v>
      </c>
    </row>
    <row r="7" spans="1:8" x14ac:dyDescent="0.2">
      <c r="A7" s="3">
        <v>2</v>
      </c>
      <c r="B7" s="2">
        <f t="shared" ref="B7:B65" si="2">G6</f>
        <v>3801.6485546631038</v>
      </c>
      <c r="C7" s="2">
        <f>1.05*C6</f>
        <v>42000</v>
      </c>
      <c r="D7" s="2">
        <f t="shared" si="0"/>
        <v>3628.8463476329625</v>
      </c>
      <c r="E7" s="5">
        <v>0.1</v>
      </c>
      <c r="F7" s="2">
        <v>0</v>
      </c>
      <c r="G7" s="2">
        <f t="shared" si="1"/>
        <v>8173.5443925256741</v>
      </c>
    </row>
    <row r="8" spans="1:8" x14ac:dyDescent="0.2">
      <c r="A8" s="3">
        <v>3</v>
      </c>
      <c r="B8" s="2">
        <f t="shared" si="2"/>
        <v>8173.5443925256741</v>
      </c>
      <c r="C8" s="2">
        <f t="shared" ref="C8:C45" si="3">1.05*C7</f>
        <v>44100</v>
      </c>
      <c r="D8" s="2">
        <f t="shared" si="0"/>
        <v>3810.2886650146106</v>
      </c>
      <c r="E8" s="5">
        <v>0.1</v>
      </c>
      <c r="F8" s="2">
        <v>0</v>
      </c>
      <c r="G8" s="2">
        <f t="shared" si="1"/>
        <v>13182.216363294314</v>
      </c>
    </row>
    <row r="9" spans="1:8" hidden="1" x14ac:dyDescent="0.2">
      <c r="A9" s="3">
        <v>4</v>
      </c>
      <c r="B9" s="2">
        <f t="shared" si="2"/>
        <v>13182.216363294314</v>
      </c>
      <c r="C9" s="2">
        <f t="shared" si="3"/>
        <v>46305</v>
      </c>
      <c r="D9" s="2">
        <f t="shared" si="0"/>
        <v>4000.8030982653413</v>
      </c>
      <c r="E9" s="5">
        <v>0.1</v>
      </c>
      <c r="F9" s="2">
        <v>0</v>
      </c>
      <c r="G9" s="2">
        <f t="shared" si="1"/>
        <v>18901.321407715623</v>
      </c>
    </row>
    <row r="10" spans="1:8" hidden="1" x14ac:dyDescent="0.2">
      <c r="A10" s="3">
        <v>5</v>
      </c>
      <c r="B10" s="2">
        <f t="shared" si="2"/>
        <v>18901.321407715623</v>
      </c>
      <c r="C10" s="2">
        <f t="shared" si="3"/>
        <v>48620.25</v>
      </c>
      <c r="D10" s="2">
        <f t="shared" si="0"/>
        <v>4200.8432531786084</v>
      </c>
      <c r="E10" s="5">
        <v>0.1</v>
      </c>
      <c r="F10" s="2">
        <v>0</v>
      </c>
      <c r="G10" s="2">
        <f t="shared" si="1"/>
        <v>25412.381126983659</v>
      </c>
    </row>
    <row r="11" spans="1:8" hidden="1" x14ac:dyDescent="0.2">
      <c r="A11" s="3">
        <v>6</v>
      </c>
      <c r="B11" s="2">
        <f t="shared" si="2"/>
        <v>25412.381126983659</v>
      </c>
      <c r="C11" s="2">
        <f t="shared" si="3"/>
        <v>51051.262500000004</v>
      </c>
      <c r="D11" s="2">
        <f t="shared" si="0"/>
        <v>4410.8854158375389</v>
      </c>
      <c r="E11" s="5">
        <v>0.1</v>
      </c>
      <c r="F11" s="2">
        <v>0</v>
      </c>
      <c r="G11" s="2">
        <f t="shared" si="1"/>
        <v>32805.593197103321</v>
      </c>
    </row>
    <row r="12" spans="1:8" hidden="1" x14ac:dyDescent="0.2">
      <c r="A12" s="3">
        <v>7</v>
      </c>
      <c r="B12" s="2">
        <f t="shared" si="2"/>
        <v>32805.593197103321</v>
      </c>
      <c r="C12" s="2">
        <f t="shared" si="3"/>
        <v>53603.825625000005</v>
      </c>
      <c r="D12" s="2">
        <f t="shared" si="0"/>
        <v>4631.4296866294162</v>
      </c>
      <c r="E12" s="5">
        <v>0.1</v>
      </c>
      <c r="F12" s="2">
        <v>0</v>
      </c>
      <c r="G12" s="2">
        <f t="shared" si="1"/>
        <v>41180.725172106017</v>
      </c>
    </row>
    <row r="13" spans="1:8" hidden="1" x14ac:dyDescent="0.2">
      <c r="A13" s="3">
        <v>8</v>
      </c>
      <c r="B13" s="2">
        <f t="shared" si="2"/>
        <v>41180.725172106017</v>
      </c>
      <c r="C13" s="2">
        <f t="shared" si="3"/>
        <v>56284.016906250006</v>
      </c>
      <c r="D13" s="2">
        <f t="shared" si="0"/>
        <v>4863.0011709608871</v>
      </c>
      <c r="E13" s="5">
        <v>0.1</v>
      </c>
      <c r="F13" s="2">
        <v>0</v>
      </c>
      <c r="G13" s="2">
        <f t="shared" si="1"/>
        <v>50648.0989773736</v>
      </c>
    </row>
    <row r="14" spans="1:8" hidden="1" x14ac:dyDescent="0.2">
      <c r="A14" s="3">
        <v>9</v>
      </c>
      <c r="B14" s="2">
        <f t="shared" si="2"/>
        <v>50648.0989773736</v>
      </c>
      <c r="C14" s="2">
        <f t="shared" si="3"/>
        <v>59098.217751562508</v>
      </c>
      <c r="D14" s="2">
        <f t="shared" si="0"/>
        <v>5106.1512295089315</v>
      </c>
      <c r="E14" s="5">
        <v>0.1</v>
      </c>
      <c r="F14" s="2">
        <v>0</v>
      </c>
      <c r="G14" s="2">
        <f t="shared" si="1"/>
        <v>61329.675227570791</v>
      </c>
    </row>
    <row r="15" spans="1:8" hidden="1" x14ac:dyDescent="0.2">
      <c r="A15" s="3">
        <v>10</v>
      </c>
      <c r="B15" s="2">
        <f t="shared" si="2"/>
        <v>61329.675227570791</v>
      </c>
      <c r="C15" s="2">
        <f t="shared" si="3"/>
        <v>62053.128639140639</v>
      </c>
      <c r="D15" s="2">
        <f t="shared" si="0"/>
        <v>5361.4587909843785</v>
      </c>
      <c r="E15" s="5">
        <v>0.1</v>
      </c>
      <c r="F15" s="2">
        <v>0</v>
      </c>
      <c r="G15" s="2">
        <f t="shared" si="1"/>
        <v>73360.247420410684</v>
      </c>
    </row>
    <row r="16" spans="1:8" hidden="1" x14ac:dyDescent="0.2">
      <c r="A16" s="3">
        <v>11</v>
      </c>
      <c r="B16" s="2">
        <f t="shared" si="2"/>
        <v>73360.247420410684</v>
      </c>
      <c r="C16" s="2">
        <f t="shared" si="3"/>
        <v>65155.785071097671</v>
      </c>
      <c r="D16" s="2">
        <f t="shared" si="0"/>
        <v>5629.5317305335975</v>
      </c>
      <c r="E16" s="5">
        <v>0.1</v>
      </c>
      <c r="F16" s="2">
        <v>0</v>
      </c>
      <c r="G16" s="2">
        <f t="shared" si="1"/>
        <v>86888.757066038714</v>
      </c>
    </row>
    <row r="17" spans="1:7" hidden="1" x14ac:dyDescent="0.2">
      <c r="A17" s="3">
        <v>12</v>
      </c>
      <c r="B17" s="2">
        <f t="shared" si="2"/>
        <v>86888.757066038714</v>
      </c>
      <c r="C17" s="2">
        <f t="shared" si="3"/>
        <v>68413.574324652553</v>
      </c>
      <c r="D17" s="2">
        <f t="shared" si="0"/>
        <v>5911.0083170602766</v>
      </c>
      <c r="E17" s="5">
        <v>0.1</v>
      </c>
      <c r="F17" s="2">
        <v>0</v>
      </c>
      <c r="G17" s="2">
        <f t="shared" si="1"/>
        <v>102079.74192140889</v>
      </c>
    </row>
    <row r="18" spans="1:7" hidden="1" x14ac:dyDescent="0.2">
      <c r="A18" s="3">
        <v>13</v>
      </c>
      <c r="B18" s="2">
        <f t="shared" si="2"/>
        <v>102079.74192140889</v>
      </c>
      <c r="C18" s="2">
        <f t="shared" si="3"/>
        <v>71834.253040885189</v>
      </c>
      <c r="D18" s="2">
        <f t="shared" si="0"/>
        <v>6206.5587329132914</v>
      </c>
      <c r="E18" s="5">
        <v>0.1</v>
      </c>
      <c r="F18" s="2">
        <v>0</v>
      </c>
      <c r="G18" s="2">
        <f t="shared" si="1"/>
        <v>119114.93071975441</v>
      </c>
    </row>
    <row r="19" spans="1:7" hidden="1" x14ac:dyDescent="0.2">
      <c r="A19" s="3">
        <v>14</v>
      </c>
      <c r="B19" s="2">
        <f t="shared" si="2"/>
        <v>119114.93071975441</v>
      </c>
      <c r="C19" s="2">
        <f t="shared" si="3"/>
        <v>75425.965692929458</v>
      </c>
      <c r="D19" s="2">
        <f t="shared" si="0"/>
        <v>6516.8866695589568</v>
      </c>
      <c r="E19" s="5">
        <v>0.1</v>
      </c>
      <c r="F19" s="2">
        <v>0</v>
      </c>
      <c r="G19" s="2">
        <f t="shared" si="1"/>
        <v>138194.9991282447</v>
      </c>
    </row>
    <row r="20" spans="1:7" hidden="1" x14ac:dyDescent="0.2">
      <c r="A20" s="3">
        <v>15</v>
      </c>
      <c r="B20" s="2">
        <f t="shared" si="2"/>
        <v>138194.9991282447</v>
      </c>
      <c r="C20" s="2">
        <f t="shared" si="3"/>
        <v>79197.263977575931</v>
      </c>
      <c r="D20" s="2">
        <f t="shared" si="0"/>
        <v>6842.7310030369044</v>
      </c>
      <c r="E20" s="5">
        <v>0.1</v>
      </c>
      <c r="F20" s="2">
        <v>0</v>
      </c>
      <c r="G20" s="2">
        <f t="shared" si="1"/>
        <v>159541.50314440977</v>
      </c>
    </row>
    <row r="21" spans="1:7" hidden="1" x14ac:dyDescent="0.2">
      <c r="A21" s="3">
        <v>16</v>
      </c>
      <c r="B21" s="2">
        <f t="shared" si="2"/>
        <v>159541.50314440977</v>
      </c>
      <c r="C21" s="2">
        <f t="shared" si="3"/>
        <v>83157.127176454727</v>
      </c>
      <c r="D21" s="2">
        <f t="shared" si="0"/>
        <v>7184.8675531887502</v>
      </c>
      <c r="E21" s="5">
        <v>0.1</v>
      </c>
      <c r="F21" s="2">
        <v>0</v>
      </c>
      <c r="G21" s="2">
        <f t="shared" si="1"/>
        <v>183399.00776735839</v>
      </c>
    </row>
    <row r="22" spans="1:7" hidden="1" x14ac:dyDescent="0.2">
      <c r="A22" s="3">
        <v>17</v>
      </c>
      <c r="B22" s="2">
        <f t="shared" si="2"/>
        <v>183399.00776735839</v>
      </c>
      <c r="C22" s="2">
        <f t="shared" si="3"/>
        <v>87314.983535277468</v>
      </c>
      <c r="D22" s="2">
        <f t="shared" si="0"/>
        <v>7544.1109308481882</v>
      </c>
      <c r="E22" s="5">
        <v>0.1</v>
      </c>
      <c r="F22" s="2">
        <v>0</v>
      </c>
      <c r="G22" s="2">
        <f t="shared" si="1"/>
        <v>210037.43056802725</v>
      </c>
    </row>
    <row r="23" spans="1:7" hidden="1" x14ac:dyDescent="0.2">
      <c r="A23" s="3">
        <v>18</v>
      </c>
      <c r="B23" s="2">
        <f t="shared" si="2"/>
        <v>210037.43056802725</v>
      </c>
      <c r="C23" s="2">
        <f t="shared" si="3"/>
        <v>91680.732712041339</v>
      </c>
      <c r="D23" s="2">
        <f t="shared" si="0"/>
        <v>7921.3164773905974</v>
      </c>
      <c r="E23" s="5">
        <v>0.1</v>
      </c>
      <c r="F23" s="2">
        <v>0</v>
      </c>
      <c r="G23" s="2">
        <f t="shared" si="1"/>
        <v>239754.62174995965</v>
      </c>
    </row>
    <row r="24" spans="1:7" hidden="1" x14ac:dyDescent="0.2">
      <c r="A24" s="3">
        <v>19</v>
      </c>
      <c r="B24" s="2">
        <f t="shared" si="2"/>
        <v>239754.62174995965</v>
      </c>
      <c r="C24" s="2">
        <f t="shared" si="3"/>
        <v>96264.769347643407</v>
      </c>
      <c r="D24" s="2">
        <f t="shared" si="0"/>
        <v>8317.3823012601279</v>
      </c>
      <c r="E24" s="5">
        <v>0.1</v>
      </c>
      <c r="F24" s="2">
        <v>0</v>
      </c>
      <c r="G24" s="2">
        <f t="shared" si="1"/>
        <v>272879.2044563418</v>
      </c>
    </row>
    <row r="25" spans="1:7" hidden="1" x14ac:dyDescent="0.2">
      <c r="A25" s="3">
        <v>20</v>
      </c>
      <c r="B25" s="2">
        <f t="shared" si="2"/>
        <v>272879.2044563418</v>
      </c>
      <c r="C25" s="2">
        <f t="shared" si="3"/>
        <v>101078.00781502559</v>
      </c>
      <c r="D25" s="2">
        <f t="shared" si="0"/>
        <v>8733.2514163231335</v>
      </c>
      <c r="E25" s="5">
        <v>0.1</v>
      </c>
      <c r="F25" s="2">
        <v>0</v>
      </c>
      <c r="G25" s="2">
        <f t="shared" si="1"/>
        <v>309773.70145993144</v>
      </c>
    </row>
    <row r="26" spans="1:7" hidden="1" x14ac:dyDescent="0.2">
      <c r="A26" s="3">
        <v>21</v>
      </c>
      <c r="B26" s="2">
        <f t="shared" si="2"/>
        <v>309773.70145993144</v>
      </c>
      <c r="C26" s="2">
        <f t="shared" si="3"/>
        <v>106131.90820577687</v>
      </c>
      <c r="D26" s="2">
        <f t="shared" si="0"/>
        <v>9169.9139871392908</v>
      </c>
      <c r="E26" s="5">
        <v>0.05</v>
      </c>
      <c r="F26" s="2">
        <v>0</v>
      </c>
      <c r="G26" s="2">
        <f t="shared" si="1"/>
        <v>334890.79621942429</v>
      </c>
    </row>
    <row r="27" spans="1:7" hidden="1" x14ac:dyDescent="0.2">
      <c r="A27" s="3">
        <v>22</v>
      </c>
      <c r="B27" s="2">
        <f t="shared" si="2"/>
        <v>334890.79621942429</v>
      </c>
      <c r="C27" s="2">
        <f t="shared" si="3"/>
        <v>111438.50361606572</v>
      </c>
      <c r="D27" s="2">
        <f t="shared" si="0"/>
        <v>9628.4096864962557</v>
      </c>
      <c r="E27" s="5">
        <v>0.05</v>
      </c>
      <c r="F27" s="2">
        <v>0</v>
      </c>
      <c r="G27" s="2">
        <f t="shared" si="1"/>
        <v>361745.16620121658</v>
      </c>
    </row>
    <row r="28" spans="1:7" hidden="1" x14ac:dyDescent="0.2">
      <c r="A28" s="3">
        <v>23</v>
      </c>
      <c r="B28" s="2">
        <f t="shared" si="2"/>
        <v>361745.16620121658</v>
      </c>
      <c r="C28" s="2">
        <f t="shared" si="3"/>
        <v>117010.428796869</v>
      </c>
      <c r="D28" s="2">
        <f t="shared" si="0"/>
        <v>10109.830170821069</v>
      </c>
      <c r="E28" s="5">
        <v>0.05</v>
      </c>
      <c r="F28" s="2">
        <v>0</v>
      </c>
      <c r="G28" s="2">
        <f t="shared" si="1"/>
        <v>390447.7461906395</v>
      </c>
    </row>
    <row r="29" spans="1:7" hidden="1" x14ac:dyDescent="0.2">
      <c r="A29" s="3">
        <v>24</v>
      </c>
      <c r="B29" s="2">
        <f t="shared" si="2"/>
        <v>390447.7461906395</v>
      </c>
      <c r="C29" s="2">
        <f t="shared" si="3"/>
        <v>122860.95023671247</v>
      </c>
      <c r="D29" s="2">
        <f t="shared" si="0"/>
        <v>10615.321679362123</v>
      </c>
      <c r="E29" s="5">
        <v>0.05</v>
      </c>
      <c r="F29" s="2">
        <v>0</v>
      </c>
      <c r="G29" s="2">
        <f t="shared" si="1"/>
        <v>421116.22126350168</v>
      </c>
    </row>
    <row r="30" spans="1:7" hidden="1" x14ac:dyDescent="0.2">
      <c r="A30" s="3">
        <v>25</v>
      </c>
      <c r="B30" s="2">
        <f t="shared" si="2"/>
        <v>421116.22126350168</v>
      </c>
      <c r="C30" s="2">
        <f t="shared" si="3"/>
        <v>129003.99774854809</v>
      </c>
      <c r="D30" s="2">
        <f t="shared" si="0"/>
        <v>11146.08776333023</v>
      </c>
      <c r="E30" s="5">
        <v>0.05</v>
      </c>
      <c r="F30" s="2">
        <v>0</v>
      </c>
      <c r="G30" s="2">
        <f t="shared" si="1"/>
        <v>453875.42447817349</v>
      </c>
    </row>
    <row r="31" spans="1:7" hidden="1" x14ac:dyDescent="0.2">
      <c r="A31" s="3">
        <v>26</v>
      </c>
      <c r="B31" s="2">
        <f t="shared" si="2"/>
        <v>453875.42447817349</v>
      </c>
      <c r="C31" s="2">
        <f t="shared" si="3"/>
        <v>135454.19763597549</v>
      </c>
      <c r="D31" s="2">
        <f t="shared" si="0"/>
        <v>11703.392151496741</v>
      </c>
      <c r="E31" s="5">
        <v>0.05</v>
      </c>
      <c r="F31" s="2">
        <v>0</v>
      </c>
      <c r="G31" s="2">
        <f t="shared" si="1"/>
        <v>488857.75746115373</v>
      </c>
    </row>
    <row r="32" spans="1:7" hidden="1" x14ac:dyDescent="0.2">
      <c r="A32" s="3">
        <v>27</v>
      </c>
      <c r="B32" s="2">
        <f t="shared" si="2"/>
        <v>488857.75746115373</v>
      </c>
      <c r="C32" s="2">
        <f t="shared" si="3"/>
        <v>142226.90751777426</v>
      </c>
      <c r="D32" s="2">
        <f t="shared" si="0"/>
        <v>12288.561759071577</v>
      </c>
      <c r="E32" s="5">
        <v>0.05</v>
      </c>
      <c r="F32" s="2">
        <v>0</v>
      </c>
      <c r="G32" s="2">
        <f t="shared" si="1"/>
        <v>526203.63518123666</v>
      </c>
    </row>
    <row r="33" spans="1:7" hidden="1" x14ac:dyDescent="0.2">
      <c r="A33" s="3">
        <v>28</v>
      </c>
      <c r="B33" s="2">
        <f t="shared" si="2"/>
        <v>526203.63518123666</v>
      </c>
      <c r="C33" s="2">
        <f t="shared" si="3"/>
        <v>149338.25289366298</v>
      </c>
      <c r="D33" s="2">
        <f t="shared" si="0"/>
        <v>12902.989847025157</v>
      </c>
      <c r="E33" s="5">
        <v>0.05</v>
      </c>
      <c r="F33" s="2">
        <v>0</v>
      </c>
      <c r="G33" s="2">
        <f t="shared" si="1"/>
        <v>566061.95627967489</v>
      </c>
    </row>
    <row r="34" spans="1:7" hidden="1" x14ac:dyDescent="0.2">
      <c r="A34" s="3">
        <v>29</v>
      </c>
      <c r="B34" s="2">
        <f t="shared" si="2"/>
        <v>566061.95627967489</v>
      </c>
      <c r="C34" s="2">
        <f t="shared" si="3"/>
        <v>156805.16553834613</v>
      </c>
      <c r="D34" s="2">
        <f t="shared" si="0"/>
        <v>13548.139339376416</v>
      </c>
      <c r="E34" s="5">
        <v>0.05</v>
      </c>
      <c r="F34" s="2">
        <v>0</v>
      </c>
      <c r="G34" s="2">
        <f t="shared" si="1"/>
        <v>608590.60040000384</v>
      </c>
    </row>
    <row r="35" spans="1:7" hidden="1" x14ac:dyDescent="0.2">
      <c r="A35" s="3">
        <v>30</v>
      </c>
      <c r="B35" s="2">
        <f t="shared" si="2"/>
        <v>608590.60040000384</v>
      </c>
      <c r="C35" s="2">
        <f t="shared" si="3"/>
        <v>164645.42381526344</v>
      </c>
      <c r="D35" s="2">
        <f t="shared" si="0"/>
        <v>14225.546306345235</v>
      </c>
      <c r="E35" s="5">
        <v>0.05</v>
      </c>
      <c r="F35" s="2">
        <v>0</v>
      </c>
      <c r="G35" s="2">
        <f t="shared" si="1"/>
        <v>653956.95404166658</v>
      </c>
    </row>
    <row r="36" spans="1:7" hidden="1" x14ac:dyDescent="0.2">
      <c r="A36" s="3">
        <v>31</v>
      </c>
      <c r="B36" s="2">
        <f t="shared" si="2"/>
        <v>653956.95404166658</v>
      </c>
      <c r="C36" s="2">
        <f t="shared" si="3"/>
        <v>172877.69500602662</v>
      </c>
      <c r="D36" s="2">
        <f t="shared" si="0"/>
        <v>14936.823621662499</v>
      </c>
      <c r="E36" s="5">
        <v>0.05</v>
      </c>
      <c r="F36" s="2">
        <v>0</v>
      </c>
      <c r="G36" s="2">
        <f t="shared" si="1"/>
        <v>702338.46654649556</v>
      </c>
    </row>
    <row r="37" spans="1:7" hidden="1" x14ac:dyDescent="0.2">
      <c r="A37" s="3">
        <v>32</v>
      </c>
      <c r="B37" s="2">
        <f t="shared" si="2"/>
        <v>702338.46654649556</v>
      </c>
      <c r="C37" s="2">
        <f t="shared" si="3"/>
        <v>181521.57975632796</v>
      </c>
      <c r="D37" s="2">
        <f t="shared" si="0"/>
        <v>15683.664802745625</v>
      </c>
      <c r="E37" s="5">
        <v>0.05</v>
      </c>
      <c r="F37" s="2">
        <v>0</v>
      </c>
      <c r="G37" s="2">
        <f t="shared" si="1"/>
        <v>753923.23791670322</v>
      </c>
    </row>
    <row r="38" spans="1:7" hidden="1" x14ac:dyDescent="0.2">
      <c r="A38" s="3">
        <v>33</v>
      </c>
      <c r="B38" s="2">
        <f t="shared" si="2"/>
        <v>753923.23791670322</v>
      </c>
      <c r="C38" s="2">
        <f t="shared" si="3"/>
        <v>190597.65874414437</v>
      </c>
      <c r="D38" s="2">
        <f t="shared" si="0"/>
        <v>16467.848042882906</v>
      </c>
      <c r="E38" s="5">
        <v>0.05</v>
      </c>
      <c r="F38" s="2">
        <v>0</v>
      </c>
      <c r="G38" s="2">
        <f t="shared" si="1"/>
        <v>808910.64025756542</v>
      </c>
    </row>
    <row r="39" spans="1:7" hidden="1" x14ac:dyDescent="0.2">
      <c r="A39" s="3">
        <v>34</v>
      </c>
      <c r="B39" s="2">
        <f t="shared" si="2"/>
        <v>808910.64025756542</v>
      </c>
      <c r="C39" s="2">
        <f t="shared" si="3"/>
        <v>200127.54168135161</v>
      </c>
      <c r="D39" s="2">
        <f t="shared" si="0"/>
        <v>17291.240445027051</v>
      </c>
      <c r="E39" s="5">
        <v>0.05</v>
      </c>
      <c r="F39" s="2">
        <v>0</v>
      </c>
      <c r="G39" s="2">
        <f t="shared" si="1"/>
        <v>867511.97473772208</v>
      </c>
    </row>
    <row r="40" spans="1:7" hidden="1" x14ac:dyDescent="0.2">
      <c r="A40" s="3">
        <v>35</v>
      </c>
      <c r="B40" s="2">
        <f t="shared" si="2"/>
        <v>867511.97473772208</v>
      </c>
      <c r="C40" s="2">
        <f t="shared" si="3"/>
        <v>210133.91876541919</v>
      </c>
      <c r="D40" s="2">
        <f t="shared" si="0"/>
        <v>18155.802467278405</v>
      </c>
      <c r="E40" s="5">
        <v>0.05</v>
      </c>
      <c r="F40" s="2">
        <v>0</v>
      </c>
      <c r="G40" s="2">
        <f t="shared" si="1"/>
        <v>929951.16606525052</v>
      </c>
    </row>
    <row r="41" spans="1:7" hidden="1" x14ac:dyDescent="0.2">
      <c r="A41" s="3">
        <v>36</v>
      </c>
      <c r="B41" s="2">
        <f t="shared" si="2"/>
        <v>929951.16606525052</v>
      </c>
      <c r="C41" s="2">
        <f t="shared" si="3"/>
        <v>220640.61470369017</v>
      </c>
      <c r="D41" s="2">
        <f t="shared" si="0"/>
        <v>19063.592590642329</v>
      </c>
      <c r="E41" s="5">
        <v>0.05</v>
      </c>
      <c r="F41" s="2">
        <v>0</v>
      </c>
      <c r="G41" s="2">
        <f t="shared" si="1"/>
        <v>996465.49658868753</v>
      </c>
    </row>
    <row r="42" spans="1:7" hidden="1" x14ac:dyDescent="0.2">
      <c r="A42" s="3">
        <v>37</v>
      </c>
      <c r="B42" s="2">
        <f t="shared" si="2"/>
        <v>996465.49658868753</v>
      </c>
      <c r="C42" s="2">
        <f t="shared" si="3"/>
        <v>231672.64543887469</v>
      </c>
      <c r="D42" s="2">
        <f t="shared" si="0"/>
        <v>20016.772220174447</v>
      </c>
      <c r="E42" s="5">
        <v>0.05</v>
      </c>
      <c r="F42" s="2">
        <v>0</v>
      </c>
      <c r="G42" s="2">
        <f t="shared" si="1"/>
        <v>1067306.382249305</v>
      </c>
    </row>
    <row r="43" spans="1:7" hidden="1" x14ac:dyDescent="0.2">
      <c r="A43" s="3">
        <v>38</v>
      </c>
      <c r="B43" s="2">
        <f t="shared" si="2"/>
        <v>1067306.382249305</v>
      </c>
      <c r="C43" s="2">
        <f t="shared" si="3"/>
        <v>243256.27771081845</v>
      </c>
      <c r="D43" s="2">
        <f t="shared" si="0"/>
        <v>21017.61083118317</v>
      </c>
      <c r="E43" s="5">
        <v>0.05</v>
      </c>
      <c r="F43" s="2">
        <v>0</v>
      </c>
      <c r="G43" s="2">
        <f t="shared" si="1"/>
        <v>1142740.1927345127</v>
      </c>
    </row>
    <row r="44" spans="1:7" x14ac:dyDescent="0.2">
      <c r="A44" s="3">
        <v>39</v>
      </c>
      <c r="B44" s="2">
        <f t="shared" si="2"/>
        <v>1142740.1927345127</v>
      </c>
      <c r="C44" s="2">
        <f t="shared" si="3"/>
        <v>255419.09159635939</v>
      </c>
      <c r="D44" s="2">
        <f t="shared" si="0"/>
        <v>22068.49137274233</v>
      </c>
      <c r="E44" s="5">
        <v>0.05</v>
      </c>
      <c r="F44" s="2">
        <v>0</v>
      </c>
      <c r="G44" s="2">
        <f t="shared" si="1"/>
        <v>1223049.1183126178</v>
      </c>
    </row>
    <row r="45" spans="1:7" x14ac:dyDescent="0.2">
      <c r="A45" s="3">
        <v>40</v>
      </c>
      <c r="B45" s="2">
        <f t="shared" si="2"/>
        <v>1223049.1183126178</v>
      </c>
      <c r="C45" s="2">
        <f t="shared" si="3"/>
        <v>268190.04617617739</v>
      </c>
      <c r="D45" s="2">
        <f t="shared" si="0"/>
        <v>23171.915941379448</v>
      </c>
      <c r="E45" s="5">
        <v>0.05</v>
      </c>
      <c r="F45" s="2">
        <v>0</v>
      </c>
      <c r="G45" s="2">
        <f t="shared" si="1"/>
        <v>1308532.0859666972</v>
      </c>
    </row>
    <row r="46" spans="1:7" x14ac:dyDescent="0.2">
      <c r="A46" s="3">
        <v>41</v>
      </c>
      <c r="B46" s="2">
        <f t="shared" si="2"/>
        <v>1308532.0859666972</v>
      </c>
      <c r="C46" s="2"/>
      <c r="D46" s="2"/>
      <c r="E46" s="5">
        <v>0.05</v>
      </c>
      <c r="F46" s="2">
        <v>100000</v>
      </c>
      <c r="G46" s="2">
        <f t="shared" si="1"/>
        <v>1268958.690265032</v>
      </c>
    </row>
    <row r="47" spans="1:7" x14ac:dyDescent="0.2">
      <c r="A47" s="3">
        <v>42</v>
      </c>
      <c r="B47" s="2">
        <f t="shared" si="2"/>
        <v>1268958.690265032</v>
      </c>
      <c r="C47" s="2"/>
      <c r="D47" s="2"/>
      <c r="E47" s="5">
        <v>0.05</v>
      </c>
      <c r="F47" s="2">
        <v>100000</v>
      </c>
      <c r="G47" s="2">
        <f t="shared" si="1"/>
        <v>1227406.6247782838</v>
      </c>
    </row>
    <row r="48" spans="1:7" hidden="1" x14ac:dyDescent="0.2">
      <c r="A48" s="3">
        <v>43</v>
      </c>
      <c r="B48" s="2">
        <f t="shared" si="2"/>
        <v>1227406.6247782838</v>
      </c>
      <c r="C48" s="2"/>
      <c r="D48" s="2"/>
      <c r="E48" s="5">
        <v>0.05</v>
      </c>
      <c r="F48" s="2">
        <v>100000</v>
      </c>
      <c r="G48" s="2">
        <f t="shared" si="1"/>
        <v>1183776.956017198</v>
      </c>
    </row>
    <row r="49" spans="1:7" hidden="1" x14ac:dyDescent="0.2">
      <c r="A49" s="3">
        <v>44</v>
      </c>
      <c r="B49" s="2">
        <f t="shared" si="2"/>
        <v>1183776.956017198</v>
      </c>
      <c r="C49" s="2"/>
      <c r="D49" s="2"/>
      <c r="E49" s="5">
        <v>0.05</v>
      </c>
      <c r="F49" s="2">
        <v>100000</v>
      </c>
      <c r="G49" s="2">
        <f t="shared" si="1"/>
        <v>1137965.803818058</v>
      </c>
    </row>
    <row r="50" spans="1:7" hidden="1" x14ac:dyDescent="0.2">
      <c r="A50" s="3">
        <v>45</v>
      </c>
      <c r="B50" s="2">
        <f t="shared" si="2"/>
        <v>1137965.803818058</v>
      </c>
      <c r="C50" s="2"/>
      <c r="D50" s="2"/>
      <c r="E50" s="5">
        <v>0.05</v>
      </c>
      <c r="F50" s="2">
        <v>100000</v>
      </c>
      <c r="G50" s="2">
        <f t="shared" si="1"/>
        <v>1089864.094008961</v>
      </c>
    </row>
    <row r="51" spans="1:7" hidden="1" x14ac:dyDescent="0.2">
      <c r="A51" s="3">
        <v>46</v>
      </c>
      <c r="B51" s="2">
        <f t="shared" si="2"/>
        <v>1089864.094008961</v>
      </c>
      <c r="C51" s="2"/>
      <c r="D51" s="2"/>
      <c r="E51" s="5">
        <v>0.05</v>
      </c>
      <c r="F51" s="2">
        <v>100000</v>
      </c>
      <c r="G51" s="2">
        <f t="shared" si="1"/>
        <v>1039357.2987094091</v>
      </c>
    </row>
    <row r="52" spans="1:7" hidden="1" x14ac:dyDescent="0.2">
      <c r="A52" s="3">
        <v>47</v>
      </c>
      <c r="B52" s="2">
        <f t="shared" si="2"/>
        <v>1039357.2987094091</v>
      </c>
      <c r="C52" s="2"/>
      <c r="D52" s="2"/>
      <c r="E52" s="5">
        <v>0.05</v>
      </c>
      <c r="F52" s="2">
        <v>100000</v>
      </c>
      <c r="G52" s="2">
        <f t="shared" si="1"/>
        <v>986325.16364487959</v>
      </c>
    </row>
    <row r="53" spans="1:7" hidden="1" x14ac:dyDescent="0.2">
      <c r="A53" s="3">
        <v>48</v>
      </c>
      <c r="B53" s="2">
        <f t="shared" si="2"/>
        <v>986325.16364487959</v>
      </c>
      <c r="C53" s="2"/>
      <c r="D53" s="2"/>
      <c r="E53" s="5">
        <v>0.05</v>
      </c>
      <c r="F53" s="2">
        <v>100000</v>
      </c>
      <c r="G53" s="2">
        <f t="shared" si="1"/>
        <v>930641.42182712362</v>
      </c>
    </row>
    <row r="54" spans="1:7" hidden="1" x14ac:dyDescent="0.2">
      <c r="A54" s="3">
        <v>49</v>
      </c>
      <c r="B54" s="2">
        <f t="shared" si="2"/>
        <v>930641.42182712362</v>
      </c>
      <c r="C54" s="2"/>
      <c r="D54" s="2"/>
      <c r="E54" s="5">
        <v>0.05</v>
      </c>
      <c r="F54" s="2">
        <v>100000</v>
      </c>
      <c r="G54" s="2">
        <f t="shared" si="1"/>
        <v>872173.49291847984</v>
      </c>
    </row>
    <row r="55" spans="1:7" hidden="1" x14ac:dyDescent="0.2">
      <c r="A55" s="3">
        <v>50</v>
      </c>
      <c r="B55" s="2">
        <f t="shared" si="2"/>
        <v>872173.49291847984</v>
      </c>
      <c r="C55" s="2"/>
      <c r="D55" s="2"/>
      <c r="E55" s="5">
        <v>0.05</v>
      </c>
      <c r="F55" s="2">
        <v>100000</v>
      </c>
      <c r="G55" s="2">
        <f t="shared" si="1"/>
        <v>810782.16756440385</v>
      </c>
    </row>
    <row r="56" spans="1:7" hidden="1" x14ac:dyDescent="0.2">
      <c r="A56" s="3">
        <v>51</v>
      </c>
      <c r="B56" s="2">
        <f t="shared" si="2"/>
        <v>810782.16756440385</v>
      </c>
      <c r="C56" s="2"/>
      <c r="D56" s="2"/>
      <c r="E56" s="5">
        <v>0.05</v>
      </c>
      <c r="F56" s="2">
        <v>100000</v>
      </c>
      <c r="G56" s="2">
        <f t="shared" si="1"/>
        <v>746321.27594262408</v>
      </c>
    </row>
    <row r="57" spans="1:7" hidden="1" x14ac:dyDescent="0.2">
      <c r="A57" s="3">
        <v>52</v>
      </c>
      <c r="B57" s="2">
        <f t="shared" si="2"/>
        <v>746321.27594262408</v>
      </c>
      <c r="C57" s="2"/>
      <c r="D57" s="2"/>
      <c r="E57" s="5">
        <v>0.05</v>
      </c>
      <c r="F57" s="2">
        <v>100000</v>
      </c>
      <c r="G57" s="2">
        <f t="shared" si="1"/>
        <v>678637.33973975526</v>
      </c>
    </row>
    <row r="58" spans="1:7" hidden="1" x14ac:dyDescent="0.2">
      <c r="A58" s="3">
        <v>53</v>
      </c>
      <c r="B58" s="2">
        <f t="shared" si="2"/>
        <v>678637.33973975526</v>
      </c>
      <c r="C58" s="2"/>
      <c r="D58" s="2"/>
      <c r="E58" s="5">
        <v>0.05</v>
      </c>
      <c r="F58" s="2">
        <v>100000</v>
      </c>
      <c r="G58" s="2">
        <f t="shared" si="1"/>
        <v>607569.20672674302</v>
      </c>
    </row>
    <row r="59" spans="1:7" hidden="1" x14ac:dyDescent="0.2">
      <c r="A59" s="3">
        <v>54</v>
      </c>
      <c r="B59" s="2">
        <f t="shared" si="2"/>
        <v>607569.20672674302</v>
      </c>
      <c r="C59" s="2"/>
      <c r="D59" s="2"/>
      <c r="E59" s="5">
        <v>0.05</v>
      </c>
      <c r="F59" s="2">
        <v>100000</v>
      </c>
      <c r="G59" s="2">
        <f t="shared" si="1"/>
        <v>532947.66706308024</v>
      </c>
    </row>
    <row r="60" spans="1:7" hidden="1" x14ac:dyDescent="0.2">
      <c r="A60" s="3">
        <v>55</v>
      </c>
      <c r="B60" s="2">
        <f t="shared" si="2"/>
        <v>532947.66706308024</v>
      </c>
      <c r="C60" s="2"/>
      <c r="D60" s="2"/>
      <c r="E60" s="5">
        <v>0.05</v>
      </c>
      <c r="F60" s="2">
        <v>100000</v>
      </c>
      <c r="G60" s="2">
        <f t="shared" si="1"/>
        <v>454595.0504162343</v>
      </c>
    </row>
    <row r="61" spans="1:7" hidden="1" x14ac:dyDescent="0.2">
      <c r="A61" s="3">
        <v>56</v>
      </c>
      <c r="B61" s="2">
        <f t="shared" si="2"/>
        <v>454595.0504162343</v>
      </c>
      <c r="C61" s="2"/>
      <c r="D61" s="2"/>
      <c r="E61" s="5">
        <v>0.05</v>
      </c>
      <c r="F61" s="2">
        <v>100000</v>
      </c>
      <c r="G61" s="2">
        <f t="shared" si="1"/>
        <v>372324.80293704604</v>
      </c>
    </row>
    <row r="62" spans="1:7" x14ac:dyDescent="0.2">
      <c r="A62" s="3">
        <v>57</v>
      </c>
      <c r="B62" s="2">
        <f t="shared" si="2"/>
        <v>372324.80293704604</v>
      </c>
      <c r="C62" s="2"/>
      <c r="D62" s="2"/>
      <c r="E62" s="5">
        <v>0.05</v>
      </c>
      <c r="F62" s="2">
        <v>100000</v>
      </c>
      <c r="G62" s="2">
        <f t="shared" si="1"/>
        <v>285941.04308389837</v>
      </c>
    </row>
    <row r="63" spans="1:7" x14ac:dyDescent="0.2">
      <c r="A63" s="3">
        <v>58</v>
      </c>
      <c r="B63" s="2">
        <f t="shared" si="2"/>
        <v>285941.04308389837</v>
      </c>
      <c r="C63" s="2"/>
      <c r="D63" s="2"/>
      <c r="E63" s="5">
        <v>0.05</v>
      </c>
      <c r="F63" s="2">
        <v>100000</v>
      </c>
      <c r="G63" s="2">
        <f t="shared" si="1"/>
        <v>195238.09523809329</v>
      </c>
    </row>
    <row r="64" spans="1:7" x14ac:dyDescent="0.2">
      <c r="A64" s="3">
        <v>59</v>
      </c>
      <c r="B64" s="2">
        <f t="shared" si="2"/>
        <v>195238.09523809329</v>
      </c>
      <c r="C64" s="2"/>
      <c r="D64" s="2"/>
      <c r="E64" s="5">
        <v>0.05</v>
      </c>
      <c r="F64" s="2">
        <v>100000</v>
      </c>
      <c r="G64" s="2">
        <f t="shared" si="1"/>
        <v>99999.999999997948</v>
      </c>
    </row>
    <row r="65" spans="1:7" x14ac:dyDescent="0.2">
      <c r="A65" s="3">
        <v>60</v>
      </c>
      <c r="B65" s="2">
        <f t="shared" si="2"/>
        <v>99999.999999997948</v>
      </c>
      <c r="C65" s="2"/>
      <c r="D65" s="2"/>
      <c r="E65" s="5">
        <v>0.05</v>
      </c>
      <c r="F65" s="2">
        <v>100000</v>
      </c>
      <c r="G65" s="2">
        <f t="shared" si="1"/>
        <v>-2.1544110495597126E-9</v>
      </c>
    </row>
  </sheetData>
  <printOptions headings="1" gridLines="1"/>
  <pageMargins left="0.75" right="0.75" top="1" bottom="1" header="0.5" footer="0.5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456-FCF3-46BB-A16C-1AB3569B3D23}">
  <sheetPr codeName="Sheet5"/>
  <dimension ref="A1:F14"/>
  <sheetViews>
    <sheetView workbookViewId="0">
      <selection activeCell="C14" sqref="C14"/>
    </sheetView>
  </sheetViews>
  <sheetFormatPr defaultRowHeight="12.75" x14ac:dyDescent="0.2"/>
  <cols>
    <col min="1" max="1" width="9.140625" style="3"/>
    <col min="2" max="2" width="18.42578125" style="3" customWidth="1"/>
    <col min="3" max="3" width="12.140625" style="3" customWidth="1"/>
    <col min="4" max="4" width="9.140625" style="3"/>
    <col min="5" max="5" width="12" style="3" customWidth="1"/>
    <col min="6" max="16384" width="9.140625" style="3"/>
  </cols>
  <sheetData>
    <row r="1" spans="1:6" x14ac:dyDescent="0.2">
      <c r="C1" s="3" t="s">
        <v>3</v>
      </c>
      <c r="D1" s="3">
        <f>0.08/12</f>
        <v>6.6666666666666671E-3</v>
      </c>
    </row>
    <row r="3" spans="1:6" x14ac:dyDescent="0.2">
      <c r="C3" s="6"/>
    </row>
    <row r="4" spans="1:6" ht="25.5" x14ac:dyDescent="0.2">
      <c r="A4" s="3" t="s">
        <v>0</v>
      </c>
      <c r="B4" s="4" t="s">
        <v>15</v>
      </c>
      <c r="C4" s="4" t="s">
        <v>6</v>
      </c>
      <c r="D4" s="4" t="s">
        <v>16</v>
      </c>
      <c r="E4" s="4" t="s">
        <v>13</v>
      </c>
      <c r="F4" s="4"/>
    </row>
    <row r="5" spans="1:6" x14ac:dyDescent="0.2">
      <c r="A5" s="3">
        <v>1</v>
      </c>
      <c r="B5" s="7">
        <v>10000</v>
      </c>
      <c r="C5" s="8">
        <v>814.77275955287519</v>
      </c>
      <c r="D5" s="7">
        <f t="shared" ref="D5:D14" si="0">rate*B5</f>
        <v>66.666666666666671</v>
      </c>
      <c r="E5" s="7">
        <f>(B5-(Payment-D5))</f>
        <v>9251.893907113792</v>
      </c>
    </row>
    <row r="6" spans="1:6" x14ac:dyDescent="0.2">
      <c r="A6" s="3">
        <v>2</v>
      </c>
      <c r="B6" s="7">
        <f t="shared" ref="B6:B14" si="1">E5</f>
        <v>9251.893907113792</v>
      </c>
      <c r="C6" s="7">
        <f>Payment+50</f>
        <v>864.77275955287519</v>
      </c>
      <c r="D6" s="7">
        <f t="shared" si="0"/>
        <v>61.67929271409195</v>
      </c>
      <c r="E6" s="7">
        <f>(B6-(C6-D6))</f>
        <v>8448.8004402750084</v>
      </c>
    </row>
    <row r="7" spans="1:6" x14ac:dyDescent="0.2">
      <c r="A7" s="3">
        <v>3</v>
      </c>
      <c r="B7" s="7">
        <f t="shared" si="1"/>
        <v>8448.8004402750084</v>
      </c>
      <c r="C7" s="7">
        <f>C6+50</f>
        <v>914.77275955287519</v>
      </c>
      <c r="D7" s="7">
        <f t="shared" si="0"/>
        <v>56.32533626850006</v>
      </c>
      <c r="E7" s="7">
        <f t="shared" ref="E7:E14" si="2">(B7-(C7-D7))</f>
        <v>7590.3530169906335</v>
      </c>
    </row>
    <row r="8" spans="1:6" x14ac:dyDescent="0.2">
      <c r="A8" s="3">
        <v>4</v>
      </c>
      <c r="B8" s="7">
        <f t="shared" si="1"/>
        <v>7590.3530169906335</v>
      </c>
      <c r="C8" s="7">
        <f t="shared" ref="C8:C14" si="3">C7+50</f>
        <v>964.77275955287519</v>
      </c>
      <c r="D8" s="7">
        <f t="shared" si="0"/>
        <v>50.602353446604226</v>
      </c>
      <c r="E8" s="7">
        <f t="shared" si="2"/>
        <v>6676.1826108843625</v>
      </c>
    </row>
    <row r="9" spans="1:6" x14ac:dyDescent="0.2">
      <c r="A9" s="3">
        <v>5</v>
      </c>
      <c r="B9" s="7">
        <f t="shared" si="1"/>
        <v>6676.1826108843625</v>
      </c>
      <c r="C9" s="7">
        <f t="shared" si="3"/>
        <v>1014.7727595528752</v>
      </c>
      <c r="D9" s="7">
        <f t="shared" si="0"/>
        <v>44.507884072562419</v>
      </c>
      <c r="E9" s="7">
        <f t="shared" si="2"/>
        <v>5705.9177354040494</v>
      </c>
    </row>
    <row r="10" spans="1:6" x14ac:dyDescent="0.2">
      <c r="A10" s="3">
        <v>6</v>
      </c>
      <c r="B10" s="7">
        <f t="shared" si="1"/>
        <v>5705.9177354040494</v>
      </c>
      <c r="C10" s="7">
        <f t="shared" si="3"/>
        <v>1064.7727595528752</v>
      </c>
      <c r="D10" s="7">
        <f t="shared" si="0"/>
        <v>38.039451569360331</v>
      </c>
      <c r="E10" s="7">
        <f t="shared" si="2"/>
        <v>4679.1844274205341</v>
      </c>
    </row>
    <row r="11" spans="1:6" x14ac:dyDescent="0.2">
      <c r="A11" s="3">
        <v>7</v>
      </c>
      <c r="B11" s="7">
        <f t="shared" si="1"/>
        <v>4679.1844274205341</v>
      </c>
      <c r="C11" s="7">
        <f t="shared" si="3"/>
        <v>1114.7727595528752</v>
      </c>
      <c r="D11" s="7">
        <f t="shared" si="0"/>
        <v>31.194562849470231</v>
      </c>
      <c r="E11" s="7">
        <f t="shared" si="2"/>
        <v>3595.6062307171292</v>
      </c>
    </row>
    <row r="12" spans="1:6" x14ac:dyDescent="0.2">
      <c r="A12" s="3">
        <v>8</v>
      </c>
      <c r="B12" s="7">
        <f t="shared" si="1"/>
        <v>3595.6062307171292</v>
      </c>
      <c r="C12" s="7">
        <f t="shared" si="3"/>
        <v>1164.7727595528752</v>
      </c>
      <c r="D12" s="7">
        <f t="shared" si="0"/>
        <v>23.970708204780863</v>
      </c>
      <c r="E12" s="7">
        <f t="shared" si="2"/>
        <v>2454.804179369035</v>
      </c>
    </row>
    <row r="13" spans="1:6" x14ac:dyDescent="0.2">
      <c r="A13" s="3">
        <v>9</v>
      </c>
      <c r="B13" s="7">
        <f t="shared" si="1"/>
        <v>2454.804179369035</v>
      </c>
      <c r="C13" s="7">
        <f t="shared" si="3"/>
        <v>1214.7727595528752</v>
      </c>
      <c r="D13" s="7">
        <f t="shared" si="0"/>
        <v>16.365361195793568</v>
      </c>
      <c r="E13" s="7">
        <f t="shared" si="2"/>
        <v>1256.3967810119534</v>
      </c>
    </row>
    <row r="14" spans="1:6" x14ac:dyDescent="0.2">
      <c r="A14" s="3">
        <v>10</v>
      </c>
      <c r="B14" s="7">
        <f t="shared" si="1"/>
        <v>1256.3967810119534</v>
      </c>
      <c r="C14" s="7">
        <f t="shared" si="3"/>
        <v>1264.7727595528752</v>
      </c>
      <c r="D14" s="7">
        <f t="shared" si="0"/>
        <v>8.3759785400796893</v>
      </c>
      <c r="E14" s="7">
        <f t="shared" si="2"/>
        <v>-8.4219209384173155E-10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066A-8362-4775-9C43-1952B92CDCE0}">
  <sheetPr codeName="Sheet6"/>
  <dimension ref="B4:M247"/>
  <sheetViews>
    <sheetView zoomScale="80" workbookViewId="0">
      <selection activeCell="B1" sqref="B1"/>
    </sheetView>
  </sheetViews>
  <sheetFormatPr defaultRowHeight="12.75" x14ac:dyDescent="0.2"/>
  <cols>
    <col min="1" max="2" width="9.140625" style="3"/>
    <col min="3" max="3" width="18.5703125" style="3" customWidth="1"/>
    <col min="4" max="16384" width="9.140625" style="3"/>
  </cols>
  <sheetData>
    <row r="4" spans="2:13" x14ac:dyDescent="0.2">
      <c r="C4" s="3" t="s">
        <v>20</v>
      </c>
      <c r="D4" s="3">
        <v>0.06</v>
      </c>
    </row>
    <row r="5" spans="2:13" x14ac:dyDescent="0.2">
      <c r="C5" s="3" t="s">
        <v>21</v>
      </c>
      <c r="D5" s="3">
        <v>0.02</v>
      </c>
    </row>
    <row r="6" spans="2:13" x14ac:dyDescent="0.2">
      <c r="C6" s="3" t="s">
        <v>22</v>
      </c>
      <c r="D6" s="3">
        <v>40000</v>
      </c>
      <c r="K6" s="3" t="s">
        <v>0</v>
      </c>
      <c r="L6" s="3" t="s">
        <v>8</v>
      </c>
      <c r="M6" s="3" t="s">
        <v>6</v>
      </c>
    </row>
    <row r="7" spans="2:13" ht="25.5" x14ac:dyDescent="0.2">
      <c r="B7" s="3" t="s">
        <v>8</v>
      </c>
      <c r="C7" s="3" t="s">
        <v>0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K7" s="3">
        <v>1</v>
      </c>
      <c r="L7" s="3">
        <v>1</v>
      </c>
      <c r="M7" s="3">
        <v>1765.1465587572136</v>
      </c>
    </row>
    <row r="8" spans="2:13" x14ac:dyDescent="0.2">
      <c r="B8" s="3">
        <f t="shared" ref="B8:B71" si="0">VLOOKUP(C8,lookup,2)</f>
        <v>1</v>
      </c>
      <c r="C8" s="3">
        <v>1</v>
      </c>
      <c r="D8" s="3">
        <f t="shared" ref="D8:D71" si="1">VLOOKUP(B8,look2,2)</f>
        <v>1765.1465587572136</v>
      </c>
      <c r="F8" s="3">
        <v>300000</v>
      </c>
      <c r="G8" s="3">
        <f t="shared" ref="G8:G71" si="2">(INT_RATE/12)*F8</f>
        <v>1500</v>
      </c>
      <c r="H8" s="3">
        <f>F8-(E8+D8-G8)</f>
        <v>299734.85344124277</v>
      </c>
      <c r="K8" s="3">
        <v>13</v>
      </c>
      <c r="L8" s="3">
        <v>2</v>
      </c>
      <c r="M8" s="3">
        <f t="shared" ref="M8:M26" si="3">M7*(1+paymentgrowth)</f>
        <v>1800.4494899323579</v>
      </c>
    </row>
    <row r="9" spans="2:13" x14ac:dyDescent="0.2">
      <c r="B9" s="3">
        <f t="shared" si="0"/>
        <v>1</v>
      </c>
      <c r="C9" s="3">
        <v>2</v>
      </c>
      <c r="D9" s="3">
        <f t="shared" si="1"/>
        <v>1765.1465587572136</v>
      </c>
      <c r="F9" s="3">
        <f>H8</f>
        <v>299734.85344124277</v>
      </c>
      <c r="G9" s="3">
        <f t="shared" si="2"/>
        <v>1498.6742672062139</v>
      </c>
      <c r="H9" s="3">
        <f t="shared" ref="H9:H72" si="4">F9-(E9+D9-G9)</f>
        <v>299468.38114969176</v>
      </c>
      <c r="K9" s="3">
        <v>25</v>
      </c>
      <c r="L9" s="3">
        <v>3</v>
      </c>
      <c r="M9" s="3">
        <f t="shared" si="3"/>
        <v>1836.4584797310051</v>
      </c>
    </row>
    <row r="10" spans="2:13" x14ac:dyDescent="0.2">
      <c r="B10" s="3">
        <f t="shared" si="0"/>
        <v>1</v>
      </c>
      <c r="C10" s="3">
        <v>3</v>
      </c>
      <c r="D10" s="3">
        <f t="shared" si="1"/>
        <v>1765.1465587572136</v>
      </c>
      <c r="F10" s="3">
        <f t="shared" ref="F10:F73" si="5">H9</f>
        <v>299468.38114969176</v>
      </c>
      <c r="G10" s="3">
        <f t="shared" si="2"/>
        <v>1497.3419057484589</v>
      </c>
      <c r="H10" s="3">
        <f t="shared" si="4"/>
        <v>299200.576496683</v>
      </c>
      <c r="K10" s="3">
        <v>37</v>
      </c>
      <c r="L10" s="3">
        <v>4</v>
      </c>
      <c r="M10" s="3">
        <f t="shared" si="3"/>
        <v>1873.1876493256252</v>
      </c>
    </row>
    <row r="11" spans="2:13" x14ac:dyDescent="0.2">
      <c r="B11" s="3">
        <f t="shared" si="0"/>
        <v>1</v>
      </c>
      <c r="C11" s="3">
        <v>4</v>
      </c>
      <c r="D11" s="3">
        <f t="shared" si="1"/>
        <v>1765.1465587572136</v>
      </c>
      <c r="F11" s="3">
        <f t="shared" si="5"/>
        <v>299200.576496683</v>
      </c>
      <c r="G11" s="3">
        <f t="shared" si="2"/>
        <v>1496.0028824834151</v>
      </c>
      <c r="H11" s="3">
        <f t="shared" si="4"/>
        <v>298931.43282040919</v>
      </c>
      <c r="K11" s="3">
        <v>49</v>
      </c>
      <c r="L11" s="3">
        <v>5</v>
      </c>
      <c r="M11" s="3">
        <f t="shared" si="3"/>
        <v>1910.6514023121379</v>
      </c>
    </row>
    <row r="12" spans="2:13" x14ac:dyDescent="0.2">
      <c r="B12" s="3">
        <f t="shared" si="0"/>
        <v>1</v>
      </c>
      <c r="C12" s="3">
        <v>5</v>
      </c>
      <c r="D12" s="3">
        <f t="shared" si="1"/>
        <v>1765.1465587572136</v>
      </c>
      <c r="F12" s="3">
        <f t="shared" si="5"/>
        <v>298931.43282040919</v>
      </c>
      <c r="G12" s="3">
        <f t="shared" si="2"/>
        <v>1494.657164102046</v>
      </c>
      <c r="H12" s="3">
        <f t="shared" si="4"/>
        <v>298660.94342575403</v>
      </c>
      <c r="K12" s="3">
        <v>61</v>
      </c>
      <c r="L12" s="3">
        <v>6</v>
      </c>
      <c r="M12" s="3">
        <f t="shared" si="3"/>
        <v>1948.8644303583806</v>
      </c>
    </row>
    <row r="13" spans="2:13" x14ac:dyDescent="0.2">
      <c r="B13" s="3">
        <f t="shared" si="0"/>
        <v>1</v>
      </c>
      <c r="C13" s="3">
        <v>6</v>
      </c>
      <c r="D13" s="3">
        <f t="shared" si="1"/>
        <v>1765.1465587572136</v>
      </c>
      <c r="F13" s="3">
        <f t="shared" si="5"/>
        <v>298660.94342575403</v>
      </c>
      <c r="G13" s="3">
        <f t="shared" si="2"/>
        <v>1493.3047171287701</v>
      </c>
      <c r="H13" s="3">
        <f t="shared" si="4"/>
        <v>298389.1015841256</v>
      </c>
      <c r="K13" s="3">
        <v>73</v>
      </c>
      <c r="L13" s="3">
        <v>7</v>
      </c>
      <c r="M13" s="3">
        <f t="shared" si="3"/>
        <v>1987.8417189655481</v>
      </c>
    </row>
    <row r="14" spans="2:13" x14ac:dyDescent="0.2">
      <c r="B14" s="3">
        <f t="shared" si="0"/>
        <v>1</v>
      </c>
      <c r="C14" s="3">
        <v>7</v>
      </c>
      <c r="D14" s="3">
        <f t="shared" si="1"/>
        <v>1765.1465587572136</v>
      </c>
      <c r="F14" s="3">
        <f t="shared" si="5"/>
        <v>298389.1015841256</v>
      </c>
      <c r="G14" s="3">
        <f t="shared" si="2"/>
        <v>1491.945507920628</v>
      </c>
      <c r="H14" s="3">
        <f t="shared" si="4"/>
        <v>298115.90053328901</v>
      </c>
      <c r="K14" s="3">
        <v>85</v>
      </c>
      <c r="L14" s="3">
        <v>8</v>
      </c>
      <c r="M14" s="3">
        <f t="shared" si="3"/>
        <v>2027.5985533448591</v>
      </c>
    </row>
    <row r="15" spans="2:13" x14ac:dyDescent="0.2">
      <c r="B15" s="3">
        <f t="shared" si="0"/>
        <v>1</v>
      </c>
      <c r="C15" s="3">
        <v>8</v>
      </c>
      <c r="D15" s="3">
        <f t="shared" si="1"/>
        <v>1765.1465587572136</v>
      </c>
      <c r="F15" s="3">
        <f t="shared" si="5"/>
        <v>298115.90053328901</v>
      </c>
      <c r="G15" s="3">
        <f t="shared" si="2"/>
        <v>1490.579502666445</v>
      </c>
      <c r="H15" s="3">
        <f t="shared" si="4"/>
        <v>297841.33347719826</v>
      </c>
      <c r="K15" s="3">
        <v>97</v>
      </c>
      <c r="L15" s="3">
        <v>9</v>
      </c>
      <c r="M15" s="3">
        <f t="shared" si="3"/>
        <v>2068.1505244117561</v>
      </c>
    </row>
    <row r="16" spans="2:13" x14ac:dyDescent="0.2">
      <c r="B16" s="3">
        <f t="shared" si="0"/>
        <v>1</v>
      </c>
      <c r="C16" s="3">
        <v>9</v>
      </c>
      <c r="D16" s="3">
        <f t="shared" si="1"/>
        <v>1765.1465587572136</v>
      </c>
      <c r="F16" s="3">
        <f t="shared" si="5"/>
        <v>297841.33347719826</v>
      </c>
      <c r="G16" s="3">
        <f t="shared" si="2"/>
        <v>1489.2066673859913</v>
      </c>
      <c r="H16" s="3">
        <f t="shared" si="4"/>
        <v>297565.39358582703</v>
      </c>
      <c r="K16" s="3">
        <v>109</v>
      </c>
      <c r="L16" s="3">
        <v>10</v>
      </c>
      <c r="M16" s="3">
        <f t="shared" si="3"/>
        <v>2109.5135348999911</v>
      </c>
    </row>
    <row r="17" spans="2:13" x14ac:dyDescent="0.2">
      <c r="B17" s="3">
        <f t="shared" si="0"/>
        <v>1</v>
      </c>
      <c r="C17" s="3">
        <v>10</v>
      </c>
      <c r="D17" s="3">
        <f t="shared" si="1"/>
        <v>1765.1465587572136</v>
      </c>
      <c r="F17" s="3">
        <f t="shared" si="5"/>
        <v>297565.39358582703</v>
      </c>
      <c r="G17" s="3">
        <f t="shared" si="2"/>
        <v>1487.8269679291352</v>
      </c>
      <c r="H17" s="3">
        <f t="shared" si="4"/>
        <v>297288.07399499894</v>
      </c>
      <c r="K17" s="3">
        <v>121</v>
      </c>
      <c r="L17" s="3">
        <v>11</v>
      </c>
      <c r="M17" s="3">
        <f t="shared" si="3"/>
        <v>2151.703805597991</v>
      </c>
    </row>
    <row r="18" spans="2:13" x14ac:dyDescent="0.2">
      <c r="B18" s="3">
        <f t="shared" si="0"/>
        <v>1</v>
      </c>
      <c r="C18" s="3">
        <v>11</v>
      </c>
      <c r="D18" s="3">
        <f t="shared" si="1"/>
        <v>1765.1465587572136</v>
      </c>
      <c r="F18" s="3">
        <f t="shared" si="5"/>
        <v>297288.07399499894</v>
      </c>
      <c r="G18" s="3">
        <f t="shared" si="2"/>
        <v>1486.4403699749946</v>
      </c>
      <c r="H18" s="3">
        <f t="shared" si="4"/>
        <v>297009.3678062167</v>
      </c>
      <c r="K18" s="3">
        <v>133</v>
      </c>
      <c r="L18" s="3">
        <v>12</v>
      </c>
      <c r="M18" s="3">
        <f t="shared" si="3"/>
        <v>2194.7378817099511</v>
      </c>
    </row>
    <row r="19" spans="2:13" x14ac:dyDescent="0.2">
      <c r="B19" s="3">
        <f t="shared" si="0"/>
        <v>1</v>
      </c>
      <c r="C19" s="3">
        <v>12</v>
      </c>
      <c r="D19" s="3">
        <f t="shared" si="1"/>
        <v>1765.1465587572136</v>
      </c>
      <c r="F19" s="3">
        <f t="shared" si="5"/>
        <v>297009.3678062167</v>
      </c>
      <c r="G19" s="3">
        <f t="shared" si="2"/>
        <v>1485.0468390310834</v>
      </c>
      <c r="H19" s="3">
        <f t="shared" si="4"/>
        <v>296729.26808649057</v>
      </c>
      <c r="K19" s="3">
        <v>145</v>
      </c>
      <c r="L19" s="3">
        <v>13</v>
      </c>
      <c r="M19" s="3">
        <f t="shared" si="3"/>
        <v>2238.63263934415</v>
      </c>
    </row>
    <row r="20" spans="2:13" x14ac:dyDescent="0.2">
      <c r="B20" s="3">
        <f t="shared" si="0"/>
        <v>2</v>
      </c>
      <c r="C20" s="3">
        <v>13</v>
      </c>
      <c r="D20" s="3">
        <f t="shared" si="1"/>
        <v>1800.4494899323579</v>
      </c>
      <c r="F20" s="3">
        <f t="shared" si="5"/>
        <v>296729.26808649057</v>
      </c>
      <c r="G20" s="3">
        <f t="shared" si="2"/>
        <v>1483.6463404324529</v>
      </c>
      <c r="H20" s="3">
        <f t="shared" si="4"/>
        <v>296412.46493699064</v>
      </c>
      <c r="K20" s="3">
        <v>157</v>
      </c>
      <c r="L20" s="3">
        <v>14</v>
      </c>
      <c r="M20" s="3">
        <f t="shared" si="3"/>
        <v>2283.4052921310331</v>
      </c>
    </row>
    <row r="21" spans="2:13" x14ac:dyDescent="0.2">
      <c r="B21" s="3">
        <f t="shared" si="0"/>
        <v>2</v>
      </c>
      <c r="C21" s="3">
        <v>14</v>
      </c>
      <c r="D21" s="3">
        <f t="shared" si="1"/>
        <v>1800.4494899323579</v>
      </c>
      <c r="F21" s="3">
        <f t="shared" si="5"/>
        <v>296412.46493699064</v>
      </c>
      <c r="G21" s="3">
        <f t="shared" si="2"/>
        <v>1482.0623246849532</v>
      </c>
      <c r="H21" s="3">
        <f t="shared" si="4"/>
        <v>296094.07777174324</v>
      </c>
      <c r="K21" s="3">
        <v>169</v>
      </c>
      <c r="L21" s="3">
        <v>15</v>
      </c>
      <c r="M21" s="3">
        <f t="shared" si="3"/>
        <v>2329.0733979736538</v>
      </c>
    </row>
    <row r="22" spans="2:13" x14ac:dyDescent="0.2">
      <c r="B22" s="3">
        <f t="shared" si="0"/>
        <v>2</v>
      </c>
      <c r="C22" s="3">
        <v>15</v>
      </c>
      <c r="D22" s="3">
        <f t="shared" si="1"/>
        <v>1800.4494899323579</v>
      </c>
      <c r="F22" s="3">
        <f t="shared" si="5"/>
        <v>296094.07777174324</v>
      </c>
      <c r="G22" s="3">
        <f t="shared" si="2"/>
        <v>1480.4703888587162</v>
      </c>
      <c r="H22" s="3">
        <f t="shared" si="4"/>
        <v>295774.0986706696</v>
      </c>
      <c r="K22" s="3">
        <v>181</v>
      </c>
      <c r="L22" s="3">
        <v>16</v>
      </c>
      <c r="M22" s="3">
        <f t="shared" si="3"/>
        <v>2375.654865933127</v>
      </c>
    </row>
    <row r="23" spans="2:13" x14ac:dyDescent="0.2">
      <c r="B23" s="3">
        <f t="shared" si="0"/>
        <v>2</v>
      </c>
      <c r="C23" s="3">
        <v>16</v>
      </c>
      <c r="D23" s="3">
        <f t="shared" si="1"/>
        <v>1800.4494899323579</v>
      </c>
      <c r="F23" s="3">
        <f t="shared" si="5"/>
        <v>295774.0986706696</v>
      </c>
      <c r="G23" s="3">
        <f t="shared" si="2"/>
        <v>1478.8704933533479</v>
      </c>
      <c r="H23" s="3">
        <f t="shared" si="4"/>
        <v>295452.51967409061</v>
      </c>
      <c r="K23" s="3">
        <v>193</v>
      </c>
      <c r="L23" s="3">
        <v>17</v>
      </c>
      <c r="M23" s="3">
        <f t="shared" si="3"/>
        <v>2423.1679632517894</v>
      </c>
    </row>
    <row r="24" spans="2:13" x14ac:dyDescent="0.2">
      <c r="B24" s="3">
        <f t="shared" si="0"/>
        <v>2</v>
      </c>
      <c r="C24" s="3">
        <v>17</v>
      </c>
      <c r="D24" s="3">
        <f t="shared" si="1"/>
        <v>1800.4494899323579</v>
      </c>
      <c r="F24" s="3">
        <f t="shared" si="5"/>
        <v>295452.51967409061</v>
      </c>
      <c r="G24" s="3">
        <f t="shared" si="2"/>
        <v>1477.2625983704531</v>
      </c>
      <c r="H24" s="3">
        <f t="shared" si="4"/>
        <v>295129.33278252871</v>
      </c>
      <c r="K24" s="3">
        <v>205</v>
      </c>
      <c r="L24" s="3">
        <v>18</v>
      </c>
      <c r="M24" s="3">
        <f t="shared" si="3"/>
        <v>2471.6313225168251</v>
      </c>
    </row>
    <row r="25" spans="2:13" x14ac:dyDescent="0.2">
      <c r="B25" s="3">
        <f t="shared" si="0"/>
        <v>2</v>
      </c>
      <c r="C25" s="3">
        <v>18</v>
      </c>
      <c r="D25" s="3">
        <f t="shared" si="1"/>
        <v>1800.4494899323579</v>
      </c>
      <c r="F25" s="3">
        <f t="shared" si="5"/>
        <v>295129.33278252871</v>
      </c>
      <c r="G25" s="3">
        <f t="shared" si="2"/>
        <v>1475.6466639126436</v>
      </c>
      <c r="H25" s="3">
        <f t="shared" si="4"/>
        <v>294804.52995650901</v>
      </c>
      <c r="K25" s="3">
        <v>217</v>
      </c>
      <c r="L25" s="3">
        <v>19</v>
      </c>
      <c r="M25" s="3">
        <f t="shared" si="3"/>
        <v>2521.0639489671617</v>
      </c>
    </row>
    <row r="26" spans="2:13" x14ac:dyDescent="0.2">
      <c r="B26" s="3">
        <f t="shared" si="0"/>
        <v>2</v>
      </c>
      <c r="C26" s="3">
        <v>19</v>
      </c>
      <c r="D26" s="3">
        <f t="shared" si="1"/>
        <v>1800.4494899323579</v>
      </c>
      <c r="F26" s="3">
        <f t="shared" si="5"/>
        <v>294804.52995650901</v>
      </c>
      <c r="G26" s="3">
        <f t="shared" si="2"/>
        <v>1474.0226497825452</v>
      </c>
      <c r="H26" s="3">
        <f t="shared" si="4"/>
        <v>294478.10311635921</v>
      </c>
      <c r="K26" s="3">
        <v>229</v>
      </c>
      <c r="L26" s="3">
        <v>20</v>
      </c>
      <c r="M26" s="3">
        <f t="shared" si="3"/>
        <v>2571.4852279465049</v>
      </c>
    </row>
    <row r="27" spans="2:13" x14ac:dyDescent="0.2">
      <c r="B27" s="3">
        <f t="shared" si="0"/>
        <v>2</v>
      </c>
      <c r="C27" s="3">
        <v>20</v>
      </c>
      <c r="D27" s="3">
        <f t="shared" si="1"/>
        <v>1800.4494899323579</v>
      </c>
      <c r="F27" s="3">
        <f t="shared" si="5"/>
        <v>294478.10311635921</v>
      </c>
      <c r="G27" s="3">
        <f t="shared" si="2"/>
        <v>1472.3905155817961</v>
      </c>
      <c r="H27" s="3">
        <f t="shared" si="4"/>
        <v>294150.04414200864</v>
      </c>
      <c r="K27" s="3">
        <v>241</v>
      </c>
      <c r="L27" s="3">
        <v>21</v>
      </c>
    </row>
    <row r="28" spans="2:13" x14ac:dyDescent="0.2">
      <c r="B28" s="3">
        <f t="shared" si="0"/>
        <v>2</v>
      </c>
      <c r="C28" s="3">
        <v>21</v>
      </c>
      <c r="D28" s="3">
        <f t="shared" si="1"/>
        <v>1800.4494899323579</v>
      </c>
      <c r="F28" s="3">
        <f t="shared" si="5"/>
        <v>294150.04414200864</v>
      </c>
      <c r="G28" s="3">
        <f t="shared" si="2"/>
        <v>1470.7502207100433</v>
      </c>
      <c r="H28" s="3">
        <f t="shared" si="4"/>
        <v>293820.34487278631</v>
      </c>
    </row>
    <row r="29" spans="2:13" x14ac:dyDescent="0.2">
      <c r="B29" s="3">
        <f t="shared" si="0"/>
        <v>2</v>
      </c>
      <c r="C29" s="3">
        <v>22</v>
      </c>
      <c r="D29" s="3">
        <f t="shared" si="1"/>
        <v>1800.4494899323579</v>
      </c>
      <c r="F29" s="3">
        <f t="shared" si="5"/>
        <v>293820.34487278631</v>
      </c>
      <c r="G29" s="3">
        <f t="shared" si="2"/>
        <v>1469.1017243639317</v>
      </c>
      <c r="H29" s="3">
        <f t="shared" si="4"/>
        <v>293488.9971072179</v>
      </c>
    </row>
    <row r="30" spans="2:13" x14ac:dyDescent="0.2">
      <c r="B30" s="3">
        <f t="shared" si="0"/>
        <v>2</v>
      </c>
      <c r="C30" s="3">
        <v>23</v>
      </c>
      <c r="D30" s="3">
        <f t="shared" si="1"/>
        <v>1800.4494899323579</v>
      </c>
      <c r="F30" s="3">
        <f t="shared" si="5"/>
        <v>293488.9971072179</v>
      </c>
      <c r="G30" s="3">
        <f t="shared" si="2"/>
        <v>1467.4449855360895</v>
      </c>
      <c r="H30" s="3">
        <f t="shared" si="4"/>
        <v>293155.99260282161</v>
      </c>
    </row>
    <row r="31" spans="2:13" x14ac:dyDescent="0.2">
      <c r="B31" s="3">
        <f t="shared" si="0"/>
        <v>2</v>
      </c>
      <c r="C31" s="3">
        <v>24</v>
      </c>
      <c r="D31" s="3">
        <f t="shared" si="1"/>
        <v>1800.4494899323579</v>
      </c>
      <c r="F31" s="3">
        <f t="shared" si="5"/>
        <v>293155.99260282161</v>
      </c>
      <c r="G31" s="3">
        <f t="shared" si="2"/>
        <v>1465.779963014108</v>
      </c>
      <c r="H31" s="3">
        <f t="shared" si="4"/>
        <v>292821.32307590335</v>
      </c>
    </row>
    <row r="32" spans="2:13" x14ac:dyDescent="0.2">
      <c r="B32" s="3">
        <f t="shared" si="0"/>
        <v>3</v>
      </c>
      <c r="C32" s="3">
        <v>25</v>
      </c>
      <c r="D32" s="3">
        <f t="shared" si="1"/>
        <v>1836.4584797310051</v>
      </c>
      <c r="F32" s="3">
        <f t="shared" si="5"/>
        <v>292821.32307590335</v>
      </c>
      <c r="G32" s="3">
        <f t="shared" si="2"/>
        <v>1464.1066153795168</v>
      </c>
      <c r="H32" s="3">
        <f t="shared" si="4"/>
        <v>292448.97121155186</v>
      </c>
    </row>
    <row r="33" spans="2:8" x14ac:dyDescent="0.2">
      <c r="B33" s="3">
        <f t="shared" si="0"/>
        <v>3</v>
      </c>
      <c r="C33" s="3">
        <v>26</v>
      </c>
      <c r="D33" s="3">
        <f t="shared" si="1"/>
        <v>1836.4584797310051</v>
      </c>
      <c r="F33" s="3">
        <f t="shared" si="5"/>
        <v>292448.97121155186</v>
      </c>
      <c r="G33" s="3">
        <f t="shared" si="2"/>
        <v>1462.2448560577593</v>
      </c>
      <c r="H33" s="3">
        <f t="shared" si="4"/>
        <v>292074.75758787862</v>
      </c>
    </row>
    <row r="34" spans="2:8" x14ac:dyDescent="0.2">
      <c r="B34" s="3">
        <f t="shared" si="0"/>
        <v>3</v>
      </c>
      <c r="C34" s="3">
        <v>27</v>
      </c>
      <c r="D34" s="3">
        <f t="shared" si="1"/>
        <v>1836.4584797310051</v>
      </c>
      <c r="F34" s="3">
        <f t="shared" si="5"/>
        <v>292074.75758787862</v>
      </c>
      <c r="G34" s="3">
        <f t="shared" si="2"/>
        <v>1460.3737879393932</v>
      </c>
      <c r="H34" s="3">
        <f t="shared" si="4"/>
        <v>291698.672896087</v>
      </c>
    </row>
    <row r="35" spans="2:8" x14ac:dyDescent="0.2">
      <c r="B35" s="3">
        <f t="shared" si="0"/>
        <v>3</v>
      </c>
      <c r="C35" s="3">
        <v>28</v>
      </c>
      <c r="D35" s="3">
        <f t="shared" si="1"/>
        <v>1836.4584797310051</v>
      </c>
      <c r="F35" s="3">
        <f t="shared" si="5"/>
        <v>291698.672896087</v>
      </c>
      <c r="G35" s="3">
        <f t="shared" si="2"/>
        <v>1458.493364480435</v>
      </c>
      <c r="H35" s="3">
        <f t="shared" si="4"/>
        <v>291320.70778083644</v>
      </c>
    </row>
    <row r="36" spans="2:8" x14ac:dyDescent="0.2">
      <c r="B36" s="3">
        <f t="shared" si="0"/>
        <v>3</v>
      </c>
      <c r="C36" s="3">
        <v>29</v>
      </c>
      <c r="D36" s="3">
        <f t="shared" si="1"/>
        <v>1836.4584797310051</v>
      </c>
      <c r="F36" s="3">
        <f t="shared" si="5"/>
        <v>291320.70778083644</v>
      </c>
      <c r="G36" s="3">
        <f t="shared" si="2"/>
        <v>1456.6035389041822</v>
      </c>
      <c r="H36" s="3">
        <f t="shared" si="4"/>
        <v>290940.85284000961</v>
      </c>
    </row>
    <row r="37" spans="2:8" x14ac:dyDescent="0.2">
      <c r="B37" s="3">
        <f t="shared" si="0"/>
        <v>3</v>
      </c>
      <c r="C37" s="3">
        <v>30</v>
      </c>
      <c r="D37" s="3">
        <f t="shared" si="1"/>
        <v>1836.4584797310051</v>
      </c>
      <c r="F37" s="3">
        <f t="shared" si="5"/>
        <v>290940.85284000961</v>
      </c>
      <c r="G37" s="3">
        <f t="shared" si="2"/>
        <v>1454.7042642000481</v>
      </c>
      <c r="H37" s="3">
        <f t="shared" si="4"/>
        <v>290559.09862447868</v>
      </c>
    </row>
    <row r="38" spans="2:8" x14ac:dyDescent="0.2">
      <c r="B38" s="3">
        <f t="shared" si="0"/>
        <v>3</v>
      </c>
      <c r="C38" s="3">
        <v>31</v>
      </c>
      <c r="D38" s="3">
        <f t="shared" si="1"/>
        <v>1836.4584797310051</v>
      </c>
      <c r="F38" s="3">
        <f t="shared" si="5"/>
        <v>290559.09862447868</v>
      </c>
      <c r="G38" s="3">
        <f t="shared" si="2"/>
        <v>1452.7954931223935</v>
      </c>
      <c r="H38" s="3">
        <f t="shared" si="4"/>
        <v>290175.43563787005</v>
      </c>
    </row>
    <row r="39" spans="2:8" x14ac:dyDescent="0.2">
      <c r="B39" s="3">
        <f t="shared" si="0"/>
        <v>3</v>
      </c>
      <c r="C39" s="3">
        <v>32</v>
      </c>
      <c r="D39" s="3">
        <f t="shared" si="1"/>
        <v>1836.4584797310051</v>
      </c>
      <c r="F39" s="3">
        <f t="shared" si="5"/>
        <v>290175.43563787005</v>
      </c>
      <c r="G39" s="3">
        <f t="shared" si="2"/>
        <v>1450.8771781893502</v>
      </c>
      <c r="H39" s="3">
        <f t="shared" si="4"/>
        <v>289789.8543363284</v>
      </c>
    </row>
    <row r="40" spans="2:8" x14ac:dyDescent="0.2">
      <c r="B40" s="3">
        <f t="shared" si="0"/>
        <v>3</v>
      </c>
      <c r="C40" s="3">
        <v>33</v>
      </c>
      <c r="D40" s="3">
        <f t="shared" si="1"/>
        <v>1836.4584797310051</v>
      </c>
      <c r="F40" s="3">
        <f t="shared" si="5"/>
        <v>289789.8543363284</v>
      </c>
      <c r="G40" s="3">
        <f t="shared" si="2"/>
        <v>1448.9492716816419</v>
      </c>
      <c r="H40" s="3">
        <f t="shared" si="4"/>
        <v>289402.34512827906</v>
      </c>
    </row>
    <row r="41" spans="2:8" x14ac:dyDescent="0.2">
      <c r="B41" s="3">
        <f t="shared" si="0"/>
        <v>3</v>
      </c>
      <c r="C41" s="3">
        <v>34</v>
      </c>
      <c r="D41" s="3">
        <f t="shared" si="1"/>
        <v>1836.4584797310051</v>
      </c>
      <c r="F41" s="3">
        <f t="shared" si="5"/>
        <v>289402.34512827906</v>
      </c>
      <c r="G41" s="3">
        <f t="shared" si="2"/>
        <v>1447.0117256413953</v>
      </c>
      <c r="H41" s="3">
        <f t="shared" si="4"/>
        <v>289012.89837418945</v>
      </c>
    </row>
    <row r="42" spans="2:8" x14ac:dyDescent="0.2">
      <c r="B42" s="3">
        <f t="shared" si="0"/>
        <v>3</v>
      </c>
      <c r="C42" s="3">
        <v>35</v>
      </c>
      <c r="D42" s="3">
        <f t="shared" si="1"/>
        <v>1836.4584797310051</v>
      </c>
      <c r="F42" s="3">
        <f t="shared" si="5"/>
        <v>289012.89837418945</v>
      </c>
      <c r="G42" s="3">
        <f t="shared" si="2"/>
        <v>1445.0644918709472</v>
      </c>
      <c r="H42" s="3">
        <f t="shared" si="4"/>
        <v>288621.50438632938</v>
      </c>
    </row>
    <row r="43" spans="2:8" x14ac:dyDescent="0.2">
      <c r="B43" s="3">
        <f t="shared" si="0"/>
        <v>3</v>
      </c>
      <c r="C43" s="3">
        <v>36</v>
      </c>
      <c r="D43" s="3">
        <f t="shared" si="1"/>
        <v>1836.4584797310051</v>
      </c>
      <c r="F43" s="3">
        <f t="shared" si="5"/>
        <v>288621.50438632938</v>
      </c>
      <c r="G43" s="3">
        <f t="shared" si="2"/>
        <v>1443.1075219316469</v>
      </c>
      <c r="H43" s="3">
        <f t="shared" si="4"/>
        <v>288228.15342853003</v>
      </c>
    </row>
    <row r="44" spans="2:8" x14ac:dyDescent="0.2">
      <c r="B44" s="3">
        <f t="shared" si="0"/>
        <v>4</v>
      </c>
      <c r="C44" s="3">
        <v>37</v>
      </c>
      <c r="D44" s="3">
        <f t="shared" si="1"/>
        <v>1873.1876493256252</v>
      </c>
      <c r="F44" s="3">
        <f t="shared" si="5"/>
        <v>288228.15342853003</v>
      </c>
      <c r="G44" s="3">
        <f t="shared" si="2"/>
        <v>1441.1407671426502</v>
      </c>
      <c r="H44" s="3">
        <f t="shared" si="4"/>
        <v>287796.10654634703</v>
      </c>
    </row>
    <row r="45" spans="2:8" x14ac:dyDescent="0.2">
      <c r="B45" s="3">
        <f t="shared" si="0"/>
        <v>4</v>
      </c>
      <c r="C45" s="3">
        <v>38</v>
      </c>
      <c r="D45" s="3">
        <f t="shared" si="1"/>
        <v>1873.1876493256252</v>
      </c>
      <c r="F45" s="3">
        <f t="shared" si="5"/>
        <v>287796.10654634703</v>
      </c>
      <c r="G45" s="3">
        <f t="shared" si="2"/>
        <v>1438.9805327317351</v>
      </c>
      <c r="H45" s="3">
        <f t="shared" si="4"/>
        <v>287361.89942975313</v>
      </c>
    </row>
    <row r="46" spans="2:8" x14ac:dyDescent="0.2">
      <c r="B46" s="3">
        <f t="shared" si="0"/>
        <v>4</v>
      </c>
      <c r="C46" s="3">
        <v>39</v>
      </c>
      <c r="D46" s="3">
        <f t="shared" si="1"/>
        <v>1873.1876493256252</v>
      </c>
      <c r="F46" s="3">
        <f t="shared" si="5"/>
        <v>287361.89942975313</v>
      </c>
      <c r="G46" s="3">
        <f t="shared" si="2"/>
        <v>1436.8094971487658</v>
      </c>
      <c r="H46" s="3">
        <f t="shared" si="4"/>
        <v>286925.52127757628</v>
      </c>
    </row>
    <row r="47" spans="2:8" x14ac:dyDescent="0.2">
      <c r="B47" s="3">
        <f t="shared" si="0"/>
        <v>4</v>
      </c>
      <c r="C47" s="3">
        <v>40</v>
      </c>
      <c r="D47" s="3">
        <f t="shared" si="1"/>
        <v>1873.1876493256252</v>
      </c>
      <c r="F47" s="3">
        <f t="shared" si="5"/>
        <v>286925.52127757628</v>
      </c>
      <c r="G47" s="3">
        <f t="shared" si="2"/>
        <v>1434.6276063878813</v>
      </c>
      <c r="H47" s="3">
        <f t="shared" si="4"/>
        <v>286486.96123463853</v>
      </c>
    </row>
    <row r="48" spans="2:8" x14ac:dyDescent="0.2">
      <c r="B48" s="3">
        <f t="shared" si="0"/>
        <v>4</v>
      </c>
      <c r="C48" s="3">
        <v>41</v>
      </c>
      <c r="D48" s="3">
        <f t="shared" si="1"/>
        <v>1873.1876493256252</v>
      </c>
      <c r="F48" s="3">
        <f t="shared" si="5"/>
        <v>286486.96123463853</v>
      </c>
      <c r="G48" s="3">
        <f t="shared" si="2"/>
        <v>1432.4348061731926</v>
      </c>
      <c r="H48" s="3">
        <f t="shared" si="4"/>
        <v>286046.20839148609</v>
      </c>
    </row>
    <row r="49" spans="2:8" x14ac:dyDescent="0.2">
      <c r="B49" s="3">
        <f t="shared" si="0"/>
        <v>4</v>
      </c>
      <c r="C49" s="3">
        <v>42</v>
      </c>
      <c r="D49" s="3">
        <f t="shared" si="1"/>
        <v>1873.1876493256252</v>
      </c>
      <c r="F49" s="3">
        <f t="shared" si="5"/>
        <v>286046.20839148609</v>
      </c>
      <c r="G49" s="3">
        <f t="shared" si="2"/>
        <v>1430.2310419574305</v>
      </c>
      <c r="H49" s="3">
        <f t="shared" si="4"/>
        <v>285603.25178411789</v>
      </c>
    </row>
    <row r="50" spans="2:8" x14ac:dyDescent="0.2">
      <c r="B50" s="3">
        <f t="shared" si="0"/>
        <v>4</v>
      </c>
      <c r="C50" s="3">
        <v>43</v>
      </c>
      <c r="D50" s="3">
        <f t="shared" si="1"/>
        <v>1873.1876493256252</v>
      </c>
      <c r="F50" s="3">
        <f t="shared" si="5"/>
        <v>285603.25178411789</v>
      </c>
      <c r="G50" s="3">
        <f t="shared" si="2"/>
        <v>1428.0162589205895</v>
      </c>
      <c r="H50" s="3">
        <f t="shared" si="4"/>
        <v>285158.08039371285</v>
      </c>
    </row>
    <row r="51" spans="2:8" x14ac:dyDescent="0.2">
      <c r="B51" s="3">
        <f t="shared" si="0"/>
        <v>4</v>
      </c>
      <c r="C51" s="3">
        <v>44</v>
      </c>
      <c r="D51" s="3">
        <f t="shared" si="1"/>
        <v>1873.1876493256252</v>
      </c>
      <c r="F51" s="3">
        <f t="shared" si="5"/>
        <v>285158.08039371285</v>
      </c>
      <c r="G51" s="3">
        <f t="shared" si="2"/>
        <v>1425.7904019685643</v>
      </c>
      <c r="H51" s="3">
        <f t="shared" si="4"/>
        <v>284710.68314635579</v>
      </c>
    </row>
    <row r="52" spans="2:8" x14ac:dyDescent="0.2">
      <c r="B52" s="3">
        <f t="shared" si="0"/>
        <v>4</v>
      </c>
      <c r="C52" s="3">
        <v>45</v>
      </c>
      <c r="D52" s="3">
        <f t="shared" si="1"/>
        <v>1873.1876493256252</v>
      </c>
      <c r="F52" s="3">
        <f t="shared" si="5"/>
        <v>284710.68314635579</v>
      </c>
      <c r="G52" s="3">
        <f t="shared" si="2"/>
        <v>1423.5534157317791</v>
      </c>
      <c r="H52" s="3">
        <f t="shared" si="4"/>
        <v>284261.04891276197</v>
      </c>
    </row>
    <row r="53" spans="2:8" x14ac:dyDescent="0.2">
      <c r="B53" s="3">
        <f t="shared" si="0"/>
        <v>4</v>
      </c>
      <c r="C53" s="3">
        <v>46</v>
      </c>
      <c r="D53" s="3">
        <f t="shared" si="1"/>
        <v>1873.1876493256252</v>
      </c>
      <c r="F53" s="3">
        <f t="shared" si="5"/>
        <v>284261.04891276197</v>
      </c>
      <c r="G53" s="3">
        <f t="shared" si="2"/>
        <v>1421.3052445638098</v>
      </c>
      <c r="H53" s="3">
        <f t="shared" si="4"/>
        <v>283809.16650800017</v>
      </c>
    </row>
    <row r="54" spans="2:8" x14ac:dyDescent="0.2">
      <c r="B54" s="3">
        <f t="shared" si="0"/>
        <v>4</v>
      </c>
      <c r="C54" s="3">
        <v>47</v>
      </c>
      <c r="D54" s="3">
        <f t="shared" si="1"/>
        <v>1873.1876493256252</v>
      </c>
      <c r="F54" s="3">
        <f t="shared" si="5"/>
        <v>283809.16650800017</v>
      </c>
      <c r="G54" s="3">
        <f t="shared" si="2"/>
        <v>1419.0458325400009</v>
      </c>
      <c r="H54" s="3">
        <f t="shared" si="4"/>
        <v>283355.02469121455</v>
      </c>
    </row>
    <row r="55" spans="2:8" x14ac:dyDescent="0.2">
      <c r="B55" s="3">
        <f t="shared" si="0"/>
        <v>4</v>
      </c>
      <c r="C55" s="3">
        <v>48</v>
      </c>
      <c r="D55" s="3">
        <f t="shared" si="1"/>
        <v>1873.1876493256252</v>
      </c>
      <c r="F55" s="3">
        <f t="shared" si="5"/>
        <v>283355.02469121455</v>
      </c>
      <c r="G55" s="3">
        <f t="shared" si="2"/>
        <v>1416.7751234560728</v>
      </c>
      <c r="H55" s="3">
        <f t="shared" si="4"/>
        <v>282898.612165345</v>
      </c>
    </row>
    <row r="56" spans="2:8" x14ac:dyDescent="0.2">
      <c r="B56" s="3">
        <f t="shared" si="0"/>
        <v>5</v>
      </c>
      <c r="C56" s="3">
        <v>49</v>
      </c>
      <c r="D56" s="3">
        <f t="shared" si="1"/>
        <v>1910.6514023121379</v>
      </c>
      <c r="F56" s="3">
        <f t="shared" si="5"/>
        <v>282898.612165345</v>
      </c>
      <c r="G56" s="3">
        <f t="shared" si="2"/>
        <v>1414.493060826725</v>
      </c>
      <c r="H56" s="3">
        <f t="shared" si="4"/>
        <v>282402.45382385957</v>
      </c>
    </row>
    <row r="57" spans="2:8" x14ac:dyDescent="0.2">
      <c r="B57" s="3">
        <f t="shared" si="0"/>
        <v>5</v>
      </c>
      <c r="C57" s="3">
        <v>50</v>
      </c>
      <c r="D57" s="3">
        <f t="shared" si="1"/>
        <v>1910.6514023121379</v>
      </c>
      <c r="F57" s="3">
        <f t="shared" si="5"/>
        <v>282402.45382385957</v>
      </c>
      <c r="G57" s="3">
        <f t="shared" si="2"/>
        <v>1412.0122691192978</v>
      </c>
      <c r="H57" s="3">
        <f t="shared" si="4"/>
        <v>281903.81469066674</v>
      </c>
    </row>
    <row r="58" spans="2:8" x14ac:dyDescent="0.2">
      <c r="B58" s="3">
        <f t="shared" si="0"/>
        <v>5</v>
      </c>
      <c r="C58" s="3">
        <v>51</v>
      </c>
      <c r="D58" s="3">
        <f t="shared" si="1"/>
        <v>1910.6514023121379</v>
      </c>
      <c r="F58" s="3">
        <f t="shared" si="5"/>
        <v>281903.81469066674</v>
      </c>
      <c r="G58" s="3">
        <f t="shared" si="2"/>
        <v>1409.5190734533337</v>
      </c>
      <c r="H58" s="3">
        <f t="shared" si="4"/>
        <v>281402.68236180791</v>
      </c>
    </row>
    <row r="59" spans="2:8" x14ac:dyDescent="0.2">
      <c r="B59" s="3">
        <f t="shared" si="0"/>
        <v>5</v>
      </c>
      <c r="C59" s="3">
        <v>52</v>
      </c>
      <c r="D59" s="3">
        <f t="shared" si="1"/>
        <v>1910.6514023121379</v>
      </c>
      <c r="F59" s="3">
        <f t="shared" si="5"/>
        <v>281402.68236180791</v>
      </c>
      <c r="G59" s="3">
        <f t="shared" si="2"/>
        <v>1407.0134118090396</v>
      </c>
      <c r="H59" s="3">
        <f t="shared" si="4"/>
        <v>280899.0443713048</v>
      </c>
    </row>
    <row r="60" spans="2:8" x14ac:dyDescent="0.2">
      <c r="B60" s="3">
        <f t="shared" si="0"/>
        <v>5</v>
      </c>
      <c r="C60" s="3">
        <v>53</v>
      </c>
      <c r="D60" s="3">
        <f t="shared" si="1"/>
        <v>1910.6514023121379</v>
      </c>
      <c r="F60" s="3">
        <f t="shared" si="5"/>
        <v>280899.0443713048</v>
      </c>
      <c r="G60" s="3">
        <f t="shared" si="2"/>
        <v>1404.495221856524</v>
      </c>
      <c r="H60" s="3">
        <f t="shared" si="4"/>
        <v>280392.88819084916</v>
      </c>
    </row>
    <row r="61" spans="2:8" x14ac:dyDescent="0.2">
      <c r="B61" s="3">
        <f t="shared" si="0"/>
        <v>5</v>
      </c>
      <c r="C61" s="3">
        <v>54</v>
      </c>
      <c r="D61" s="3">
        <f t="shared" si="1"/>
        <v>1910.6514023121379</v>
      </c>
      <c r="F61" s="3">
        <f t="shared" si="5"/>
        <v>280392.88819084916</v>
      </c>
      <c r="G61" s="3">
        <f t="shared" si="2"/>
        <v>1401.9644409542459</v>
      </c>
      <c r="H61" s="3">
        <f t="shared" si="4"/>
        <v>279884.20122949127</v>
      </c>
    </row>
    <row r="62" spans="2:8" x14ac:dyDescent="0.2">
      <c r="B62" s="3">
        <f t="shared" si="0"/>
        <v>5</v>
      </c>
      <c r="C62" s="3">
        <v>55</v>
      </c>
      <c r="D62" s="3">
        <f t="shared" si="1"/>
        <v>1910.6514023121379</v>
      </c>
      <c r="F62" s="3">
        <f t="shared" si="5"/>
        <v>279884.20122949127</v>
      </c>
      <c r="G62" s="3">
        <f t="shared" si="2"/>
        <v>1399.4210061474564</v>
      </c>
      <c r="H62" s="3">
        <f t="shared" si="4"/>
        <v>279372.97083332657</v>
      </c>
    </row>
    <row r="63" spans="2:8" x14ac:dyDescent="0.2">
      <c r="B63" s="3">
        <f t="shared" si="0"/>
        <v>5</v>
      </c>
      <c r="C63" s="3">
        <v>56</v>
      </c>
      <c r="D63" s="3">
        <f t="shared" si="1"/>
        <v>1910.6514023121379</v>
      </c>
      <c r="F63" s="3">
        <f t="shared" si="5"/>
        <v>279372.97083332657</v>
      </c>
      <c r="G63" s="3">
        <f t="shared" si="2"/>
        <v>1396.864854166633</v>
      </c>
      <c r="H63" s="3">
        <f t="shared" si="4"/>
        <v>278859.18428518105</v>
      </c>
    </row>
    <row r="64" spans="2:8" x14ac:dyDescent="0.2">
      <c r="B64" s="3">
        <f t="shared" si="0"/>
        <v>5</v>
      </c>
      <c r="C64" s="3">
        <v>57</v>
      </c>
      <c r="D64" s="3">
        <f t="shared" si="1"/>
        <v>1910.6514023121379</v>
      </c>
      <c r="F64" s="3">
        <f t="shared" si="5"/>
        <v>278859.18428518105</v>
      </c>
      <c r="G64" s="3">
        <f t="shared" si="2"/>
        <v>1394.2959214259054</v>
      </c>
      <c r="H64" s="3">
        <f t="shared" si="4"/>
        <v>278342.82880429481</v>
      </c>
    </row>
    <row r="65" spans="2:8" x14ac:dyDescent="0.2">
      <c r="B65" s="3">
        <f t="shared" si="0"/>
        <v>5</v>
      </c>
      <c r="C65" s="3">
        <v>58</v>
      </c>
      <c r="D65" s="3">
        <f t="shared" si="1"/>
        <v>1910.6514023121379</v>
      </c>
      <c r="F65" s="3">
        <f t="shared" si="5"/>
        <v>278342.82880429481</v>
      </c>
      <c r="G65" s="3">
        <f t="shared" si="2"/>
        <v>1391.7141440214741</v>
      </c>
      <c r="H65" s="3">
        <f t="shared" si="4"/>
        <v>277823.89154600416</v>
      </c>
    </row>
    <row r="66" spans="2:8" x14ac:dyDescent="0.2">
      <c r="B66" s="3">
        <f t="shared" si="0"/>
        <v>5</v>
      </c>
      <c r="C66" s="3">
        <v>59</v>
      </c>
      <c r="D66" s="3">
        <f t="shared" si="1"/>
        <v>1910.6514023121379</v>
      </c>
      <c r="F66" s="3">
        <f t="shared" si="5"/>
        <v>277823.89154600416</v>
      </c>
      <c r="G66" s="3">
        <f t="shared" si="2"/>
        <v>1389.1194577300209</v>
      </c>
      <c r="H66" s="3">
        <f t="shared" si="4"/>
        <v>277302.35960142204</v>
      </c>
    </row>
    <row r="67" spans="2:8" x14ac:dyDescent="0.2">
      <c r="B67" s="3">
        <f t="shared" si="0"/>
        <v>5</v>
      </c>
      <c r="C67" s="3">
        <v>60</v>
      </c>
      <c r="D67" s="3">
        <f t="shared" si="1"/>
        <v>1910.6514023121379</v>
      </c>
      <c r="F67" s="3">
        <f t="shared" si="5"/>
        <v>277302.35960142204</v>
      </c>
      <c r="G67" s="3">
        <f t="shared" si="2"/>
        <v>1386.5117980071102</v>
      </c>
      <c r="H67" s="3">
        <f t="shared" si="4"/>
        <v>276778.219997117</v>
      </c>
    </row>
    <row r="68" spans="2:8" x14ac:dyDescent="0.2">
      <c r="B68" s="3">
        <f t="shared" si="0"/>
        <v>6</v>
      </c>
      <c r="C68" s="3">
        <v>61</v>
      </c>
      <c r="D68" s="3">
        <f t="shared" si="1"/>
        <v>1948.8644303583806</v>
      </c>
      <c r="F68" s="3">
        <f t="shared" si="5"/>
        <v>276778.219997117</v>
      </c>
      <c r="G68" s="3">
        <f t="shared" si="2"/>
        <v>1383.891099985585</v>
      </c>
      <c r="H68" s="3">
        <f t="shared" si="4"/>
        <v>276213.24666674423</v>
      </c>
    </row>
    <row r="69" spans="2:8" x14ac:dyDescent="0.2">
      <c r="B69" s="3">
        <f t="shared" si="0"/>
        <v>6</v>
      </c>
      <c r="C69" s="3">
        <v>62</v>
      </c>
      <c r="D69" s="3">
        <f t="shared" si="1"/>
        <v>1948.8644303583806</v>
      </c>
      <c r="F69" s="3">
        <f t="shared" si="5"/>
        <v>276213.24666674423</v>
      </c>
      <c r="G69" s="3">
        <f t="shared" si="2"/>
        <v>1381.0662333337211</v>
      </c>
      <c r="H69" s="3">
        <f t="shared" si="4"/>
        <v>275645.44846971956</v>
      </c>
    </row>
    <row r="70" spans="2:8" x14ac:dyDescent="0.2">
      <c r="B70" s="3">
        <f t="shared" si="0"/>
        <v>6</v>
      </c>
      <c r="C70" s="3">
        <v>63</v>
      </c>
      <c r="D70" s="3">
        <f t="shared" si="1"/>
        <v>1948.8644303583806</v>
      </c>
      <c r="F70" s="3">
        <f t="shared" si="5"/>
        <v>275645.44846971956</v>
      </c>
      <c r="G70" s="3">
        <f t="shared" si="2"/>
        <v>1378.2272423485979</v>
      </c>
      <c r="H70" s="3">
        <f t="shared" si="4"/>
        <v>275074.81128170976</v>
      </c>
    </row>
    <row r="71" spans="2:8" x14ac:dyDescent="0.2">
      <c r="B71" s="3">
        <f t="shared" si="0"/>
        <v>6</v>
      </c>
      <c r="C71" s="3">
        <v>64</v>
      </c>
      <c r="D71" s="3">
        <f t="shared" si="1"/>
        <v>1948.8644303583806</v>
      </c>
      <c r="F71" s="3">
        <f t="shared" si="5"/>
        <v>275074.81128170976</v>
      </c>
      <c r="G71" s="3">
        <f t="shared" si="2"/>
        <v>1375.3740564085488</v>
      </c>
      <c r="H71" s="3">
        <f t="shared" si="4"/>
        <v>274501.32090775995</v>
      </c>
    </row>
    <row r="72" spans="2:8" x14ac:dyDescent="0.2">
      <c r="B72" s="3">
        <f t="shared" ref="B72:B135" si="6">VLOOKUP(C72,lookup,2)</f>
        <v>6</v>
      </c>
      <c r="C72" s="3">
        <v>65</v>
      </c>
      <c r="D72" s="3">
        <f t="shared" ref="D72:D135" si="7">VLOOKUP(B72,look2,2)</f>
        <v>1948.8644303583806</v>
      </c>
      <c r="F72" s="3">
        <f t="shared" si="5"/>
        <v>274501.32090775995</v>
      </c>
      <c r="G72" s="3">
        <f t="shared" ref="G72:G135" si="8">(INT_RATE/12)*F72</f>
        <v>1372.5066045387998</v>
      </c>
      <c r="H72" s="3">
        <f t="shared" si="4"/>
        <v>273924.96308194037</v>
      </c>
    </row>
    <row r="73" spans="2:8" x14ac:dyDescent="0.2">
      <c r="B73" s="3">
        <f t="shared" si="6"/>
        <v>6</v>
      </c>
      <c r="C73" s="3">
        <v>66</v>
      </c>
      <c r="D73" s="3">
        <f t="shared" si="7"/>
        <v>1948.8644303583806</v>
      </c>
      <c r="F73" s="3">
        <f t="shared" si="5"/>
        <v>273924.96308194037</v>
      </c>
      <c r="G73" s="3">
        <f t="shared" si="8"/>
        <v>1369.6248154097018</v>
      </c>
      <c r="H73" s="3">
        <f t="shared" ref="H73:H136" si="9">F73-(E73+D73-G73)</f>
        <v>273345.72346699168</v>
      </c>
    </row>
    <row r="74" spans="2:8" x14ac:dyDescent="0.2">
      <c r="B74" s="3">
        <f t="shared" si="6"/>
        <v>6</v>
      </c>
      <c r="C74" s="3">
        <v>67</v>
      </c>
      <c r="D74" s="3">
        <f t="shared" si="7"/>
        <v>1948.8644303583806</v>
      </c>
      <c r="F74" s="3">
        <f t="shared" ref="F74:F137" si="10">H73</f>
        <v>273345.72346699168</v>
      </c>
      <c r="G74" s="3">
        <f t="shared" si="8"/>
        <v>1366.7286173349585</v>
      </c>
      <c r="H74" s="3">
        <f t="shared" si="9"/>
        <v>272763.58765396825</v>
      </c>
    </row>
    <row r="75" spans="2:8" x14ac:dyDescent="0.2">
      <c r="B75" s="3">
        <f t="shared" si="6"/>
        <v>6</v>
      </c>
      <c r="C75" s="3">
        <v>68</v>
      </c>
      <c r="D75" s="3">
        <f t="shared" si="7"/>
        <v>1948.8644303583806</v>
      </c>
      <c r="F75" s="3">
        <f t="shared" si="10"/>
        <v>272763.58765396825</v>
      </c>
      <c r="G75" s="3">
        <f t="shared" si="8"/>
        <v>1363.8179382698413</v>
      </c>
      <c r="H75" s="3">
        <f t="shared" si="9"/>
        <v>272178.54116187972</v>
      </c>
    </row>
    <row r="76" spans="2:8" x14ac:dyDescent="0.2">
      <c r="B76" s="3">
        <f t="shared" si="6"/>
        <v>6</v>
      </c>
      <c r="C76" s="3">
        <v>69</v>
      </c>
      <c r="D76" s="3">
        <f t="shared" si="7"/>
        <v>1948.8644303583806</v>
      </c>
      <c r="F76" s="3">
        <f t="shared" si="10"/>
        <v>272178.54116187972</v>
      </c>
      <c r="G76" s="3">
        <f t="shared" si="8"/>
        <v>1360.8927058093986</v>
      </c>
      <c r="H76" s="3">
        <f t="shared" si="9"/>
        <v>271590.56943733076</v>
      </c>
    </row>
    <row r="77" spans="2:8" x14ac:dyDescent="0.2">
      <c r="B77" s="3">
        <f t="shared" si="6"/>
        <v>6</v>
      </c>
      <c r="C77" s="3">
        <v>70</v>
      </c>
      <c r="D77" s="3">
        <f t="shared" si="7"/>
        <v>1948.8644303583806</v>
      </c>
      <c r="F77" s="3">
        <f t="shared" si="10"/>
        <v>271590.56943733076</v>
      </c>
      <c r="G77" s="3">
        <f t="shared" si="8"/>
        <v>1357.9528471866538</v>
      </c>
      <c r="H77" s="3">
        <f t="shared" si="9"/>
        <v>270999.65785415901</v>
      </c>
    </row>
    <row r="78" spans="2:8" x14ac:dyDescent="0.2">
      <c r="B78" s="3">
        <f t="shared" si="6"/>
        <v>6</v>
      </c>
      <c r="C78" s="3">
        <v>71</v>
      </c>
      <c r="D78" s="3">
        <f t="shared" si="7"/>
        <v>1948.8644303583806</v>
      </c>
      <c r="F78" s="3">
        <f t="shared" si="10"/>
        <v>270999.65785415901</v>
      </c>
      <c r="G78" s="3">
        <f t="shared" si="8"/>
        <v>1354.9982892707951</v>
      </c>
      <c r="H78" s="3">
        <f t="shared" si="9"/>
        <v>270405.7917130714</v>
      </c>
    </row>
    <row r="79" spans="2:8" x14ac:dyDescent="0.2">
      <c r="B79" s="3">
        <f t="shared" si="6"/>
        <v>6</v>
      </c>
      <c r="C79" s="3">
        <v>72</v>
      </c>
      <c r="D79" s="3">
        <f t="shared" si="7"/>
        <v>1948.8644303583806</v>
      </c>
      <c r="F79" s="3">
        <f t="shared" si="10"/>
        <v>270405.7917130714</v>
      </c>
      <c r="G79" s="3">
        <f t="shared" si="8"/>
        <v>1352.028958565357</v>
      </c>
      <c r="H79" s="3">
        <f t="shared" si="9"/>
        <v>269808.95624127839</v>
      </c>
    </row>
    <row r="80" spans="2:8" x14ac:dyDescent="0.2">
      <c r="B80" s="3">
        <f t="shared" si="6"/>
        <v>7</v>
      </c>
      <c r="C80" s="3">
        <v>73</v>
      </c>
      <c r="D80" s="3">
        <f t="shared" si="7"/>
        <v>1987.8417189655481</v>
      </c>
      <c r="F80" s="3">
        <f t="shared" si="10"/>
        <v>269808.95624127839</v>
      </c>
      <c r="G80" s="3">
        <f t="shared" si="8"/>
        <v>1349.0447812063919</v>
      </c>
      <c r="H80" s="3">
        <f t="shared" si="9"/>
        <v>269170.15930351923</v>
      </c>
    </row>
    <row r="81" spans="2:8" x14ac:dyDescent="0.2">
      <c r="B81" s="3">
        <f t="shared" si="6"/>
        <v>7</v>
      </c>
      <c r="C81" s="3">
        <v>74</v>
      </c>
      <c r="D81" s="3">
        <f t="shared" si="7"/>
        <v>1987.8417189655481</v>
      </c>
      <c r="F81" s="3">
        <f t="shared" si="10"/>
        <v>269170.15930351923</v>
      </c>
      <c r="G81" s="3">
        <f t="shared" si="8"/>
        <v>1345.8507965175961</v>
      </c>
      <c r="H81" s="3">
        <f t="shared" si="9"/>
        <v>268528.1683810713</v>
      </c>
    </row>
    <row r="82" spans="2:8" x14ac:dyDescent="0.2">
      <c r="B82" s="3">
        <f t="shared" si="6"/>
        <v>7</v>
      </c>
      <c r="C82" s="3">
        <v>75</v>
      </c>
      <c r="D82" s="3">
        <f t="shared" si="7"/>
        <v>1987.8417189655481</v>
      </c>
      <c r="F82" s="3">
        <f t="shared" si="10"/>
        <v>268528.1683810713</v>
      </c>
      <c r="G82" s="3">
        <f t="shared" si="8"/>
        <v>1342.6408419053566</v>
      </c>
      <c r="H82" s="3">
        <f t="shared" si="9"/>
        <v>267882.96750401112</v>
      </c>
    </row>
    <row r="83" spans="2:8" x14ac:dyDescent="0.2">
      <c r="B83" s="3">
        <f t="shared" si="6"/>
        <v>7</v>
      </c>
      <c r="C83" s="3">
        <v>76</v>
      </c>
      <c r="D83" s="3">
        <f t="shared" si="7"/>
        <v>1987.8417189655481</v>
      </c>
      <c r="F83" s="3">
        <f t="shared" si="10"/>
        <v>267882.96750401112</v>
      </c>
      <c r="G83" s="3">
        <f t="shared" si="8"/>
        <v>1339.4148375200557</v>
      </c>
      <c r="H83" s="3">
        <f t="shared" si="9"/>
        <v>267234.5406225656</v>
      </c>
    </row>
    <row r="84" spans="2:8" x14ac:dyDescent="0.2">
      <c r="B84" s="3">
        <f t="shared" si="6"/>
        <v>7</v>
      </c>
      <c r="C84" s="3">
        <v>77</v>
      </c>
      <c r="D84" s="3">
        <f t="shared" si="7"/>
        <v>1987.8417189655481</v>
      </c>
      <c r="F84" s="3">
        <f t="shared" si="10"/>
        <v>267234.5406225656</v>
      </c>
      <c r="G84" s="3">
        <f t="shared" si="8"/>
        <v>1336.172703112828</v>
      </c>
      <c r="H84" s="3">
        <f t="shared" si="9"/>
        <v>266582.87160671287</v>
      </c>
    </row>
    <row r="85" spans="2:8" x14ac:dyDescent="0.2">
      <c r="B85" s="3">
        <f t="shared" si="6"/>
        <v>7</v>
      </c>
      <c r="C85" s="3">
        <v>78</v>
      </c>
      <c r="D85" s="3">
        <f t="shared" si="7"/>
        <v>1987.8417189655481</v>
      </c>
      <c r="F85" s="3">
        <f t="shared" si="10"/>
        <v>266582.87160671287</v>
      </c>
      <c r="G85" s="3">
        <f t="shared" si="8"/>
        <v>1332.9143580335644</v>
      </c>
      <c r="H85" s="3">
        <f t="shared" si="9"/>
        <v>265927.94424578088</v>
      </c>
    </row>
    <row r="86" spans="2:8" x14ac:dyDescent="0.2">
      <c r="B86" s="3">
        <f t="shared" si="6"/>
        <v>7</v>
      </c>
      <c r="C86" s="3">
        <v>79</v>
      </c>
      <c r="D86" s="3">
        <f t="shared" si="7"/>
        <v>1987.8417189655481</v>
      </c>
      <c r="F86" s="3">
        <f t="shared" si="10"/>
        <v>265927.94424578088</v>
      </c>
      <c r="G86" s="3">
        <f t="shared" si="8"/>
        <v>1329.6397212289044</v>
      </c>
      <c r="H86" s="3">
        <f t="shared" si="9"/>
        <v>265269.74224804423</v>
      </c>
    </row>
    <row r="87" spans="2:8" x14ac:dyDescent="0.2">
      <c r="B87" s="3">
        <f t="shared" si="6"/>
        <v>7</v>
      </c>
      <c r="C87" s="3">
        <v>80</v>
      </c>
      <c r="D87" s="3">
        <f t="shared" si="7"/>
        <v>1987.8417189655481</v>
      </c>
      <c r="F87" s="3">
        <f t="shared" si="10"/>
        <v>265269.74224804423</v>
      </c>
      <c r="G87" s="3">
        <f t="shared" si="8"/>
        <v>1326.3487112402213</v>
      </c>
      <c r="H87" s="3">
        <f t="shared" si="9"/>
        <v>264608.2492403189</v>
      </c>
    </row>
    <row r="88" spans="2:8" x14ac:dyDescent="0.2">
      <c r="B88" s="3">
        <f t="shared" si="6"/>
        <v>7</v>
      </c>
      <c r="C88" s="3">
        <v>81</v>
      </c>
      <c r="D88" s="3">
        <f t="shared" si="7"/>
        <v>1987.8417189655481</v>
      </c>
      <c r="F88" s="3">
        <f t="shared" si="10"/>
        <v>264608.2492403189</v>
      </c>
      <c r="G88" s="3">
        <f t="shared" si="8"/>
        <v>1323.0412462015945</v>
      </c>
      <c r="H88" s="3">
        <f t="shared" si="9"/>
        <v>263943.44876755495</v>
      </c>
    </row>
    <row r="89" spans="2:8" x14ac:dyDescent="0.2">
      <c r="B89" s="3">
        <f t="shared" si="6"/>
        <v>7</v>
      </c>
      <c r="C89" s="3">
        <v>82</v>
      </c>
      <c r="D89" s="3">
        <f t="shared" si="7"/>
        <v>1987.8417189655481</v>
      </c>
      <c r="F89" s="3">
        <f t="shared" si="10"/>
        <v>263943.44876755495</v>
      </c>
      <c r="G89" s="3">
        <f t="shared" si="8"/>
        <v>1319.7172438377747</v>
      </c>
      <c r="H89" s="3">
        <f t="shared" si="9"/>
        <v>263275.32429242716</v>
      </c>
    </row>
    <row r="90" spans="2:8" x14ac:dyDescent="0.2">
      <c r="B90" s="3">
        <f t="shared" si="6"/>
        <v>7</v>
      </c>
      <c r="C90" s="3">
        <v>83</v>
      </c>
      <c r="D90" s="3">
        <f t="shared" si="7"/>
        <v>1987.8417189655481</v>
      </c>
      <c r="F90" s="3">
        <f t="shared" si="10"/>
        <v>263275.32429242716</v>
      </c>
      <c r="G90" s="3">
        <f t="shared" si="8"/>
        <v>1316.3766214621357</v>
      </c>
      <c r="H90" s="3">
        <f t="shared" si="9"/>
        <v>262603.85919492377</v>
      </c>
    </row>
    <row r="91" spans="2:8" x14ac:dyDescent="0.2">
      <c r="B91" s="3">
        <f t="shared" si="6"/>
        <v>7</v>
      </c>
      <c r="C91" s="3">
        <v>84</v>
      </c>
      <c r="D91" s="3">
        <f t="shared" si="7"/>
        <v>1987.8417189655481</v>
      </c>
      <c r="F91" s="3">
        <f t="shared" si="10"/>
        <v>262603.85919492377</v>
      </c>
      <c r="G91" s="3">
        <f t="shared" si="8"/>
        <v>1313.0192959746189</v>
      </c>
      <c r="H91" s="3">
        <f t="shared" si="9"/>
        <v>261929.03677193285</v>
      </c>
    </row>
    <row r="92" spans="2:8" x14ac:dyDescent="0.2">
      <c r="B92" s="3">
        <f t="shared" si="6"/>
        <v>8</v>
      </c>
      <c r="C92" s="3">
        <v>85</v>
      </c>
      <c r="D92" s="3">
        <f t="shared" si="7"/>
        <v>2027.5985533448591</v>
      </c>
      <c r="F92" s="3">
        <f t="shared" si="10"/>
        <v>261929.03677193285</v>
      </c>
      <c r="G92" s="3">
        <f t="shared" si="8"/>
        <v>1309.6451838596643</v>
      </c>
      <c r="H92" s="3">
        <f t="shared" si="9"/>
        <v>261211.08340244766</v>
      </c>
    </row>
    <row r="93" spans="2:8" x14ac:dyDescent="0.2">
      <c r="B93" s="3">
        <f t="shared" si="6"/>
        <v>8</v>
      </c>
      <c r="C93" s="3">
        <v>86</v>
      </c>
      <c r="D93" s="3">
        <f t="shared" si="7"/>
        <v>2027.5985533448591</v>
      </c>
      <c r="F93" s="3">
        <f t="shared" si="10"/>
        <v>261211.08340244766</v>
      </c>
      <c r="G93" s="3">
        <f t="shared" si="8"/>
        <v>1306.0554170122384</v>
      </c>
      <c r="H93" s="3">
        <f t="shared" si="9"/>
        <v>260489.54026611504</v>
      </c>
    </row>
    <row r="94" spans="2:8" x14ac:dyDescent="0.2">
      <c r="B94" s="3">
        <f t="shared" si="6"/>
        <v>8</v>
      </c>
      <c r="C94" s="3">
        <v>87</v>
      </c>
      <c r="D94" s="3">
        <f t="shared" si="7"/>
        <v>2027.5985533448591</v>
      </c>
      <c r="F94" s="3">
        <f t="shared" si="10"/>
        <v>260489.54026611504</v>
      </c>
      <c r="G94" s="3">
        <f t="shared" si="8"/>
        <v>1302.4477013305752</v>
      </c>
      <c r="H94" s="3">
        <f t="shared" si="9"/>
        <v>259764.38941410076</v>
      </c>
    </row>
    <row r="95" spans="2:8" x14ac:dyDescent="0.2">
      <c r="B95" s="3">
        <f t="shared" si="6"/>
        <v>8</v>
      </c>
      <c r="C95" s="3">
        <v>88</v>
      </c>
      <c r="D95" s="3">
        <f t="shared" si="7"/>
        <v>2027.5985533448591</v>
      </c>
      <c r="F95" s="3">
        <f t="shared" si="10"/>
        <v>259764.38941410076</v>
      </c>
      <c r="G95" s="3">
        <f t="shared" si="8"/>
        <v>1298.8219470705039</v>
      </c>
      <c r="H95" s="3">
        <f t="shared" si="9"/>
        <v>259035.6128078264</v>
      </c>
    </row>
    <row r="96" spans="2:8" x14ac:dyDescent="0.2">
      <c r="B96" s="3">
        <f t="shared" si="6"/>
        <v>8</v>
      </c>
      <c r="C96" s="3">
        <v>89</v>
      </c>
      <c r="D96" s="3">
        <f t="shared" si="7"/>
        <v>2027.5985533448591</v>
      </c>
      <c r="F96" s="3">
        <f t="shared" si="10"/>
        <v>259035.6128078264</v>
      </c>
      <c r="G96" s="3">
        <f t="shared" si="8"/>
        <v>1295.1780640391321</v>
      </c>
      <c r="H96" s="3">
        <f t="shared" si="9"/>
        <v>258303.19231852068</v>
      </c>
    </row>
    <row r="97" spans="2:8" x14ac:dyDescent="0.2">
      <c r="B97" s="3">
        <f t="shared" si="6"/>
        <v>8</v>
      </c>
      <c r="C97" s="3">
        <v>90</v>
      </c>
      <c r="D97" s="3">
        <f t="shared" si="7"/>
        <v>2027.5985533448591</v>
      </c>
      <c r="F97" s="3">
        <f t="shared" si="10"/>
        <v>258303.19231852068</v>
      </c>
      <c r="G97" s="3">
        <f t="shared" si="8"/>
        <v>1291.5159615926034</v>
      </c>
      <c r="H97" s="3">
        <f t="shared" si="9"/>
        <v>257567.10972676842</v>
      </c>
    </row>
    <row r="98" spans="2:8" x14ac:dyDescent="0.2">
      <c r="B98" s="3">
        <f t="shared" si="6"/>
        <v>8</v>
      </c>
      <c r="C98" s="3">
        <v>91</v>
      </c>
      <c r="D98" s="3">
        <f t="shared" si="7"/>
        <v>2027.5985533448591</v>
      </c>
      <c r="F98" s="3">
        <f t="shared" si="10"/>
        <v>257567.10972676842</v>
      </c>
      <c r="G98" s="3">
        <f t="shared" si="8"/>
        <v>1287.8355486338421</v>
      </c>
      <c r="H98" s="3">
        <f t="shared" si="9"/>
        <v>256827.34672205741</v>
      </c>
    </row>
    <row r="99" spans="2:8" x14ac:dyDescent="0.2">
      <c r="B99" s="3">
        <f t="shared" si="6"/>
        <v>8</v>
      </c>
      <c r="C99" s="3">
        <v>92</v>
      </c>
      <c r="D99" s="3">
        <f t="shared" si="7"/>
        <v>2027.5985533448591</v>
      </c>
      <c r="F99" s="3">
        <f t="shared" si="10"/>
        <v>256827.34672205741</v>
      </c>
      <c r="G99" s="3">
        <f t="shared" si="8"/>
        <v>1284.1367336102871</v>
      </c>
      <c r="H99" s="3">
        <f t="shared" si="9"/>
        <v>256083.88490232284</v>
      </c>
    </row>
    <row r="100" spans="2:8" x14ac:dyDescent="0.2">
      <c r="B100" s="3">
        <f t="shared" si="6"/>
        <v>8</v>
      </c>
      <c r="C100" s="3">
        <v>93</v>
      </c>
      <c r="D100" s="3">
        <f t="shared" si="7"/>
        <v>2027.5985533448591</v>
      </c>
      <c r="F100" s="3">
        <f t="shared" si="10"/>
        <v>256083.88490232284</v>
      </c>
      <c r="G100" s="3">
        <f t="shared" si="8"/>
        <v>1280.4194245116141</v>
      </c>
      <c r="H100" s="3">
        <f t="shared" si="9"/>
        <v>255336.70577348961</v>
      </c>
    </row>
    <row r="101" spans="2:8" x14ac:dyDescent="0.2">
      <c r="B101" s="3">
        <f t="shared" si="6"/>
        <v>8</v>
      </c>
      <c r="C101" s="3">
        <v>94</v>
      </c>
      <c r="D101" s="3">
        <f t="shared" si="7"/>
        <v>2027.5985533448591</v>
      </c>
      <c r="F101" s="3">
        <f t="shared" si="10"/>
        <v>255336.70577348961</v>
      </c>
      <c r="G101" s="3">
        <f t="shared" si="8"/>
        <v>1276.6835288674481</v>
      </c>
      <c r="H101" s="3">
        <f t="shared" si="9"/>
        <v>254585.7907490122</v>
      </c>
    </row>
    <row r="102" spans="2:8" x14ac:dyDescent="0.2">
      <c r="B102" s="3">
        <f t="shared" si="6"/>
        <v>8</v>
      </c>
      <c r="C102" s="3">
        <v>95</v>
      </c>
      <c r="D102" s="3">
        <f t="shared" si="7"/>
        <v>2027.5985533448591</v>
      </c>
      <c r="F102" s="3">
        <f t="shared" si="10"/>
        <v>254585.7907490122</v>
      </c>
      <c r="G102" s="3">
        <f t="shared" si="8"/>
        <v>1272.9289537450611</v>
      </c>
      <c r="H102" s="3">
        <f t="shared" si="9"/>
        <v>253831.12114941241</v>
      </c>
    </row>
    <row r="103" spans="2:8" x14ac:dyDescent="0.2">
      <c r="B103" s="3">
        <f t="shared" si="6"/>
        <v>8</v>
      </c>
      <c r="C103" s="3">
        <v>96</v>
      </c>
      <c r="D103" s="3">
        <f t="shared" si="7"/>
        <v>2027.5985533448591</v>
      </c>
      <c r="F103" s="3">
        <f t="shared" si="10"/>
        <v>253831.12114941241</v>
      </c>
      <c r="G103" s="3">
        <f t="shared" si="8"/>
        <v>1269.1556057470621</v>
      </c>
      <c r="H103" s="3">
        <f t="shared" si="9"/>
        <v>253072.67820181462</v>
      </c>
    </row>
    <row r="104" spans="2:8" x14ac:dyDescent="0.2">
      <c r="B104" s="3">
        <f t="shared" si="6"/>
        <v>9</v>
      </c>
      <c r="C104" s="3">
        <v>97</v>
      </c>
      <c r="D104" s="3">
        <f t="shared" si="7"/>
        <v>2068.1505244117561</v>
      </c>
      <c r="F104" s="3">
        <f t="shared" si="10"/>
        <v>253072.67820181462</v>
      </c>
      <c r="G104" s="3">
        <f t="shared" si="8"/>
        <v>1265.3633910090732</v>
      </c>
      <c r="H104" s="3">
        <f t="shared" si="9"/>
        <v>252269.89106841193</v>
      </c>
    </row>
    <row r="105" spans="2:8" x14ac:dyDescent="0.2">
      <c r="B105" s="3">
        <f t="shared" si="6"/>
        <v>9</v>
      </c>
      <c r="C105" s="3">
        <v>98</v>
      </c>
      <c r="D105" s="3">
        <f t="shared" si="7"/>
        <v>2068.1505244117561</v>
      </c>
      <c r="F105" s="3">
        <f t="shared" si="10"/>
        <v>252269.89106841193</v>
      </c>
      <c r="G105" s="3">
        <f t="shared" si="8"/>
        <v>1261.3494553420596</v>
      </c>
      <c r="H105" s="3">
        <f t="shared" si="9"/>
        <v>251463.08999934225</v>
      </c>
    </row>
    <row r="106" spans="2:8" x14ac:dyDescent="0.2">
      <c r="B106" s="3">
        <f t="shared" si="6"/>
        <v>9</v>
      </c>
      <c r="C106" s="3">
        <v>99</v>
      </c>
      <c r="D106" s="3">
        <f t="shared" si="7"/>
        <v>2068.1505244117561</v>
      </c>
      <c r="F106" s="3">
        <f t="shared" si="10"/>
        <v>251463.08999934225</v>
      </c>
      <c r="G106" s="3">
        <f t="shared" si="8"/>
        <v>1257.3154499967113</v>
      </c>
      <c r="H106" s="3">
        <f t="shared" si="9"/>
        <v>250652.2549249272</v>
      </c>
    </row>
    <row r="107" spans="2:8" x14ac:dyDescent="0.2">
      <c r="B107" s="3">
        <f t="shared" si="6"/>
        <v>9</v>
      </c>
      <c r="C107" s="3">
        <v>100</v>
      </c>
      <c r="D107" s="3">
        <f t="shared" si="7"/>
        <v>2068.1505244117561</v>
      </c>
      <c r="F107" s="3">
        <f t="shared" si="10"/>
        <v>250652.2549249272</v>
      </c>
      <c r="G107" s="3">
        <f t="shared" si="8"/>
        <v>1253.2612746246359</v>
      </c>
      <c r="H107" s="3">
        <f t="shared" si="9"/>
        <v>249837.36567514008</v>
      </c>
    </row>
    <row r="108" spans="2:8" x14ac:dyDescent="0.2">
      <c r="B108" s="3">
        <f t="shared" si="6"/>
        <v>9</v>
      </c>
      <c r="C108" s="3">
        <v>101</v>
      </c>
      <c r="D108" s="3">
        <f t="shared" si="7"/>
        <v>2068.1505244117561</v>
      </c>
      <c r="F108" s="3">
        <f t="shared" si="10"/>
        <v>249837.36567514008</v>
      </c>
      <c r="G108" s="3">
        <f t="shared" si="8"/>
        <v>1249.1868283757005</v>
      </c>
      <c r="H108" s="3">
        <f t="shared" si="9"/>
        <v>249018.40197910403</v>
      </c>
    </row>
    <row r="109" spans="2:8" x14ac:dyDescent="0.2">
      <c r="B109" s="3">
        <f t="shared" si="6"/>
        <v>9</v>
      </c>
      <c r="C109" s="3">
        <v>102</v>
      </c>
      <c r="D109" s="3">
        <f t="shared" si="7"/>
        <v>2068.1505244117561</v>
      </c>
      <c r="F109" s="3">
        <f t="shared" si="10"/>
        <v>249018.40197910403</v>
      </c>
      <c r="G109" s="3">
        <f t="shared" si="8"/>
        <v>1245.0920098955203</v>
      </c>
      <c r="H109" s="3">
        <f t="shared" si="9"/>
        <v>248195.34346458779</v>
      </c>
    </row>
    <row r="110" spans="2:8" x14ac:dyDescent="0.2">
      <c r="B110" s="3">
        <f t="shared" si="6"/>
        <v>9</v>
      </c>
      <c r="C110" s="3">
        <v>103</v>
      </c>
      <c r="D110" s="3">
        <f t="shared" si="7"/>
        <v>2068.1505244117561</v>
      </c>
      <c r="F110" s="3">
        <f t="shared" si="10"/>
        <v>248195.34346458779</v>
      </c>
      <c r="G110" s="3">
        <f t="shared" si="8"/>
        <v>1240.9767173229391</v>
      </c>
      <c r="H110" s="3">
        <f t="shared" si="9"/>
        <v>247368.16965749898</v>
      </c>
    </row>
    <row r="111" spans="2:8" x14ac:dyDescent="0.2">
      <c r="B111" s="3">
        <f t="shared" si="6"/>
        <v>9</v>
      </c>
      <c r="C111" s="3">
        <v>104</v>
      </c>
      <c r="D111" s="3">
        <f t="shared" si="7"/>
        <v>2068.1505244117561</v>
      </c>
      <c r="F111" s="3">
        <f t="shared" si="10"/>
        <v>247368.16965749898</v>
      </c>
      <c r="G111" s="3">
        <f t="shared" si="8"/>
        <v>1236.840848287495</v>
      </c>
      <c r="H111" s="3">
        <f t="shared" si="9"/>
        <v>246536.85998137473</v>
      </c>
    </row>
    <row r="112" spans="2:8" x14ac:dyDescent="0.2">
      <c r="B112" s="3">
        <f t="shared" si="6"/>
        <v>9</v>
      </c>
      <c r="C112" s="3">
        <v>105</v>
      </c>
      <c r="D112" s="3">
        <f t="shared" si="7"/>
        <v>2068.1505244117561</v>
      </c>
      <c r="F112" s="3">
        <f t="shared" si="10"/>
        <v>246536.85998137473</v>
      </c>
      <c r="G112" s="3">
        <f t="shared" si="8"/>
        <v>1232.6842999068738</v>
      </c>
      <c r="H112" s="3">
        <f t="shared" si="9"/>
        <v>245701.39375686983</v>
      </c>
    </row>
    <row r="113" spans="2:8" x14ac:dyDescent="0.2">
      <c r="B113" s="3">
        <f t="shared" si="6"/>
        <v>9</v>
      </c>
      <c r="C113" s="3">
        <v>106</v>
      </c>
      <c r="D113" s="3">
        <f t="shared" si="7"/>
        <v>2068.1505244117561</v>
      </c>
      <c r="F113" s="3">
        <f t="shared" si="10"/>
        <v>245701.39375686983</v>
      </c>
      <c r="G113" s="3">
        <f t="shared" si="8"/>
        <v>1228.5069687843493</v>
      </c>
      <c r="H113" s="3">
        <f t="shared" si="9"/>
        <v>244861.75020124242</v>
      </c>
    </row>
    <row r="114" spans="2:8" x14ac:dyDescent="0.2">
      <c r="B114" s="3">
        <f t="shared" si="6"/>
        <v>9</v>
      </c>
      <c r="C114" s="3">
        <v>107</v>
      </c>
      <c r="D114" s="3">
        <f t="shared" si="7"/>
        <v>2068.1505244117561</v>
      </c>
      <c r="F114" s="3">
        <f t="shared" si="10"/>
        <v>244861.75020124242</v>
      </c>
      <c r="G114" s="3">
        <f t="shared" si="8"/>
        <v>1224.3087510062121</v>
      </c>
      <c r="H114" s="3">
        <f t="shared" si="9"/>
        <v>244017.90842783687</v>
      </c>
    </row>
    <row r="115" spans="2:8" x14ac:dyDescent="0.2">
      <c r="B115" s="3">
        <f t="shared" si="6"/>
        <v>9</v>
      </c>
      <c r="C115" s="3">
        <v>108</v>
      </c>
      <c r="D115" s="3">
        <f t="shared" si="7"/>
        <v>2068.1505244117561</v>
      </c>
      <c r="F115" s="3">
        <f t="shared" si="10"/>
        <v>244017.90842783687</v>
      </c>
      <c r="G115" s="3">
        <f t="shared" si="8"/>
        <v>1220.0895421391845</v>
      </c>
      <c r="H115" s="3">
        <f t="shared" si="9"/>
        <v>243169.84744556429</v>
      </c>
    </row>
    <row r="116" spans="2:8" x14ac:dyDescent="0.2">
      <c r="B116" s="3">
        <f t="shared" si="6"/>
        <v>10</v>
      </c>
      <c r="C116" s="3">
        <v>109</v>
      </c>
      <c r="D116" s="3">
        <f t="shared" si="7"/>
        <v>2109.5135348999911</v>
      </c>
      <c r="F116" s="3">
        <f t="shared" si="10"/>
        <v>243169.84744556429</v>
      </c>
      <c r="G116" s="3">
        <f t="shared" si="8"/>
        <v>1215.8492372278215</v>
      </c>
      <c r="H116" s="3">
        <f t="shared" si="9"/>
        <v>242276.18314789212</v>
      </c>
    </row>
    <row r="117" spans="2:8" x14ac:dyDescent="0.2">
      <c r="B117" s="3">
        <f t="shared" si="6"/>
        <v>10</v>
      </c>
      <c r="C117" s="3">
        <v>110</v>
      </c>
      <c r="D117" s="3">
        <f t="shared" si="7"/>
        <v>2109.5135348999911</v>
      </c>
      <c r="F117" s="3">
        <f t="shared" si="10"/>
        <v>242276.18314789212</v>
      </c>
      <c r="G117" s="3">
        <f t="shared" si="8"/>
        <v>1211.3809157394605</v>
      </c>
      <c r="H117" s="3">
        <f t="shared" si="9"/>
        <v>241378.0505287316</v>
      </c>
    </row>
    <row r="118" spans="2:8" x14ac:dyDescent="0.2">
      <c r="B118" s="3">
        <f t="shared" si="6"/>
        <v>10</v>
      </c>
      <c r="C118" s="3">
        <v>111</v>
      </c>
      <c r="D118" s="3">
        <f t="shared" si="7"/>
        <v>2109.5135348999911</v>
      </c>
      <c r="F118" s="3">
        <f t="shared" si="10"/>
        <v>241378.0505287316</v>
      </c>
      <c r="G118" s="3">
        <f t="shared" si="8"/>
        <v>1206.890252643658</v>
      </c>
      <c r="H118" s="3">
        <f t="shared" si="9"/>
        <v>240475.42724647527</v>
      </c>
    </row>
    <row r="119" spans="2:8" x14ac:dyDescent="0.2">
      <c r="B119" s="3">
        <f t="shared" si="6"/>
        <v>10</v>
      </c>
      <c r="C119" s="3">
        <v>112</v>
      </c>
      <c r="D119" s="3">
        <f t="shared" si="7"/>
        <v>2109.5135348999911</v>
      </c>
      <c r="F119" s="3">
        <f t="shared" si="10"/>
        <v>240475.42724647527</v>
      </c>
      <c r="G119" s="3">
        <f t="shared" si="8"/>
        <v>1202.3771362323764</v>
      </c>
      <c r="H119" s="3">
        <f t="shared" si="9"/>
        <v>239568.29084780766</v>
      </c>
    </row>
    <row r="120" spans="2:8" x14ac:dyDescent="0.2">
      <c r="B120" s="3">
        <f t="shared" si="6"/>
        <v>10</v>
      </c>
      <c r="C120" s="3">
        <v>113</v>
      </c>
      <c r="D120" s="3">
        <f t="shared" si="7"/>
        <v>2109.5135348999911</v>
      </c>
      <c r="F120" s="3">
        <f t="shared" si="10"/>
        <v>239568.29084780766</v>
      </c>
      <c r="G120" s="3">
        <f t="shared" si="8"/>
        <v>1197.8414542390383</v>
      </c>
      <c r="H120" s="3">
        <f t="shared" si="9"/>
        <v>238656.61876714669</v>
      </c>
    </row>
    <row r="121" spans="2:8" x14ac:dyDescent="0.2">
      <c r="B121" s="3">
        <f t="shared" si="6"/>
        <v>10</v>
      </c>
      <c r="C121" s="3">
        <v>114</v>
      </c>
      <c r="D121" s="3">
        <f t="shared" si="7"/>
        <v>2109.5135348999911</v>
      </c>
      <c r="F121" s="3">
        <f t="shared" si="10"/>
        <v>238656.61876714669</v>
      </c>
      <c r="G121" s="3">
        <f t="shared" si="8"/>
        <v>1193.2830938357336</v>
      </c>
      <c r="H121" s="3">
        <f t="shared" si="9"/>
        <v>237740.38832608244</v>
      </c>
    </row>
    <row r="122" spans="2:8" x14ac:dyDescent="0.2">
      <c r="B122" s="3">
        <f t="shared" si="6"/>
        <v>10</v>
      </c>
      <c r="C122" s="3">
        <v>115</v>
      </c>
      <c r="D122" s="3">
        <f t="shared" si="7"/>
        <v>2109.5135348999911</v>
      </c>
      <c r="F122" s="3">
        <f t="shared" si="10"/>
        <v>237740.38832608244</v>
      </c>
      <c r="G122" s="3">
        <f t="shared" si="8"/>
        <v>1188.7019416304122</v>
      </c>
      <c r="H122" s="3">
        <f t="shared" si="9"/>
        <v>236819.57673281286</v>
      </c>
    </row>
    <row r="123" spans="2:8" x14ac:dyDescent="0.2">
      <c r="B123" s="3">
        <f t="shared" si="6"/>
        <v>10</v>
      </c>
      <c r="C123" s="3">
        <v>116</v>
      </c>
      <c r="D123" s="3">
        <f t="shared" si="7"/>
        <v>2109.5135348999911</v>
      </c>
      <c r="F123" s="3">
        <f t="shared" si="10"/>
        <v>236819.57673281286</v>
      </c>
      <c r="G123" s="3">
        <f t="shared" si="8"/>
        <v>1184.0978836640643</v>
      </c>
      <c r="H123" s="3">
        <f t="shared" si="9"/>
        <v>235894.16108157692</v>
      </c>
    </row>
    <row r="124" spans="2:8" x14ac:dyDescent="0.2">
      <c r="B124" s="3">
        <f t="shared" si="6"/>
        <v>10</v>
      </c>
      <c r="C124" s="3">
        <v>117</v>
      </c>
      <c r="D124" s="3">
        <f t="shared" si="7"/>
        <v>2109.5135348999911</v>
      </c>
      <c r="F124" s="3">
        <f t="shared" si="10"/>
        <v>235894.16108157692</v>
      </c>
      <c r="G124" s="3">
        <f t="shared" si="8"/>
        <v>1179.4708054078847</v>
      </c>
      <c r="H124" s="3">
        <f t="shared" si="9"/>
        <v>234964.11835208483</v>
      </c>
    </row>
    <row r="125" spans="2:8" x14ac:dyDescent="0.2">
      <c r="B125" s="3">
        <f t="shared" si="6"/>
        <v>10</v>
      </c>
      <c r="C125" s="3">
        <v>118</v>
      </c>
      <c r="D125" s="3">
        <f t="shared" si="7"/>
        <v>2109.5135348999911</v>
      </c>
      <c r="F125" s="3">
        <f t="shared" si="10"/>
        <v>234964.11835208483</v>
      </c>
      <c r="G125" s="3">
        <f t="shared" si="8"/>
        <v>1174.8205917604241</v>
      </c>
      <c r="H125" s="3">
        <f t="shared" si="9"/>
        <v>234029.42540894527</v>
      </c>
    </row>
    <row r="126" spans="2:8" x14ac:dyDescent="0.2">
      <c r="B126" s="3">
        <f t="shared" si="6"/>
        <v>10</v>
      </c>
      <c r="C126" s="3">
        <v>119</v>
      </c>
      <c r="D126" s="3">
        <f t="shared" si="7"/>
        <v>2109.5135348999911</v>
      </c>
      <c r="F126" s="3">
        <f t="shared" si="10"/>
        <v>234029.42540894527</v>
      </c>
      <c r="G126" s="3">
        <f t="shared" si="8"/>
        <v>1170.1471270447264</v>
      </c>
      <c r="H126" s="3">
        <f t="shared" si="9"/>
        <v>233090.05900109001</v>
      </c>
    </row>
    <row r="127" spans="2:8" x14ac:dyDescent="0.2">
      <c r="B127" s="3">
        <f t="shared" si="6"/>
        <v>10</v>
      </c>
      <c r="C127" s="3">
        <v>120</v>
      </c>
      <c r="D127" s="3">
        <f t="shared" si="7"/>
        <v>2109.5135348999911</v>
      </c>
      <c r="F127" s="3">
        <f t="shared" si="10"/>
        <v>233090.05900109001</v>
      </c>
      <c r="G127" s="3">
        <f t="shared" si="8"/>
        <v>1165.45029500545</v>
      </c>
      <c r="H127" s="3">
        <f t="shared" si="9"/>
        <v>232145.99576119546</v>
      </c>
    </row>
    <row r="128" spans="2:8" x14ac:dyDescent="0.2">
      <c r="B128" s="3">
        <f t="shared" si="6"/>
        <v>11</v>
      </c>
      <c r="C128" s="3">
        <v>121</v>
      </c>
      <c r="D128" s="3">
        <f t="shared" si="7"/>
        <v>2151.703805597991</v>
      </c>
      <c r="F128" s="3">
        <f t="shared" si="10"/>
        <v>232145.99576119546</v>
      </c>
      <c r="G128" s="3">
        <f t="shared" si="8"/>
        <v>1160.7299788059772</v>
      </c>
      <c r="H128" s="3">
        <f t="shared" si="9"/>
        <v>231155.02193440346</v>
      </c>
    </row>
    <row r="129" spans="2:8" x14ac:dyDescent="0.2">
      <c r="B129" s="3">
        <f t="shared" si="6"/>
        <v>11</v>
      </c>
      <c r="C129" s="3">
        <v>122</v>
      </c>
      <c r="D129" s="3">
        <f t="shared" si="7"/>
        <v>2151.703805597991</v>
      </c>
      <c r="F129" s="3">
        <f t="shared" si="10"/>
        <v>231155.02193440346</v>
      </c>
      <c r="G129" s="3">
        <f t="shared" si="8"/>
        <v>1155.7751096720174</v>
      </c>
      <c r="H129" s="3">
        <f t="shared" si="9"/>
        <v>230159.09323847748</v>
      </c>
    </row>
    <row r="130" spans="2:8" x14ac:dyDescent="0.2">
      <c r="B130" s="3">
        <f t="shared" si="6"/>
        <v>11</v>
      </c>
      <c r="C130" s="3">
        <v>123</v>
      </c>
      <c r="D130" s="3">
        <f t="shared" si="7"/>
        <v>2151.703805597991</v>
      </c>
      <c r="F130" s="3">
        <f t="shared" si="10"/>
        <v>230159.09323847748</v>
      </c>
      <c r="G130" s="3">
        <f t="shared" si="8"/>
        <v>1150.7954661923875</v>
      </c>
      <c r="H130" s="3">
        <f t="shared" si="9"/>
        <v>229158.18489907187</v>
      </c>
    </row>
    <row r="131" spans="2:8" x14ac:dyDescent="0.2">
      <c r="B131" s="3">
        <f t="shared" si="6"/>
        <v>11</v>
      </c>
      <c r="C131" s="3">
        <v>124</v>
      </c>
      <c r="D131" s="3">
        <f t="shared" si="7"/>
        <v>2151.703805597991</v>
      </c>
      <c r="F131" s="3">
        <f t="shared" si="10"/>
        <v>229158.18489907187</v>
      </c>
      <c r="G131" s="3">
        <f t="shared" si="8"/>
        <v>1145.7909244953594</v>
      </c>
      <c r="H131" s="3">
        <f t="shared" si="9"/>
        <v>228152.27201796923</v>
      </c>
    </row>
    <row r="132" spans="2:8" x14ac:dyDescent="0.2">
      <c r="B132" s="3">
        <f t="shared" si="6"/>
        <v>11</v>
      </c>
      <c r="C132" s="3">
        <v>125</v>
      </c>
      <c r="D132" s="3">
        <f t="shared" si="7"/>
        <v>2151.703805597991</v>
      </c>
      <c r="F132" s="3">
        <f t="shared" si="10"/>
        <v>228152.27201796923</v>
      </c>
      <c r="G132" s="3">
        <f t="shared" si="8"/>
        <v>1140.7613600898462</v>
      </c>
      <c r="H132" s="3">
        <f t="shared" si="9"/>
        <v>227141.32957246108</v>
      </c>
    </row>
    <row r="133" spans="2:8" x14ac:dyDescent="0.2">
      <c r="B133" s="3">
        <f t="shared" si="6"/>
        <v>11</v>
      </c>
      <c r="C133" s="3">
        <v>126</v>
      </c>
      <c r="D133" s="3">
        <f t="shared" si="7"/>
        <v>2151.703805597991</v>
      </c>
      <c r="F133" s="3">
        <f t="shared" si="10"/>
        <v>227141.32957246108</v>
      </c>
      <c r="G133" s="3">
        <f t="shared" si="8"/>
        <v>1135.7066478623053</v>
      </c>
      <c r="H133" s="3">
        <f t="shared" si="9"/>
        <v>226125.33241472539</v>
      </c>
    </row>
    <row r="134" spans="2:8" x14ac:dyDescent="0.2">
      <c r="B134" s="3">
        <f t="shared" si="6"/>
        <v>11</v>
      </c>
      <c r="C134" s="3">
        <v>127</v>
      </c>
      <c r="D134" s="3">
        <f t="shared" si="7"/>
        <v>2151.703805597991</v>
      </c>
      <c r="F134" s="3">
        <f t="shared" si="10"/>
        <v>226125.33241472539</v>
      </c>
      <c r="G134" s="3">
        <f t="shared" si="8"/>
        <v>1130.6266620736269</v>
      </c>
      <c r="H134" s="3">
        <f t="shared" si="9"/>
        <v>225104.25527120102</v>
      </c>
    </row>
    <row r="135" spans="2:8" x14ac:dyDescent="0.2">
      <c r="B135" s="3">
        <f t="shared" si="6"/>
        <v>11</v>
      </c>
      <c r="C135" s="3">
        <v>128</v>
      </c>
      <c r="D135" s="3">
        <f t="shared" si="7"/>
        <v>2151.703805597991</v>
      </c>
      <c r="F135" s="3">
        <f t="shared" si="10"/>
        <v>225104.25527120102</v>
      </c>
      <c r="G135" s="3">
        <f t="shared" si="8"/>
        <v>1125.521276356005</v>
      </c>
      <c r="H135" s="3">
        <f t="shared" si="9"/>
        <v>224078.07274195904</v>
      </c>
    </row>
    <row r="136" spans="2:8" x14ac:dyDescent="0.2">
      <c r="B136" s="3">
        <f t="shared" ref="B136:B199" si="11">VLOOKUP(C136,lookup,2)</f>
        <v>11</v>
      </c>
      <c r="C136" s="3">
        <v>129</v>
      </c>
      <c r="D136" s="3">
        <f t="shared" ref="D136:D199" si="12">VLOOKUP(B136,look2,2)</f>
        <v>2151.703805597991</v>
      </c>
      <c r="F136" s="3">
        <f t="shared" si="10"/>
        <v>224078.07274195904</v>
      </c>
      <c r="G136" s="3">
        <f t="shared" ref="G136:G199" si="13">(INT_RATE/12)*F136</f>
        <v>1120.3903637097953</v>
      </c>
      <c r="H136" s="3">
        <f t="shared" si="9"/>
        <v>223046.75930007084</v>
      </c>
    </row>
    <row r="137" spans="2:8" x14ac:dyDescent="0.2">
      <c r="B137" s="3">
        <f t="shared" si="11"/>
        <v>11</v>
      </c>
      <c r="C137" s="3">
        <v>130</v>
      </c>
      <c r="D137" s="3">
        <f t="shared" si="12"/>
        <v>2151.703805597991</v>
      </c>
      <c r="F137" s="3">
        <f t="shared" si="10"/>
        <v>223046.75930007084</v>
      </c>
      <c r="G137" s="3">
        <f t="shared" si="13"/>
        <v>1115.2337965003542</v>
      </c>
      <c r="H137" s="3">
        <f t="shared" ref="H137:H200" si="14">F137-(E137+D137-G137)</f>
        <v>222010.28929097322</v>
      </c>
    </row>
    <row r="138" spans="2:8" x14ac:dyDescent="0.2">
      <c r="B138" s="3">
        <f t="shared" si="11"/>
        <v>11</v>
      </c>
      <c r="C138" s="3">
        <v>131</v>
      </c>
      <c r="D138" s="3">
        <f t="shared" si="12"/>
        <v>2151.703805597991</v>
      </c>
      <c r="F138" s="3">
        <f t="shared" ref="F138:F201" si="15">H137</f>
        <v>222010.28929097322</v>
      </c>
      <c r="G138" s="3">
        <f t="shared" si="13"/>
        <v>1110.0514464548662</v>
      </c>
      <c r="H138" s="3">
        <f t="shared" si="14"/>
        <v>220968.63693183009</v>
      </c>
    </row>
    <row r="139" spans="2:8" x14ac:dyDescent="0.2">
      <c r="B139" s="3">
        <f t="shared" si="11"/>
        <v>11</v>
      </c>
      <c r="C139" s="3">
        <v>132</v>
      </c>
      <c r="D139" s="3">
        <f t="shared" si="12"/>
        <v>2151.703805597991</v>
      </c>
      <c r="F139" s="3">
        <f t="shared" si="15"/>
        <v>220968.63693183009</v>
      </c>
      <c r="G139" s="3">
        <f t="shared" si="13"/>
        <v>1104.8431846591504</v>
      </c>
      <c r="H139" s="3">
        <f t="shared" si="14"/>
        <v>219921.77631089123</v>
      </c>
    </row>
    <row r="140" spans="2:8" x14ac:dyDescent="0.2">
      <c r="B140" s="3">
        <f t="shared" si="11"/>
        <v>12</v>
      </c>
      <c r="C140" s="3">
        <v>133</v>
      </c>
      <c r="D140" s="3">
        <f t="shared" si="12"/>
        <v>2194.7378817099511</v>
      </c>
      <c r="F140" s="3">
        <f t="shared" si="15"/>
        <v>219921.77631089123</v>
      </c>
      <c r="G140" s="3">
        <f t="shared" si="13"/>
        <v>1099.6088815544563</v>
      </c>
      <c r="H140" s="3">
        <f t="shared" si="14"/>
        <v>218826.64731073575</v>
      </c>
    </row>
    <row r="141" spans="2:8" x14ac:dyDescent="0.2">
      <c r="B141" s="3">
        <f t="shared" si="11"/>
        <v>12</v>
      </c>
      <c r="C141" s="3">
        <v>134</v>
      </c>
      <c r="D141" s="3">
        <f t="shared" si="12"/>
        <v>2194.7378817099511</v>
      </c>
      <c r="F141" s="3">
        <f t="shared" si="15"/>
        <v>218826.64731073575</v>
      </c>
      <c r="G141" s="3">
        <f t="shared" si="13"/>
        <v>1094.1332365536787</v>
      </c>
      <c r="H141" s="3">
        <f t="shared" si="14"/>
        <v>217726.04266557947</v>
      </c>
    </row>
    <row r="142" spans="2:8" x14ac:dyDescent="0.2">
      <c r="B142" s="3">
        <f t="shared" si="11"/>
        <v>12</v>
      </c>
      <c r="C142" s="3">
        <v>135</v>
      </c>
      <c r="D142" s="3">
        <f t="shared" si="12"/>
        <v>2194.7378817099511</v>
      </c>
      <c r="F142" s="3">
        <f t="shared" si="15"/>
        <v>217726.04266557947</v>
      </c>
      <c r="G142" s="3">
        <f t="shared" si="13"/>
        <v>1088.6302133278973</v>
      </c>
      <c r="H142" s="3">
        <f t="shared" si="14"/>
        <v>216619.93499719742</v>
      </c>
    </row>
    <row r="143" spans="2:8" x14ac:dyDescent="0.2">
      <c r="B143" s="3">
        <f t="shared" si="11"/>
        <v>12</v>
      </c>
      <c r="C143" s="3">
        <v>136</v>
      </c>
      <c r="D143" s="3">
        <f t="shared" si="12"/>
        <v>2194.7378817099511</v>
      </c>
      <c r="F143" s="3">
        <f t="shared" si="15"/>
        <v>216619.93499719742</v>
      </c>
      <c r="G143" s="3">
        <f t="shared" si="13"/>
        <v>1083.0996749859871</v>
      </c>
      <c r="H143" s="3">
        <f t="shared" si="14"/>
        <v>215508.29679047345</v>
      </c>
    </row>
    <row r="144" spans="2:8" x14ac:dyDescent="0.2">
      <c r="B144" s="3">
        <f t="shared" si="11"/>
        <v>12</v>
      </c>
      <c r="C144" s="3">
        <v>137</v>
      </c>
      <c r="D144" s="3">
        <f t="shared" si="12"/>
        <v>2194.7378817099511</v>
      </c>
      <c r="F144" s="3">
        <f t="shared" si="15"/>
        <v>215508.29679047345</v>
      </c>
      <c r="G144" s="3">
        <f t="shared" si="13"/>
        <v>1077.5414839523673</v>
      </c>
      <c r="H144" s="3">
        <f t="shared" si="14"/>
        <v>214391.10039271586</v>
      </c>
    </row>
    <row r="145" spans="2:8" x14ac:dyDescent="0.2">
      <c r="B145" s="3">
        <f t="shared" si="11"/>
        <v>12</v>
      </c>
      <c r="C145" s="3">
        <v>138</v>
      </c>
      <c r="D145" s="3">
        <f t="shared" si="12"/>
        <v>2194.7378817099511</v>
      </c>
      <c r="F145" s="3">
        <f t="shared" si="15"/>
        <v>214391.10039271586</v>
      </c>
      <c r="G145" s="3">
        <f t="shared" si="13"/>
        <v>1071.9555019635793</v>
      </c>
      <c r="H145" s="3">
        <f t="shared" si="14"/>
        <v>213268.31801296948</v>
      </c>
    </row>
    <row r="146" spans="2:8" x14ac:dyDescent="0.2">
      <c r="B146" s="3">
        <f t="shared" si="11"/>
        <v>12</v>
      </c>
      <c r="C146" s="3">
        <v>139</v>
      </c>
      <c r="D146" s="3">
        <f t="shared" si="12"/>
        <v>2194.7378817099511</v>
      </c>
      <c r="F146" s="3">
        <f t="shared" si="15"/>
        <v>213268.31801296948</v>
      </c>
      <c r="G146" s="3">
        <f t="shared" si="13"/>
        <v>1066.3415900648474</v>
      </c>
      <c r="H146" s="3">
        <f t="shared" si="14"/>
        <v>212139.92172132438</v>
      </c>
    </row>
    <row r="147" spans="2:8" x14ac:dyDescent="0.2">
      <c r="B147" s="3">
        <f t="shared" si="11"/>
        <v>12</v>
      </c>
      <c r="C147" s="3">
        <v>140</v>
      </c>
      <c r="D147" s="3">
        <f t="shared" si="12"/>
        <v>2194.7378817099511</v>
      </c>
      <c r="F147" s="3">
        <f t="shared" si="15"/>
        <v>212139.92172132438</v>
      </c>
      <c r="G147" s="3">
        <f t="shared" si="13"/>
        <v>1060.699608606622</v>
      </c>
      <c r="H147" s="3">
        <f t="shared" si="14"/>
        <v>211005.88344822105</v>
      </c>
    </row>
    <row r="148" spans="2:8" x14ac:dyDescent="0.2">
      <c r="B148" s="3">
        <f t="shared" si="11"/>
        <v>12</v>
      </c>
      <c r="C148" s="3">
        <v>141</v>
      </c>
      <c r="D148" s="3">
        <f t="shared" si="12"/>
        <v>2194.7378817099511</v>
      </c>
      <c r="F148" s="3">
        <f t="shared" si="15"/>
        <v>211005.88344822105</v>
      </c>
      <c r="G148" s="3">
        <f t="shared" si="13"/>
        <v>1055.0294172411052</v>
      </c>
      <c r="H148" s="3">
        <f t="shared" si="14"/>
        <v>209866.17498375219</v>
      </c>
    </row>
    <row r="149" spans="2:8" x14ac:dyDescent="0.2">
      <c r="B149" s="3">
        <f t="shared" si="11"/>
        <v>12</v>
      </c>
      <c r="C149" s="3">
        <v>142</v>
      </c>
      <c r="D149" s="3">
        <f t="shared" si="12"/>
        <v>2194.7378817099511</v>
      </c>
      <c r="F149" s="3">
        <f t="shared" si="15"/>
        <v>209866.17498375219</v>
      </c>
      <c r="G149" s="3">
        <f t="shared" si="13"/>
        <v>1049.3308749187611</v>
      </c>
      <c r="H149" s="3">
        <f t="shared" si="14"/>
        <v>208720.76797696101</v>
      </c>
    </row>
    <row r="150" spans="2:8" x14ac:dyDescent="0.2">
      <c r="B150" s="3">
        <f t="shared" si="11"/>
        <v>12</v>
      </c>
      <c r="C150" s="3">
        <v>143</v>
      </c>
      <c r="D150" s="3">
        <f t="shared" si="12"/>
        <v>2194.7378817099511</v>
      </c>
      <c r="F150" s="3">
        <f t="shared" si="15"/>
        <v>208720.76797696101</v>
      </c>
      <c r="G150" s="3">
        <f t="shared" si="13"/>
        <v>1043.603839884805</v>
      </c>
      <c r="H150" s="3">
        <f t="shared" si="14"/>
        <v>207569.63393513588</v>
      </c>
    </row>
    <row r="151" spans="2:8" x14ac:dyDescent="0.2">
      <c r="B151" s="3">
        <f t="shared" si="11"/>
        <v>12</v>
      </c>
      <c r="C151" s="3">
        <v>144</v>
      </c>
      <c r="D151" s="3">
        <f t="shared" si="12"/>
        <v>2194.7378817099511</v>
      </c>
      <c r="F151" s="3">
        <f t="shared" si="15"/>
        <v>207569.63393513588</v>
      </c>
      <c r="G151" s="3">
        <f t="shared" si="13"/>
        <v>1037.8481696756794</v>
      </c>
      <c r="H151" s="3">
        <f t="shared" si="14"/>
        <v>206412.74422310162</v>
      </c>
    </row>
    <row r="152" spans="2:8" x14ac:dyDescent="0.2">
      <c r="B152" s="3">
        <f t="shared" si="11"/>
        <v>13</v>
      </c>
      <c r="C152" s="3">
        <v>145</v>
      </c>
      <c r="D152" s="3">
        <f t="shared" si="12"/>
        <v>2238.63263934415</v>
      </c>
      <c r="F152" s="3">
        <f t="shared" si="15"/>
        <v>206412.74422310162</v>
      </c>
      <c r="G152" s="3">
        <f t="shared" si="13"/>
        <v>1032.0637211155081</v>
      </c>
      <c r="H152" s="3">
        <f t="shared" si="14"/>
        <v>205206.17530487297</v>
      </c>
    </row>
    <row r="153" spans="2:8" x14ac:dyDescent="0.2">
      <c r="B153" s="3">
        <f t="shared" si="11"/>
        <v>13</v>
      </c>
      <c r="C153" s="3">
        <v>146</v>
      </c>
      <c r="D153" s="3">
        <f t="shared" si="12"/>
        <v>2238.63263934415</v>
      </c>
      <c r="F153" s="3">
        <f t="shared" si="15"/>
        <v>205206.17530487297</v>
      </c>
      <c r="G153" s="3">
        <f t="shared" si="13"/>
        <v>1026.0308765243649</v>
      </c>
      <c r="H153" s="3">
        <f t="shared" si="14"/>
        <v>203993.5735420532</v>
      </c>
    </row>
    <row r="154" spans="2:8" x14ac:dyDescent="0.2">
      <c r="B154" s="3">
        <f t="shared" si="11"/>
        <v>13</v>
      </c>
      <c r="C154" s="3">
        <v>147</v>
      </c>
      <c r="D154" s="3">
        <f t="shared" si="12"/>
        <v>2238.63263934415</v>
      </c>
      <c r="F154" s="3">
        <f t="shared" si="15"/>
        <v>203993.5735420532</v>
      </c>
      <c r="G154" s="3">
        <f t="shared" si="13"/>
        <v>1019.967867710266</v>
      </c>
      <c r="H154" s="3">
        <f t="shared" si="14"/>
        <v>202774.90877041931</v>
      </c>
    </row>
    <row r="155" spans="2:8" x14ac:dyDescent="0.2">
      <c r="B155" s="3">
        <f t="shared" si="11"/>
        <v>13</v>
      </c>
      <c r="C155" s="3">
        <v>148</v>
      </c>
      <c r="D155" s="3">
        <f t="shared" si="12"/>
        <v>2238.63263934415</v>
      </c>
      <c r="F155" s="3">
        <f t="shared" si="15"/>
        <v>202774.90877041931</v>
      </c>
      <c r="G155" s="3">
        <f t="shared" si="13"/>
        <v>1013.8745438520965</v>
      </c>
      <c r="H155" s="3">
        <f t="shared" si="14"/>
        <v>201550.15067492725</v>
      </c>
    </row>
    <row r="156" spans="2:8" x14ac:dyDescent="0.2">
      <c r="B156" s="3">
        <f t="shared" si="11"/>
        <v>13</v>
      </c>
      <c r="C156" s="3">
        <v>149</v>
      </c>
      <c r="D156" s="3">
        <f t="shared" si="12"/>
        <v>2238.63263934415</v>
      </c>
      <c r="F156" s="3">
        <f t="shared" si="15"/>
        <v>201550.15067492725</v>
      </c>
      <c r="G156" s="3">
        <f t="shared" si="13"/>
        <v>1007.7507533746362</v>
      </c>
      <c r="H156" s="3">
        <f t="shared" si="14"/>
        <v>200319.26878895774</v>
      </c>
    </row>
    <row r="157" spans="2:8" x14ac:dyDescent="0.2">
      <c r="B157" s="3">
        <f t="shared" si="11"/>
        <v>13</v>
      </c>
      <c r="C157" s="3">
        <v>150</v>
      </c>
      <c r="D157" s="3">
        <f t="shared" si="12"/>
        <v>2238.63263934415</v>
      </c>
      <c r="F157" s="3">
        <f t="shared" si="15"/>
        <v>200319.26878895774</v>
      </c>
      <c r="G157" s="3">
        <f t="shared" si="13"/>
        <v>1001.5963439447887</v>
      </c>
      <c r="H157" s="3">
        <f t="shared" si="14"/>
        <v>199082.23249355837</v>
      </c>
    </row>
    <row r="158" spans="2:8" x14ac:dyDescent="0.2">
      <c r="B158" s="3">
        <f t="shared" si="11"/>
        <v>13</v>
      </c>
      <c r="C158" s="3">
        <v>151</v>
      </c>
      <c r="D158" s="3">
        <f t="shared" si="12"/>
        <v>2238.63263934415</v>
      </c>
      <c r="F158" s="3">
        <f t="shared" si="15"/>
        <v>199082.23249355837</v>
      </c>
      <c r="G158" s="3">
        <f t="shared" si="13"/>
        <v>995.41116246779188</v>
      </c>
      <c r="H158" s="3">
        <f t="shared" si="14"/>
        <v>197839.01101668202</v>
      </c>
    </row>
    <row r="159" spans="2:8" x14ac:dyDescent="0.2">
      <c r="B159" s="3">
        <f t="shared" si="11"/>
        <v>13</v>
      </c>
      <c r="C159" s="3">
        <v>152</v>
      </c>
      <c r="D159" s="3">
        <f t="shared" si="12"/>
        <v>2238.63263934415</v>
      </c>
      <c r="F159" s="3">
        <f t="shared" si="15"/>
        <v>197839.01101668202</v>
      </c>
      <c r="G159" s="3">
        <f t="shared" si="13"/>
        <v>989.19505508341013</v>
      </c>
      <c r="H159" s="3">
        <f t="shared" si="14"/>
        <v>196589.57343242128</v>
      </c>
    </row>
    <row r="160" spans="2:8" x14ac:dyDescent="0.2">
      <c r="B160" s="3">
        <f t="shared" si="11"/>
        <v>13</v>
      </c>
      <c r="C160" s="3">
        <v>153</v>
      </c>
      <c r="D160" s="3">
        <f t="shared" si="12"/>
        <v>2238.63263934415</v>
      </c>
      <c r="F160" s="3">
        <f t="shared" si="15"/>
        <v>196589.57343242128</v>
      </c>
      <c r="G160" s="3">
        <f t="shared" si="13"/>
        <v>982.94786716210638</v>
      </c>
      <c r="H160" s="3">
        <f t="shared" si="14"/>
        <v>195333.88866023923</v>
      </c>
    </row>
    <row r="161" spans="2:8" x14ac:dyDescent="0.2">
      <c r="B161" s="3">
        <f t="shared" si="11"/>
        <v>13</v>
      </c>
      <c r="C161" s="3">
        <v>154</v>
      </c>
      <c r="D161" s="3">
        <f t="shared" si="12"/>
        <v>2238.63263934415</v>
      </c>
      <c r="F161" s="3">
        <f t="shared" si="15"/>
        <v>195333.88866023923</v>
      </c>
      <c r="G161" s="3">
        <f t="shared" si="13"/>
        <v>976.66944330119622</v>
      </c>
      <c r="H161" s="3">
        <f t="shared" si="14"/>
        <v>194071.92546419628</v>
      </c>
    </row>
    <row r="162" spans="2:8" x14ac:dyDescent="0.2">
      <c r="B162" s="3">
        <f t="shared" si="11"/>
        <v>13</v>
      </c>
      <c r="C162" s="3">
        <v>155</v>
      </c>
      <c r="D162" s="3">
        <f t="shared" si="12"/>
        <v>2238.63263934415</v>
      </c>
      <c r="F162" s="3">
        <f t="shared" si="15"/>
        <v>194071.92546419628</v>
      </c>
      <c r="G162" s="3">
        <f t="shared" si="13"/>
        <v>970.35962732098142</v>
      </c>
      <c r="H162" s="3">
        <f t="shared" si="14"/>
        <v>192803.65245217312</v>
      </c>
    </row>
    <row r="163" spans="2:8" x14ac:dyDescent="0.2">
      <c r="B163" s="3">
        <f t="shared" si="11"/>
        <v>13</v>
      </c>
      <c r="C163" s="3">
        <v>156</v>
      </c>
      <c r="D163" s="3">
        <f t="shared" si="12"/>
        <v>2238.63263934415</v>
      </c>
      <c r="F163" s="3">
        <f t="shared" si="15"/>
        <v>192803.65245217312</v>
      </c>
      <c r="G163" s="3">
        <f t="shared" si="13"/>
        <v>964.01826226086564</v>
      </c>
      <c r="H163" s="3">
        <f t="shared" si="14"/>
        <v>191529.03807508983</v>
      </c>
    </row>
    <row r="164" spans="2:8" x14ac:dyDescent="0.2">
      <c r="B164" s="3">
        <f t="shared" si="11"/>
        <v>14</v>
      </c>
      <c r="C164" s="3">
        <v>157</v>
      </c>
      <c r="D164" s="3">
        <f t="shared" si="12"/>
        <v>2283.4052921310331</v>
      </c>
      <c r="F164" s="3">
        <f t="shared" si="15"/>
        <v>191529.03807508983</v>
      </c>
      <c r="G164" s="3">
        <f t="shared" si="13"/>
        <v>957.64519037544915</v>
      </c>
      <c r="H164" s="3">
        <f t="shared" si="14"/>
        <v>190203.27797333425</v>
      </c>
    </row>
    <row r="165" spans="2:8" x14ac:dyDescent="0.2">
      <c r="B165" s="3">
        <f t="shared" si="11"/>
        <v>14</v>
      </c>
      <c r="C165" s="3">
        <v>158</v>
      </c>
      <c r="D165" s="3">
        <f t="shared" si="12"/>
        <v>2283.4052921310331</v>
      </c>
      <c r="F165" s="3">
        <f t="shared" si="15"/>
        <v>190203.27797333425</v>
      </c>
      <c r="G165" s="3">
        <f t="shared" si="13"/>
        <v>951.01638986667126</v>
      </c>
      <c r="H165" s="3">
        <f t="shared" si="14"/>
        <v>188870.88907106989</v>
      </c>
    </row>
    <row r="166" spans="2:8" x14ac:dyDescent="0.2">
      <c r="B166" s="3">
        <f t="shared" si="11"/>
        <v>14</v>
      </c>
      <c r="C166" s="3">
        <v>159</v>
      </c>
      <c r="D166" s="3">
        <f t="shared" si="12"/>
        <v>2283.4052921310331</v>
      </c>
      <c r="F166" s="3">
        <f t="shared" si="15"/>
        <v>188870.88907106989</v>
      </c>
      <c r="G166" s="3">
        <f t="shared" si="13"/>
        <v>944.35444535534953</v>
      </c>
      <c r="H166" s="3">
        <f t="shared" si="14"/>
        <v>187531.83822429422</v>
      </c>
    </row>
    <row r="167" spans="2:8" x14ac:dyDescent="0.2">
      <c r="B167" s="3">
        <f t="shared" si="11"/>
        <v>14</v>
      </c>
      <c r="C167" s="3">
        <v>160</v>
      </c>
      <c r="D167" s="3">
        <f t="shared" si="12"/>
        <v>2283.4052921310331</v>
      </c>
      <c r="F167" s="3">
        <f t="shared" si="15"/>
        <v>187531.83822429422</v>
      </c>
      <c r="G167" s="3">
        <f t="shared" si="13"/>
        <v>937.65919112147105</v>
      </c>
      <c r="H167" s="3">
        <f t="shared" si="14"/>
        <v>186186.09212328464</v>
      </c>
    </row>
    <row r="168" spans="2:8" x14ac:dyDescent="0.2">
      <c r="B168" s="3">
        <f t="shared" si="11"/>
        <v>14</v>
      </c>
      <c r="C168" s="3">
        <v>161</v>
      </c>
      <c r="D168" s="3">
        <f t="shared" si="12"/>
        <v>2283.4052921310331</v>
      </c>
      <c r="F168" s="3">
        <f t="shared" si="15"/>
        <v>186186.09212328464</v>
      </c>
      <c r="G168" s="3">
        <f t="shared" si="13"/>
        <v>930.93046061642326</v>
      </c>
      <c r="H168" s="3">
        <f t="shared" si="14"/>
        <v>184833.61729177003</v>
      </c>
    </row>
    <row r="169" spans="2:8" x14ac:dyDescent="0.2">
      <c r="B169" s="3">
        <f t="shared" si="11"/>
        <v>14</v>
      </c>
      <c r="C169" s="3">
        <v>162</v>
      </c>
      <c r="D169" s="3">
        <f t="shared" si="12"/>
        <v>2283.4052921310331</v>
      </c>
      <c r="F169" s="3">
        <f t="shared" si="15"/>
        <v>184833.61729177003</v>
      </c>
      <c r="G169" s="3">
        <f t="shared" si="13"/>
        <v>924.16808645885021</v>
      </c>
      <c r="H169" s="3">
        <f t="shared" si="14"/>
        <v>183474.38008609784</v>
      </c>
    </row>
    <row r="170" spans="2:8" x14ac:dyDescent="0.2">
      <c r="B170" s="3">
        <f t="shared" si="11"/>
        <v>14</v>
      </c>
      <c r="C170" s="3">
        <v>163</v>
      </c>
      <c r="D170" s="3">
        <f t="shared" si="12"/>
        <v>2283.4052921310331</v>
      </c>
      <c r="F170" s="3">
        <f t="shared" si="15"/>
        <v>183474.38008609784</v>
      </c>
      <c r="G170" s="3">
        <f t="shared" si="13"/>
        <v>917.37190043048918</v>
      </c>
      <c r="H170" s="3">
        <f t="shared" si="14"/>
        <v>182108.3466943973</v>
      </c>
    </row>
    <row r="171" spans="2:8" x14ac:dyDescent="0.2">
      <c r="B171" s="3">
        <f t="shared" si="11"/>
        <v>14</v>
      </c>
      <c r="C171" s="3">
        <v>164</v>
      </c>
      <c r="D171" s="3">
        <f t="shared" si="12"/>
        <v>2283.4052921310331</v>
      </c>
      <c r="F171" s="3">
        <f t="shared" si="15"/>
        <v>182108.3466943973</v>
      </c>
      <c r="G171" s="3">
        <f t="shared" si="13"/>
        <v>910.5417334719865</v>
      </c>
      <c r="H171" s="3">
        <f t="shared" si="14"/>
        <v>180735.48313573826</v>
      </c>
    </row>
    <row r="172" spans="2:8" x14ac:dyDescent="0.2">
      <c r="B172" s="3">
        <f t="shared" si="11"/>
        <v>14</v>
      </c>
      <c r="C172" s="3">
        <v>165</v>
      </c>
      <c r="D172" s="3">
        <f t="shared" si="12"/>
        <v>2283.4052921310331</v>
      </c>
      <c r="F172" s="3">
        <f t="shared" si="15"/>
        <v>180735.48313573826</v>
      </c>
      <c r="G172" s="3">
        <f t="shared" si="13"/>
        <v>903.67741567869132</v>
      </c>
      <c r="H172" s="3">
        <f t="shared" si="14"/>
        <v>179355.75525928591</v>
      </c>
    </row>
    <row r="173" spans="2:8" x14ac:dyDescent="0.2">
      <c r="B173" s="3">
        <f t="shared" si="11"/>
        <v>14</v>
      </c>
      <c r="C173" s="3">
        <v>166</v>
      </c>
      <c r="D173" s="3">
        <f t="shared" si="12"/>
        <v>2283.4052921310331</v>
      </c>
      <c r="F173" s="3">
        <f t="shared" si="15"/>
        <v>179355.75525928591</v>
      </c>
      <c r="G173" s="3">
        <f t="shared" si="13"/>
        <v>896.77877629642956</v>
      </c>
      <c r="H173" s="3">
        <f t="shared" si="14"/>
        <v>177969.12874345132</v>
      </c>
    </row>
    <row r="174" spans="2:8" x14ac:dyDescent="0.2">
      <c r="B174" s="3">
        <f t="shared" si="11"/>
        <v>14</v>
      </c>
      <c r="C174" s="3">
        <v>167</v>
      </c>
      <c r="D174" s="3">
        <f t="shared" si="12"/>
        <v>2283.4052921310331</v>
      </c>
      <c r="F174" s="3">
        <f t="shared" si="15"/>
        <v>177969.12874345132</v>
      </c>
      <c r="G174" s="3">
        <f t="shared" si="13"/>
        <v>889.84564371725662</v>
      </c>
      <c r="H174" s="3">
        <f t="shared" si="14"/>
        <v>176575.56909503756</v>
      </c>
    </row>
    <row r="175" spans="2:8" x14ac:dyDescent="0.2">
      <c r="B175" s="3">
        <f t="shared" si="11"/>
        <v>14</v>
      </c>
      <c r="C175" s="3">
        <v>168</v>
      </c>
      <c r="D175" s="3">
        <f t="shared" si="12"/>
        <v>2283.4052921310331</v>
      </c>
      <c r="F175" s="3">
        <f t="shared" si="15"/>
        <v>176575.56909503756</v>
      </c>
      <c r="G175" s="3">
        <f t="shared" si="13"/>
        <v>882.87784547518777</v>
      </c>
      <c r="H175" s="3">
        <f t="shared" si="14"/>
        <v>175175.04164838171</v>
      </c>
    </row>
    <row r="176" spans="2:8" x14ac:dyDescent="0.2">
      <c r="B176" s="3">
        <f t="shared" si="11"/>
        <v>15</v>
      </c>
      <c r="C176" s="3">
        <v>169</v>
      </c>
      <c r="D176" s="3">
        <f t="shared" si="12"/>
        <v>2329.0733979736538</v>
      </c>
      <c r="F176" s="3">
        <f t="shared" si="15"/>
        <v>175175.04164838171</v>
      </c>
      <c r="G176" s="3">
        <f t="shared" si="13"/>
        <v>875.87520824190858</v>
      </c>
      <c r="H176" s="3">
        <f t="shared" si="14"/>
        <v>173721.84345864996</v>
      </c>
    </row>
    <row r="177" spans="2:8" x14ac:dyDescent="0.2">
      <c r="B177" s="3">
        <f t="shared" si="11"/>
        <v>15</v>
      </c>
      <c r="C177" s="3">
        <v>170</v>
      </c>
      <c r="D177" s="3">
        <f t="shared" si="12"/>
        <v>2329.0733979736538</v>
      </c>
      <c r="F177" s="3">
        <f t="shared" si="15"/>
        <v>173721.84345864996</v>
      </c>
      <c r="G177" s="3">
        <f t="shared" si="13"/>
        <v>868.6092172932498</v>
      </c>
      <c r="H177" s="3">
        <f t="shared" si="14"/>
        <v>172261.37927796957</v>
      </c>
    </row>
    <row r="178" spans="2:8" x14ac:dyDescent="0.2">
      <c r="B178" s="3">
        <f t="shared" si="11"/>
        <v>15</v>
      </c>
      <c r="C178" s="3">
        <v>171</v>
      </c>
      <c r="D178" s="3">
        <f t="shared" si="12"/>
        <v>2329.0733979736538</v>
      </c>
      <c r="F178" s="3">
        <f t="shared" si="15"/>
        <v>172261.37927796957</v>
      </c>
      <c r="G178" s="3">
        <f t="shared" si="13"/>
        <v>861.30689638984779</v>
      </c>
      <c r="H178" s="3">
        <f t="shared" si="14"/>
        <v>170793.61277638577</v>
      </c>
    </row>
    <row r="179" spans="2:8" x14ac:dyDescent="0.2">
      <c r="B179" s="3">
        <f t="shared" si="11"/>
        <v>15</v>
      </c>
      <c r="C179" s="3">
        <v>172</v>
      </c>
      <c r="D179" s="3">
        <f t="shared" si="12"/>
        <v>2329.0733979736538</v>
      </c>
      <c r="F179" s="3">
        <f t="shared" si="15"/>
        <v>170793.61277638577</v>
      </c>
      <c r="G179" s="3">
        <f t="shared" si="13"/>
        <v>853.96806388192886</v>
      </c>
      <c r="H179" s="3">
        <f t="shared" si="14"/>
        <v>169318.50744229404</v>
      </c>
    </row>
    <row r="180" spans="2:8" x14ac:dyDescent="0.2">
      <c r="B180" s="3">
        <f t="shared" si="11"/>
        <v>15</v>
      </c>
      <c r="C180" s="3">
        <v>173</v>
      </c>
      <c r="D180" s="3">
        <f t="shared" si="12"/>
        <v>2329.0733979736538</v>
      </c>
      <c r="F180" s="3">
        <f t="shared" si="15"/>
        <v>169318.50744229404</v>
      </c>
      <c r="G180" s="3">
        <f t="shared" si="13"/>
        <v>846.59253721147024</v>
      </c>
      <c r="H180" s="3">
        <f t="shared" si="14"/>
        <v>167836.02658153186</v>
      </c>
    </row>
    <row r="181" spans="2:8" x14ac:dyDescent="0.2">
      <c r="B181" s="3">
        <f t="shared" si="11"/>
        <v>15</v>
      </c>
      <c r="C181" s="3">
        <v>174</v>
      </c>
      <c r="D181" s="3">
        <f t="shared" si="12"/>
        <v>2329.0733979736538</v>
      </c>
      <c r="F181" s="3">
        <f t="shared" si="15"/>
        <v>167836.02658153186</v>
      </c>
      <c r="G181" s="3">
        <f t="shared" si="13"/>
        <v>839.1801329076593</v>
      </c>
      <c r="H181" s="3">
        <f t="shared" si="14"/>
        <v>166346.13331646586</v>
      </c>
    </row>
    <row r="182" spans="2:8" x14ac:dyDescent="0.2">
      <c r="B182" s="3">
        <f t="shared" si="11"/>
        <v>15</v>
      </c>
      <c r="C182" s="3">
        <v>175</v>
      </c>
      <c r="D182" s="3">
        <f t="shared" si="12"/>
        <v>2329.0733979736538</v>
      </c>
      <c r="F182" s="3">
        <f t="shared" si="15"/>
        <v>166346.13331646586</v>
      </c>
      <c r="G182" s="3">
        <f t="shared" si="13"/>
        <v>831.73066658232926</v>
      </c>
      <c r="H182" s="3">
        <f t="shared" si="14"/>
        <v>164848.79058507454</v>
      </c>
    </row>
    <row r="183" spans="2:8" x14ac:dyDescent="0.2">
      <c r="B183" s="3">
        <f t="shared" si="11"/>
        <v>15</v>
      </c>
      <c r="C183" s="3">
        <v>176</v>
      </c>
      <c r="D183" s="3">
        <f t="shared" si="12"/>
        <v>2329.0733979736538</v>
      </c>
      <c r="F183" s="3">
        <f t="shared" si="15"/>
        <v>164848.79058507454</v>
      </c>
      <c r="G183" s="3">
        <f t="shared" si="13"/>
        <v>824.2439529253727</v>
      </c>
      <c r="H183" s="3">
        <f t="shared" si="14"/>
        <v>163343.96114002625</v>
      </c>
    </row>
    <row r="184" spans="2:8" x14ac:dyDescent="0.2">
      <c r="B184" s="3">
        <f t="shared" si="11"/>
        <v>15</v>
      </c>
      <c r="C184" s="3">
        <v>177</v>
      </c>
      <c r="D184" s="3">
        <f t="shared" si="12"/>
        <v>2329.0733979736538</v>
      </c>
      <c r="F184" s="3">
        <f t="shared" si="15"/>
        <v>163343.96114002625</v>
      </c>
      <c r="G184" s="3">
        <f t="shared" si="13"/>
        <v>816.71980570013125</v>
      </c>
      <c r="H184" s="3">
        <f t="shared" si="14"/>
        <v>161831.60754775273</v>
      </c>
    </row>
    <row r="185" spans="2:8" x14ac:dyDescent="0.2">
      <c r="B185" s="3">
        <f t="shared" si="11"/>
        <v>15</v>
      </c>
      <c r="C185" s="3">
        <v>178</v>
      </c>
      <c r="D185" s="3">
        <f t="shared" si="12"/>
        <v>2329.0733979736538</v>
      </c>
      <c r="F185" s="3">
        <f t="shared" si="15"/>
        <v>161831.60754775273</v>
      </c>
      <c r="G185" s="3">
        <f t="shared" si="13"/>
        <v>809.15803773876371</v>
      </c>
      <c r="H185" s="3">
        <f t="shared" si="14"/>
        <v>160311.69218751785</v>
      </c>
    </row>
    <row r="186" spans="2:8" x14ac:dyDescent="0.2">
      <c r="B186" s="3">
        <f t="shared" si="11"/>
        <v>15</v>
      </c>
      <c r="C186" s="3">
        <v>179</v>
      </c>
      <c r="D186" s="3">
        <f t="shared" si="12"/>
        <v>2329.0733979736538</v>
      </c>
      <c r="F186" s="3">
        <f t="shared" si="15"/>
        <v>160311.69218751785</v>
      </c>
      <c r="G186" s="3">
        <f t="shared" si="13"/>
        <v>801.5584609375893</v>
      </c>
      <c r="H186" s="3">
        <f t="shared" si="14"/>
        <v>158784.17725048179</v>
      </c>
    </row>
    <row r="187" spans="2:8" x14ac:dyDescent="0.2">
      <c r="B187" s="3">
        <f t="shared" si="11"/>
        <v>15</v>
      </c>
      <c r="C187" s="3">
        <v>180</v>
      </c>
      <c r="D187" s="3">
        <f t="shared" si="12"/>
        <v>2329.0733979736538</v>
      </c>
      <c r="F187" s="3">
        <f t="shared" si="15"/>
        <v>158784.17725048179</v>
      </c>
      <c r="G187" s="3">
        <f t="shared" si="13"/>
        <v>793.92088625240899</v>
      </c>
      <c r="H187" s="3">
        <f t="shared" si="14"/>
        <v>157249.02473876055</v>
      </c>
    </row>
    <row r="188" spans="2:8" x14ac:dyDescent="0.2">
      <c r="B188" s="3">
        <f t="shared" si="11"/>
        <v>16</v>
      </c>
      <c r="C188" s="3">
        <v>181</v>
      </c>
      <c r="D188" s="3">
        <f t="shared" si="12"/>
        <v>2375.654865933127</v>
      </c>
      <c r="F188" s="3">
        <f t="shared" si="15"/>
        <v>157249.02473876055</v>
      </c>
      <c r="G188" s="3">
        <f t="shared" si="13"/>
        <v>786.24512369380273</v>
      </c>
      <c r="H188" s="3">
        <f t="shared" si="14"/>
        <v>155659.61499652121</v>
      </c>
    </row>
    <row r="189" spans="2:8" x14ac:dyDescent="0.2">
      <c r="B189" s="3">
        <f t="shared" si="11"/>
        <v>16</v>
      </c>
      <c r="C189" s="3">
        <v>182</v>
      </c>
      <c r="D189" s="3">
        <f t="shared" si="12"/>
        <v>2375.654865933127</v>
      </c>
      <c r="F189" s="3">
        <f t="shared" si="15"/>
        <v>155659.61499652121</v>
      </c>
      <c r="G189" s="3">
        <f t="shared" si="13"/>
        <v>778.29807498260607</v>
      </c>
      <c r="H189" s="3">
        <f t="shared" si="14"/>
        <v>154062.25820557069</v>
      </c>
    </row>
    <row r="190" spans="2:8" x14ac:dyDescent="0.2">
      <c r="B190" s="3">
        <f t="shared" si="11"/>
        <v>16</v>
      </c>
      <c r="C190" s="3">
        <v>183</v>
      </c>
      <c r="D190" s="3">
        <f t="shared" si="12"/>
        <v>2375.654865933127</v>
      </c>
      <c r="F190" s="3">
        <f t="shared" si="15"/>
        <v>154062.25820557069</v>
      </c>
      <c r="G190" s="3">
        <f t="shared" si="13"/>
        <v>770.31129102785349</v>
      </c>
      <c r="H190" s="3">
        <f t="shared" si="14"/>
        <v>152456.91463066541</v>
      </c>
    </row>
    <row r="191" spans="2:8" x14ac:dyDescent="0.2">
      <c r="B191" s="3">
        <f t="shared" si="11"/>
        <v>16</v>
      </c>
      <c r="C191" s="3">
        <v>184</v>
      </c>
      <c r="D191" s="3">
        <f t="shared" si="12"/>
        <v>2375.654865933127</v>
      </c>
      <c r="F191" s="3">
        <f t="shared" si="15"/>
        <v>152456.91463066541</v>
      </c>
      <c r="G191" s="3">
        <f t="shared" si="13"/>
        <v>762.28457315332707</v>
      </c>
      <c r="H191" s="3">
        <f t="shared" si="14"/>
        <v>150843.54433788563</v>
      </c>
    </row>
    <row r="192" spans="2:8" x14ac:dyDescent="0.2">
      <c r="B192" s="3">
        <f t="shared" si="11"/>
        <v>16</v>
      </c>
      <c r="C192" s="3">
        <v>185</v>
      </c>
      <c r="D192" s="3">
        <f t="shared" si="12"/>
        <v>2375.654865933127</v>
      </c>
      <c r="F192" s="3">
        <f t="shared" si="15"/>
        <v>150843.54433788563</v>
      </c>
      <c r="G192" s="3">
        <f t="shared" si="13"/>
        <v>754.21772168942812</v>
      </c>
      <c r="H192" s="3">
        <f t="shared" si="14"/>
        <v>149222.10719364192</v>
      </c>
    </row>
    <row r="193" spans="2:8" x14ac:dyDescent="0.2">
      <c r="B193" s="3">
        <f t="shared" si="11"/>
        <v>16</v>
      </c>
      <c r="C193" s="3">
        <v>186</v>
      </c>
      <c r="D193" s="3">
        <f t="shared" si="12"/>
        <v>2375.654865933127</v>
      </c>
      <c r="F193" s="3">
        <f t="shared" si="15"/>
        <v>149222.10719364192</v>
      </c>
      <c r="G193" s="3">
        <f t="shared" si="13"/>
        <v>746.11053596820955</v>
      </c>
      <c r="H193" s="3">
        <f t="shared" si="14"/>
        <v>147592.56286367701</v>
      </c>
    </row>
    <row r="194" spans="2:8" x14ac:dyDescent="0.2">
      <c r="B194" s="3">
        <f t="shared" si="11"/>
        <v>16</v>
      </c>
      <c r="C194" s="3">
        <v>187</v>
      </c>
      <c r="D194" s="3">
        <f t="shared" si="12"/>
        <v>2375.654865933127</v>
      </c>
      <c r="F194" s="3">
        <f t="shared" si="15"/>
        <v>147592.56286367701</v>
      </c>
      <c r="G194" s="3">
        <f t="shared" si="13"/>
        <v>737.96281431838509</v>
      </c>
      <c r="H194" s="3">
        <f t="shared" si="14"/>
        <v>145954.87081206226</v>
      </c>
    </row>
    <row r="195" spans="2:8" x14ac:dyDescent="0.2">
      <c r="B195" s="3">
        <f t="shared" si="11"/>
        <v>16</v>
      </c>
      <c r="C195" s="3">
        <v>188</v>
      </c>
      <c r="D195" s="3">
        <f t="shared" si="12"/>
        <v>2375.654865933127</v>
      </c>
      <c r="F195" s="3">
        <f t="shared" si="15"/>
        <v>145954.87081206226</v>
      </c>
      <c r="G195" s="3">
        <f t="shared" si="13"/>
        <v>729.77435406031134</v>
      </c>
      <c r="H195" s="3">
        <f t="shared" si="14"/>
        <v>144308.99030018944</v>
      </c>
    </row>
    <row r="196" spans="2:8" x14ac:dyDescent="0.2">
      <c r="B196" s="3">
        <f t="shared" si="11"/>
        <v>16</v>
      </c>
      <c r="C196" s="3">
        <v>189</v>
      </c>
      <c r="D196" s="3">
        <f t="shared" si="12"/>
        <v>2375.654865933127</v>
      </c>
      <c r="F196" s="3">
        <f t="shared" si="15"/>
        <v>144308.99030018944</v>
      </c>
      <c r="G196" s="3">
        <f t="shared" si="13"/>
        <v>721.54495150094726</v>
      </c>
      <c r="H196" s="3">
        <f t="shared" si="14"/>
        <v>142654.88038575725</v>
      </c>
    </row>
    <row r="197" spans="2:8" x14ac:dyDescent="0.2">
      <c r="B197" s="3">
        <f t="shared" si="11"/>
        <v>16</v>
      </c>
      <c r="C197" s="3">
        <v>190</v>
      </c>
      <c r="D197" s="3">
        <f t="shared" si="12"/>
        <v>2375.654865933127</v>
      </c>
      <c r="F197" s="3">
        <f t="shared" si="15"/>
        <v>142654.88038575725</v>
      </c>
      <c r="G197" s="3">
        <f t="shared" si="13"/>
        <v>713.27440192878623</v>
      </c>
      <c r="H197" s="3">
        <f t="shared" si="14"/>
        <v>140992.4999217529</v>
      </c>
    </row>
    <row r="198" spans="2:8" x14ac:dyDescent="0.2">
      <c r="B198" s="3">
        <f t="shared" si="11"/>
        <v>16</v>
      </c>
      <c r="C198" s="3">
        <v>191</v>
      </c>
      <c r="D198" s="3">
        <f t="shared" si="12"/>
        <v>2375.654865933127</v>
      </c>
      <c r="F198" s="3">
        <f t="shared" si="15"/>
        <v>140992.4999217529</v>
      </c>
      <c r="G198" s="3">
        <f t="shared" si="13"/>
        <v>704.96249960876446</v>
      </c>
      <c r="H198" s="3">
        <f t="shared" si="14"/>
        <v>139321.80755542853</v>
      </c>
    </row>
    <row r="199" spans="2:8" x14ac:dyDescent="0.2">
      <c r="B199" s="3">
        <f t="shared" si="11"/>
        <v>16</v>
      </c>
      <c r="C199" s="3">
        <v>192</v>
      </c>
      <c r="D199" s="3">
        <f t="shared" si="12"/>
        <v>2375.654865933127</v>
      </c>
      <c r="F199" s="3">
        <f t="shared" si="15"/>
        <v>139321.80755542853</v>
      </c>
      <c r="G199" s="3">
        <f t="shared" si="13"/>
        <v>696.6090377771427</v>
      </c>
      <c r="H199" s="3">
        <f t="shared" si="14"/>
        <v>137642.76172727253</v>
      </c>
    </row>
    <row r="200" spans="2:8" x14ac:dyDescent="0.2">
      <c r="B200" s="3">
        <f t="shared" ref="B200:B247" si="16">VLOOKUP(C200,lookup,2)</f>
        <v>17</v>
      </c>
      <c r="C200" s="3">
        <v>193</v>
      </c>
      <c r="D200" s="3">
        <f t="shared" ref="D200:D247" si="17">VLOOKUP(B200,look2,2)</f>
        <v>2423.1679632517894</v>
      </c>
      <c r="F200" s="3">
        <f t="shared" si="15"/>
        <v>137642.76172727253</v>
      </c>
      <c r="G200" s="3">
        <f t="shared" ref="G200:G247" si="18">(INT_RATE/12)*F200</f>
        <v>688.21380863636273</v>
      </c>
      <c r="H200" s="3">
        <f t="shared" si="14"/>
        <v>135907.8075726571</v>
      </c>
    </row>
    <row r="201" spans="2:8" x14ac:dyDescent="0.2">
      <c r="B201" s="3">
        <f t="shared" si="16"/>
        <v>17</v>
      </c>
      <c r="C201" s="3">
        <v>194</v>
      </c>
      <c r="D201" s="3">
        <f t="shared" si="17"/>
        <v>2423.1679632517894</v>
      </c>
      <c r="F201" s="3">
        <f t="shared" si="15"/>
        <v>135907.8075726571</v>
      </c>
      <c r="G201" s="3">
        <f t="shared" si="18"/>
        <v>679.53903786328544</v>
      </c>
      <c r="H201" s="3">
        <f t="shared" ref="H201:H247" si="19">F201-(E201+D201-G201)</f>
        <v>134164.17864726859</v>
      </c>
    </row>
    <row r="202" spans="2:8" x14ac:dyDescent="0.2">
      <c r="B202" s="3">
        <f t="shared" si="16"/>
        <v>17</v>
      </c>
      <c r="C202" s="3">
        <v>195</v>
      </c>
      <c r="D202" s="3">
        <f t="shared" si="17"/>
        <v>2423.1679632517894</v>
      </c>
      <c r="F202" s="3">
        <f t="shared" ref="F202:F247" si="20">H201</f>
        <v>134164.17864726859</v>
      </c>
      <c r="G202" s="3">
        <f t="shared" si="18"/>
        <v>670.82089323634295</v>
      </c>
      <c r="H202" s="3">
        <f t="shared" si="19"/>
        <v>132411.83157725315</v>
      </c>
    </row>
    <row r="203" spans="2:8" x14ac:dyDescent="0.2">
      <c r="B203" s="3">
        <f t="shared" si="16"/>
        <v>17</v>
      </c>
      <c r="C203" s="3">
        <v>196</v>
      </c>
      <c r="D203" s="3">
        <f t="shared" si="17"/>
        <v>2423.1679632517894</v>
      </c>
      <c r="F203" s="3">
        <f t="shared" si="20"/>
        <v>132411.83157725315</v>
      </c>
      <c r="G203" s="3">
        <f t="shared" si="18"/>
        <v>662.05915788626578</v>
      </c>
      <c r="H203" s="3">
        <f t="shared" si="19"/>
        <v>130650.72277188762</v>
      </c>
    </row>
    <row r="204" spans="2:8" x14ac:dyDescent="0.2">
      <c r="B204" s="3">
        <f t="shared" si="16"/>
        <v>17</v>
      </c>
      <c r="C204" s="3">
        <v>197</v>
      </c>
      <c r="D204" s="3">
        <f t="shared" si="17"/>
        <v>2423.1679632517894</v>
      </c>
      <c r="F204" s="3">
        <f t="shared" si="20"/>
        <v>130650.72277188762</v>
      </c>
      <c r="G204" s="3">
        <f t="shared" si="18"/>
        <v>653.25361385943813</v>
      </c>
      <c r="H204" s="3">
        <f t="shared" si="19"/>
        <v>128880.80842249528</v>
      </c>
    </row>
    <row r="205" spans="2:8" x14ac:dyDescent="0.2">
      <c r="B205" s="3">
        <f t="shared" si="16"/>
        <v>17</v>
      </c>
      <c r="C205" s="3">
        <v>198</v>
      </c>
      <c r="D205" s="3">
        <f t="shared" si="17"/>
        <v>2423.1679632517894</v>
      </c>
      <c r="F205" s="3">
        <f t="shared" si="20"/>
        <v>128880.80842249528</v>
      </c>
      <c r="G205" s="3">
        <f t="shared" si="18"/>
        <v>644.40404211247642</v>
      </c>
      <c r="H205" s="3">
        <f t="shared" si="19"/>
        <v>127102.04450135597</v>
      </c>
    </row>
    <row r="206" spans="2:8" x14ac:dyDescent="0.2">
      <c r="B206" s="3">
        <f t="shared" si="16"/>
        <v>17</v>
      </c>
      <c r="C206" s="3">
        <v>199</v>
      </c>
      <c r="D206" s="3">
        <f t="shared" si="17"/>
        <v>2423.1679632517894</v>
      </c>
      <c r="F206" s="3">
        <f t="shared" si="20"/>
        <v>127102.04450135597</v>
      </c>
      <c r="G206" s="3">
        <f t="shared" si="18"/>
        <v>635.51022250677988</v>
      </c>
      <c r="H206" s="3">
        <f t="shared" si="19"/>
        <v>125314.38676061096</v>
      </c>
    </row>
    <row r="207" spans="2:8" x14ac:dyDescent="0.2">
      <c r="B207" s="3">
        <f t="shared" si="16"/>
        <v>17</v>
      </c>
      <c r="C207" s="3">
        <v>200</v>
      </c>
      <c r="D207" s="3">
        <f t="shared" si="17"/>
        <v>2423.1679632517894</v>
      </c>
      <c r="F207" s="3">
        <f t="shared" si="20"/>
        <v>125314.38676061096</v>
      </c>
      <c r="G207" s="3">
        <f t="shared" si="18"/>
        <v>626.57193380305478</v>
      </c>
      <c r="H207" s="3">
        <f t="shared" si="19"/>
        <v>123517.79073116223</v>
      </c>
    </row>
    <row r="208" spans="2:8" x14ac:dyDescent="0.2">
      <c r="B208" s="3">
        <f t="shared" si="16"/>
        <v>17</v>
      </c>
      <c r="C208" s="3">
        <v>201</v>
      </c>
      <c r="D208" s="3">
        <f t="shared" si="17"/>
        <v>2423.1679632517894</v>
      </c>
      <c r="F208" s="3">
        <f t="shared" si="20"/>
        <v>123517.79073116223</v>
      </c>
      <c r="G208" s="3">
        <f t="shared" si="18"/>
        <v>617.58895365581111</v>
      </c>
      <c r="H208" s="3">
        <f t="shared" si="19"/>
        <v>121712.21172156624</v>
      </c>
    </row>
    <row r="209" spans="2:8" x14ac:dyDescent="0.2">
      <c r="B209" s="3">
        <f t="shared" si="16"/>
        <v>17</v>
      </c>
      <c r="C209" s="3">
        <v>202</v>
      </c>
      <c r="D209" s="3">
        <f t="shared" si="17"/>
        <v>2423.1679632517894</v>
      </c>
      <c r="F209" s="3">
        <f t="shared" si="20"/>
        <v>121712.21172156624</v>
      </c>
      <c r="G209" s="3">
        <f t="shared" si="18"/>
        <v>608.56105860783123</v>
      </c>
      <c r="H209" s="3">
        <f t="shared" si="19"/>
        <v>119897.60481692229</v>
      </c>
    </row>
    <row r="210" spans="2:8" x14ac:dyDescent="0.2">
      <c r="B210" s="3">
        <f t="shared" si="16"/>
        <v>17</v>
      </c>
      <c r="C210" s="3">
        <v>203</v>
      </c>
      <c r="D210" s="3">
        <f t="shared" si="17"/>
        <v>2423.1679632517894</v>
      </c>
      <c r="F210" s="3">
        <f t="shared" si="20"/>
        <v>119897.60481692229</v>
      </c>
      <c r="G210" s="3">
        <f t="shared" si="18"/>
        <v>599.48802408461142</v>
      </c>
      <c r="H210" s="3">
        <f t="shared" si="19"/>
        <v>118073.92487775511</v>
      </c>
    </row>
    <row r="211" spans="2:8" x14ac:dyDescent="0.2">
      <c r="B211" s="3">
        <f t="shared" si="16"/>
        <v>17</v>
      </c>
      <c r="C211" s="3">
        <v>204</v>
      </c>
      <c r="D211" s="3">
        <f t="shared" si="17"/>
        <v>2423.1679632517894</v>
      </c>
      <c r="F211" s="3">
        <f t="shared" si="20"/>
        <v>118073.92487775511</v>
      </c>
      <c r="G211" s="3">
        <f t="shared" si="18"/>
        <v>590.36962438877561</v>
      </c>
      <c r="H211" s="3">
        <f t="shared" si="19"/>
        <v>116241.1265388921</v>
      </c>
    </row>
    <row r="212" spans="2:8" x14ac:dyDescent="0.2">
      <c r="B212" s="3">
        <f t="shared" si="16"/>
        <v>18</v>
      </c>
      <c r="C212" s="3">
        <v>205</v>
      </c>
      <c r="D212" s="3">
        <f t="shared" si="17"/>
        <v>2471.6313225168251</v>
      </c>
      <c r="F212" s="3">
        <f t="shared" si="20"/>
        <v>116241.1265388921</v>
      </c>
      <c r="G212" s="3">
        <f t="shared" si="18"/>
        <v>581.20563269446052</v>
      </c>
      <c r="H212" s="3">
        <f t="shared" si="19"/>
        <v>114350.70084906973</v>
      </c>
    </row>
    <row r="213" spans="2:8" x14ac:dyDescent="0.2">
      <c r="B213" s="3">
        <f t="shared" si="16"/>
        <v>18</v>
      </c>
      <c r="C213" s="3">
        <v>206</v>
      </c>
      <c r="D213" s="3">
        <f t="shared" si="17"/>
        <v>2471.6313225168251</v>
      </c>
      <c r="F213" s="3">
        <f t="shared" si="20"/>
        <v>114350.70084906973</v>
      </c>
      <c r="G213" s="3">
        <f t="shared" si="18"/>
        <v>571.75350424534872</v>
      </c>
      <c r="H213" s="3">
        <f t="shared" si="19"/>
        <v>112450.82303079826</v>
      </c>
    </row>
    <row r="214" spans="2:8" x14ac:dyDescent="0.2">
      <c r="B214" s="3">
        <f t="shared" si="16"/>
        <v>18</v>
      </c>
      <c r="C214" s="3">
        <v>207</v>
      </c>
      <c r="D214" s="3">
        <f t="shared" si="17"/>
        <v>2471.6313225168251</v>
      </c>
      <c r="F214" s="3">
        <f t="shared" si="20"/>
        <v>112450.82303079826</v>
      </c>
      <c r="G214" s="3">
        <f t="shared" si="18"/>
        <v>562.25411515399128</v>
      </c>
      <c r="H214" s="3">
        <f t="shared" si="19"/>
        <v>110541.44582343542</v>
      </c>
    </row>
    <row r="215" spans="2:8" x14ac:dyDescent="0.2">
      <c r="B215" s="3">
        <f t="shared" si="16"/>
        <v>18</v>
      </c>
      <c r="C215" s="3">
        <v>208</v>
      </c>
      <c r="D215" s="3">
        <f t="shared" si="17"/>
        <v>2471.6313225168251</v>
      </c>
      <c r="F215" s="3">
        <f t="shared" si="20"/>
        <v>110541.44582343542</v>
      </c>
      <c r="G215" s="3">
        <f t="shared" si="18"/>
        <v>552.70722911717712</v>
      </c>
      <c r="H215" s="3">
        <f t="shared" si="19"/>
        <v>108622.52173003578</v>
      </c>
    </row>
    <row r="216" spans="2:8" x14ac:dyDescent="0.2">
      <c r="B216" s="3">
        <f t="shared" si="16"/>
        <v>18</v>
      </c>
      <c r="C216" s="3">
        <v>209</v>
      </c>
      <c r="D216" s="3">
        <f t="shared" si="17"/>
        <v>2471.6313225168251</v>
      </c>
      <c r="F216" s="3">
        <f t="shared" si="20"/>
        <v>108622.52173003578</v>
      </c>
      <c r="G216" s="3">
        <f t="shared" si="18"/>
        <v>543.11260865017891</v>
      </c>
      <c r="H216" s="3">
        <f t="shared" si="19"/>
        <v>106694.00301616912</v>
      </c>
    </row>
    <row r="217" spans="2:8" x14ac:dyDescent="0.2">
      <c r="B217" s="3">
        <f t="shared" si="16"/>
        <v>18</v>
      </c>
      <c r="C217" s="3">
        <v>210</v>
      </c>
      <c r="D217" s="3">
        <f t="shared" si="17"/>
        <v>2471.6313225168251</v>
      </c>
      <c r="F217" s="3">
        <f t="shared" si="20"/>
        <v>106694.00301616912</v>
      </c>
      <c r="G217" s="3">
        <f t="shared" si="18"/>
        <v>533.47001508084566</v>
      </c>
      <c r="H217" s="3">
        <f t="shared" si="19"/>
        <v>104755.84170873315</v>
      </c>
    </row>
    <row r="218" spans="2:8" x14ac:dyDescent="0.2">
      <c r="B218" s="3">
        <f t="shared" si="16"/>
        <v>18</v>
      </c>
      <c r="C218" s="3">
        <v>211</v>
      </c>
      <c r="D218" s="3">
        <f t="shared" si="17"/>
        <v>2471.6313225168251</v>
      </c>
      <c r="F218" s="3">
        <f t="shared" si="20"/>
        <v>104755.84170873315</v>
      </c>
      <c r="G218" s="3">
        <f t="shared" si="18"/>
        <v>523.77920854366573</v>
      </c>
      <c r="H218" s="3">
        <f t="shared" si="19"/>
        <v>102807.98959475999</v>
      </c>
    </row>
    <row r="219" spans="2:8" x14ac:dyDescent="0.2">
      <c r="B219" s="3">
        <f t="shared" si="16"/>
        <v>18</v>
      </c>
      <c r="C219" s="3">
        <v>212</v>
      </c>
      <c r="D219" s="3">
        <f t="shared" si="17"/>
        <v>2471.6313225168251</v>
      </c>
      <c r="F219" s="3">
        <f t="shared" si="20"/>
        <v>102807.98959475999</v>
      </c>
      <c r="G219" s="3">
        <f t="shared" si="18"/>
        <v>514.03994797379994</v>
      </c>
      <c r="H219" s="3">
        <f t="shared" si="19"/>
        <v>100850.39822021696</v>
      </c>
    </row>
    <row r="220" spans="2:8" x14ac:dyDescent="0.2">
      <c r="B220" s="3">
        <f t="shared" si="16"/>
        <v>18</v>
      </c>
      <c r="C220" s="3">
        <v>213</v>
      </c>
      <c r="D220" s="3">
        <f t="shared" si="17"/>
        <v>2471.6313225168251</v>
      </c>
      <c r="F220" s="3">
        <f t="shared" si="20"/>
        <v>100850.39822021696</v>
      </c>
      <c r="G220" s="3">
        <f t="shared" si="18"/>
        <v>504.2519911010848</v>
      </c>
      <c r="H220" s="3">
        <f t="shared" si="19"/>
        <v>98883.01888880122</v>
      </c>
    </row>
    <row r="221" spans="2:8" x14ac:dyDescent="0.2">
      <c r="B221" s="3">
        <f t="shared" si="16"/>
        <v>18</v>
      </c>
      <c r="C221" s="3">
        <v>214</v>
      </c>
      <c r="D221" s="3">
        <f t="shared" si="17"/>
        <v>2471.6313225168251</v>
      </c>
      <c r="F221" s="3">
        <f t="shared" si="20"/>
        <v>98883.01888880122</v>
      </c>
      <c r="G221" s="3">
        <f t="shared" si="18"/>
        <v>494.41509444400612</v>
      </c>
      <c r="H221" s="3">
        <f t="shared" si="19"/>
        <v>96905.802660728397</v>
      </c>
    </row>
    <row r="222" spans="2:8" x14ac:dyDescent="0.2">
      <c r="B222" s="3">
        <f t="shared" si="16"/>
        <v>18</v>
      </c>
      <c r="C222" s="3">
        <v>215</v>
      </c>
      <c r="D222" s="3">
        <f t="shared" si="17"/>
        <v>2471.6313225168251</v>
      </c>
      <c r="F222" s="3">
        <f t="shared" si="20"/>
        <v>96905.802660728397</v>
      </c>
      <c r="G222" s="3">
        <f t="shared" si="18"/>
        <v>484.52901330364199</v>
      </c>
      <c r="H222" s="3">
        <f t="shared" si="19"/>
        <v>94918.700351515217</v>
      </c>
    </row>
    <row r="223" spans="2:8" x14ac:dyDescent="0.2">
      <c r="B223" s="3">
        <f t="shared" si="16"/>
        <v>18</v>
      </c>
      <c r="C223" s="3">
        <v>216</v>
      </c>
      <c r="D223" s="3">
        <f t="shared" si="17"/>
        <v>2471.6313225168251</v>
      </c>
      <c r="F223" s="3">
        <f t="shared" si="20"/>
        <v>94918.700351515217</v>
      </c>
      <c r="G223" s="3">
        <f t="shared" si="18"/>
        <v>474.59350175757612</v>
      </c>
      <c r="H223" s="3">
        <f t="shared" si="19"/>
        <v>92921.662530755973</v>
      </c>
    </row>
    <row r="224" spans="2:8" x14ac:dyDescent="0.2">
      <c r="B224" s="3">
        <f t="shared" si="16"/>
        <v>19</v>
      </c>
      <c r="C224" s="3">
        <v>217</v>
      </c>
      <c r="D224" s="3">
        <f t="shared" si="17"/>
        <v>2521.0639489671617</v>
      </c>
      <c r="F224" s="3">
        <f t="shared" si="20"/>
        <v>92921.662530755973</v>
      </c>
      <c r="G224" s="3">
        <f t="shared" si="18"/>
        <v>464.60831265377988</v>
      </c>
      <c r="H224" s="3">
        <f t="shared" si="19"/>
        <v>90865.206894442585</v>
      </c>
    </row>
    <row r="225" spans="2:8" x14ac:dyDescent="0.2">
      <c r="B225" s="3">
        <f t="shared" si="16"/>
        <v>19</v>
      </c>
      <c r="C225" s="3">
        <v>218</v>
      </c>
      <c r="D225" s="3">
        <f t="shared" si="17"/>
        <v>2521.0639489671617</v>
      </c>
      <c r="F225" s="3">
        <f t="shared" si="20"/>
        <v>90865.206894442585</v>
      </c>
      <c r="G225" s="3">
        <f t="shared" si="18"/>
        <v>454.32603447221294</v>
      </c>
      <c r="H225" s="3">
        <f t="shared" si="19"/>
        <v>88798.468979947633</v>
      </c>
    </row>
    <row r="226" spans="2:8" x14ac:dyDescent="0.2">
      <c r="B226" s="3">
        <f t="shared" si="16"/>
        <v>19</v>
      </c>
      <c r="C226" s="3">
        <v>219</v>
      </c>
      <c r="D226" s="3">
        <f t="shared" si="17"/>
        <v>2521.0639489671617</v>
      </c>
      <c r="F226" s="3">
        <f t="shared" si="20"/>
        <v>88798.468979947633</v>
      </c>
      <c r="G226" s="3">
        <f t="shared" si="18"/>
        <v>443.99234489973816</v>
      </c>
      <c r="H226" s="3">
        <f t="shared" si="19"/>
        <v>86721.397375880217</v>
      </c>
    </row>
    <row r="227" spans="2:8" x14ac:dyDescent="0.2">
      <c r="B227" s="3">
        <f t="shared" si="16"/>
        <v>19</v>
      </c>
      <c r="C227" s="3">
        <v>220</v>
      </c>
      <c r="D227" s="3">
        <f t="shared" si="17"/>
        <v>2521.0639489671617</v>
      </c>
      <c r="F227" s="3">
        <f t="shared" si="20"/>
        <v>86721.397375880217</v>
      </c>
      <c r="G227" s="3">
        <f t="shared" si="18"/>
        <v>433.60698687940112</v>
      </c>
      <c r="H227" s="3">
        <f t="shared" si="19"/>
        <v>84633.940413792458</v>
      </c>
    </row>
    <row r="228" spans="2:8" x14ac:dyDescent="0.2">
      <c r="B228" s="3">
        <f t="shared" si="16"/>
        <v>19</v>
      </c>
      <c r="C228" s="3">
        <v>221</v>
      </c>
      <c r="D228" s="3">
        <f t="shared" si="17"/>
        <v>2521.0639489671617</v>
      </c>
      <c r="F228" s="3">
        <f t="shared" si="20"/>
        <v>84633.940413792458</v>
      </c>
      <c r="G228" s="3">
        <f t="shared" si="18"/>
        <v>423.16970206896229</v>
      </c>
      <c r="H228" s="3">
        <f t="shared" si="19"/>
        <v>82536.046166894259</v>
      </c>
    </row>
    <row r="229" spans="2:8" x14ac:dyDescent="0.2">
      <c r="B229" s="3">
        <f t="shared" si="16"/>
        <v>19</v>
      </c>
      <c r="C229" s="3">
        <v>222</v>
      </c>
      <c r="D229" s="3">
        <f t="shared" si="17"/>
        <v>2521.0639489671617</v>
      </c>
      <c r="F229" s="3">
        <f t="shared" si="20"/>
        <v>82536.046166894259</v>
      </c>
      <c r="G229" s="3">
        <f t="shared" si="18"/>
        <v>412.68023083447133</v>
      </c>
      <c r="H229" s="3">
        <f t="shared" si="19"/>
        <v>80427.662448761563</v>
      </c>
    </row>
    <row r="230" spans="2:8" x14ac:dyDescent="0.2">
      <c r="B230" s="3">
        <f t="shared" si="16"/>
        <v>19</v>
      </c>
      <c r="C230" s="3">
        <v>223</v>
      </c>
      <c r="D230" s="3">
        <f t="shared" si="17"/>
        <v>2521.0639489671617</v>
      </c>
      <c r="F230" s="3">
        <f t="shared" si="20"/>
        <v>80427.662448761563</v>
      </c>
      <c r="G230" s="3">
        <f t="shared" si="18"/>
        <v>402.13831224380783</v>
      </c>
      <c r="H230" s="3">
        <f t="shared" si="19"/>
        <v>78308.736812038202</v>
      </c>
    </row>
    <row r="231" spans="2:8" x14ac:dyDescent="0.2">
      <c r="B231" s="3">
        <f t="shared" si="16"/>
        <v>19</v>
      </c>
      <c r="C231" s="3">
        <v>224</v>
      </c>
      <c r="D231" s="3">
        <f t="shared" si="17"/>
        <v>2521.0639489671617</v>
      </c>
      <c r="F231" s="3">
        <f t="shared" si="20"/>
        <v>78308.736812038202</v>
      </c>
      <c r="G231" s="3">
        <f t="shared" si="18"/>
        <v>391.54368406019103</v>
      </c>
      <c r="H231" s="3">
        <f t="shared" si="19"/>
        <v>76179.216547131233</v>
      </c>
    </row>
    <row r="232" spans="2:8" x14ac:dyDescent="0.2">
      <c r="B232" s="3">
        <f t="shared" si="16"/>
        <v>19</v>
      </c>
      <c r="C232" s="3">
        <v>225</v>
      </c>
      <c r="D232" s="3">
        <f t="shared" si="17"/>
        <v>2521.0639489671617</v>
      </c>
      <c r="F232" s="3">
        <f t="shared" si="20"/>
        <v>76179.216547131233</v>
      </c>
      <c r="G232" s="3">
        <f t="shared" si="18"/>
        <v>380.89608273565619</v>
      </c>
      <c r="H232" s="3">
        <f t="shared" si="19"/>
        <v>74039.048680899723</v>
      </c>
    </row>
    <row r="233" spans="2:8" x14ac:dyDescent="0.2">
      <c r="B233" s="3">
        <f t="shared" si="16"/>
        <v>19</v>
      </c>
      <c r="C233" s="3">
        <v>226</v>
      </c>
      <c r="D233" s="3">
        <f t="shared" si="17"/>
        <v>2521.0639489671617</v>
      </c>
      <c r="F233" s="3">
        <f t="shared" si="20"/>
        <v>74039.048680899723</v>
      </c>
      <c r="G233" s="3">
        <f t="shared" si="18"/>
        <v>370.19524340449863</v>
      </c>
      <c r="H233" s="3">
        <f t="shared" si="19"/>
        <v>71888.179975337058</v>
      </c>
    </row>
    <row r="234" spans="2:8" x14ac:dyDescent="0.2">
      <c r="B234" s="3">
        <f t="shared" si="16"/>
        <v>19</v>
      </c>
      <c r="C234" s="3">
        <v>227</v>
      </c>
      <c r="D234" s="3">
        <f t="shared" si="17"/>
        <v>2521.0639489671617</v>
      </c>
      <c r="F234" s="3">
        <f t="shared" si="20"/>
        <v>71888.179975337058</v>
      </c>
      <c r="G234" s="3">
        <f t="shared" si="18"/>
        <v>359.44089987668531</v>
      </c>
      <c r="H234" s="3">
        <f t="shared" si="19"/>
        <v>69726.556926246587</v>
      </c>
    </row>
    <row r="235" spans="2:8" x14ac:dyDescent="0.2">
      <c r="B235" s="3">
        <f t="shared" si="16"/>
        <v>19</v>
      </c>
      <c r="C235" s="3">
        <v>228</v>
      </c>
      <c r="D235" s="3">
        <f t="shared" si="17"/>
        <v>2521.0639489671617</v>
      </c>
      <c r="F235" s="3">
        <f t="shared" si="20"/>
        <v>69726.556926246587</v>
      </c>
      <c r="G235" s="3">
        <f t="shared" si="18"/>
        <v>348.63278463123294</v>
      </c>
      <c r="H235" s="3">
        <f t="shared" si="19"/>
        <v>67554.125761910662</v>
      </c>
    </row>
    <row r="236" spans="2:8" x14ac:dyDescent="0.2">
      <c r="B236" s="3">
        <f t="shared" si="16"/>
        <v>20</v>
      </c>
      <c r="C236" s="3">
        <v>229</v>
      </c>
      <c r="D236" s="3">
        <f t="shared" si="17"/>
        <v>2571.4852279465049</v>
      </c>
      <c r="F236" s="3">
        <f t="shared" si="20"/>
        <v>67554.125761910662</v>
      </c>
      <c r="G236" s="3">
        <f t="shared" si="18"/>
        <v>337.77062880955333</v>
      </c>
      <c r="H236" s="3">
        <f t="shared" si="19"/>
        <v>65320.411162773707</v>
      </c>
    </row>
    <row r="237" spans="2:8" x14ac:dyDescent="0.2">
      <c r="B237" s="3">
        <f t="shared" si="16"/>
        <v>20</v>
      </c>
      <c r="C237" s="3">
        <v>230</v>
      </c>
      <c r="D237" s="3">
        <f t="shared" si="17"/>
        <v>2571.4852279465049</v>
      </c>
      <c r="F237" s="3">
        <f t="shared" si="20"/>
        <v>65320.411162773707</v>
      </c>
      <c r="G237" s="3">
        <f t="shared" si="18"/>
        <v>326.60205581386856</v>
      </c>
      <c r="H237" s="3">
        <f t="shared" si="19"/>
        <v>63075.527990641072</v>
      </c>
    </row>
    <row r="238" spans="2:8" x14ac:dyDescent="0.2">
      <c r="B238" s="3">
        <f t="shared" si="16"/>
        <v>20</v>
      </c>
      <c r="C238" s="3">
        <v>231</v>
      </c>
      <c r="D238" s="3">
        <f t="shared" si="17"/>
        <v>2571.4852279465049</v>
      </c>
      <c r="F238" s="3">
        <f t="shared" si="20"/>
        <v>63075.527990641072</v>
      </c>
      <c r="G238" s="3">
        <f t="shared" si="18"/>
        <v>315.37763995320535</v>
      </c>
      <c r="H238" s="3">
        <f t="shared" si="19"/>
        <v>60819.420402647775</v>
      </c>
    </row>
    <row r="239" spans="2:8" x14ac:dyDescent="0.2">
      <c r="B239" s="3">
        <f t="shared" si="16"/>
        <v>20</v>
      </c>
      <c r="C239" s="3">
        <v>232</v>
      </c>
      <c r="D239" s="3">
        <f t="shared" si="17"/>
        <v>2571.4852279465049</v>
      </c>
      <c r="F239" s="3">
        <f t="shared" si="20"/>
        <v>60819.420402647775</v>
      </c>
      <c r="G239" s="3">
        <f t="shared" si="18"/>
        <v>304.0971020132389</v>
      </c>
      <c r="H239" s="3">
        <f t="shared" si="19"/>
        <v>58552.032276714512</v>
      </c>
    </row>
    <row r="240" spans="2:8" x14ac:dyDescent="0.2">
      <c r="B240" s="3">
        <f t="shared" si="16"/>
        <v>20</v>
      </c>
      <c r="C240" s="3">
        <v>233</v>
      </c>
      <c r="D240" s="3">
        <f t="shared" si="17"/>
        <v>2571.4852279465049</v>
      </c>
      <c r="F240" s="3">
        <f t="shared" si="20"/>
        <v>58552.032276714512</v>
      </c>
      <c r="G240" s="3">
        <f t="shared" si="18"/>
        <v>292.76016138357255</v>
      </c>
      <c r="H240" s="3">
        <f t="shared" si="19"/>
        <v>56273.307210151579</v>
      </c>
    </row>
    <row r="241" spans="2:8" x14ac:dyDescent="0.2">
      <c r="B241" s="3">
        <f t="shared" si="16"/>
        <v>20</v>
      </c>
      <c r="C241" s="3">
        <v>234</v>
      </c>
      <c r="D241" s="3">
        <f t="shared" si="17"/>
        <v>2571.4852279465049</v>
      </c>
      <c r="F241" s="3">
        <f t="shared" si="20"/>
        <v>56273.307210151579</v>
      </c>
      <c r="G241" s="3">
        <f t="shared" si="18"/>
        <v>281.36653605075793</v>
      </c>
      <c r="H241" s="3">
        <f t="shared" si="19"/>
        <v>53983.188518255833</v>
      </c>
    </row>
    <row r="242" spans="2:8" x14ac:dyDescent="0.2">
      <c r="B242" s="3">
        <f t="shared" si="16"/>
        <v>20</v>
      </c>
      <c r="C242" s="3">
        <v>235</v>
      </c>
      <c r="D242" s="3">
        <f t="shared" si="17"/>
        <v>2571.4852279465049</v>
      </c>
      <c r="F242" s="3">
        <f t="shared" si="20"/>
        <v>53983.188518255833</v>
      </c>
      <c r="G242" s="3">
        <f t="shared" si="18"/>
        <v>269.91594259127919</v>
      </c>
      <c r="H242" s="3">
        <f t="shared" si="19"/>
        <v>51681.619232900608</v>
      </c>
    </row>
    <row r="243" spans="2:8" x14ac:dyDescent="0.2">
      <c r="B243" s="3">
        <f t="shared" si="16"/>
        <v>20</v>
      </c>
      <c r="C243" s="3">
        <v>236</v>
      </c>
      <c r="D243" s="3">
        <f t="shared" si="17"/>
        <v>2571.4852279465049</v>
      </c>
      <c r="F243" s="3">
        <f t="shared" si="20"/>
        <v>51681.619232900608</v>
      </c>
      <c r="G243" s="3">
        <f t="shared" si="18"/>
        <v>258.40809616450304</v>
      </c>
      <c r="H243" s="3">
        <f t="shared" si="19"/>
        <v>49368.542101118604</v>
      </c>
    </row>
    <row r="244" spans="2:8" x14ac:dyDescent="0.2">
      <c r="B244" s="3">
        <f t="shared" si="16"/>
        <v>20</v>
      </c>
      <c r="C244" s="3">
        <v>237</v>
      </c>
      <c r="D244" s="3">
        <f t="shared" si="17"/>
        <v>2571.4852279465049</v>
      </c>
      <c r="F244" s="3">
        <f t="shared" si="20"/>
        <v>49368.542101118604</v>
      </c>
      <c r="G244" s="3">
        <f t="shared" si="18"/>
        <v>246.84271050559303</v>
      </c>
      <c r="H244" s="3">
        <f t="shared" si="19"/>
        <v>47043.899583677696</v>
      </c>
    </row>
    <row r="245" spans="2:8" x14ac:dyDescent="0.2">
      <c r="B245" s="3">
        <f t="shared" si="16"/>
        <v>20</v>
      </c>
      <c r="C245" s="3">
        <v>238</v>
      </c>
      <c r="D245" s="3">
        <f t="shared" si="17"/>
        <v>2571.4852279465049</v>
      </c>
      <c r="F245" s="3">
        <f t="shared" si="20"/>
        <v>47043.899583677696</v>
      </c>
      <c r="G245" s="3">
        <f t="shared" si="18"/>
        <v>235.21949791838847</v>
      </c>
      <c r="H245" s="3">
        <f t="shared" si="19"/>
        <v>44707.633853649582</v>
      </c>
    </row>
    <row r="246" spans="2:8" x14ac:dyDescent="0.2">
      <c r="B246" s="3">
        <f t="shared" si="16"/>
        <v>20</v>
      </c>
      <c r="C246" s="3">
        <v>239</v>
      </c>
      <c r="D246" s="3">
        <f t="shared" si="17"/>
        <v>2571.4852279465049</v>
      </c>
      <c r="F246" s="3">
        <f t="shared" si="20"/>
        <v>44707.633853649582</v>
      </c>
      <c r="G246" s="3">
        <f t="shared" si="18"/>
        <v>223.53816926824791</v>
      </c>
      <c r="H246" s="3">
        <f t="shared" si="19"/>
        <v>42359.686794971327</v>
      </c>
    </row>
    <row r="247" spans="2:8" x14ac:dyDescent="0.2">
      <c r="B247" s="3">
        <f t="shared" si="16"/>
        <v>20</v>
      </c>
      <c r="C247" s="3">
        <v>240</v>
      </c>
      <c r="D247" s="3">
        <f t="shared" si="17"/>
        <v>2571.4852279465049</v>
      </c>
      <c r="E247" s="3">
        <f>endpayment</f>
        <v>40000</v>
      </c>
      <c r="F247" s="3">
        <f t="shared" si="20"/>
        <v>42359.686794971327</v>
      </c>
      <c r="G247" s="3">
        <f t="shared" si="18"/>
        <v>211.79843397485664</v>
      </c>
      <c r="H247" s="3">
        <f t="shared" si="19"/>
        <v>9.996801964007318E-7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A3C8-DC50-4B74-8CA4-3F7B08D0A98A}">
  <sheetPr codeName="Sheet7"/>
  <dimension ref="B4:L15"/>
  <sheetViews>
    <sheetView workbookViewId="0">
      <selection activeCell="G17" sqref="G17"/>
    </sheetView>
  </sheetViews>
  <sheetFormatPr defaultRowHeight="15" x14ac:dyDescent="0.25"/>
  <cols>
    <col min="1" max="16384" width="9.140625" style="9"/>
  </cols>
  <sheetData>
    <row r="4" spans="2:12" x14ac:dyDescent="0.25">
      <c r="B4" s="9" t="s">
        <v>28</v>
      </c>
    </row>
    <row r="5" spans="2:12" x14ac:dyDescent="0.25">
      <c r="E5" s="9" t="s">
        <v>29</v>
      </c>
      <c r="F5" s="9" t="s">
        <v>30</v>
      </c>
      <c r="G5" s="9" t="s">
        <v>31</v>
      </c>
      <c r="H5" s="9" t="s">
        <v>32</v>
      </c>
    </row>
    <row r="6" spans="2:12" x14ac:dyDescent="0.25">
      <c r="E6" s="9">
        <v>0.06</v>
      </c>
      <c r="F6" s="9">
        <v>0.14000000000000001</v>
      </c>
      <c r="G6" s="9">
        <v>0.18</v>
      </c>
      <c r="H6" s="9">
        <v>0.65</v>
      </c>
    </row>
    <row r="7" spans="2:12" ht="30" x14ac:dyDescent="0.25">
      <c r="B7" s="9" t="s">
        <v>8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H7" s="10" t="s">
        <v>38</v>
      </c>
      <c r="I7" s="10" t="s">
        <v>39</v>
      </c>
      <c r="J7" s="10" t="s">
        <v>40</v>
      </c>
      <c r="K7" s="10"/>
      <c r="L7" s="10"/>
    </row>
    <row r="8" spans="2:12" x14ac:dyDescent="0.25">
      <c r="B8" s="9">
        <v>1</v>
      </c>
      <c r="C8" s="11">
        <v>74.421973149165339</v>
      </c>
      <c r="D8" s="12"/>
      <c r="E8" s="13">
        <v>1.3406466712454718E-14</v>
      </c>
      <c r="F8" s="13">
        <v>56.240154967347159</v>
      </c>
      <c r="G8" s="12"/>
      <c r="H8" s="13">
        <v>18.18181818181818</v>
      </c>
      <c r="J8" s="9">
        <f>C8-SUM(E8:H8)-I8+D8</f>
        <v>-1.4210854715202004E-14</v>
      </c>
    </row>
    <row r="9" spans="2:12" x14ac:dyDescent="0.25">
      <c r="B9" s="9">
        <v>2</v>
      </c>
      <c r="C9" s="9">
        <f>J8</f>
        <v>-1.4210854715202004E-14</v>
      </c>
      <c r="D9" s="9">
        <f>E8*(1+A)</f>
        <v>1.4210854715202001E-14</v>
      </c>
      <c r="E9" s="13">
        <v>0</v>
      </c>
      <c r="J9" s="9">
        <f t="shared" ref="J9:J15" si="0">C9-SUM(E9:H9)-I9+D9</f>
        <v>0</v>
      </c>
    </row>
    <row r="10" spans="2:12" x14ac:dyDescent="0.25">
      <c r="B10" s="9">
        <v>3</v>
      </c>
      <c r="C10" s="9">
        <f t="shared" ref="C10:C15" si="1">J9</f>
        <v>0</v>
      </c>
      <c r="D10" s="9">
        <f>E9*(1+A)+F8*(1+B)</f>
        <v>64.113776662775763</v>
      </c>
      <c r="E10" s="13">
        <v>2.4131640086320292E-15</v>
      </c>
      <c r="F10" s="13">
        <v>64.113776662775777</v>
      </c>
      <c r="J10" s="9">
        <f t="shared" si="0"/>
        <v>0</v>
      </c>
    </row>
    <row r="11" spans="2:12" x14ac:dyDescent="0.25">
      <c r="B11" s="9">
        <v>4</v>
      </c>
      <c r="C11" s="9">
        <f t="shared" si="1"/>
        <v>0</v>
      </c>
      <c r="D11" s="9">
        <f>E10*(1+A)+F9*(1+B)+G8*(1+C_)</f>
        <v>2.5579538491499513E-15</v>
      </c>
      <c r="E11" s="13">
        <v>0</v>
      </c>
      <c r="G11" s="13">
        <v>0</v>
      </c>
      <c r="J11" s="9">
        <f t="shared" si="0"/>
        <v>2.5579538491499513E-15</v>
      </c>
    </row>
    <row r="12" spans="2:12" x14ac:dyDescent="0.25">
      <c r="B12" s="9">
        <v>5</v>
      </c>
      <c r="C12" s="9">
        <f t="shared" si="1"/>
        <v>2.5579538491499513E-15</v>
      </c>
      <c r="D12" s="9">
        <f>E11*(1+A)+F10*(1+B)+G9*(1+C_)</f>
        <v>73.089705395564394</v>
      </c>
      <c r="E12" s="13">
        <v>24.528301886792452</v>
      </c>
      <c r="F12" s="13">
        <v>24.561403508771932</v>
      </c>
      <c r="I12" s="9">
        <v>24</v>
      </c>
      <c r="J12" s="9">
        <f t="shared" si="0"/>
        <v>0</v>
      </c>
    </row>
    <row r="13" spans="2:12" x14ac:dyDescent="0.25">
      <c r="B13" s="9">
        <v>6</v>
      </c>
      <c r="C13" s="9">
        <f t="shared" si="1"/>
        <v>0</v>
      </c>
      <c r="D13" s="9">
        <f>E12*(1+A)+F11*(1+B)+G10*(1+C_)</f>
        <v>26</v>
      </c>
      <c r="E13" s="12"/>
      <c r="F13" s="12"/>
      <c r="I13" s="9">
        <v>26</v>
      </c>
      <c r="J13" s="9">
        <f t="shared" si="0"/>
        <v>0</v>
      </c>
    </row>
    <row r="14" spans="2:12" x14ac:dyDescent="0.25">
      <c r="B14" s="9">
        <v>7</v>
      </c>
      <c r="C14" s="9">
        <f t="shared" si="1"/>
        <v>0</v>
      </c>
      <c r="D14" s="9">
        <f>E13*(1+A)+F12*(1+B)+G11*(1+C_)</f>
        <v>28.000000000000004</v>
      </c>
      <c r="E14" s="12"/>
      <c r="F14" s="12"/>
      <c r="I14" s="9">
        <v>28</v>
      </c>
      <c r="J14" s="9">
        <f t="shared" si="0"/>
        <v>0</v>
      </c>
    </row>
    <row r="15" spans="2:12" x14ac:dyDescent="0.25">
      <c r="B15" s="9">
        <v>8</v>
      </c>
      <c r="C15" s="9">
        <f t="shared" si="1"/>
        <v>0</v>
      </c>
      <c r="D15" s="9">
        <f>E14*(1+A)+F13*(1+B)+G12*(1+C_)+H8*(1+D)</f>
        <v>29.999999999999996</v>
      </c>
      <c r="E15" s="12"/>
      <c r="F15" s="12"/>
      <c r="I15" s="9">
        <v>30</v>
      </c>
      <c r="J15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51B4-30E9-4031-BBD2-E3070374D9BD}">
  <sheetPr codeName="Sheet8"/>
  <dimension ref="C1:N28"/>
  <sheetViews>
    <sheetView topLeftCell="A2" workbookViewId="0">
      <selection activeCell="E10" sqref="E10"/>
    </sheetView>
  </sheetViews>
  <sheetFormatPr defaultRowHeight="15" x14ac:dyDescent="0.25"/>
  <cols>
    <col min="1" max="4" width="9.140625" style="12"/>
    <col min="5" max="5" width="16.42578125" style="12" customWidth="1"/>
    <col min="6" max="16384" width="9.140625" style="12"/>
  </cols>
  <sheetData>
    <row r="1" spans="3:14" x14ac:dyDescent="0.25">
      <c r="E1" s="12" t="s">
        <v>41</v>
      </c>
      <c r="F1" s="12">
        <f>0.18/12</f>
        <v>1.4999999999999999E-2</v>
      </c>
      <c r="H1" s="12" t="s">
        <v>26</v>
      </c>
    </row>
    <row r="2" spans="3:14" x14ac:dyDescent="0.25">
      <c r="E2" s="12" t="s">
        <v>42</v>
      </c>
      <c r="F2" s="12">
        <f>0.12/12</f>
        <v>0.01</v>
      </c>
      <c r="H2" s="14">
        <f>SUM(F5:G28)-SUM(D5:E5)</f>
        <v>879.07960433997323</v>
      </c>
    </row>
    <row r="3" spans="3:14" x14ac:dyDescent="0.25">
      <c r="E3" s="12" t="s">
        <v>43</v>
      </c>
      <c r="F3" s="12">
        <v>2000</v>
      </c>
    </row>
    <row r="4" spans="3:14" ht="45" x14ac:dyDescent="0.25">
      <c r="C4" s="12" t="s">
        <v>0</v>
      </c>
      <c r="D4" s="15" t="s">
        <v>44</v>
      </c>
      <c r="E4" s="15" t="s">
        <v>45</v>
      </c>
      <c r="F4" s="15" t="s">
        <v>46</v>
      </c>
      <c r="G4" s="15" t="s">
        <v>47</v>
      </c>
      <c r="H4" s="15" t="s">
        <v>48</v>
      </c>
      <c r="I4" s="15" t="s">
        <v>49</v>
      </c>
      <c r="J4" s="15" t="s">
        <v>50</v>
      </c>
      <c r="K4" s="15" t="s">
        <v>51</v>
      </c>
      <c r="L4" s="15" t="s">
        <v>52</v>
      </c>
      <c r="M4" s="15" t="s">
        <v>53</v>
      </c>
      <c r="N4" s="15" t="s">
        <v>54</v>
      </c>
    </row>
    <row r="5" spans="3:14" x14ac:dyDescent="0.25">
      <c r="C5" s="12">
        <v>1</v>
      </c>
      <c r="D5" s="12">
        <v>10000</v>
      </c>
      <c r="E5" s="12">
        <v>5000</v>
      </c>
      <c r="F5" s="16">
        <v>1500</v>
      </c>
      <c r="G5" s="16">
        <v>500</v>
      </c>
      <c r="H5" s="12">
        <f t="shared" ref="H5:H28" si="0">card1rate*D5</f>
        <v>150</v>
      </c>
      <c r="I5" s="12">
        <f t="shared" ref="I5:I28" si="1">card2rate*E5</f>
        <v>50</v>
      </c>
      <c r="J5" s="12">
        <f>D5-F5+H5</f>
        <v>8650</v>
      </c>
      <c r="K5" s="12">
        <f>E5-G5+I5</f>
        <v>4550</v>
      </c>
      <c r="L5" s="12">
        <f>0.1*D5</f>
        <v>1000</v>
      </c>
      <c r="M5" s="12">
        <f>0.1*E5</f>
        <v>500</v>
      </c>
      <c r="N5" s="12">
        <f>SUM(F5:G5)</f>
        <v>2000</v>
      </c>
    </row>
    <row r="6" spans="3:14" x14ac:dyDescent="0.25">
      <c r="C6" s="12">
        <v>2</v>
      </c>
      <c r="D6" s="12">
        <f>J5</f>
        <v>8650</v>
      </c>
      <c r="E6" s="12">
        <f>K5</f>
        <v>4550</v>
      </c>
      <c r="F6" s="16">
        <v>1544.9999999999829</v>
      </c>
      <c r="G6" s="16">
        <v>455.00000000001705</v>
      </c>
      <c r="H6" s="12">
        <f t="shared" si="0"/>
        <v>129.75</v>
      </c>
      <c r="I6" s="12">
        <f t="shared" si="1"/>
        <v>45.5</v>
      </c>
      <c r="J6" s="12">
        <f t="shared" ref="J6:K28" si="2">D6-F6+H6</f>
        <v>7234.7500000000173</v>
      </c>
      <c r="K6" s="12">
        <f t="shared" si="2"/>
        <v>4140.4999999999827</v>
      </c>
      <c r="L6" s="12">
        <f t="shared" ref="L6:M28" si="3">0.1*D6</f>
        <v>865</v>
      </c>
      <c r="M6" s="12">
        <f t="shared" si="3"/>
        <v>455</v>
      </c>
      <c r="N6" s="12">
        <f t="shared" ref="N6:N28" si="4">SUM(F6:G6)</f>
        <v>2000</v>
      </c>
    </row>
    <row r="7" spans="3:14" x14ac:dyDescent="0.25">
      <c r="C7" s="12">
        <v>3</v>
      </c>
      <c r="D7" s="12">
        <f t="shared" ref="D7:E28" si="5">J6</f>
        <v>7234.7500000000173</v>
      </c>
      <c r="E7" s="12">
        <f t="shared" si="5"/>
        <v>4140.4999999999827</v>
      </c>
      <c r="F7" s="16">
        <v>1585.9500000000116</v>
      </c>
      <c r="G7" s="16">
        <v>414.04999999998842</v>
      </c>
      <c r="H7" s="12">
        <f t="shared" si="0"/>
        <v>108.52125000000025</v>
      </c>
      <c r="I7" s="12">
        <f t="shared" si="1"/>
        <v>41.404999999999831</v>
      </c>
      <c r="J7" s="12">
        <f t="shared" si="2"/>
        <v>5757.3212500000063</v>
      </c>
      <c r="K7" s="12">
        <f t="shared" si="2"/>
        <v>3767.8549999999941</v>
      </c>
      <c r="L7" s="12">
        <f t="shared" si="3"/>
        <v>723.47500000000173</v>
      </c>
      <c r="M7" s="12">
        <f t="shared" si="3"/>
        <v>414.04999999999831</v>
      </c>
      <c r="N7" s="12">
        <f t="shared" si="4"/>
        <v>2000</v>
      </c>
    </row>
    <row r="8" spans="3:14" x14ac:dyDescent="0.25">
      <c r="C8" s="12">
        <v>4</v>
      </c>
      <c r="D8" s="12">
        <f t="shared" si="5"/>
        <v>5757.3212500000063</v>
      </c>
      <c r="E8" s="12">
        <f t="shared" si="5"/>
        <v>3767.8549999999941</v>
      </c>
      <c r="F8" s="16">
        <v>1623.2145000000414</v>
      </c>
      <c r="G8" s="16">
        <v>376.78549999995857</v>
      </c>
      <c r="H8" s="12">
        <f t="shared" si="0"/>
        <v>86.359818750000088</v>
      </c>
      <c r="I8" s="12">
        <f t="shared" si="1"/>
        <v>37.678549999999944</v>
      </c>
      <c r="J8" s="12">
        <f t="shared" si="2"/>
        <v>4220.4665687499646</v>
      </c>
      <c r="K8" s="12">
        <f t="shared" si="2"/>
        <v>3428.7480500000356</v>
      </c>
      <c r="L8" s="12">
        <f t="shared" si="3"/>
        <v>575.73212500000068</v>
      </c>
      <c r="M8" s="12">
        <f t="shared" si="3"/>
        <v>376.78549999999944</v>
      </c>
      <c r="N8" s="12">
        <f t="shared" si="4"/>
        <v>2000</v>
      </c>
    </row>
    <row r="9" spans="3:14" x14ac:dyDescent="0.25">
      <c r="C9" s="12">
        <v>5</v>
      </c>
      <c r="D9" s="12">
        <f t="shared" si="5"/>
        <v>4220.4665687499646</v>
      </c>
      <c r="E9" s="12">
        <f t="shared" si="5"/>
        <v>3428.7480500000356</v>
      </c>
      <c r="F9" s="16">
        <v>1657.1251949999648</v>
      </c>
      <c r="G9" s="16">
        <v>342.87480500003522</v>
      </c>
      <c r="H9" s="12">
        <f t="shared" si="0"/>
        <v>63.306998531249469</v>
      </c>
      <c r="I9" s="12">
        <f t="shared" si="1"/>
        <v>34.287480500000356</v>
      </c>
      <c r="J9" s="12">
        <f t="shared" si="2"/>
        <v>2626.6483722812491</v>
      </c>
      <c r="K9" s="12">
        <f t="shared" si="2"/>
        <v>3120.1607255000008</v>
      </c>
      <c r="L9" s="12">
        <f t="shared" si="3"/>
        <v>422.04665687499647</v>
      </c>
      <c r="M9" s="12">
        <f t="shared" si="3"/>
        <v>342.87480500000356</v>
      </c>
      <c r="N9" s="12">
        <f t="shared" si="4"/>
        <v>2000</v>
      </c>
    </row>
    <row r="10" spans="3:14" x14ac:dyDescent="0.25">
      <c r="C10" s="12">
        <v>6</v>
      </c>
      <c r="D10" s="12">
        <f t="shared" si="5"/>
        <v>2626.6483722812491</v>
      </c>
      <c r="E10" s="12">
        <f t="shared" si="5"/>
        <v>3120.1607255000008</v>
      </c>
      <c r="F10" s="16">
        <v>1687.9839274500071</v>
      </c>
      <c r="G10" s="16">
        <v>312.01607254999271</v>
      </c>
      <c r="H10" s="12">
        <f t="shared" si="0"/>
        <v>39.399725584218736</v>
      </c>
      <c r="I10" s="12">
        <f t="shared" si="1"/>
        <v>31.20160725500001</v>
      </c>
      <c r="J10" s="12">
        <f t="shared" si="2"/>
        <v>978.06417041546069</v>
      </c>
      <c r="K10" s="12">
        <f t="shared" si="2"/>
        <v>2839.3462602050081</v>
      </c>
      <c r="L10" s="12">
        <f t="shared" si="3"/>
        <v>262.6648372281249</v>
      </c>
      <c r="M10" s="12">
        <f t="shared" si="3"/>
        <v>312.0160725500001</v>
      </c>
      <c r="N10" s="12">
        <f t="shared" si="4"/>
        <v>1999.9999999999998</v>
      </c>
    </row>
    <row r="11" spans="3:14" x14ac:dyDescent="0.25">
      <c r="C11" s="12">
        <v>7</v>
      </c>
      <c r="D11" s="12">
        <f t="shared" si="5"/>
        <v>978.06417041546069</v>
      </c>
      <c r="E11" s="12">
        <f t="shared" si="5"/>
        <v>2839.3462602050081</v>
      </c>
      <c r="F11" s="16">
        <v>992.73513297424154</v>
      </c>
      <c r="G11" s="16">
        <v>1007.2648670257585</v>
      </c>
      <c r="H11" s="12">
        <f t="shared" si="0"/>
        <v>14.67096255623191</v>
      </c>
      <c r="I11" s="12">
        <f t="shared" si="1"/>
        <v>28.393462602050082</v>
      </c>
      <c r="J11" s="12">
        <f t="shared" si="2"/>
        <v>-2.5489335087058862E-9</v>
      </c>
      <c r="K11" s="12">
        <f t="shared" si="2"/>
        <v>1860.4748557812995</v>
      </c>
      <c r="L11" s="12">
        <f t="shared" si="3"/>
        <v>97.806417041546069</v>
      </c>
      <c r="M11" s="12">
        <f t="shared" si="3"/>
        <v>283.93462602050084</v>
      </c>
      <c r="N11" s="12">
        <f t="shared" si="4"/>
        <v>2000</v>
      </c>
    </row>
    <row r="12" spans="3:14" x14ac:dyDescent="0.25">
      <c r="C12" s="12">
        <v>8</v>
      </c>
      <c r="D12" s="12">
        <f t="shared" si="5"/>
        <v>-2.5489335087058862E-9</v>
      </c>
      <c r="E12" s="12">
        <f t="shared" si="5"/>
        <v>1860.4748557812995</v>
      </c>
      <c r="F12" s="16">
        <v>0</v>
      </c>
      <c r="G12" s="16">
        <v>1879.0796043390701</v>
      </c>
      <c r="H12" s="12">
        <f t="shared" si="0"/>
        <v>-3.823400263058829E-11</v>
      </c>
      <c r="I12" s="12">
        <f t="shared" si="1"/>
        <v>18.604748557812997</v>
      </c>
      <c r="J12" s="12">
        <f t="shared" si="2"/>
        <v>-2.5871675113364746E-9</v>
      </c>
      <c r="K12" s="12">
        <f t="shared" si="2"/>
        <v>4.2433612179593183E-11</v>
      </c>
      <c r="L12" s="12">
        <f t="shared" si="3"/>
        <v>-2.5489335087058864E-10</v>
      </c>
      <c r="M12" s="12">
        <f t="shared" si="3"/>
        <v>186.04748557812997</v>
      </c>
      <c r="N12" s="12">
        <f t="shared" si="4"/>
        <v>1879.0796043390701</v>
      </c>
    </row>
    <row r="13" spans="3:14" x14ac:dyDescent="0.25">
      <c r="C13" s="12">
        <v>9</v>
      </c>
      <c r="D13" s="12">
        <f t="shared" si="5"/>
        <v>-2.5871675113364746E-9</v>
      </c>
      <c r="E13" s="12">
        <f t="shared" si="5"/>
        <v>4.2433612179593183E-11</v>
      </c>
      <c r="F13" s="16">
        <v>0</v>
      </c>
      <c r="G13" s="16">
        <v>0</v>
      </c>
      <c r="H13" s="12">
        <f t="shared" si="0"/>
        <v>-3.880751267004712E-11</v>
      </c>
      <c r="I13" s="12">
        <f t="shared" si="1"/>
        <v>4.2433612179593182E-13</v>
      </c>
      <c r="J13" s="12">
        <f t="shared" si="2"/>
        <v>-2.6259750240065219E-9</v>
      </c>
      <c r="K13" s="12">
        <f t="shared" si="2"/>
        <v>4.2857948301389117E-11</v>
      </c>
      <c r="L13" s="12">
        <f t="shared" si="3"/>
        <v>-2.5871675113364747E-10</v>
      </c>
      <c r="M13" s="12">
        <f t="shared" si="3"/>
        <v>4.2433612179593186E-12</v>
      </c>
      <c r="N13" s="12">
        <f t="shared" si="4"/>
        <v>0</v>
      </c>
    </row>
    <row r="14" spans="3:14" x14ac:dyDescent="0.25">
      <c r="C14" s="12">
        <v>10</v>
      </c>
      <c r="D14" s="12">
        <f t="shared" si="5"/>
        <v>-2.6259750240065219E-9</v>
      </c>
      <c r="E14" s="12">
        <f t="shared" si="5"/>
        <v>4.2857948301389117E-11</v>
      </c>
      <c r="F14" s="16">
        <v>0</v>
      </c>
      <c r="G14" s="16">
        <v>0</v>
      </c>
      <c r="H14" s="12">
        <f t="shared" si="0"/>
        <v>-3.9389625360097824E-11</v>
      </c>
      <c r="I14" s="12">
        <f t="shared" si="1"/>
        <v>4.285794830138912E-13</v>
      </c>
      <c r="J14" s="12">
        <f t="shared" si="2"/>
        <v>-2.6653646493666198E-9</v>
      </c>
      <c r="K14" s="12">
        <f t="shared" si="2"/>
        <v>4.3286527784403011E-11</v>
      </c>
      <c r="L14" s="12">
        <f t="shared" si="3"/>
        <v>-2.6259750240065219E-10</v>
      </c>
      <c r="M14" s="12">
        <f t="shared" si="3"/>
        <v>4.2857948301389117E-12</v>
      </c>
      <c r="N14" s="12">
        <f t="shared" si="4"/>
        <v>0</v>
      </c>
    </row>
    <row r="15" spans="3:14" x14ac:dyDescent="0.25">
      <c r="C15" s="12">
        <v>11</v>
      </c>
      <c r="D15" s="12">
        <f t="shared" si="5"/>
        <v>-2.6653646493666198E-9</v>
      </c>
      <c r="E15" s="12">
        <f t="shared" si="5"/>
        <v>4.3286527784403011E-11</v>
      </c>
      <c r="F15" s="16">
        <v>0</v>
      </c>
      <c r="G15" s="16">
        <v>0</v>
      </c>
      <c r="H15" s="12">
        <f t="shared" si="0"/>
        <v>-3.9980469740499296E-11</v>
      </c>
      <c r="I15" s="12">
        <f t="shared" si="1"/>
        <v>4.3286527784403011E-13</v>
      </c>
      <c r="J15" s="12">
        <f t="shared" si="2"/>
        <v>-2.7053451191071191E-9</v>
      </c>
      <c r="K15" s="12">
        <f t="shared" si="2"/>
        <v>4.3719393062247038E-11</v>
      </c>
      <c r="L15" s="12">
        <f t="shared" si="3"/>
        <v>-2.6653646493666197E-10</v>
      </c>
      <c r="M15" s="12">
        <f t="shared" si="3"/>
        <v>4.3286527784403012E-12</v>
      </c>
      <c r="N15" s="12">
        <f t="shared" si="4"/>
        <v>0</v>
      </c>
    </row>
    <row r="16" spans="3:14" x14ac:dyDescent="0.25">
      <c r="C16" s="12">
        <v>12</v>
      </c>
      <c r="D16" s="12">
        <f t="shared" si="5"/>
        <v>-2.7053451191071191E-9</v>
      </c>
      <c r="E16" s="12">
        <f t="shared" si="5"/>
        <v>4.3719393062247038E-11</v>
      </c>
      <c r="F16" s="16">
        <v>0</v>
      </c>
      <c r="G16" s="16">
        <v>0</v>
      </c>
      <c r="H16" s="12">
        <f t="shared" si="0"/>
        <v>-4.0580176786606785E-11</v>
      </c>
      <c r="I16" s="12">
        <f t="shared" si="1"/>
        <v>4.3719393062247039E-13</v>
      </c>
      <c r="J16" s="12">
        <f t="shared" si="2"/>
        <v>-2.7459252958937257E-9</v>
      </c>
      <c r="K16" s="12">
        <f t="shared" si="2"/>
        <v>4.4156586992869509E-11</v>
      </c>
      <c r="L16" s="12">
        <f t="shared" si="3"/>
        <v>-2.7053451191071192E-10</v>
      </c>
      <c r="M16" s="12">
        <f t="shared" si="3"/>
        <v>4.3719393062247038E-12</v>
      </c>
      <c r="N16" s="12">
        <f t="shared" si="4"/>
        <v>0</v>
      </c>
    </row>
    <row r="17" spans="3:14" x14ac:dyDescent="0.25">
      <c r="C17" s="12">
        <v>13</v>
      </c>
      <c r="D17" s="12">
        <f t="shared" si="5"/>
        <v>-2.7459252958937257E-9</v>
      </c>
      <c r="E17" s="12">
        <f t="shared" si="5"/>
        <v>4.4156586992869509E-11</v>
      </c>
      <c r="F17" s="16">
        <v>0</v>
      </c>
      <c r="G17" s="16">
        <v>3.2180307957243851E-11</v>
      </c>
      <c r="H17" s="12">
        <f t="shared" si="0"/>
        <v>-4.1188879438405887E-11</v>
      </c>
      <c r="I17" s="12">
        <f t="shared" si="1"/>
        <v>4.4156586992869511E-13</v>
      </c>
      <c r="J17" s="12">
        <f t="shared" si="2"/>
        <v>-2.7871141753321316E-9</v>
      </c>
      <c r="K17" s="12">
        <f t="shared" si="2"/>
        <v>1.2417844905554354E-11</v>
      </c>
      <c r="L17" s="12">
        <f t="shared" si="3"/>
        <v>-2.7459252958937258E-10</v>
      </c>
      <c r="M17" s="12">
        <f t="shared" si="3"/>
        <v>4.4156586992869516E-12</v>
      </c>
      <c r="N17" s="12">
        <f t="shared" si="4"/>
        <v>3.2180307957243851E-11</v>
      </c>
    </row>
    <row r="18" spans="3:14" x14ac:dyDescent="0.25">
      <c r="C18" s="12">
        <v>14</v>
      </c>
      <c r="D18" s="12">
        <f t="shared" si="5"/>
        <v>-2.7871141753321316E-9</v>
      </c>
      <c r="E18" s="12">
        <f t="shared" si="5"/>
        <v>1.2417844905554354E-11</v>
      </c>
      <c r="F18" s="16">
        <v>0</v>
      </c>
      <c r="G18" s="16">
        <v>1.2386001843320557E-10</v>
      </c>
      <c r="H18" s="12">
        <f t="shared" si="0"/>
        <v>-4.1806712629981974E-11</v>
      </c>
      <c r="I18" s="12">
        <f t="shared" si="1"/>
        <v>1.2417844905554353E-13</v>
      </c>
      <c r="J18" s="12">
        <f t="shared" si="2"/>
        <v>-2.8289208879621134E-9</v>
      </c>
      <c r="K18" s="12">
        <f t="shared" si="2"/>
        <v>-1.1131799507859567E-10</v>
      </c>
      <c r="L18" s="12">
        <f t="shared" si="3"/>
        <v>-2.7871141753321318E-10</v>
      </c>
      <c r="M18" s="12">
        <f t="shared" si="3"/>
        <v>1.2417844905554355E-12</v>
      </c>
      <c r="N18" s="12">
        <f t="shared" si="4"/>
        <v>1.2386001843320557E-10</v>
      </c>
    </row>
    <row r="19" spans="3:14" x14ac:dyDescent="0.25">
      <c r="C19" s="12">
        <v>15</v>
      </c>
      <c r="D19" s="12">
        <f t="shared" si="5"/>
        <v>-2.8289208879621134E-9</v>
      </c>
      <c r="E19" s="12">
        <f t="shared" si="5"/>
        <v>-1.1131799507859567E-10</v>
      </c>
      <c r="F19" s="16">
        <v>0</v>
      </c>
      <c r="G19" s="16">
        <v>0</v>
      </c>
      <c r="H19" s="12">
        <f t="shared" si="0"/>
        <v>-4.2433813319431697E-11</v>
      </c>
      <c r="I19" s="12">
        <f t="shared" si="1"/>
        <v>-1.1131799507859568E-12</v>
      </c>
      <c r="J19" s="12">
        <f t="shared" si="2"/>
        <v>-2.871354701281545E-9</v>
      </c>
      <c r="K19" s="12">
        <f t="shared" si="2"/>
        <v>-1.1243117502938163E-10</v>
      </c>
      <c r="L19" s="12">
        <f t="shared" si="3"/>
        <v>-2.8289208879621134E-10</v>
      </c>
      <c r="M19" s="12">
        <f t="shared" si="3"/>
        <v>-1.1131799507859568E-11</v>
      </c>
      <c r="N19" s="12">
        <f t="shared" si="4"/>
        <v>0</v>
      </c>
    </row>
    <row r="20" spans="3:14" x14ac:dyDescent="0.25">
      <c r="C20" s="12">
        <v>16</v>
      </c>
      <c r="D20" s="12">
        <f t="shared" si="5"/>
        <v>-2.871354701281545E-9</v>
      </c>
      <c r="E20" s="12">
        <f t="shared" si="5"/>
        <v>-1.1243117502938163E-10</v>
      </c>
      <c r="F20" s="16">
        <v>0</v>
      </c>
      <c r="G20" s="16">
        <v>0</v>
      </c>
      <c r="H20" s="12">
        <f t="shared" si="0"/>
        <v>-4.3070320519223174E-11</v>
      </c>
      <c r="I20" s="12">
        <f t="shared" si="1"/>
        <v>-1.1243117502938164E-12</v>
      </c>
      <c r="J20" s="12">
        <f t="shared" si="2"/>
        <v>-2.914425021800768E-9</v>
      </c>
      <c r="K20" s="12">
        <f t="shared" si="2"/>
        <v>-1.1355548677967545E-10</v>
      </c>
      <c r="L20" s="12">
        <f t="shared" si="3"/>
        <v>-2.8713547012815451E-10</v>
      </c>
      <c r="M20" s="12">
        <f t="shared" si="3"/>
        <v>-1.1243117502938163E-11</v>
      </c>
      <c r="N20" s="12">
        <f t="shared" si="4"/>
        <v>0</v>
      </c>
    </row>
    <row r="21" spans="3:14" x14ac:dyDescent="0.25">
      <c r="C21" s="12">
        <v>17</v>
      </c>
      <c r="D21" s="12">
        <f t="shared" si="5"/>
        <v>-2.914425021800768E-9</v>
      </c>
      <c r="E21" s="12">
        <f t="shared" si="5"/>
        <v>-1.1355548677967545E-10</v>
      </c>
      <c r="F21" s="16">
        <v>2.1383212113867157E-11</v>
      </c>
      <c r="G21" s="16">
        <v>7.899397372765056E-11</v>
      </c>
      <c r="H21" s="12">
        <f t="shared" si="0"/>
        <v>-4.3716375327011522E-11</v>
      </c>
      <c r="I21" s="12">
        <f t="shared" si="1"/>
        <v>-1.1355548677967544E-12</v>
      </c>
      <c r="J21" s="12">
        <f t="shared" si="2"/>
        <v>-2.9795246092416467E-9</v>
      </c>
      <c r="K21" s="12">
        <f t="shared" si="2"/>
        <v>-1.9368501537512274E-10</v>
      </c>
      <c r="L21" s="12">
        <f t="shared" si="3"/>
        <v>-2.9144250218007685E-10</v>
      </c>
      <c r="M21" s="12">
        <f t="shared" si="3"/>
        <v>-1.1355548677967546E-11</v>
      </c>
      <c r="N21" s="12">
        <f t="shared" si="4"/>
        <v>1.0037718584151771E-10</v>
      </c>
    </row>
    <row r="22" spans="3:14" x14ac:dyDescent="0.25">
      <c r="C22" s="12">
        <v>18</v>
      </c>
      <c r="D22" s="12">
        <f t="shared" si="5"/>
        <v>-2.9795246092416467E-9</v>
      </c>
      <c r="E22" s="12">
        <f t="shared" si="5"/>
        <v>-1.9368501537512274E-10</v>
      </c>
      <c r="F22" s="16">
        <v>6.4563564468611514E-11</v>
      </c>
      <c r="G22" s="16">
        <v>0</v>
      </c>
      <c r="H22" s="12">
        <f t="shared" si="0"/>
        <v>-4.4692869138624703E-11</v>
      </c>
      <c r="I22" s="12">
        <f t="shared" si="1"/>
        <v>-1.9368501537512276E-12</v>
      </c>
      <c r="J22" s="12">
        <f t="shared" si="2"/>
        <v>-3.0887810428488827E-9</v>
      </c>
      <c r="K22" s="12">
        <f t="shared" si="2"/>
        <v>-1.9562186552887398E-10</v>
      </c>
      <c r="L22" s="12">
        <f t="shared" si="3"/>
        <v>-2.9795246092416468E-10</v>
      </c>
      <c r="M22" s="12">
        <f t="shared" si="3"/>
        <v>-1.9368501537512277E-11</v>
      </c>
      <c r="N22" s="12">
        <f t="shared" si="4"/>
        <v>6.4563564468611514E-11</v>
      </c>
    </row>
    <row r="23" spans="3:14" x14ac:dyDescent="0.25">
      <c r="C23" s="12">
        <v>19</v>
      </c>
      <c r="D23" s="12">
        <f t="shared" si="5"/>
        <v>-3.0887810428488827E-9</v>
      </c>
      <c r="E23" s="12">
        <f t="shared" si="5"/>
        <v>-1.9562186552887398E-10</v>
      </c>
      <c r="F23" s="16">
        <v>0</v>
      </c>
      <c r="G23" s="16">
        <v>2.2140410826628929E-10</v>
      </c>
      <c r="H23" s="12">
        <f t="shared" si="0"/>
        <v>-4.6331715642733241E-11</v>
      </c>
      <c r="I23" s="12">
        <f t="shared" si="1"/>
        <v>-1.9562186552887399E-12</v>
      </c>
      <c r="J23" s="12">
        <f t="shared" si="2"/>
        <v>-3.1351127584916157E-9</v>
      </c>
      <c r="K23" s="12">
        <f t="shared" si="2"/>
        <v>-4.1898219245045202E-10</v>
      </c>
      <c r="L23" s="12">
        <f t="shared" si="3"/>
        <v>-3.0887810428488831E-10</v>
      </c>
      <c r="M23" s="12">
        <f t="shared" si="3"/>
        <v>-1.9562186552887399E-11</v>
      </c>
      <c r="N23" s="12">
        <f t="shared" si="4"/>
        <v>2.2140410826628929E-10</v>
      </c>
    </row>
    <row r="24" spans="3:14" x14ac:dyDescent="0.25">
      <c r="C24" s="12">
        <v>20</v>
      </c>
      <c r="D24" s="12">
        <f t="shared" si="5"/>
        <v>-3.1351127584916157E-9</v>
      </c>
      <c r="E24" s="12">
        <f t="shared" si="5"/>
        <v>-4.1898219245045202E-10</v>
      </c>
      <c r="F24" s="16">
        <v>2.5162893095698748E-11</v>
      </c>
      <c r="G24" s="16">
        <v>1.4404257967109419E-10</v>
      </c>
      <c r="H24" s="12">
        <f t="shared" si="0"/>
        <v>-4.7026691377374233E-11</v>
      </c>
      <c r="I24" s="12">
        <f t="shared" si="1"/>
        <v>-4.1898219245045199E-12</v>
      </c>
      <c r="J24" s="12">
        <f t="shared" si="2"/>
        <v>-3.2073023429646889E-9</v>
      </c>
      <c r="K24" s="12">
        <f t="shared" si="2"/>
        <v>-5.672145940460507E-10</v>
      </c>
      <c r="L24" s="12">
        <f t="shared" si="3"/>
        <v>-3.1351127584916157E-10</v>
      </c>
      <c r="M24" s="12">
        <f t="shared" si="3"/>
        <v>-4.1898219245045204E-11</v>
      </c>
      <c r="N24" s="12">
        <f t="shared" si="4"/>
        <v>1.6920547276679294E-10</v>
      </c>
    </row>
    <row r="25" spans="3:14" x14ac:dyDescent="0.25">
      <c r="C25" s="12">
        <v>21</v>
      </c>
      <c r="D25" s="12">
        <f t="shared" si="5"/>
        <v>-3.2073023429646889E-9</v>
      </c>
      <c r="E25" s="12">
        <f t="shared" si="5"/>
        <v>-5.672145940460507E-10</v>
      </c>
      <c r="F25" s="16">
        <v>0</v>
      </c>
      <c r="G25" s="16">
        <v>1.1586830126486092E-10</v>
      </c>
      <c r="H25" s="12">
        <f t="shared" si="0"/>
        <v>-4.8109535144470331E-11</v>
      </c>
      <c r="I25" s="12">
        <f t="shared" si="1"/>
        <v>-5.6721459404605068E-12</v>
      </c>
      <c r="J25" s="12">
        <f t="shared" si="2"/>
        <v>-3.2554118781091591E-9</v>
      </c>
      <c r="K25" s="12">
        <f t="shared" si="2"/>
        <v>-6.8875504125137211E-10</v>
      </c>
      <c r="L25" s="12">
        <f t="shared" si="3"/>
        <v>-3.2073023429646893E-10</v>
      </c>
      <c r="M25" s="12">
        <f t="shared" si="3"/>
        <v>-5.6721459404605071E-11</v>
      </c>
      <c r="N25" s="12">
        <f t="shared" si="4"/>
        <v>1.1586830126486092E-10</v>
      </c>
    </row>
    <row r="26" spans="3:14" x14ac:dyDescent="0.25">
      <c r="C26" s="12">
        <v>22</v>
      </c>
      <c r="D26" s="12">
        <f t="shared" si="5"/>
        <v>-3.2554118781091591E-9</v>
      </c>
      <c r="E26" s="12">
        <f t="shared" si="5"/>
        <v>-6.8875504125137211E-10</v>
      </c>
      <c r="F26" s="16">
        <v>0</v>
      </c>
      <c r="G26" s="16">
        <v>5.5198103631034012E-11</v>
      </c>
      <c r="H26" s="12">
        <f t="shared" si="0"/>
        <v>-4.8831178171637388E-11</v>
      </c>
      <c r="I26" s="12">
        <f t="shared" si="1"/>
        <v>-6.8875504125137211E-12</v>
      </c>
      <c r="J26" s="12">
        <f t="shared" si="2"/>
        <v>-3.3042430562807963E-9</v>
      </c>
      <c r="K26" s="12">
        <f t="shared" si="2"/>
        <v>-7.5084069529491983E-10</v>
      </c>
      <c r="L26" s="12">
        <f t="shared" si="3"/>
        <v>-3.2554118781091596E-10</v>
      </c>
      <c r="M26" s="12">
        <f t="shared" si="3"/>
        <v>-6.8875504125137216E-11</v>
      </c>
      <c r="N26" s="12">
        <f t="shared" si="4"/>
        <v>5.5198103631034012E-11</v>
      </c>
    </row>
    <row r="27" spans="3:14" x14ac:dyDescent="0.25">
      <c r="C27" s="12">
        <v>23</v>
      </c>
      <c r="D27" s="12">
        <f t="shared" si="5"/>
        <v>-3.3042430562807963E-9</v>
      </c>
      <c r="E27" s="12">
        <f t="shared" si="5"/>
        <v>-7.5084069529491983E-10</v>
      </c>
      <c r="F27" s="16">
        <v>0</v>
      </c>
      <c r="G27" s="16">
        <v>0</v>
      </c>
      <c r="H27" s="12">
        <f t="shared" si="0"/>
        <v>-4.9563645844211943E-11</v>
      </c>
      <c r="I27" s="12">
        <f t="shared" si="1"/>
        <v>-7.5084069529491991E-12</v>
      </c>
      <c r="J27" s="12">
        <f t="shared" si="2"/>
        <v>-3.3538067021250082E-9</v>
      </c>
      <c r="K27" s="12">
        <f t="shared" si="2"/>
        <v>-7.58349102247869E-10</v>
      </c>
      <c r="L27" s="12">
        <f t="shared" si="3"/>
        <v>-3.3042430562807967E-10</v>
      </c>
      <c r="M27" s="12">
        <f t="shared" si="3"/>
        <v>-7.5084069529491988E-11</v>
      </c>
      <c r="N27" s="12">
        <f t="shared" si="4"/>
        <v>0</v>
      </c>
    </row>
    <row r="28" spans="3:14" x14ac:dyDescent="0.25">
      <c r="C28" s="12">
        <v>24</v>
      </c>
      <c r="D28" s="12">
        <f t="shared" si="5"/>
        <v>-3.3538067021250082E-9</v>
      </c>
      <c r="E28" s="12">
        <f t="shared" si="5"/>
        <v>-7.58349102247869E-10</v>
      </c>
      <c r="F28" s="16">
        <v>0</v>
      </c>
      <c r="G28" s="16">
        <v>2.2193294820897108E-11</v>
      </c>
      <c r="H28" s="12">
        <f t="shared" si="0"/>
        <v>-5.0307100531875122E-11</v>
      </c>
      <c r="I28" s="12">
        <f t="shared" si="1"/>
        <v>-7.5834910224786899E-12</v>
      </c>
      <c r="J28" s="12">
        <f t="shared" si="2"/>
        <v>-3.4041138026568832E-9</v>
      </c>
      <c r="K28" s="12">
        <f t="shared" si="2"/>
        <v>-7.881258880912448E-10</v>
      </c>
      <c r="L28" s="12">
        <f t="shared" si="3"/>
        <v>-3.3538067021250086E-10</v>
      </c>
      <c r="M28" s="12">
        <f t="shared" si="3"/>
        <v>-7.5834910224786902E-11</v>
      </c>
      <c r="N28" s="12">
        <f t="shared" si="4"/>
        <v>2.2193294820897108E-11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90C-69A1-43B7-9E84-E56AF50DE87C}">
  <sheetPr codeName="Sheet9"/>
  <dimension ref="D4:K37"/>
  <sheetViews>
    <sheetView tabSelected="1" workbookViewId="0">
      <selection activeCell="D21" sqref="D21"/>
    </sheetView>
  </sheetViews>
  <sheetFormatPr defaultRowHeight="15" x14ac:dyDescent="0.25"/>
  <cols>
    <col min="1" max="5" width="9.140625" style="9"/>
    <col min="6" max="6" width="10.140625" style="9" customWidth="1"/>
    <col min="7" max="7" width="9.140625" style="9"/>
    <col min="8" max="8" width="10.85546875" style="9" bestFit="1" customWidth="1"/>
    <col min="9" max="9" width="10.140625" style="9" bestFit="1" customWidth="1"/>
    <col min="10" max="16384" width="9.140625" style="9"/>
  </cols>
  <sheetData>
    <row r="4" spans="4:11" x14ac:dyDescent="0.25">
      <c r="D4" s="17" t="s">
        <v>55</v>
      </c>
      <c r="E4" s="17"/>
      <c r="F4" s="17"/>
      <c r="G4" s="17"/>
      <c r="H4" s="17"/>
      <c r="I4" s="17"/>
    </row>
    <row r="5" spans="4:11" x14ac:dyDescent="0.25">
      <c r="D5" s="17" t="s">
        <v>56</v>
      </c>
      <c r="E5" s="17"/>
      <c r="F5" s="17"/>
      <c r="G5" s="17"/>
      <c r="H5" s="17"/>
      <c r="I5" s="17"/>
    </row>
    <row r="6" spans="4:11" x14ac:dyDescent="0.25">
      <c r="D6" s="17" t="s">
        <v>57</v>
      </c>
      <c r="E6" s="17"/>
      <c r="F6" s="17"/>
      <c r="G6" s="17"/>
      <c r="H6" s="17"/>
      <c r="I6" s="17"/>
    </row>
    <row r="7" spans="4:11" x14ac:dyDescent="0.25">
      <c r="D7" s="17" t="s">
        <v>58</v>
      </c>
      <c r="E7" s="17"/>
      <c r="F7" s="17"/>
      <c r="G7" s="17"/>
      <c r="H7" s="17"/>
      <c r="I7" s="17"/>
    </row>
    <row r="8" spans="4:11" x14ac:dyDescent="0.25">
      <c r="D8" s="17" t="s">
        <v>59</v>
      </c>
      <c r="E8" s="17"/>
      <c r="F8" s="17"/>
      <c r="G8" s="17"/>
      <c r="H8" s="17"/>
      <c r="I8" s="17"/>
      <c r="J8" s="9" t="s">
        <v>60</v>
      </c>
      <c r="K8" s="9">
        <v>500</v>
      </c>
    </row>
    <row r="9" spans="4:11" x14ac:dyDescent="0.25">
      <c r="D9" s="17" t="s">
        <v>61</v>
      </c>
      <c r="E9" s="17"/>
      <c r="F9" s="17"/>
      <c r="G9" s="17"/>
      <c r="H9" s="17"/>
      <c r="I9" s="17"/>
      <c r="J9" s="9" t="s">
        <v>62</v>
      </c>
      <c r="K9" s="9">
        <v>0.1</v>
      </c>
    </row>
    <row r="10" spans="4:11" x14ac:dyDescent="0.25">
      <c r="D10" s="17" t="s">
        <v>63</v>
      </c>
      <c r="E10" s="17"/>
      <c r="F10" s="17"/>
      <c r="G10" s="17"/>
      <c r="H10" s="17" t="s">
        <v>64</v>
      </c>
      <c r="I10" s="17"/>
    </row>
    <row r="11" spans="4:11" x14ac:dyDescent="0.25">
      <c r="D11" s="17"/>
      <c r="E11" s="17"/>
      <c r="F11" s="17"/>
      <c r="G11" s="17"/>
      <c r="H11" s="18">
        <f>NPV(annint/12,G14:G37)</f>
        <v>49999.999999956461</v>
      </c>
      <c r="I11" s="17"/>
    </row>
    <row r="13" spans="4:11" ht="30" x14ac:dyDescent="0.25">
      <c r="E13" s="9" t="s">
        <v>0</v>
      </c>
      <c r="F13" s="10" t="s">
        <v>15</v>
      </c>
      <c r="G13" s="10" t="s">
        <v>6</v>
      </c>
      <c r="H13" s="10" t="s">
        <v>2</v>
      </c>
      <c r="I13" s="10" t="s">
        <v>65</v>
      </c>
      <c r="J13" s="10"/>
    </row>
    <row r="14" spans="4:11" x14ac:dyDescent="0.25">
      <c r="E14" s="9">
        <v>1</v>
      </c>
      <c r="F14" s="19">
        <v>50000</v>
      </c>
      <c r="G14" s="20">
        <v>1588.3449867422676</v>
      </c>
      <c r="H14" s="19">
        <f t="shared" ref="H14:H37" si="0">(annint/12)*F14</f>
        <v>416.66666666666669</v>
      </c>
      <c r="I14" s="19">
        <f>F14-(G14-H14)</f>
        <v>48828.321679924396</v>
      </c>
    </row>
    <row r="15" spans="4:11" x14ac:dyDescent="0.25">
      <c r="E15" s="9">
        <v>2</v>
      </c>
      <c r="F15" s="19">
        <f>I14</f>
        <v>48828.321679924396</v>
      </c>
      <c r="G15" s="19">
        <f>G14</f>
        <v>1588.3449867422676</v>
      </c>
      <c r="H15" s="19">
        <f t="shared" si="0"/>
        <v>406.90268066603664</v>
      </c>
      <c r="I15" s="19">
        <f t="shared" ref="I15:I37" si="1">F15-(G15-H15)</f>
        <v>47646.879373848162</v>
      </c>
    </row>
    <row r="16" spans="4:11" x14ac:dyDescent="0.25">
      <c r="E16" s="9">
        <v>3</v>
      </c>
      <c r="F16" s="19">
        <f t="shared" ref="F16:F37" si="2">I15</f>
        <v>47646.879373848162</v>
      </c>
      <c r="G16" s="19">
        <f t="shared" ref="G16:G19" si="3">G15</f>
        <v>1588.3449867422676</v>
      </c>
      <c r="H16" s="19">
        <f t="shared" si="0"/>
        <v>397.05732811540133</v>
      </c>
      <c r="I16" s="19">
        <f t="shared" si="1"/>
        <v>46455.591715221293</v>
      </c>
    </row>
    <row r="17" spans="5:9" x14ac:dyDescent="0.25">
      <c r="E17" s="9">
        <v>4</v>
      </c>
      <c r="F17" s="19">
        <f t="shared" si="2"/>
        <v>46455.591715221293</v>
      </c>
      <c r="G17" s="19">
        <f t="shared" si="3"/>
        <v>1588.3449867422676</v>
      </c>
      <c r="H17" s="19">
        <f t="shared" si="0"/>
        <v>387.12993096017743</v>
      </c>
      <c r="I17" s="19">
        <f t="shared" si="1"/>
        <v>45254.3766594392</v>
      </c>
    </row>
    <row r="18" spans="5:9" x14ac:dyDescent="0.25">
      <c r="E18" s="9">
        <v>5</v>
      </c>
      <c r="F18" s="19">
        <f t="shared" si="2"/>
        <v>45254.3766594392</v>
      </c>
      <c r="G18" s="19">
        <f t="shared" si="3"/>
        <v>1588.3449867422676</v>
      </c>
      <c r="H18" s="19">
        <f t="shared" si="0"/>
        <v>377.11980549532666</v>
      </c>
      <c r="I18" s="19">
        <f t="shared" si="1"/>
        <v>44043.15147819226</v>
      </c>
    </row>
    <row r="19" spans="5:9" x14ac:dyDescent="0.25">
      <c r="E19" s="9">
        <v>6</v>
      </c>
      <c r="F19" s="19">
        <f t="shared" si="2"/>
        <v>44043.15147819226</v>
      </c>
      <c r="G19" s="19">
        <f t="shared" si="3"/>
        <v>1588.3449867422676</v>
      </c>
      <c r="H19" s="19">
        <f t="shared" si="0"/>
        <v>367.02626231826883</v>
      </c>
      <c r="I19" s="19">
        <f t="shared" si="1"/>
        <v>42821.832753768264</v>
      </c>
    </row>
    <row r="20" spans="5:9" x14ac:dyDescent="0.25">
      <c r="E20" s="9">
        <v>7</v>
      </c>
      <c r="F20" s="19">
        <f t="shared" si="2"/>
        <v>42821.832753768264</v>
      </c>
      <c r="G20" s="19">
        <f>G19+$K$8</f>
        <v>2088.3449867422678</v>
      </c>
      <c r="H20" s="19">
        <f t="shared" si="0"/>
        <v>356.84860628140217</v>
      </c>
      <c r="I20" s="19">
        <f t="shared" si="1"/>
        <v>41090.3363733074</v>
      </c>
    </row>
    <row r="21" spans="5:9" x14ac:dyDescent="0.25">
      <c r="E21" s="9">
        <v>8</v>
      </c>
      <c r="F21" s="19">
        <f t="shared" si="2"/>
        <v>41090.3363733074</v>
      </c>
      <c r="G21" s="19">
        <f>G20</f>
        <v>2088.3449867422678</v>
      </c>
      <c r="H21" s="19">
        <f t="shared" si="0"/>
        <v>342.41946977756169</v>
      </c>
      <c r="I21" s="19">
        <f t="shared" si="1"/>
        <v>39344.410856342693</v>
      </c>
    </row>
    <row r="22" spans="5:9" x14ac:dyDescent="0.25">
      <c r="E22" s="9">
        <v>9</v>
      </c>
      <c r="F22" s="19">
        <f t="shared" si="2"/>
        <v>39344.410856342693</v>
      </c>
      <c r="G22" s="19">
        <f t="shared" ref="G22:G25" si="4">G21</f>
        <v>2088.3449867422678</v>
      </c>
      <c r="H22" s="19">
        <f t="shared" si="0"/>
        <v>327.87009046952244</v>
      </c>
      <c r="I22" s="19">
        <f t="shared" si="1"/>
        <v>37583.935960069946</v>
      </c>
    </row>
    <row r="23" spans="5:9" x14ac:dyDescent="0.25">
      <c r="E23" s="9">
        <v>10</v>
      </c>
      <c r="F23" s="19">
        <f t="shared" si="2"/>
        <v>37583.935960069946</v>
      </c>
      <c r="G23" s="19">
        <f t="shared" si="4"/>
        <v>2088.3449867422678</v>
      </c>
      <c r="H23" s="19">
        <f t="shared" si="0"/>
        <v>313.19946633391623</v>
      </c>
      <c r="I23" s="19">
        <f t="shared" si="1"/>
        <v>35808.790439661592</v>
      </c>
    </row>
    <row r="24" spans="5:9" x14ac:dyDescent="0.25">
      <c r="E24" s="9">
        <v>11</v>
      </c>
      <c r="F24" s="19">
        <f t="shared" si="2"/>
        <v>35808.790439661592</v>
      </c>
      <c r="G24" s="19">
        <f t="shared" si="4"/>
        <v>2088.3449867422678</v>
      </c>
      <c r="H24" s="19">
        <f t="shared" si="0"/>
        <v>298.40658699717994</v>
      </c>
      <c r="I24" s="19">
        <f t="shared" si="1"/>
        <v>34018.852039916506</v>
      </c>
    </row>
    <row r="25" spans="5:9" x14ac:dyDescent="0.25">
      <c r="E25" s="9">
        <v>12</v>
      </c>
      <c r="F25" s="19">
        <f t="shared" si="2"/>
        <v>34018.852039916506</v>
      </c>
      <c r="G25" s="19">
        <f t="shared" si="4"/>
        <v>2088.3449867422678</v>
      </c>
      <c r="H25" s="19">
        <f t="shared" si="0"/>
        <v>283.4904336659709</v>
      </c>
      <c r="I25" s="19">
        <f t="shared" si="1"/>
        <v>32213.99748684021</v>
      </c>
    </row>
    <row r="26" spans="5:9" x14ac:dyDescent="0.25">
      <c r="E26" s="9">
        <v>13</v>
      </c>
      <c r="F26" s="19">
        <f t="shared" si="2"/>
        <v>32213.99748684021</v>
      </c>
      <c r="G26" s="19">
        <f>G25+K8</f>
        <v>2588.3449867422678</v>
      </c>
      <c r="H26" s="19">
        <f t="shared" si="0"/>
        <v>268.44997905700177</v>
      </c>
      <c r="I26" s="19">
        <f t="shared" si="1"/>
        <v>29894.102479154943</v>
      </c>
    </row>
    <row r="27" spans="5:9" x14ac:dyDescent="0.25">
      <c r="E27" s="9">
        <v>14</v>
      </c>
      <c r="F27" s="19">
        <f t="shared" si="2"/>
        <v>29894.102479154943</v>
      </c>
      <c r="G27" s="19">
        <f>G26</f>
        <v>2588.3449867422678</v>
      </c>
      <c r="H27" s="19">
        <f t="shared" si="0"/>
        <v>249.11752065962452</v>
      </c>
      <c r="I27" s="19">
        <f t="shared" si="1"/>
        <v>27554.875013072298</v>
      </c>
    </row>
    <row r="28" spans="5:9" x14ac:dyDescent="0.25">
      <c r="E28" s="9">
        <v>15</v>
      </c>
      <c r="F28" s="19">
        <f t="shared" si="2"/>
        <v>27554.875013072298</v>
      </c>
      <c r="G28" s="19">
        <f t="shared" ref="G28:G31" si="5">G27</f>
        <v>2588.3449867422678</v>
      </c>
      <c r="H28" s="19">
        <f t="shared" si="0"/>
        <v>229.62395844226916</v>
      </c>
      <c r="I28" s="19">
        <f t="shared" si="1"/>
        <v>25196.1539847723</v>
      </c>
    </row>
    <row r="29" spans="5:9" x14ac:dyDescent="0.25">
      <c r="E29" s="9">
        <v>16</v>
      </c>
      <c r="F29" s="19">
        <f t="shared" si="2"/>
        <v>25196.1539847723</v>
      </c>
      <c r="G29" s="19">
        <f t="shared" si="5"/>
        <v>2588.3449867422678</v>
      </c>
      <c r="H29" s="19">
        <f t="shared" si="0"/>
        <v>209.9679498731025</v>
      </c>
      <c r="I29" s="19">
        <f t="shared" si="1"/>
        <v>22817.776947903134</v>
      </c>
    </row>
    <row r="30" spans="5:9" x14ac:dyDescent="0.25">
      <c r="E30" s="9">
        <v>17</v>
      </c>
      <c r="F30" s="19">
        <f t="shared" si="2"/>
        <v>22817.776947903134</v>
      </c>
      <c r="G30" s="19">
        <f t="shared" si="5"/>
        <v>2588.3449867422678</v>
      </c>
      <c r="H30" s="19">
        <f t="shared" si="0"/>
        <v>190.14814123252611</v>
      </c>
      <c r="I30" s="19">
        <f t="shared" si="1"/>
        <v>20419.580102393393</v>
      </c>
    </row>
    <row r="31" spans="5:9" x14ac:dyDescent="0.25">
      <c r="E31" s="9">
        <v>18</v>
      </c>
      <c r="F31" s="19">
        <f t="shared" si="2"/>
        <v>20419.580102393393</v>
      </c>
      <c r="G31" s="19">
        <f t="shared" si="5"/>
        <v>2588.3449867422678</v>
      </c>
      <c r="H31" s="19">
        <f t="shared" si="0"/>
        <v>170.16316751994495</v>
      </c>
      <c r="I31" s="19">
        <f t="shared" si="1"/>
        <v>18001.398283171071</v>
      </c>
    </row>
    <row r="32" spans="5:9" x14ac:dyDescent="0.25">
      <c r="E32" s="9">
        <v>19</v>
      </c>
      <c r="F32" s="19">
        <f t="shared" si="2"/>
        <v>18001.398283171071</v>
      </c>
      <c r="G32" s="19">
        <f>G31+500</f>
        <v>3088.3449867422678</v>
      </c>
      <c r="H32" s="19">
        <f t="shared" si="0"/>
        <v>150.01165235975893</v>
      </c>
      <c r="I32" s="19">
        <f t="shared" si="1"/>
        <v>15063.064948788562</v>
      </c>
    </row>
    <row r="33" spans="5:9" x14ac:dyDescent="0.25">
      <c r="E33" s="9">
        <v>20</v>
      </c>
      <c r="F33" s="19">
        <f t="shared" si="2"/>
        <v>15063.064948788562</v>
      </c>
      <c r="G33" s="19">
        <f>G32</f>
        <v>3088.3449867422678</v>
      </c>
      <c r="H33" s="19">
        <f t="shared" si="0"/>
        <v>125.52554123990468</v>
      </c>
      <c r="I33" s="19">
        <f t="shared" si="1"/>
        <v>12100.245503286198</v>
      </c>
    </row>
    <row r="34" spans="5:9" x14ac:dyDescent="0.25">
      <c r="E34" s="9">
        <v>21</v>
      </c>
      <c r="F34" s="19">
        <f t="shared" si="2"/>
        <v>12100.245503286198</v>
      </c>
      <c r="G34" s="19">
        <f t="shared" ref="G34:G37" si="6">G33</f>
        <v>3088.3449867422678</v>
      </c>
      <c r="H34" s="19">
        <f t="shared" si="0"/>
        <v>100.83537919405165</v>
      </c>
      <c r="I34" s="19">
        <f t="shared" si="1"/>
        <v>9112.735895737982</v>
      </c>
    </row>
    <row r="35" spans="5:9" x14ac:dyDescent="0.25">
      <c r="E35" s="9">
        <v>22</v>
      </c>
      <c r="F35" s="19">
        <f t="shared" si="2"/>
        <v>9112.735895737982</v>
      </c>
      <c r="G35" s="19">
        <f t="shared" si="6"/>
        <v>3088.3449867422678</v>
      </c>
      <c r="H35" s="19">
        <f t="shared" si="0"/>
        <v>75.93946579781651</v>
      </c>
      <c r="I35" s="19">
        <f t="shared" si="1"/>
        <v>6100.3303747935306</v>
      </c>
    </row>
    <row r="36" spans="5:9" x14ac:dyDescent="0.25">
      <c r="E36" s="9">
        <v>23</v>
      </c>
      <c r="F36" s="19">
        <f t="shared" si="2"/>
        <v>6100.3303747935306</v>
      </c>
      <c r="G36" s="19">
        <f t="shared" si="6"/>
        <v>3088.3449867422678</v>
      </c>
      <c r="H36" s="19">
        <f t="shared" si="0"/>
        <v>50.836086456612755</v>
      </c>
      <c r="I36" s="19">
        <f t="shared" si="1"/>
        <v>3062.8214745078758</v>
      </c>
    </row>
    <row r="37" spans="5:9" x14ac:dyDescent="0.25">
      <c r="E37" s="9">
        <v>24</v>
      </c>
      <c r="F37" s="19">
        <f t="shared" si="2"/>
        <v>3062.8214745078758</v>
      </c>
      <c r="G37" s="19">
        <f t="shared" si="6"/>
        <v>3088.3449867422678</v>
      </c>
      <c r="H37" s="19">
        <f t="shared" si="0"/>
        <v>25.52351228756563</v>
      </c>
      <c r="I37" s="19">
        <f t="shared" si="1"/>
        <v>5.3173607739154249E-8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E83EDD2-75E2-4738-BAE3-EDD23680DE63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C2659BF7-A573-4E90-8EFD-D546309C6E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053B1D-3591-4119-AB6D-CFC9D5EFA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S34_1</vt:lpstr>
      <vt:lpstr>S34_2</vt:lpstr>
      <vt:lpstr>S34_3</vt:lpstr>
      <vt:lpstr>S34_4</vt:lpstr>
      <vt:lpstr>S34_5</vt:lpstr>
      <vt:lpstr>S34_6</vt:lpstr>
      <vt:lpstr>S34_7</vt:lpstr>
      <vt:lpstr>S34_8</vt:lpstr>
      <vt:lpstr>S34_9</vt:lpstr>
      <vt:lpstr>A</vt:lpstr>
      <vt:lpstr>annint</vt:lpstr>
      <vt:lpstr>B</vt:lpstr>
      <vt:lpstr>C_</vt:lpstr>
      <vt:lpstr>card1rate</vt:lpstr>
      <vt:lpstr>card2rate</vt:lpstr>
      <vt:lpstr>D</vt:lpstr>
      <vt:lpstr>endpayment</vt:lpstr>
      <vt:lpstr>INT_RATE</vt:lpstr>
      <vt:lpstr>look2</vt:lpstr>
      <vt:lpstr>lookup</vt:lpstr>
      <vt:lpstr>S34_5!Payment</vt:lpstr>
      <vt:lpstr>Payment</vt:lpstr>
      <vt:lpstr>payment_limit</vt:lpstr>
      <vt:lpstr>paymentgrowth</vt:lpstr>
      <vt:lpstr>paymentmonths1_30</vt:lpstr>
      <vt:lpstr>paymentmonths31_60</vt:lpstr>
      <vt:lpstr>percentage_salary_saved</vt:lpstr>
      <vt:lpstr>S34_3!rate</vt:lpstr>
      <vt:lpstr>S34_5!rate</vt:lpstr>
      <vt:lpstr>rate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cp:revision/>
  <dcterms:created xsi:type="dcterms:W3CDTF">2007-01-18T18:24:17Z</dcterms:created>
  <dcterms:modified xsi:type="dcterms:W3CDTF">2019-09-26T07:32:03Z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