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hor\Documents\Prácticas Excel\Tokyo 2020\"/>
    </mc:Choice>
  </mc:AlternateContent>
  <xr:revisionPtr revIDLastSave="0" documentId="13_ncr:1_{09BC673A-E4DB-4BB2-BAD3-0012B97A80D7}" xr6:coauthVersionLast="47" xr6:coauthVersionMax="47" xr10:uidLastSave="{00000000-0000-0000-0000-000000000000}"/>
  <bookViews>
    <workbookView xWindow="-108" yWindow="-108" windowWidth="23256" windowHeight="12576" activeTab="2" xr2:uid="{E3F5C127-7AE5-40D0-8E53-1382CE63AC03}"/>
  </bookViews>
  <sheets>
    <sheet name="Medallero" sheetId="1" r:id="rId1"/>
    <sheet name="Presupuestos" sheetId="2" r:id="rId2"/>
    <sheet name="Gráfico" sheetId="4" r:id="rId3"/>
    <sheet name="Minigráficos" sheetId="5" r:id="rId4"/>
    <sheet name="Var. %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" i="6"/>
  <c r="R11" i="2"/>
  <c r="R24" i="2"/>
  <c r="O23" i="2"/>
  <c r="R22" i="2"/>
  <c r="Q23" i="2"/>
  <c r="P23" i="2"/>
  <c r="R21" i="2"/>
  <c r="H4" i="2"/>
  <c r="H17" i="2"/>
  <c r="H12" i="2"/>
  <c r="H28" i="2"/>
  <c r="H24" i="2"/>
  <c r="H16" i="2"/>
  <c r="H23" i="2"/>
  <c r="H26" i="2"/>
  <c r="H5" i="2"/>
  <c r="H25" i="2"/>
  <c r="H15" i="2"/>
  <c r="H3" i="2"/>
  <c r="H7" i="2"/>
  <c r="H19" i="2"/>
  <c r="H14" i="2"/>
  <c r="H22" i="2"/>
  <c r="H6" i="2"/>
  <c r="H29" i="2"/>
  <c r="H27" i="2"/>
  <c r="H13" i="2"/>
  <c r="H8" i="2"/>
  <c r="H11" i="2"/>
  <c r="H20" i="2"/>
  <c r="H18" i="2"/>
  <c r="H21" i="2"/>
  <c r="H9" i="2"/>
  <c r="H10" i="2"/>
  <c r="G4" i="2"/>
  <c r="G17" i="2"/>
  <c r="G12" i="2"/>
  <c r="G28" i="2"/>
  <c r="G24" i="2"/>
  <c r="G16" i="2"/>
  <c r="G23" i="2"/>
  <c r="G26" i="2"/>
  <c r="G5" i="2"/>
  <c r="G25" i="2"/>
  <c r="G15" i="2"/>
  <c r="G3" i="2"/>
  <c r="G7" i="2"/>
  <c r="G19" i="2"/>
  <c r="G14" i="2"/>
  <c r="G22" i="2"/>
  <c r="G6" i="2"/>
  <c r="G29" i="2"/>
  <c r="G27" i="2"/>
  <c r="G13" i="2"/>
  <c r="G8" i="2"/>
  <c r="G11" i="2"/>
  <c r="G20" i="2"/>
  <c r="G18" i="2"/>
  <c r="G21" i="2"/>
  <c r="G9" i="2"/>
  <c r="G10" i="2"/>
  <c r="F4" i="2"/>
  <c r="F17" i="2"/>
  <c r="F12" i="2"/>
  <c r="F28" i="2"/>
  <c r="F24" i="2"/>
  <c r="F16" i="2"/>
  <c r="F23" i="2"/>
  <c r="F26" i="2"/>
  <c r="F5" i="2"/>
  <c r="F25" i="2"/>
  <c r="F15" i="2"/>
  <c r="F3" i="2"/>
  <c r="F7" i="2"/>
  <c r="F19" i="2"/>
  <c r="F14" i="2"/>
  <c r="F22" i="2"/>
  <c r="F6" i="2"/>
  <c r="F29" i="2"/>
  <c r="F27" i="2"/>
  <c r="F13" i="2"/>
  <c r="F8" i="2"/>
  <c r="F11" i="2"/>
  <c r="F20" i="2"/>
  <c r="F18" i="2"/>
  <c r="F21" i="2"/>
  <c r="F9" i="2"/>
  <c r="F10" i="2"/>
  <c r="R20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R19" i="2"/>
  <c r="I28" i="2"/>
  <c r="I18" i="2"/>
  <c r="I16" i="2"/>
  <c r="I4" i="2"/>
  <c r="I25" i="2"/>
  <c r="I22" i="2"/>
  <c r="I19" i="2"/>
  <c r="I5" i="2"/>
  <c r="I3" i="2"/>
  <c r="I24" i="2"/>
  <c r="I6" i="2"/>
  <c r="I29" i="2"/>
  <c r="I27" i="2"/>
  <c r="I14" i="2"/>
  <c r="I8" i="2"/>
  <c r="I17" i="2"/>
  <c r="I11" i="2"/>
  <c r="I20" i="2"/>
  <c r="I21" i="2"/>
  <c r="I26" i="2"/>
  <c r="I23" i="2"/>
  <c r="I15" i="2"/>
  <c r="I9" i="2"/>
  <c r="I13" i="2"/>
  <c r="I10" i="2"/>
  <c r="I7" i="2"/>
  <c r="I12" i="2"/>
  <c r="R15" i="2"/>
  <c r="R23" i="2" l="1"/>
  <c r="J8" i="2"/>
  <c r="J23" i="2"/>
  <c r="J25" i="2"/>
  <c r="J4" i="2"/>
  <c r="J16" i="2"/>
  <c r="J15" i="2"/>
  <c r="J18" i="2"/>
  <c r="J19" i="2"/>
  <c r="J28" i="2"/>
  <c r="J14" i="2"/>
  <c r="J5" i="2"/>
  <c r="J26" i="2"/>
  <c r="J22" i="2"/>
  <c r="J21" i="2"/>
  <c r="J20" i="2"/>
  <c r="J11" i="2"/>
  <c r="J17" i="2"/>
  <c r="J24" i="2"/>
  <c r="J9" i="2"/>
  <c r="J3" i="2"/>
  <c r="J12" i="2"/>
  <c r="J27" i="2"/>
  <c r="J7" i="2"/>
  <c r="J29" i="2"/>
  <c r="J10" i="2"/>
  <c r="J13" i="2"/>
  <c r="J6" i="2"/>
</calcChain>
</file>

<file path=xl/sharedStrings.xml><?xml version="1.0" encoding="utf-8"?>
<sst xmlns="http://schemas.openxmlformats.org/spreadsheetml/2006/main" count="243" uniqueCount="57">
  <si>
    <t>País</t>
  </si>
  <si>
    <t>Total Medallas</t>
  </si>
  <si>
    <t>Posición por total</t>
  </si>
  <si>
    <t>Gran Bretaña</t>
  </si>
  <si>
    <t>Italia</t>
  </si>
  <si>
    <t>Alemania</t>
  </si>
  <si>
    <t>Países Bajos</t>
  </si>
  <si>
    <t>Francia</t>
  </si>
  <si>
    <t>Hungría</t>
  </si>
  <si>
    <t>España</t>
  </si>
  <si>
    <t>Polonia</t>
  </si>
  <si>
    <t>Suiza</t>
  </si>
  <si>
    <t>República Checa</t>
  </si>
  <si>
    <t>Dinamarca</t>
  </si>
  <si>
    <t>Suecia</t>
  </si>
  <si>
    <t>Noruega</t>
  </si>
  <si>
    <t>Croacia</t>
  </si>
  <si>
    <t>Bélgica</t>
  </si>
  <si>
    <t>Austria</t>
  </si>
  <si>
    <t>Bulgaria</t>
  </si>
  <si>
    <t>Eslovenia</t>
  </si>
  <si>
    <t>Grecia</t>
  </si>
  <si>
    <t>Irlanda</t>
  </si>
  <si>
    <t>Rumania</t>
  </si>
  <si>
    <t>Eslovaquia</t>
  </si>
  <si>
    <t>Portugal</t>
  </si>
  <si>
    <t>Argentina</t>
  </si>
  <si>
    <t>Estonia</t>
  </si>
  <si>
    <t>Letonia</t>
  </si>
  <si>
    <t>Finlandia</t>
  </si>
  <si>
    <t>Lituania</t>
  </si>
  <si>
    <t>Total</t>
  </si>
  <si>
    <t>Posición en Medallero</t>
  </si>
  <si>
    <t>Promedio</t>
  </si>
  <si>
    <t>Promedio Euro/Dólar 2017-2019</t>
  </si>
  <si>
    <t>Promedio Dólar/Ars 2017-2019</t>
  </si>
  <si>
    <t>Total 2017-2019 (MM U$D)</t>
  </si>
  <si>
    <t>Total 2017-2019 (U$D)</t>
  </si>
  <si>
    <t>2017 (U$D)</t>
  </si>
  <si>
    <t>2018 (U$D)</t>
  </si>
  <si>
    <t>2019 (U$D)</t>
  </si>
  <si>
    <t>Total 2017-2019 (Euros)</t>
  </si>
  <si>
    <t>U$D</t>
  </si>
  <si>
    <t>Presupuesto Argentino en Deporte 2017-2019</t>
  </si>
  <si>
    <t>Euros</t>
  </si>
  <si>
    <t>Pesos</t>
  </si>
  <si>
    <t>(MM de U$D)</t>
  </si>
  <si>
    <t>(MM de Eur.)</t>
  </si>
  <si>
    <t>(MM de Pesos)</t>
  </si>
  <si>
    <t>Moneda</t>
  </si>
  <si>
    <t>2017 (€)</t>
  </si>
  <si>
    <t>2018 (€)</t>
  </si>
  <si>
    <t>2019 (€)</t>
  </si>
  <si>
    <t>Progresión</t>
  </si>
  <si>
    <t>Var. Trienial (%)</t>
  </si>
  <si>
    <t>2017-2018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</si>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</sst>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2C0A]\ * #,##0.00_-;\-[$$-2C0A]\ * #,##0.00_-;_-[$$-2C0A]\ * &quot;-&quot;??_-;_-@_-"/>
    <numFmt numFmtId="165" formatCode="_-[$$-409]* #,##0.00_ ;_-[$$-409]* \-#,##0.00\ ;_-[$$-409]* &quot;-&quot;??_ ;_-@_ "/>
    <numFmt numFmtId="166" formatCode="_-[$€-2]\ * #,##0.00_-;\-[$€-2]\ * #,##0.00_-;_-[$€-2]\ * &quot;-&quot;??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5" fontId="0" fillId="4" borderId="8" xfId="1" applyNumberFormat="1" applyFont="1" applyFill="1" applyBorder="1" applyAlignment="1">
      <alignment horizontal="center" vertical="center"/>
    </xf>
    <xf numFmtId="165" fontId="0" fillId="4" borderId="9" xfId="1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3" fontId="0" fillId="0" borderId="0" xfId="1" applyFont="1"/>
    <xf numFmtId="165" fontId="0" fillId="0" borderId="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5" borderId="8" xfId="1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6" fontId="2" fillId="5" borderId="8" xfId="0" applyNumberFormat="1" applyFont="1" applyFill="1" applyBorder="1" applyAlignment="1">
      <alignment horizontal="center" vertical="center"/>
    </xf>
    <xf numFmtId="165" fontId="2" fillId="5" borderId="8" xfId="0" applyNumberFormat="1" applyFont="1" applyFill="1" applyBorder="1" applyAlignment="1">
      <alignment horizontal="center" vertical="center"/>
    </xf>
    <xf numFmtId="165" fontId="2" fillId="5" borderId="9" xfId="1" applyNumberFormat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6" xfId="0" applyBorder="1"/>
    <xf numFmtId="43" fontId="0" fillId="5" borderId="8" xfId="1" applyFont="1" applyFill="1" applyBorder="1" applyAlignment="1">
      <alignment horizontal="center" vertical="center"/>
    </xf>
    <xf numFmtId="0" fontId="0" fillId="5" borderId="9" xfId="0" applyFill="1" applyBorder="1"/>
    <xf numFmtId="0" fontId="5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0" fillId="5" borderId="1" xfId="1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167" fontId="0" fillId="0" borderId="6" xfId="2" applyNumberFormat="1" applyFont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7" fontId="0" fillId="7" borderId="8" xfId="2" applyNumberFormat="1" applyFont="1" applyFill="1" applyBorder="1" applyAlignment="1">
      <alignment horizontal="center" vertical="center"/>
    </xf>
    <xf numFmtId="167" fontId="0" fillId="7" borderId="9" xfId="2" applyNumberFormat="1" applyFont="1" applyFill="1" applyBorder="1" applyAlignment="1">
      <alignment horizontal="center" vertical="center"/>
    </xf>
    <xf numFmtId="9" fontId="0" fillId="0" borderId="6" xfId="2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7" fontId="0" fillId="8" borderId="1" xfId="2" applyNumberFormat="1" applyFont="1" applyFill="1" applyBorder="1" applyAlignment="1">
      <alignment horizontal="center" vertical="center"/>
    </xf>
    <xf numFmtId="167" fontId="0" fillId="8" borderId="6" xfId="2" applyNumberFormat="1" applyFont="1" applyFill="1" applyBorder="1" applyAlignment="1">
      <alignment horizontal="center" vertical="center"/>
    </xf>
    <xf numFmtId="9" fontId="0" fillId="8" borderId="6" xfId="2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67" fontId="2" fillId="8" borderId="8" xfId="2" applyNumberFormat="1" applyFont="1" applyFill="1" applyBorder="1" applyAlignment="1">
      <alignment horizontal="center" vertical="center"/>
    </xf>
    <xf numFmtId="167" fontId="2" fillId="8" borderId="9" xfId="2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64">
    <dxf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4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Gasto en Deporte-Cantidad de Medallas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35945190395509E-2"/>
          <c:y val="0.10234547461368654"/>
          <c:w val="0.89076749108893039"/>
          <c:h val="0.778495289496097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24404249210461E-2"/>
                  <c:y val="5.20833333333333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Francia: </a:t>
                    </a:r>
                    <a:fld id="{75E11C38-7BC8-4780-A25A-933508749F74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E42-4330-A966-92492BB6B6AD}"/>
                </c:ext>
              </c:extLst>
            </c:dLbl>
            <c:dLbl>
              <c:idx val="1"/>
              <c:layout>
                <c:manualLayout>
                  <c:x val="-6.6035027275337457E-2"/>
                  <c:y val="-6.44841269841270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Alemania</a:t>
                    </a:r>
                    <a:r>
                      <a:rPr lang="en-US" baseline="0"/>
                      <a:t>: </a:t>
                    </a:r>
                    <a:fld id="{E782F1CA-A5FD-4C5B-92FA-597BF89A4C97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E42-4330-A966-92492BB6B6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España: </a:t>
                    </a:r>
                    <a:fld id="{70EB9D8E-B671-418E-BF77-81AEF001ED61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DD3-4700-9D93-9227452DAADE}"/>
                </c:ext>
              </c:extLst>
            </c:dLbl>
            <c:dLbl>
              <c:idx val="3"/>
              <c:layout>
                <c:manualLayout>
                  <c:x val="1.1484352569623834E-2"/>
                  <c:y val="-2.4801587301588211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Italia: </a:t>
                    </a:r>
                    <a:fld id="{9026606E-C602-4A65-B006-C83CF29EC89A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E42-4330-A966-92492BB6B6AD}"/>
                </c:ext>
              </c:extLst>
            </c:dLbl>
            <c:dLbl>
              <c:idx val="4"/>
              <c:layout>
                <c:manualLayout>
                  <c:x val="8.6132644272179162E-3"/>
                  <c:y val="-7.44047619047616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Gran Bretaña</a:t>
                    </a:r>
                    <a:r>
                      <a:rPr lang="en-US" baseline="0"/>
                      <a:t>: </a:t>
                    </a:r>
                    <a:fld id="{4B5A4BB8-AD88-4119-B4B3-B19123507ADE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E42-4330-A966-92492BB6B6AD}"/>
                </c:ext>
              </c:extLst>
            </c:dLbl>
            <c:dLbl>
              <c:idx val="5"/>
              <c:layout>
                <c:manualLayout>
                  <c:x val="-2.4187751220910098E-3"/>
                  <c:y val="4.045294505746081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Países Bajos: </a:t>
                    </a:r>
                    <a:fld id="{0C42FAA5-CFC8-433C-8033-6A5FEA2D456C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E42-4330-A966-92492BB6B6A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baseline="0"/>
                      <a:t>Hungría: </a:t>
                    </a:r>
                    <a:fld id="{9DAAC7DD-22B8-4F29-AF45-581F1DB6173B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E42-4330-A966-92492BB6B6AD}"/>
                </c:ext>
              </c:extLst>
            </c:dLbl>
            <c:dLbl>
              <c:idx val="27"/>
              <c:layout>
                <c:manualLayout>
                  <c:x val="-3.9705708180821697E-2"/>
                  <c:y val="9.180884473049087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Argentina</a:t>
                    </a:r>
                    <a:r>
                      <a:rPr lang="en-US" b="1" baseline="0"/>
                      <a:t>:</a:t>
                    </a:r>
                    <a:fld id="{447206D8-102F-4A29-9574-92BAF9D9E931}" type="YVALUE">
                      <a:rPr lang="en-US" b="1" baseline="0"/>
                      <a:pPr>
                        <a:defRPr/>
                      </a:pPr>
                      <a:t>[VALOR DE Y]</a:t>
                    </a:fld>
                    <a:endParaRPr lang="en-US" b="1" baseline="0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99738514452418E-2"/>
                      <c:h val="3.07401043856667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E42-4330-A966-92492BB6B6A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Gráfico!$D$3:$D$30</c:f>
              <c:numCache>
                <c:formatCode>_-[$$-409]* #,##0.00_ ;_-[$$-409]* \-#,##0.00\ ;_-[$$-409]* "-"??_ ;_-@_ </c:formatCode>
                <c:ptCount val="28"/>
                <c:pt idx="0">
                  <c:v>44610.894399999997</c:v>
                </c:pt>
                <c:pt idx="1">
                  <c:v>29080.092199999999</c:v>
                </c:pt>
                <c:pt idx="2">
                  <c:v>16371.2012</c:v>
                </c:pt>
                <c:pt idx="3">
                  <c:v>15863.874619999999</c:v>
                </c:pt>
                <c:pt idx="4">
                  <c:v>14210.7469</c:v>
                </c:pt>
                <c:pt idx="5">
                  <c:v>12220.6592</c:v>
                </c:pt>
                <c:pt idx="6">
                  <c:v>9024.398839999998</c:v>
                </c:pt>
                <c:pt idx="7">
                  <c:v>7516.1398999999992</c:v>
                </c:pt>
                <c:pt idx="8">
                  <c:v>7233.3770799999993</c:v>
                </c:pt>
                <c:pt idx="9">
                  <c:v>6302.0777800000005</c:v>
                </c:pt>
                <c:pt idx="10">
                  <c:v>5776.3424599999998</c:v>
                </c:pt>
                <c:pt idx="11">
                  <c:v>5021.8127999999997</c:v>
                </c:pt>
                <c:pt idx="12">
                  <c:v>4446.6826000000001</c:v>
                </c:pt>
                <c:pt idx="13">
                  <c:v>3991.26638</c:v>
                </c:pt>
                <c:pt idx="14">
                  <c:v>3651.7909199999999</c:v>
                </c:pt>
                <c:pt idx="15">
                  <c:v>3265.6647400000002</c:v>
                </c:pt>
                <c:pt idx="16">
                  <c:v>2554.3555999999999</c:v>
                </c:pt>
                <c:pt idx="17">
                  <c:v>2156.6810799999994</c:v>
                </c:pt>
                <c:pt idx="18">
                  <c:v>1984.9423999999999</c:v>
                </c:pt>
                <c:pt idx="19">
                  <c:v>1061.7612399999998</c:v>
                </c:pt>
                <c:pt idx="20">
                  <c:v>590.10874000000001</c:v>
                </c:pt>
                <c:pt idx="21">
                  <c:v>555.46371999999997</c:v>
                </c:pt>
                <c:pt idx="22">
                  <c:v>494.17748000000006</c:v>
                </c:pt>
                <c:pt idx="23">
                  <c:v>458.38905999999997</c:v>
                </c:pt>
                <c:pt idx="24">
                  <c:v>354.11097999999998</c:v>
                </c:pt>
                <c:pt idx="25">
                  <c:v>307.34591999999998</c:v>
                </c:pt>
                <c:pt idx="26">
                  <c:v>292.82473999999996</c:v>
                </c:pt>
                <c:pt idx="27">
                  <c:v>146.16</c:v>
                </c:pt>
              </c:numCache>
            </c:numRef>
          </c:xVal>
          <c:yVal>
            <c:numRef>
              <c:f>Gráfico!$E$3:$E$30</c:f>
              <c:numCache>
                <c:formatCode>General</c:formatCode>
                <c:ptCount val="28"/>
                <c:pt idx="0">
                  <c:v>33</c:v>
                </c:pt>
                <c:pt idx="1">
                  <c:v>37</c:v>
                </c:pt>
                <c:pt idx="2">
                  <c:v>17</c:v>
                </c:pt>
                <c:pt idx="3">
                  <c:v>40</c:v>
                </c:pt>
                <c:pt idx="4">
                  <c:v>65</c:v>
                </c:pt>
                <c:pt idx="5">
                  <c:v>36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7</c:v>
                </c:pt>
                <c:pt idx="10">
                  <c:v>8</c:v>
                </c:pt>
                <c:pt idx="11">
                  <c:v>20</c:v>
                </c:pt>
                <c:pt idx="12">
                  <c:v>2</c:v>
                </c:pt>
                <c:pt idx="13">
                  <c:v>11</c:v>
                </c:pt>
                <c:pt idx="14">
                  <c:v>7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2-4330-A966-92492BB6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10095"/>
        <c:axId val="248714255"/>
      </c:scatterChart>
      <c:valAx>
        <c:axId val="248710095"/>
        <c:scaling>
          <c:orientation val="minMax"/>
          <c:max val="4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Gasto en Deporte 2017/19 (en MM de U$D)</a:t>
                </a:r>
              </a:p>
            </c:rich>
          </c:tx>
          <c:layout>
            <c:manualLayout>
              <c:xMode val="edge"/>
              <c:yMode val="edge"/>
              <c:x val="0.29391520967131407"/>
              <c:y val="0.93589586512578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14255"/>
        <c:crosses val="autoZero"/>
        <c:crossBetween val="midCat"/>
        <c:majorUnit val="4000"/>
      </c:valAx>
      <c:valAx>
        <c:axId val="2487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Cantidad de Medallas</a:t>
                </a:r>
              </a:p>
            </c:rich>
          </c:tx>
          <c:layout>
            <c:manualLayout>
              <c:xMode val="edge"/>
              <c:yMode val="edge"/>
              <c:x val="1.0796421765108819E-2"/>
              <c:y val="0.35032320178727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100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Progresión</a:t>
            </a:r>
            <a:r>
              <a:rPr lang="en-US" baseline="0"/>
              <a:t> presupuestaria 2017/19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Minigráficos!$C$2</c:f>
              <c:strCache>
                <c:ptCount val="1"/>
                <c:pt idx="0">
                  <c:v>2017 (U$D)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Minigráficos!$B$3:$B$30</c:f>
              <c:strCache>
                <c:ptCount val="28"/>
                <c:pt idx="0">
                  <c:v>Francia</c:v>
                </c:pt>
                <c:pt idx="1">
                  <c:v>Alemania</c:v>
                </c:pt>
                <c:pt idx="2">
                  <c:v>España</c:v>
                </c:pt>
                <c:pt idx="3">
                  <c:v>Italia</c:v>
                </c:pt>
                <c:pt idx="4">
                  <c:v>Gran Bretaña</c:v>
                </c:pt>
                <c:pt idx="5">
                  <c:v>Países Bajos</c:v>
                </c:pt>
                <c:pt idx="6">
                  <c:v>Suecia</c:v>
                </c:pt>
                <c:pt idx="7">
                  <c:v>Suiza</c:v>
                </c:pt>
                <c:pt idx="8">
                  <c:v>Polonia</c:v>
                </c:pt>
                <c:pt idx="9">
                  <c:v>Bélgica</c:v>
                </c:pt>
                <c:pt idx="10">
                  <c:v>Noruega</c:v>
                </c:pt>
                <c:pt idx="11">
                  <c:v>Hungría</c:v>
                </c:pt>
                <c:pt idx="12">
                  <c:v>Finlandia</c:v>
                </c:pt>
                <c:pt idx="13">
                  <c:v>Dinamarca</c:v>
                </c:pt>
                <c:pt idx="14">
                  <c:v>Austria</c:v>
                </c:pt>
                <c:pt idx="15">
                  <c:v>República Checa</c:v>
                </c:pt>
                <c:pt idx="16">
                  <c:v>Grecia</c:v>
                </c:pt>
                <c:pt idx="17">
                  <c:v>Portugal</c:v>
                </c:pt>
                <c:pt idx="18">
                  <c:v>Rumania</c:v>
                </c:pt>
                <c:pt idx="19">
                  <c:v>Irlanda</c:v>
                </c:pt>
                <c:pt idx="20">
                  <c:v>Eslovaquia</c:v>
                </c:pt>
                <c:pt idx="21">
                  <c:v>Croacia</c:v>
                </c:pt>
                <c:pt idx="22">
                  <c:v>Estonia</c:v>
                </c:pt>
                <c:pt idx="23">
                  <c:v>Eslovenia</c:v>
                </c:pt>
                <c:pt idx="24">
                  <c:v>Lituania</c:v>
                </c:pt>
                <c:pt idx="25">
                  <c:v>Bulgaria</c:v>
                </c:pt>
                <c:pt idx="26">
                  <c:v>Letonia</c:v>
                </c:pt>
                <c:pt idx="27">
                  <c:v>Argentina</c:v>
                </c:pt>
              </c:strCache>
            </c:strRef>
          </c:cat>
          <c:val>
            <c:numRef>
              <c:f>Minigráficos!$C$3:$C$30</c:f>
              <c:numCache>
                <c:formatCode>_(* #,##0.00_);_(* \(#,##0.00\);_(* "-"??_);_(@_)</c:formatCode>
                <c:ptCount val="28"/>
                <c:pt idx="0">
                  <c:v>14169.069999999998</c:v>
                </c:pt>
                <c:pt idx="1">
                  <c:v>9008.3599999999988</c:v>
                </c:pt>
                <c:pt idx="2">
                  <c:v>5071.4399999999996</c:v>
                </c:pt>
                <c:pt idx="3">
                  <c:v>5028.4999999999991</c:v>
                </c:pt>
                <c:pt idx="4">
                  <c:v>4700.9129999999996</c:v>
                </c:pt>
                <c:pt idx="5">
                  <c:v>3812.6199999999994</c:v>
                </c:pt>
                <c:pt idx="6">
                  <c:v>2890.3139999999999</c:v>
                </c:pt>
                <c:pt idx="7">
                  <c:v>2450.4049999999997</c:v>
                </c:pt>
                <c:pt idx="8">
                  <c:v>2007.7839999999997</c:v>
                </c:pt>
                <c:pt idx="9">
                  <c:v>1896.5919999999999</c:v>
                </c:pt>
                <c:pt idx="10">
                  <c:v>1803.5929999999996</c:v>
                </c:pt>
                <c:pt idx="11">
                  <c:v>1654.4329999999998</c:v>
                </c:pt>
                <c:pt idx="12">
                  <c:v>1342.4399999999998</c:v>
                </c:pt>
                <c:pt idx="13">
                  <c:v>1252.3789999999999</c:v>
                </c:pt>
                <c:pt idx="14">
                  <c:v>1146.385</c:v>
                </c:pt>
                <c:pt idx="15">
                  <c:v>916.31699999999989</c:v>
                </c:pt>
                <c:pt idx="16">
                  <c:v>751.44999999999993</c:v>
                </c:pt>
                <c:pt idx="17">
                  <c:v>613.02499999999998</c:v>
                </c:pt>
                <c:pt idx="18">
                  <c:v>553.92599999999993</c:v>
                </c:pt>
                <c:pt idx="19">
                  <c:v>317.41699999999992</c:v>
                </c:pt>
                <c:pt idx="20">
                  <c:v>143.73599999999999</c:v>
                </c:pt>
                <c:pt idx="21">
                  <c:v>165.88399999999999</c:v>
                </c:pt>
                <c:pt idx="22">
                  <c:v>149.047</c:v>
                </c:pt>
                <c:pt idx="23">
                  <c:v>135.374</c:v>
                </c:pt>
                <c:pt idx="24">
                  <c:v>99.326999999999998</c:v>
                </c:pt>
                <c:pt idx="25">
                  <c:v>125.31699999999999</c:v>
                </c:pt>
                <c:pt idx="26">
                  <c:v>97.85799999999999</c:v>
                </c:pt>
                <c:pt idx="27">
                  <c:v>86.54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5-483C-835E-DCC698FC6D96}"/>
            </c:ext>
          </c:extLst>
        </c:ser>
        <c:ser>
          <c:idx val="1"/>
          <c:order val="1"/>
          <c:tx>
            <c:strRef>
              <c:f>Minigráficos!$D$2</c:f>
              <c:strCache>
                <c:ptCount val="1"/>
                <c:pt idx="0">
                  <c:v>2018 (U$D)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Minigráficos!$B$3:$B$30</c:f>
              <c:strCache>
                <c:ptCount val="28"/>
                <c:pt idx="0">
                  <c:v>Francia</c:v>
                </c:pt>
                <c:pt idx="1">
                  <c:v>Alemania</c:v>
                </c:pt>
                <c:pt idx="2">
                  <c:v>España</c:v>
                </c:pt>
                <c:pt idx="3">
                  <c:v>Italia</c:v>
                </c:pt>
                <c:pt idx="4">
                  <c:v>Gran Bretaña</c:v>
                </c:pt>
                <c:pt idx="5">
                  <c:v>Países Bajos</c:v>
                </c:pt>
                <c:pt idx="6">
                  <c:v>Suecia</c:v>
                </c:pt>
                <c:pt idx="7">
                  <c:v>Suiza</c:v>
                </c:pt>
                <c:pt idx="8">
                  <c:v>Polonia</c:v>
                </c:pt>
                <c:pt idx="9">
                  <c:v>Bélgica</c:v>
                </c:pt>
                <c:pt idx="10">
                  <c:v>Noruega</c:v>
                </c:pt>
                <c:pt idx="11">
                  <c:v>Hungría</c:v>
                </c:pt>
                <c:pt idx="12">
                  <c:v>Finlandia</c:v>
                </c:pt>
                <c:pt idx="13">
                  <c:v>Dinamarca</c:v>
                </c:pt>
                <c:pt idx="14">
                  <c:v>Austria</c:v>
                </c:pt>
                <c:pt idx="15">
                  <c:v>República Checa</c:v>
                </c:pt>
                <c:pt idx="16">
                  <c:v>Grecia</c:v>
                </c:pt>
                <c:pt idx="17">
                  <c:v>Portugal</c:v>
                </c:pt>
                <c:pt idx="18">
                  <c:v>Rumania</c:v>
                </c:pt>
                <c:pt idx="19">
                  <c:v>Irlanda</c:v>
                </c:pt>
                <c:pt idx="20">
                  <c:v>Eslovaquia</c:v>
                </c:pt>
                <c:pt idx="21">
                  <c:v>Croacia</c:v>
                </c:pt>
                <c:pt idx="22">
                  <c:v>Estonia</c:v>
                </c:pt>
                <c:pt idx="23">
                  <c:v>Eslovenia</c:v>
                </c:pt>
                <c:pt idx="24">
                  <c:v>Lituania</c:v>
                </c:pt>
                <c:pt idx="25">
                  <c:v>Bulgaria</c:v>
                </c:pt>
                <c:pt idx="26">
                  <c:v>Letonia</c:v>
                </c:pt>
                <c:pt idx="27">
                  <c:v>Argentina</c:v>
                </c:pt>
              </c:strCache>
            </c:strRef>
          </c:cat>
          <c:val>
            <c:numRef>
              <c:f>Minigráficos!$D$3:$D$30</c:f>
              <c:numCache>
                <c:formatCode>_(* #,##0.00_);_(* \(#,##0.00\);_(* "-"??_);_(@_)</c:formatCode>
                <c:ptCount val="28"/>
                <c:pt idx="0">
                  <c:v>15049.3896</c:v>
                </c:pt>
                <c:pt idx="1">
                  <c:v>10004.584800000001</c:v>
                </c:pt>
                <c:pt idx="2">
                  <c:v>5641.1593000000003</c:v>
                </c:pt>
                <c:pt idx="3">
                  <c:v>5540.1923500000003</c:v>
                </c:pt>
                <c:pt idx="4">
                  <c:v>4964.0312400000003</c:v>
                </c:pt>
                <c:pt idx="5">
                  <c:v>4195.7377000000006</c:v>
                </c:pt>
                <c:pt idx="6">
                  <c:v>3056.8777399999999</c:v>
                </c:pt>
                <c:pt idx="7">
                  <c:v>2564.9148</c:v>
                </c:pt>
                <c:pt idx="8">
                  <c:v>2657.14309</c:v>
                </c:pt>
                <c:pt idx="9">
                  <c:v>2264.2576600000002</c:v>
                </c:pt>
                <c:pt idx="10">
                  <c:v>1926.0479</c:v>
                </c:pt>
                <c:pt idx="11">
                  <c:v>1569.17992</c:v>
                </c:pt>
                <c:pt idx="12">
                  <c:v>1571.7779</c:v>
                </c:pt>
                <c:pt idx="13">
                  <c:v>1377.1655800000001</c:v>
                </c:pt>
                <c:pt idx="14">
                  <c:v>1273.36447</c:v>
                </c:pt>
                <c:pt idx="15">
                  <c:v>1197.4326000000001</c:v>
                </c:pt>
                <c:pt idx="16">
                  <c:v>929.36830000000009</c:v>
                </c:pt>
                <c:pt idx="17">
                  <c:v>752.58757000000003</c:v>
                </c:pt>
                <c:pt idx="18">
                  <c:v>689.88178000000005</c:v>
                </c:pt>
                <c:pt idx="19">
                  <c:v>373.04631000000001</c:v>
                </c:pt>
                <c:pt idx="20">
                  <c:v>201.46154000000001</c:v>
                </c:pt>
                <c:pt idx="21">
                  <c:v>189.53445000000002</c:v>
                </c:pt>
                <c:pt idx="22">
                  <c:v>162.25566000000001</c:v>
                </c:pt>
                <c:pt idx="23">
                  <c:v>173.00185000000002</c:v>
                </c:pt>
                <c:pt idx="24">
                  <c:v>117.02719</c:v>
                </c:pt>
                <c:pt idx="25">
                  <c:v>87.977050000000006</c:v>
                </c:pt>
                <c:pt idx="26">
                  <c:v>110.29606000000001</c:v>
                </c:pt>
                <c:pt idx="27">
                  <c:v>39.06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5-483C-835E-DCC698FC6D96}"/>
            </c:ext>
          </c:extLst>
        </c:ser>
        <c:ser>
          <c:idx val="2"/>
          <c:order val="2"/>
          <c:tx>
            <c:strRef>
              <c:f>Minigráficos!$E$2</c:f>
              <c:strCache>
                <c:ptCount val="1"/>
                <c:pt idx="0">
                  <c:v>2019 (U$D)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Minigráficos!$B$3:$B$30</c:f>
              <c:strCache>
                <c:ptCount val="28"/>
                <c:pt idx="0">
                  <c:v>Francia</c:v>
                </c:pt>
                <c:pt idx="1">
                  <c:v>Alemania</c:v>
                </c:pt>
                <c:pt idx="2">
                  <c:v>España</c:v>
                </c:pt>
                <c:pt idx="3">
                  <c:v>Italia</c:v>
                </c:pt>
                <c:pt idx="4">
                  <c:v>Gran Bretaña</c:v>
                </c:pt>
                <c:pt idx="5">
                  <c:v>Países Bajos</c:v>
                </c:pt>
                <c:pt idx="6">
                  <c:v>Suecia</c:v>
                </c:pt>
                <c:pt idx="7">
                  <c:v>Suiza</c:v>
                </c:pt>
                <c:pt idx="8">
                  <c:v>Polonia</c:v>
                </c:pt>
                <c:pt idx="9">
                  <c:v>Bélgica</c:v>
                </c:pt>
                <c:pt idx="10">
                  <c:v>Noruega</c:v>
                </c:pt>
                <c:pt idx="11">
                  <c:v>Hungría</c:v>
                </c:pt>
                <c:pt idx="12">
                  <c:v>Finlandia</c:v>
                </c:pt>
                <c:pt idx="13">
                  <c:v>Dinamarca</c:v>
                </c:pt>
                <c:pt idx="14">
                  <c:v>Austria</c:v>
                </c:pt>
                <c:pt idx="15">
                  <c:v>República Checa</c:v>
                </c:pt>
                <c:pt idx="16">
                  <c:v>Grecia</c:v>
                </c:pt>
                <c:pt idx="17">
                  <c:v>Portugal</c:v>
                </c:pt>
                <c:pt idx="18">
                  <c:v>Rumania</c:v>
                </c:pt>
                <c:pt idx="19">
                  <c:v>Irlanda</c:v>
                </c:pt>
                <c:pt idx="20">
                  <c:v>Eslovaquia</c:v>
                </c:pt>
                <c:pt idx="21">
                  <c:v>Croacia</c:v>
                </c:pt>
                <c:pt idx="22">
                  <c:v>Estonia</c:v>
                </c:pt>
                <c:pt idx="23">
                  <c:v>Eslovenia</c:v>
                </c:pt>
                <c:pt idx="24">
                  <c:v>Lituania</c:v>
                </c:pt>
                <c:pt idx="25">
                  <c:v>Bulgaria</c:v>
                </c:pt>
                <c:pt idx="26">
                  <c:v>Letonia</c:v>
                </c:pt>
                <c:pt idx="27">
                  <c:v>Argentina</c:v>
                </c:pt>
              </c:strCache>
            </c:strRef>
          </c:cat>
          <c:val>
            <c:numRef>
              <c:f>Minigráficos!$E$3:$E$30</c:f>
              <c:numCache>
                <c:formatCode>_(* #,##0.00_);_(* \(#,##0.00\);_(* "-"??_);_(@_)</c:formatCode>
                <c:ptCount val="28"/>
                <c:pt idx="0">
                  <c:v>15371.346899999999</c:v>
                </c:pt>
                <c:pt idx="1">
                  <c:v>10061.387699999999</c:v>
                </c:pt>
                <c:pt idx="2">
                  <c:v>5655.8229000000001</c:v>
                </c:pt>
                <c:pt idx="3">
                  <c:v>5297.4230399999997</c:v>
                </c:pt>
                <c:pt idx="4">
                  <c:v>4549.7306399999998</c:v>
                </c:pt>
                <c:pt idx="5">
                  <c:v>4209.6872999999996</c:v>
                </c:pt>
                <c:pt idx="6">
                  <c:v>3073.8216599999996</c:v>
                </c:pt>
                <c:pt idx="7">
                  <c:v>2499.3968999999997</c:v>
                </c:pt>
                <c:pt idx="8">
                  <c:v>2573.6064900000001</c:v>
                </c:pt>
                <c:pt idx="9">
                  <c:v>2144.4668700000002</c:v>
                </c:pt>
                <c:pt idx="10">
                  <c:v>2042.4986399999998</c:v>
                </c:pt>
                <c:pt idx="11">
                  <c:v>1789.8726299999998</c:v>
                </c:pt>
                <c:pt idx="12">
                  <c:v>1533.441</c:v>
                </c:pt>
                <c:pt idx="13">
                  <c:v>1361.2926600000001</c:v>
                </c:pt>
                <c:pt idx="14">
                  <c:v>1232.3492999999999</c:v>
                </c:pt>
                <c:pt idx="15">
                  <c:v>1154.22216</c:v>
                </c:pt>
                <c:pt idx="16">
                  <c:v>875.29259999999999</c:v>
                </c:pt>
                <c:pt idx="17">
                  <c:v>790.67351999999994</c:v>
                </c:pt>
                <c:pt idx="18">
                  <c:v>740.52887999999996</c:v>
                </c:pt>
                <c:pt idx="19">
                  <c:v>371.38373999999999</c:v>
                </c:pt>
                <c:pt idx="20">
                  <c:v>244.34318999999999</c:v>
                </c:pt>
                <c:pt idx="21">
                  <c:v>199.79505</c:v>
                </c:pt>
                <c:pt idx="22">
                  <c:v>182.33396999999999</c:v>
                </c:pt>
                <c:pt idx="23">
                  <c:v>150.65778</c:v>
                </c:pt>
                <c:pt idx="24">
                  <c:v>137.33811</c:v>
                </c:pt>
                <c:pt idx="25">
                  <c:v>93.349620000000002</c:v>
                </c:pt>
                <c:pt idx="26">
                  <c:v>85.178729999999987</c:v>
                </c:pt>
                <c:pt idx="27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5-483C-835E-DCC698FC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241231"/>
        <c:axId val="1798247055"/>
      </c:barChart>
      <c:catAx>
        <c:axId val="17982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7055"/>
        <c:crosses val="autoZero"/>
        <c:auto val="1"/>
        <c:lblAlgn val="ctr"/>
        <c:lblOffset val="100"/>
        <c:noMultiLvlLbl val="0"/>
      </c:catAx>
      <c:valAx>
        <c:axId val="17982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99060</xdr:rowOff>
    </xdr:from>
    <xdr:to>
      <xdr:col>16</xdr:col>
      <xdr:colOff>266700</xdr:colOff>
      <xdr:row>28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69F1F3-B0E1-42CA-BE57-AF9450AB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0.0646</cdr:x>
      <cdr:y>0.71429</cdr:y>
    </cdr:from>
    <cdr:to>
      <cdr:x>0.9578</cdr:x>
      <cdr:y>0.71429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71530303-601C-4E9A-8A12-3F73B6F58A6A}"/>
            </a:ext>
          </a:extLst>
        </cdr:cNvPr>
        <cdr:cNvCxnSpPr/>
      </cdr:nvCxnSpPr>
      <cdr:spPr>
        <a:xfrm xmlns:a="http://schemas.openxmlformats.org/drawingml/2006/main">
          <a:off x="571500" y="3657600"/>
          <a:ext cx="790194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2D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0.30026</cdr:x>
      <cdr:y>0.10114</cdr:y>
    </cdr:from>
    <cdr:to>
      <cdr:x>0.30302</cdr:x>
      <cdr:y>0.8815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B58DB9DA-00D4-424E-BA45-93067928CD29}"/>
            </a:ext>
          </a:extLst>
        </cdr:cNvPr>
        <cdr:cNvCxnSpPr/>
      </cdr:nvCxnSpPr>
      <cdr:spPr>
        <a:xfrm xmlns:a="http://schemas.openxmlformats.org/drawingml/2006/main" flipV="1">
          <a:off x="2664521" y="527473"/>
          <a:ext cx="24492" cy="40699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2D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8</xdr:row>
      <xdr:rowOff>179070</xdr:rowOff>
    </xdr:from>
    <xdr:to>
      <xdr:col>15</xdr:col>
      <xdr:colOff>670560</xdr:colOff>
      <xdr:row>31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4C9BF-B6EE-44D9-B151-B3DA566BA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C1D31-BD42-4311-B95E-8756FA5CE691}" name="Tabla1" displayName="Tabla1" ref="B2:E30" headerRowDxfId="63" dataDxfId="61" headerRowBorderDxfId="62" tableBorderDxfId="60" totalsRowBorderDxfId="59">
  <autoFilter ref="B2:E30" xr:uid="{8D2C1D31-BD42-4311-B95E-8756FA5CE691}"/>
  <sortState xmlns:xlrd2="http://schemas.microsoft.com/office/spreadsheetml/2017/richdata2" ref="B3:E30">
    <sortCondition ref="C2:C30"/>
  </sortState>
  <tableColumns count="4">
    <tableColumn id="1" xr3:uid="{D1557CD6-F403-4F0A-9F63-B7A6CC3386DC}" name="Posición en Medallero" totalsRowLabel="Total" dataDxfId="58" totalsRowDxfId="57"/>
    <tableColumn id="2" xr3:uid="{C58B06DC-5856-490C-8F1C-7CB1918A6C55}" name="País" dataDxfId="56" totalsRowDxfId="55"/>
    <tableColumn id="3" xr3:uid="{9B8D6AF4-CA7D-428D-A122-565E897042D5}" name="Total Medallas" dataDxfId="54" totalsRowDxfId="53"/>
    <tableColumn id="4" xr3:uid="{8F4285CE-E892-4482-BDE9-472EFB6101FC}" name="Posición por total" totalsRowFunction="sum" dataDxfId="52" totalsRowDxfId="5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1CA2D-02FC-4660-896F-DE8F037729AE}" name="Tabla2" displayName="Tabla2" ref="B2:J30" totalsRowShown="0" headerRowDxfId="50" dataDxfId="48" headerRowBorderDxfId="49" tableBorderDxfId="47" totalsRowBorderDxfId="46">
  <autoFilter ref="B2:J30" xr:uid="{0A91CA2D-02FC-4660-896F-DE8F037729AE}"/>
  <sortState xmlns:xlrd2="http://schemas.microsoft.com/office/spreadsheetml/2017/richdata2" ref="B3:J30">
    <sortCondition descending="1" ref="J2:J30"/>
  </sortState>
  <tableColumns count="9">
    <tableColumn id="1" xr3:uid="{082F99C5-645F-45C4-973E-007098143043}" name="País" dataDxfId="45"/>
    <tableColumn id="2" xr3:uid="{412368D9-F6BB-453B-9261-14AB0FF43D4B}" name="2017 (€)" dataDxfId="44"/>
    <tableColumn id="3" xr3:uid="{AC44609C-BCB3-4FD7-B6AF-2844E0904519}" name="2018 (€)" dataDxfId="43"/>
    <tableColumn id="4" xr3:uid="{3F75D6DB-81AA-4A2F-B6FA-5D7A553DAA8F}" name="2019 (€)" dataDxfId="42"/>
    <tableColumn id="9" xr3:uid="{D85EB5BF-57C6-4951-BADD-87BA8317FE26}" name="2017 (U$D)" dataDxfId="41">
      <calculatedColumnFormula>Tabla2[[#This Row],[2017 (€)]]*$O$11</calculatedColumnFormula>
    </tableColumn>
    <tableColumn id="8" xr3:uid="{EA226FB8-038B-4AD3-9DD9-0D6AB4D7C7B3}" name="2018 (U$D)" dataDxfId="40">
      <calculatedColumnFormula>Tabla2[[#This Row],[2018 (€)]]*$P$11</calculatedColumnFormula>
    </tableColumn>
    <tableColumn id="7" xr3:uid="{AD21010B-D0A0-43F6-AB0F-04C033054041}" name="2019 (U$D)" dataDxfId="39">
      <calculatedColumnFormula>Tabla2[[#This Row],[2019 (€)]]*$Q$11</calculatedColumnFormula>
    </tableColumn>
    <tableColumn id="5" xr3:uid="{4EA7429E-F612-4947-9603-327795F89AD3}" name="Total 2017-2019 (Euros)" dataDxfId="38"/>
    <tableColumn id="6" xr3:uid="{312886D4-28A9-4B4C-A6BD-7FF5452EC7B0}" name="Total 2017-2019 (U$D)" dataDxfId="37" dataCellStyle="Millar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509DA-D730-4D39-B7AA-B9F0E455ECE6}" name="Tabla4" displayName="Tabla4" ref="B2:E30" totalsRowShown="0" headerRowDxfId="36" dataDxfId="34" headerRowBorderDxfId="35" tableBorderDxfId="33" totalsRowBorderDxfId="32">
  <autoFilter ref="B2:E30" xr:uid="{9D1509DA-D730-4D39-B7AA-B9F0E455ECE6}"/>
  <sortState xmlns:xlrd2="http://schemas.microsoft.com/office/spreadsheetml/2017/richdata2" ref="B3:E30">
    <sortCondition descending="1" ref="D2:D30"/>
  </sortState>
  <tableColumns count="4">
    <tableColumn id="1" xr3:uid="{BF67704E-5889-4613-B6F8-4562382ADC45}" name="País" dataDxfId="31"/>
    <tableColumn id="2" xr3:uid="{0E1EC589-9185-4CA5-A05F-D9E5849BF38F}" name="Total 2017-2019 (U$D)" dataDxfId="30" dataCellStyle="Millares"/>
    <tableColumn id="4" xr3:uid="{712DB8CC-20D1-425D-A0BB-0C519A47C7A5}" name="Total 2017-2019 (MM U$D)" dataDxfId="29" dataCellStyle="Millares">
      <calculatedColumnFormula>Tabla4[[#This Row],[Total 2017-2019 (U$D)]]*0.000001</calculatedColumnFormula>
    </tableColumn>
    <tableColumn id="3" xr3:uid="{6D58EB96-D29C-4F96-8F42-C42AA1963433}" name="Total Medallas" dataDxfId="28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143185-7B5E-4D90-BCD7-BACD7AC906AB}" name="Tabla3" displayName="Tabla3" ref="B2:F30" totalsRowShown="0" headerRowDxfId="27" dataDxfId="25" headerRowBorderDxfId="26" tableBorderDxfId="24" totalsRowBorderDxfId="23" dataCellStyle="Millares">
  <autoFilter ref="B2:F30" xr:uid="{A9143185-7B5E-4D90-BCD7-BACD7AC906A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8382DB6-6014-4EDE-8BA3-A9DCA28F2C43}" name="País" dataDxfId="22"/>
    <tableColumn id="2" xr3:uid="{3F1BF680-3EF6-4727-BAD6-934BF2650CC0}" name="2017 (U$D)" dataDxfId="21" dataCellStyle="Millares"/>
    <tableColumn id="3" xr3:uid="{C63FCFA2-9E7E-4E1D-8E3C-E87EAD960752}" name="2018 (U$D)" dataDxfId="20" dataCellStyle="Millares"/>
    <tableColumn id="4" xr3:uid="{913D9A25-05A3-417B-A13D-2B5553A34C9B}" name="2019 (U$D)" dataDxfId="19" dataCellStyle="Millares"/>
    <tableColumn id="5" xr3:uid="{61D17BF9-0618-4589-BEEB-86BCB08FB54C}" name="Progresión" dataDxfId="18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6BDDBB-72EC-42A4-A864-F6B3F390B218}" name="Tabla5" displayName="Tabla5" ref="G2:J30" totalsRowShown="0" headerRowDxfId="17" dataDxfId="15" headerRowBorderDxfId="16" tableBorderDxfId="14" totalsRowBorderDxfId="13">
  <autoFilter ref="G2:J30" xr:uid="{726BDDBB-72EC-42A4-A864-F6B3F390B218}"/>
  <tableColumns count="4">
    <tableColumn id="1" xr3:uid="{0999CFA2-4638-4531-AFC9-ADDBD9CAA79E}" name="País" dataDxfId="12"/>
    <tableColumn id="2" xr3:uid="{B7151249-924B-4076-AD4A-96A18F02A49C}" name="2017-2018" dataDxfId="11" dataCellStyle="Porcentaje">
      <calculatedColumnFormula>(D3/C3)-1</calculatedColumnFormula>
    </tableColumn>
    <tableColumn id="3" xr3:uid="{CD71364A-05F0-497C-A7DF-9AF1EA88F3AC}" name="2018-2019" dataDxfId="10" dataCellStyle="Porcentaje">
      <calculatedColumnFormula>(E3/D3)-1</calculatedColumnFormula>
    </tableColumn>
    <tableColumn id="4" xr3:uid="{57685A54-EA59-4FC6-8F3F-47533395C865}" name="Var. Trienial (%)" dataDxfId="9" dataCellStyle="Porcentaje">
      <calculatedColumnFormula>(E3/C3)-1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01A94A-0C80-4EE4-B8D5-B4298E6B9011}" name="Tabla6" displayName="Tabla6" ref="L2:O30" totalsRowShown="0" headerRowDxfId="8" dataDxfId="6" headerRowBorderDxfId="7" tableBorderDxfId="5" totalsRowBorderDxfId="4">
  <autoFilter ref="L2:O30" xr:uid="{A801A94A-0C80-4EE4-B8D5-B4298E6B9011}"/>
  <sortState xmlns:xlrd2="http://schemas.microsoft.com/office/spreadsheetml/2017/richdata2" ref="L3:O30">
    <sortCondition descending="1" ref="O2:O30"/>
  </sortState>
  <tableColumns count="4">
    <tableColumn id="1" xr3:uid="{C843DB5A-39B2-46A4-9C8A-E59883E8978F}" name="País" dataDxfId="3"/>
    <tableColumn id="2" xr3:uid="{B2F7F477-B23F-4DC6-9336-BE4E5EF2C619}" name="2017-2018" dataDxfId="2" dataCellStyle="Porcentaje"/>
    <tableColumn id="3" xr3:uid="{E86A150C-3F9E-493D-8009-693A8DFA29EB}" name="2018-2019" dataDxfId="1" dataCellStyle="Porcentaje"/>
    <tableColumn id="4" xr3:uid="{36FE1E96-638E-41CF-B5F8-E9E41D0914A6}" name="Var. Trienial (%)" dataDxfId="0" dataCellStyle="Porcentaj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4F3D-271E-44B4-A77A-832C75779546}">
  <dimension ref="B2:E30"/>
  <sheetViews>
    <sheetView workbookViewId="0">
      <selection activeCell="I19" sqref="I19"/>
    </sheetView>
  </sheetViews>
  <sheetFormatPr baseColWidth="10" defaultRowHeight="14.4" x14ac:dyDescent="0.3"/>
  <cols>
    <col min="2" max="2" width="24.109375" bestFit="1" customWidth="1"/>
    <col min="3" max="3" width="14.33203125" bestFit="1" customWidth="1"/>
    <col min="4" max="4" width="17.6640625" bestFit="1" customWidth="1"/>
    <col min="5" max="5" width="20.109375" bestFit="1" customWidth="1"/>
  </cols>
  <sheetData>
    <row r="2" spans="2:5" x14ac:dyDescent="0.3">
      <c r="B2" s="1" t="s">
        <v>32</v>
      </c>
      <c r="C2" s="2" t="s">
        <v>0</v>
      </c>
      <c r="D2" s="2" t="s">
        <v>1</v>
      </c>
      <c r="E2" s="3" t="s">
        <v>2</v>
      </c>
    </row>
    <row r="3" spans="2:5" x14ac:dyDescent="0.3">
      <c r="B3" s="4">
        <v>9</v>
      </c>
      <c r="C3" s="5" t="s">
        <v>5</v>
      </c>
      <c r="D3" s="5">
        <v>37</v>
      </c>
      <c r="E3" s="6">
        <v>8</v>
      </c>
    </row>
    <row r="4" spans="2:5" x14ac:dyDescent="0.3">
      <c r="B4" s="4">
        <v>72</v>
      </c>
      <c r="C4" s="5" t="s">
        <v>26</v>
      </c>
      <c r="D4" s="5">
        <v>3</v>
      </c>
      <c r="E4" s="6">
        <v>60</v>
      </c>
    </row>
    <row r="5" spans="2:5" x14ac:dyDescent="0.3">
      <c r="B5" s="4">
        <v>53</v>
      </c>
      <c r="C5" s="5" t="s">
        <v>18</v>
      </c>
      <c r="D5" s="5">
        <v>7</v>
      </c>
      <c r="E5" s="6">
        <v>33</v>
      </c>
    </row>
    <row r="6" spans="2:5" x14ac:dyDescent="0.3">
      <c r="B6" s="4">
        <v>29</v>
      </c>
      <c r="C6" s="5" t="s">
        <v>17</v>
      </c>
      <c r="D6" s="5">
        <v>7</v>
      </c>
      <c r="E6" s="6">
        <v>33</v>
      </c>
    </row>
    <row r="7" spans="2:5" x14ac:dyDescent="0.3">
      <c r="B7" s="4">
        <v>30</v>
      </c>
      <c r="C7" s="5" t="s">
        <v>19</v>
      </c>
      <c r="D7" s="5">
        <v>6</v>
      </c>
      <c r="E7" s="6">
        <v>39</v>
      </c>
    </row>
    <row r="8" spans="2:5" x14ac:dyDescent="0.3">
      <c r="B8" s="4">
        <v>26</v>
      </c>
      <c r="C8" s="5" t="s">
        <v>16</v>
      </c>
      <c r="D8" s="5">
        <v>8</v>
      </c>
      <c r="E8" s="6">
        <v>29</v>
      </c>
    </row>
    <row r="9" spans="2:5" x14ac:dyDescent="0.3">
      <c r="B9" s="4">
        <v>25</v>
      </c>
      <c r="C9" s="5" t="s">
        <v>13</v>
      </c>
      <c r="D9" s="5">
        <v>11</v>
      </c>
      <c r="E9" s="6">
        <v>23</v>
      </c>
    </row>
    <row r="10" spans="2:5" x14ac:dyDescent="0.3">
      <c r="B10" s="4">
        <v>50</v>
      </c>
      <c r="C10" s="5" t="s">
        <v>24</v>
      </c>
      <c r="D10" s="5">
        <v>4</v>
      </c>
      <c r="E10" s="6">
        <v>47</v>
      </c>
    </row>
    <row r="11" spans="2:5" x14ac:dyDescent="0.3">
      <c r="B11" s="4">
        <v>31</v>
      </c>
      <c r="C11" s="5" t="s">
        <v>20</v>
      </c>
      <c r="D11" s="5">
        <v>5</v>
      </c>
      <c r="E11" s="6">
        <v>42</v>
      </c>
    </row>
    <row r="12" spans="2:5" x14ac:dyDescent="0.3">
      <c r="B12" s="4">
        <v>22</v>
      </c>
      <c r="C12" s="5" t="s">
        <v>9</v>
      </c>
      <c r="D12" s="5">
        <v>17</v>
      </c>
      <c r="E12" s="6">
        <v>17</v>
      </c>
    </row>
    <row r="13" spans="2:5" x14ac:dyDescent="0.3">
      <c r="B13" s="4">
        <v>59</v>
      </c>
      <c r="C13" s="5" t="s">
        <v>27</v>
      </c>
      <c r="D13" s="5">
        <v>2</v>
      </c>
      <c r="E13" s="6">
        <v>66</v>
      </c>
    </row>
    <row r="14" spans="2:5" x14ac:dyDescent="0.3">
      <c r="B14" s="4">
        <v>85</v>
      </c>
      <c r="C14" s="5" t="s">
        <v>29</v>
      </c>
      <c r="D14" s="5">
        <v>2</v>
      </c>
      <c r="E14" s="6">
        <v>66</v>
      </c>
    </row>
    <row r="15" spans="2:5" x14ac:dyDescent="0.3">
      <c r="B15" s="4">
        <v>8</v>
      </c>
      <c r="C15" s="5" t="s">
        <v>7</v>
      </c>
      <c r="D15" s="5">
        <v>33</v>
      </c>
      <c r="E15" s="6">
        <v>10</v>
      </c>
    </row>
    <row r="16" spans="2:5" x14ac:dyDescent="0.3">
      <c r="B16" s="4">
        <v>4</v>
      </c>
      <c r="C16" s="5" t="s">
        <v>3</v>
      </c>
      <c r="D16" s="5">
        <v>65</v>
      </c>
      <c r="E16" s="6">
        <v>4</v>
      </c>
    </row>
    <row r="17" spans="2:5" x14ac:dyDescent="0.3">
      <c r="B17" s="4">
        <v>36</v>
      </c>
      <c r="C17" s="5" t="s">
        <v>21</v>
      </c>
      <c r="D17" s="5">
        <v>4</v>
      </c>
      <c r="E17" s="6">
        <v>47</v>
      </c>
    </row>
    <row r="18" spans="2:5" x14ac:dyDescent="0.3">
      <c r="B18" s="4">
        <v>15</v>
      </c>
      <c r="C18" s="5" t="s">
        <v>8</v>
      </c>
      <c r="D18" s="5">
        <v>20</v>
      </c>
      <c r="E18" s="6">
        <v>13</v>
      </c>
    </row>
    <row r="19" spans="2:5" x14ac:dyDescent="0.3">
      <c r="B19" s="4">
        <v>39</v>
      </c>
      <c r="C19" s="5" t="s">
        <v>22</v>
      </c>
      <c r="D19" s="5">
        <v>4</v>
      </c>
      <c r="E19" s="6">
        <v>47</v>
      </c>
    </row>
    <row r="20" spans="2:5" x14ac:dyDescent="0.3">
      <c r="B20" s="4">
        <v>10</v>
      </c>
      <c r="C20" s="5" t="s">
        <v>4</v>
      </c>
      <c r="D20" s="5">
        <v>40</v>
      </c>
      <c r="E20" s="6">
        <v>7</v>
      </c>
    </row>
    <row r="21" spans="2:5" x14ac:dyDescent="0.3">
      <c r="B21" s="4">
        <v>59</v>
      </c>
      <c r="C21" s="5" t="s">
        <v>28</v>
      </c>
      <c r="D21" s="5">
        <v>2</v>
      </c>
      <c r="E21" s="6">
        <v>66</v>
      </c>
    </row>
    <row r="22" spans="2:5" x14ac:dyDescent="0.3">
      <c r="B22" s="4">
        <v>77</v>
      </c>
      <c r="C22" s="5" t="s">
        <v>30</v>
      </c>
      <c r="D22" s="5">
        <v>1</v>
      </c>
      <c r="E22" s="6">
        <v>77</v>
      </c>
    </row>
    <row r="23" spans="2:5" x14ac:dyDescent="0.3">
      <c r="B23" s="4">
        <v>20</v>
      </c>
      <c r="C23" s="5" t="s">
        <v>15</v>
      </c>
      <c r="D23" s="5">
        <v>8</v>
      </c>
      <c r="E23" s="6">
        <v>29</v>
      </c>
    </row>
    <row r="24" spans="2:5" x14ac:dyDescent="0.3">
      <c r="B24" s="4">
        <v>7</v>
      </c>
      <c r="C24" s="5" t="s">
        <v>6</v>
      </c>
      <c r="D24" s="5">
        <v>36</v>
      </c>
      <c r="E24" s="6">
        <v>9</v>
      </c>
    </row>
    <row r="25" spans="2:5" x14ac:dyDescent="0.3">
      <c r="B25" s="4">
        <v>17</v>
      </c>
      <c r="C25" s="5" t="s">
        <v>10</v>
      </c>
      <c r="D25" s="5">
        <v>14</v>
      </c>
      <c r="E25" s="6">
        <v>19</v>
      </c>
    </row>
    <row r="26" spans="2:5" x14ac:dyDescent="0.3">
      <c r="B26" s="4">
        <v>56</v>
      </c>
      <c r="C26" s="5" t="s">
        <v>25</v>
      </c>
      <c r="D26" s="5">
        <v>4</v>
      </c>
      <c r="E26" s="6">
        <v>47</v>
      </c>
    </row>
    <row r="27" spans="2:5" x14ac:dyDescent="0.3">
      <c r="B27" s="4">
        <v>18</v>
      </c>
      <c r="C27" s="5" t="s">
        <v>12</v>
      </c>
      <c r="D27" s="5">
        <v>11</v>
      </c>
      <c r="E27" s="6">
        <v>23</v>
      </c>
    </row>
    <row r="28" spans="2:5" x14ac:dyDescent="0.3">
      <c r="B28" s="4">
        <v>46</v>
      </c>
      <c r="C28" s="5" t="s">
        <v>23</v>
      </c>
      <c r="D28" s="5">
        <v>4</v>
      </c>
      <c r="E28" s="6">
        <v>47</v>
      </c>
    </row>
    <row r="29" spans="2:5" x14ac:dyDescent="0.3">
      <c r="B29" s="4">
        <v>23</v>
      </c>
      <c r="C29" s="5" t="s">
        <v>14</v>
      </c>
      <c r="D29" s="5">
        <v>9</v>
      </c>
      <c r="E29" s="6">
        <v>26</v>
      </c>
    </row>
    <row r="30" spans="2:5" x14ac:dyDescent="0.3">
      <c r="B30" s="7">
        <v>24</v>
      </c>
      <c r="C30" s="8" t="s">
        <v>11</v>
      </c>
      <c r="D30" s="8">
        <v>13</v>
      </c>
      <c r="E30" s="9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BAD-73DE-456E-8950-559875AFDA76}">
  <dimension ref="B2:R32"/>
  <sheetViews>
    <sheetView showGridLines="0" topLeftCell="B2" zoomScale="90" zoomScaleNormal="90" workbookViewId="0">
      <selection activeCell="B2" sqref="B2:B30"/>
    </sheetView>
  </sheetViews>
  <sheetFormatPr baseColWidth="10" defaultRowHeight="14.4" x14ac:dyDescent="0.3"/>
  <cols>
    <col min="1" max="1" width="0" hidden="1" customWidth="1"/>
    <col min="2" max="2" width="14.88671875" bestFit="1" customWidth="1"/>
    <col min="3" max="5" width="13.33203125" bestFit="1" customWidth="1"/>
    <col min="6" max="8" width="16" bestFit="1" customWidth="1"/>
    <col min="9" max="9" width="27" bestFit="1" customWidth="1"/>
    <col min="10" max="10" width="26" bestFit="1" customWidth="1"/>
    <col min="14" max="14" width="13.5546875" bestFit="1" customWidth="1"/>
    <col min="15" max="15" width="25.5546875" bestFit="1" customWidth="1"/>
    <col min="16" max="16" width="19.33203125" bestFit="1" customWidth="1"/>
    <col min="17" max="17" width="17.6640625" bestFit="1" customWidth="1"/>
    <col min="18" max="18" width="19.33203125" bestFit="1" customWidth="1"/>
  </cols>
  <sheetData>
    <row r="2" spans="2:18" x14ac:dyDescent="0.3">
      <c r="B2" s="1" t="s">
        <v>0</v>
      </c>
      <c r="C2" s="2" t="s">
        <v>50</v>
      </c>
      <c r="D2" s="2" t="s">
        <v>51</v>
      </c>
      <c r="E2" s="2" t="s">
        <v>52</v>
      </c>
      <c r="F2" s="2" t="s">
        <v>38</v>
      </c>
      <c r="G2" s="2" t="s">
        <v>39</v>
      </c>
      <c r="H2" s="2" t="s">
        <v>40</v>
      </c>
      <c r="I2" s="2" t="s">
        <v>41</v>
      </c>
      <c r="J2" s="3" t="s">
        <v>37</v>
      </c>
    </row>
    <row r="3" spans="2:18" x14ac:dyDescent="0.3">
      <c r="B3" s="4" t="s">
        <v>7</v>
      </c>
      <c r="C3" s="18">
        <v>12539</v>
      </c>
      <c r="D3" s="18">
        <v>12744</v>
      </c>
      <c r="E3" s="18">
        <v>13733</v>
      </c>
      <c r="F3" s="28">
        <f>Tabla2[[#This Row],[2017 (€)]]*$O$11</f>
        <v>14169.069999999998</v>
      </c>
      <c r="G3" s="28">
        <f>Tabla2[[#This Row],[2018 (€)]]*$P$11</f>
        <v>15049.3896</v>
      </c>
      <c r="H3" s="28">
        <f>Tabla2[[#This Row],[2019 (€)]]*$Q$11</f>
        <v>15371.346899999999</v>
      </c>
      <c r="I3" s="18">
        <f t="shared" ref="I3:I29" si="0">SUM(C3:E3)*1000000</f>
        <v>39016000000</v>
      </c>
      <c r="J3" s="19">
        <f t="shared" ref="J3:J29" si="1">I3*$R$11</f>
        <v>44610894400</v>
      </c>
    </row>
    <row r="4" spans="2:18" x14ac:dyDescent="0.3">
      <c r="B4" s="4" t="s">
        <v>5</v>
      </c>
      <c r="C4" s="18">
        <v>7972</v>
      </c>
      <c r="D4" s="18">
        <v>8472</v>
      </c>
      <c r="E4" s="18">
        <v>8989</v>
      </c>
      <c r="F4" s="28">
        <f>Tabla2[[#This Row],[2017 (€)]]*$O$11</f>
        <v>9008.3599999999988</v>
      </c>
      <c r="G4" s="28">
        <f>Tabla2[[#This Row],[2018 (€)]]*$P$11</f>
        <v>10004.584800000001</v>
      </c>
      <c r="H4" s="28">
        <f>Tabla2[[#This Row],[2019 (€)]]*$Q$11</f>
        <v>10061.387699999999</v>
      </c>
      <c r="I4" s="18">
        <f t="shared" si="0"/>
        <v>25433000000</v>
      </c>
      <c r="J4" s="19">
        <f t="shared" si="1"/>
        <v>29080092200</v>
      </c>
    </row>
    <row r="5" spans="2:18" x14ac:dyDescent="0.3">
      <c r="B5" s="4" t="s">
        <v>9</v>
      </c>
      <c r="C5" s="18">
        <v>4488</v>
      </c>
      <c r="D5" s="18">
        <v>4777</v>
      </c>
      <c r="E5" s="18">
        <v>5053</v>
      </c>
      <c r="F5" s="28">
        <f>Tabla2[[#This Row],[2017 (€)]]*$O$11</f>
        <v>5071.4399999999996</v>
      </c>
      <c r="G5" s="28">
        <f>Tabla2[[#This Row],[2018 (€)]]*$P$11</f>
        <v>5641.1593000000003</v>
      </c>
      <c r="H5" s="28">
        <f>Tabla2[[#This Row],[2019 (€)]]*$Q$11</f>
        <v>5655.8229000000001</v>
      </c>
      <c r="I5" s="18">
        <f t="shared" si="0"/>
        <v>14318000000</v>
      </c>
      <c r="J5" s="19">
        <f t="shared" si="1"/>
        <v>16371201200</v>
      </c>
    </row>
    <row r="6" spans="2:18" x14ac:dyDescent="0.3">
      <c r="B6" s="4" t="s">
        <v>4</v>
      </c>
      <c r="C6" s="18">
        <v>4450</v>
      </c>
      <c r="D6" s="18">
        <v>4691.5</v>
      </c>
      <c r="E6" s="18">
        <v>4732.8</v>
      </c>
      <c r="F6" s="28">
        <f>Tabla2[[#This Row],[2017 (€)]]*$O$11</f>
        <v>5028.4999999999991</v>
      </c>
      <c r="G6" s="28">
        <f>Tabla2[[#This Row],[2018 (€)]]*$P$11</f>
        <v>5540.1923500000003</v>
      </c>
      <c r="H6" s="28">
        <f>Tabla2[[#This Row],[2019 (€)]]*$Q$11</f>
        <v>5297.4230399999997</v>
      </c>
      <c r="I6" s="18">
        <f t="shared" si="0"/>
        <v>13874300000</v>
      </c>
      <c r="J6" s="19">
        <f t="shared" si="1"/>
        <v>15863874620</v>
      </c>
    </row>
    <row r="7" spans="2:18" x14ac:dyDescent="0.3">
      <c r="B7" s="4" t="s">
        <v>3</v>
      </c>
      <c r="C7" s="18">
        <v>4160.1000000000004</v>
      </c>
      <c r="D7" s="18">
        <v>4203.6000000000004</v>
      </c>
      <c r="E7" s="18">
        <v>4064.8</v>
      </c>
      <c r="F7" s="28">
        <f>Tabla2[[#This Row],[2017 (€)]]*$O$11</f>
        <v>4700.9129999999996</v>
      </c>
      <c r="G7" s="28">
        <f>Tabla2[[#This Row],[2018 (€)]]*$P$11</f>
        <v>4964.0312400000003</v>
      </c>
      <c r="H7" s="28">
        <f>Tabla2[[#This Row],[2019 (€)]]*$Q$11</f>
        <v>4549.7306399999998</v>
      </c>
      <c r="I7" s="18">
        <f t="shared" si="0"/>
        <v>12428500000</v>
      </c>
      <c r="J7" s="19">
        <f t="shared" si="1"/>
        <v>14210746900</v>
      </c>
    </row>
    <row r="8" spans="2:18" x14ac:dyDescent="0.3">
      <c r="B8" s="4" t="s">
        <v>6</v>
      </c>
      <c r="C8" s="18">
        <v>3374</v>
      </c>
      <c r="D8" s="18">
        <v>3553</v>
      </c>
      <c r="E8" s="18">
        <v>3761</v>
      </c>
      <c r="F8" s="28">
        <f>Tabla2[[#This Row],[2017 (€)]]*$O$11</f>
        <v>3812.6199999999994</v>
      </c>
      <c r="G8" s="28">
        <f>Tabla2[[#This Row],[2018 (€)]]*$P$11</f>
        <v>4195.7377000000006</v>
      </c>
      <c r="H8" s="28">
        <f>Tabla2[[#This Row],[2019 (€)]]*$Q$11</f>
        <v>4209.6872999999996</v>
      </c>
      <c r="I8" s="18">
        <f t="shared" si="0"/>
        <v>10688000000</v>
      </c>
      <c r="J8" s="19">
        <f t="shared" si="1"/>
        <v>12220659200</v>
      </c>
    </row>
    <row r="9" spans="2:18" x14ac:dyDescent="0.3">
      <c r="B9" s="4" t="s">
        <v>14</v>
      </c>
      <c r="C9" s="18">
        <v>2557.8000000000002</v>
      </c>
      <c r="D9" s="18">
        <v>2588.6</v>
      </c>
      <c r="E9" s="18">
        <v>2746.2</v>
      </c>
      <c r="F9" s="28">
        <f>Tabla2[[#This Row],[2017 (€)]]*$O$11</f>
        <v>2890.3139999999999</v>
      </c>
      <c r="G9" s="28">
        <f>Tabla2[[#This Row],[2018 (€)]]*$P$11</f>
        <v>3056.8777399999999</v>
      </c>
      <c r="H9" s="28">
        <f>Tabla2[[#This Row],[2019 (€)]]*$Q$11</f>
        <v>3073.8216599999996</v>
      </c>
      <c r="I9" s="18">
        <f t="shared" si="0"/>
        <v>7892599999.999999</v>
      </c>
      <c r="J9" s="19">
        <f t="shared" si="1"/>
        <v>9024398839.9999981</v>
      </c>
      <c r="O9" s="75" t="s">
        <v>34</v>
      </c>
      <c r="P9" s="76"/>
      <c r="Q9" s="76"/>
      <c r="R9" s="77"/>
    </row>
    <row r="10" spans="2:18" x14ac:dyDescent="0.3">
      <c r="B10" s="4" t="s">
        <v>11</v>
      </c>
      <c r="C10" s="18">
        <v>2168.5</v>
      </c>
      <c r="D10" s="18">
        <v>2172</v>
      </c>
      <c r="E10" s="18">
        <v>2233</v>
      </c>
      <c r="F10" s="28">
        <f>Tabla2[[#This Row],[2017 (€)]]*$O$11</f>
        <v>2450.4049999999997</v>
      </c>
      <c r="G10" s="28">
        <f>Tabla2[[#This Row],[2018 (€)]]*$P$11</f>
        <v>2564.9148</v>
      </c>
      <c r="H10" s="28">
        <f>Tabla2[[#This Row],[2019 (€)]]*$Q$11</f>
        <v>2499.3968999999997</v>
      </c>
      <c r="I10" s="18">
        <f t="shared" si="0"/>
        <v>6573500000</v>
      </c>
      <c r="J10" s="19">
        <f t="shared" si="1"/>
        <v>7516139900</v>
      </c>
      <c r="O10" s="10">
        <v>2017</v>
      </c>
      <c r="P10" s="10">
        <v>2018</v>
      </c>
      <c r="Q10" s="10">
        <v>2019</v>
      </c>
      <c r="R10" s="12" t="s">
        <v>33</v>
      </c>
    </row>
    <row r="11" spans="2:18" x14ac:dyDescent="0.3">
      <c r="B11" s="4" t="s">
        <v>10</v>
      </c>
      <c r="C11" s="18">
        <v>1776.8</v>
      </c>
      <c r="D11" s="18">
        <v>2250.1</v>
      </c>
      <c r="E11" s="18">
        <v>2299.3000000000002</v>
      </c>
      <c r="F11" s="28">
        <f>Tabla2[[#This Row],[2017 (€)]]*$O$11</f>
        <v>2007.7839999999997</v>
      </c>
      <c r="G11" s="28">
        <f>Tabla2[[#This Row],[2018 (€)]]*$P$11</f>
        <v>2657.14309</v>
      </c>
      <c r="H11" s="28">
        <f>Tabla2[[#This Row],[2019 (€)]]*$Q$11</f>
        <v>2573.6064900000001</v>
      </c>
      <c r="I11" s="18">
        <f t="shared" si="0"/>
        <v>6326200000</v>
      </c>
      <c r="J11" s="19">
        <f t="shared" si="1"/>
        <v>7233377080</v>
      </c>
      <c r="O11" s="11">
        <v>1.1299999999999999</v>
      </c>
      <c r="P11" s="11">
        <v>1.1809000000000001</v>
      </c>
      <c r="Q11" s="11">
        <v>1.1193</v>
      </c>
      <c r="R11" s="13">
        <f>AVERAGE(O11:Q11)</f>
        <v>1.1434</v>
      </c>
    </row>
    <row r="12" spans="2:18" x14ac:dyDescent="0.3">
      <c r="B12" s="4" t="s">
        <v>17</v>
      </c>
      <c r="C12" s="18">
        <v>1678.4</v>
      </c>
      <c r="D12" s="18">
        <v>1917.4</v>
      </c>
      <c r="E12" s="18">
        <v>1915.9</v>
      </c>
      <c r="F12" s="28">
        <f>Tabla2[[#This Row],[2017 (€)]]*$O$11</f>
        <v>1896.5919999999999</v>
      </c>
      <c r="G12" s="28">
        <f>Tabla2[[#This Row],[2018 (€)]]*$P$11</f>
        <v>2264.2576600000002</v>
      </c>
      <c r="H12" s="28">
        <f>Tabla2[[#This Row],[2019 (€)]]*$Q$11</f>
        <v>2144.4668700000002</v>
      </c>
      <c r="I12" s="18">
        <f t="shared" si="0"/>
        <v>5511700000.000001</v>
      </c>
      <c r="J12" s="19">
        <f t="shared" si="1"/>
        <v>6302077780.000001</v>
      </c>
    </row>
    <row r="13" spans="2:18" x14ac:dyDescent="0.3">
      <c r="B13" s="4" t="s">
        <v>15</v>
      </c>
      <c r="C13" s="18">
        <v>1596.1</v>
      </c>
      <c r="D13" s="18">
        <v>1631</v>
      </c>
      <c r="E13" s="18">
        <v>1824.8</v>
      </c>
      <c r="F13" s="28">
        <f>Tabla2[[#This Row],[2017 (€)]]*$O$11</f>
        <v>1803.5929999999996</v>
      </c>
      <c r="G13" s="28">
        <f>Tabla2[[#This Row],[2018 (€)]]*$P$11</f>
        <v>1926.0479</v>
      </c>
      <c r="H13" s="28">
        <f>Tabla2[[#This Row],[2019 (€)]]*$Q$11</f>
        <v>2042.4986399999998</v>
      </c>
      <c r="I13" s="18">
        <f t="shared" si="0"/>
        <v>5051900000</v>
      </c>
      <c r="J13" s="19">
        <f t="shared" si="1"/>
        <v>5776342460</v>
      </c>
      <c r="O13" s="78" t="s">
        <v>35</v>
      </c>
      <c r="P13" s="79"/>
      <c r="Q13" s="79"/>
      <c r="R13" s="80"/>
    </row>
    <row r="14" spans="2:18" x14ac:dyDescent="0.3">
      <c r="B14" s="4" t="s">
        <v>8</v>
      </c>
      <c r="C14" s="18">
        <v>1464.1</v>
      </c>
      <c r="D14" s="18">
        <v>1328.8</v>
      </c>
      <c r="E14" s="18">
        <v>1599.1</v>
      </c>
      <c r="F14" s="28">
        <f>Tabla2[[#This Row],[2017 (€)]]*$O$11</f>
        <v>1654.4329999999998</v>
      </c>
      <c r="G14" s="28">
        <f>Tabla2[[#This Row],[2018 (€)]]*$P$11</f>
        <v>1569.17992</v>
      </c>
      <c r="H14" s="28">
        <f>Tabla2[[#This Row],[2019 (€)]]*$Q$11</f>
        <v>1789.8726299999998</v>
      </c>
      <c r="I14" s="18">
        <f t="shared" si="0"/>
        <v>4392000000</v>
      </c>
      <c r="J14" s="19">
        <f t="shared" si="1"/>
        <v>5021812800</v>
      </c>
      <c r="O14" s="15">
        <v>2017</v>
      </c>
      <c r="P14" s="15">
        <v>2018</v>
      </c>
      <c r="Q14" s="15">
        <v>2019</v>
      </c>
      <c r="R14" s="14" t="s">
        <v>33</v>
      </c>
    </row>
    <row r="15" spans="2:18" x14ac:dyDescent="0.3">
      <c r="B15" s="4" t="s">
        <v>29</v>
      </c>
      <c r="C15" s="18">
        <v>1188</v>
      </c>
      <c r="D15" s="18">
        <v>1331</v>
      </c>
      <c r="E15" s="18">
        <v>1370</v>
      </c>
      <c r="F15" s="28">
        <f>Tabla2[[#This Row],[2017 (€)]]*$O$11</f>
        <v>1342.4399999999998</v>
      </c>
      <c r="G15" s="28">
        <f>Tabla2[[#This Row],[2018 (€)]]*$P$11</f>
        <v>1571.7779</v>
      </c>
      <c r="H15" s="28">
        <f>Tabla2[[#This Row],[2019 (€)]]*$Q$11</f>
        <v>1533.441</v>
      </c>
      <c r="I15" s="18">
        <f t="shared" si="0"/>
        <v>3889000000</v>
      </c>
      <c r="J15" s="19">
        <f t="shared" si="1"/>
        <v>4446682600</v>
      </c>
      <c r="O15" s="16">
        <v>16.559699999999999</v>
      </c>
      <c r="P15" s="16">
        <v>28.083500000000001</v>
      </c>
      <c r="Q15" s="16">
        <v>48.190899999999999</v>
      </c>
      <c r="R15" s="17">
        <f>AVERAGE(O15:Q15)</f>
        <v>30.944700000000001</v>
      </c>
    </row>
    <row r="16" spans="2:18" x14ac:dyDescent="0.3">
      <c r="B16" s="4" t="s">
        <v>13</v>
      </c>
      <c r="C16" s="18">
        <v>1108.3</v>
      </c>
      <c r="D16" s="18">
        <v>1166.2</v>
      </c>
      <c r="E16" s="18">
        <v>1216.2</v>
      </c>
      <c r="F16" s="28">
        <f>Tabla2[[#This Row],[2017 (€)]]*$O$11</f>
        <v>1252.3789999999999</v>
      </c>
      <c r="G16" s="28">
        <f>Tabla2[[#This Row],[2018 (€)]]*$P$11</f>
        <v>1377.1655800000001</v>
      </c>
      <c r="H16" s="28">
        <f>Tabla2[[#This Row],[2019 (€)]]*$Q$11</f>
        <v>1361.2926600000001</v>
      </c>
      <c r="I16" s="18">
        <f t="shared" si="0"/>
        <v>3490700000</v>
      </c>
      <c r="J16" s="19">
        <f t="shared" si="1"/>
        <v>3991266380</v>
      </c>
    </row>
    <row r="17" spans="2:18" x14ac:dyDescent="0.3">
      <c r="B17" s="4" t="s">
        <v>18</v>
      </c>
      <c r="C17" s="18">
        <v>1014.5</v>
      </c>
      <c r="D17" s="18">
        <v>1078.3</v>
      </c>
      <c r="E17" s="18">
        <v>1101</v>
      </c>
      <c r="F17" s="28">
        <f>Tabla2[[#This Row],[2017 (€)]]*$O$11</f>
        <v>1146.385</v>
      </c>
      <c r="G17" s="28">
        <f>Tabla2[[#This Row],[2018 (€)]]*$P$11</f>
        <v>1273.36447</v>
      </c>
      <c r="H17" s="28">
        <f>Tabla2[[#This Row],[2019 (€)]]*$Q$11</f>
        <v>1232.3492999999999</v>
      </c>
      <c r="I17" s="18">
        <f t="shared" si="0"/>
        <v>3193800000</v>
      </c>
      <c r="J17" s="19">
        <f t="shared" si="1"/>
        <v>3651790920</v>
      </c>
      <c r="N17" s="37"/>
      <c r="O17" s="81" t="s">
        <v>43</v>
      </c>
      <c r="P17" s="82"/>
      <c r="Q17" s="82"/>
      <c r="R17" s="83"/>
    </row>
    <row r="18" spans="2:18" x14ac:dyDescent="0.3">
      <c r="B18" s="4" t="s">
        <v>12</v>
      </c>
      <c r="C18" s="18">
        <v>810.9</v>
      </c>
      <c r="D18" s="18">
        <v>1014</v>
      </c>
      <c r="E18" s="18">
        <v>1031.2</v>
      </c>
      <c r="F18" s="28">
        <f>Tabla2[[#This Row],[2017 (€)]]*$O$11</f>
        <v>916.31699999999989</v>
      </c>
      <c r="G18" s="28">
        <f>Tabla2[[#This Row],[2018 (€)]]*$P$11</f>
        <v>1197.4326000000001</v>
      </c>
      <c r="H18" s="28">
        <f>Tabla2[[#This Row],[2019 (€)]]*$Q$11</f>
        <v>1154.22216</v>
      </c>
      <c r="I18" s="18">
        <f t="shared" si="0"/>
        <v>2856100000.0000005</v>
      </c>
      <c r="J18" s="19">
        <f t="shared" si="1"/>
        <v>3265664740.0000005</v>
      </c>
      <c r="N18" s="37" t="s">
        <v>49</v>
      </c>
      <c r="O18" s="36">
        <v>2017</v>
      </c>
      <c r="P18" s="36">
        <v>2018</v>
      </c>
      <c r="Q18" s="36">
        <v>2019</v>
      </c>
      <c r="R18" s="30" t="s">
        <v>31</v>
      </c>
    </row>
    <row r="19" spans="2:18" x14ac:dyDescent="0.3">
      <c r="B19" s="4" t="s">
        <v>21</v>
      </c>
      <c r="C19" s="18">
        <v>665</v>
      </c>
      <c r="D19" s="18">
        <v>787</v>
      </c>
      <c r="E19" s="18">
        <v>782</v>
      </c>
      <c r="F19" s="28">
        <f>Tabla2[[#This Row],[2017 (€)]]*$O$11</f>
        <v>751.44999999999993</v>
      </c>
      <c r="G19" s="28">
        <f>Tabla2[[#This Row],[2018 (€)]]*$P$11</f>
        <v>929.36830000000009</v>
      </c>
      <c r="H19" s="28">
        <f>Tabla2[[#This Row],[2019 (€)]]*$Q$11</f>
        <v>875.29259999999999</v>
      </c>
      <c r="I19" s="18">
        <f t="shared" si="0"/>
        <v>2234000000</v>
      </c>
      <c r="J19" s="19">
        <f t="shared" si="1"/>
        <v>2554355600</v>
      </c>
      <c r="N19" s="35" t="s">
        <v>45</v>
      </c>
      <c r="O19" s="31">
        <v>1433000000</v>
      </c>
      <c r="P19" s="31">
        <v>1097000000</v>
      </c>
      <c r="Q19" s="31">
        <v>991000000</v>
      </c>
      <c r="R19" s="32">
        <f t="shared" ref="R19:R24" si="2">SUM(O19:Q19)</f>
        <v>3521000000</v>
      </c>
    </row>
    <row r="20" spans="2:18" x14ac:dyDescent="0.3">
      <c r="B20" s="4" t="s">
        <v>25</v>
      </c>
      <c r="C20" s="18">
        <v>542.5</v>
      </c>
      <c r="D20" s="18">
        <v>637.29999999999995</v>
      </c>
      <c r="E20" s="18">
        <v>706.4</v>
      </c>
      <c r="F20" s="28">
        <f>Tabla2[[#This Row],[2017 (€)]]*$O$11</f>
        <v>613.02499999999998</v>
      </c>
      <c r="G20" s="28">
        <f>Tabla2[[#This Row],[2018 (€)]]*$P$11</f>
        <v>752.58757000000003</v>
      </c>
      <c r="H20" s="28">
        <f>Tabla2[[#This Row],[2019 (€)]]*$Q$11</f>
        <v>790.67351999999994</v>
      </c>
      <c r="I20" s="18">
        <f t="shared" si="0"/>
        <v>1886199999.9999998</v>
      </c>
      <c r="J20" s="19">
        <f t="shared" si="1"/>
        <v>2156681079.9999995</v>
      </c>
      <c r="N20" s="35" t="s">
        <v>48</v>
      </c>
      <c r="O20" s="33">
        <v>1433</v>
      </c>
      <c r="P20" s="33">
        <v>1097</v>
      </c>
      <c r="Q20" s="33">
        <v>991</v>
      </c>
      <c r="R20" s="34">
        <f t="shared" si="2"/>
        <v>3521</v>
      </c>
    </row>
    <row r="21" spans="2:18" x14ac:dyDescent="0.3">
      <c r="B21" s="4" t="s">
        <v>23</v>
      </c>
      <c r="C21" s="18">
        <v>490.2</v>
      </c>
      <c r="D21" s="18">
        <v>584.20000000000005</v>
      </c>
      <c r="E21" s="18">
        <v>661.6</v>
      </c>
      <c r="F21" s="28">
        <f>Tabla2[[#This Row],[2017 (€)]]*$O$11</f>
        <v>553.92599999999993</v>
      </c>
      <c r="G21" s="28">
        <f>Tabla2[[#This Row],[2018 (€)]]*$P$11</f>
        <v>689.88178000000005</v>
      </c>
      <c r="H21" s="28">
        <f>Tabla2[[#This Row],[2019 (€)]]*$Q$11</f>
        <v>740.52887999999996</v>
      </c>
      <c r="I21" s="18">
        <f t="shared" si="0"/>
        <v>1736000000</v>
      </c>
      <c r="J21" s="19">
        <f t="shared" si="1"/>
        <v>1984942400</v>
      </c>
      <c r="N21" s="35" t="s">
        <v>42</v>
      </c>
      <c r="O21" s="41">
        <v>86540000</v>
      </c>
      <c r="P21" s="41">
        <v>39060000</v>
      </c>
      <c r="Q21" s="41">
        <v>20560000</v>
      </c>
      <c r="R21" s="42">
        <f t="shared" si="2"/>
        <v>146160000</v>
      </c>
    </row>
    <row r="22" spans="2:18" x14ac:dyDescent="0.3">
      <c r="B22" s="4" t="s">
        <v>22</v>
      </c>
      <c r="C22" s="18">
        <v>280.89999999999998</v>
      </c>
      <c r="D22" s="18">
        <v>315.89999999999998</v>
      </c>
      <c r="E22" s="18">
        <v>331.8</v>
      </c>
      <c r="F22" s="28">
        <f>Tabla2[[#This Row],[2017 (€)]]*$O$11</f>
        <v>317.41699999999992</v>
      </c>
      <c r="G22" s="28">
        <f>Tabla2[[#This Row],[2018 (€)]]*$P$11</f>
        <v>373.04631000000001</v>
      </c>
      <c r="H22" s="28">
        <f>Tabla2[[#This Row],[2019 (€)]]*$Q$11</f>
        <v>371.38373999999999</v>
      </c>
      <c r="I22" s="18">
        <f t="shared" si="0"/>
        <v>928599999.99999988</v>
      </c>
      <c r="J22" s="19">
        <f t="shared" si="1"/>
        <v>1061761239.9999999</v>
      </c>
      <c r="N22" s="35" t="s">
        <v>46</v>
      </c>
      <c r="O22" s="43">
        <v>86.54</v>
      </c>
      <c r="P22" s="43">
        <v>39.06</v>
      </c>
      <c r="Q22" s="43">
        <v>20.56</v>
      </c>
      <c r="R22" s="42">
        <f t="shared" si="2"/>
        <v>146.16</v>
      </c>
    </row>
    <row r="23" spans="2:18" x14ac:dyDescent="0.3">
      <c r="B23" s="4" t="s">
        <v>24</v>
      </c>
      <c r="C23" s="18">
        <v>127.2</v>
      </c>
      <c r="D23" s="18">
        <v>170.6</v>
      </c>
      <c r="E23" s="18">
        <v>218.3</v>
      </c>
      <c r="F23" s="28">
        <f>Tabla2[[#This Row],[2017 (€)]]*$O$11</f>
        <v>143.73599999999999</v>
      </c>
      <c r="G23" s="28">
        <f>Tabla2[[#This Row],[2018 (€)]]*$P$11</f>
        <v>201.46154000000001</v>
      </c>
      <c r="H23" s="28">
        <f>Tabla2[[#This Row],[2019 (€)]]*$Q$11</f>
        <v>244.34318999999999</v>
      </c>
      <c r="I23" s="18">
        <f t="shared" si="0"/>
        <v>516100000</v>
      </c>
      <c r="J23" s="19">
        <f t="shared" si="1"/>
        <v>590108740</v>
      </c>
      <c r="N23" s="35" t="s">
        <v>44</v>
      </c>
      <c r="O23" s="44">
        <f>O21/O11</f>
        <v>76584070.796460181</v>
      </c>
      <c r="P23" s="44">
        <f>P21/P11</f>
        <v>33076467.101363365</v>
      </c>
      <c r="Q23" s="44">
        <f>Q21/Q11</f>
        <v>18368623.246672027</v>
      </c>
      <c r="R23" s="40">
        <f t="shared" si="2"/>
        <v>128029161.14449558</v>
      </c>
    </row>
    <row r="24" spans="2:18" x14ac:dyDescent="0.3">
      <c r="B24" s="4" t="s">
        <v>16</v>
      </c>
      <c r="C24" s="18">
        <v>146.80000000000001</v>
      </c>
      <c r="D24" s="18">
        <v>160.5</v>
      </c>
      <c r="E24" s="18">
        <v>178.5</v>
      </c>
      <c r="F24" s="28">
        <f>Tabla2[[#This Row],[2017 (€)]]*$O$11</f>
        <v>165.88399999999999</v>
      </c>
      <c r="G24" s="28">
        <f>Tabla2[[#This Row],[2018 (€)]]*$P$11</f>
        <v>189.53445000000002</v>
      </c>
      <c r="H24" s="28">
        <f>Tabla2[[#This Row],[2019 (€)]]*$Q$11</f>
        <v>199.79505</v>
      </c>
      <c r="I24" s="18">
        <f t="shared" si="0"/>
        <v>485800000</v>
      </c>
      <c r="J24" s="19">
        <f t="shared" si="1"/>
        <v>555463720</v>
      </c>
      <c r="N24" s="38" t="s">
        <v>47</v>
      </c>
      <c r="O24" s="39">
        <v>76.58</v>
      </c>
      <c r="P24" s="39">
        <v>33.07</v>
      </c>
      <c r="Q24" s="39">
        <v>18.36</v>
      </c>
      <c r="R24" s="40">
        <f t="shared" si="2"/>
        <v>128.01</v>
      </c>
    </row>
    <row r="25" spans="2:18" x14ac:dyDescent="0.3">
      <c r="B25" s="4" t="s">
        <v>27</v>
      </c>
      <c r="C25" s="18">
        <v>131.9</v>
      </c>
      <c r="D25" s="18">
        <v>137.4</v>
      </c>
      <c r="E25" s="18">
        <v>162.9</v>
      </c>
      <c r="F25" s="28">
        <f>Tabla2[[#This Row],[2017 (€)]]*$O$11</f>
        <v>149.047</v>
      </c>
      <c r="G25" s="28">
        <f>Tabla2[[#This Row],[2018 (€)]]*$P$11</f>
        <v>162.25566000000001</v>
      </c>
      <c r="H25" s="28">
        <f>Tabla2[[#This Row],[2019 (€)]]*$Q$11</f>
        <v>182.33396999999999</v>
      </c>
      <c r="I25" s="18">
        <f t="shared" si="0"/>
        <v>432200000.00000006</v>
      </c>
      <c r="J25" s="19">
        <f t="shared" si="1"/>
        <v>494177480.00000006</v>
      </c>
    </row>
    <row r="26" spans="2:18" x14ac:dyDescent="0.3">
      <c r="B26" s="4" t="s">
        <v>20</v>
      </c>
      <c r="C26" s="18">
        <v>119.8</v>
      </c>
      <c r="D26" s="18">
        <v>146.5</v>
      </c>
      <c r="E26" s="18">
        <v>134.6</v>
      </c>
      <c r="F26" s="28">
        <f>Tabla2[[#This Row],[2017 (€)]]*$O$11</f>
        <v>135.374</v>
      </c>
      <c r="G26" s="28">
        <f>Tabla2[[#This Row],[2018 (€)]]*$P$11</f>
        <v>173.00185000000002</v>
      </c>
      <c r="H26" s="28">
        <f>Tabla2[[#This Row],[2019 (€)]]*$Q$11</f>
        <v>150.65778</v>
      </c>
      <c r="I26" s="18">
        <f t="shared" si="0"/>
        <v>400900000</v>
      </c>
      <c r="J26" s="19">
        <f t="shared" si="1"/>
        <v>458389060</v>
      </c>
    </row>
    <row r="27" spans="2:18" x14ac:dyDescent="0.3">
      <c r="B27" s="4" t="s">
        <v>30</v>
      </c>
      <c r="C27" s="18">
        <v>87.9</v>
      </c>
      <c r="D27" s="18">
        <v>99.1</v>
      </c>
      <c r="E27" s="18">
        <v>122.7</v>
      </c>
      <c r="F27" s="28">
        <f>Tabla2[[#This Row],[2017 (€)]]*$O$11</f>
        <v>99.326999999999998</v>
      </c>
      <c r="G27" s="28">
        <f>Tabla2[[#This Row],[2018 (€)]]*$P$11</f>
        <v>117.02719</v>
      </c>
      <c r="H27" s="28">
        <f>Tabla2[[#This Row],[2019 (€)]]*$Q$11</f>
        <v>137.33811</v>
      </c>
      <c r="I27" s="18">
        <f t="shared" si="0"/>
        <v>309700000</v>
      </c>
      <c r="J27" s="19">
        <f t="shared" si="1"/>
        <v>354110980</v>
      </c>
    </row>
    <row r="28" spans="2:18" x14ac:dyDescent="0.3">
      <c r="B28" s="4" t="s">
        <v>19</v>
      </c>
      <c r="C28" s="18">
        <v>110.9</v>
      </c>
      <c r="D28" s="18">
        <v>74.5</v>
      </c>
      <c r="E28" s="18">
        <v>83.4</v>
      </c>
      <c r="F28" s="28">
        <f>Tabla2[[#This Row],[2017 (€)]]*$O$11</f>
        <v>125.31699999999999</v>
      </c>
      <c r="G28" s="28">
        <f>Tabla2[[#This Row],[2018 (€)]]*$P$11</f>
        <v>87.977050000000006</v>
      </c>
      <c r="H28" s="28">
        <f>Tabla2[[#This Row],[2019 (€)]]*$Q$11</f>
        <v>93.349620000000002</v>
      </c>
      <c r="I28" s="18">
        <f t="shared" si="0"/>
        <v>268800000</v>
      </c>
      <c r="J28" s="19">
        <f t="shared" si="1"/>
        <v>307345920</v>
      </c>
      <c r="Q28" s="27"/>
    </row>
    <row r="29" spans="2:18" x14ac:dyDescent="0.3">
      <c r="B29" s="7" t="s">
        <v>28</v>
      </c>
      <c r="C29" s="21">
        <v>86.6</v>
      </c>
      <c r="D29" s="21">
        <v>93.4</v>
      </c>
      <c r="E29" s="21">
        <v>76.099999999999994</v>
      </c>
      <c r="F29" s="29">
        <f>Tabla2[[#This Row],[2017 (€)]]*$O$11</f>
        <v>97.85799999999999</v>
      </c>
      <c r="G29" s="29">
        <f>Tabla2[[#This Row],[2018 (€)]]*$P$11</f>
        <v>110.29606000000001</v>
      </c>
      <c r="H29" s="29">
        <f>Tabla2[[#This Row],[2019 (€)]]*$Q$11</f>
        <v>85.178729999999987</v>
      </c>
      <c r="I29" s="21">
        <f t="shared" si="0"/>
        <v>256100000.00000003</v>
      </c>
      <c r="J29" s="20">
        <f t="shared" si="1"/>
        <v>292824740</v>
      </c>
    </row>
    <row r="30" spans="2:18" x14ac:dyDescent="0.3">
      <c r="B30" s="46" t="s">
        <v>26</v>
      </c>
      <c r="C30" s="47">
        <v>76.58</v>
      </c>
      <c r="D30" s="47">
        <v>33.07</v>
      </c>
      <c r="E30" s="47">
        <v>18.36</v>
      </c>
      <c r="F30" s="48">
        <v>86.54</v>
      </c>
      <c r="G30" s="48">
        <v>39.06</v>
      </c>
      <c r="H30" s="48">
        <v>20.56</v>
      </c>
      <c r="I30" s="47">
        <v>128010000</v>
      </c>
      <c r="J30" s="49">
        <v>146160000</v>
      </c>
    </row>
    <row r="32" spans="2:18" x14ac:dyDescent="0.3">
      <c r="J32" s="27"/>
    </row>
  </sheetData>
  <mergeCells count="3">
    <mergeCell ref="O9:R9"/>
    <mergeCell ref="O13:R13"/>
    <mergeCell ref="O17:R17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6D58-937E-49BB-AEE4-ADF588100416}">
  <dimension ref="B2:E30"/>
  <sheetViews>
    <sheetView tabSelected="1" zoomScale="90" zoomScaleNormal="90" workbookViewId="0">
      <selection activeCell="R9" sqref="R9"/>
    </sheetView>
  </sheetViews>
  <sheetFormatPr baseColWidth="10" defaultRowHeight="14.4" x14ac:dyDescent="0.3"/>
  <cols>
    <col min="2" max="2" width="14.88671875" bestFit="1" customWidth="1"/>
    <col min="3" max="3" width="26.109375" hidden="1" customWidth="1"/>
    <col min="4" max="4" width="30.33203125" bestFit="1" customWidth="1"/>
    <col min="5" max="5" width="18.77734375" bestFit="1" customWidth="1"/>
    <col min="7" max="8" width="12" bestFit="1" customWidth="1"/>
  </cols>
  <sheetData>
    <row r="2" spans="2:5" x14ac:dyDescent="0.3">
      <c r="B2" s="1" t="s">
        <v>0</v>
      </c>
      <c r="C2" s="2" t="s">
        <v>37</v>
      </c>
      <c r="D2" s="3" t="s">
        <v>36</v>
      </c>
      <c r="E2" s="3" t="s">
        <v>1</v>
      </c>
    </row>
    <row r="3" spans="2:5" x14ac:dyDescent="0.3">
      <c r="B3" s="4" t="s">
        <v>7</v>
      </c>
      <c r="C3" s="22">
        <v>44610894400</v>
      </c>
      <c r="D3" s="19">
        <f>Tabla4[[#This Row],[Total 2017-2019 (U$D)]]*0.000001</f>
        <v>44610.894399999997</v>
      </c>
      <c r="E3" s="6">
        <v>33</v>
      </c>
    </row>
    <row r="4" spans="2:5" x14ac:dyDescent="0.3">
      <c r="B4" s="4" t="s">
        <v>5</v>
      </c>
      <c r="C4" s="22">
        <v>29080092200</v>
      </c>
      <c r="D4" s="19">
        <f>Tabla4[[#This Row],[Total 2017-2019 (U$D)]]*0.000001</f>
        <v>29080.092199999999</v>
      </c>
      <c r="E4" s="6">
        <v>37</v>
      </c>
    </row>
    <row r="5" spans="2:5" x14ac:dyDescent="0.3">
      <c r="B5" s="4" t="s">
        <v>9</v>
      </c>
      <c r="C5" s="22">
        <v>16371201200</v>
      </c>
      <c r="D5" s="19">
        <f>Tabla4[[#This Row],[Total 2017-2019 (U$D)]]*0.000001</f>
        <v>16371.2012</v>
      </c>
      <c r="E5" s="6">
        <v>17</v>
      </c>
    </row>
    <row r="6" spans="2:5" x14ac:dyDescent="0.3">
      <c r="B6" s="4" t="s">
        <v>4</v>
      </c>
      <c r="C6" s="22">
        <v>15863874620</v>
      </c>
      <c r="D6" s="19">
        <f>Tabla4[[#This Row],[Total 2017-2019 (U$D)]]*0.000001</f>
        <v>15863.874619999999</v>
      </c>
      <c r="E6" s="6">
        <v>40</v>
      </c>
    </row>
    <row r="7" spans="2:5" x14ac:dyDescent="0.3">
      <c r="B7" s="4" t="s">
        <v>3</v>
      </c>
      <c r="C7" s="22">
        <v>14210746900</v>
      </c>
      <c r="D7" s="19">
        <f>Tabla4[[#This Row],[Total 2017-2019 (U$D)]]*0.000001</f>
        <v>14210.7469</v>
      </c>
      <c r="E7" s="6">
        <v>65</v>
      </c>
    </row>
    <row r="8" spans="2:5" x14ac:dyDescent="0.3">
      <c r="B8" s="4" t="s">
        <v>6</v>
      </c>
      <c r="C8" s="22">
        <v>12220659200</v>
      </c>
      <c r="D8" s="19">
        <f>Tabla4[[#This Row],[Total 2017-2019 (U$D)]]*0.000001</f>
        <v>12220.6592</v>
      </c>
      <c r="E8" s="6">
        <v>36</v>
      </c>
    </row>
    <row r="9" spans="2:5" x14ac:dyDescent="0.3">
      <c r="B9" s="4" t="s">
        <v>14</v>
      </c>
      <c r="C9" s="22">
        <v>9024398839.9999981</v>
      </c>
      <c r="D9" s="19">
        <f>Tabla4[[#This Row],[Total 2017-2019 (U$D)]]*0.000001</f>
        <v>9024.398839999998</v>
      </c>
      <c r="E9" s="6">
        <v>9</v>
      </c>
    </row>
    <row r="10" spans="2:5" x14ac:dyDescent="0.3">
      <c r="B10" s="4" t="s">
        <v>11</v>
      </c>
      <c r="C10" s="22">
        <v>7516139900</v>
      </c>
      <c r="D10" s="19">
        <f>Tabla4[[#This Row],[Total 2017-2019 (U$D)]]*0.000001</f>
        <v>7516.1398999999992</v>
      </c>
      <c r="E10" s="6">
        <v>13</v>
      </c>
    </row>
    <row r="11" spans="2:5" x14ac:dyDescent="0.3">
      <c r="B11" s="4" t="s">
        <v>10</v>
      </c>
      <c r="C11" s="22">
        <v>7233377080</v>
      </c>
      <c r="D11" s="19">
        <f>Tabla4[[#This Row],[Total 2017-2019 (U$D)]]*0.000001</f>
        <v>7233.3770799999993</v>
      </c>
      <c r="E11" s="6">
        <v>14</v>
      </c>
    </row>
    <row r="12" spans="2:5" x14ac:dyDescent="0.3">
      <c r="B12" s="4" t="s">
        <v>17</v>
      </c>
      <c r="C12" s="22">
        <v>6302077780.000001</v>
      </c>
      <c r="D12" s="19">
        <f>Tabla4[[#This Row],[Total 2017-2019 (U$D)]]*0.000001</f>
        <v>6302.0777800000005</v>
      </c>
      <c r="E12" s="6">
        <v>7</v>
      </c>
    </row>
    <row r="13" spans="2:5" x14ac:dyDescent="0.3">
      <c r="B13" s="4" t="s">
        <v>15</v>
      </c>
      <c r="C13" s="22">
        <v>5776342460</v>
      </c>
      <c r="D13" s="19">
        <f>Tabla4[[#This Row],[Total 2017-2019 (U$D)]]*0.000001</f>
        <v>5776.3424599999998</v>
      </c>
      <c r="E13" s="6">
        <v>8</v>
      </c>
    </row>
    <row r="14" spans="2:5" x14ac:dyDescent="0.3">
      <c r="B14" s="4" t="s">
        <v>8</v>
      </c>
      <c r="C14" s="22">
        <v>5021812800</v>
      </c>
      <c r="D14" s="19">
        <f>Tabla4[[#This Row],[Total 2017-2019 (U$D)]]*0.000001</f>
        <v>5021.8127999999997</v>
      </c>
      <c r="E14" s="6">
        <v>20</v>
      </c>
    </row>
    <row r="15" spans="2:5" x14ac:dyDescent="0.3">
      <c r="B15" s="4" t="s">
        <v>29</v>
      </c>
      <c r="C15" s="22">
        <v>4446682600</v>
      </c>
      <c r="D15" s="19">
        <f>Tabla4[[#This Row],[Total 2017-2019 (U$D)]]*0.000001</f>
        <v>4446.6826000000001</v>
      </c>
      <c r="E15" s="6">
        <v>2</v>
      </c>
    </row>
    <row r="16" spans="2:5" x14ac:dyDescent="0.3">
      <c r="B16" s="4" t="s">
        <v>13</v>
      </c>
      <c r="C16" s="22">
        <v>3991266380</v>
      </c>
      <c r="D16" s="19">
        <f>Tabla4[[#This Row],[Total 2017-2019 (U$D)]]*0.000001</f>
        <v>3991.26638</v>
      </c>
      <c r="E16" s="6">
        <v>11</v>
      </c>
    </row>
    <row r="17" spans="2:5" x14ac:dyDescent="0.3">
      <c r="B17" s="4" t="s">
        <v>18</v>
      </c>
      <c r="C17" s="22">
        <v>3651790920</v>
      </c>
      <c r="D17" s="19">
        <f>Tabla4[[#This Row],[Total 2017-2019 (U$D)]]*0.000001</f>
        <v>3651.7909199999999</v>
      </c>
      <c r="E17" s="6">
        <v>7</v>
      </c>
    </row>
    <row r="18" spans="2:5" x14ac:dyDescent="0.3">
      <c r="B18" s="4" t="s">
        <v>12</v>
      </c>
      <c r="C18" s="22">
        <v>3265664740.0000005</v>
      </c>
      <c r="D18" s="19">
        <f>Tabla4[[#This Row],[Total 2017-2019 (U$D)]]*0.000001</f>
        <v>3265.6647400000002</v>
      </c>
      <c r="E18" s="6">
        <v>11</v>
      </c>
    </row>
    <row r="19" spans="2:5" x14ac:dyDescent="0.3">
      <c r="B19" s="4" t="s">
        <v>21</v>
      </c>
      <c r="C19" s="22">
        <v>2554355600</v>
      </c>
      <c r="D19" s="19">
        <f>Tabla4[[#This Row],[Total 2017-2019 (U$D)]]*0.000001</f>
        <v>2554.3555999999999</v>
      </c>
      <c r="E19" s="6">
        <v>4</v>
      </c>
    </row>
    <row r="20" spans="2:5" x14ac:dyDescent="0.3">
      <c r="B20" s="4" t="s">
        <v>25</v>
      </c>
      <c r="C20" s="22">
        <v>2156681079.9999995</v>
      </c>
      <c r="D20" s="19">
        <f>Tabla4[[#This Row],[Total 2017-2019 (U$D)]]*0.000001</f>
        <v>2156.6810799999994</v>
      </c>
      <c r="E20" s="6">
        <v>4</v>
      </c>
    </row>
    <row r="21" spans="2:5" x14ac:dyDescent="0.3">
      <c r="B21" s="4" t="s">
        <v>23</v>
      </c>
      <c r="C21" s="22">
        <v>1984942400</v>
      </c>
      <c r="D21" s="19">
        <f>Tabla4[[#This Row],[Total 2017-2019 (U$D)]]*0.000001</f>
        <v>1984.9423999999999</v>
      </c>
      <c r="E21" s="6">
        <v>4</v>
      </c>
    </row>
    <row r="22" spans="2:5" x14ac:dyDescent="0.3">
      <c r="B22" s="4" t="s">
        <v>22</v>
      </c>
      <c r="C22" s="22">
        <v>1061761239.9999999</v>
      </c>
      <c r="D22" s="19">
        <f>Tabla4[[#This Row],[Total 2017-2019 (U$D)]]*0.000001</f>
        <v>1061.7612399999998</v>
      </c>
      <c r="E22" s="6">
        <v>4</v>
      </c>
    </row>
    <row r="23" spans="2:5" x14ac:dyDescent="0.3">
      <c r="B23" s="4" t="s">
        <v>24</v>
      </c>
      <c r="C23" s="22">
        <v>590108740</v>
      </c>
      <c r="D23" s="19">
        <f>Tabla4[[#This Row],[Total 2017-2019 (U$D)]]*0.000001</f>
        <v>590.10874000000001</v>
      </c>
      <c r="E23" s="6">
        <v>4</v>
      </c>
    </row>
    <row r="24" spans="2:5" x14ac:dyDescent="0.3">
      <c r="B24" s="4" t="s">
        <v>16</v>
      </c>
      <c r="C24" s="22">
        <v>555463720</v>
      </c>
      <c r="D24" s="19">
        <f>Tabla4[[#This Row],[Total 2017-2019 (U$D)]]*0.000001</f>
        <v>555.46371999999997</v>
      </c>
      <c r="E24" s="6">
        <v>8</v>
      </c>
    </row>
    <row r="25" spans="2:5" x14ac:dyDescent="0.3">
      <c r="B25" s="4" t="s">
        <v>27</v>
      </c>
      <c r="C25" s="22">
        <v>494177480.00000006</v>
      </c>
      <c r="D25" s="19">
        <f>Tabla4[[#This Row],[Total 2017-2019 (U$D)]]*0.000001</f>
        <v>494.17748000000006</v>
      </c>
      <c r="E25" s="6">
        <v>2</v>
      </c>
    </row>
    <row r="26" spans="2:5" x14ac:dyDescent="0.3">
      <c r="B26" s="4" t="s">
        <v>20</v>
      </c>
      <c r="C26" s="22">
        <v>458389060</v>
      </c>
      <c r="D26" s="19">
        <f>Tabla4[[#This Row],[Total 2017-2019 (U$D)]]*0.000001</f>
        <v>458.38905999999997</v>
      </c>
      <c r="E26" s="6">
        <v>5</v>
      </c>
    </row>
    <row r="27" spans="2:5" x14ac:dyDescent="0.3">
      <c r="B27" s="4" t="s">
        <v>30</v>
      </c>
      <c r="C27" s="22">
        <v>354110980</v>
      </c>
      <c r="D27" s="19">
        <f>Tabla4[[#This Row],[Total 2017-2019 (U$D)]]*0.000001</f>
        <v>354.11097999999998</v>
      </c>
      <c r="E27" s="6">
        <v>1</v>
      </c>
    </row>
    <row r="28" spans="2:5" x14ac:dyDescent="0.3">
      <c r="B28" s="4" t="s">
        <v>19</v>
      </c>
      <c r="C28" s="22">
        <v>307345920</v>
      </c>
      <c r="D28" s="19">
        <f>Tabla4[[#This Row],[Total 2017-2019 (U$D)]]*0.000001</f>
        <v>307.34591999999998</v>
      </c>
      <c r="E28" s="6">
        <v>6</v>
      </c>
    </row>
    <row r="29" spans="2:5" x14ac:dyDescent="0.3">
      <c r="B29" s="4" t="s">
        <v>28</v>
      </c>
      <c r="C29" s="22">
        <v>292824740</v>
      </c>
      <c r="D29" s="19">
        <f>Tabla4[[#This Row],[Total 2017-2019 (U$D)]]*0.000001</f>
        <v>292.82473999999996</v>
      </c>
      <c r="E29" s="6">
        <v>2</v>
      </c>
    </row>
    <row r="30" spans="2:5" x14ac:dyDescent="0.3">
      <c r="B30" s="23" t="s">
        <v>26</v>
      </c>
      <c r="C30" s="24">
        <v>113783620.45843068</v>
      </c>
      <c r="D30" s="25">
        <v>146.16</v>
      </c>
      <c r="E30" s="26">
        <v>3</v>
      </c>
    </row>
  </sheetData>
  <pageMargins left="0.7" right="0.7" top="0.75" bottom="0.75" header="0.3" footer="0.3"/>
  <ignoredErrors>
    <ignoredError sqref="D3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D485-9F6E-4BA9-9513-F82ED8F04E55}">
  <dimension ref="B2:F30"/>
  <sheetViews>
    <sheetView workbookViewId="0">
      <selection activeCell="B2" sqref="B2:E30"/>
    </sheetView>
  </sheetViews>
  <sheetFormatPr baseColWidth="10" defaultRowHeight="14.4" x14ac:dyDescent="0.3"/>
  <cols>
    <col min="2" max="2" width="14.33203125" bestFit="1" customWidth="1"/>
    <col min="3" max="5" width="14.77734375" bestFit="1" customWidth="1"/>
    <col min="6" max="6" width="14.44140625" bestFit="1" customWidth="1"/>
  </cols>
  <sheetData>
    <row r="2" spans="2:6" x14ac:dyDescent="0.3">
      <c r="B2" s="1" t="s">
        <v>0</v>
      </c>
      <c r="C2" s="2" t="s">
        <v>38</v>
      </c>
      <c r="D2" s="2" t="s">
        <v>39</v>
      </c>
      <c r="E2" s="2" t="s">
        <v>40</v>
      </c>
      <c r="F2" s="3" t="s">
        <v>53</v>
      </c>
    </row>
    <row r="3" spans="2:6" x14ac:dyDescent="0.3">
      <c r="B3" s="4" t="s">
        <v>7</v>
      </c>
      <c r="C3" s="50">
        <v>14169.069999999998</v>
      </c>
      <c r="D3" s="50">
        <v>15049.3896</v>
      </c>
      <c r="E3" s="50">
        <v>15371.346899999999</v>
      </c>
      <c r="F3" s="51"/>
    </row>
    <row r="4" spans="2:6" x14ac:dyDescent="0.3">
      <c r="B4" s="4" t="s">
        <v>5</v>
      </c>
      <c r="C4" s="50">
        <v>9008.3599999999988</v>
      </c>
      <c r="D4" s="50">
        <v>10004.584800000001</v>
      </c>
      <c r="E4" s="50">
        <v>10061.387699999999</v>
      </c>
      <c r="F4" s="51"/>
    </row>
    <row r="5" spans="2:6" x14ac:dyDescent="0.3">
      <c r="B5" s="4" t="s">
        <v>9</v>
      </c>
      <c r="C5" s="50">
        <v>5071.4399999999996</v>
      </c>
      <c r="D5" s="50">
        <v>5641.1593000000003</v>
      </c>
      <c r="E5" s="50">
        <v>5655.8229000000001</v>
      </c>
      <c r="F5" s="51"/>
    </row>
    <row r="6" spans="2:6" x14ac:dyDescent="0.3">
      <c r="B6" s="4" t="s">
        <v>4</v>
      </c>
      <c r="C6" s="50">
        <v>5028.4999999999991</v>
      </c>
      <c r="D6" s="50">
        <v>5540.1923500000003</v>
      </c>
      <c r="E6" s="50">
        <v>5297.4230399999997</v>
      </c>
      <c r="F6" s="51"/>
    </row>
    <row r="7" spans="2:6" x14ac:dyDescent="0.3">
      <c r="B7" s="4" t="s">
        <v>3</v>
      </c>
      <c r="C7" s="50">
        <v>4700.9129999999996</v>
      </c>
      <c r="D7" s="50">
        <v>4964.0312400000003</v>
      </c>
      <c r="E7" s="50">
        <v>4549.7306399999998</v>
      </c>
      <c r="F7" s="51"/>
    </row>
    <row r="8" spans="2:6" x14ac:dyDescent="0.3">
      <c r="B8" s="4" t="s">
        <v>6</v>
      </c>
      <c r="C8" s="50">
        <v>3812.6199999999994</v>
      </c>
      <c r="D8" s="50">
        <v>4195.7377000000006</v>
      </c>
      <c r="E8" s="50">
        <v>4209.6872999999996</v>
      </c>
      <c r="F8" s="51"/>
    </row>
    <row r="9" spans="2:6" x14ac:dyDescent="0.3">
      <c r="B9" s="4" t="s">
        <v>14</v>
      </c>
      <c r="C9" s="50">
        <v>2890.3139999999999</v>
      </c>
      <c r="D9" s="50">
        <v>3056.8777399999999</v>
      </c>
      <c r="E9" s="50">
        <v>3073.8216599999996</v>
      </c>
      <c r="F9" s="51"/>
    </row>
    <row r="10" spans="2:6" x14ac:dyDescent="0.3">
      <c r="B10" s="4" t="s">
        <v>11</v>
      </c>
      <c r="C10" s="50">
        <v>2450.4049999999997</v>
      </c>
      <c r="D10" s="50">
        <v>2564.9148</v>
      </c>
      <c r="E10" s="50">
        <v>2499.3968999999997</v>
      </c>
      <c r="F10" s="51"/>
    </row>
    <row r="11" spans="2:6" x14ac:dyDescent="0.3">
      <c r="B11" s="4" t="s">
        <v>10</v>
      </c>
      <c r="C11" s="50">
        <v>2007.7839999999997</v>
      </c>
      <c r="D11" s="50">
        <v>2657.14309</v>
      </c>
      <c r="E11" s="50">
        <v>2573.6064900000001</v>
      </c>
      <c r="F11" s="51"/>
    </row>
    <row r="12" spans="2:6" x14ac:dyDescent="0.3">
      <c r="B12" s="4" t="s">
        <v>17</v>
      </c>
      <c r="C12" s="50">
        <v>1896.5919999999999</v>
      </c>
      <c r="D12" s="50">
        <v>2264.2576600000002</v>
      </c>
      <c r="E12" s="50">
        <v>2144.4668700000002</v>
      </c>
      <c r="F12" s="51"/>
    </row>
    <row r="13" spans="2:6" x14ac:dyDescent="0.3">
      <c r="B13" s="4" t="s">
        <v>15</v>
      </c>
      <c r="C13" s="50">
        <v>1803.5929999999996</v>
      </c>
      <c r="D13" s="50">
        <v>1926.0479</v>
      </c>
      <c r="E13" s="50">
        <v>2042.4986399999998</v>
      </c>
      <c r="F13" s="51"/>
    </row>
    <row r="14" spans="2:6" x14ac:dyDescent="0.3">
      <c r="B14" s="4" t="s">
        <v>8</v>
      </c>
      <c r="C14" s="50">
        <v>1654.4329999999998</v>
      </c>
      <c r="D14" s="50">
        <v>1569.17992</v>
      </c>
      <c r="E14" s="50">
        <v>1789.8726299999998</v>
      </c>
      <c r="F14" s="51"/>
    </row>
    <row r="15" spans="2:6" x14ac:dyDescent="0.3">
      <c r="B15" s="4" t="s">
        <v>29</v>
      </c>
      <c r="C15" s="50">
        <v>1342.4399999999998</v>
      </c>
      <c r="D15" s="50">
        <v>1571.7779</v>
      </c>
      <c r="E15" s="50">
        <v>1533.441</v>
      </c>
      <c r="F15" s="51"/>
    </row>
    <row r="16" spans="2:6" x14ac:dyDescent="0.3">
      <c r="B16" s="4" t="s">
        <v>13</v>
      </c>
      <c r="C16" s="50">
        <v>1252.3789999999999</v>
      </c>
      <c r="D16" s="50">
        <v>1377.1655800000001</v>
      </c>
      <c r="E16" s="50">
        <v>1361.2926600000001</v>
      </c>
      <c r="F16" s="51"/>
    </row>
    <row r="17" spans="2:6" x14ac:dyDescent="0.3">
      <c r="B17" s="4" t="s">
        <v>18</v>
      </c>
      <c r="C17" s="50">
        <v>1146.385</v>
      </c>
      <c r="D17" s="50">
        <v>1273.36447</v>
      </c>
      <c r="E17" s="50">
        <v>1232.3492999999999</v>
      </c>
      <c r="F17" s="51"/>
    </row>
    <row r="18" spans="2:6" x14ac:dyDescent="0.3">
      <c r="B18" s="4" t="s">
        <v>12</v>
      </c>
      <c r="C18" s="50">
        <v>916.31699999999989</v>
      </c>
      <c r="D18" s="50">
        <v>1197.4326000000001</v>
      </c>
      <c r="E18" s="50">
        <v>1154.22216</v>
      </c>
      <c r="F18" s="51"/>
    </row>
    <row r="19" spans="2:6" x14ac:dyDescent="0.3">
      <c r="B19" s="4" t="s">
        <v>21</v>
      </c>
      <c r="C19" s="50">
        <v>751.44999999999993</v>
      </c>
      <c r="D19" s="50">
        <v>929.36830000000009</v>
      </c>
      <c r="E19" s="50">
        <v>875.29259999999999</v>
      </c>
      <c r="F19" s="51"/>
    </row>
    <row r="20" spans="2:6" x14ac:dyDescent="0.3">
      <c r="B20" s="4" t="s">
        <v>25</v>
      </c>
      <c r="C20" s="50">
        <v>613.02499999999998</v>
      </c>
      <c r="D20" s="50">
        <v>752.58757000000003</v>
      </c>
      <c r="E20" s="50">
        <v>790.67351999999994</v>
      </c>
      <c r="F20" s="51"/>
    </row>
    <row r="21" spans="2:6" x14ac:dyDescent="0.3">
      <c r="B21" s="4" t="s">
        <v>23</v>
      </c>
      <c r="C21" s="50">
        <v>553.92599999999993</v>
      </c>
      <c r="D21" s="50">
        <v>689.88178000000005</v>
      </c>
      <c r="E21" s="50">
        <v>740.52887999999996</v>
      </c>
      <c r="F21" s="51"/>
    </row>
    <row r="22" spans="2:6" x14ac:dyDescent="0.3">
      <c r="B22" s="4" t="s">
        <v>22</v>
      </c>
      <c r="C22" s="50">
        <v>317.41699999999992</v>
      </c>
      <c r="D22" s="50">
        <v>373.04631000000001</v>
      </c>
      <c r="E22" s="50">
        <v>371.38373999999999</v>
      </c>
      <c r="F22" s="51"/>
    </row>
    <row r="23" spans="2:6" x14ac:dyDescent="0.3">
      <c r="B23" s="4" t="s">
        <v>24</v>
      </c>
      <c r="C23" s="50">
        <v>143.73599999999999</v>
      </c>
      <c r="D23" s="50">
        <v>201.46154000000001</v>
      </c>
      <c r="E23" s="50">
        <v>244.34318999999999</v>
      </c>
      <c r="F23" s="51"/>
    </row>
    <row r="24" spans="2:6" x14ac:dyDescent="0.3">
      <c r="B24" s="4" t="s">
        <v>16</v>
      </c>
      <c r="C24" s="50">
        <v>165.88399999999999</v>
      </c>
      <c r="D24" s="50">
        <v>189.53445000000002</v>
      </c>
      <c r="E24" s="50">
        <v>199.79505</v>
      </c>
      <c r="F24" s="51"/>
    </row>
    <row r="25" spans="2:6" x14ac:dyDescent="0.3">
      <c r="B25" s="4" t="s">
        <v>27</v>
      </c>
      <c r="C25" s="50">
        <v>149.047</v>
      </c>
      <c r="D25" s="50">
        <v>162.25566000000001</v>
      </c>
      <c r="E25" s="50">
        <v>182.33396999999999</v>
      </c>
      <c r="F25" s="51"/>
    </row>
    <row r="26" spans="2:6" x14ac:dyDescent="0.3">
      <c r="B26" s="4" t="s">
        <v>20</v>
      </c>
      <c r="C26" s="50">
        <v>135.374</v>
      </c>
      <c r="D26" s="50">
        <v>173.00185000000002</v>
      </c>
      <c r="E26" s="50">
        <v>150.65778</v>
      </c>
      <c r="F26" s="51"/>
    </row>
    <row r="27" spans="2:6" x14ac:dyDescent="0.3">
      <c r="B27" s="4" t="s">
        <v>30</v>
      </c>
      <c r="C27" s="50">
        <v>99.326999999999998</v>
      </c>
      <c r="D27" s="50">
        <v>117.02719</v>
      </c>
      <c r="E27" s="50">
        <v>137.33811</v>
      </c>
      <c r="F27" s="51"/>
    </row>
    <row r="28" spans="2:6" x14ac:dyDescent="0.3">
      <c r="B28" s="4" t="s">
        <v>19</v>
      </c>
      <c r="C28" s="50">
        <v>125.31699999999999</v>
      </c>
      <c r="D28" s="50">
        <v>87.977050000000006</v>
      </c>
      <c r="E28" s="50">
        <v>93.349620000000002</v>
      </c>
      <c r="F28" s="51"/>
    </row>
    <row r="29" spans="2:6" x14ac:dyDescent="0.3">
      <c r="B29" s="4" t="s">
        <v>28</v>
      </c>
      <c r="C29" s="50">
        <v>97.85799999999999</v>
      </c>
      <c r="D29" s="50">
        <v>110.29606000000001</v>
      </c>
      <c r="E29" s="50">
        <v>85.178729999999987</v>
      </c>
      <c r="F29" s="51"/>
    </row>
    <row r="30" spans="2:6" x14ac:dyDescent="0.3">
      <c r="B30" s="45" t="s">
        <v>26</v>
      </c>
      <c r="C30" s="52">
        <v>86.54</v>
      </c>
      <c r="D30" s="52">
        <v>39.06</v>
      </c>
      <c r="E30" s="52">
        <v>20.56</v>
      </c>
      <c r="F30" s="53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type="column" displayEmptyCellsAs="gap" high="1" low="1" displayXAxis="1" xr2:uid="{D6DAFEA5-0A11-4215-B46D-8D124163D760}">
          <x14:colorSeries theme="4"/>
          <x14:colorNegative theme="0" tint="-0.499984740745262"/>
          <x14:colorAxis rgb="FF000000"/>
          <x14:colorMarkers theme="4" tint="0.79998168889431442"/>
          <x14:colorFirst theme="4" tint="-0.249977111117893"/>
          <x14:colorLast theme="4" tint="-0.249977111117893"/>
          <x14:colorHigh rgb="FF00F429"/>
          <x14:colorLow rgb="FFFF0000"/>
          <x14:sparklines>
            <x14:sparkline>
              <xm:f>Minigráficos!C3:E3</xm:f>
              <xm:sqref>F3</xm:sqref>
            </x14:sparkline>
            <x14:sparkline>
              <xm:f>Minigráficos!C4:E4</xm:f>
              <xm:sqref>F4</xm:sqref>
            </x14:sparkline>
            <x14:sparkline>
              <xm:f>Minigráficos!C5:E5</xm:f>
              <xm:sqref>F5</xm:sqref>
            </x14:sparkline>
            <x14:sparkline>
              <xm:f>Minigráficos!C6:E6</xm:f>
              <xm:sqref>F6</xm:sqref>
            </x14:sparkline>
            <x14:sparkline>
              <xm:f>Minigráficos!C7:E7</xm:f>
              <xm:sqref>F7</xm:sqref>
            </x14:sparkline>
            <x14:sparkline>
              <xm:f>Minigráficos!C8:E8</xm:f>
              <xm:sqref>F8</xm:sqref>
            </x14:sparkline>
            <x14:sparkline>
              <xm:f>Minigráficos!C9:E9</xm:f>
              <xm:sqref>F9</xm:sqref>
            </x14:sparkline>
            <x14:sparkline>
              <xm:f>Minigráficos!C10:E10</xm:f>
              <xm:sqref>F10</xm:sqref>
            </x14:sparkline>
            <x14:sparkline>
              <xm:f>Minigráficos!C11:E11</xm:f>
              <xm:sqref>F11</xm:sqref>
            </x14:sparkline>
            <x14:sparkline>
              <xm:f>Minigráficos!C12:E12</xm:f>
              <xm:sqref>F12</xm:sqref>
            </x14:sparkline>
            <x14:sparkline>
              <xm:f>Minigráficos!C13:E13</xm:f>
              <xm:sqref>F13</xm:sqref>
            </x14:sparkline>
            <x14:sparkline>
              <xm:f>Minigráficos!C14:E14</xm:f>
              <xm:sqref>F14</xm:sqref>
            </x14:sparkline>
            <x14:sparkline>
              <xm:f>Minigráficos!C15:E15</xm:f>
              <xm:sqref>F15</xm:sqref>
            </x14:sparkline>
            <x14:sparkline>
              <xm:f>Minigráficos!C16:E16</xm:f>
              <xm:sqref>F16</xm:sqref>
            </x14:sparkline>
            <x14:sparkline>
              <xm:f>Minigráficos!C17:E17</xm:f>
              <xm:sqref>F17</xm:sqref>
            </x14:sparkline>
            <x14:sparkline>
              <xm:f>Minigráficos!C18:E18</xm:f>
              <xm:sqref>F18</xm:sqref>
            </x14:sparkline>
            <x14:sparkline>
              <xm:f>Minigráficos!C19:E19</xm:f>
              <xm:sqref>F19</xm:sqref>
            </x14:sparkline>
            <x14:sparkline>
              <xm:f>Minigráficos!C20:E20</xm:f>
              <xm:sqref>F20</xm:sqref>
            </x14:sparkline>
            <x14:sparkline>
              <xm:f>Minigráficos!C21:E21</xm:f>
              <xm:sqref>F21</xm:sqref>
            </x14:sparkline>
            <x14:sparkline>
              <xm:f>Minigráficos!C22:E22</xm:f>
              <xm:sqref>F22</xm:sqref>
            </x14:sparkline>
            <x14:sparkline>
              <xm:f>Minigráficos!C23:E23</xm:f>
              <xm:sqref>F23</xm:sqref>
            </x14:sparkline>
            <x14:sparkline>
              <xm:f>Minigráficos!C24:E24</xm:f>
              <xm:sqref>F24</xm:sqref>
            </x14:sparkline>
            <x14:sparkline>
              <xm:f>Minigráficos!C25:E25</xm:f>
              <xm:sqref>F25</xm:sqref>
            </x14:sparkline>
            <x14:sparkline>
              <xm:f>Minigráficos!C26:E26</xm:f>
              <xm:sqref>F26</xm:sqref>
            </x14:sparkline>
            <x14:sparkline>
              <xm:f>Minigráficos!C27:E27</xm:f>
              <xm:sqref>F27</xm:sqref>
            </x14:sparkline>
            <x14:sparkline>
              <xm:f>Minigráficos!C28:E28</xm:f>
              <xm:sqref>F28</xm:sqref>
            </x14:sparkline>
            <x14:sparkline>
              <xm:f>Minigráficos!C29:E29</xm:f>
              <xm:sqref>F29</xm:sqref>
            </x14:sparkline>
            <x14:sparkline>
              <xm:f>Minigráficos!C30:E30</xm:f>
              <xm:sqref>F30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F7EC-2B69-48DE-9715-2FCB8723EC29}">
  <dimension ref="B2:O30"/>
  <sheetViews>
    <sheetView topLeftCell="A16" workbookViewId="0">
      <selection activeCell="K41" sqref="K41"/>
    </sheetView>
  </sheetViews>
  <sheetFormatPr baseColWidth="10" defaultRowHeight="14.4" x14ac:dyDescent="0.3"/>
  <cols>
    <col min="2" max="2" width="14.33203125" bestFit="1" customWidth="1"/>
    <col min="3" max="5" width="10.33203125" bestFit="1" customWidth="1"/>
    <col min="7" max="7" width="14.33203125" bestFit="1" customWidth="1"/>
    <col min="8" max="9" width="11.88671875" bestFit="1" customWidth="1"/>
    <col min="10" max="10" width="18.6640625" bestFit="1" customWidth="1"/>
    <col min="12" max="12" width="14.33203125" bestFit="1" customWidth="1"/>
    <col min="13" max="14" width="14.109375" bestFit="1" customWidth="1"/>
    <col min="15" max="15" width="18.6640625" bestFit="1" customWidth="1"/>
  </cols>
  <sheetData>
    <row r="2" spans="2:15" x14ac:dyDescent="0.3">
      <c r="B2" s="54" t="s">
        <v>0</v>
      </c>
      <c r="C2" s="54" t="s">
        <v>38</v>
      </c>
      <c r="D2" s="54" t="s">
        <v>39</v>
      </c>
      <c r="E2" s="54" t="s">
        <v>40</v>
      </c>
      <c r="G2" s="60" t="s">
        <v>0</v>
      </c>
      <c r="H2" s="2" t="s">
        <v>55</v>
      </c>
      <c r="I2" s="2" t="s">
        <v>56</v>
      </c>
      <c r="J2" s="3" t="s">
        <v>54</v>
      </c>
      <c r="L2" s="1" t="s">
        <v>0</v>
      </c>
      <c r="M2" s="2" t="s">
        <v>55</v>
      </c>
      <c r="N2" s="2" t="s">
        <v>56</v>
      </c>
      <c r="O2" s="3" t="s">
        <v>54</v>
      </c>
    </row>
    <row r="3" spans="2:15" x14ac:dyDescent="0.3">
      <c r="B3" s="55" t="s">
        <v>7</v>
      </c>
      <c r="C3" s="56">
        <v>14169.069999999998</v>
      </c>
      <c r="D3" s="56">
        <v>15049.3896</v>
      </c>
      <c r="E3" s="56">
        <v>15371.346899999999</v>
      </c>
      <c r="G3" s="59" t="s">
        <v>7</v>
      </c>
      <c r="H3" s="61">
        <f t="shared" ref="H3:H30" si="0">(D3/C3)-1</f>
        <v>6.2129666943561146E-2</v>
      </c>
      <c r="I3" s="61">
        <f t="shared" ref="I3:I30" si="1">(E3/D3)-1</f>
        <v>2.1393379303569882E-2</v>
      </c>
      <c r="J3" s="62">
        <f t="shared" ref="J3:J30" si="2">(E3/C3)-1</f>
        <v>8.4852209778058851E-2</v>
      </c>
      <c r="L3" s="4" t="s">
        <v>24</v>
      </c>
      <c r="M3" s="61">
        <v>0.40160808704847795</v>
      </c>
      <c r="N3" s="61">
        <v>0.21285278569795496</v>
      </c>
      <c r="O3" s="67">
        <v>0.69994427283352811</v>
      </c>
    </row>
    <row r="4" spans="2:15" x14ac:dyDescent="0.3">
      <c r="B4" s="55" t="s">
        <v>5</v>
      </c>
      <c r="C4" s="56">
        <v>9008.3599999999988</v>
      </c>
      <c r="D4" s="56">
        <v>10004.584800000001</v>
      </c>
      <c r="E4" s="56">
        <v>10061.387699999999</v>
      </c>
      <c r="G4" s="59" t="s">
        <v>5</v>
      </c>
      <c r="H4" s="61">
        <f t="shared" si="0"/>
        <v>0.11058891962577011</v>
      </c>
      <c r="I4" s="61">
        <f t="shared" si="1"/>
        <v>5.6776868941126324E-3</v>
      </c>
      <c r="J4" s="62">
        <f t="shared" si="2"/>
        <v>0.11689449577947597</v>
      </c>
      <c r="L4" s="4" t="s">
        <v>30</v>
      </c>
      <c r="M4" s="61">
        <v>0.17820119403586143</v>
      </c>
      <c r="N4" s="61">
        <v>0.17355727331400495</v>
      </c>
      <c r="O4" s="62">
        <v>0.38268658068803041</v>
      </c>
    </row>
    <row r="5" spans="2:15" x14ac:dyDescent="0.3">
      <c r="B5" s="55" t="s">
        <v>9</v>
      </c>
      <c r="C5" s="56">
        <v>5071.4399999999996</v>
      </c>
      <c r="D5" s="56">
        <v>5641.1593000000003</v>
      </c>
      <c r="E5" s="56">
        <v>5655.8229000000001</v>
      </c>
      <c r="G5" s="59" t="s">
        <v>9</v>
      </c>
      <c r="H5" s="61">
        <f t="shared" si="0"/>
        <v>0.11233876374363105</v>
      </c>
      <c r="I5" s="61">
        <f t="shared" si="1"/>
        <v>2.5993947733402578E-3</v>
      </c>
      <c r="J5" s="62">
        <f t="shared" si="2"/>
        <v>0.11523017131229008</v>
      </c>
      <c r="L5" s="4" t="s">
        <v>23</v>
      </c>
      <c r="M5" s="61">
        <v>0.24544032957470874</v>
      </c>
      <c r="N5" s="61">
        <v>7.3414172497786367E-2</v>
      </c>
      <c r="O5" s="62">
        <v>0.33687330076580646</v>
      </c>
    </row>
    <row r="6" spans="2:15" x14ac:dyDescent="0.3">
      <c r="B6" s="55" t="s">
        <v>4</v>
      </c>
      <c r="C6" s="56">
        <v>5028.4999999999991</v>
      </c>
      <c r="D6" s="56">
        <v>5540.1923500000003</v>
      </c>
      <c r="E6" s="56">
        <v>5297.4230399999997</v>
      </c>
      <c r="G6" s="59" t="s">
        <v>4</v>
      </c>
      <c r="H6" s="61">
        <f t="shared" si="0"/>
        <v>0.10175844685293844</v>
      </c>
      <c r="I6" s="61">
        <f t="shared" si="1"/>
        <v>-4.3819653662386049E-2</v>
      </c>
      <c r="J6" s="62">
        <f t="shared" si="2"/>
        <v>5.3479773292234301E-2</v>
      </c>
      <c r="L6" s="4" t="s">
        <v>25</v>
      </c>
      <c r="M6" s="61">
        <v>0.2276621181844134</v>
      </c>
      <c r="N6" s="61">
        <v>5.060666893554977E-2</v>
      </c>
      <c r="O6" s="67">
        <v>0.28979000856408788</v>
      </c>
    </row>
    <row r="7" spans="2:15" x14ac:dyDescent="0.3">
      <c r="B7" s="55" t="s">
        <v>3</v>
      </c>
      <c r="C7" s="56">
        <v>4700.9129999999996</v>
      </c>
      <c r="D7" s="56">
        <v>4964.0312400000003</v>
      </c>
      <c r="E7" s="56">
        <v>4549.7306399999998</v>
      </c>
      <c r="G7" s="59" t="s">
        <v>3</v>
      </c>
      <c r="H7" s="61">
        <f t="shared" si="0"/>
        <v>5.5971731448763329E-2</v>
      </c>
      <c r="I7" s="61">
        <f t="shared" si="1"/>
        <v>-8.3460514241244121E-2</v>
      </c>
      <c r="J7" s="62">
        <f t="shared" si="2"/>
        <v>-3.2160212282167255E-2</v>
      </c>
      <c r="L7" s="4" t="s">
        <v>10</v>
      </c>
      <c r="M7" s="61">
        <v>0.32342079128033707</v>
      </c>
      <c r="N7" s="61">
        <v>-3.1438502621249476E-2</v>
      </c>
      <c r="O7" s="62">
        <v>0.28181442326465422</v>
      </c>
    </row>
    <row r="8" spans="2:15" x14ac:dyDescent="0.3">
      <c r="B8" s="55" t="s">
        <v>6</v>
      </c>
      <c r="C8" s="56">
        <v>3812.6199999999994</v>
      </c>
      <c r="D8" s="56">
        <v>4195.7377000000006</v>
      </c>
      <c r="E8" s="56">
        <v>4209.6872999999996</v>
      </c>
      <c r="G8" s="59" t="s">
        <v>6</v>
      </c>
      <c r="H8" s="63">
        <f t="shared" si="0"/>
        <v>0.10048672566371719</v>
      </c>
      <c r="I8" s="61">
        <f t="shared" si="1"/>
        <v>3.3247073571827102E-3</v>
      </c>
      <c r="J8" s="62">
        <f t="shared" si="2"/>
        <v>0.10414552197701332</v>
      </c>
      <c r="L8" s="4" t="s">
        <v>12</v>
      </c>
      <c r="M8" s="61">
        <v>0.30678858953833688</v>
      </c>
      <c r="N8" s="61">
        <v>-3.6085905795449458E-2</v>
      </c>
      <c r="O8" s="67">
        <v>0.25963193960168818</v>
      </c>
    </row>
    <row r="9" spans="2:15" x14ac:dyDescent="0.3">
      <c r="B9" s="55" t="s">
        <v>14</v>
      </c>
      <c r="C9" s="56">
        <v>2890.3139999999999</v>
      </c>
      <c r="D9" s="56">
        <v>3056.8777399999999</v>
      </c>
      <c r="E9" s="56">
        <v>3073.8216599999996</v>
      </c>
      <c r="G9" s="59" t="s">
        <v>14</v>
      </c>
      <c r="H9" s="61">
        <f t="shared" si="0"/>
        <v>5.762825077136946E-2</v>
      </c>
      <c r="I9" s="61">
        <f t="shared" si="1"/>
        <v>5.5428844203626593E-3</v>
      </c>
      <c r="J9" s="62">
        <f t="shared" si="2"/>
        <v>6.3490561925105604E-2</v>
      </c>
      <c r="L9" s="4" t="s">
        <v>27</v>
      </c>
      <c r="M9" s="61">
        <v>8.8620770629398882E-2</v>
      </c>
      <c r="N9" s="61">
        <v>0.12374489740450345</v>
      </c>
      <c r="O9" s="62">
        <v>0.2233320362033453</v>
      </c>
    </row>
    <row r="10" spans="2:15" x14ac:dyDescent="0.3">
      <c r="B10" s="55" t="s">
        <v>11</v>
      </c>
      <c r="C10" s="56">
        <v>2450.4049999999997</v>
      </c>
      <c r="D10" s="56">
        <v>2564.9148</v>
      </c>
      <c r="E10" s="56">
        <v>2499.3968999999997</v>
      </c>
      <c r="G10" s="59" t="s">
        <v>11</v>
      </c>
      <c r="H10" s="61">
        <f t="shared" si="0"/>
        <v>4.6730968962273689E-2</v>
      </c>
      <c r="I10" s="61">
        <f t="shared" si="1"/>
        <v>-2.5543889411063558E-2</v>
      </c>
      <c r="J10" s="67">
        <f t="shared" si="2"/>
        <v>1.9993388847965976E-2</v>
      </c>
      <c r="L10" s="4" t="s">
        <v>16</v>
      </c>
      <c r="M10" s="61">
        <v>0.14257221914108675</v>
      </c>
      <c r="N10" s="61">
        <v>5.4135804862915249E-2</v>
      </c>
      <c r="O10" s="62">
        <v>0.20442628583829681</v>
      </c>
    </row>
    <row r="11" spans="2:15" x14ac:dyDescent="0.3">
      <c r="B11" s="55" t="s">
        <v>10</v>
      </c>
      <c r="C11" s="56">
        <v>2007.7839999999997</v>
      </c>
      <c r="D11" s="56">
        <v>2657.14309</v>
      </c>
      <c r="E11" s="56">
        <v>2573.6064900000001</v>
      </c>
      <c r="G11" s="59" t="s">
        <v>10</v>
      </c>
      <c r="H11" s="61">
        <f t="shared" si="0"/>
        <v>0.32342079128033707</v>
      </c>
      <c r="I11" s="61">
        <f t="shared" si="1"/>
        <v>-3.1438502621249476E-2</v>
      </c>
      <c r="J11" s="62">
        <f t="shared" si="2"/>
        <v>0.28181442326465422</v>
      </c>
      <c r="L11" s="4" t="s">
        <v>22</v>
      </c>
      <c r="M11" s="61">
        <v>0.17525624021397745</v>
      </c>
      <c r="N11" s="61">
        <v>-4.4567388965729426E-3</v>
      </c>
      <c r="O11" s="67">
        <v>0.17001843001477579</v>
      </c>
    </row>
    <row r="12" spans="2:15" x14ac:dyDescent="0.3">
      <c r="B12" s="55" t="s">
        <v>17</v>
      </c>
      <c r="C12" s="56">
        <v>1896.5919999999999</v>
      </c>
      <c r="D12" s="56">
        <v>2264.2576600000002</v>
      </c>
      <c r="E12" s="56">
        <v>2144.4668700000002</v>
      </c>
      <c r="G12" s="59" t="s">
        <v>17</v>
      </c>
      <c r="H12" s="61">
        <f t="shared" si="0"/>
        <v>0.19385595847710024</v>
      </c>
      <c r="I12" s="61">
        <f t="shared" si="1"/>
        <v>-5.2905105331519597E-2</v>
      </c>
      <c r="J12" s="62">
        <f t="shared" si="2"/>
        <v>0.13069488324320688</v>
      </c>
      <c r="L12" s="4" t="s">
        <v>21</v>
      </c>
      <c r="M12" s="61">
        <v>0.23676665114112749</v>
      </c>
      <c r="N12" s="61">
        <v>-5.8185436279675207E-2</v>
      </c>
      <c r="O12" s="62">
        <v>0.16480484396832806</v>
      </c>
    </row>
    <row r="13" spans="2:15" x14ac:dyDescent="0.3">
      <c r="B13" s="55" t="s">
        <v>15</v>
      </c>
      <c r="C13" s="56">
        <v>1803.5929999999996</v>
      </c>
      <c r="D13" s="56">
        <v>1926.0479</v>
      </c>
      <c r="E13" s="56">
        <v>2042.4986399999998</v>
      </c>
      <c r="G13" s="59" t="s">
        <v>15</v>
      </c>
      <c r="H13" s="61">
        <f t="shared" si="0"/>
        <v>6.7894974087834958E-2</v>
      </c>
      <c r="I13" s="63">
        <f t="shared" si="1"/>
        <v>6.0460978151166245E-2</v>
      </c>
      <c r="J13" s="62">
        <f t="shared" si="2"/>
        <v>0.13246094878389991</v>
      </c>
      <c r="L13" s="4" t="s">
        <v>29</v>
      </c>
      <c r="M13" s="61">
        <v>0.17083661094723057</v>
      </c>
      <c r="N13" s="61">
        <v>-2.4390787018954807E-2</v>
      </c>
      <c r="O13" s="62">
        <v>0.14227898453562182</v>
      </c>
    </row>
    <row r="14" spans="2:15" x14ac:dyDescent="0.3">
      <c r="B14" s="55" t="s">
        <v>8</v>
      </c>
      <c r="C14" s="56">
        <v>1654.4329999999998</v>
      </c>
      <c r="D14" s="56">
        <v>1569.17992</v>
      </c>
      <c r="E14" s="56">
        <v>1789.8726299999998</v>
      </c>
      <c r="G14" s="59" t="s">
        <v>8</v>
      </c>
      <c r="H14" s="61">
        <f t="shared" si="0"/>
        <v>-5.1530089160455428E-2</v>
      </c>
      <c r="I14" s="61">
        <f t="shared" si="1"/>
        <v>0.1406420686290708</v>
      </c>
      <c r="J14" s="62">
        <f t="shared" si="2"/>
        <v>8.186468113244838E-2</v>
      </c>
      <c r="L14" s="4" t="s">
        <v>15</v>
      </c>
      <c r="M14" s="61">
        <v>6.7894974087834958E-2</v>
      </c>
      <c r="N14" s="63">
        <v>6.0460978151166245E-2</v>
      </c>
      <c r="O14" s="62">
        <v>0.13246094878389991</v>
      </c>
    </row>
    <row r="15" spans="2:15" x14ac:dyDescent="0.3">
      <c r="B15" s="55" t="s">
        <v>29</v>
      </c>
      <c r="C15" s="56">
        <v>1342.4399999999998</v>
      </c>
      <c r="D15" s="56">
        <v>1571.7779</v>
      </c>
      <c r="E15" s="56">
        <v>1533.441</v>
      </c>
      <c r="G15" s="59" t="s">
        <v>29</v>
      </c>
      <c r="H15" s="61">
        <f t="shared" si="0"/>
        <v>0.17083661094723057</v>
      </c>
      <c r="I15" s="61">
        <f t="shared" si="1"/>
        <v>-2.4390787018954807E-2</v>
      </c>
      <c r="J15" s="62">
        <f t="shared" si="2"/>
        <v>0.14227898453562182</v>
      </c>
      <c r="L15" s="4" t="s">
        <v>17</v>
      </c>
      <c r="M15" s="61">
        <v>0.19385595847710024</v>
      </c>
      <c r="N15" s="61">
        <v>-5.2905105331519597E-2</v>
      </c>
      <c r="O15" s="62">
        <v>0.13069488324320688</v>
      </c>
    </row>
    <row r="16" spans="2:15" x14ac:dyDescent="0.3">
      <c r="B16" s="55" t="s">
        <v>13</v>
      </c>
      <c r="C16" s="56">
        <v>1252.3789999999999</v>
      </c>
      <c r="D16" s="56">
        <v>1377.1655800000001</v>
      </c>
      <c r="E16" s="56">
        <v>1361.2926600000001</v>
      </c>
      <c r="G16" s="59" t="s">
        <v>13</v>
      </c>
      <c r="H16" s="63">
        <f t="shared" si="0"/>
        <v>9.9639629856457246E-2</v>
      </c>
      <c r="I16" s="61">
        <f t="shared" si="1"/>
        <v>-1.1525789077592274E-2</v>
      </c>
      <c r="J16" s="62">
        <f t="shared" si="2"/>
        <v>8.6965415421370151E-2</v>
      </c>
      <c r="L16" s="4" t="s">
        <v>5</v>
      </c>
      <c r="M16" s="61">
        <v>0.11058891962577011</v>
      </c>
      <c r="N16" s="61">
        <v>5.6776868941126324E-3</v>
      </c>
      <c r="O16" s="62">
        <v>0.11689449577947597</v>
      </c>
    </row>
    <row r="17" spans="2:15" x14ac:dyDescent="0.3">
      <c r="B17" s="55" t="s">
        <v>18</v>
      </c>
      <c r="C17" s="56">
        <v>1146.385</v>
      </c>
      <c r="D17" s="56">
        <v>1273.36447</v>
      </c>
      <c r="E17" s="56">
        <v>1232.3492999999999</v>
      </c>
      <c r="G17" s="59" t="s">
        <v>18</v>
      </c>
      <c r="H17" s="61">
        <f t="shared" si="0"/>
        <v>0.1107651181758309</v>
      </c>
      <c r="I17" s="61">
        <f t="shared" si="1"/>
        <v>-3.2210078862967007E-2</v>
      </c>
      <c r="J17" s="62">
        <f t="shared" si="2"/>
        <v>7.4987286121154684E-2</v>
      </c>
      <c r="L17" s="4" t="s">
        <v>9</v>
      </c>
      <c r="M17" s="61">
        <v>0.11233876374363105</v>
      </c>
      <c r="N17" s="61">
        <v>2.5993947733402578E-3</v>
      </c>
      <c r="O17" s="62">
        <v>0.11523017131229008</v>
      </c>
    </row>
    <row r="18" spans="2:15" x14ac:dyDescent="0.3">
      <c r="B18" s="55" t="s">
        <v>12</v>
      </c>
      <c r="C18" s="56">
        <v>916.31699999999989</v>
      </c>
      <c r="D18" s="56">
        <v>1197.4326000000001</v>
      </c>
      <c r="E18" s="56">
        <v>1154.22216</v>
      </c>
      <c r="G18" s="59" t="s">
        <v>12</v>
      </c>
      <c r="H18" s="61">
        <f t="shared" si="0"/>
        <v>0.30678858953833688</v>
      </c>
      <c r="I18" s="61">
        <f t="shared" si="1"/>
        <v>-3.6085905795449458E-2</v>
      </c>
      <c r="J18" s="62">
        <f t="shared" si="2"/>
        <v>0.25963193960168818</v>
      </c>
      <c r="L18" s="4" t="s">
        <v>20</v>
      </c>
      <c r="M18" s="61">
        <v>0.27795477713593475</v>
      </c>
      <c r="N18" s="61">
        <v>-0.12915509285016324</v>
      </c>
      <c r="O18" s="62">
        <v>0.11290040923663347</v>
      </c>
    </row>
    <row r="19" spans="2:15" x14ac:dyDescent="0.3">
      <c r="B19" s="55" t="s">
        <v>21</v>
      </c>
      <c r="C19" s="56">
        <v>751.44999999999993</v>
      </c>
      <c r="D19" s="56">
        <v>929.36830000000009</v>
      </c>
      <c r="E19" s="56">
        <v>875.29259999999999</v>
      </c>
      <c r="G19" s="59" t="s">
        <v>21</v>
      </c>
      <c r="H19" s="61">
        <f t="shared" si="0"/>
        <v>0.23676665114112749</v>
      </c>
      <c r="I19" s="61">
        <f t="shared" si="1"/>
        <v>-5.8185436279675207E-2</v>
      </c>
      <c r="J19" s="62">
        <f t="shared" si="2"/>
        <v>0.16480484396832806</v>
      </c>
      <c r="L19" s="4" t="s">
        <v>6</v>
      </c>
      <c r="M19" s="63">
        <v>0.10048672566371719</v>
      </c>
      <c r="N19" s="61">
        <v>3.3247073571827102E-3</v>
      </c>
      <c r="O19" s="62">
        <v>0.10414552197701332</v>
      </c>
    </row>
    <row r="20" spans="2:15" x14ac:dyDescent="0.3">
      <c r="B20" s="55" t="s">
        <v>25</v>
      </c>
      <c r="C20" s="56">
        <v>613.02499999999998</v>
      </c>
      <c r="D20" s="56">
        <v>752.58757000000003</v>
      </c>
      <c r="E20" s="56">
        <v>790.67351999999994</v>
      </c>
      <c r="G20" s="59" t="s">
        <v>25</v>
      </c>
      <c r="H20" s="61">
        <f t="shared" si="0"/>
        <v>0.2276621181844134</v>
      </c>
      <c r="I20" s="61">
        <f t="shared" si="1"/>
        <v>5.060666893554977E-2</v>
      </c>
      <c r="J20" s="67">
        <f t="shared" si="2"/>
        <v>0.28979000856408788</v>
      </c>
      <c r="L20" s="4" t="s">
        <v>13</v>
      </c>
      <c r="M20" s="63">
        <v>9.9639629856457246E-2</v>
      </c>
      <c r="N20" s="61">
        <v>-1.1525789077592274E-2</v>
      </c>
      <c r="O20" s="62">
        <v>8.6965415421370151E-2</v>
      </c>
    </row>
    <row r="21" spans="2:15" x14ac:dyDescent="0.3">
      <c r="B21" s="55" t="s">
        <v>23</v>
      </c>
      <c r="C21" s="56">
        <v>553.92599999999993</v>
      </c>
      <c r="D21" s="56">
        <v>689.88178000000005</v>
      </c>
      <c r="E21" s="56">
        <v>740.52887999999996</v>
      </c>
      <c r="G21" s="59" t="s">
        <v>23</v>
      </c>
      <c r="H21" s="61">
        <f t="shared" si="0"/>
        <v>0.24544032957470874</v>
      </c>
      <c r="I21" s="61">
        <f t="shared" si="1"/>
        <v>7.3414172497786367E-2</v>
      </c>
      <c r="J21" s="62">
        <f t="shared" si="2"/>
        <v>0.33687330076580646</v>
      </c>
      <c r="L21" s="4" t="s">
        <v>7</v>
      </c>
      <c r="M21" s="61">
        <v>6.2129666943561146E-2</v>
      </c>
      <c r="N21" s="61">
        <v>2.1393379303569882E-2</v>
      </c>
      <c r="O21" s="62">
        <v>8.4852209778058851E-2</v>
      </c>
    </row>
    <row r="22" spans="2:15" x14ac:dyDescent="0.3">
      <c r="B22" s="55" t="s">
        <v>22</v>
      </c>
      <c r="C22" s="56">
        <v>317.41699999999992</v>
      </c>
      <c r="D22" s="56">
        <v>373.04631000000001</v>
      </c>
      <c r="E22" s="56">
        <v>371.38373999999999</v>
      </c>
      <c r="G22" s="59" t="s">
        <v>22</v>
      </c>
      <c r="H22" s="61">
        <f t="shared" si="0"/>
        <v>0.17525624021397745</v>
      </c>
      <c r="I22" s="61">
        <f t="shared" si="1"/>
        <v>-4.4567388965729426E-3</v>
      </c>
      <c r="J22" s="62">
        <f t="shared" si="2"/>
        <v>0.17001843001477579</v>
      </c>
      <c r="L22" s="4" t="s">
        <v>8</v>
      </c>
      <c r="M22" s="61">
        <v>-5.1530089160455428E-2</v>
      </c>
      <c r="N22" s="61">
        <v>0.1406420686290708</v>
      </c>
      <c r="O22" s="62">
        <v>8.186468113244838E-2</v>
      </c>
    </row>
    <row r="23" spans="2:15" x14ac:dyDescent="0.3">
      <c r="B23" s="55" t="s">
        <v>24</v>
      </c>
      <c r="C23" s="56">
        <v>143.73599999999999</v>
      </c>
      <c r="D23" s="56">
        <v>201.46154000000001</v>
      </c>
      <c r="E23" s="56">
        <v>244.34318999999999</v>
      </c>
      <c r="G23" s="59" t="s">
        <v>24</v>
      </c>
      <c r="H23" s="61">
        <f t="shared" si="0"/>
        <v>0.40160808704847795</v>
      </c>
      <c r="I23" s="61">
        <f t="shared" si="1"/>
        <v>0.21285278569795496</v>
      </c>
      <c r="J23" s="67">
        <f t="shared" si="2"/>
        <v>0.69994427283352811</v>
      </c>
      <c r="L23" s="4" t="s">
        <v>18</v>
      </c>
      <c r="M23" s="61">
        <v>0.1107651181758309</v>
      </c>
      <c r="N23" s="61">
        <v>-3.2210078862967007E-2</v>
      </c>
      <c r="O23" s="62">
        <v>7.4987286121154684E-2</v>
      </c>
    </row>
    <row r="24" spans="2:15" x14ac:dyDescent="0.3">
      <c r="B24" s="55" t="s">
        <v>16</v>
      </c>
      <c r="C24" s="56">
        <v>165.88399999999999</v>
      </c>
      <c r="D24" s="56">
        <v>189.53445000000002</v>
      </c>
      <c r="E24" s="56">
        <v>199.79505</v>
      </c>
      <c r="G24" s="59" t="s">
        <v>16</v>
      </c>
      <c r="H24" s="61">
        <f t="shared" si="0"/>
        <v>0.14257221914108675</v>
      </c>
      <c r="I24" s="61">
        <f t="shared" si="1"/>
        <v>5.4135804862915249E-2</v>
      </c>
      <c r="J24" s="62">
        <f t="shared" si="2"/>
        <v>0.20442628583829681</v>
      </c>
      <c r="L24" s="4" t="s">
        <v>14</v>
      </c>
      <c r="M24" s="61">
        <v>5.762825077136946E-2</v>
      </c>
      <c r="N24" s="61">
        <v>5.5428844203626593E-3</v>
      </c>
      <c r="O24" s="62">
        <v>6.3490561925105604E-2</v>
      </c>
    </row>
    <row r="25" spans="2:15" x14ac:dyDescent="0.3">
      <c r="B25" s="55" t="s">
        <v>27</v>
      </c>
      <c r="C25" s="56">
        <v>149.047</v>
      </c>
      <c r="D25" s="56">
        <v>162.25566000000001</v>
      </c>
      <c r="E25" s="56">
        <v>182.33396999999999</v>
      </c>
      <c r="G25" s="59" t="s">
        <v>27</v>
      </c>
      <c r="H25" s="61">
        <f t="shared" si="0"/>
        <v>8.8620770629398882E-2</v>
      </c>
      <c r="I25" s="61">
        <f t="shared" si="1"/>
        <v>0.12374489740450345</v>
      </c>
      <c r="J25" s="62">
        <f t="shared" si="2"/>
        <v>0.2233320362033453</v>
      </c>
      <c r="L25" s="4" t="s">
        <v>4</v>
      </c>
      <c r="M25" s="61">
        <v>0.10175844685293844</v>
      </c>
      <c r="N25" s="61">
        <v>-4.3819653662386049E-2</v>
      </c>
      <c r="O25" s="62">
        <v>5.3479773292234301E-2</v>
      </c>
    </row>
    <row r="26" spans="2:15" x14ac:dyDescent="0.3">
      <c r="B26" s="55" t="s">
        <v>20</v>
      </c>
      <c r="C26" s="56">
        <v>135.374</v>
      </c>
      <c r="D26" s="56">
        <v>173.00185000000002</v>
      </c>
      <c r="E26" s="56">
        <v>150.65778</v>
      </c>
      <c r="G26" s="59" t="s">
        <v>20</v>
      </c>
      <c r="H26" s="61">
        <f t="shared" si="0"/>
        <v>0.27795477713593475</v>
      </c>
      <c r="I26" s="61">
        <f t="shared" si="1"/>
        <v>-0.12915509285016324</v>
      </c>
      <c r="J26" s="62">
        <f t="shared" si="2"/>
        <v>0.11290040923663347</v>
      </c>
      <c r="L26" s="4" t="s">
        <v>11</v>
      </c>
      <c r="M26" s="61">
        <v>4.6730968962273689E-2</v>
      </c>
      <c r="N26" s="61">
        <v>-2.5543889411063558E-2</v>
      </c>
      <c r="O26" s="67">
        <v>1.9993388847965976E-2</v>
      </c>
    </row>
    <row r="27" spans="2:15" x14ac:dyDescent="0.3">
      <c r="B27" s="55" t="s">
        <v>30</v>
      </c>
      <c r="C27" s="56">
        <v>99.326999999999998</v>
      </c>
      <c r="D27" s="56">
        <v>117.02719</v>
      </c>
      <c r="E27" s="56">
        <v>137.33811</v>
      </c>
      <c r="G27" s="59" t="s">
        <v>30</v>
      </c>
      <c r="H27" s="61">
        <f t="shared" si="0"/>
        <v>0.17820119403586143</v>
      </c>
      <c r="I27" s="61">
        <f t="shared" si="1"/>
        <v>0.17355727331400495</v>
      </c>
      <c r="J27" s="62">
        <f t="shared" si="2"/>
        <v>0.38268658068803041</v>
      </c>
      <c r="L27" s="68" t="s">
        <v>3</v>
      </c>
      <c r="M27" s="69">
        <v>5.5971731448763329E-2</v>
      </c>
      <c r="N27" s="69">
        <v>-8.3460514241244121E-2</v>
      </c>
      <c r="O27" s="70">
        <v>-3.2160212282167255E-2</v>
      </c>
    </row>
    <row r="28" spans="2:15" x14ac:dyDescent="0.3">
      <c r="B28" s="55" t="s">
        <v>19</v>
      </c>
      <c r="C28" s="56">
        <v>125.31699999999999</v>
      </c>
      <c r="D28" s="56">
        <v>87.977050000000006</v>
      </c>
      <c r="E28" s="56">
        <v>93.349620000000002</v>
      </c>
      <c r="G28" s="59" t="s">
        <v>19</v>
      </c>
      <c r="H28" s="61">
        <f t="shared" si="0"/>
        <v>-0.29796396338884579</v>
      </c>
      <c r="I28" s="61">
        <f t="shared" si="1"/>
        <v>6.1067858037976874E-2</v>
      </c>
      <c r="J28" s="62">
        <f t="shared" si="2"/>
        <v>-0.25509212636753187</v>
      </c>
      <c r="L28" s="68" t="s">
        <v>28</v>
      </c>
      <c r="M28" s="69">
        <v>0.12710314946146473</v>
      </c>
      <c r="N28" s="69">
        <v>-0.22772644825209554</v>
      </c>
      <c r="O28" s="71">
        <v>-0.12956804757914531</v>
      </c>
    </row>
    <row r="29" spans="2:15" x14ac:dyDescent="0.3">
      <c r="B29" s="55" t="s">
        <v>28</v>
      </c>
      <c r="C29" s="56">
        <v>97.85799999999999</v>
      </c>
      <c r="D29" s="56">
        <v>110.29606000000001</v>
      </c>
      <c r="E29" s="56">
        <v>85.178729999999987</v>
      </c>
      <c r="G29" s="59" t="s">
        <v>28</v>
      </c>
      <c r="H29" s="61">
        <f t="shared" si="0"/>
        <v>0.12710314946146473</v>
      </c>
      <c r="I29" s="61">
        <f t="shared" si="1"/>
        <v>-0.22772644825209554</v>
      </c>
      <c r="J29" s="67">
        <f t="shared" si="2"/>
        <v>-0.12956804757914531</v>
      </c>
      <c r="L29" s="68" t="s">
        <v>19</v>
      </c>
      <c r="M29" s="69">
        <v>-0.29796396338884579</v>
      </c>
      <c r="N29" s="69">
        <v>6.1067858037976874E-2</v>
      </c>
      <c r="O29" s="70">
        <v>-0.25509212636753187</v>
      </c>
    </row>
    <row r="30" spans="2:15" x14ac:dyDescent="0.3">
      <c r="B30" s="57" t="s">
        <v>26</v>
      </c>
      <c r="C30" s="58">
        <v>86.54</v>
      </c>
      <c r="D30" s="58">
        <v>39.06</v>
      </c>
      <c r="E30" s="58">
        <v>20.56</v>
      </c>
      <c r="G30" s="64" t="s">
        <v>26</v>
      </c>
      <c r="H30" s="65">
        <f t="shared" si="0"/>
        <v>-0.54864802403512825</v>
      </c>
      <c r="I30" s="65">
        <f t="shared" si="1"/>
        <v>-0.47363031233998987</v>
      </c>
      <c r="J30" s="66">
        <f t="shared" si="2"/>
        <v>-0.76242200138664207</v>
      </c>
      <c r="L30" s="72" t="s">
        <v>26</v>
      </c>
      <c r="M30" s="73">
        <v>-0.54864802403512825</v>
      </c>
      <c r="N30" s="73">
        <v>-0.47363031233998987</v>
      </c>
      <c r="O30" s="74">
        <v>-0.76242200138664196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Medallero</vt:lpstr>
      <vt:lpstr>Presupuestos</vt:lpstr>
      <vt:lpstr>Gráfico</vt:lpstr>
      <vt:lpstr>Minigráficos</vt:lpstr>
      <vt:lpstr>Var.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horvath</dc:creator>
  <cp:lastModifiedBy>julian horvath</cp:lastModifiedBy>
  <dcterms:created xsi:type="dcterms:W3CDTF">2021-08-12T03:25:42Z</dcterms:created>
  <dcterms:modified xsi:type="dcterms:W3CDTF">2021-09-08T08:04:57Z</dcterms:modified>
</cp:coreProperties>
</file>