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_hor\Documents\Prácticas Excel\Tokyo 2020\"/>
    </mc:Choice>
  </mc:AlternateContent>
  <xr:revisionPtr revIDLastSave="0" documentId="13_ncr:1_{03D166D4-78C2-4FBA-AAA8-F3F5F5D05EAC}" xr6:coauthVersionLast="47" xr6:coauthVersionMax="47" xr10:uidLastSave="{00000000-0000-0000-0000-000000000000}"/>
  <bookViews>
    <workbookView xWindow="-108" yWindow="-108" windowWidth="23256" windowHeight="12576" firstSheet="1" activeTab="2" xr2:uid="{1FC94D5F-36ED-429F-8C63-7ACEDF4CF6E8}"/>
  </bookViews>
  <sheets>
    <sheet name="Particip H-M x Pais" sheetId="3" r:id="rId1"/>
    <sheet name="Delegs x genero" sheetId="5" r:id="rId2"/>
    <sheet name="Mujeres-Medallas" sheetId="2" r:id="rId3"/>
    <sheet name="Delegaciones Grandes (&gt;100)" sheetId="4" r:id="rId4"/>
    <sheet name="Medallas x sexo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6" l="1"/>
  <c r="C41" i="6"/>
  <c r="B41" i="6"/>
  <c r="E25" i="6"/>
  <c r="B25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K31" i="6"/>
  <c r="E23" i="6"/>
  <c r="C28" i="6"/>
  <c r="I3" i="6"/>
  <c r="C25" i="6"/>
  <c r="L31" i="6"/>
  <c r="E9" i="6"/>
  <c r="E18" i="6"/>
  <c r="E5" i="6"/>
  <c r="E3" i="6"/>
  <c r="E8" i="6"/>
  <c r="E7" i="6"/>
  <c r="E16" i="6"/>
  <c r="E11" i="6"/>
  <c r="E14" i="6"/>
  <c r="E19" i="6"/>
  <c r="E17" i="6"/>
  <c r="E6" i="6"/>
  <c r="E20" i="6"/>
  <c r="E21" i="6"/>
  <c r="E13" i="6"/>
  <c r="E12" i="6"/>
  <c r="E15" i="6"/>
  <c r="E10" i="6"/>
  <c r="E22" i="6"/>
  <c r="E4" i="6"/>
  <c r="N31" i="4"/>
  <c r="Q33" i="2"/>
  <c r="P33" i="2"/>
  <c r="O33" i="2"/>
  <c r="P31" i="4"/>
  <c r="O31" i="4"/>
  <c r="K30" i="4"/>
  <c r="H30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L32" i="2"/>
  <c r="I32" i="2"/>
  <c r="F9" i="2"/>
  <c r="F19" i="2"/>
  <c r="F7" i="2"/>
  <c r="F3" i="2"/>
  <c r="F8" i="2"/>
  <c r="F35" i="2"/>
  <c r="F11" i="2"/>
  <c r="F21" i="2"/>
  <c r="F4" i="2"/>
  <c r="F34" i="2"/>
  <c r="F17" i="2"/>
  <c r="F33" i="2"/>
  <c r="F18" i="2"/>
  <c r="F25" i="2"/>
  <c r="F26" i="2"/>
  <c r="F13" i="2"/>
  <c r="F24" i="2"/>
  <c r="F10" i="2"/>
  <c r="F22" i="2"/>
  <c r="F12" i="2"/>
  <c r="F16" i="2"/>
  <c r="F14" i="2"/>
  <c r="F28" i="2"/>
  <c r="F30" i="2"/>
  <c r="F31" i="2"/>
  <c r="F5" i="2"/>
  <c r="F15" i="2"/>
  <c r="F29" i="2"/>
  <c r="F32" i="2"/>
  <c r="F20" i="2"/>
  <c r="F6" i="2"/>
  <c r="F23" i="2"/>
  <c r="F27" i="2"/>
</calcChain>
</file>

<file path=xl/sharedStrings.xml><?xml version="1.0" encoding="utf-8"?>
<sst xmlns="http://schemas.openxmlformats.org/spreadsheetml/2006/main" count="210" uniqueCount="50">
  <si>
    <t>País</t>
  </si>
  <si>
    <t>Mujeres</t>
  </si>
  <si>
    <t>Hombres</t>
  </si>
  <si>
    <t>Total</t>
  </si>
  <si>
    <t>% de Mujeres</t>
  </si>
  <si>
    <t>Cantidad de Medallas</t>
  </si>
  <si>
    <t>China</t>
  </si>
  <si>
    <t>Estados Unidos</t>
  </si>
  <si>
    <t>Gran Bretaña</t>
  </si>
  <si>
    <t>Rusia</t>
  </si>
  <si>
    <t>Australia</t>
  </si>
  <si>
    <t>Argentina</t>
  </si>
  <si>
    <t>España</t>
  </si>
  <si>
    <t>Japón</t>
  </si>
  <si>
    <t>Alemania</t>
  </si>
  <si>
    <t>Austria</t>
  </si>
  <si>
    <t>Bélgica</t>
  </si>
  <si>
    <t>Bulgaria</t>
  </si>
  <si>
    <t>Croacia</t>
  </si>
  <si>
    <t>Dinamarca</t>
  </si>
  <si>
    <t>Eslovaquia</t>
  </si>
  <si>
    <t>Eslovenia</t>
  </si>
  <si>
    <t>Estonia</t>
  </si>
  <si>
    <t>Finlandia</t>
  </si>
  <si>
    <t>Francia</t>
  </si>
  <si>
    <t>Grecia</t>
  </si>
  <si>
    <t>Hungría</t>
  </si>
  <si>
    <t>Irlanda</t>
  </si>
  <si>
    <t>Italia</t>
  </si>
  <si>
    <t>Letonia</t>
  </si>
  <si>
    <t>Lituania</t>
  </si>
  <si>
    <t>Noruega</t>
  </si>
  <si>
    <t>Países Bajos</t>
  </si>
  <si>
    <t>Polonia</t>
  </si>
  <si>
    <t>Portugal</t>
  </si>
  <si>
    <t>República Checa</t>
  </si>
  <si>
    <t>Rumania</t>
  </si>
  <si>
    <t>Suecia</t>
  </si>
  <si>
    <t>Suiza</t>
  </si>
  <si>
    <t>% de Hombres</t>
  </si>
  <si>
    <t xml:space="preserve"> </t>
  </si>
  <si>
    <t>Promedio de Medallas (&gt; 50% M)</t>
  </si>
  <si>
    <t>Promedio de Medallas (&lt;50% M)</t>
  </si>
  <si>
    <t>Promedio Atletas (todos los países)</t>
  </si>
  <si>
    <t>Medallas obtenidas</t>
  </si>
  <si>
    <t>Mixto</t>
  </si>
  <si>
    <t>Promedio de Medallas (H)</t>
  </si>
  <si>
    <t>Promedio de Medallas (M)</t>
  </si>
  <si>
    <t>% Hombres</t>
  </si>
  <si>
    <t>%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</si>
</sst>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CD2D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" fontId="0" fillId="0" borderId="0" xfId="0" applyNumberFormat="1"/>
    <xf numFmtId="0" fontId="0" fillId="3" borderId="1" xfId="0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/>
    <xf numFmtId="1" fontId="0" fillId="6" borderId="1" xfId="0" applyNumberFormat="1" applyFill="1" applyBorder="1"/>
    <xf numFmtId="0" fontId="0" fillId="0" borderId="0" xfId="0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60">
    <dxf>
      <fill>
        <patternFill>
          <bgColor theme="9" tint="0.59996337778862885"/>
        </patternFill>
      </fill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CD2D2"/>
      <color rgb="FFBBA3F7"/>
      <color rgb="FF1FFF4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Participación Hombres/Mujeres por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71981118639246E-2"/>
          <c:y val="7.7947481243301198E-2"/>
          <c:w val="0.80104910259862228"/>
          <c:h val="0.880503901053464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'Particip H-M x Pais'!$F$2</c:f>
              <c:strCache>
                <c:ptCount val="1"/>
                <c:pt idx="0">
                  <c:v>% de Mujeres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solidFill>
                  <a:sysClr val="windowText" lastClr="000000"/>
                </a:solidFill>
                <a:prstDash val="lgDashDot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'Particip H-M x Pais'!$B$3:$B$35</c:f>
              <c:strCache>
                <c:ptCount val="33"/>
                <c:pt idx="0">
                  <c:v>China</c:v>
                </c:pt>
                <c:pt idx="1">
                  <c:v>Bulgaria</c:v>
                </c:pt>
                <c:pt idx="2">
                  <c:v>Países Bajos</c:v>
                </c:pt>
                <c:pt idx="3">
                  <c:v>Suecia</c:v>
                </c:pt>
                <c:pt idx="4">
                  <c:v>Rusia</c:v>
                </c:pt>
                <c:pt idx="5">
                  <c:v>Estados Unidos</c:v>
                </c:pt>
                <c:pt idx="6">
                  <c:v>Australia</c:v>
                </c:pt>
                <c:pt idx="7">
                  <c:v>Gran Bretaña</c:v>
                </c:pt>
                <c:pt idx="8">
                  <c:v>Austria</c:v>
                </c:pt>
                <c:pt idx="9">
                  <c:v>Hungría</c:v>
                </c:pt>
                <c:pt idx="10">
                  <c:v>Finlandia</c:v>
                </c:pt>
                <c:pt idx="11">
                  <c:v>Italia</c:v>
                </c:pt>
                <c:pt idx="12">
                  <c:v>Polonia</c:v>
                </c:pt>
                <c:pt idx="13">
                  <c:v>Irlanda</c:v>
                </c:pt>
                <c:pt idx="14">
                  <c:v>Dinamarca</c:v>
                </c:pt>
                <c:pt idx="15">
                  <c:v>Eslovenia</c:v>
                </c:pt>
                <c:pt idx="16">
                  <c:v>Japón</c:v>
                </c:pt>
                <c:pt idx="17">
                  <c:v>Rumania</c:v>
                </c:pt>
                <c:pt idx="18">
                  <c:v>Bélgica</c:v>
                </c:pt>
                <c:pt idx="19">
                  <c:v>Grecia</c:v>
                </c:pt>
                <c:pt idx="20">
                  <c:v>Suiza</c:v>
                </c:pt>
                <c:pt idx="21">
                  <c:v>Francia</c:v>
                </c:pt>
                <c:pt idx="22">
                  <c:v>España</c:v>
                </c:pt>
                <c:pt idx="23">
                  <c:v>Estonia</c:v>
                </c:pt>
                <c:pt idx="24">
                  <c:v>Alemania</c:v>
                </c:pt>
                <c:pt idx="25">
                  <c:v>Letonia</c:v>
                </c:pt>
                <c:pt idx="26">
                  <c:v>Portugal</c:v>
                </c:pt>
                <c:pt idx="27">
                  <c:v>Lituania</c:v>
                </c:pt>
                <c:pt idx="28">
                  <c:v>Noruega</c:v>
                </c:pt>
                <c:pt idx="29">
                  <c:v>República Checa</c:v>
                </c:pt>
                <c:pt idx="30">
                  <c:v>Eslovaquia</c:v>
                </c:pt>
                <c:pt idx="31">
                  <c:v>Croacia</c:v>
                </c:pt>
                <c:pt idx="32">
                  <c:v>Argentina</c:v>
                </c:pt>
              </c:strCache>
            </c:strRef>
          </c:cat>
          <c:val>
            <c:numRef>
              <c:f>'Particip H-M x Pais'!$F$3:$F$35</c:f>
              <c:numCache>
                <c:formatCode>0.0</c:formatCode>
                <c:ptCount val="33"/>
                <c:pt idx="0">
                  <c:v>69.21182266009852</c:v>
                </c:pt>
                <c:pt idx="1">
                  <c:v>66.666666666666671</c:v>
                </c:pt>
                <c:pt idx="2">
                  <c:v>59.352517985611513</c:v>
                </c:pt>
                <c:pt idx="3">
                  <c:v>58.823529411764703</c:v>
                </c:pt>
                <c:pt idx="4">
                  <c:v>55.555555555555557</c:v>
                </c:pt>
                <c:pt idx="5">
                  <c:v>53.658536585365852</c:v>
                </c:pt>
                <c:pt idx="6">
                  <c:v>53.512396694214878</c:v>
                </c:pt>
                <c:pt idx="7">
                  <c:v>53.191489361702125</c:v>
                </c:pt>
                <c:pt idx="8" formatCode="0">
                  <c:v>52</c:v>
                </c:pt>
                <c:pt idx="9">
                  <c:v>51.785714285714285</c:v>
                </c:pt>
                <c:pt idx="10">
                  <c:v>51.111111111111114</c:v>
                </c:pt>
                <c:pt idx="11">
                  <c:v>48.257372654155496</c:v>
                </c:pt>
                <c:pt idx="12">
                  <c:v>47.61904761904762</c:v>
                </c:pt>
                <c:pt idx="13">
                  <c:v>47.413793103448278</c:v>
                </c:pt>
                <c:pt idx="14">
                  <c:v>47.222222222222221</c:v>
                </c:pt>
                <c:pt idx="15">
                  <c:v>47.169811320754718</c:v>
                </c:pt>
                <c:pt idx="16">
                  <c:v>46.942446043165468</c:v>
                </c:pt>
                <c:pt idx="17">
                  <c:v>45.544554455445542</c:v>
                </c:pt>
                <c:pt idx="18">
                  <c:v>44.715447154471548</c:v>
                </c:pt>
                <c:pt idx="19">
                  <c:v>44.578313253012048</c:v>
                </c:pt>
                <c:pt idx="20">
                  <c:v>43.925233644859816</c:v>
                </c:pt>
                <c:pt idx="21">
                  <c:v>43.896103896103895</c:v>
                </c:pt>
                <c:pt idx="22">
                  <c:v>42.679127725856695</c:v>
                </c:pt>
                <c:pt idx="23">
                  <c:v>42.424242424242422</c:v>
                </c:pt>
                <c:pt idx="24">
                  <c:v>40.235294117647058</c:v>
                </c:pt>
                <c:pt idx="25">
                  <c:v>39.393939393939391</c:v>
                </c:pt>
                <c:pt idx="26">
                  <c:v>39.130434782608695</c:v>
                </c:pt>
                <c:pt idx="27">
                  <c:v>38.095238095238095</c:v>
                </c:pt>
                <c:pt idx="28">
                  <c:v>36.55913978494624</c:v>
                </c:pt>
                <c:pt idx="29">
                  <c:v>35.652173913043477</c:v>
                </c:pt>
                <c:pt idx="30">
                  <c:v>34.146341463414636</c:v>
                </c:pt>
                <c:pt idx="31">
                  <c:v>33.333333333333336</c:v>
                </c:pt>
                <c:pt idx="32">
                  <c:v>30.386740331491712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7-4D01-964E-E9E92B15CBE6}"/>
            </c:ext>
          </c:extLst>
        </c:ser>
        <c:ser>
          <c:idx val="1"/>
          <c:order val="1"/>
          <c:tx>
            <c:strRef>
              <c:f>'Particip H-M x Pais'!$G$2</c:f>
              <c:strCache>
                <c:ptCount val="1"/>
                <c:pt idx="0">
                  <c:v>% de Hombres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 w="9525">
                <a:solidFill>
                  <a:schemeClr val="tx1"/>
                </a:solidFill>
                <a:prstDash val="dashDot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'Particip H-M x Pais'!$B$3:$B$35</c:f>
              <c:strCache>
                <c:ptCount val="33"/>
                <c:pt idx="0">
                  <c:v>China</c:v>
                </c:pt>
                <c:pt idx="1">
                  <c:v>Bulgaria</c:v>
                </c:pt>
                <c:pt idx="2">
                  <c:v>Países Bajos</c:v>
                </c:pt>
                <c:pt idx="3">
                  <c:v>Suecia</c:v>
                </c:pt>
                <c:pt idx="4">
                  <c:v>Rusia</c:v>
                </c:pt>
                <c:pt idx="5">
                  <c:v>Estados Unidos</c:v>
                </c:pt>
                <c:pt idx="6">
                  <c:v>Australia</c:v>
                </c:pt>
                <c:pt idx="7">
                  <c:v>Gran Bretaña</c:v>
                </c:pt>
                <c:pt idx="8">
                  <c:v>Austria</c:v>
                </c:pt>
                <c:pt idx="9">
                  <c:v>Hungría</c:v>
                </c:pt>
                <c:pt idx="10">
                  <c:v>Finlandia</c:v>
                </c:pt>
                <c:pt idx="11">
                  <c:v>Italia</c:v>
                </c:pt>
                <c:pt idx="12">
                  <c:v>Polonia</c:v>
                </c:pt>
                <c:pt idx="13">
                  <c:v>Irlanda</c:v>
                </c:pt>
                <c:pt idx="14">
                  <c:v>Dinamarca</c:v>
                </c:pt>
                <c:pt idx="15">
                  <c:v>Eslovenia</c:v>
                </c:pt>
                <c:pt idx="16">
                  <c:v>Japón</c:v>
                </c:pt>
                <c:pt idx="17">
                  <c:v>Rumania</c:v>
                </c:pt>
                <c:pt idx="18">
                  <c:v>Bélgica</c:v>
                </c:pt>
                <c:pt idx="19">
                  <c:v>Grecia</c:v>
                </c:pt>
                <c:pt idx="20">
                  <c:v>Suiza</c:v>
                </c:pt>
                <c:pt idx="21">
                  <c:v>Francia</c:v>
                </c:pt>
                <c:pt idx="22">
                  <c:v>España</c:v>
                </c:pt>
                <c:pt idx="23">
                  <c:v>Estonia</c:v>
                </c:pt>
                <c:pt idx="24">
                  <c:v>Alemania</c:v>
                </c:pt>
                <c:pt idx="25">
                  <c:v>Letonia</c:v>
                </c:pt>
                <c:pt idx="26">
                  <c:v>Portugal</c:v>
                </c:pt>
                <c:pt idx="27">
                  <c:v>Lituania</c:v>
                </c:pt>
                <c:pt idx="28">
                  <c:v>Noruega</c:v>
                </c:pt>
                <c:pt idx="29">
                  <c:v>República Checa</c:v>
                </c:pt>
                <c:pt idx="30">
                  <c:v>Eslovaquia</c:v>
                </c:pt>
                <c:pt idx="31">
                  <c:v>Croacia</c:v>
                </c:pt>
                <c:pt idx="32">
                  <c:v>Argentina</c:v>
                </c:pt>
              </c:strCache>
            </c:strRef>
          </c:cat>
          <c:val>
            <c:numRef>
              <c:f>'Particip H-M x Pais'!$G$3:$G$35</c:f>
              <c:numCache>
                <c:formatCode>0.0</c:formatCode>
                <c:ptCount val="33"/>
                <c:pt idx="0">
                  <c:v>30.788177339901477</c:v>
                </c:pt>
                <c:pt idx="1">
                  <c:v>33.333333333333336</c:v>
                </c:pt>
                <c:pt idx="2">
                  <c:v>40.647482014388487</c:v>
                </c:pt>
                <c:pt idx="3">
                  <c:v>41.176470588235297</c:v>
                </c:pt>
                <c:pt idx="4">
                  <c:v>44.444444444444443</c:v>
                </c:pt>
                <c:pt idx="5">
                  <c:v>46.341463414634148</c:v>
                </c:pt>
                <c:pt idx="6">
                  <c:v>46.487603305785122</c:v>
                </c:pt>
                <c:pt idx="7">
                  <c:v>46.808510638297875</c:v>
                </c:pt>
                <c:pt idx="8" formatCode="0">
                  <c:v>48</c:v>
                </c:pt>
                <c:pt idx="9">
                  <c:v>48.214285714285715</c:v>
                </c:pt>
                <c:pt idx="10">
                  <c:v>48.888888888888886</c:v>
                </c:pt>
                <c:pt idx="11">
                  <c:v>51.742627345844504</c:v>
                </c:pt>
                <c:pt idx="12">
                  <c:v>52.38095238095238</c:v>
                </c:pt>
                <c:pt idx="13">
                  <c:v>52.586206896551722</c:v>
                </c:pt>
                <c:pt idx="14">
                  <c:v>52.777777777777779</c:v>
                </c:pt>
                <c:pt idx="15">
                  <c:v>52.830188679245282</c:v>
                </c:pt>
                <c:pt idx="16">
                  <c:v>53.057553956834532</c:v>
                </c:pt>
                <c:pt idx="17">
                  <c:v>54.455445544554458</c:v>
                </c:pt>
                <c:pt idx="18">
                  <c:v>55.284552845528452</c:v>
                </c:pt>
                <c:pt idx="19">
                  <c:v>55.421686746987952</c:v>
                </c:pt>
                <c:pt idx="20">
                  <c:v>56.074766355140184</c:v>
                </c:pt>
                <c:pt idx="21">
                  <c:v>56.103896103896105</c:v>
                </c:pt>
                <c:pt idx="22">
                  <c:v>57.320872274143305</c:v>
                </c:pt>
                <c:pt idx="23">
                  <c:v>57.575757575757578</c:v>
                </c:pt>
                <c:pt idx="24">
                  <c:v>59.764705882352942</c:v>
                </c:pt>
                <c:pt idx="25">
                  <c:v>60.606060606060609</c:v>
                </c:pt>
                <c:pt idx="26">
                  <c:v>60.869565217391305</c:v>
                </c:pt>
                <c:pt idx="27">
                  <c:v>61.904761904761905</c:v>
                </c:pt>
                <c:pt idx="28">
                  <c:v>63.44086021505376</c:v>
                </c:pt>
                <c:pt idx="29">
                  <c:v>64.347826086956516</c:v>
                </c:pt>
                <c:pt idx="30">
                  <c:v>65.853658536585371</c:v>
                </c:pt>
                <c:pt idx="31">
                  <c:v>66.666666666666671</c:v>
                </c:pt>
                <c:pt idx="32">
                  <c:v>69.613259668508292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7-4D01-964E-E9E92B15CB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362127"/>
        <c:axId val="193360463"/>
      </c:barChart>
      <c:catAx>
        <c:axId val="19336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0463"/>
        <c:crosses val="autoZero"/>
        <c:auto val="1"/>
        <c:lblAlgn val="ctr"/>
        <c:lblOffset val="100"/>
        <c:noMultiLvlLbl val="0"/>
      </c:catAx>
      <c:valAx>
        <c:axId val="19336046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21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Participación de Mujeres-Cantidad de Medallas</a:t>
            </a:r>
          </a:p>
        </c:rich>
      </c:tx>
      <c:layout>
        <c:manualLayout>
          <c:xMode val="edge"/>
          <c:yMode val="edge"/>
          <c:x val="0.1708414872798434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104181284270165E-2"/>
          <c:y val="8.2938596150308436E-2"/>
          <c:w val="0.89085535718926212"/>
          <c:h val="0.7629045505540830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DE2357A-E195-4AC3-9854-3F8EF65183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0E1-4BEA-BFC3-EB8F7CF7AC9E}"/>
                </c:ext>
              </c:extLst>
            </c:dLbl>
            <c:dLbl>
              <c:idx val="1"/>
              <c:layout>
                <c:manualLayout>
                  <c:x val="1.3459855979540032E-3"/>
                  <c:y val="-8.2610491532424616E-3"/>
                </c:manualLayout>
              </c:layout>
              <c:tx>
                <c:rich>
                  <a:bodyPr/>
                  <a:lstStyle/>
                  <a:p>
                    <a:fld id="{FBB6B68D-E66B-416A-A03A-1852D4D843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0E1-4BEA-BFC3-EB8F7CF7AC9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AF08FA4-25DB-4EA2-A831-D530DDA942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0E1-4BEA-BFC3-EB8F7CF7AC9E}"/>
                </c:ext>
              </c:extLst>
            </c:dLbl>
            <c:dLbl>
              <c:idx val="3"/>
              <c:layout>
                <c:manualLayout>
                  <c:x val="0"/>
                  <c:y val="-6.1957868649318466E-3"/>
                </c:manualLayout>
              </c:layout>
              <c:tx>
                <c:rich>
                  <a:bodyPr/>
                  <a:lstStyle/>
                  <a:p>
                    <a:fld id="{D89D10F4-A8C4-4F9C-BBCA-6AD85AB7F2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0E1-4BEA-BFC3-EB8F7CF7AC9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724EF9F-7CA1-4B7C-985E-FCCD44B010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0E1-4BEA-BFC3-EB8F7CF7AC9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D2D839A-190E-4E75-BBE4-E6AFBBC6D9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0E1-4BEA-BFC3-EB8F7CF7AC9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6B7B87A-0038-43FC-88A1-77156392D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0E1-4BEA-BFC3-EB8F7CF7AC9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86B4AE9-E583-4D44-9811-4A1C608376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0E1-4BEA-BFC3-EB8F7CF7AC9E}"/>
                </c:ext>
              </c:extLst>
            </c:dLbl>
            <c:dLbl>
              <c:idx val="8"/>
              <c:layout>
                <c:manualLayout>
                  <c:x val="-1.3459855979541019E-2"/>
                  <c:y val="-2.4783147459727387E-2"/>
                </c:manualLayout>
              </c:layout>
              <c:tx>
                <c:rich>
                  <a:bodyPr/>
                  <a:lstStyle/>
                  <a:p>
                    <a:fld id="{0DFC5E1E-7AD5-432E-A548-79B675318E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0E1-4BEA-BFC3-EB8F7CF7AC9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8A95AA7-20FE-4691-82C1-3D8785F0CC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0E1-4BEA-BFC3-EB8F7CF7AC9E}"/>
                </c:ext>
              </c:extLst>
            </c:dLbl>
            <c:dLbl>
              <c:idx val="10"/>
              <c:layout>
                <c:manualLayout>
                  <c:x val="0"/>
                  <c:y val="2.065262288310464E-3"/>
                </c:manualLayout>
              </c:layout>
              <c:tx>
                <c:rich>
                  <a:bodyPr/>
                  <a:lstStyle/>
                  <a:p>
                    <a:fld id="{67CFD0AF-A620-471B-9EE2-3415457EF7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0E1-4BEA-BFC3-EB8F7CF7AC9E}"/>
                </c:ext>
              </c:extLst>
            </c:dLbl>
            <c:dLbl>
              <c:idx val="11"/>
              <c:layout>
                <c:manualLayout>
                  <c:x val="-4.1757030522608055E-2"/>
                  <c:y val="-3.0376755879492758E-2"/>
                </c:manualLayout>
              </c:layout>
              <c:tx>
                <c:rich>
                  <a:bodyPr/>
                  <a:lstStyle/>
                  <a:p>
                    <a:fld id="{DE2E6FE2-0D78-4CC4-AB37-9B29D0F183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0E1-4BEA-BFC3-EB8F7CF7AC9E}"/>
                </c:ext>
              </c:extLst>
            </c:dLbl>
            <c:dLbl>
              <c:idx val="12"/>
              <c:layout>
                <c:manualLayout>
                  <c:x val="-3.4995625546806748E-2"/>
                  <c:y val="-2.6848409748038152E-2"/>
                </c:manualLayout>
              </c:layout>
              <c:tx>
                <c:rich>
                  <a:bodyPr/>
                  <a:lstStyle/>
                  <a:p>
                    <a:fld id="{3F9BDB7E-3D02-4ECF-8D76-14ECCD66A6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0E1-4BEA-BFC3-EB8F7CF7AC9E}"/>
                </c:ext>
              </c:extLst>
            </c:dLbl>
            <c:dLbl>
              <c:idx val="13"/>
              <c:layout>
                <c:manualLayout>
                  <c:x val="-5.1147452722255869E-2"/>
                  <c:y val="2.271788517141677E-2"/>
                </c:manualLayout>
              </c:layout>
              <c:tx>
                <c:rich>
                  <a:bodyPr/>
                  <a:lstStyle/>
                  <a:p>
                    <a:fld id="{8B3261C5-557F-4C99-99EF-04B50D7D06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0E1-4BEA-BFC3-EB8F7CF7AC9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E1-4BEA-BFC3-EB8F7CF7AC9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E1-4BEA-BFC3-EB8F7CF7AC9E}"/>
                </c:ext>
              </c:extLst>
            </c:dLbl>
            <c:dLbl>
              <c:idx val="16"/>
              <c:layout>
                <c:manualLayout>
                  <c:x val="-4.1697468010320635E-2"/>
                  <c:y val="-2.4728182211424317E-2"/>
                </c:manualLayout>
              </c:layout>
              <c:tx>
                <c:rich>
                  <a:bodyPr/>
                  <a:lstStyle/>
                  <a:p>
                    <a:fld id="{FB0B6396-EB06-458A-A487-C1D43D9944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0E1-4BEA-BFC3-EB8F7CF7AC9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E1-4BEA-BFC3-EB8F7CF7AC9E}"/>
                </c:ext>
              </c:extLst>
            </c:dLbl>
            <c:dLbl>
              <c:idx val="18"/>
              <c:layout>
                <c:manualLayout>
                  <c:x val="-2.8265697557036139E-2"/>
                  <c:y val="-1.4456836018174308E-2"/>
                </c:manualLayout>
              </c:layout>
              <c:tx>
                <c:rich>
                  <a:bodyPr/>
                  <a:lstStyle/>
                  <a:p>
                    <a:fld id="{EFA8E898-2F6F-4CC0-A295-7A27A6EC73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0E1-4BEA-BFC3-EB8F7CF7AC9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E1-4BEA-BFC3-EB8F7CF7AC9E}"/>
                </c:ext>
              </c:extLst>
            </c:dLbl>
            <c:dLbl>
              <c:idx val="20"/>
              <c:layout>
                <c:manualLayout>
                  <c:x val="-2.5573726361128035E-2"/>
                  <c:y val="-1.2391573729863693E-2"/>
                </c:manualLayout>
              </c:layout>
              <c:tx>
                <c:rich>
                  <a:bodyPr/>
                  <a:lstStyle/>
                  <a:p>
                    <a:fld id="{50CBC0C2-6CF0-4ECD-A3D5-6A0F694330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40E1-4BEA-BFC3-EB8F7CF7AC9E}"/>
                </c:ext>
              </c:extLst>
            </c:dLbl>
            <c:dLbl>
              <c:idx val="21"/>
              <c:layout>
                <c:manualLayout>
                  <c:x val="2.6919711959082038E-3"/>
                  <c:y val="8.2610491532424616E-3"/>
                </c:manualLayout>
              </c:layout>
              <c:tx>
                <c:rich>
                  <a:bodyPr/>
                  <a:lstStyle/>
                  <a:p>
                    <a:fld id="{11E3CEC4-B8C3-4AAE-AC78-16C6E6B6FC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40E1-4BEA-BFC3-EB8F7CF7AC9E}"/>
                </c:ext>
              </c:extLst>
            </c:dLbl>
            <c:dLbl>
              <c:idx val="22"/>
              <c:layout>
                <c:manualLayout>
                  <c:x val="-5.1147452722255973E-2"/>
                  <c:y val="-2.4783147459727536E-2"/>
                </c:manualLayout>
              </c:layout>
              <c:tx>
                <c:rich>
                  <a:bodyPr/>
                  <a:lstStyle/>
                  <a:p>
                    <a:fld id="{4AEEBCC5-32A2-4764-A689-E240A1148B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40E1-4BEA-BFC3-EB8F7CF7AC9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0E1-4BEA-BFC3-EB8F7CF7AC9E}"/>
                </c:ext>
              </c:extLst>
            </c:dLbl>
            <c:dLbl>
              <c:idx val="24"/>
              <c:layout>
                <c:manualLayout>
                  <c:x val="-6.7241413115304863E-2"/>
                  <c:y val="-2.1021605570679131E-2"/>
                </c:manualLayout>
              </c:layout>
              <c:tx>
                <c:rich>
                  <a:bodyPr/>
                  <a:lstStyle/>
                  <a:p>
                    <a:fld id="{5BBBEB9F-1F85-42C2-95CD-C623AD9586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40E1-4BEA-BFC3-EB8F7CF7AC9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0E1-4BEA-BFC3-EB8F7CF7AC9E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0E1-4BEA-BFC3-EB8F7CF7AC9E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0E1-4BEA-BFC3-EB8F7CF7AC9E}"/>
                </c:ext>
              </c:extLst>
            </c:dLbl>
            <c:dLbl>
              <c:idx val="28"/>
              <c:layout>
                <c:manualLayout>
                  <c:x val="2.6919711959082038E-3"/>
                  <c:y val="-4.1305245766212308E-3"/>
                </c:manualLayout>
              </c:layout>
              <c:tx>
                <c:rich>
                  <a:bodyPr/>
                  <a:lstStyle/>
                  <a:p>
                    <a:fld id="{D9FD8563-143D-4795-BD54-0BD97F30C5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40E1-4BEA-BFC3-EB8F7CF7AC9E}"/>
                </c:ext>
              </c:extLst>
            </c:dLbl>
            <c:dLbl>
              <c:idx val="29"/>
              <c:layout>
                <c:manualLayout>
                  <c:x val="-0.10364089104246585"/>
                  <c:y val="-2.2717885171416922E-2"/>
                </c:manualLayout>
              </c:layout>
              <c:tx>
                <c:rich>
                  <a:bodyPr/>
                  <a:lstStyle/>
                  <a:p>
                    <a:fld id="{F1D52EC7-A3EB-4A2C-BC7E-C15509D3FD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40E1-4BEA-BFC3-EB8F7CF7AC9E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0E1-4BEA-BFC3-EB8F7CF7AC9E}"/>
                </c:ext>
              </c:extLst>
            </c:dLbl>
            <c:dLbl>
              <c:idx val="31"/>
              <c:layout>
                <c:manualLayout>
                  <c:x val="-6.3261323103842831E-2"/>
                  <c:y val="-1.0326311441553229E-2"/>
                </c:manualLayout>
              </c:layout>
              <c:tx>
                <c:rich>
                  <a:bodyPr/>
                  <a:lstStyle/>
                  <a:p>
                    <a:fld id="{17C09965-448A-4A47-8DD9-B5869EA11F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40E1-4BEA-BFC3-EB8F7CF7AC9E}"/>
                </c:ext>
              </c:extLst>
            </c:dLbl>
            <c:dLbl>
              <c:idx val="32"/>
              <c:layout>
                <c:manualLayout>
                  <c:x val="-7.6721179083383856E-2"/>
                  <c:y val="-1.0326311441553077E-2"/>
                </c:manualLayout>
              </c:layout>
              <c:tx>
                <c:rich>
                  <a:bodyPr/>
                  <a:lstStyle/>
                  <a:p>
                    <a:fld id="{3BE5096A-3EDF-4427-AD97-E2811F7A5840}" type="CELLRANGE">
                      <a:rPr lang="en-US" b="1" u="sng" baseline="0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40E1-4BEA-BFC3-EB8F7CF7A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: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'Mujeres-Medallas'!$F$3:$F$35</c:f>
              <c:numCache>
                <c:formatCode>0.0</c:formatCode>
                <c:ptCount val="33"/>
                <c:pt idx="0">
                  <c:v>69.21182266009852</c:v>
                </c:pt>
                <c:pt idx="1">
                  <c:v>66.666666666666671</c:v>
                </c:pt>
                <c:pt idx="2">
                  <c:v>59.352517985611513</c:v>
                </c:pt>
                <c:pt idx="3">
                  <c:v>58.823529411764703</c:v>
                </c:pt>
                <c:pt idx="4">
                  <c:v>55.555555555555557</c:v>
                </c:pt>
                <c:pt idx="5">
                  <c:v>53.658536585365852</c:v>
                </c:pt>
                <c:pt idx="6">
                  <c:v>53.512396694214878</c:v>
                </c:pt>
                <c:pt idx="7">
                  <c:v>53.191489361702125</c:v>
                </c:pt>
                <c:pt idx="8">
                  <c:v>52</c:v>
                </c:pt>
                <c:pt idx="9">
                  <c:v>51.785714285714285</c:v>
                </c:pt>
                <c:pt idx="10">
                  <c:v>51.111111111111114</c:v>
                </c:pt>
                <c:pt idx="11">
                  <c:v>48.257372654155496</c:v>
                </c:pt>
                <c:pt idx="12">
                  <c:v>47.61904761904762</c:v>
                </c:pt>
                <c:pt idx="13">
                  <c:v>47.413793103448278</c:v>
                </c:pt>
                <c:pt idx="14">
                  <c:v>47.222222222222221</c:v>
                </c:pt>
                <c:pt idx="15">
                  <c:v>47.169811320754718</c:v>
                </c:pt>
                <c:pt idx="16">
                  <c:v>46.942446043165468</c:v>
                </c:pt>
                <c:pt idx="17">
                  <c:v>45.544554455445542</c:v>
                </c:pt>
                <c:pt idx="18">
                  <c:v>44.715447154471548</c:v>
                </c:pt>
                <c:pt idx="19">
                  <c:v>44.578313253012048</c:v>
                </c:pt>
                <c:pt idx="20">
                  <c:v>43.925233644859816</c:v>
                </c:pt>
                <c:pt idx="21">
                  <c:v>43.896103896103895</c:v>
                </c:pt>
                <c:pt idx="22">
                  <c:v>42.679127725856695</c:v>
                </c:pt>
                <c:pt idx="23">
                  <c:v>42.424242424242422</c:v>
                </c:pt>
                <c:pt idx="24">
                  <c:v>40.235294117647058</c:v>
                </c:pt>
                <c:pt idx="25">
                  <c:v>39.393939393939391</c:v>
                </c:pt>
                <c:pt idx="26">
                  <c:v>39.130434782608695</c:v>
                </c:pt>
                <c:pt idx="27">
                  <c:v>38.095238095238095</c:v>
                </c:pt>
                <c:pt idx="28">
                  <c:v>36.55913978494624</c:v>
                </c:pt>
                <c:pt idx="29">
                  <c:v>35.652173913043477</c:v>
                </c:pt>
                <c:pt idx="30">
                  <c:v>34.146341463414636</c:v>
                </c:pt>
                <c:pt idx="31">
                  <c:v>33.333333333333336</c:v>
                </c:pt>
                <c:pt idx="32">
                  <c:v>30.386740331491712</c:v>
                </c:pt>
              </c:numCache>
            </c:numRef>
          </c:xVal>
          <c:yVal>
            <c:numRef>
              <c:f>'Mujeres-Medallas'!$G$3:$G$35</c:f>
              <c:numCache>
                <c:formatCode>General</c:formatCode>
                <c:ptCount val="33"/>
                <c:pt idx="0">
                  <c:v>88</c:v>
                </c:pt>
                <c:pt idx="1">
                  <c:v>6</c:v>
                </c:pt>
                <c:pt idx="2">
                  <c:v>36</c:v>
                </c:pt>
                <c:pt idx="3">
                  <c:v>9</c:v>
                </c:pt>
                <c:pt idx="4">
                  <c:v>71</c:v>
                </c:pt>
                <c:pt idx="5">
                  <c:v>113</c:v>
                </c:pt>
                <c:pt idx="6">
                  <c:v>46</c:v>
                </c:pt>
                <c:pt idx="7">
                  <c:v>65</c:v>
                </c:pt>
                <c:pt idx="8">
                  <c:v>7</c:v>
                </c:pt>
                <c:pt idx="9">
                  <c:v>20</c:v>
                </c:pt>
                <c:pt idx="10">
                  <c:v>2</c:v>
                </c:pt>
                <c:pt idx="11">
                  <c:v>40</c:v>
                </c:pt>
                <c:pt idx="12">
                  <c:v>14</c:v>
                </c:pt>
                <c:pt idx="13">
                  <c:v>4</c:v>
                </c:pt>
                <c:pt idx="14">
                  <c:v>11</c:v>
                </c:pt>
                <c:pt idx="15">
                  <c:v>5</c:v>
                </c:pt>
                <c:pt idx="16">
                  <c:v>58</c:v>
                </c:pt>
                <c:pt idx="17">
                  <c:v>4</c:v>
                </c:pt>
                <c:pt idx="18">
                  <c:v>7</c:v>
                </c:pt>
                <c:pt idx="19">
                  <c:v>4</c:v>
                </c:pt>
                <c:pt idx="20">
                  <c:v>13</c:v>
                </c:pt>
                <c:pt idx="21">
                  <c:v>33</c:v>
                </c:pt>
                <c:pt idx="22">
                  <c:v>17</c:v>
                </c:pt>
                <c:pt idx="23">
                  <c:v>2</c:v>
                </c:pt>
                <c:pt idx="24">
                  <c:v>37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8</c:v>
                </c:pt>
                <c:pt idx="29">
                  <c:v>11</c:v>
                </c:pt>
                <c:pt idx="30">
                  <c:v>4</c:v>
                </c:pt>
                <c:pt idx="31">
                  <c:v>8</c:v>
                </c:pt>
                <c:pt idx="32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'Mujeres-Medallas'!$B$3:$B$35</c15:f>
                <c15:dlblRangeCache>
                  <c:ptCount val="33"/>
                  <c:pt idx="0">
                    <c:v>China</c:v>
                  </c:pt>
                  <c:pt idx="1">
                    <c:v>Bulgaria</c:v>
                  </c:pt>
                  <c:pt idx="2">
                    <c:v>Países Bajos</c:v>
                  </c:pt>
                  <c:pt idx="3">
                    <c:v>Suecia</c:v>
                  </c:pt>
                  <c:pt idx="4">
                    <c:v>Rusia</c:v>
                  </c:pt>
                  <c:pt idx="5">
                    <c:v>Estados Unidos</c:v>
                  </c:pt>
                  <c:pt idx="6">
                    <c:v>Australia</c:v>
                  </c:pt>
                  <c:pt idx="7">
                    <c:v>Gran Bretaña</c:v>
                  </c:pt>
                  <c:pt idx="8">
                    <c:v>Austria</c:v>
                  </c:pt>
                  <c:pt idx="9">
                    <c:v>Hungría</c:v>
                  </c:pt>
                  <c:pt idx="10">
                    <c:v>Finlandia</c:v>
                  </c:pt>
                  <c:pt idx="11">
                    <c:v>Italia</c:v>
                  </c:pt>
                  <c:pt idx="12">
                    <c:v>Polonia</c:v>
                  </c:pt>
                  <c:pt idx="13">
                    <c:v>Irlanda</c:v>
                  </c:pt>
                  <c:pt idx="14">
                    <c:v>Dinamarca</c:v>
                  </c:pt>
                  <c:pt idx="15">
                    <c:v>Eslovenia</c:v>
                  </c:pt>
                  <c:pt idx="16">
                    <c:v>Japón</c:v>
                  </c:pt>
                  <c:pt idx="17">
                    <c:v>Rumania</c:v>
                  </c:pt>
                  <c:pt idx="18">
                    <c:v>Bélgica</c:v>
                  </c:pt>
                  <c:pt idx="19">
                    <c:v>Grecia</c:v>
                  </c:pt>
                  <c:pt idx="20">
                    <c:v>Suiza</c:v>
                  </c:pt>
                  <c:pt idx="21">
                    <c:v>Francia</c:v>
                  </c:pt>
                  <c:pt idx="22">
                    <c:v>España</c:v>
                  </c:pt>
                  <c:pt idx="23">
                    <c:v>Estonia</c:v>
                  </c:pt>
                  <c:pt idx="24">
                    <c:v>Alemania</c:v>
                  </c:pt>
                  <c:pt idx="25">
                    <c:v>Letonia</c:v>
                  </c:pt>
                  <c:pt idx="26">
                    <c:v>Portugal</c:v>
                  </c:pt>
                  <c:pt idx="27">
                    <c:v>Lituania</c:v>
                  </c:pt>
                  <c:pt idx="28">
                    <c:v>Noruega</c:v>
                  </c:pt>
                  <c:pt idx="29">
                    <c:v>República Checa</c:v>
                  </c:pt>
                  <c:pt idx="30">
                    <c:v>Eslovaquia</c:v>
                  </c:pt>
                  <c:pt idx="31">
                    <c:v>Croacia</c:v>
                  </c:pt>
                  <c:pt idx="32">
                    <c:v>Argentina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2D8-477C-A411-3396185BC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91824"/>
        <c:axId val="328178512"/>
      </c:scatterChart>
      <c:valAx>
        <c:axId val="3281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Participación de Mujeres (% por Delegación)</a:t>
                </a:r>
              </a:p>
            </c:rich>
          </c:tx>
          <c:layout>
            <c:manualLayout>
              <c:xMode val="edge"/>
              <c:yMode val="edge"/>
              <c:x val="0.22463146729946429"/>
              <c:y val="0.91559721634067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78512"/>
        <c:crosses val="autoZero"/>
        <c:crossBetween val="midCat"/>
        <c:majorUnit val="5"/>
      </c:valAx>
      <c:valAx>
        <c:axId val="328178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Cantidad de Medallas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91824"/>
        <c:crosses val="autoZero"/>
        <c:crossBetween val="midCat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Particip. de Mujeres en Delegaciones Grandes-Cantidad de Medallas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7993702204228738E-2"/>
                  <c:y val="-4.0749796251018745E-2"/>
                </c:manualLayout>
              </c:layout>
              <c:tx>
                <c:rich>
                  <a:bodyPr/>
                  <a:lstStyle/>
                  <a:p>
                    <a:fld id="{6186EBA9-94CB-4657-A741-2AFF58F082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CC5-4E61-B0CE-94DAF59480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A01406-1255-4FAE-A452-119C21F17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C5-4E61-B0CE-94DAF59480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1F066F0-B011-4536-BF66-F7868BADFE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C5-4E61-B0CE-94DAF5948066}"/>
                </c:ext>
              </c:extLst>
            </c:dLbl>
            <c:dLbl>
              <c:idx val="3"/>
              <c:layout>
                <c:manualLayout>
                  <c:x val="-8.9968511021142599E-3"/>
                  <c:y val="-3.2599837000814993E-2"/>
                </c:manualLayout>
              </c:layout>
              <c:tx>
                <c:rich>
                  <a:bodyPr/>
                  <a:lstStyle/>
                  <a:p>
                    <a:fld id="{6638F508-8D42-4D17-BDB2-C1EAC9B62B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CC5-4E61-B0CE-94DAF594806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BBAA87D-E9CD-48DF-8B06-E631380E4A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C5-4E61-B0CE-94DAF5948066}"/>
                </c:ext>
              </c:extLst>
            </c:dLbl>
            <c:dLbl>
              <c:idx val="5"/>
              <c:layout>
                <c:manualLayout>
                  <c:x val="-3.278362677260694E-2"/>
                  <c:y val="-3.430682855500105E-2"/>
                </c:manualLayout>
              </c:layout>
              <c:tx>
                <c:rich>
                  <a:bodyPr/>
                  <a:lstStyle/>
                  <a:p>
                    <a:fld id="{C7659223-18D8-4AF7-A4B7-C72AFD8A22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CC5-4E61-B0CE-94DAF594806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D7C3AF0-B424-459E-A502-D64A9B3643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C5-4E61-B0CE-94DAF5948066}"/>
                </c:ext>
              </c:extLst>
            </c:dLbl>
            <c:dLbl>
              <c:idx val="7"/>
              <c:layout>
                <c:manualLayout>
                  <c:x val="-5.9979007347428399E-3"/>
                  <c:y val="-2.1733224667209998E-2"/>
                </c:manualLayout>
              </c:layout>
              <c:tx>
                <c:rich>
                  <a:bodyPr/>
                  <a:lstStyle/>
                  <a:p>
                    <a:fld id="{BAEBBBF4-9E89-48AA-8F56-B638B322D6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CC5-4E61-B0CE-94DAF5948066}"/>
                </c:ext>
              </c:extLst>
            </c:dLbl>
            <c:dLbl>
              <c:idx val="8"/>
              <c:layout>
                <c:manualLayout>
                  <c:x val="-2.3991602938971471E-2"/>
                  <c:y val="-3.2599837000814993E-2"/>
                </c:manualLayout>
              </c:layout>
              <c:tx>
                <c:rich>
                  <a:bodyPr/>
                  <a:lstStyle/>
                  <a:p>
                    <a:fld id="{D26321FB-D0CF-4E53-A383-5B7BB5BB3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CC5-4E61-B0CE-94DAF5948066}"/>
                </c:ext>
              </c:extLst>
            </c:dLbl>
            <c:dLbl>
              <c:idx val="9"/>
              <c:layout>
                <c:manualLayout>
                  <c:x val="-5.0665605012210659E-2"/>
                  <c:y val="-2.9261792271010327E-2"/>
                </c:manualLayout>
              </c:layout>
              <c:tx>
                <c:rich>
                  <a:bodyPr/>
                  <a:lstStyle/>
                  <a:p>
                    <a:fld id="{9710ED4F-D3FF-4786-8DA4-C592BF11B2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CC5-4E61-B0CE-94DAF5948066}"/>
                </c:ext>
              </c:extLst>
            </c:dLbl>
            <c:dLbl>
              <c:idx val="10"/>
              <c:layout>
                <c:manualLayout>
                  <c:x val="-2.3842637652804966E-2"/>
                  <c:y val="2.4294471031716992E-2"/>
                </c:manualLayout>
              </c:layout>
              <c:tx>
                <c:rich>
                  <a:bodyPr/>
                  <a:lstStyle/>
                  <a:p>
                    <a:fld id="{279ABD4C-7721-4315-9DA1-B7F08ADB3E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CC5-4E61-B0CE-94DAF5948066}"/>
                </c:ext>
              </c:extLst>
            </c:dLbl>
            <c:dLbl>
              <c:idx val="11"/>
              <c:layout>
                <c:manualLayout>
                  <c:x val="-3.1293461919306514E-2"/>
                  <c:y val="1.8861275112712791E-2"/>
                </c:manualLayout>
              </c:layout>
              <c:tx>
                <c:rich>
                  <a:bodyPr/>
                  <a:lstStyle/>
                  <a:p>
                    <a:fld id="{89A91D32-776C-477D-A918-8FD0B29A74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CC5-4E61-B0CE-94DAF5948066}"/>
                </c:ext>
              </c:extLst>
            </c:dLbl>
            <c:dLbl>
              <c:idx val="12"/>
              <c:layout>
                <c:manualLayout>
                  <c:x val="-5.5136099572111595E-2"/>
                  <c:y val="-2.6389868119231597E-2"/>
                </c:manualLayout>
              </c:layout>
              <c:tx>
                <c:rich>
                  <a:bodyPr/>
                  <a:lstStyle/>
                  <a:p>
                    <a:fld id="{81482525-169F-4B7D-A1A9-BA1B50A407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CCC5-4E61-B0CE-94DAF5948066}"/>
                </c:ext>
              </c:extLst>
            </c:dLbl>
            <c:dLbl>
              <c:idx val="13"/>
              <c:layout>
                <c:manualLayout>
                  <c:x val="-6.9013054430793988E-2"/>
                  <c:y val="2.4216963781256571E-2"/>
                </c:manualLayout>
              </c:layout>
              <c:tx>
                <c:rich>
                  <a:bodyPr/>
                  <a:lstStyle/>
                  <a:p>
                    <a:fld id="{C4BAA55A-FE41-4B99-B365-C0033DEFF0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CC5-4E61-B0CE-94DAF5948066}"/>
                </c:ext>
              </c:extLst>
            </c:dLbl>
            <c:dLbl>
              <c:idx val="14"/>
              <c:layout>
                <c:manualLayout>
                  <c:x val="-6.6023455194791053E-2"/>
                  <c:y val="5.2002585791486242E-3"/>
                </c:manualLayout>
              </c:layout>
              <c:tx>
                <c:rich>
                  <a:bodyPr/>
                  <a:lstStyle/>
                  <a:p>
                    <a:fld id="{AECC242E-FD33-48E0-91E6-0E38A66C9F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CC5-4E61-B0CE-94DAF5948066}"/>
                </c:ext>
              </c:extLst>
            </c:dLbl>
            <c:dLbl>
              <c:idx val="15"/>
              <c:layout>
                <c:manualLayout>
                  <c:x val="-5.5173295025536383E-2"/>
                  <c:y val="7.2179406219656517E-3"/>
                </c:manualLayout>
              </c:layout>
              <c:tx>
                <c:rich>
                  <a:bodyPr/>
                  <a:lstStyle/>
                  <a:p>
                    <a:fld id="{2FFE4AC3-F180-4F3B-B613-550AFD427F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CC5-4E61-B0CE-94DAF5948066}"/>
                </c:ext>
              </c:extLst>
            </c:dLbl>
            <c:dLbl>
              <c:idx val="16"/>
              <c:layout>
                <c:manualLayout>
                  <c:x val="-2.2492127755285762E-2"/>
                  <c:y val="-3.8033143167617592E-2"/>
                </c:manualLayout>
              </c:layout>
              <c:tx>
                <c:rich>
                  <a:bodyPr/>
                  <a:lstStyle/>
                  <a:p>
                    <a:fld id="{EC0EA1A3-E80A-45ED-BAB0-3C13A3A01E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CC5-4E61-B0CE-94DAF5948066}"/>
                </c:ext>
              </c:extLst>
            </c:dLbl>
            <c:dLbl>
              <c:idx val="17"/>
              <c:layout>
                <c:manualLayout>
                  <c:x val="-5.9979007347428399E-2"/>
                  <c:y val="-1.6299918500407497E-2"/>
                </c:manualLayout>
              </c:layout>
              <c:tx>
                <c:rich>
                  <a:bodyPr/>
                  <a:lstStyle/>
                  <a:p>
                    <a:fld id="{F7827305-D7C0-4F1D-AA10-DF5B2BECFF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CC5-4E61-B0CE-94DAF5948066}"/>
                </c:ext>
              </c:extLst>
            </c:dLbl>
            <c:dLbl>
              <c:idx val="18"/>
              <c:layout>
                <c:manualLayout>
                  <c:x val="-4.4984255510571412E-2"/>
                  <c:y val="-4.3466449334419996E-2"/>
                </c:manualLayout>
              </c:layout>
              <c:tx>
                <c:rich>
                  <a:bodyPr/>
                  <a:lstStyle/>
                  <a:p>
                    <a:fld id="{E54A1EAA-593F-4F64-9521-5C66600AA6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CC5-4E61-B0CE-94DAF5948066}"/>
                </c:ext>
              </c:extLst>
            </c:dLbl>
            <c:dLbl>
              <c:idx val="19"/>
              <c:layout>
                <c:manualLayout>
                  <c:x val="-0.12445644024591393"/>
                  <c:y val="-2.7166530834012596E-2"/>
                </c:manualLayout>
              </c:layout>
              <c:tx>
                <c:rich>
                  <a:bodyPr/>
                  <a:lstStyle/>
                  <a:p>
                    <a:fld id="{F6E86553-26DB-49A0-A945-CA7BC02FF1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CC5-4E61-B0CE-94DAF5948066}"/>
                </c:ext>
              </c:extLst>
            </c:dLbl>
            <c:dLbl>
              <c:idx val="20"/>
              <c:layout>
                <c:manualLayout>
                  <c:x val="-8.5470085470085472E-2"/>
                  <c:y val="-1.62999185004074E-2"/>
                </c:manualLayout>
              </c:layout>
              <c:tx>
                <c:rich>
                  <a:bodyPr/>
                  <a:lstStyle/>
                  <a:p>
                    <a:fld id="{C334C1E4-B5F0-4C23-AD9E-F4BD74358345}" type="CELLRANGE">
                      <a:rPr lang="en-US" b="1" u="sng">
                        <a:solidFill>
                          <a:schemeClr val="bg1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CC5-4E61-B0CE-94DAF59480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: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'Delegaciones Grandes (&gt;100)'!$F$3:$F$23</c:f>
              <c:numCache>
                <c:formatCode>0.0</c:formatCode>
                <c:ptCount val="21"/>
                <c:pt idx="0">
                  <c:v>69.21182266009852</c:v>
                </c:pt>
                <c:pt idx="1">
                  <c:v>59.352517985611513</c:v>
                </c:pt>
                <c:pt idx="2">
                  <c:v>58.823529411764703</c:v>
                </c:pt>
                <c:pt idx="3">
                  <c:v>55.555555555555557</c:v>
                </c:pt>
                <c:pt idx="4">
                  <c:v>53.658536585365852</c:v>
                </c:pt>
                <c:pt idx="5">
                  <c:v>53.512396694214878</c:v>
                </c:pt>
                <c:pt idx="6">
                  <c:v>53.191489361702125</c:v>
                </c:pt>
                <c:pt idx="7">
                  <c:v>51.785714285714285</c:v>
                </c:pt>
                <c:pt idx="8">
                  <c:v>48.257372654155496</c:v>
                </c:pt>
                <c:pt idx="9">
                  <c:v>47.61904761904762</c:v>
                </c:pt>
                <c:pt idx="10">
                  <c:v>47.413793103448278</c:v>
                </c:pt>
                <c:pt idx="11">
                  <c:v>47.222222222222221</c:v>
                </c:pt>
                <c:pt idx="12">
                  <c:v>46.942446043165468</c:v>
                </c:pt>
                <c:pt idx="13">
                  <c:v>45.544554455445542</c:v>
                </c:pt>
                <c:pt idx="14">
                  <c:v>44.715447154471548</c:v>
                </c:pt>
                <c:pt idx="15">
                  <c:v>43.925233644859816</c:v>
                </c:pt>
                <c:pt idx="16">
                  <c:v>43.896103896103895</c:v>
                </c:pt>
                <c:pt idx="17">
                  <c:v>42.679127725856695</c:v>
                </c:pt>
                <c:pt idx="18">
                  <c:v>40.235294117647058</c:v>
                </c:pt>
                <c:pt idx="19">
                  <c:v>35.652173913043477</c:v>
                </c:pt>
                <c:pt idx="20">
                  <c:v>30.386740331491712</c:v>
                </c:pt>
              </c:numCache>
            </c:numRef>
          </c:xVal>
          <c:yVal>
            <c:numRef>
              <c:f>'Delegaciones Grandes (&gt;100)'!$G$3:$G$23</c:f>
              <c:numCache>
                <c:formatCode>General</c:formatCode>
                <c:ptCount val="21"/>
                <c:pt idx="0">
                  <c:v>88</c:v>
                </c:pt>
                <c:pt idx="1">
                  <c:v>36</c:v>
                </c:pt>
                <c:pt idx="2">
                  <c:v>9</c:v>
                </c:pt>
                <c:pt idx="3">
                  <c:v>71</c:v>
                </c:pt>
                <c:pt idx="4">
                  <c:v>113</c:v>
                </c:pt>
                <c:pt idx="5">
                  <c:v>46</c:v>
                </c:pt>
                <c:pt idx="6">
                  <c:v>65</c:v>
                </c:pt>
                <c:pt idx="7">
                  <c:v>20</c:v>
                </c:pt>
                <c:pt idx="8">
                  <c:v>40</c:v>
                </c:pt>
                <c:pt idx="9">
                  <c:v>14</c:v>
                </c:pt>
                <c:pt idx="10">
                  <c:v>4</c:v>
                </c:pt>
                <c:pt idx="11">
                  <c:v>11</c:v>
                </c:pt>
                <c:pt idx="12">
                  <c:v>58</c:v>
                </c:pt>
                <c:pt idx="13">
                  <c:v>4</c:v>
                </c:pt>
                <c:pt idx="14">
                  <c:v>7</c:v>
                </c:pt>
                <c:pt idx="15">
                  <c:v>13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11</c:v>
                </c:pt>
                <c:pt idx="20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'Delegaciones Grandes (&gt;100)'!$B$3:$B$23</c15:f>
                <c15:dlblRangeCache>
                  <c:ptCount val="21"/>
                  <c:pt idx="0">
                    <c:v>China</c:v>
                  </c:pt>
                  <c:pt idx="1">
                    <c:v>Países Bajos</c:v>
                  </c:pt>
                  <c:pt idx="2">
                    <c:v>Suecia</c:v>
                  </c:pt>
                  <c:pt idx="3">
                    <c:v>Rusia</c:v>
                  </c:pt>
                  <c:pt idx="4">
                    <c:v>Estados Unidos</c:v>
                  </c:pt>
                  <c:pt idx="5">
                    <c:v>Australia</c:v>
                  </c:pt>
                  <c:pt idx="6">
                    <c:v>Gran Bretaña</c:v>
                  </c:pt>
                  <c:pt idx="7">
                    <c:v>Hungría</c:v>
                  </c:pt>
                  <c:pt idx="8">
                    <c:v>Italia</c:v>
                  </c:pt>
                  <c:pt idx="9">
                    <c:v>Polonia</c:v>
                  </c:pt>
                  <c:pt idx="10">
                    <c:v>Irlanda</c:v>
                  </c:pt>
                  <c:pt idx="11">
                    <c:v>Dinamarca</c:v>
                  </c:pt>
                  <c:pt idx="12">
                    <c:v>Japón</c:v>
                  </c:pt>
                  <c:pt idx="13">
                    <c:v>Rumania</c:v>
                  </c:pt>
                  <c:pt idx="14">
                    <c:v>Bélgica</c:v>
                  </c:pt>
                  <c:pt idx="15">
                    <c:v>Suiza</c:v>
                  </c:pt>
                  <c:pt idx="16">
                    <c:v>Francia</c:v>
                  </c:pt>
                  <c:pt idx="17">
                    <c:v>España</c:v>
                  </c:pt>
                  <c:pt idx="18">
                    <c:v>Alemania</c:v>
                  </c:pt>
                  <c:pt idx="19">
                    <c:v>República Checa</c:v>
                  </c:pt>
                  <c:pt idx="20">
                    <c:v>Argentina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12F-4B2C-85A4-A9CF4CC15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69855"/>
        <c:axId val="190575679"/>
      </c:scatterChart>
      <c:valAx>
        <c:axId val="190569855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Participación de Mujeres (en %)</a:t>
                </a:r>
              </a:p>
            </c:rich>
          </c:tx>
          <c:layout>
            <c:manualLayout>
              <c:xMode val="edge"/>
              <c:yMode val="edge"/>
              <c:x val="0.40241368504879438"/>
              <c:y val="0.93373655913978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75679"/>
        <c:crosses val="autoZero"/>
        <c:crossBetween val="midCat"/>
        <c:majorUnit val="5"/>
      </c:valAx>
      <c:valAx>
        <c:axId val="190575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Cantidad de Medallas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985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Medallas Mujeres - Total Medallas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'Medallas x sexo'!$C$3:$C$23</c:f>
              <c:numCache>
                <c:formatCode>General</c:formatCode>
                <c:ptCount val="21"/>
                <c:pt idx="0">
                  <c:v>68</c:v>
                </c:pt>
                <c:pt idx="1">
                  <c:v>47</c:v>
                </c:pt>
                <c:pt idx="2">
                  <c:v>32</c:v>
                </c:pt>
                <c:pt idx="3">
                  <c:v>30</c:v>
                </c:pt>
                <c:pt idx="4">
                  <c:v>24</c:v>
                </c:pt>
                <c:pt idx="5">
                  <c:v>22</c:v>
                </c:pt>
                <c:pt idx="6">
                  <c:v>21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</c:numCache>
            </c:numRef>
          </c:xVal>
          <c:yVal>
            <c:numRef>
              <c:f>'Medallas x sexo'!$D$3:$D$23</c:f>
            </c:numRef>
          </c:yVal>
          <c:smooth val="0"/>
          <c:extLst>
            <c:ext xmlns:c16="http://schemas.microsoft.com/office/drawing/2014/chart" uri="{C3380CC4-5D6E-409C-BE32-E72D297353CC}">
              <c16:uniqueId val="{00000000-F162-49A9-8545-F7845CC0D6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4E3E610-3258-454A-9B3D-CBF1842DCB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162-49A9-8545-F7845CC0D6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E5028A-0508-4C7B-84E4-0928CCFA74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162-49A9-8545-F7845CC0D6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D0CBB37-F506-40F1-8AC5-86FCC24EF5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162-49A9-8545-F7845CC0D6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6A00849-040B-4882-A7CB-7315BA1934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162-49A9-8545-F7845CC0D6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D3E1B9-7E42-4CDE-8308-EE0C257DA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162-49A9-8545-F7845CC0D6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E3556C5-17ED-46ED-A923-CACF9AF2C8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162-49A9-8545-F7845CC0D675}"/>
                </c:ext>
              </c:extLst>
            </c:dLbl>
            <c:dLbl>
              <c:idx val="6"/>
              <c:layout>
                <c:manualLayout>
                  <c:x val="-1.8676727909011374E-2"/>
                  <c:y val="3.7090049372570946E-2"/>
                </c:manualLayout>
              </c:layout>
              <c:tx>
                <c:rich>
                  <a:bodyPr/>
                  <a:lstStyle/>
                  <a:p>
                    <a:fld id="{D289EA02-7F8D-49BD-97D4-7A9C91A410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162-49A9-8545-F7845CC0D675}"/>
                </c:ext>
              </c:extLst>
            </c:dLbl>
            <c:dLbl>
              <c:idx val="7"/>
              <c:layout>
                <c:manualLayout>
                  <c:x val="-1.5709876543209933E-2"/>
                  <c:y val="-2.8493070102764102E-2"/>
                </c:manualLayout>
              </c:layout>
              <c:tx>
                <c:rich>
                  <a:bodyPr/>
                  <a:lstStyle/>
                  <a:p>
                    <a:fld id="{18528E30-C09B-4120-8469-A3050C9A6C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162-49A9-8545-F7845CC0D675}"/>
                </c:ext>
              </c:extLst>
            </c:dLbl>
            <c:dLbl>
              <c:idx val="8"/>
              <c:layout>
                <c:manualLayout>
                  <c:x val="-5.0953023233206961E-2"/>
                  <c:y val="-1.1384430239633219E-2"/>
                </c:manualLayout>
              </c:layout>
              <c:tx>
                <c:rich>
                  <a:bodyPr/>
                  <a:lstStyle/>
                  <a:p>
                    <a:fld id="{B6CB5C0B-3D8D-4EC9-994A-5D5F0B43A0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162-49A9-8545-F7845CC0D675}"/>
                </c:ext>
              </c:extLst>
            </c:dLbl>
            <c:dLbl>
              <c:idx val="9"/>
              <c:layout>
                <c:manualLayout>
                  <c:x val="-2.507339360357733E-2"/>
                  <c:y val="3.4238609395382466E-2"/>
                </c:manualLayout>
              </c:layout>
              <c:tx>
                <c:rich>
                  <a:bodyPr/>
                  <a:lstStyle/>
                  <a:p>
                    <a:fld id="{8E0F9D94-5F93-4EEE-94D4-EE78F8C3A5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162-49A9-8545-F7845CC0D675}"/>
                </c:ext>
              </c:extLst>
            </c:dLbl>
            <c:dLbl>
              <c:idx val="10"/>
              <c:layout>
                <c:manualLayout>
                  <c:x val="-1.6045615825799581E-2"/>
                  <c:y val="-2.5641630125575621E-2"/>
                </c:manualLayout>
              </c:layout>
              <c:tx>
                <c:rich>
                  <a:bodyPr/>
                  <a:lstStyle/>
                  <a:p>
                    <a:fld id="{9C479757-5F78-418A-81C2-E0DBFB311E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162-49A9-8545-F7845CC0D675}"/>
                </c:ext>
              </c:extLst>
            </c:dLbl>
            <c:dLbl>
              <c:idx val="11"/>
              <c:layout>
                <c:manualLayout>
                  <c:x val="-3.4961480509380798E-2"/>
                  <c:y val="3.138716941819409E-2"/>
                </c:manualLayout>
              </c:layout>
              <c:tx>
                <c:rich>
                  <a:bodyPr/>
                  <a:lstStyle/>
                  <a:p>
                    <a:fld id="{C622D14D-7BD8-4EEF-A69E-EEF79B59EC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162-49A9-8545-F7845CC0D675}"/>
                </c:ext>
              </c:extLst>
            </c:dLbl>
            <c:dLbl>
              <c:idx val="12"/>
              <c:layout>
                <c:manualLayout>
                  <c:x val="-2.160117138135511E-2"/>
                  <c:y val="-3.7047390034329643E-2"/>
                </c:manualLayout>
              </c:layout>
              <c:tx>
                <c:rich>
                  <a:bodyPr/>
                  <a:lstStyle/>
                  <a:p>
                    <a:fld id="{8DDCACEB-BA48-4AC1-9F89-8A93965DD7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162-49A9-8545-F7845CC0D675}"/>
                </c:ext>
              </c:extLst>
            </c:dLbl>
            <c:dLbl>
              <c:idx val="13"/>
              <c:layout>
                <c:manualLayout>
                  <c:x val="-5.4641294838145248E-2"/>
                  <c:y val="-3.7047390034329539E-2"/>
                </c:manualLayout>
              </c:layout>
              <c:tx>
                <c:rich>
                  <a:bodyPr/>
                  <a:lstStyle/>
                  <a:p>
                    <a:fld id="{49DD3BF1-70F4-498D-9426-673B3772FC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162-49A9-8545-F7845CC0D67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162-49A9-8545-F7845CC0D67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62-49A9-8545-F7845CC0D67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162-49A9-8545-F7845CC0D67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162-49A9-8545-F7845CC0D675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162-49A9-8545-F7845CC0D675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62-49A9-8545-F7845CC0D675}"/>
                </c:ext>
              </c:extLst>
            </c:dLbl>
            <c:dLbl>
              <c:idx val="20"/>
              <c:layout>
                <c:manualLayout>
                  <c:x val="-2.6169072615923022E-2"/>
                  <c:y val="2.8535729441005502E-2"/>
                </c:manualLayout>
              </c:layout>
              <c:tx>
                <c:rich>
                  <a:bodyPr/>
                  <a:lstStyle/>
                  <a:p>
                    <a:fld id="{3972805C-1EF0-4CE3-969D-4273EF1E196B}" type="CELLRANGE">
                      <a:rPr lang="en-US" b="1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162-49A9-8545-F7845CC0D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63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'Medallas x sexo'!$C$3:$C$23</c:f>
              <c:numCache>
                <c:formatCode>General</c:formatCode>
                <c:ptCount val="21"/>
                <c:pt idx="0">
                  <c:v>68</c:v>
                </c:pt>
                <c:pt idx="1">
                  <c:v>47</c:v>
                </c:pt>
                <c:pt idx="2">
                  <c:v>32</c:v>
                </c:pt>
                <c:pt idx="3">
                  <c:v>30</c:v>
                </c:pt>
                <c:pt idx="4">
                  <c:v>24</c:v>
                </c:pt>
                <c:pt idx="5">
                  <c:v>22</c:v>
                </c:pt>
                <c:pt idx="6">
                  <c:v>21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</c:numCache>
            </c:numRef>
          </c:xVal>
          <c:yVal>
            <c:numRef>
              <c:f>'Medallas x sexo'!$E$3:$E$23</c:f>
              <c:numCache>
                <c:formatCode>General</c:formatCode>
                <c:ptCount val="21"/>
                <c:pt idx="0">
                  <c:v>113</c:v>
                </c:pt>
                <c:pt idx="1">
                  <c:v>88</c:v>
                </c:pt>
                <c:pt idx="2">
                  <c:v>71</c:v>
                </c:pt>
                <c:pt idx="3">
                  <c:v>58</c:v>
                </c:pt>
                <c:pt idx="4">
                  <c:v>65</c:v>
                </c:pt>
                <c:pt idx="5">
                  <c:v>46</c:v>
                </c:pt>
                <c:pt idx="6">
                  <c:v>36</c:v>
                </c:pt>
                <c:pt idx="7">
                  <c:v>37</c:v>
                </c:pt>
                <c:pt idx="8">
                  <c:v>40</c:v>
                </c:pt>
                <c:pt idx="9">
                  <c:v>33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20</c:v>
                </c:pt>
                <c:pt idx="14">
                  <c:v>11</c:v>
                </c:pt>
                <c:pt idx="15">
                  <c:v>9</c:v>
                </c:pt>
                <c:pt idx="16">
                  <c:v>4</c:v>
                </c:pt>
                <c:pt idx="17">
                  <c:v>4</c:v>
                </c:pt>
                <c:pt idx="18">
                  <c:v>7</c:v>
                </c:pt>
                <c:pt idx="19">
                  <c:v>11</c:v>
                </c:pt>
                <c:pt idx="20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'Medallas x sexo'!$A$3:$A$23</c15:f>
                <c15:dlblRangeCache>
                  <c:ptCount val="21"/>
                  <c:pt idx="0">
                    <c:v>Estados Unidos</c:v>
                  </c:pt>
                  <c:pt idx="1">
                    <c:v>China</c:v>
                  </c:pt>
                  <c:pt idx="2">
                    <c:v>Rusia</c:v>
                  </c:pt>
                  <c:pt idx="3">
                    <c:v>Japón</c:v>
                  </c:pt>
                  <c:pt idx="4">
                    <c:v>Gran Bretaña</c:v>
                  </c:pt>
                  <c:pt idx="5">
                    <c:v>Australia</c:v>
                  </c:pt>
                  <c:pt idx="6">
                    <c:v>Países Bajos</c:v>
                  </c:pt>
                  <c:pt idx="7">
                    <c:v>Alemania</c:v>
                  </c:pt>
                  <c:pt idx="8">
                    <c:v>Italia</c:v>
                  </c:pt>
                  <c:pt idx="9">
                    <c:v>Francia</c:v>
                  </c:pt>
                  <c:pt idx="10">
                    <c:v>Suiza</c:v>
                  </c:pt>
                  <c:pt idx="11">
                    <c:v>Polonia</c:v>
                  </c:pt>
                  <c:pt idx="12">
                    <c:v>España</c:v>
                  </c:pt>
                  <c:pt idx="13">
                    <c:v>Hungría</c:v>
                  </c:pt>
                  <c:pt idx="14">
                    <c:v>Dinamarca</c:v>
                  </c:pt>
                  <c:pt idx="15">
                    <c:v>Suecia</c:v>
                  </c:pt>
                  <c:pt idx="16">
                    <c:v>Irlanda</c:v>
                  </c:pt>
                  <c:pt idx="17">
                    <c:v>Rumania</c:v>
                  </c:pt>
                  <c:pt idx="18">
                    <c:v>Bélgica</c:v>
                  </c:pt>
                  <c:pt idx="19">
                    <c:v>República Checa</c:v>
                  </c:pt>
                  <c:pt idx="20">
                    <c:v>Argentina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162-49A9-8545-F7845CC0D6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2220560"/>
        <c:axId val="552219312"/>
      </c:scatterChart>
      <c:valAx>
        <c:axId val="55222056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/>
                    </a:solidFill>
                  </a:rPr>
                  <a:t>mEDALLAS OBTENIDAS</a:t>
                </a:r>
                <a:r>
                  <a:rPr lang="en-US" sz="1200" baseline="0">
                    <a:solidFill>
                      <a:schemeClr val="bg1"/>
                    </a:solidFill>
                  </a:rPr>
                  <a:t> POR MUJERES</a:t>
                </a:r>
                <a:endParaRPr lang="en-US" sz="12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19312"/>
        <c:crosses val="autoZero"/>
        <c:crossBetween val="midCat"/>
        <c:majorUnit val="5"/>
      </c:valAx>
      <c:valAx>
        <c:axId val="552219312"/>
        <c:scaling>
          <c:orientation val="minMax"/>
          <c:max val="13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/>
                    </a:solidFill>
                  </a:rPr>
                  <a:t>TOTAL</a:t>
                </a:r>
                <a:r>
                  <a:rPr lang="en-US" sz="1200" baseline="0">
                    <a:solidFill>
                      <a:schemeClr val="bg1"/>
                    </a:solidFill>
                  </a:rPr>
                  <a:t> MEDALLAS</a:t>
                </a:r>
                <a:endParaRPr lang="en-US" sz="12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2056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1</xdr:row>
      <xdr:rowOff>180974</xdr:rowOff>
    </xdr:from>
    <xdr:to>
      <xdr:col>20</xdr:col>
      <xdr:colOff>171450</xdr:colOff>
      <xdr:row>33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8A798F-FA04-478F-9930-0BB2A4C17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641985</xdr:colOff>
      <xdr:row>3</xdr:row>
      <xdr:rowOff>41909</xdr:rowOff>
    </xdr:from>
    <xdr:to>
      <xdr:col>18</xdr:col>
      <xdr:colOff>590550</xdr:colOff>
      <xdr:row>29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16F727-6CF5-41C5-90A7-8076E88D5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0</xdr:row>
      <xdr:rowOff>76200</xdr:rowOff>
    </xdr:from>
    <xdr:to>
      <xdr:col>17</xdr:col>
      <xdr:colOff>685800</xdr:colOff>
      <xdr:row>26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4B3102-D8E9-44AC-BE63-65A892895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3</xdr:row>
      <xdr:rowOff>41910</xdr:rowOff>
    </xdr:from>
    <xdr:to>
      <xdr:col>19</xdr:col>
      <xdr:colOff>38100</xdr:colOff>
      <xdr:row>27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1284E4-06E8-4D6A-8715-5034F80E1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BCF75-CC53-4CD6-AE58-D030EDC4D8F1}" name="Tabla1" displayName="Tabla1" ref="B2:H35" totalsRowShown="0" headerRowDxfId="59" dataDxfId="57" headerRowBorderDxfId="58" tableBorderDxfId="56" totalsRowBorderDxfId="55">
  <autoFilter ref="B2:H35" xr:uid="{000BCF75-CC53-4CD6-AE58-D030EDC4D8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B3:H35">
    <sortCondition descending="1" ref="F2:F35"/>
  </sortState>
  <tableColumns count="7">
    <tableColumn id="1" xr3:uid="{7470D58E-6276-4807-8FD5-57E87BFC80F0}" name="País" dataDxfId="54"/>
    <tableColumn id="2" xr3:uid="{FF5CFB11-5D67-44D3-847A-F0D540D54EDF}" name="Hombres" dataDxfId="53"/>
    <tableColumn id="3" xr3:uid="{5A4B852A-9F56-4AE7-96A8-E1E503F64DBC}" name="Mujeres" dataDxfId="52"/>
    <tableColumn id="4" xr3:uid="{24BAAC5E-5167-40FB-8B2D-8D79DB30D4B5}" name="Total" dataDxfId="51"/>
    <tableColumn id="5" xr3:uid="{EBE56EDB-A1E0-413A-9B13-04D0B67D2584}" name="% de Mujeres" dataDxfId="50"/>
    <tableColumn id="7" xr3:uid="{18DC921B-D057-448E-A44B-09C8AF87E861}" name="% de Hombres" dataDxfId="49">
      <calculatedColumnFormula>(Tabla1[[#This Row],[Hombres]]*100)/Tabla1[[#This Row],[Total]]</calculatedColumnFormula>
    </tableColumn>
    <tableColumn id="6" xr3:uid="{543088F5-DA78-4281-B574-950341F14A34}" name="Cantidad de Medallas" dataDxfId="48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4F4E97-9C6D-4609-A3FE-A8A604618178}" name="Tabla4" displayName="Tabla4" ref="B2:E35" totalsRowShown="0" headerRowDxfId="47" headerRowBorderDxfId="46" tableBorderDxfId="45" totalsRowBorderDxfId="44">
  <autoFilter ref="B2:E35" xr:uid="{E74F4E97-9C6D-4609-A3FE-A8A604618178}"/>
  <sortState xmlns:xlrd2="http://schemas.microsoft.com/office/spreadsheetml/2017/richdata2" ref="B3:E35">
    <sortCondition descending="1" ref="E2:E35"/>
  </sortState>
  <tableColumns count="4">
    <tableColumn id="1" xr3:uid="{78416857-6560-4498-B950-4890C2AD21CE}" name="País" dataDxfId="43"/>
    <tableColumn id="2" xr3:uid="{214F0714-BB16-4554-B036-CF16134B0C7C}" name="Hombres" dataDxfId="42"/>
    <tableColumn id="3" xr3:uid="{7F7C20E7-9104-4C26-B658-2371A310CE3C}" name="Mujeres" dataDxfId="41"/>
    <tableColumn id="4" xr3:uid="{3BE6795F-D65D-4861-88CA-8BCA00F5B22A}" name="Total" dataDxfId="40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7FF196-5B6A-4A18-ADE9-042D532A4C6E}" name="Tabla2" displayName="Tabla2" ref="B2:G35" totalsRowShown="0" headerRowDxfId="39" dataDxfId="37" headerRowBorderDxfId="38" tableBorderDxfId="36" totalsRowBorderDxfId="35">
  <autoFilter ref="B2:G35" xr:uid="{037FF196-5B6A-4A18-ADE9-042D532A4C6E}"/>
  <sortState xmlns:xlrd2="http://schemas.microsoft.com/office/spreadsheetml/2017/richdata2" ref="B3:G35">
    <sortCondition descending="1" ref="F2:F35"/>
  </sortState>
  <tableColumns count="6">
    <tableColumn id="1" xr3:uid="{814FB55A-2D36-4696-BA44-F0002ADFD495}" name="País" dataDxfId="34"/>
    <tableColumn id="2" xr3:uid="{0FE1EC4F-341A-4EEA-B398-4A3B6403AA39}" name="Hombres" dataDxfId="33"/>
    <tableColumn id="3" xr3:uid="{3A6D768E-601D-4B65-BAB0-EC8F19BF9795}" name="Mujeres" dataDxfId="32"/>
    <tableColumn id="4" xr3:uid="{CD700CD7-FEF9-473F-8D76-91EB1C9DFEB6}" name="Total" dataDxfId="31"/>
    <tableColumn id="5" xr3:uid="{99BB35A4-E72C-42A0-94F8-6D060B07CDAD}" name="% de Mujeres" dataDxfId="30">
      <calculatedColumnFormula>(D3*100)/E3</calculatedColumnFormula>
    </tableColumn>
    <tableColumn id="6" xr3:uid="{F1DEB125-166A-4B59-B407-C8D1BC3504D0}" name="Cantidad de Medallas" dataDxfId="29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40CBB4-13AE-46CE-92E3-181CE8209C31}" name="Tabla3" displayName="Tabla3" ref="B2:G23" totalsRowShown="0" headerRowDxfId="28" dataDxfId="26" headerRowBorderDxfId="27" tableBorderDxfId="25" totalsRowBorderDxfId="24">
  <autoFilter ref="B2:G23" xr:uid="{5E40CBB4-13AE-46CE-92E3-181CE8209C31}"/>
  <sortState xmlns:xlrd2="http://schemas.microsoft.com/office/spreadsheetml/2017/richdata2" ref="B3:G23">
    <sortCondition descending="1" ref="F2:F23"/>
  </sortState>
  <tableColumns count="6">
    <tableColumn id="1" xr3:uid="{00B5F38E-3C09-46ED-9A18-855032C622A2}" name="País" dataDxfId="23"/>
    <tableColumn id="2" xr3:uid="{DC639920-37DE-49EC-9EBA-D4010F12AF90}" name="Hombres" dataDxfId="22"/>
    <tableColumn id="3" xr3:uid="{93191210-539A-4C2A-81CC-38D2FF88F3D2}" name="Mujeres" dataDxfId="21"/>
    <tableColumn id="4" xr3:uid="{3B1FA70B-C994-454F-83E9-EEEDF71034CB}" name="Total" dataDxfId="20"/>
    <tableColumn id="5" xr3:uid="{85F5501F-C7CF-4903-841D-98FFB8F323AC}" name="% de Mujeres" dataDxfId="19"/>
    <tableColumn id="6" xr3:uid="{21AA08D7-9B41-4628-BD99-5039ABC990E8}" name="Cantidad de Medallas" dataDxfId="18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62BA7A-8ACD-4E04-A4DF-6ABFB31BB5F1}" name="Tabla5" displayName="Tabla5" ref="A2:E23" totalsRowShown="0" headerRowDxfId="17" dataDxfId="16" headerRowBorderDxfId="14" tableBorderDxfId="15" totalsRowBorderDxfId="13">
  <autoFilter ref="A2:E23" xr:uid="{1D62BA7A-8ACD-4E04-A4DF-6ABFB31BB5F1}"/>
  <sortState xmlns:xlrd2="http://schemas.microsoft.com/office/spreadsheetml/2017/richdata2" ref="A3:E23">
    <sortCondition descending="1" ref="C2:C23"/>
  </sortState>
  <tableColumns count="5">
    <tableColumn id="1" xr3:uid="{43D078DE-F968-4D07-B086-48F1E2E44EFC}" name="País" dataDxfId="12"/>
    <tableColumn id="2" xr3:uid="{768B9C73-4F36-408B-8575-AA9AC1459CA1}" name="Hombres" dataDxfId="11"/>
    <tableColumn id="3" xr3:uid="{18ED5D25-7696-48F4-B3EB-5381EA9CAAA2}" name="Mujeres" dataDxfId="10"/>
    <tableColumn id="4" xr3:uid="{EA215BFB-1384-4D75-8AB1-33C85C8BC4D6}" name="Mixto" dataDxfId="9"/>
    <tableColumn id="5" xr3:uid="{50463369-B46C-4A8F-A372-3E51E4B97096}" name="Total" dataDxfId="8">
      <calculatedColumnFormula>SUM(B3:D3)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780BF6-F183-42D9-B8F2-8A2F575814F2}" name="Tabla6" displayName="Tabla6" ref="G2:I23" totalsRowShown="0" headerRowDxfId="4" headerRowBorderDxfId="6" tableBorderDxfId="7" totalsRowBorderDxfId="5">
  <autoFilter ref="G2:I23" xr:uid="{7C780BF6-F183-42D9-B8F2-8A2F575814F2}"/>
  <tableColumns count="3">
    <tableColumn id="3" xr3:uid="{94A6500F-D6BC-4479-B324-76519304190B}" name="País" dataDxfId="3"/>
    <tableColumn id="1" xr3:uid="{4F52619D-901B-4261-BAD2-9AC5F802B808}" name="% Hombres" dataDxfId="2">
      <calculatedColumnFormula>(Tabla5[[#This Row],[Hombres]]*100)/Tabla5[[#This Row],[Total]]</calculatedColumnFormula>
    </tableColumn>
    <tableColumn id="2" xr3:uid="{E9C9A5EE-0C5C-4BC4-94AA-24A1C6BA3B71}" name="% Mujeres" dataDxfId="1">
      <calculatedColumnFormula>(Tabla5[[#This Row],[Mujeres]]*100)/Tabla5[[#This Row],[Total]]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110F-37C1-4F88-A05F-99B2B2BFB80F}">
  <dimension ref="B2:H35"/>
  <sheetViews>
    <sheetView topLeftCell="B2" zoomScale="80" zoomScaleNormal="80" workbookViewId="0">
      <selection activeCell="B2" sqref="B2:E35"/>
    </sheetView>
  </sheetViews>
  <sheetFormatPr baseColWidth="10" defaultRowHeight="14.4" x14ac:dyDescent="0.3"/>
  <cols>
    <col min="1" max="1" width="0" hidden="1" customWidth="1"/>
    <col min="2" max="2" width="15" bestFit="1" customWidth="1"/>
    <col min="3" max="3" width="14.33203125" bestFit="1" customWidth="1"/>
    <col min="4" max="4" width="13.77734375" bestFit="1" customWidth="1"/>
    <col min="5" max="5" width="10.77734375" bestFit="1" customWidth="1"/>
    <col min="6" max="6" width="18.33203125" bestFit="1" customWidth="1"/>
    <col min="7" max="7" width="18.88671875" bestFit="1" customWidth="1"/>
    <col min="8" max="8" width="25.21875" bestFit="1" customWidth="1"/>
  </cols>
  <sheetData>
    <row r="2" spans="2:8" x14ac:dyDescent="0.3">
      <c r="B2" s="1" t="s">
        <v>0</v>
      </c>
      <c r="C2" s="2" t="s">
        <v>2</v>
      </c>
      <c r="D2" s="2" t="s">
        <v>1</v>
      </c>
      <c r="E2" s="2" t="s">
        <v>3</v>
      </c>
      <c r="F2" s="2" t="s">
        <v>4</v>
      </c>
      <c r="G2" s="3" t="s">
        <v>39</v>
      </c>
      <c r="H2" s="3" t="s">
        <v>5</v>
      </c>
    </row>
    <row r="3" spans="2:8" x14ac:dyDescent="0.3">
      <c r="B3" s="16" t="s">
        <v>6</v>
      </c>
      <c r="C3" s="21">
        <v>125</v>
      </c>
      <c r="D3" s="21">
        <v>281</v>
      </c>
      <c r="E3" s="21">
        <v>406</v>
      </c>
      <c r="F3" s="18">
        <v>69.21182266009852</v>
      </c>
      <c r="G3" s="28">
        <f>(Tabla1[[#This Row],[Hombres]]*100)/Tabla1[[#This Row],[Total]]</f>
        <v>30.788177339901477</v>
      </c>
      <c r="H3" s="19">
        <v>88</v>
      </c>
    </row>
    <row r="4" spans="2:8" x14ac:dyDescent="0.3">
      <c r="B4" s="16" t="s">
        <v>17</v>
      </c>
      <c r="C4" s="21">
        <v>14</v>
      </c>
      <c r="D4" s="21">
        <v>28</v>
      </c>
      <c r="E4" s="21">
        <v>42</v>
      </c>
      <c r="F4" s="18">
        <v>66.666666666666671</v>
      </c>
      <c r="G4" s="28">
        <f>(Tabla1[[#This Row],[Hombres]]*100)/Tabla1[[#This Row],[Total]]</f>
        <v>33.333333333333336</v>
      </c>
      <c r="H4" s="19">
        <v>6</v>
      </c>
    </row>
    <row r="5" spans="2:8" x14ac:dyDescent="0.3">
      <c r="B5" s="16" t="s">
        <v>32</v>
      </c>
      <c r="C5" s="21">
        <v>113</v>
      </c>
      <c r="D5" s="21">
        <v>165</v>
      </c>
      <c r="E5" s="21">
        <v>278</v>
      </c>
      <c r="F5" s="18">
        <v>59.352517985611513</v>
      </c>
      <c r="G5" s="28">
        <f>(Tabla1[[#This Row],[Hombres]]*100)/Tabla1[[#This Row],[Total]]</f>
        <v>40.647482014388487</v>
      </c>
      <c r="H5" s="19">
        <v>36</v>
      </c>
    </row>
    <row r="6" spans="2:8" x14ac:dyDescent="0.3">
      <c r="B6" s="16" t="s">
        <v>37</v>
      </c>
      <c r="C6" s="21">
        <v>56</v>
      </c>
      <c r="D6" s="21">
        <v>80</v>
      </c>
      <c r="E6" s="21">
        <v>136</v>
      </c>
      <c r="F6" s="18">
        <v>58.823529411764703</v>
      </c>
      <c r="G6" s="28">
        <f>(Tabla1[[#This Row],[Hombres]]*100)/Tabla1[[#This Row],[Total]]</f>
        <v>41.176470588235297</v>
      </c>
      <c r="H6" s="19">
        <v>9</v>
      </c>
    </row>
    <row r="7" spans="2:8" x14ac:dyDescent="0.3">
      <c r="B7" s="16" t="s">
        <v>9</v>
      </c>
      <c r="C7" s="21">
        <v>148</v>
      </c>
      <c r="D7" s="21">
        <v>185</v>
      </c>
      <c r="E7" s="21">
        <v>333</v>
      </c>
      <c r="F7" s="18">
        <v>55.555555555555557</v>
      </c>
      <c r="G7" s="28">
        <f>(Tabla1[[#This Row],[Hombres]]*100)/Tabla1[[#This Row],[Total]]</f>
        <v>44.444444444444443</v>
      </c>
      <c r="H7" s="19">
        <v>71</v>
      </c>
    </row>
    <row r="8" spans="2:8" x14ac:dyDescent="0.3">
      <c r="B8" s="16" t="s">
        <v>7</v>
      </c>
      <c r="C8" s="21">
        <v>285</v>
      </c>
      <c r="D8" s="21">
        <v>330</v>
      </c>
      <c r="E8" s="21">
        <v>615</v>
      </c>
      <c r="F8" s="18">
        <v>53.658536585365852</v>
      </c>
      <c r="G8" s="28">
        <f>(Tabla1[[#This Row],[Hombres]]*100)/Tabla1[[#This Row],[Total]]</f>
        <v>46.341463414634148</v>
      </c>
      <c r="H8" s="19">
        <v>113</v>
      </c>
    </row>
    <row r="9" spans="2:8" x14ac:dyDescent="0.3">
      <c r="B9" s="16" t="s">
        <v>10</v>
      </c>
      <c r="C9" s="21">
        <v>225</v>
      </c>
      <c r="D9" s="21">
        <v>259</v>
      </c>
      <c r="E9" s="21">
        <v>484</v>
      </c>
      <c r="F9" s="18">
        <v>53.512396694214878</v>
      </c>
      <c r="G9" s="28">
        <f>(Tabla1[[#This Row],[Hombres]]*100)/Tabla1[[#This Row],[Total]]</f>
        <v>46.487603305785122</v>
      </c>
      <c r="H9" s="19">
        <v>46</v>
      </c>
    </row>
    <row r="10" spans="2:8" x14ac:dyDescent="0.3">
      <c r="B10" s="16" t="s">
        <v>8</v>
      </c>
      <c r="C10" s="21">
        <v>176</v>
      </c>
      <c r="D10" s="21">
        <v>200</v>
      </c>
      <c r="E10" s="21">
        <v>376</v>
      </c>
      <c r="F10" s="18">
        <v>53.191489361702125</v>
      </c>
      <c r="G10" s="28">
        <f>(Tabla1[[#This Row],[Hombres]]*100)/Tabla1[[#This Row],[Total]]</f>
        <v>46.808510638297875</v>
      </c>
      <c r="H10" s="19">
        <v>65</v>
      </c>
    </row>
    <row r="11" spans="2:8" x14ac:dyDescent="0.3">
      <c r="B11" s="16" t="s">
        <v>15</v>
      </c>
      <c r="C11" s="21">
        <v>36</v>
      </c>
      <c r="D11" s="21">
        <v>39</v>
      </c>
      <c r="E11" s="21">
        <v>75</v>
      </c>
      <c r="F11" s="29">
        <v>52</v>
      </c>
      <c r="G11" s="30">
        <f>(Tabla1[[#This Row],[Hombres]]*100)/Tabla1[[#This Row],[Total]]</f>
        <v>48</v>
      </c>
      <c r="H11" s="19">
        <v>7</v>
      </c>
    </row>
    <row r="12" spans="2:8" x14ac:dyDescent="0.3">
      <c r="B12" s="16" t="s">
        <v>26</v>
      </c>
      <c r="C12" s="21">
        <v>81</v>
      </c>
      <c r="D12" s="21">
        <v>87</v>
      </c>
      <c r="E12" s="21">
        <v>168</v>
      </c>
      <c r="F12" s="18">
        <v>51.785714285714285</v>
      </c>
      <c r="G12" s="28">
        <f>(Tabla1[[#This Row],[Hombres]]*100)/Tabla1[[#This Row],[Total]]</f>
        <v>48.214285714285715</v>
      </c>
      <c r="H12" s="19">
        <v>20</v>
      </c>
    </row>
    <row r="13" spans="2:8" x14ac:dyDescent="0.3">
      <c r="B13" s="16" t="s">
        <v>23</v>
      </c>
      <c r="C13" s="21">
        <v>22</v>
      </c>
      <c r="D13" s="21">
        <v>23</v>
      </c>
      <c r="E13" s="21">
        <v>45</v>
      </c>
      <c r="F13" s="18">
        <v>51.111111111111114</v>
      </c>
      <c r="G13" s="28">
        <f>(Tabla1[[#This Row],[Hombres]]*100)/Tabla1[[#This Row],[Total]]</f>
        <v>48.888888888888886</v>
      </c>
      <c r="H13" s="19">
        <v>2</v>
      </c>
    </row>
    <row r="14" spans="2:8" x14ac:dyDescent="0.3">
      <c r="B14" s="4" t="s">
        <v>28</v>
      </c>
      <c r="C14" s="5">
        <v>193</v>
      </c>
      <c r="D14" s="5">
        <v>180</v>
      </c>
      <c r="E14" s="5">
        <v>373</v>
      </c>
      <c r="F14" s="7">
        <v>48.257372654155496</v>
      </c>
      <c r="G14" s="22">
        <f>(Tabla1[[#This Row],[Hombres]]*100)/Tabla1[[#This Row],[Total]]</f>
        <v>51.742627345844504</v>
      </c>
      <c r="H14" s="6">
        <v>40</v>
      </c>
    </row>
    <row r="15" spans="2:8" x14ac:dyDescent="0.3">
      <c r="B15" s="4" t="s">
        <v>33</v>
      </c>
      <c r="C15" s="5">
        <v>110</v>
      </c>
      <c r="D15" s="5">
        <v>100</v>
      </c>
      <c r="E15" s="5">
        <v>210</v>
      </c>
      <c r="F15" s="7">
        <v>47.61904761904762</v>
      </c>
      <c r="G15" s="22">
        <f>(Tabla1[[#This Row],[Hombres]]*100)/Tabla1[[#This Row],[Total]]</f>
        <v>52.38095238095238</v>
      </c>
      <c r="H15" s="6">
        <v>14</v>
      </c>
    </row>
    <row r="16" spans="2:8" x14ac:dyDescent="0.3">
      <c r="B16" s="4" t="s">
        <v>27</v>
      </c>
      <c r="C16" s="5">
        <v>61</v>
      </c>
      <c r="D16" s="5">
        <v>55</v>
      </c>
      <c r="E16" s="5">
        <v>116</v>
      </c>
      <c r="F16" s="7">
        <v>47.413793103448278</v>
      </c>
      <c r="G16" s="22">
        <f>(Tabla1[[#This Row],[Hombres]]*100)/Tabla1[[#This Row],[Total]]</f>
        <v>52.586206896551722</v>
      </c>
      <c r="H16" s="6">
        <v>4</v>
      </c>
    </row>
    <row r="17" spans="2:8" x14ac:dyDescent="0.3">
      <c r="B17" s="4" t="s">
        <v>19</v>
      </c>
      <c r="C17" s="5">
        <v>57</v>
      </c>
      <c r="D17" s="5">
        <v>51</v>
      </c>
      <c r="E17" s="5">
        <v>108</v>
      </c>
      <c r="F17" s="7">
        <v>47.222222222222221</v>
      </c>
      <c r="G17" s="22">
        <f>(Tabla1[[#This Row],[Hombres]]*100)/Tabla1[[#This Row],[Total]]</f>
        <v>52.777777777777779</v>
      </c>
      <c r="H17" s="6">
        <v>11</v>
      </c>
    </row>
    <row r="18" spans="2:8" x14ac:dyDescent="0.3">
      <c r="B18" s="4" t="s">
        <v>21</v>
      </c>
      <c r="C18" s="5">
        <v>28</v>
      </c>
      <c r="D18" s="5">
        <v>25</v>
      </c>
      <c r="E18" s="5">
        <v>53</v>
      </c>
      <c r="F18" s="7">
        <v>47.169811320754718</v>
      </c>
      <c r="G18" s="22">
        <f>(Tabla1[[#This Row],[Hombres]]*100)/Tabla1[[#This Row],[Total]]</f>
        <v>52.830188679245282</v>
      </c>
      <c r="H18" s="6">
        <v>5</v>
      </c>
    </row>
    <row r="19" spans="2:8" x14ac:dyDescent="0.3">
      <c r="B19" s="4" t="s">
        <v>13</v>
      </c>
      <c r="C19" s="5">
        <v>295</v>
      </c>
      <c r="D19" s="5">
        <v>261</v>
      </c>
      <c r="E19" s="5">
        <v>556</v>
      </c>
      <c r="F19" s="7">
        <v>46.942446043165468</v>
      </c>
      <c r="G19" s="22">
        <f>(Tabla1[[#This Row],[Hombres]]*100)/Tabla1[[#This Row],[Total]]</f>
        <v>53.057553956834532</v>
      </c>
      <c r="H19" s="6">
        <v>58</v>
      </c>
    </row>
    <row r="20" spans="2:8" x14ac:dyDescent="0.3">
      <c r="B20" s="4" t="s">
        <v>36</v>
      </c>
      <c r="C20" s="5">
        <v>55</v>
      </c>
      <c r="D20" s="5">
        <v>46</v>
      </c>
      <c r="E20" s="5">
        <v>101</v>
      </c>
      <c r="F20" s="7">
        <v>45.544554455445542</v>
      </c>
      <c r="G20" s="22">
        <f>(Tabla1[[#This Row],[Hombres]]*100)/Tabla1[[#This Row],[Total]]</f>
        <v>54.455445544554458</v>
      </c>
      <c r="H20" s="6">
        <v>4</v>
      </c>
    </row>
    <row r="21" spans="2:8" x14ac:dyDescent="0.3">
      <c r="B21" s="4" t="s">
        <v>16</v>
      </c>
      <c r="C21" s="5">
        <v>68</v>
      </c>
      <c r="D21" s="5">
        <v>55</v>
      </c>
      <c r="E21" s="5">
        <v>123</v>
      </c>
      <c r="F21" s="7">
        <v>44.715447154471548</v>
      </c>
      <c r="G21" s="22">
        <f>(Tabla1[[#This Row],[Hombres]]*100)/Tabla1[[#This Row],[Total]]</f>
        <v>55.284552845528452</v>
      </c>
      <c r="H21" s="6">
        <v>7</v>
      </c>
    </row>
    <row r="22" spans="2:8" x14ac:dyDescent="0.3">
      <c r="B22" s="4" t="s">
        <v>25</v>
      </c>
      <c r="C22" s="5">
        <v>46</v>
      </c>
      <c r="D22" s="5">
        <v>37</v>
      </c>
      <c r="E22" s="5">
        <v>83</v>
      </c>
      <c r="F22" s="7">
        <v>44.578313253012048</v>
      </c>
      <c r="G22" s="22">
        <f>(Tabla1[[#This Row],[Hombres]]*100)/Tabla1[[#This Row],[Total]]</f>
        <v>55.421686746987952</v>
      </c>
      <c r="H22" s="6">
        <v>4</v>
      </c>
    </row>
    <row r="23" spans="2:8" x14ac:dyDescent="0.3">
      <c r="B23" s="4" t="s">
        <v>38</v>
      </c>
      <c r="C23" s="5">
        <v>60</v>
      </c>
      <c r="D23" s="5">
        <v>47</v>
      </c>
      <c r="E23" s="5">
        <v>107</v>
      </c>
      <c r="F23" s="7">
        <v>43.925233644859816</v>
      </c>
      <c r="G23" s="22">
        <f>(Tabla1[[#This Row],[Hombres]]*100)/Tabla1[[#This Row],[Total]]</f>
        <v>56.074766355140184</v>
      </c>
      <c r="H23" s="6">
        <v>13</v>
      </c>
    </row>
    <row r="24" spans="2:8" x14ac:dyDescent="0.3">
      <c r="B24" s="4" t="s">
        <v>24</v>
      </c>
      <c r="C24" s="5">
        <v>216</v>
      </c>
      <c r="D24" s="5">
        <v>169</v>
      </c>
      <c r="E24" s="5">
        <v>385</v>
      </c>
      <c r="F24" s="7">
        <v>43.896103896103895</v>
      </c>
      <c r="G24" s="22">
        <f>(Tabla1[[#This Row],[Hombres]]*100)/Tabla1[[#This Row],[Total]]</f>
        <v>56.103896103896105</v>
      </c>
      <c r="H24" s="6">
        <v>33</v>
      </c>
    </row>
    <row r="25" spans="2:8" x14ac:dyDescent="0.3">
      <c r="B25" s="4" t="s">
        <v>12</v>
      </c>
      <c r="C25" s="5">
        <v>184</v>
      </c>
      <c r="D25" s="5">
        <v>137</v>
      </c>
      <c r="E25" s="5">
        <v>321</v>
      </c>
      <c r="F25" s="7">
        <v>42.679127725856695</v>
      </c>
      <c r="G25" s="22">
        <f>(Tabla1[[#This Row],[Hombres]]*100)/Tabla1[[#This Row],[Total]]</f>
        <v>57.320872274143305</v>
      </c>
      <c r="H25" s="6">
        <v>17</v>
      </c>
    </row>
    <row r="26" spans="2:8" x14ac:dyDescent="0.3">
      <c r="B26" s="4" t="s">
        <v>22</v>
      </c>
      <c r="C26" s="5">
        <v>19</v>
      </c>
      <c r="D26" s="5">
        <v>14</v>
      </c>
      <c r="E26" s="5">
        <v>33</v>
      </c>
      <c r="F26" s="7">
        <v>42.424242424242422</v>
      </c>
      <c r="G26" s="22">
        <f>(Tabla1[[#This Row],[Hombres]]*100)/Tabla1[[#This Row],[Total]]</f>
        <v>57.575757575757578</v>
      </c>
      <c r="H26" s="6">
        <v>2</v>
      </c>
    </row>
    <row r="27" spans="2:8" x14ac:dyDescent="0.3">
      <c r="B27" s="4" t="s">
        <v>14</v>
      </c>
      <c r="C27" s="5">
        <v>254</v>
      </c>
      <c r="D27" s="5">
        <v>171</v>
      </c>
      <c r="E27" s="5">
        <v>425</v>
      </c>
      <c r="F27" s="7">
        <v>40.235294117647058</v>
      </c>
      <c r="G27" s="22">
        <f>(Tabla1[[#This Row],[Hombres]]*100)/Tabla1[[#This Row],[Total]]</f>
        <v>59.764705882352942</v>
      </c>
      <c r="H27" s="6">
        <v>37</v>
      </c>
    </row>
    <row r="28" spans="2:8" x14ac:dyDescent="0.3">
      <c r="B28" s="4" t="s">
        <v>29</v>
      </c>
      <c r="C28" s="5">
        <v>20</v>
      </c>
      <c r="D28" s="5">
        <v>13</v>
      </c>
      <c r="E28" s="5">
        <v>33</v>
      </c>
      <c r="F28" s="7">
        <v>39.393939393939391</v>
      </c>
      <c r="G28" s="22">
        <f>(Tabla1[[#This Row],[Hombres]]*100)/Tabla1[[#This Row],[Total]]</f>
        <v>60.606060606060609</v>
      </c>
      <c r="H28" s="6">
        <v>2</v>
      </c>
    </row>
    <row r="29" spans="2:8" x14ac:dyDescent="0.3">
      <c r="B29" s="4" t="s">
        <v>34</v>
      </c>
      <c r="C29" s="5">
        <v>56</v>
      </c>
      <c r="D29" s="5">
        <v>36</v>
      </c>
      <c r="E29" s="5">
        <v>92</v>
      </c>
      <c r="F29" s="7">
        <v>39.130434782608695</v>
      </c>
      <c r="G29" s="22">
        <f>(Tabla1[[#This Row],[Hombres]]*100)/Tabla1[[#This Row],[Total]]</f>
        <v>60.869565217391305</v>
      </c>
      <c r="H29" s="6">
        <v>4</v>
      </c>
    </row>
    <row r="30" spans="2:8" x14ac:dyDescent="0.3">
      <c r="B30" s="4" t="s">
        <v>30</v>
      </c>
      <c r="C30" s="5">
        <v>26</v>
      </c>
      <c r="D30" s="5">
        <v>16</v>
      </c>
      <c r="E30" s="5">
        <v>42</v>
      </c>
      <c r="F30" s="7">
        <v>38.095238095238095</v>
      </c>
      <c r="G30" s="22">
        <f>(Tabla1[[#This Row],[Hombres]]*100)/Tabla1[[#This Row],[Total]]</f>
        <v>61.904761904761905</v>
      </c>
      <c r="H30" s="6">
        <v>1</v>
      </c>
    </row>
    <row r="31" spans="2:8" x14ac:dyDescent="0.3">
      <c r="B31" s="4" t="s">
        <v>31</v>
      </c>
      <c r="C31" s="5">
        <v>59</v>
      </c>
      <c r="D31" s="5">
        <v>34</v>
      </c>
      <c r="E31" s="5">
        <v>93</v>
      </c>
      <c r="F31" s="7">
        <v>36.55913978494624</v>
      </c>
      <c r="G31" s="22">
        <f>(Tabla1[[#This Row],[Hombres]]*100)/Tabla1[[#This Row],[Total]]</f>
        <v>63.44086021505376</v>
      </c>
      <c r="H31" s="6">
        <v>8</v>
      </c>
    </row>
    <row r="32" spans="2:8" x14ac:dyDescent="0.3">
      <c r="B32" s="4" t="s">
        <v>35</v>
      </c>
      <c r="C32" s="5">
        <v>74</v>
      </c>
      <c r="D32" s="5">
        <v>41</v>
      </c>
      <c r="E32" s="5">
        <v>115</v>
      </c>
      <c r="F32" s="7">
        <v>35.652173913043477</v>
      </c>
      <c r="G32" s="22">
        <f>(Tabla1[[#This Row],[Hombres]]*100)/Tabla1[[#This Row],[Total]]</f>
        <v>64.347826086956516</v>
      </c>
      <c r="H32" s="6">
        <v>11</v>
      </c>
    </row>
    <row r="33" spans="2:8" x14ac:dyDescent="0.3">
      <c r="B33" s="4" t="s">
        <v>20</v>
      </c>
      <c r="C33" s="5">
        <v>27</v>
      </c>
      <c r="D33" s="5">
        <v>14</v>
      </c>
      <c r="E33" s="5">
        <v>41</v>
      </c>
      <c r="F33" s="7">
        <v>34.146341463414636</v>
      </c>
      <c r="G33" s="22">
        <f>(Tabla1[[#This Row],[Hombres]]*100)/Tabla1[[#This Row],[Total]]</f>
        <v>65.853658536585371</v>
      </c>
      <c r="H33" s="6">
        <v>4</v>
      </c>
    </row>
    <row r="34" spans="2:8" x14ac:dyDescent="0.3">
      <c r="B34" s="4" t="s">
        <v>18</v>
      </c>
      <c r="C34" s="5">
        <v>40</v>
      </c>
      <c r="D34" s="5">
        <v>20</v>
      </c>
      <c r="E34" s="5">
        <v>60</v>
      </c>
      <c r="F34" s="7">
        <v>33.333333333333336</v>
      </c>
      <c r="G34" s="22">
        <f>(Tabla1[[#This Row],[Hombres]]*100)/Tabla1[[#This Row],[Total]]</f>
        <v>66.666666666666671</v>
      </c>
      <c r="H34" s="6">
        <v>8</v>
      </c>
    </row>
    <row r="35" spans="2:8" x14ac:dyDescent="0.3">
      <c r="B35" s="12" t="s">
        <v>11</v>
      </c>
      <c r="C35" s="13">
        <v>126</v>
      </c>
      <c r="D35" s="13">
        <v>55</v>
      </c>
      <c r="E35" s="13">
        <v>181</v>
      </c>
      <c r="F35" s="14">
        <v>30.386740331491712</v>
      </c>
      <c r="G35" s="27">
        <f>(Tabla1[[#This Row],[Hombres]]*100)/Tabla1[[#This Row],[Total]]</f>
        <v>69.613259668508292</v>
      </c>
      <c r="H35" s="15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34F4-E4C7-4BEE-ACCF-1962148DEF43}">
  <dimension ref="B2:E35"/>
  <sheetViews>
    <sheetView workbookViewId="0">
      <selection activeCell="G10" sqref="G10"/>
    </sheetView>
  </sheetViews>
  <sheetFormatPr baseColWidth="10" defaultRowHeight="14.4" x14ac:dyDescent="0.3"/>
  <cols>
    <col min="2" max="2" width="14.33203125" bestFit="1" customWidth="1"/>
    <col min="3" max="3" width="13" bestFit="1" customWidth="1"/>
    <col min="4" max="4" width="12.33203125" bestFit="1" customWidth="1"/>
    <col min="5" max="5" width="9.6640625" bestFit="1" customWidth="1"/>
  </cols>
  <sheetData>
    <row r="2" spans="2:5" x14ac:dyDescent="0.3">
      <c r="B2" s="1" t="s">
        <v>0</v>
      </c>
      <c r="C2" s="2" t="s">
        <v>2</v>
      </c>
      <c r="D2" s="2" t="s">
        <v>1</v>
      </c>
      <c r="E2" s="3" t="s">
        <v>3</v>
      </c>
    </row>
    <row r="3" spans="2:5" x14ac:dyDescent="0.3">
      <c r="B3" s="4" t="s">
        <v>7</v>
      </c>
      <c r="C3" s="5">
        <v>285</v>
      </c>
      <c r="D3" s="5">
        <v>330</v>
      </c>
      <c r="E3" s="6">
        <v>615</v>
      </c>
    </row>
    <row r="4" spans="2:5" x14ac:dyDescent="0.3">
      <c r="B4" s="4" t="s">
        <v>13</v>
      </c>
      <c r="C4" s="5">
        <v>295</v>
      </c>
      <c r="D4" s="5">
        <v>261</v>
      </c>
      <c r="E4" s="6">
        <v>556</v>
      </c>
    </row>
    <row r="5" spans="2:5" x14ac:dyDescent="0.3">
      <c r="B5" s="4" t="s">
        <v>10</v>
      </c>
      <c r="C5" s="5">
        <v>225</v>
      </c>
      <c r="D5" s="5">
        <v>259</v>
      </c>
      <c r="E5" s="6">
        <v>484</v>
      </c>
    </row>
    <row r="6" spans="2:5" x14ac:dyDescent="0.3">
      <c r="B6" s="4" t="s">
        <v>14</v>
      </c>
      <c r="C6" s="5">
        <v>254</v>
      </c>
      <c r="D6" s="5">
        <v>171</v>
      </c>
      <c r="E6" s="6">
        <v>425</v>
      </c>
    </row>
    <row r="7" spans="2:5" x14ac:dyDescent="0.3">
      <c r="B7" s="4" t="s">
        <v>6</v>
      </c>
      <c r="C7" s="5">
        <v>125</v>
      </c>
      <c r="D7" s="5">
        <v>281</v>
      </c>
      <c r="E7" s="6">
        <v>406</v>
      </c>
    </row>
    <row r="8" spans="2:5" x14ac:dyDescent="0.3">
      <c r="B8" s="4" t="s">
        <v>24</v>
      </c>
      <c r="C8" s="5">
        <v>216</v>
      </c>
      <c r="D8" s="5">
        <v>169</v>
      </c>
      <c r="E8" s="6">
        <v>385</v>
      </c>
    </row>
    <row r="9" spans="2:5" x14ac:dyDescent="0.3">
      <c r="B9" s="4" t="s">
        <v>8</v>
      </c>
      <c r="C9" s="5">
        <v>176</v>
      </c>
      <c r="D9" s="5">
        <v>200</v>
      </c>
      <c r="E9" s="6">
        <v>376</v>
      </c>
    </row>
    <row r="10" spans="2:5" x14ac:dyDescent="0.3">
      <c r="B10" s="4" t="s">
        <v>28</v>
      </c>
      <c r="C10" s="5">
        <v>193</v>
      </c>
      <c r="D10" s="5">
        <v>180</v>
      </c>
      <c r="E10" s="6">
        <v>373</v>
      </c>
    </row>
    <row r="11" spans="2:5" x14ac:dyDescent="0.3">
      <c r="B11" s="4" t="s">
        <v>9</v>
      </c>
      <c r="C11" s="5">
        <v>148</v>
      </c>
      <c r="D11" s="5">
        <v>185</v>
      </c>
      <c r="E11" s="6">
        <v>333</v>
      </c>
    </row>
    <row r="12" spans="2:5" x14ac:dyDescent="0.3">
      <c r="B12" s="4" t="s">
        <v>12</v>
      </c>
      <c r="C12" s="5">
        <v>184</v>
      </c>
      <c r="D12" s="5">
        <v>137</v>
      </c>
      <c r="E12" s="6">
        <v>321</v>
      </c>
    </row>
    <row r="13" spans="2:5" x14ac:dyDescent="0.3">
      <c r="B13" s="4" t="s">
        <v>32</v>
      </c>
      <c r="C13" s="5">
        <v>113</v>
      </c>
      <c r="D13" s="5">
        <v>165</v>
      </c>
      <c r="E13" s="6">
        <v>278</v>
      </c>
    </row>
    <row r="14" spans="2:5" x14ac:dyDescent="0.3">
      <c r="B14" s="4" t="s">
        <v>33</v>
      </c>
      <c r="C14" s="5">
        <v>110</v>
      </c>
      <c r="D14" s="5">
        <v>100</v>
      </c>
      <c r="E14" s="6">
        <v>210</v>
      </c>
    </row>
    <row r="15" spans="2:5" x14ac:dyDescent="0.3">
      <c r="B15" s="32" t="s">
        <v>11</v>
      </c>
      <c r="C15" s="33">
        <v>126</v>
      </c>
      <c r="D15" s="33">
        <v>55</v>
      </c>
      <c r="E15" s="31">
        <v>181</v>
      </c>
    </row>
    <row r="16" spans="2:5" x14ac:dyDescent="0.3">
      <c r="B16" s="4" t="s">
        <v>26</v>
      </c>
      <c r="C16" s="5">
        <v>81</v>
      </c>
      <c r="D16" s="5">
        <v>87</v>
      </c>
      <c r="E16" s="6">
        <v>168</v>
      </c>
    </row>
    <row r="17" spans="2:5" x14ac:dyDescent="0.3">
      <c r="B17" s="4" t="s">
        <v>37</v>
      </c>
      <c r="C17" s="5">
        <v>56</v>
      </c>
      <c r="D17" s="5">
        <v>80</v>
      </c>
      <c r="E17" s="6">
        <v>136</v>
      </c>
    </row>
    <row r="18" spans="2:5" x14ac:dyDescent="0.3">
      <c r="B18" s="4" t="s">
        <v>16</v>
      </c>
      <c r="C18" s="5">
        <v>68</v>
      </c>
      <c r="D18" s="5">
        <v>55</v>
      </c>
      <c r="E18" s="6">
        <v>123</v>
      </c>
    </row>
    <row r="19" spans="2:5" x14ac:dyDescent="0.3">
      <c r="B19" s="4" t="s">
        <v>27</v>
      </c>
      <c r="C19" s="5">
        <v>61</v>
      </c>
      <c r="D19" s="5">
        <v>55</v>
      </c>
      <c r="E19" s="6">
        <v>116</v>
      </c>
    </row>
    <row r="20" spans="2:5" x14ac:dyDescent="0.3">
      <c r="B20" s="4" t="s">
        <v>35</v>
      </c>
      <c r="C20" s="5">
        <v>74</v>
      </c>
      <c r="D20" s="5">
        <v>41</v>
      </c>
      <c r="E20" s="6">
        <v>115</v>
      </c>
    </row>
    <row r="21" spans="2:5" x14ac:dyDescent="0.3">
      <c r="B21" s="4" t="s">
        <v>19</v>
      </c>
      <c r="C21" s="5">
        <v>57</v>
      </c>
      <c r="D21" s="5">
        <v>51</v>
      </c>
      <c r="E21" s="6">
        <v>108</v>
      </c>
    </row>
    <row r="22" spans="2:5" x14ac:dyDescent="0.3">
      <c r="B22" s="4" t="s">
        <v>38</v>
      </c>
      <c r="C22" s="5">
        <v>60</v>
      </c>
      <c r="D22" s="5">
        <v>47</v>
      </c>
      <c r="E22" s="6">
        <v>107</v>
      </c>
    </row>
    <row r="23" spans="2:5" x14ac:dyDescent="0.3">
      <c r="B23" s="4" t="s">
        <v>36</v>
      </c>
      <c r="C23" s="5">
        <v>55</v>
      </c>
      <c r="D23" s="5">
        <v>46</v>
      </c>
      <c r="E23" s="6">
        <v>101</v>
      </c>
    </row>
    <row r="24" spans="2:5" x14ac:dyDescent="0.3">
      <c r="B24" s="4" t="s">
        <v>31</v>
      </c>
      <c r="C24" s="5">
        <v>59</v>
      </c>
      <c r="D24" s="5">
        <v>34</v>
      </c>
      <c r="E24" s="6">
        <v>93</v>
      </c>
    </row>
    <row r="25" spans="2:5" x14ac:dyDescent="0.3">
      <c r="B25" s="4" t="s">
        <v>34</v>
      </c>
      <c r="C25" s="5">
        <v>56</v>
      </c>
      <c r="D25" s="5">
        <v>36</v>
      </c>
      <c r="E25" s="6">
        <v>92</v>
      </c>
    </row>
    <row r="26" spans="2:5" x14ac:dyDescent="0.3">
      <c r="B26" s="4" t="s">
        <v>25</v>
      </c>
      <c r="C26" s="5">
        <v>46</v>
      </c>
      <c r="D26" s="5">
        <v>37</v>
      </c>
      <c r="E26" s="6">
        <v>83</v>
      </c>
    </row>
    <row r="27" spans="2:5" x14ac:dyDescent="0.3">
      <c r="B27" s="4" t="s">
        <v>15</v>
      </c>
      <c r="C27" s="5">
        <v>36</v>
      </c>
      <c r="D27" s="5">
        <v>39</v>
      </c>
      <c r="E27" s="6">
        <v>75</v>
      </c>
    </row>
    <row r="28" spans="2:5" x14ac:dyDescent="0.3">
      <c r="B28" s="4" t="s">
        <v>18</v>
      </c>
      <c r="C28" s="5">
        <v>40</v>
      </c>
      <c r="D28" s="5">
        <v>20</v>
      </c>
      <c r="E28" s="6">
        <v>60</v>
      </c>
    </row>
    <row r="29" spans="2:5" x14ac:dyDescent="0.3">
      <c r="B29" s="4" t="s">
        <v>21</v>
      </c>
      <c r="C29" s="5">
        <v>28</v>
      </c>
      <c r="D29" s="5">
        <v>25</v>
      </c>
      <c r="E29" s="6">
        <v>53</v>
      </c>
    </row>
    <row r="30" spans="2:5" x14ac:dyDescent="0.3">
      <c r="B30" s="4" t="s">
        <v>23</v>
      </c>
      <c r="C30" s="5">
        <v>22</v>
      </c>
      <c r="D30" s="5">
        <v>23</v>
      </c>
      <c r="E30" s="6">
        <v>45</v>
      </c>
    </row>
    <row r="31" spans="2:5" x14ac:dyDescent="0.3">
      <c r="B31" s="4" t="s">
        <v>17</v>
      </c>
      <c r="C31" s="5">
        <v>14</v>
      </c>
      <c r="D31" s="5">
        <v>28</v>
      </c>
      <c r="E31" s="6">
        <v>42</v>
      </c>
    </row>
    <row r="32" spans="2:5" x14ac:dyDescent="0.3">
      <c r="B32" s="4" t="s">
        <v>30</v>
      </c>
      <c r="C32" s="5">
        <v>26</v>
      </c>
      <c r="D32" s="5">
        <v>16</v>
      </c>
      <c r="E32" s="6">
        <v>42</v>
      </c>
    </row>
    <row r="33" spans="2:5" x14ac:dyDescent="0.3">
      <c r="B33" s="4" t="s">
        <v>20</v>
      </c>
      <c r="C33" s="5">
        <v>27</v>
      </c>
      <c r="D33" s="5">
        <v>14</v>
      </c>
      <c r="E33" s="6">
        <v>41</v>
      </c>
    </row>
    <row r="34" spans="2:5" x14ac:dyDescent="0.3">
      <c r="B34" s="4" t="s">
        <v>22</v>
      </c>
      <c r="C34" s="5">
        <v>19</v>
      </c>
      <c r="D34" s="5">
        <v>14</v>
      </c>
      <c r="E34" s="6">
        <v>33</v>
      </c>
    </row>
    <row r="35" spans="2:5" x14ac:dyDescent="0.3">
      <c r="B35" s="8" t="s">
        <v>29</v>
      </c>
      <c r="C35" s="9">
        <v>20</v>
      </c>
      <c r="D35" s="9">
        <v>13</v>
      </c>
      <c r="E35" s="10">
        <v>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4610-382D-4022-9402-CE8482EE83B9}">
  <dimension ref="B2:S35"/>
  <sheetViews>
    <sheetView showGridLines="0" tabSelected="1" zoomScale="80" zoomScaleNormal="80" workbookViewId="0">
      <selection activeCell="U18" sqref="U18"/>
    </sheetView>
  </sheetViews>
  <sheetFormatPr baseColWidth="10" defaultRowHeight="14.4" x14ac:dyDescent="0.3"/>
  <cols>
    <col min="2" max="2" width="15" bestFit="1" customWidth="1"/>
    <col min="3" max="3" width="14.33203125" hidden="1" customWidth="1"/>
    <col min="4" max="4" width="13.77734375" hidden="1" customWidth="1"/>
    <col min="5" max="5" width="10.77734375" hidden="1" customWidth="1"/>
    <col min="6" max="6" width="18.33203125" bestFit="1" customWidth="1"/>
    <col min="7" max="7" width="25.21875" bestFit="1" customWidth="1"/>
    <col min="9" max="9" width="10.5546875" customWidth="1"/>
  </cols>
  <sheetData>
    <row r="2" spans="2:7" x14ac:dyDescent="0.3">
      <c r="B2" s="1" t="s">
        <v>0</v>
      </c>
      <c r="C2" s="2" t="s">
        <v>2</v>
      </c>
      <c r="D2" s="2" t="s">
        <v>1</v>
      </c>
      <c r="E2" s="2" t="s">
        <v>3</v>
      </c>
      <c r="F2" s="2" t="s">
        <v>4</v>
      </c>
      <c r="G2" s="3" t="s">
        <v>5</v>
      </c>
    </row>
    <row r="3" spans="2:7" x14ac:dyDescent="0.3">
      <c r="B3" s="16" t="s">
        <v>6</v>
      </c>
      <c r="C3" s="17">
        <v>125</v>
      </c>
      <c r="D3" s="17">
        <v>281</v>
      </c>
      <c r="E3" s="17">
        <v>406</v>
      </c>
      <c r="F3" s="18">
        <f t="shared" ref="F3:F35" si="0">(D3*100)/E3</f>
        <v>69.21182266009852</v>
      </c>
      <c r="G3" s="19">
        <v>88</v>
      </c>
    </row>
    <row r="4" spans="2:7" x14ac:dyDescent="0.3">
      <c r="B4" s="16" t="s">
        <v>17</v>
      </c>
      <c r="C4" s="17">
        <v>14</v>
      </c>
      <c r="D4" s="17">
        <v>28</v>
      </c>
      <c r="E4" s="17">
        <v>42</v>
      </c>
      <c r="F4" s="18">
        <f t="shared" si="0"/>
        <v>66.666666666666671</v>
      </c>
      <c r="G4" s="19">
        <v>6</v>
      </c>
    </row>
    <row r="5" spans="2:7" x14ac:dyDescent="0.3">
      <c r="B5" s="16" t="s">
        <v>32</v>
      </c>
      <c r="C5" s="17">
        <v>113</v>
      </c>
      <c r="D5" s="17">
        <v>165</v>
      </c>
      <c r="E5" s="17">
        <v>278</v>
      </c>
      <c r="F5" s="18">
        <f t="shared" si="0"/>
        <v>59.352517985611513</v>
      </c>
      <c r="G5" s="19">
        <v>36</v>
      </c>
    </row>
    <row r="6" spans="2:7" x14ac:dyDescent="0.3">
      <c r="B6" s="16" t="s">
        <v>37</v>
      </c>
      <c r="C6" s="17">
        <v>56</v>
      </c>
      <c r="D6" s="17">
        <v>80</v>
      </c>
      <c r="E6" s="17">
        <v>136</v>
      </c>
      <c r="F6" s="18">
        <f t="shared" si="0"/>
        <v>58.823529411764703</v>
      </c>
      <c r="G6" s="19">
        <v>9</v>
      </c>
    </row>
    <row r="7" spans="2:7" x14ac:dyDescent="0.3">
      <c r="B7" s="16" t="s">
        <v>9</v>
      </c>
      <c r="C7" s="17">
        <v>148</v>
      </c>
      <c r="D7" s="17">
        <v>185</v>
      </c>
      <c r="E7" s="17">
        <v>333</v>
      </c>
      <c r="F7" s="18">
        <f t="shared" si="0"/>
        <v>55.555555555555557</v>
      </c>
      <c r="G7" s="19">
        <v>71</v>
      </c>
    </row>
    <row r="8" spans="2:7" x14ac:dyDescent="0.3">
      <c r="B8" s="16" t="s">
        <v>7</v>
      </c>
      <c r="C8" s="17">
        <v>285</v>
      </c>
      <c r="D8" s="17">
        <v>330</v>
      </c>
      <c r="E8" s="17">
        <v>615</v>
      </c>
      <c r="F8" s="18">
        <f t="shared" si="0"/>
        <v>53.658536585365852</v>
      </c>
      <c r="G8" s="19">
        <v>113</v>
      </c>
    </row>
    <row r="9" spans="2:7" x14ac:dyDescent="0.3">
      <c r="B9" s="16" t="s">
        <v>10</v>
      </c>
      <c r="C9" s="17">
        <v>225</v>
      </c>
      <c r="D9" s="17">
        <v>259</v>
      </c>
      <c r="E9" s="17">
        <v>484</v>
      </c>
      <c r="F9" s="18">
        <f t="shared" si="0"/>
        <v>53.512396694214878</v>
      </c>
      <c r="G9" s="19">
        <v>46</v>
      </c>
    </row>
    <row r="10" spans="2:7" x14ac:dyDescent="0.3">
      <c r="B10" s="16" t="s">
        <v>8</v>
      </c>
      <c r="C10" s="17">
        <v>176</v>
      </c>
      <c r="D10" s="17">
        <v>200</v>
      </c>
      <c r="E10" s="17">
        <v>376</v>
      </c>
      <c r="F10" s="18">
        <f t="shared" si="0"/>
        <v>53.191489361702125</v>
      </c>
      <c r="G10" s="19">
        <v>65</v>
      </c>
    </row>
    <row r="11" spans="2:7" x14ac:dyDescent="0.3">
      <c r="B11" s="16" t="s">
        <v>15</v>
      </c>
      <c r="C11" s="17">
        <v>36</v>
      </c>
      <c r="D11" s="17">
        <v>39</v>
      </c>
      <c r="E11" s="17">
        <v>75</v>
      </c>
      <c r="F11" s="18">
        <f t="shared" si="0"/>
        <v>52</v>
      </c>
      <c r="G11" s="19">
        <v>7</v>
      </c>
    </row>
    <row r="12" spans="2:7" x14ac:dyDescent="0.3">
      <c r="B12" s="16" t="s">
        <v>26</v>
      </c>
      <c r="C12" s="17">
        <v>81</v>
      </c>
      <c r="D12" s="17">
        <v>87</v>
      </c>
      <c r="E12" s="17">
        <v>168</v>
      </c>
      <c r="F12" s="18">
        <f t="shared" si="0"/>
        <v>51.785714285714285</v>
      </c>
      <c r="G12" s="19">
        <v>20</v>
      </c>
    </row>
    <row r="13" spans="2:7" x14ac:dyDescent="0.3">
      <c r="B13" s="16" t="s">
        <v>23</v>
      </c>
      <c r="C13" s="17">
        <v>22</v>
      </c>
      <c r="D13" s="17">
        <v>23</v>
      </c>
      <c r="E13" s="17">
        <v>45</v>
      </c>
      <c r="F13" s="18">
        <f t="shared" si="0"/>
        <v>51.111111111111114</v>
      </c>
      <c r="G13" s="19">
        <v>2</v>
      </c>
    </row>
    <row r="14" spans="2:7" x14ac:dyDescent="0.3">
      <c r="B14" s="4" t="s">
        <v>28</v>
      </c>
      <c r="C14" s="5">
        <v>193</v>
      </c>
      <c r="D14" s="5">
        <v>180</v>
      </c>
      <c r="E14" s="5">
        <v>373</v>
      </c>
      <c r="F14" s="7">
        <f t="shared" si="0"/>
        <v>48.257372654155496</v>
      </c>
      <c r="G14" s="6">
        <v>40</v>
      </c>
    </row>
    <row r="15" spans="2:7" x14ac:dyDescent="0.3">
      <c r="B15" s="4" t="s">
        <v>33</v>
      </c>
      <c r="C15" s="5">
        <v>110</v>
      </c>
      <c r="D15" s="5">
        <v>100</v>
      </c>
      <c r="E15" s="5">
        <v>210</v>
      </c>
      <c r="F15" s="7">
        <f t="shared" si="0"/>
        <v>47.61904761904762</v>
      </c>
      <c r="G15" s="6">
        <v>14</v>
      </c>
    </row>
    <row r="16" spans="2:7" x14ac:dyDescent="0.3">
      <c r="B16" s="4" t="s">
        <v>27</v>
      </c>
      <c r="C16" s="5">
        <v>61</v>
      </c>
      <c r="D16" s="5">
        <v>55</v>
      </c>
      <c r="E16" s="5">
        <v>116</v>
      </c>
      <c r="F16" s="7">
        <f t="shared" si="0"/>
        <v>47.413793103448278</v>
      </c>
      <c r="G16" s="6">
        <v>4</v>
      </c>
    </row>
    <row r="17" spans="2:19" x14ac:dyDescent="0.3">
      <c r="B17" s="4" t="s">
        <v>19</v>
      </c>
      <c r="C17" s="5">
        <v>57</v>
      </c>
      <c r="D17" s="5">
        <v>51</v>
      </c>
      <c r="E17" s="5">
        <v>108</v>
      </c>
      <c r="F17" s="7">
        <f t="shared" si="0"/>
        <v>47.222222222222221</v>
      </c>
      <c r="G17" s="6">
        <v>11</v>
      </c>
    </row>
    <row r="18" spans="2:19" x14ac:dyDescent="0.3">
      <c r="B18" s="4" t="s">
        <v>21</v>
      </c>
      <c r="C18" s="5">
        <v>28</v>
      </c>
      <c r="D18" s="5">
        <v>25</v>
      </c>
      <c r="E18" s="5">
        <v>53</v>
      </c>
      <c r="F18" s="7">
        <f t="shared" si="0"/>
        <v>47.169811320754718</v>
      </c>
      <c r="G18" s="6">
        <v>5</v>
      </c>
    </row>
    <row r="19" spans="2:19" x14ac:dyDescent="0.3">
      <c r="B19" s="4" t="s">
        <v>13</v>
      </c>
      <c r="C19" s="5">
        <v>295</v>
      </c>
      <c r="D19" s="5">
        <v>261</v>
      </c>
      <c r="E19" s="5">
        <v>556</v>
      </c>
      <c r="F19" s="7">
        <f t="shared" si="0"/>
        <v>46.942446043165468</v>
      </c>
      <c r="G19" s="6">
        <v>58</v>
      </c>
      <c r="S19" t="s">
        <v>40</v>
      </c>
    </row>
    <row r="20" spans="2:19" x14ac:dyDescent="0.3">
      <c r="B20" s="4" t="s">
        <v>36</v>
      </c>
      <c r="C20" s="5">
        <v>55</v>
      </c>
      <c r="D20" s="5">
        <v>46</v>
      </c>
      <c r="E20" s="5">
        <v>101</v>
      </c>
      <c r="F20" s="7">
        <f t="shared" si="0"/>
        <v>45.544554455445542</v>
      </c>
      <c r="G20" s="6">
        <v>4</v>
      </c>
    </row>
    <row r="21" spans="2:19" x14ac:dyDescent="0.3">
      <c r="B21" s="4" t="s">
        <v>16</v>
      </c>
      <c r="C21" s="5">
        <v>68</v>
      </c>
      <c r="D21" s="5">
        <v>55</v>
      </c>
      <c r="E21" s="5">
        <v>123</v>
      </c>
      <c r="F21" s="7">
        <f t="shared" si="0"/>
        <v>44.715447154471548</v>
      </c>
      <c r="G21" s="6">
        <v>7</v>
      </c>
    </row>
    <row r="22" spans="2:19" x14ac:dyDescent="0.3">
      <c r="B22" s="4" t="s">
        <v>25</v>
      </c>
      <c r="C22" s="5">
        <v>46</v>
      </c>
      <c r="D22" s="5">
        <v>37</v>
      </c>
      <c r="E22" s="5">
        <v>83</v>
      </c>
      <c r="F22" s="7">
        <f t="shared" si="0"/>
        <v>44.578313253012048</v>
      </c>
      <c r="G22" s="6">
        <v>4</v>
      </c>
    </row>
    <row r="23" spans="2:19" x14ac:dyDescent="0.3">
      <c r="B23" s="4" t="s">
        <v>38</v>
      </c>
      <c r="C23" s="5">
        <v>60</v>
      </c>
      <c r="D23" s="5">
        <v>47</v>
      </c>
      <c r="E23" s="5">
        <v>107</v>
      </c>
      <c r="F23" s="7">
        <f t="shared" si="0"/>
        <v>43.925233644859816</v>
      </c>
      <c r="G23" s="6">
        <v>13</v>
      </c>
    </row>
    <row r="24" spans="2:19" x14ac:dyDescent="0.3">
      <c r="B24" s="4" t="s">
        <v>24</v>
      </c>
      <c r="C24" s="5">
        <v>216</v>
      </c>
      <c r="D24" s="5">
        <v>169</v>
      </c>
      <c r="E24" s="5">
        <v>385</v>
      </c>
      <c r="F24" s="7">
        <f t="shared" si="0"/>
        <v>43.896103896103895</v>
      </c>
      <c r="G24" s="6">
        <v>33</v>
      </c>
    </row>
    <row r="25" spans="2:19" x14ac:dyDescent="0.3">
      <c r="B25" s="4" t="s">
        <v>12</v>
      </c>
      <c r="C25" s="5">
        <v>184</v>
      </c>
      <c r="D25" s="5">
        <v>137</v>
      </c>
      <c r="E25" s="5">
        <v>321</v>
      </c>
      <c r="F25" s="7">
        <f t="shared" si="0"/>
        <v>42.679127725856695</v>
      </c>
      <c r="G25" s="6">
        <v>17</v>
      </c>
    </row>
    <row r="26" spans="2:19" x14ac:dyDescent="0.3">
      <c r="B26" s="4" t="s">
        <v>22</v>
      </c>
      <c r="C26" s="5">
        <v>19</v>
      </c>
      <c r="D26" s="5">
        <v>14</v>
      </c>
      <c r="E26" s="5">
        <v>33</v>
      </c>
      <c r="F26" s="7">
        <f t="shared" si="0"/>
        <v>42.424242424242422</v>
      </c>
      <c r="G26" s="6">
        <v>2</v>
      </c>
    </row>
    <row r="27" spans="2:19" x14ac:dyDescent="0.3">
      <c r="B27" s="4" t="s">
        <v>14</v>
      </c>
      <c r="C27" s="5">
        <v>254</v>
      </c>
      <c r="D27" s="5">
        <v>171</v>
      </c>
      <c r="E27" s="5">
        <v>425</v>
      </c>
      <c r="F27" s="7">
        <f t="shared" si="0"/>
        <v>40.235294117647058</v>
      </c>
      <c r="G27" s="6">
        <v>37</v>
      </c>
    </row>
    <row r="28" spans="2:19" x14ac:dyDescent="0.3">
      <c r="B28" s="4" t="s">
        <v>29</v>
      </c>
      <c r="C28" s="5">
        <v>20</v>
      </c>
      <c r="D28" s="5">
        <v>13</v>
      </c>
      <c r="E28" s="5">
        <v>33</v>
      </c>
      <c r="F28" s="7">
        <f t="shared" si="0"/>
        <v>39.393939393939391</v>
      </c>
      <c r="G28" s="6">
        <v>2</v>
      </c>
    </row>
    <row r="29" spans="2:19" x14ac:dyDescent="0.3">
      <c r="B29" s="4" t="s">
        <v>34</v>
      </c>
      <c r="C29" s="5">
        <v>56</v>
      </c>
      <c r="D29" s="5">
        <v>36</v>
      </c>
      <c r="E29" s="5">
        <v>92</v>
      </c>
      <c r="F29" s="7">
        <f t="shared" si="0"/>
        <v>39.130434782608695</v>
      </c>
      <c r="G29" s="6">
        <v>4</v>
      </c>
    </row>
    <row r="30" spans="2:19" x14ac:dyDescent="0.3">
      <c r="B30" s="8" t="s">
        <v>30</v>
      </c>
      <c r="C30" s="9">
        <v>26</v>
      </c>
      <c r="D30" s="9">
        <v>16</v>
      </c>
      <c r="E30" s="9">
        <v>42</v>
      </c>
      <c r="F30" s="11">
        <f t="shared" si="0"/>
        <v>38.095238095238095</v>
      </c>
      <c r="G30" s="10">
        <v>1</v>
      </c>
      <c r="I30" s="20"/>
    </row>
    <row r="31" spans="2:19" x14ac:dyDescent="0.3">
      <c r="B31" s="8" t="s">
        <v>31</v>
      </c>
      <c r="C31" s="9">
        <v>59</v>
      </c>
      <c r="D31" s="9">
        <v>34</v>
      </c>
      <c r="E31" s="9">
        <v>93</v>
      </c>
      <c r="F31" s="11">
        <f t="shared" si="0"/>
        <v>36.55913978494624</v>
      </c>
      <c r="G31" s="10">
        <v>8</v>
      </c>
      <c r="I31" s="44" t="s">
        <v>41</v>
      </c>
      <c r="J31" s="44"/>
      <c r="K31" s="44"/>
      <c r="L31" s="46" t="s">
        <v>42</v>
      </c>
      <c r="M31" s="46"/>
      <c r="N31" s="47"/>
      <c r="O31" s="50" t="s">
        <v>43</v>
      </c>
      <c r="P31" s="51"/>
      <c r="Q31" s="52"/>
    </row>
    <row r="32" spans="2:19" x14ac:dyDescent="0.3">
      <c r="B32" s="8" t="s">
        <v>35</v>
      </c>
      <c r="C32" s="9">
        <v>74</v>
      </c>
      <c r="D32" s="9">
        <v>41</v>
      </c>
      <c r="E32" s="9">
        <v>115</v>
      </c>
      <c r="F32" s="11">
        <f t="shared" si="0"/>
        <v>35.652173913043477</v>
      </c>
      <c r="G32" s="10">
        <v>11</v>
      </c>
      <c r="I32" s="45">
        <f>AVERAGEIF(Tabla2[% de Mujeres],"&gt;50,0",Tabla2[Cantidad de Medallas])</f>
        <v>42.090909090909093</v>
      </c>
      <c r="J32" s="45"/>
      <c r="K32" s="45"/>
      <c r="L32" s="48">
        <f>AVERAGEIF(Tabla2[% de Mujeres],"&lt;50,0",Tabla2[Cantidad de Medallas])</f>
        <v>13.181818181818182</v>
      </c>
      <c r="M32" s="48"/>
      <c r="N32" s="49"/>
      <c r="O32" s="35" t="s">
        <v>2</v>
      </c>
      <c r="P32" s="35" t="s">
        <v>1</v>
      </c>
      <c r="Q32" s="35" t="s">
        <v>3</v>
      </c>
    </row>
    <row r="33" spans="2:17" x14ac:dyDescent="0.3">
      <c r="B33" s="8" t="s">
        <v>20</v>
      </c>
      <c r="C33" s="9">
        <v>27</v>
      </c>
      <c r="D33" s="9">
        <v>14</v>
      </c>
      <c r="E33" s="9">
        <v>41</v>
      </c>
      <c r="F33" s="11">
        <f t="shared" si="0"/>
        <v>34.146341463414636</v>
      </c>
      <c r="G33" s="10">
        <v>4</v>
      </c>
      <c r="O33" s="36">
        <f>AVERAGE(Tabla2[Hombres])</f>
        <v>101.66666666666667</v>
      </c>
      <c r="P33" s="36">
        <f>AVERAGE(Tabla2[Mujeres])</f>
        <v>98.606060606060609</v>
      </c>
      <c r="Q33" s="36">
        <f>AVERAGE(Tabla2[Total])</f>
        <v>200.27272727272728</v>
      </c>
    </row>
    <row r="34" spans="2:17" x14ac:dyDescent="0.3">
      <c r="B34" s="8" t="s">
        <v>18</v>
      </c>
      <c r="C34" s="9">
        <v>40</v>
      </c>
      <c r="D34" s="9">
        <v>20</v>
      </c>
      <c r="E34" s="9">
        <v>60</v>
      </c>
      <c r="F34" s="11">
        <f t="shared" si="0"/>
        <v>33.333333333333336</v>
      </c>
      <c r="G34" s="10">
        <v>8</v>
      </c>
      <c r="I34" s="40"/>
      <c r="J34" s="40"/>
      <c r="K34" s="40"/>
    </row>
    <row r="35" spans="2:17" x14ac:dyDescent="0.3">
      <c r="B35" s="12" t="s">
        <v>11</v>
      </c>
      <c r="C35" s="13">
        <v>126</v>
      </c>
      <c r="D35" s="13">
        <v>55</v>
      </c>
      <c r="E35" s="13">
        <v>181</v>
      </c>
      <c r="F35" s="14">
        <f t="shared" si="0"/>
        <v>30.386740331491712</v>
      </c>
      <c r="G35" s="15">
        <v>3</v>
      </c>
      <c r="I35" s="40"/>
      <c r="J35" s="40"/>
      <c r="K35" s="40"/>
    </row>
  </sheetData>
  <mergeCells count="5">
    <mergeCell ref="I31:K31"/>
    <mergeCell ref="I32:K32"/>
    <mergeCell ref="L31:N31"/>
    <mergeCell ref="L32:N32"/>
    <mergeCell ref="O31:Q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B421-892C-45FF-8849-BE8165333F3C}">
  <dimension ref="B2:P31"/>
  <sheetViews>
    <sheetView showGridLines="0" topLeftCell="B1" zoomScale="90" zoomScaleNormal="90" workbookViewId="0">
      <selection activeCell="G29" sqref="G29"/>
    </sheetView>
  </sheetViews>
  <sheetFormatPr baseColWidth="10" defaultRowHeight="14.4" x14ac:dyDescent="0.3"/>
  <cols>
    <col min="2" max="2" width="15" bestFit="1" customWidth="1"/>
    <col min="3" max="3" width="14.33203125" bestFit="1" customWidth="1"/>
    <col min="4" max="4" width="12.33203125" bestFit="1" customWidth="1"/>
    <col min="5" max="5" width="10.77734375" bestFit="1" customWidth="1"/>
    <col min="6" max="6" width="18.33203125" bestFit="1" customWidth="1"/>
    <col min="7" max="7" width="25.21875" bestFit="1" customWidth="1"/>
  </cols>
  <sheetData>
    <row r="2" spans="2:7" x14ac:dyDescent="0.3">
      <c r="B2" s="1" t="s">
        <v>0</v>
      </c>
      <c r="C2" s="2" t="s">
        <v>2</v>
      </c>
      <c r="D2" s="2" t="s">
        <v>1</v>
      </c>
      <c r="E2" s="2" t="s">
        <v>3</v>
      </c>
      <c r="F2" s="2" t="s">
        <v>4</v>
      </c>
      <c r="G2" s="3" t="s">
        <v>5</v>
      </c>
    </row>
    <row r="3" spans="2:7" x14ac:dyDescent="0.3">
      <c r="B3" s="16" t="s">
        <v>6</v>
      </c>
      <c r="C3" s="21">
        <v>125</v>
      </c>
      <c r="D3" s="21">
        <v>281</v>
      </c>
      <c r="E3" s="21">
        <v>406</v>
      </c>
      <c r="F3" s="18">
        <v>69.21182266009852</v>
      </c>
      <c r="G3" s="19">
        <v>88</v>
      </c>
    </row>
    <row r="4" spans="2:7" x14ac:dyDescent="0.3">
      <c r="B4" s="16" t="s">
        <v>32</v>
      </c>
      <c r="C4" s="21">
        <v>113</v>
      </c>
      <c r="D4" s="21">
        <v>165</v>
      </c>
      <c r="E4" s="21">
        <v>278</v>
      </c>
      <c r="F4" s="18">
        <v>59.352517985611513</v>
      </c>
      <c r="G4" s="19">
        <v>36</v>
      </c>
    </row>
    <row r="5" spans="2:7" x14ac:dyDescent="0.3">
      <c r="B5" s="16" t="s">
        <v>37</v>
      </c>
      <c r="C5" s="21">
        <v>56</v>
      </c>
      <c r="D5" s="21">
        <v>80</v>
      </c>
      <c r="E5" s="21">
        <v>136</v>
      </c>
      <c r="F5" s="18">
        <v>58.823529411764703</v>
      </c>
      <c r="G5" s="19">
        <v>9</v>
      </c>
    </row>
    <row r="6" spans="2:7" x14ac:dyDescent="0.3">
      <c r="B6" s="16" t="s">
        <v>9</v>
      </c>
      <c r="C6" s="21">
        <v>148</v>
      </c>
      <c r="D6" s="21">
        <v>185</v>
      </c>
      <c r="E6" s="21">
        <v>333</v>
      </c>
      <c r="F6" s="18">
        <v>55.555555555555557</v>
      </c>
      <c r="G6" s="19">
        <v>71</v>
      </c>
    </row>
    <row r="7" spans="2:7" x14ac:dyDescent="0.3">
      <c r="B7" s="16" t="s">
        <v>7</v>
      </c>
      <c r="C7" s="34">
        <v>285</v>
      </c>
      <c r="D7" s="34">
        <v>330</v>
      </c>
      <c r="E7" s="34">
        <v>615</v>
      </c>
      <c r="F7" s="18">
        <v>53.658536585365852</v>
      </c>
      <c r="G7" s="19">
        <v>113</v>
      </c>
    </row>
    <row r="8" spans="2:7" x14ac:dyDescent="0.3">
      <c r="B8" s="16" t="s">
        <v>10</v>
      </c>
      <c r="C8" s="21">
        <v>225</v>
      </c>
      <c r="D8" s="21">
        <v>259</v>
      </c>
      <c r="E8" s="21">
        <v>484</v>
      </c>
      <c r="F8" s="18">
        <v>53.512396694214878</v>
      </c>
      <c r="G8" s="19">
        <v>46</v>
      </c>
    </row>
    <row r="9" spans="2:7" x14ac:dyDescent="0.3">
      <c r="B9" s="16" t="s">
        <v>8</v>
      </c>
      <c r="C9" s="34">
        <v>176</v>
      </c>
      <c r="D9" s="34">
        <v>200</v>
      </c>
      <c r="E9" s="34">
        <v>376</v>
      </c>
      <c r="F9" s="18">
        <v>53.191489361702125</v>
      </c>
      <c r="G9" s="19">
        <v>65</v>
      </c>
    </row>
    <row r="10" spans="2:7" x14ac:dyDescent="0.3">
      <c r="B10" s="16" t="s">
        <v>26</v>
      </c>
      <c r="C10" s="34">
        <v>81</v>
      </c>
      <c r="D10" s="34">
        <v>87</v>
      </c>
      <c r="E10" s="34">
        <v>168</v>
      </c>
      <c r="F10" s="18">
        <v>51.785714285714285</v>
      </c>
      <c r="G10" s="19">
        <v>20</v>
      </c>
    </row>
    <row r="11" spans="2:7" x14ac:dyDescent="0.3">
      <c r="B11" s="4" t="s">
        <v>28</v>
      </c>
      <c r="C11" s="5">
        <v>193</v>
      </c>
      <c r="D11" s="5">
        <v>180</v>
      </c>
      <c r="E11" s="5">
        <v>373</v>
      </c>
      <c r="F11" s="7">
        <v>48.257372654155496</v>
      </c>
      <c r="G11" s="6">
        <v>40</v>
      </c>
    </row>
    <row r="12" spans="2:7" x14ac:dyDescent="0.3">
      <c r="B12" s="4" t="s">
        <v>33</v>
      </c>
      <c r="C12" s="5">
        <v>110</v>
      </c>
      <c r="D12" s="5">
        <v>100</v>
      </c>
      <c r="E12" s="5">
        <v>210</v>
      </c>
      <c r="F12" s="7">
        <v>47.61904761904762</v>
      </c>
      <c r="G12" s="6">
        <v>14</v>
      </c>
    </row>
    <row r="13" spans="2:7" x14ac:dyDescent="0.3">
      <c r="B13" s="4" t="s">
        <v>27</v>
      </c>
      <c r="C13" s="5">
        <v>61</v>
      </c>
      <c r="D13" s="5">
        <v>55</v>
      </c>
      <c r="E13" s="5">
        <v>116</v>
      </c>
      <c r="F13" s="7">
        <v>47.413793103448278</v>
      </c>
      <c r="G13" s="6">
        <v>4</v>
      </c>
    </row>
    <row r="14" spans="2:7" x14ac:dyDescent="0.3">
      <c r="B14" s="4" t="s">
        <v>19</v>
      </c>
      <c r="C14" s="5">
        <v>57</v>
      </c>
      <c r="D14" s="5">
        <v>51</v>
      </c>
      <c r="E14" s="5">
        <v>108</v>
      </c>
      <c r="F14" s="7">
        <v>47.222222222222221</v>
      </c>
      <c r="G14" s="6">
        <v>11</v>
      </c>
    </row>
    <row r="15" spans="2:7" x14ac:dyDescent="0.3">
      <c r="B15" s="4" t="s">
        <v>13</v>
      </c>
      <c r="C15" s="5">
        <v>295</v>
      </c>
      <c r="D15" s="5">
        <v>261</v>
      </c>
      <c r="E15" s="5">
        <v>556</v>
      </c>
      <c r="F15" s="7">
        <v>46.942446043165468</v>
      </c>
      <c r="G15" s="6">
        <v>58</v>
      </c>
    </row>
    <row r="16" spans="2:7" x14ac:dyDescent="0.3">
      <c r="B16" s="4" t="s">
        <v>36</v>
      </c>
      <c r="C16" s="5">
        <v>55</v>
      </c>
      <c r="D16" s="5">
        <v>46</v>
      </c>
      <c r="E16" s="5">
        <v>101</v>
      </c>
      <c r="F16" s="7">
        <v>45.544554455445542</v>
      </c>
      <c r="G16" s="6">
        <v>4</v>
      </c>
    </row>
    <row r="17" spans="2:16" x14ac:dyDescent="0.3">
      <c r="B17" s="4" t="s">
        <v>16</v>
      </c>
      <c r="C17" s="5">
        <v>68</v>
      </c>
      <c r="D17" s="5">
        <v>55</v>
      </c>
      <c r="E17" s="5">
        <v>123</v>
      </c>
      <c r="F17" s="7">
        <v>44.715447154471548</v>
      </c>
      <c r="G17" s="6">
        <v>7</v>
      </c>
    </row>
    <row r="18" spans="2:16" x14ac:dyDescent="0.3">
      <c r="B18" s="4" t="s">
        <v>38</v>
      </c>
      <c r="C18" s="5">
        <v>60</v>
      </c>
      <c r="D18" s="5">
        <v>47</v>
      </c>
      <c r="E18" s="5">
        <v>107</v>
      </c>
      <c r="F18" s="7">
        <v>43.925233644859816</v>
      </c>
      <c r="G18" s="6">
        <v>13</v>
      </c>
    </row>
    <row r="19" spans="2:16" x14ac:dyDescent="0.3">
      <c r="B19" s="4" t="s">
        <v>24</v>
      </c>
      <c r="C19" s="5">
        <v>216</v>
      </c>
      <c r="D19" s="5">
        <v>169</v>
      </c>
      <c r="E19" s="5">
        <v>385</v>
      </c>
      <c r="F19" s="7">
        <v>43.896103896103895</v>
      </c>
      <c r="G19" s="6">
        <v>33</v>
      </c>
    </row>
    <row r="20" spans="2:16" x14ac:dyDescent="0.3">
      <c r="B20" s="4" t="s">
        <v>12</v>
      </c>
      <c r="C20" s="5">
        <v>184</v>
      </c>
      <c r="D20" s="5">
        <v>137</v>
      </c>
      <c r="E20" s="5">
        <v>321</v>
      </c>
      <c r="F20" s="7">
        <v>42.679127725856695</v>
      </c>
      <c r="G20" s="6">
        <v>17</v>
      </c>
    </row>
    <row r="21" spans="2:16" x14ac:dyDescent="0.3">
      <c r="B21" s="4" t="s">
        <v>14</v>
      </c>
      <c r="C21" s="5">
        <v>254</v>
      </c>
      <c r="D21" s="5">
        <v>171</v>
      </c>
      <c r="E21" s="5">
        <v>425</v>
      </c>
      <c r="F21" s="7">
        <v>40.235294117647058</v>
      </c>
      <c r="G21" s="6">
        <v>37</v>
      </c>
    </row>
    <row r="22" spans="2:16" x14ac:dyDescent="0.3">
      <c r="B22" s="4" t="s">
        <v>35</v>
      </c>
      <c r="C22" s="5">
        <v>74</v>
      </c>
      <c r="D22" s="5">
        <v>41</v>
      </c>
      <c r="E22" s="5">
        <v>115</v>
      </c>
      <c r="F22" s="7">
        <v>35.652173913043477</v>
      </c>
      <c r="G22" s="6">
        <v>11</v>
      </c>
    </row>
    <row r="23" spans="2:16" x14ac:dyDescent="0.3">
      <c r="B23" s="23" t="s">
        <v>11</v>
      </c>
      <c r="C23" s="24">
        <v>126</v>
      </c>
      <c r="D23" s="24">
        <v>55</v>
      </c>
      <c r="E23" s="24">
        <v>181</v>
      </c>
      <c r="F23" s="25">
        <v>30.386740331491712</v>
      </c>
      <c r="G23" s="26">
        <v>3</v>
      </c>
    </row>
    <row r="29" spans="2:16" x14ac:dyDescent="0.3">
      <c r="H29" s="44" t="s">
        <v>41</v>
      </c>
      <c r="I29" s="44"/>
      <c r="J29" s="44"/>
      <c r="K29" s="48" t="s">
        <v>42</v>
      </c>
      <c r="L29" s="48"/>
      <c r="M29" s="49"/>
      <c r="N29" s="53" t="s">
        <v>43</v>
      </c>
      <c r="O29" s="53"/>
      <c r="P29" s="53"/>
    </row>
    <row r="30" spans="2:16" x14ac:dyDescent="0.3">
      <c r="H30" s="44">
        <f>AVERAGE(G3:G10)</f>
        <v>56</v>
      </c>
      <c r="I30" s="44"/>
      <c r="J30" s="44"/>
      <c r="K30" s="48">
        <f>AVERAGE(G11:G23)</f>
        <v>19.384615384615383</v>
      </c>
      <c r="L30" s="48"/>
      <c r="M30" s="49"/>
      <c r="N30" s="38" t="s">
        <v>2</v>
      </c>
      <c r="O30" s="38" t="s">
        <v>1</v>
      </c>
      <c r="P30" s="38" t="s">
        <v>3</v>
      </c>
    </row>
    <row r="31" spans="2:16" x14ac:dyDescent="0.3">
      <c r="N31" s="39">
        <f>AVERAGE(Tabla3[Hombres])</f>
        <v>141.04761904761904</v>
      </c>
      <c r="O31" s="39">
        <f>AVERAGE(Tabla3[Mujeres])</f>
        <v>140.71428571428572</v>
      </c>
      <c r="P31" s="39">
        <f>AVERAGE(Tabla3[Total])</f>
        <v>281.76190476190476</v>
      </c>
    </row>
  </sheetData>
  <mergeCells count="5">
    <mergeCell ref="H29:J29"/>
    <mergeCell ref="K29:M29"/>
    <mergeCell ref="K30:M30"/>
    <mergeCell ref="H30:J30"/>
    <mergeCell ref="N29:P29"/>
  </mergeCells>
  <pageMargins left="0.7" right="0.7" top="0.75" bottom="0.75" header="0.3" footer="0.3"/>
  <ignoredErrors>
    <ignoredError sqref="K30 H30" formulaRange="1"/>
  </ignoredErrors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91B41-F6E5-499D-A5E0-4FD770EDCD02}">
  <dimension ref="A1:L41"/>
  <sheetViews>
    <sheetView topLeftCell="G2" workbookViewId="0">
      <selection activeCell="F27" sqref="F27"/>
    </sheetView>
  </sheetViews>
  <sheetFormatPr baseColWidth="10" defaultRowHeight="14.4" x14ac:dyDescent="0.3"/>
  <cols>
    <col min="1" max="1" width="14.33203125" bestFit="1" customWidth="1"/>
    <col min="2" max="2" width="13" bestFit="1" customWidth="1"/>
    <col min="3" max="3" width="12.33203125" bestFit="1" customWidth="1"/>
    <col min="4" max="4" width="10.33203125" hidden="1" customWidth="1"/>
    <col min="5" max="5" width="9.6640625" bestFit="1" customWidth="1"/>
    <col min="6" max="6" width="22.109375" bestFit="1" customWidth="1"/>
    <col min="7" max="8" width="14.88671875" bestFit="1" customWidth="1"/>
    <col min="9" max="9" width="14.21875" bestFit="1" customWidth="1"/>
    <col min="11" max="11" width="22.109375" bestFit="1" customWidth="1"/>
    <col min="12" max="12" width="22.5546875" bestFit="1" customWidth="1"/>
  </cols>
  <sheetData>
    <row r="1" spans="1:9" x14ac:dyDescent="0.3">
      <c r="B1" s="54" t="s">
        <v>44</v>
      </c>
      <c r="C1" s="54"/>
      <c r="D1" s="54"/>
      <c r="E1" s="54"/>
    </row>
    <row r="2" spans="1:9" x14ac:dyDescent="0.3">
      <c r="A2" s="1" t="s">
        <v>0</v>
      </c>
      <c r="B2" s="2" t="s">
        <v>2</v>
      </c>
      <c r="C2" s="2" t="s">
        <v>1</v>
      </c>
      <c r="D2" s="2" t="s">
        <v>45</v>
      </c>
      <c r="E2" s="3" t="s">
        <v>3</v>
      </c>
      <c r="G2" s="71" t="s">
        <v>0</v>
      </c>
      <c r="H2" s="1" t="s">
        <v>48</v>
      </c>
      <c r="I2" s="3" t="s">
        <v>49</v>
      </c>
    </row>
    <row r="3" spans="1:9" x14ac:dyDescent="0.3">
      <c r="A3" s="55" t="s">
        <v>7</v>
      </c>
      <c r="B3" s="56">
        <v>41</v>
      </c>
      <c r="C3" s="56">
        <v>68</v>
      </c>
      <c r="D3" s="56">
        <v>4</v>
      </c>
      <c r="E3" s="57">
        <f t="shared" ref="E3:E22" si="0">SUM(B3:D3)</f>
        <v>113</v>
      </c>
      <c r="G3" s="69" t="s">
        <v>7</v>
      </c>
      <c r="H3" s="60">
        <f>(Tabla5[[#This Row],[Hombres]]*100)/Tabla5[[#This Row],[Total]]</f>
        <v>36.283185840707965</v>
      </c>
      <c r="I3" s="64">
        <f>(Tabla5[[#This Row],[Mujeres]]*100)/Tabla5[[#This Row],[Total]]</f>
        <v>60.176991150442475</v>
      </c>
    </row>
    <row r="4" spans="1:9" x14ac:dyDescent="0.3">
      <c r="A4" s="55" t="s">
        <v>6</v>
      </c>
      <c r="B4" s="56">
        <v>35</v>
      </c>
      <c r="C4" s="56">
        <v>47</v>
      </c>
      <c r="D4" s="56">
        <v>6</v>
      </c>
      <c r="E4" s="57">
        <f t="shared" si="0"/>
        <v>88</v>
      </c>
      <c r="G4" s="69" t="s">
        <v>6</v>
      </c>
      <c r="H4" s="60">
        <f>(Tabla5[[#This Row],[Hombres]]*100)/Tabla5[[#This Row],[Total]]</f>
        <v>39.772727272727273</v>
      </c>
      <c r="I4" s="64">
        <f>(Tabla5[[#This Row],[Mujeres]]*100)/Tabla5[[#This Row],[Total]]</f>
        <v>53.409090909090907</v>
      </c>
    </row>
    <row r="5" spans="1:9" x14ac:dyDescent="0.3">
      <c r="A5" s="55" t="s">
        <v>9</v>
      </c>
      <c r="B5" s="56">
        <v>35</v>
      </c>
      <c r="C5" s="56">
        <v>32</v>
      </c>
      <c r="D5" s="56">
        <v>4</v>
      </c>
      <c r="E5" s="57">
        <f t="shared" si="0"/>
        <v>71</v>
      </c>
      <c r="G5" s="69" t="s">
        <v>9</v>
      </c>
      <c r="H5" s="61">
        <f>(Tabla5[[#This Row],[Hombres]]*100)/Tabla5[[#This Row],[Total]]</f>
        <v>49.29577464788732</v>
      </c>
      <c r="I5" s="65">
        <f>(Tabla5[[#This Row],[Mujeres]]*100)/Tabla5[[#This Row],[Total]]</f>
        <v>45.070422535211264</v>
      </c>
    </row>
    <row r="6" spans="1:9" x14ac:dyDescent="0.3">
      <c r="A6" s="55" t="s">
        <v>13</v>
      </c>
      <c r="B6" s="56">
        <v>25</v>
      </c>
      <c r="C6" s="56">
        <v>30</v>
      </c>
      <c r="D6" s="56">
        <v>3</v>
      </c>
      <c r="E6" s="57">
        <f t="shared" si="0"/>
        <v>58</v>
      </c>
      <c r="G6" s="69" t="s">
        <v>13</v>
      </c>
      <c r="H6" s="60">
        <f>(Tabla5[[#This Row],[Hombres]]*100)/Tabla5[[#This Row],[Total]]</f>
        <v>43.103448275862071</v>
      </c>
      <c r="I6" s="64">
        <f>(Tabla5[[#This Row],[Mujeres]]*100)/Tabla5[[#This Row],[Total]]</f>
        <v>51.724137931034484</v>
      </c>
    </row>
    <row r="7" spans="1:9" x14ac:dyDescent="0.3">
      <c r="A7" s="55" t="s">
        <v>8</v>
      </c>
      <c r="B7" s="56">
        <v>36</v>
      </c>
      <c r="C7" s="56">
        <v>24</v>
      </c>
      <c r="D7" s="56">
        <v>5</v>
      </c>
      <c r="E7" s="57">
        <f t="shared" si="0"/>
        <v>65</v>
      </c>
      <c r="G7" s="69" t="s">
        <v>8</v>
      </c>
      <c r="H7" s="61">
        <f>(Tabla5[[#This Row],[Hombres]]*100)/Tabla5[[#This Row],[Total]]</f>
        <v>55.384615384615387</v>
      </c>
      <c r="I7" s="65">
        <f>(Tabla5[[#This Row],[Mujeres]]*100)/Tabla5[[#This Row],[Total]]</f>
        <v>36.92307692307692</v>
      </c>
    </row>
    <row r="8" spans="1:9" x14ac:dyDescent="0.3">
      <c r="A8" s="55" t="s">
        <v>10</v>
      </c>
      <c r="B8" s="56">
        <v>22</v>
      </c>
      <c r="C8" s="56">
        <v>22</v>
      </c>
      <c r="D8" s="56">
        <v>2</v>
      </c>
      <c r="E8" s="57">
        <f t="shared" si="0"/>
        <v>46</v>
      </c>
      <c r="G8" s="69" t="s">
        <v>10</v>
      </c>
      <c r="H8" s="60">
        <f>(Tabla5[[#This Row],[Hombres]]*100)/Tabla5[[#This Row],[Total]]</f>
        <v>47.826086956521742</v>
      </c>
      <c r="I8" s="65">
        <f>(Tabla5[[#This Row],[Mujeres]]*100)/Tabla5[[#This Row],[Total]]</f>
        <v>47.826086956521742</v>
      </c>
    </row>
    <row r="9" spans="1:9" x14ac:dyDescent="0.3">
      <c r="A9" s="55" t="s">
        <v>32</v>
      </c>
      <c r="B9" s="56">
        <v>14</v>
      </c>
      <c r="C9" s="56">
        <v>21</v>
      </c>
      <c r="D9" s="56">
        <v>1</v>
      </c>
      <c r="E9" s="57">
        <f t="shared" si="0"/>
        <v>36</v>
      </c>
      <c r="G9" s="69" t="s">
        <v>32</v>
      </c>
      <c r="H9" s="60">
        <f>(Tabla5[[#This Row],[Hombres]]*100)/Tabla5[[#This Row],[Total]]</f>
        <v>38.888888888888886</v>
      </c>
      <c r="I9" s="64">
        <f>(Tabla5[[#This Row],[Mujeres]]*100)/Tabla5[[#This Row],[Total]]</f>
        <v>58.333333333333336</v>
      </c>
    </row>
    <row r="10" spans="1:9" x14ac:dyDescent="0.3">
      <c r="A10" s="55" t="s">
        <v>14</v>
      </c>
      <c r="B10" s="56">
        <v>19</v>
      </c>
      <c r="C10" s="56">
        <v>16</v>
      </c>
      <c r="D10" s="56">
        <v>2</v>
      </c>
      <c r="E10" s="57">
        <f t="shared" si="0"/>
        <v>37</v>
      </c>
      <c r="G10" s="69" t="s">
        <v>14</v>
      </c>
      <c r="H10" s="61">
        <f>(Tabla5[[#This Row],[Hombres]]*100)/Tabla5[[#This Row],[Total]]</f>
        <v>51.351351351351354</v>
      </c>
      <c r="I10" s="65">
        <f>(Tabla5[[#This Row],[Mujeres]]*100)/Tabla5[[#This Row],[Total]]</f>
        <v>43.243243243243242</v>
      </c>
    </row>
    <row r="11" spans="1:9" x14ac:dyDescent="0.3">
      <c r="A11" s="4" t="s">
        <v>28</v>
      </c>
      <c r="B11" s="5">
        <v>24</v>
      </c>
      <c r="C11" s="5">
        <v>15</v>
      </c>
      <c r="D11" s="5">
        <v>1</v>
      </c>
      <c r="E11" s="6">
        <f t="shared" si="0"/>
        <v>40</v>
      </c>
      <c r="G11" s="70" t="s">
        <v>28</v>
      </c>
      <c r="H11" s="62">
        <f>(Tabla5[[#This Row],[Hombres]]*100)/Tabla5[[#This Row],[Total]]</f>
        <v>60</v>
      </c>
      <c r="I11" s="65">
        <f>(Tabla5[[#This Row],[Mujeres]]*100)/Tabla5[[#This Row],[Total]]</f>
        <v>37.5</v>
      </c>
    </row>
    <row r="12" spans="1:9" x14ac:dyDescent="0.3">
      <c r="A12" s="4" t="s">
        <v>24</v>
      </c>
      <c r="B12" s="5">
        <v>16</v>
      </c>
      <c r="C12" s="5">
        <v>15</v>
      </c>
      <c r="D12" s="5">
        <v>2</v>
      </c>
      <c r="E12" s="6">
        <f t="shared" si="0"/>
        <v>33</v>
      </c>
      <c r="G12" s="70" t="s">
        <v>24</v>
      </c>
      <c r="H12" s="61">
        <f>(Tabla5[[#This Row],[Hombres]]*100)/Tabla5[[#This Row],[Total]]</f>
        <v>48.484848484848484</v>
      </c>
      <c r="I12" s="65">
        <f>(Tabla5[[#This Row],[Mujeres]]*100)/Tabla5[[#This Row],[Total]]</f>
        <v>45.454545454545453</v>
      </c>
    </row>
    <row r="13" spans="1:9" x14ac:dyDescent="0.3">
      <c r="A13" s="4" t="s">
        <v>38</v>
      </c>
      <c r="B13" s="5">
        <v>3</v>
      </c>
      <c r="C13" s="5">
        <v>10</v>
      </c>
      <c r="D13" s="5">
        <v>0</v>
      </c>
      <c r="E13" s="6">
        <f t="shared" si="0"/>
        <v>13</v>
      </c>
      <c r="G13" s="70" t="s">
        <v>38</v>
      </c>
      <c r="H13" s="60">
        <f>(Tabla5[[#This Row],[Hombres]]*100)/Tabla5[[#This Row],[Total]]</f>
        <v>23.076923076923077</v>
      </c>
      <c r="I13" s="64">
        <f>(Tabla5[[#This Row],[Mujeres]]*100)/Tabla5[[#This Row],[Total]]</f>
        <v>76.92307692307692</v>
      </c>
    </row>
    <row r="14" spans="1:9" x14ac:dyDescent="0.3">
      <c r="A14" s="4" t="s">
        <v>33</v>
      </c>
      <c r="B14" s="5">
        <v>5</v>
      </c>
      <c r="C14" s="5">
        <v>8</v>
      </c>
      <c r="D14" s="5">
        <v>1</v>
      </c>
      <c r="E14" s="6">
        <f t="shared" si="0"/>
        <v>14</v>
      </c>
      <c r="G14" s="70" t="s">
        <v>33</v>
      </c>
      <c r="H14" s="60">
        <f>(Tabla5[[#This Row],[Hombres]]*100)/Tabla5[[#This Row],[Total]]</f>
        <v>35.714285714285715</v>
      </c>
      <c r="I14" s="64">
        <f>(Tabla5[[#This Row],[Mujeres]]*100)/Tabla5[[#This Row],[Total]]</f>
        <v>57.142857142857146</v>
      </c>
    </row>
    <row r="15" spans="1:9" x14ac:dyDescent="0.3">
      <c r="A15" s="4" t="s">
        <v>12</v>
      </c>
      <c r="B15" s="5">
        <v>10</v>
      </c>
      <c r="C15" s="5">
        <v>6</v>
      </c>
      <c r="D15" s="5">
        <v>1</v>
      </c>
      <c r="E15" s="6">
        <f t="shared" si="0"/>
        <v>17</v>
      </c>
      <c r="G15" s="70" t="s">
        <v>12</v>
      </c>
      <c r="H15" s="61">
        <f>(Tabla5[[#This Row],[Hombres]]*100)/Tabla5[[#This Row],[Total]]</f>
        <v>58.823529411764703</v>
      </c>
      <c r="I15" s="65">
        <f>(Tabla5[[#This Row],[Mujeres]]*100)/Tabla5[[#This Row],[Total]]</f>
        <v>35.294117647058826</v>
      </c>
    </row>
    <row r="16" spans="1:9" x14ac:dyDescent="0.3">
      <c r="A16" s="55" t="s">
        <v>26</v>
      </c>
      <c r="B16" s="56">
        <v>15</v>
      </c>
      <c r="C16" s="56">
        <v>5</v>
      </c>
      <c r="D16" s="56">
        <v>0</v>
      </c>
      <c r="E16" s="57">
        <f t="shared" si="0"/>
        <v>20</v>
      </c>
      <c r="G16" s="69" t="s">
        <v>26</v>
      </c>
      <c r="H16" s="62">
        <f>(Tabla5[[#This Row],[Hombres]]*100)/Tabla5[[#This Row],[Total]]</f>
        <v>75</v>
      </c>
      <c r="I16" s="66">
        <f>(Tabla5[[#This Row],[Mujeres]]*100)/Tabla5[[#This Row],[Total]]</f>
        <v>25</v>
      </c>
    </row>
    <row r="17" spans="1:12" x14ac:dyDescent="0.3">
      <c r="A17" s="55" t="s">
        <v>19</v>
      </c>
      <c r="B17" s="56">
        <v>6</v>
      </c>
      <c r="C17" s="56">
        <v>5</v>
      </c>
      <c r="D17" s="56">
        <v>0</v>
      </c>
      <c r="E17" s="57">
        <f t="shared" si="0"/>
        <v>11</v>
      </c>
      <c r="G17" s="69" t="s">
        <v>19</v>
      </c>
      <c r="H17" s="61">
        <f>(Tabla5[[#This Row],[Hombres]]*100)/Tabla5[[#This Row],[Total]]</f>
        <v>54.545454545454547</v>
      </c>
      <c r="I17" s="65">
        <f>(Tabla5[[#This Row],[Mujeres]]*100)/Tabla5[[#This Row],[Total]]</f>
        <v>45.454545454545453</v>
      </c>
    </row>
    <row r="18" spans="1:12" x14ac:dyDescent="0.3">
      <c r="A18" s="55" t="s">
        <v>37</v>
      </c>
      <c r="B18" s="56">
        <v>5</v>
      </c>
      <c r="C18" s="56">
        <v>3</v>
      </c>
      <c r="D18" s="56">
        <v>1</v>
      </c>
      <c r="E18" s="57">
        <f t="shared" si="0"/>
        <v>9</v>
      </c>
      <c r="G18" s="69" t="s">
        <v>37</v>
      </c>
      <c r="H18" s="61">
        <f>(Tabla5[[#This Row],[Hombres]]*100)/Tabla5[[#This Row],[Total]]</f>
        <v>55.555555555555557</v>
      </c>
      <c r="I18" s="65">
        <f>(Tabla5[[#This Row],[Mujeres]]*100)/Tabla5[[#This Row],[Total]]</f>
        <v>33.333333333333336</v>
      </c>
    </row>
    <row r="19" spans="1:12" x14ac:dyDescent="0.3">
      <c r="A19" s="4" t="s">
        <v>27</v>
      </c>
      <c r="B19" s="5">
        <v>2</v>
      </c>
      <c r="C19" s="5">
        <v>2</v>
      </c>
      <c r="D19" s="5">
        <v>0</v>
      </c>
      <c r="E19" s="6">
        <f t="shared" si="0"/>
        <v>4</v>
      </c>
      <c r="G19" s="70" t="s">
        <v>27</v>
      </c>
      <c r="H19" s="63">
        <f>(Tabla5[[#This Row],[Hombres]]*100)/Tabla5[[#This Row],[Total]]</f>
        <v>50</v>
      </c>
      <c r="I19" s="66">
        <f>(Tabla5[[#This Row],[Mujeres]]*100)/Tabla5[[#This Row],[Total]]</f>
        <v>50</v>
      </c>
    </row>
    <row r="20" spans="1:12" x14ac:dyDescent="0.3">
      <c r="A20" s="4" t="s">
        <v>36</v>
      </c>
      <c r="B20" s="5">
        <v>2</v>
      </c>
      <c r="C20" s="5">
        <v>2</v>
      </c>
      <c r="D20" s="5">
        <v>0</v>
      </c>
      <c r="E20" s="6">
        <f t="shared" si="0"/>
        <v>4</v>
      </c>
      <c r="G20" s="70" t="s">
        <v>36</v>
      </c>
      <c r="H20" s="63">
        <f>(Tabla5[[#This Row],[Hombres]]*100)/Tabla5[[#This Row],[Total]]</f>
        <v>50</v>
      </c>
      <c r="I20" s="66">
        <f>(Tabla5[[#This Row],[Mujeres]]*100)/Tabla5[[#This Row],[Total]]</f>
        <v>50</v>
      </c>
    </row>
    <row r="21" spans="1:12" x14ac:dyDescent="0.3">
      <c r="A21" s="4" t="s">
        <v>16</v>
      </c>
      <c r="B21" s="5">
        <v>5</v>
      </c>
      <c r="C21" s="5">
        <v>2</v>
      </c>
      <c r="D21" s="5">
        <v>0</v>
      </c>
      <c r="E21" s="6">
        <f t="shared" si="0"/>
        <v>7</v>
      </c>
      <c r="G21" s="70" t="s">
        <v>16</v>
      </c>
      <c r="H21" s="61">
        <f>(Tabla5[[#This Row],[Hombres]]*100)/Tabla5[[#This Row],[Total]]</f>
        <v>71.428571428571431</v>
      </c>
      <c r="I21" s="65">
        <f>(Tabla5[[#This Row],[Mujeres]]*100)/Tabla5[[#This Row],[Total]]</f>
        <v>28.571428571428573</v>
      </c>
    </row>
    <row r="22" spans="1:12" x14ac:dyDescent="0.3">
      <c r="A22" s="4" t="s">
        <v>35</v>
      </c>
      <c r="B22" s="5">
        <v>9</v>
      </c>
      <c r="C22" s="5">
        <v>2</v>
      </c>
      <c r="D22" s="5">
        <v>0</v>
      </c>
      <c r="E22" s="6">
        <f t="shared" si="0"/>
        <v>11</v>
      </c>
      <c r="G22" s="70" t="s">
        <v>35</v>
      </c>
      <c r="H22" s="61">
        <f>(Tabla5[[#This Row],[Hombres]]*100)/Tabla5[[#This Row],[Total]]</f>
        <v>81.818181818181813</v>
      </c>
      <c r="I22" s="65">
        <f>(Tabla5[[#This Row],[Mujeres]]*100)/Tabla5[[#This Row],[Total]]</f>
        <v>18.181818181818183</v>
      </c>
    </row>
    <row r="23" spans="1:12" x14ac:dyDescent="0.3">
      <c r="A23" s="41" t="s">
        <v>11</v>
      </c>
      <c r="B23" s="42">
        <v>2</v>
      </c>
      <c r="C23" s="42">
        <v>1</v>
      </c>
      <c r="D23" s="42">
        <v>0</v>
      </c>
      <c r="E23" s="43">
        <f>SUM(B23:D23)</f>
        <v>3</v>
      </c>
      <c r="G23" s="69" t="s">
        <v>11</v>
      </c>
      <c r="H23" s="67">
        <f>(Tabla5[[#This Row],[Hombres]]*100)/Tabla5[[#This Row],[Total]]</f>
        <v>66.666666666666671</v>
      </c>
      <c r="I23" s="68">
        <f>(Tabla5[[#This Row],[Mujeres]]*100)/Tabla5[[#This Row],[Total]]</f>
        <v>33.333333333333336</v>
      </c>
    </row>
    <row r="25" spans="1:12" x14ac:dyDescent="0.3">
      <c r="A25" t="s">
        <v>3</v>
      </c>
      <c r="B25">
        <f>SUM(Tabla5[Hombres])</f>
        <v>331</v>
      </c>
      <c r="C25">
        <f>SUM(Tabla5[Mujeres])</f>
        <v>336</v>
      </c>
      <c r="E25">
        <f>SUM(Tabla5[Total])</f>
        <v>700</v>
      </c>
    </row>
    <row r="28" spans="1:12" x14ac:dyDescent="0.3">
      <c r="B28">
        <f>SUM(71+65+37+40+33+17+20+11+9+21)</f>
        <v>324</v>
      </c>
      <c r="C28">
        <f>SUM(113+88+58+36+13+14)</f>
        <v>322</v>
      </c>
    </row>
    <row r="30" spans="1:12" x14ac:dyDescent="0.3">
      <c r="B30">
        <v>71</v>
      </c>
      <c r="C30">
        <v>113</v>
      </c>
      <c r="K30" s="58" t="s">
        <v>46</v>
      </c>
      <c r="L30" s="37" t="s">
        <v>47</v>
      </c>
    </row>
    <row r="31" spans="1:12" x14ac:dyDescent="0.3">
      <c r="B31">
        <v>65</v>
      </c>
      <c r="C31">
        <v>88</v>
      </c>
      <c r="K31" s="59">
        <f>AVERAGE(Tabla5[Hombres])</f>
        <v>15.761904761904763</v>
      </c>
      <c r="L31" s="29">
        <f>AVERAGE(Tabla5[Mujeres])</f>
        <v>16</v>
      </c>
    </row>
    <row r="32" spans="1:12" x14ac:dyDescent="0.3">
      <c r="B32">
        <v>37</v>
      </c>
      <c r="C32">
        <v>58</v>
      </c>
    </row>
    <row r="33" spans="2:3" x14ac:dyDescent="0.3">
      <c r="B33">
        <v>40</v>
      </c>
      <c r="C33">
        <v>36</v>
      </c>
    </row>
    <row r="34" spans="2:3" x14ac:dyDescent="0.3">
      <c r="B34">
        <v>33</v>
      </c>
      <c r="C34">
        <v>13</v>
      </c>
    </row>
    <row r="35" spans="2:3" x14ac:dyDescent="0.3">
      <c r="B35">
        <v>17</v>
      </c>
      <c r="C35">
        <v>14</v>
      </c>
    </row>
    <row r="36" spans="2:3" x14ac:dyDescent="0.3">
      <c r="B36">
        <v>20</v>
      </c>
    </row>
    <row r="37" spans="2:3" x14ac:dyDescent="0.3">
      <c r="B37">
        <v>11</v>
      </c>
    </row>
    <row r="38" spans="2:3" x14ac:dyDescent="0.3">
      <c r="B38">
        <v>9</v>
      </c>
    </row>
    <row r="39" spans="2:3" x14ac:dyDescent="0.3">
      <c r="B39">
        <v>21</v>
      </c>
    </row>
    <row r="41" spans="2:3" x14ac:dyDescent="0.3">
      <c r="B41">
        <f>AVERAGE(B30:B39)</f>
        <v>32.4</v>
      </c>
      <c r="C41">
        <f>AVERAGE(C30:C35)</f>
        <v>53.666666666666664</v>
      </c>
    </row>
  </sheetData>
  <mergeCells count="1">
    <mergeCell ref="B1:E1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Particip H-M x Pais</vt:lpstr>
      <vt:lpstr>Delegs x genero</vt:lpstr>
      <vt:lpstr>Mujeres-Medallas</vt:lpstr>
      <vt:lpstr>Delegaciones Grandes (&gt;100)</vt:lpstr>
      <vt:lpstr>Medallas x sexo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horvath</dc:creator>
  <cp:lastModifiedBy>julian horvath</cp:lastModifiedBy>
  <dcterms:created xsi:type="dcterms:W3CDTF">2021-08-12T19:14:37Z</dcterms:created>
  <dcterms:modified xsi:type="dcterms:W3CDTF">2021-09-08T07:38:36Z</dcterms:modified>
</cp:coreProperties>
</file>