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ingl\Desktop\michael\excel_sort\"/>
    </mc:Choice>
  </mc:AlternateContent>
  <xr:revisionPtr revIDLastSave="0" documentId="13_ncr:1_{4E613D56-CFD8-4456-8FA0-26B0463A84E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J500" i="1"/>
  <c r="N500" i="1"/>
  <c r="P500" i="1"/>
  <c r="Q500" i="1" s="1"/>
  <c r="T500" i="1"/>
  <c r="V500" i="1"/>
  <c r="W500" i="1" s="1"/>
  <c r="Z500" i="1"/>
  <c r="AB500" i="1"/>
  <c r="AF500" i="1"/>
  <c r="AI500" i="1"/>
  <c r="AK500" i="1"/>
  <c r="AL500" i="1" s="1"/>
  <c r="AO500" i="1"/>
  <c r="AR500" i="1"/>
  <c r="AT500" i="1"/>
  <c r="AU500" i="1" s="1"/>
  <c r="AX500" i="1"/>
  <c r="AZ500" i="1"/>
  <c r="BA500" i="1" s="1"/>
  <c r="F459" i="1"/>
  <c r="J459" i="1"/>
  <c r="N459" i="1"/>
  <c r="P459" i="1"/>
  <c r="T459" i="1"/>
  <c r="V459" i="1"/>
  <c r="W459" i="1" s="1"/>
  <c r="Z459" i="1"/>
  <c r="AB459" i="1"/>
  <c r="AF459" i="1"/>
  <c r="AI459" i="1"/>
  <c r="AK459" i="1"/>
  <c r="AL459" i="1" s="1"/>
  <c r="AO459" i="1"/>
  <c r="AR459" i="1"/>
  <c r="AT459" i="1"/>
  <c r="AU459" i="1" s="1"/>
  <c r="AX459" i="1"/>
  <c r="AZ459" i="1"/>
  <c r="BA459" i="1" s="1"/>
  <c r="F397" i="1"/>
  <c r="J397" i="1"/>
  <c r="N397" i="1"/>
  <c r="P397" i="1"/>
  <c r="T397" i="1"/>
  <c r="V397" i="1"/>
  <c r="W397" i="1" s="1"/>
  <c r="Z397" i="1"/>
  <c r="AB397" i="1"/>
  <c r="AF397" i="1"/>
  <c r="AI397" i="1"/>
  <c r="AK397" i="1"/>
  <c r="AO397" i="1"/>
  <c r="AR397" i="1"/>
  <c r="AT397" i="1"/>
  <c r="AU397" i="1" s="1"/>
  <c r="AX397" i="1"/>
  <c r="AZ397" i="1"/>
  <c r="BA397" i="1"/>
  <c r="F353" i="1"/>
  <c r="J353" i="1"/>
  <c r="N353" i="1"/>
  <c r="P353" i="1"/>
  <c r="Q353" i="1" s="1"/>
  <c r="T353" i="1"/>
  <c r="V353" i="1"/>
  <c r="W353" i="1" s="1"/>
  <c r="Z353" i="1"/>
  <c r="AB353" i="1"/>
  <c r="AC353" i="1" s="1"/>
  <c r="AF353" i="1"/>
  <c r="AI353" i="1"/>
  <c r="AK353" i="1"/>
  <c r="AL353" i="1" s="1"/>
  <c r="AO353" i="1"/>
  <c r="AR353" i="1"/>
  <c r="AT353" i="1"/>
  <c r="AU353" i="1" s="1"/>
  <c r="AX353" i="1"/>
  <c r="AZ353" i="1"/>
  <c r="BA353" i="1" s="1"/>
  <c r="F315" i="1"/>
  <c r="J315" i="1"/>
  <c r="N315" i="1"/>
  <c r="P315" i="1"/>
  <c r="Q315" i="1" s="1"/>
  <c r="T315" i="1"/>
  <c r="V315" i="1"/>
  <c r="W315" i="1" s="1"/>
  <c r="Z315" i="1"/>
  <c r="AB315" i="1"/>
  <c r="AC315" i="1" s="1"/>
  <c r="AF315" i="1"/>
  <c r="AI315" i="1"/>
  <c r="AK315" i="1"/>
  <c r="AO315" i="1"/>
  <c r="AR315" i="1"/>
  <c r="AT315" i="1"/>
  <c r="AU315" i="1" s="1"/>
  <c r="AX315" i="1"/>
  <c r="AZ315" i="1"/>
  <c r="F32" i="1"/>
  <c r="J32" i="1"/>
  <c r="N32" i="1"/>
  <c r="P32" i="1"/>
  <c r="Q32" i="1" s="1"/>
  <c r="T32" i="1"/>
  <c r="V32" i="1"/>
  <c r="W32" i="1"/>
  <c r="Z32" i="1"/>
  <c r="AB32" i="1"/>
  <c r="AC32" i="1" s="1"/>
  <c r="AF32" i="1"/>
  <c r="AI32" i="1"/>
  <c r="AK32" i="1"/>
  <c r="AL32" i="1" s="1"/>
  <c r="AO32" i="1"/>
  <c r="AR32" i="1"/>
  <c r="AT32" i="1"/>
  <c r="AU32" i="1" s="1"/>
  <c r="AX32" i="1"/>
  <c r="AZ32" i="1"/>
  <c r="BA32" i="1" s="1"/>
  <c r="BA618" i="1"/>
  <c r="BA619" i="1"/>
  <c r="BA620" i="1"/>
  <c r="BA621" i="1"/>
  <c r="BA623" i="1"/>
  <c r="BA626" i="1"/>
  <c r="BA627" i="1"/>
  <c r="BA628" i="1"/>
  <c r="BA629" i="1"/>
  <c r="BA631" i="1"/>
  <c r="BA634" i="1"/>
  <c r="BA635" i="1"/>
  <c r="AZ618" i="1"/>
  <c r="AZ619" i="1"/>
  <c r="AZ620" i="1"/>
  <c r="AZ621" i="1"/>
  <c r="AZ622" i="1"/>
  <c r="BA622" i="1" s="1"/>
  <c r="AZ623" i="1"/>
  <c r="AZ624" i="1"/>
  <c r="BA624" i="1" s="1"/>
  <c r="AZ625" i="1"/>
  <c r="BA625" i="1" s="1"/>
  <c r="AZ626" i="1"/>
  <c r="AZ627" i="1"/>
  <c r="AZ628" i="1"/>
  <c r="AZ629" i="1"/>
  <c r="AZ630" i="1"/>
  <c r="BA630" i="1" s="1"/>
  <c r="AZ631" i="1"/>
  <c r="AZ632" i="1"/>
  <c r="BA632" i="1" s="1"/>
  <c r="AZ633" i="1"/>
  <c r="BA633" i="1" s="1"/>
  <c r="AZ634" i="1"/>
  <c r="AZ635" i="1"/>
  <c r="BA616" i="1"/>
  <c r="BA603" i="1"/>
  <c r="BA605" i="1"/>
  <c r="AZ426" i="1"/>
  <c r="AZ427" i="1"/>
  <c r="AZ429" i="1"/>
  <c r="AZ430" i="1"/>
  <c r="AZ431" i="1"/>
  <c r="AZ433" i="1"/>
  <c r="AZ434" i="1"/>
  <c r="AZ435" i="1"/>
  <c r="AZ437" i="1"/>
  <c r="AZ438" i="1"/>
  <c r="AZ439" i="1"/>
  <c r="AZ441" i="1"/>
  <c r="AZ442" i="1"/>
  <c r="AZ443" i="1"/>
  <c r="AZ447" i="1"/>
  <c r="AZ448" i="1"/>
  <c r="AZ449" i="1"/>
  <c r="AZ451" i="1"/>
  <c r="AZ452" i="1"/>
  <c r="AZ453" i="1"/>
  <c r="AZ455" i="1"/>
  <c r="AZ456" i="1"/>
  <c r="AZ457" i="1"/>
  <c r="AZ460" i="1"/>
  <c r="AZ461" i="1"/>
  <c r="AZ463" i="1"/>
  <c r="AZ464" i="1"/>
  <c r="AZ465" i="1"/>
  <c r="AZ469" i="1"/>
  <c r="AZ470" i="1"/>
  <c r="AZ471" i="1"/>
  <c r="AZ473" i="1"/>
  <c r="AZ474" i="1"/>
  <c r="AZ475" i="1"/>
  <c r="AZ477" i="1"/>
  <c r="AZ478" i="1"/>
  <c r="AZ479" i="1"/>
  <c r="AZ481" i="1"/>
  <c r="AZ482" i="1"/>
  <c r="AZ483" i="1"/>
  <c r="AZ485" i="1"/>
  <c r="AZ486" i="1"/>
  <c r="AZ487" i="1"/>
  <c r="AZ491" i="1"/>
  <c r="AZ492" i="1"/>
  <c r="AZ493" i="1"/>
  <c r="AZ494" i="1"/>
  <c r="AZ496" i="1"/>
  <c r="AZ497" i="1"/>
  <c r="AZ498" i="1"/>
  <c r="AZ501" i="1"/>
  <c r="AZ502" i="1"/>
  <c r="AZ504" i="1"/>
  <c r="AZ505" i="1"/>
  <c r="AZ506" i="1"/>
  <c r="AZ508" i="1"/>
  <c r="AZ509" i="1"/>
  <c r="AZ510" i="1"/>
  <c r="AZ514" i="1"/>
  <c r="AZ515" i="1"/>
  <c r="AZ516" i="1"/>
  <c r="AZ518" i="1"/>
  <c r="AZ519" i="1"/>
  <c r="AZ520" i="1"/>
  <c r="AZ522" i="1"/>
  <c r="AZ523" i="1"/>
  <c r="AZ524" i="1"/>
  <c r="AZ526" i="1"/>
  <c r="AZ527" i="1"/>
  <c r="AZ528" i="1"/>
  <c r="AZ530" i="1"/>
  <c r="AZ531" i="1"/>
  <c r="AZ532" i="1"/>
  <c r="AZ536" i="1"/>
  <c r="AZ537" i="1"/>
  <c r="AZ538" i="1"/>
  <c r="AZ540" i="1"/>
  <c r="AZ541" i="1"/>
  <c r="AZ542" i="1"/>
  <c r="AZ544" i="1"/>
  <c r="AZ545" i="1"/>
  <c r="AZ546" i="1"/>
  <c r="AZ548" i="1"/>
  <c r="AZ549" i="1"/>
  <c r="AZ550" i="1"/>
  <c r="AZ552" i="1"/>
  <c r="AZ553" i="1"/>
  <c r="AZ554" i="1"/>
  <c r="AZ558" i="1"/>
  <c r="AZ559" i="1"/>
  <c r="AZ560" i="1"/>
  <c r="AZ562" i="1"/>
  <c r="AZ563" i="1"/>
  <c r="AZ564" i="1"/>
  <c r="AZ566" i="1"/>
  <c r="AZ567" i="1"/>
  <c r="AZ568" i="1"/>
  <c r="AZ569" i="1"/>
  <c r="AZ570" i="1"/>
  <c r="AZ571" i="1"/>
  <c r="AZ572" i="1"/>
  <c r="AZ573" i="1"/>
  <c r="AZ575" i="1"/>
  <c r="AZ576" i="1"/>
  <c r="AZ577" i="1"/>
  <c r="AZ578" i="1"/>
  <c r="AZ579" i="1"/>
  <c r="AZ580" i="1"/>
  <c r="AZ581" i="1"/>
  <c r="AZ582" i="1"/>
  <c r="AZ583" i="1"/>
  <c r="AZ585" i="1"/>
  <c r="AZ586" i="1"/>
  <c r="AZ587" i="1"/>
  <c r="AZ590" i="1"/>
  <c r="AZ593" i="1"/>
  <c r="AZ594" i="1"/>
  <c r="AZ595" i="1"/>
  <c r="AZ596" i="1"/>
  <c r="AZ597" i="1"/>
  <c r="AZ598" i="1"/>
  <c r="AZ601" i="1"/>
  <c r="AZ602" i="1"/>
  <c r="BA602" i="1" s="1"/>
  <c r="AZ603" i="1"/>
  <c r="AZ604" i="1"/>
  <c r="BA604" i="1" s="1"/>
  <c r="AZ605" i="1"/>
  <c r="AZ606" i="1"/>
  <c r="BA606" i="1" s="1"/>
  <c r="AZ607" i="1"/>
  <c r="BA607" i="1" s="1"/>
  <c r="AZ608" i="1"/>
  <c r="BA608" i="1" s="1"/>
  <c r="AZ609" i="1"/>
  <c r="BA609" i="1" s="1"/>
  <c r="AZ610" i="1"/>
  <c r="BA610" i="1" s="1"/>
  <c r="AZ611" i="1"/>
  <c r="BA611" i="1" s="1"/>
  <c r="AZ612" i="1"/>
  <c r="BA612" i="1" s="1"/>
  <c r="AZ613" i="1"/>
  <c r="BA613" i="1" s="1"/>
  <c r="AZ614" i="1"/>
  <c r="BA614" i="1" s="1"/>
  <c r="AZ615" i="1"/>
  <c r="BA615" i="1" s="1"/>
  <c r="AZ616" i="1"/>
  <c r="AZ617" i="1"/>
  <c r="BA617" i="1" s="1"/>
  <c r="AZ425" i="1"/>
  <c r="AT425" i="1"/>
  <c r="AZ4" i="1"/>
  <c r="AZ5" i="1"/>
  <c r="AZ7" i="1"/>
  <c r="AZ8" i="1"/>
  <c r="AZ9" i="1"/>
  <c r="AZ10" i="1"/>
  <c r="AZ14" i="1"/>
  <c r="AZ15" i="1"/>
  <c r="AZ17" i="1"/>
  <c r="AZ18" i="1"/>
  <c r="AZ20" i="1"/>
  <c r="AZ21" i="1"/>
  <c r="AZ22" i="1"/>
  <c r="AZ23" i="1"/>
  <c r="AZ27" i="1"/>
  <c r="AZ28" i="1"/>
  <c r="AZ29" i="1"/>
  <c r="AZ30" i="1"/>
  <c r="AZ34" i="1"/>
  <c r="AZ35" i="1"/>
  <c r="AZ36" i="1"/>
  <c r="AZ37" i="1"/>
  <c r="AZ39" i="1"/>
  <c r="AZ40" i="1"/>
  <c r="AZ41" i="1"/>
  <c r="AZ45" i="1"/>
  <c r="AZ46" i="1"/>
  <c r="AZ47" i="1"/>
  <c r="AZ49" i="1"/>
  <c r="AZ50" i="1"/>
  <c r="AZ51" i="1"/>
  <c r="AZ53" i="1"/>
  <c r="AZ54" i="1"/>
  <c r="AZ55" i="1"/>
  <c r="AZ57" i="1"/>
  <c r="AZ58" i="1"/>
  <c r="AZ59" i="1"/>
  <c r="AZ61" i="1"/>
  <c r="AZ62" i="1"/>
  <c r="AZ67" i="1"/>
  <c r="AZ68" i="1"/>
  <c r="AZ69" i="1"/>
  <c r="AZ71" i="1"/>
  <c r="AZ72" i="1"/>
  <c r="AZ74" i="1"/>
  <c r="AZ75" i="1"/>
  <c r="AZ76" i="1"/>
  <c r="AZ78" i="1"/>
  <c r="AZ79" i="1"/>
  <c r="AZ81" i="1"/>
  <c r="AZ82" i="1"/>
  <c r="AZ83" i="1"/>
  <c r="AZ87" i="1"/>
  <c r="AZ88" i="1"/>
  <c r="AZ89" i="1"/>
  <c r="AZ91" i="1"/>
  <c r="AZ92" i="1"/>
  <c r="AZ93" i="1"/>
  <c r="AZ95" i="1"/>
  <c r="AZ96" i="1"/>
  <c r="AZ97" i="1"/>
  <c r="AZ99" i="1"/>
  <c r="AZ100" i="1"/>
  <c r="AZ101" i="1"/>
  <c r="AZ103" i="1"/>
  <c r="AZ104" i="1"/>
  <c r="AZ105" i="1"/>
  <c r="AZ109" i="1"/>
  <c r="AZ110" i="1"/>
  <c r="AZ111" i="1"/>
  <c r="AZ113" i="1"/>
  <c r="AZ114" i="1"/>
  <c r="AZ115" i="1"/>
  <c r="AZ117" i="1"/>
  <c r="AZ118" i="1"/>
  <c r="AZ119" i="1"/>
  <c r="AZ121" i="1"/>
  <c r="AZ122" i="1"/>
  <c r="AZ123" i="1"/>
  <c r="AZ125" i="1"/>
  <c r="AZ126" i="1"/>
  <c r="AZ127" i="1"/>
  <c r="AZ131" i="1"/>
  <c r="AZ132" i="1"/>
  <c r="AZ133" i="1"/>
  <c r="AZ135" i="1"/>
  <c r="AZ136" i="1"/>
  <c r="AZ137" i="1"/>
  <c r="AZ139" i="1"/>
  <c r="AZ140" i="1"/>
  <c r="AZ141" i="1"/>
  <c r="AZ143" i="1"/>
  <c r="AZ144" i="1"/>
  <c r="AZ145" i="1"/>
  <c r="AZ147" i="1"/>
  <c r="AZ149" i="1"/>
  <c r="AZ153" i="1"/>
  <c r="AZ154" i="1"/>
  <c r="AZ155" i="1"/>
  <c r="AZ157" i="1"/>
  <c r="AZ158" i="1"/>
  <c r="AZ159" i="1"/>
  <c r="AZ161" i="1"/>
  <c r="AZ162" i="1"/>
  <c r="AZ163" i="1"/>
  <c r="AZ165" i="1"/>
  <c r="AZ166" i="1"/>
  <c r="AZ167" i="1"/>
  <c r="AZ169" i="1"/>
  <c r="AZ170" i="1"/>
  <c r="AZ171" i="1"/>
  <c r="AZ174" i="1"/>
  <c r="AZ175" i="1"/>
  <c r="AZ176" i="1"/>
  <c r="AZ177" i="1"/>
  <c r="AZ179" i="1"/>
  <c r="AZ180" i="1"/>
  <c r="AZ181" i="1"/>
  <c r="AZ182" i="1"/>
  <c r="AZ183" i="1"/>
  <c r="AZ184" i="1"/>
  <c r="AZ185" i="1"/>
  <c r="AZ186" i="1"/>
  <c r="AZ187" i="1"/>
  <c r="AZ189" i="1"/>
  <c r="AZ190" i="1"/>
  <c r="AZ191" i="1"/>
  <c r="AZ193" i="1"/>
  <c r="AZ194" i="1"/>
  <c r="AZ195" i="1"/>
  <c r="AZ199" i="1"/>
  <c r="AZ200" i="1"/>
  <c r="AZ201" i="1"/>
  <c r="AZ202" i="1"/>
  <c r="AZ204" i="1"/>
  <c r="AZ205" i="1"/>
  <c r="AZ206" i="1"/>
  <c r="AZ208" i="1"/>
  <c r="AZ209" i="1"/>
  <c r="AZ210" i="1"/>
  <c r="AZ212" i="1"/>
  <c r="AZ213" i="1"/>
  <c r="AZ214" i="1"/>
  <c r="AZ216" i="1"/>
  <c r="AZ217" i="1"/>
  <c r="AZ218" i="1"/>
  <c r="AZ221" i="1"/>
  <c r="AZ222" i="1"/>
  <c r="AZ223" i="1"/>
  <c r="AZ224" i="1"/>
  <c r="AZ226" i="1"/>
  <c r="AZ227" i="1"/>
  <c r="AZ228" i="1"/>
  <c r="AZ230" i="1"/>
  <c r="AZ231" i="1"/>
  <c r="AZ232" i="1"/>
  <c r="AZ234" i="1"/>
  <c r="AZ235" i="1"/>
  <c r="AZ236" i="1"/>
  <c r="AZ238" i="1"/>
  <c r="AZ239" i="1"/>
  <c r="AZ240" i="1"/>
  <c r="AZ244" i="1"/>
  <c r="AZ245" i="1"/>
  <c r="AZ246" i="1"/>
  <c r="AZ248" i="1"/>
  <c r="AZ249" i="1"/>
  <c r="AZ250" i="1"/>
  <c r="AZ252" i="1"/>
  <c r="AZ253" i="1"/>
  <c r="AZ254" i="1"/>
  <c r="AZ256" i="1"/>
  <c r="AZ257" i="1"/>
  <c r="AZ258" i="1"/>
  <c r="AZ260" i="1"/>
  <c r="AZ261" i="1"/>
  <c r="AZ262" i="1"/>
  <c r="AZ266" i="1"/>
  <c r="AZ267" i="1"/>
  <c r="AZ268" i="1"/>
  <c r="AZ270" i="1"/>
  <c r="AZ271" i="1"/>
  <c r="AZ272" i="1"/>
  <c r="AZ273" i="1"/>
  <c r="AZ274" i="1"/>
  <c r="AZ275" i="1"/>
  <c r="AZ277" i="1"/>
  <c r="AZ278" i="1"/>
  <c r="AZ279" i="1"/>
  <c r="AZ281" i="1"/>
  <c r="AZ282" i="1"/>
  <c r="AZ283" i="1"/>
  <c r="AZ284" i="1"/>
  <c r="AZ285" i="1"/>
  <c r="AZ287" i="1"/>
  <c r="AZ288" i="1"/>
  <c r="AZ289" i="1"/>
  <c r="AZ293" i="1"/>
  <c r="AZ294" i="1"/>
  <c r="AZ295" i="1"/>
  <c r="AZ297" i="1"/>
  <c r="AZ298" i="1"/>
  <c r="AZ299" i="1"/>
  <c r="AZ301" i="1"/>
  <c r="AZ302" i="1"/>
  <c r="AZ303" i="1"/>
  <c r="AZ305" i="1"/>
  <c r="AZ306" i="1"/>
  <c r="AZ307" i="1"/>
  <c r="AZ309" i="1"/>
  <c r="AZ310" i="1"/>
  <c r="AZ311" i="1"/>
  <c r="AZ316" i="1"/>
  <c r="AZ317" i="1"/>
  <c r="AZ319" i="1"/>
  <c r="AZ320" i="1"/>
  <c r="AZ321" i="1"/>
  <c r="AZ323" i="1"/>
  <c r="AZ324" i="1"/>
  <c r="AZ325" i="1"/>
  <c r="AZ327" i="1"/>
  <c r="AZ328" i="1"/>
  <c r="AZ329" i="1"/>
  <c r="AZ331" i="1"/>
  <c r="AZ332" i="1"/>
  <c r="AZ333" i="1"/>
  <c r="AZ337" i="1"/>
  <c r="AZ338" i="1"/>
  <c r="AZ339" i="1"/>
  <c r="AZ341" i="1"/>
  <c r="AZ342" i="1"/>
  <c r="AZ343" i="1"/>
  <c r="AZ345" i="1"/>
  <c r="AZ346" i="1"/>
  <c r="AZ347" i="1"/>
  <c r="AZ349" i="1"/>
  <c r="AZ350" i="1"/>
  <c r="AZ351" i="1"/>
  <c r="AZ354" i="1"/>
  <c r="AZ355" i="1"/>
  <c r="AZ359" i="1"/>
  <c r="AZ360" i="1"/>
  <c r="AZ361" i="1"/>
  <c r="AZ363" i="1"/>
  <c r="AZ364" i="1"/>
  <c r="AZ365" i="1"/>
  <c r="AZ367" i="1"/>
  <c r="AZ368" i="1"/>
  <c r="AZ369" i="1"/>
  <c r="AZ371" i="1"/>
  <c r="AZ372" i="1"/>
  <c r="AZ373" i="1"/>
  <c r="AZ375" i="1"/>
  <c r="AZ376" i="1"/>
  <c r="AZ377" i="1"/>
  <c r="AZ380" i="1"/>
  <c r="AZ381" i="1"/>
  <c r="AZ382" i="1"/>
  <c r="AZ383" i="1"/>
  <c r="AZ385" i="1"/>
  <c r="AZ386" i="1"/>
  <c r="AZ387" i="1"/>
  <c r="AZ389" i="1"/>
  <c r="AZ390" i="1"/>
  <c r="AZ391" i="1"/>
  <c r="AZ393" i="1"/>
  <c r="AZ394" i="1"/>
  <c r="AZ395" i="1"/>
  <c r="AZ398" i="1"/>
  <c r="AZ399" i="1"/>
  <c r="AZ402" i="1"/>
  <c r="AZ403" i="1"/>
  <c r="AZ404" i="1"/>
  <c r="AZ405" i="1"/>
  <c r="AZ407" i="1"/>
  <c r="AZ408" i="1"/>
  <c r="AZ409" i="1"/>
  <c r="AZ411" i="1"/>
  <c r="AZ412" i="1"/>
  <c r="AZ413" i="1"/>
  <c r="AZ415" i="1"/>
  <c r="AZ416" i="1"/>
  <c r="AZ417" i="1"/>
  <c r="AZ419" i="1"/>
  <c r="AZ420" i="1"/>
  <c r="AZ421" i="1"/>
  <c r="AZ3" i="1"/>
  <c r="AT3" i="1"/>
  <c r="AT426" i="1"/>
  <c r="AT427" i="1"/>
  <c r="AT429" i="1"/>
  <c r="AT430" i="1"/>
  <c r="AT431" i="1"/>
  <c r="AT433" i="1"/>
  <c r="AT434" i="1"/>
  <c r="AT435" i="1"/>
  <c r="AT437" i="1"/>
  <c r="AT438" i="1"/>
  <c r="AT439" i="1"/>
  <c r="AT441" i="1"/>
  <c r="AT442" i="1"/>
  <c r="AT443" i="1"/>
  <c r="AT447" i="1"/>
  <c r="AT448" i="1"/>
  <c r="AT449" i="1"/>
  <c r="AT451" i="1"/>
  <c r="AT452" i="1"/>
  <c r="AT453" i="1"/>
  <c r="AT455" i="1"/>
  <c r="AT456" i="1"/>
  <c r="AT457" i="1"/>
  <c r="AT460" i="1"/>
  <c r="AT461" i="1"/>
  <c r="AT463" i="1"/>
  <c r="AT464" i="1"/>
  <c r="AT465" i="1"/>
  <c r="AT469" i="1"/>
  <c r="AT470" i="1"/>
  <c r="AT471" i="1"/>
  <c r="AT473" i="1"/>
  <c r="AT474" i="1"/>
  <c r="AT475" i="1"/>
  <c r="AT477" i="1"/>
  <c r="AT478" i="1"/>
  <c r="AT479" i="1"/>
  <c r="AT481" i="1"/>
  <c r="AT482" i="1"/>
  <c r="AT483" i="1"/>
  <c r="AT485" i="1"/>
  <c r="AT486" i="1"/>
  <c r="AT487" i="1"/>
  <c r="AT491" i="1"/>
  <c r="AT492" i="1"/>
  <c r="AT493" i="1"/>
  <c r="AT494" i="1"/>
  <c r="AT496" i="1"/>
  <c r="AT497" i="1"/>
  <c r="AT498" i="1"/>
  <c r="AT501" i="1"/>
  <c r="AT502" i="1"/>
  <c r="AT504" i="1"/>
  <c r="AT505" i="1"/>
  <c r="AT506" i="1"/>
  <c r="AT508" i="1"/>
  <c r="AT509" i="1"/>
  <c r="AT510" i="1"/>
  <c r="AT514" i="1"/>
  <c r="AT515" i="1"/>
  <c r="AT516" i="1"/>
  <c r="AT518" i="1"/>
  <c r="AT519" i="1"/>
  <c r="AT520" i="1"/>
  <c r="AT522" i="1"/>
  <c r="AT523" i="1"/>
  <c r="AT524" i="1"/>
  <c r="AT526" i="1"/>
  <c r="AT527" i="1"/>
  <c r="AT528" i="1"/>
  <c r="AT530" i="1"/>
  <c r="AT531" i="1"/>
  <c r="AT532" i="1"/>
  <c r="AT536" i="1"/>
  <c r="AT537" i="1"/>
  <c r="AT538" i="1"/>
  <c r="AT540" i="1"/>
  <c r="AT541" i="1"/>
  <c r="AT542" i="1"/>
  <c r="AT544" i="1"/>
  <c r="AT545" i="1"/>
  <c r="AT546" i="1"/>
  <c r="AT548" i="1"/>
  <c r="AT549" i="1"/>
  <c r="AT550" i="1"/>
  <c r="AT552" i="1"/>
  <c r="AT553" i="1"/>
  <c r="AT554" i="1"/>
  <c r="AT558" i="1"/>
  <c r="AT559" i="1"/>
  <c r="AT560" i="1"/>
  <c r="AT562" i="1"/>
  <c r="AT563" i="1"/>
  <c r="AT564" i="1"/>
  <c r="AT566" i="1"/>
  <c r="AT567" i="1"/>
  <c r="AT568" i="1"/>
  <c r="AT569" i="1"/>
  <c r="AT570" i="1"/>
  <c r="AT571" i="1"/>
  <c r="AT572" i="1"/>
  <c r="AT573" i="1"/>
  <c r="AT575" i="1"/>
  <c r="AT576" i="1"/>
  <c r="AT577" i="1"/>
  <c r="AT578" i="1"/>
  <c r="AT579" i="1"/>
  <c r="AT580" i="1"/>
  <c r="AT581" i="1"/>
  <c r="AT582" i="1"/>
  <c r="AT583" i="1"/>
  <c r="AT585" i="1"/>
  <c r="AT586" i="1"/>
  <c r="AT587" i="1"/>
  <c r="AK425" i="1"/>
  <c r="AT4" i="1"/>
  <c r="AT5" i="1"/>
  <c r="AT7" i="1"/>
  <c r="AT8" i="1"/>
  <c r="AT9" i="1"/>
  <c r="AT10" i="1"/>
  <c r="AT14" i="1"/>
  <c r="AT15" i="1"/>
  <c r="AT17" i="1"/>
  <c r="AT18" i="1"/>
  <c r="AT20" i="1"/>
  <c r="AT21" i="1"/>
  <c r="AT22" i="1"/>
  <c r="AT23" i="1"/>
  <c r="AT27" i="1"/>
  <c r="AT28" i="1"/>
  <c r="AT29" i="1"/>
  <c r="AT30" i="1"/>
  <c r="AT34" i="1"/>
  <c r="AT35" i="1"/>
  <c r="AT36" i="1"/>
  <c r="AT37" i="1"/>
  <c r="AT39" i="1"/>
  <c r="AT40" i="1"/>
  <c r="AT41" i="1"/>
  <c r="AT45" i="1"/>
  <c r="AT46" i="1"/>
  <c r="AT47" i="1"/>
  <c r="AT49" i="1"/>
  <c r="AT50" i="1"/>
  <c r="AT51" i="1"/>
  <c r="AT53" i="1"/>
  <c r="AT54" i="1"/>
  <c r="AT55" i="1"/>
  <c r="AT57" i="1"/>
  <c r="AT58" i="1"/>
  <c r="AT59" i="1"/>
  <c r="AT61" i="1"/>
  <c r="AT62" i="1"/>
  <c r="AT67" i="1"/>
  <c r="AT68" i="1"/>
  <c r="AT69" i="1"/>
  <c r="AT71" i="1"/>
  <c r="AT72" i="1"/>
  <c r="AT74" i="1"/>
  <c r="AT75" i="1"/>
  <c r="AT76" i="1"/>
  <c r="AT78" i="1"/>
  <c r="AT79" i="1"/>
  <c r="AT81" i="1"/>
  <c r="AT82" i="1"/>
  <c r="AT83" i="1"/>
  <c r="AT87" i="1"/>
  <c r="AT88" i="1"/>
  <c r="AT89" i="1"/>
  <c r="AT91" i="1"/>
  <c r="AT92" i="1"/>
  <c r="AT93" i="1"/>
  <c r="AT95" i="1"/>
  <c r="AT96" i="1"/>
  <c r="AT97" i="1"/>
  <c r="AT99" i="1"/>
  <c r="AT100" i="1"/>
  <c r="AT101" i="1"/>
  <c r="AT103" i="1"/>
  <c r="AT104" i="1"/>
  <c r="AT105" i="1"/>
  <c r="AT109" i="1"/>
  <c r="AT110" i="1"/>
  <c r="AT111" i="1"/>
  <c r="AT113" i="1"/>
  <c r="AT114" i="1"/>
  <c r="AT115" i="1"/>
  <c r="AT117" i="1"/>
  <c r="AT118" i="1"/>
  <c r="AT119" i="1"/>
  <c r="AT121" i="1"/>
  <c r="AT122" i="1"/>
  <c r="AT123" i="1"/>
  <c r="AT125" i="1"/>
  <c r="AT126" i="1"/>
  <c r="AT127" i="1"/>
  <c r="AT131" i="1"/>
  <c r="AT132" i="1"/>
  <c r="AT133" i="1"/>
  <c r="AT135" i="1"/>
  <c r="AT136" i="1"/>
  <c r="AT137" i="1"/>
  <c r="AT139" i="1"/>
  <c r="AT140" i="1"/>
  <c r="AT141" i="1"/>
  <c r="AT143" i="1"/>
  <c r="AT144" i="1"/>
  <c r="AT145" i="1"/>
  <c r="AT147" i="1"/>
  <c r="AT149" i="1"/>
  <c r="AT153" i="1"/>
  <c r="AT154" i="1"/>
  <c r="AT155" i="1"/>
  <c r="AT157" i="1"/>
  <c r="AT158" i="1"/>
  <c r="AT159" i="1"/>
  <c r="AT161" i="1"/>
  <c r="AT162" i="1"/>
  <c r="AT163" i="1"/>
  <c r="AT165" i="1"/>
  <c r="AT166" i="1"/>
  <c r="AT167" i="1"/>
  <c r="AT169" i="1"/>
  <c r="AT170" i="1"/>
  <c r="AT171" i="1"/>
  <c r="AT174" i="1"/>
  <c r="AT175" i="1"/>
  <c r="AT176" i="1"/>
  <c r="AT177" i="1"/>
  <c r="AT179" i="1"/>
  <c r="AT180" i="1"/>
  <c r="AT181" i="1"/>
  <c r="AT182" i="1"/>
  <c r="AT183" i="1"/>
  <c r="AT184" i="1"/>
  <c r="AT185" i="1"/>
  <c r="AT186" i="1"/>
  <c r="AT187" i="1"/>
  <c r="AT189" i="1"/>
  <c r="AT190" i="1"/>
  <c r="AT191" i="1"/>
  <c r="AT193" i="1"/>
  <c r="AT194" i="1"/>
  <c r="AT195" i="1"/>
  <c r="AT199" i="1"/>
  <c r="AT200" i="1"/>
  <c r="AT201" i="1"/>
  <c r="AT202" i="1"/>
  <c r="AT204" i="1"/>
  <c r="AT205" i="1"/>
  <c r="AT206" i="1"/>
  <c r="AT208" i="1"/>
  <c r="AT209" i="1"/>
  <c r="AT210" i="1"/>
  <c r="AT212" i="1"/>
  <c r="AT213" i="1"/>
  <c r="AT214" i="1"/>
  <c r="AT216" i="1"/>
  <c r="AT217" i="1"/>
  <c r="AT218" i="1"/>
  <c r="AT221" i="1"/>
  <c r="AT222" i="1"/>
  <c r="AT223" i="1"/>
  <c r="AT224" i="1"/>
  <c r="AT226" i="1"/>
  <c r="AT227" i="1"/>
  <c r="AT228" i="1"/>
  <c r="AT230" i="1"/>
  <c r="AT231" i="1"/>
  <c r="AT232" i="1"/>
  <c r="AT234" i="1"/>
  <c r="AT235" i="1"/>
  <c r="AT236" i="1"/>
  <c r="AT238" i="1"/>
  <c r="AT239" i="1"/>
  <c r="AT240" i="1"/>
  <c r="AT244" i="1"/>
  <c r="AT245" i="1"/>
  <c r="AT246" i="1"/>
  <c r="AT248" i="1"/>
  <c r="AT249" i="1"/>
  <c r="AT250" i="1"/>
  <c r="AT252" i="1"/>
  <c r="AT253" i="1"/>
  <c r="AT254" i="1"/>
  <c r="AT256" i="1"/>
  <c r="AT257" i="1"/>
  <c r="AT258" i="1"/>
  <c r="AT260" i="1"/>
  <c r="AT261" i="1"/>
  <c r="AT262" i="1"/>
  <c r="AT266" i="1"/>
  <c r="AT267" i="1"/>
  <c r="AT268" i="1"/>
  <c r="AT270" i="1"/>
  <c r="AT271" i="1"/>
  <c r="AT272" i="1"/>
  <c r="AT273" i="1"/>
  <c r="AT274" i="1"/>
  <c r="AT275" i="1"/>
  <c r="AT277" i="1"/>
  <c r="AT278" i="1"/>
  <c r="AT279" i="1"/>
  <c r="AT281" i="1"/>
  <c r="AT282" i="1"/>
  <c r="AT283" i="1"/>
  <c r="AT284" i="1"/>
  <c r="AT285" i="1"/>
  <c r="AT287" i="1"/>
  <c r="AT288" i="1"/>
  <c r="AT289" i="1"/>
  <c r="AT293" i="1"/>
  <c r="AT294" i="1"/>
  <c r="AT295" i="1"/>
  <c r="AT297" i="1"/>
  <c r="AT298" i="1"/>
  <c r="AT299" i="1"/>
  <c r="AT301" i="1"/>
  <c r="AT302" i="1"/>
  <c r="AT303" i="1"/>
  <c r="AT305" i="1"/>
  <c r="AT306" i="1"/>
  <c r="AT307" i="1"/>
  <c r="AT309" i="1"/>
  <c r="AT310" i="1"/>
  <c r="AT311" i="1"/>
  <c r="AT316" i="1"/>
  <c r="AT317" i="1"/>
  <c r="AT319" i="1"/>
  <c r="AT320" i="1"/>
  <c r="AT321" i="1"/>
  <c r="AT323" i="1"/>
  <c r="AT324" i="1"/>
  <c r="AT325" i="1"/>
  <c r="AT327" i="1"/>
  <c r="AT328" i="1"/>
  <c r="AT329" i="1"/>
  <c r="AT331" i="1"/>
  <c r="AT332" i="1"/>
  <c r="AT333" i="1"/>
  <c r="AT337" i="1"/>
  <c r="AT338" i="1"/>
  <c r="AT339" i="1"/>
  <c r="AT341" i="1"/>
  <c r="AT342" i="1"/>
  <c r="AT343" i="1"/>
  <c r="AT345" i="1"/>
  <c r="AT346" i="1"/>
  <c r="AT347" i="1"/>
  <c r="AT349" i="1"/>
  <c r="AT350" i="1"/>
  <c r="AT351" i="1"/>
  <c r="AT354" i="1"/>
  <c r="AT355" i="1"/>
  <c r="AT359" i="1"/>
  <c r="AT360" i="1"/>
  <c r="AT361" i="1"/>
  <c r="AT363" i="1"/>
  <c r="AT364" i="1"/>
  <c r="AT365" i="1"/>
  <c r="AT367" i="1"/>
  <c r="AT368" i="1"/>
  <c r="AT369" i="1"/>
  <c r="AT371" i="1"/>
  <c r="AT372" i="1"/>
  <c r="AT373" i="1"/>
  <c r="AT375" i="1"/>
  <c r="AT376" i="1"/>
  <c r="AT377" i="1"/>
  <c r="AT380" i="1"/>
  <c r="AT381" i="1"/>
  <c r="AT382" i="1"/>
  <c r="AT383" i="1"/>
  <c r="AT385" i="1"/>
  <c r="AT386" i="1"/>
  <c r="AT387" i="1"/>
  <c r="AT389" i="1"/>
  <c r="AT390" i="1"/>
  <c r="AT391" i="1"/>
  <c r="AT393" i="1"/>
  <c r="AT394" i="1"/>
  <c r="AT395" i="1"/>
  <c r="AT398" i="1"/>
  <c r="AT399" i="1"/>
  <c r="AT402" i="1"/>
  <c r="AT403" i="1"/>
  <c r="AT404" i="1"/>
  <c r="AT405" i="1"/>
  <c r="AT407" i="1"/>
  <c r="AT408" i="1"/>
  <c r="AT409" i="1"/>
  <c r="AT411" i="1"/>
  <c r="AT412" i="1"/>
  <c r="AT413" i="1"/>
  <c r="AT415" i="1"/>
  <c r="AT416" i="1"/>
  <c r="AT417" i="1"/>
  <c r="AT419" i="1"/>
  <c r="AT420" i="1"/>
  <c r="AT421" i="1"/>
  <c r="AK3" i="1"/>
  <c r="AK426" i="1"/>
  <c r="AK427" i="1"/>
  <c r="AK429" i="1"/>
  <c r="AK430" i="1"/>
  <c r="AK431" i="1"/>
  <c r="AK433" i="1"/>
  <c r="AK434" i="1"/>
  <c r="AK435" i="1"/>
  <c r="AK437" i="1"/>
  <c r="AK438" i="1"/>
  <c r="AK439" i="1"/>
  <c r="AK441" i="1"/>
  <c r="AK442" i="1"/>
  <c r="AK443" i="1"/>
  <c r="AK447" i="1"/>
  <c r="AK448" i="1"/>
  <c r="AK449" i="1"/>
  <c r="AK451" i="1"/>
  <c r="AK452" i="1"/>
  <c r="AK453" i="1"/>
  <c r="AK455" i="1"/>
  <c r="AK456" i="1"/>
  <c r="AK457" i="1"/>
  <c r="AK460" i="1"/>
  <c r="AK461" i="1"/>
  <c r="AK463" i="1"/>
  <c r="AK464" i="1"/>
  <c r="AK465" i="1"/>
  <c r="AK469" i="1"/>
  <c r="AK470" i="1"/>
  <c r="AK471" i="1"/>
  <c r="AK473" i="1"/>
  <c r="AK474" i="1"/>
  <c r="AK475" i="1"/>
  <c r="AK477" i="1"/>
  <c r="AK478" i="1"/>
  <c r="AK479" i="1"/>
  <c r="AK481" i="1"/>
  <c r="AK482" i="1"/>
  <c r="AK483" i="1"/>
  <c r="AK485" i="1"/>
  <c r="AK486" i="1"/>
  <c r="AK487" i="1"/>
  <c r="AK491" i="1"/>
  <c r="AK492" i="1"/>
  <c r="AK493" i="1"/>
  <c r="AK494" i="1"/>
  <c r="AK496" i="1"/>
  <c r="AK497" i="1"/>
  <c r="AK498" i="1"/>
  <c r="AK501" i="1"/>
  <c r="AK502" i="1"/>
  <c r="AK504" i="1"/>
  <c r="AK505" i="1"/>
  <c r="AK506" i="1"/>
  <c r="AK508" i="1"/>
  <c r="AK509" i="1"/>
  <c r="AK510" i="1"/>
  <c r="AK514" i="1"/>
  <c r="AK515" i="1"/>
  <c r="AK516" i="1"/>
  <c r="AK518" i="1"/>
  <c r="AK519" i="1"/>
  <c r="AK520" i="1"/>
  <c r="AK522" i="1"/>
  <c r="AK523" i="1"/>
  <c r="AK524" i="1"/>
  <c r="AK526" i="1"/>
  <c r="AK527" i="1"/>
  <c r="AK528" i="1"/>
  <c r="AK530" i="1"/>
  <c r="AK531" i="1"/>
  <c r="AK532" i="1"/>
  <c r="AK536" i="1"/>
  <c r="AK537" i="1"/>
  <c r="AK538" i="1"/>
  <c r="AK540" i="1"/>
  <c r="AK541" i="1"/>
  <c r="AK542" i="1"/>
  <c r="AK544" i="1"/>
  <c r="AK545" i="1"/>
  <c r="AK546" i="1"/>
  <c r="AK548" i="1"/>
  <c r="AK549" i="1"/>
  <c r="AK550" i="1"/>
  <c r="AK552" i="1"/>
  <c r="AK553" i="1"/>
  <c r="AK554" i="1"/>
  <c r="AK558" i="1"/>
  <c r="AK559" i="1"/>
  <c r="AK560" i="1"/>
  <c r="AK562" i="1"/>
  <c r="AK563" i="1"/>
  <c r="AK564" i="1"/>
  <c r="AK566" i="1"/>
  <c r="AK567" i="1"/>
  <c r="AK568" i="1"/>
  <c r="AK569" i="1"/>
  <c r="AK570" i="1"/>
  <c r="AK571" i="1"/>
  <c r="AK572" i="1"/>
  <c r="AK573" i="1"/>
  <c r="AK575" i="1"/>
  <c r="AK576" i="1"/>
  <c r="AK577" i="1"/>
  <c r="AK578" i="1"/>
  <c r="AK579" i="1"/>
  <c r="AK580" i="1"/>
  <c r="AK581" i="1"/>
  <c r="AK582" i="1"/>
  <c r="AK583" i="1"/>
  <c r="AK585" i="1"/>
  <c r="AK586" i="1"/>
  <c r="AK587" i="1"/>
  <c r="AB425" i="1"/>
  <c r="AK4" i="1"/>
  <c r="AK5" i="1"/>
  <c r="AK7" i="1"/>
  <c r="AK8" i="1"/>
  <c r="AK9" i="1"/>
  <c r="AK10" i="1"/>
  <c r="AK14" i="1"/>
  <c r="AK15" i="1"/>
  <c r="AK17" i="1"/>
  <c r="AK18" i="1"/>
  <c r="AK20" i="1"/>
  <c r="AK21" i="1"/>
  <c r="AK22" i="1"/>
  <c r="AK23" i="1"/>
  <c r="AK27" i="1"/>
  <c r="AK28" i="1"/>
  <c r="AK29" i="1"/>
  <c r="AK30" i="1"/>
  <c r="AK34" i="1"/>
  <c r="AK35" i="1"/>
  <c r="AK36" i="1"/>
  <c r="AK37" i="1"/>
  <c r="AK39" i="1"/>
  <c r="AK40" i="1"/>
  <c r="AK41" i="1"/>
  <c r="AK45" i="1"/>
  <c r="AK46" i="1"/>
  <c r="AK47" i="1"/>
  <c r="AK49" i="1"/>
  <c r="AK50" i="1"/>
  <c r="AK51" i="1"/>
  <c r="AK53" i="1"/>
  <c r="AK54" i="1"/>
  <c r="AK55" i="1"/>
  <c r="AK57" i="1"/>
  <c r="AK58" i="1"/>
  <c r="AK59" i="1"/>
  <c r="AK61" i="1"/>
  <c r="AK62" i="1"/>
  <c r="AK67" i="1"/>
  <c r="AK68" i="1"/>
  <c r="AK69" i="1"/>
  <c r="AK71" i="1"/>
  <c r="AK72" i="1"/>
  <c r="AK74" i="1"/>
  <c r="AK75" i="1"/>
  <c r="AK76" i="1"/>
  <c r="AK78" i="1"/>
  <c r="AK79" i="1"/>
  <c r="AK81" i="1"/>
  <c r="AK82" i="1"/>
  <c r="AK83" i="1"/>
  <c r="AK87" i="1"/>
  <c r="AK88" i="1"/>
  <c r="AK89" i="1"/>
  <c r="AK91" i="1"/>
  <c r="AK92" i="1"/>
  <c r="AK93" i="1"/>
  <c r="AK95" i="1"/>
  <c r="AK96" i="1"/>
  <c r="AK97" i="1"/>
  <c r="AK99" i="1"/>
  <c r="AK100" i="1"/>
  <c r="AK101" i="1"/>
  <c r="AK103" i="1"/>
  <c r="AK104" i="1"/>
  <c r="AK105" i="1"/>
  <c r="AK109" i="1"/>
  <c r="AK110" i="1"/>
  <c r="AK111" i="1"/>
  <c r="AK113" i="1"/>
  <c r="AK114" i="1"/>
  <c r="AK115" i="1"/>
  <c r="AK117" i="1"/>
  <c r="AK118" i="1"/>
  <c r="AK119" i="1"/>
  <c r="AK121" i="1"/>
  <c r="AK122" i="1"/>
  <c r="AK123" i="1"/>
  <c r="AK125" i="1"/>
  <c r="AK126" i="1"/>
  <c r="AK127" i="1"/>
  <c r="AK131" i="1"/>
  <c r="AK132" i="1"/>
  <c r="AK133" i="1"/>
  <c r="AK135" i="1"/>
  <c r="AK136" i="1"/>
  <c r="AK137" i="1"/>
  <c r="AK139" i="1"/>
  <c r="AK140" i="1"/>
  <c r="AK141" i="1"/>
  <c r="AK143" i="1"/>
  <c r="AK144" i="1"/>
  <c r="AK145" i="1"/>
  <c r="AK147" i="1"/>
  <c r="AK149" i="1"/>
  <c r="AK153" i="1"/>
  <c r="AK154" i="1"/>
  <c r="AK155" i="1"/>
  <c r="AK157" i="1"/>
  <c r="AK158" i="1"/>
  <c r="AK159" i="1"/>
  <c r="AK161" i="1"/>
  <c r="AK162" i="1"/>
  <c r="AK163" i="1"/>
  <c r="AK165" i="1"/>
  <c r="AK166" i="1"/>
  <c r="AK167" i="1"/>
  <c r="AK169" i="1"/>
  <c r="AK170" i="1"/>
  <c r="AK171" i="1"/>
  <c r="AK174" i="1"/>
  <c r="AK175" i="1"/>
  <c r="AK176" i="1"/>
  <c r="AK177" i="1"/>
  <c r="AK179" i="1"/>
  <c r="AK180" i="1"/>
  <c r="AK181" i="1"/>
  <c r="AK182" i="1"/>
  <c r="AK183" i="1"/>
  <c r="AK184" i="1"/>
  <c r="AK185" i="1"/>
  <c r="AK186" i="1"/>
  <c r="AK187" i="1"/>
  <c r="AK189" i="1"/>
  <c r="AK190" i="1"/>
  <c r="AK191" i="1"/>
  <c r="AK193" i="1"/>
  <c r="AK194" i="1"/>
  <c r="AK195" i="1"/>
  <c r="AK199" i="1"/>
  <c r="AK200" i="1"/>
  <c r="AK201" i="1"/>
  <c r="AK202" i="1"/>
  <c r="AK204" i="1"/>
  <c r="AK205" i="1"/>
  <c r="AK206" i="1"/>
  <c r="AK208" i="1"/>
  <c r="AK209" i="1"/>
  <c r="AK210" i="1"/>
  <c r="AK212" i="1"/>
  <c r="AK213" i="1"/>
  <c r="AK214" i="1"/>
  <c r="AK216" i="1"/>
  <c r="AK217" i="1"/>
  <c r="AK218" i="1"/>
  <c r="AK221" i="1"/>
  <c r="AK222" i="1"/>
  <c r="AK223" i="1"/>
  <c r="AK224" i="1"/>
  <c r="AK226" i="1"/>
  <c r="AK227" i="1"/>
  <c r="AK228" i="1"/>
  <c r="AK230" i="1"/>
  <c r="AK231" i="1"/>
  <c r="AK232" i="1"/>
  <c r="AK234" i="1"/>
  <c r="AK235" i="1"/>
  <c r="AK236" i="1"/>
  <c r="AK238" i="1"/>
  <c r="AK239" i="1"/>
  <c r="AK240" i="1"/>
  <c r="AK244" i="1"/>
  <c r="AK245" i="1"/>
  <c r="AK246" i="1"/>
  <c r="AK248" i="1"/>
  <c r="AK249" i="1"/>
  <c r="AK250" i="1"/>
  <c r="AK252" i="1"/>
  <c r="AK253" i="1"/>
  <c r="AK254" i="1"/>
  <c r="AK256" i="1"/>
  <c r="AK257" i="1"/>
  <c r="AK258" i="1"/>
  <c r="AK260" i="1"/>
  <c r="AK261" i="1"/>
  <c r="AK262" i="1"/>
  <c r="AK266" i="1"/>
  <c r="AK267" i="1"/>
  <c r="AK268" i="1"/>
  <c r="AK270" i="1"/>
  <c r="AK271" i="1"/>
  <c r="AK272" i="1"/>
  <c r="AK273" i="1"/>
  <c r="AK274" i="1"/>
  <c r="AK275" i="1"/>
  <c r="AK277" i="1"/>
  <c r="AK278" i="1"/>
  <c r="AK279" i="1"/>
  <c r="AK281" i="1"/>
  <c r="AK282" i="1"/>
  <c r="AK283" i="1"/>
  <c r="AK284" i="1"/>
  <c r="AK285" i="1"/>
  <c r="AK287" i="1"/>
  <c r="AK288" i="1"/>
  <c r="AK289" i="1"/>
  <c r="AK293" i="1"/>
  <c r="AK294" i="1"/>
  <c r="AK295" i="1"/>
  <c r="AK297" i="1"/>
  <c r="AK298" i="1"/>
  <c r="AK299" i="1"/>
  <c r="AK301" i="1"/>
  <c r="AK302" i="1"/>
  <c r="AK303" i="1"/>
  <c r="AK305" i="1"/>
  <c r="AK306" i="1"/>
  <c r="AK307" i="1"/>
  <c r="AK309" i="1"/>
  <c r="AK310" i="1"/>
  <c r="AK311" i="1"/>
  <c r="AK316" i="1"/>
  <c r="AK317" i="1"/>
  <c r="AK319" i="1"/>
  <c r="AK320" i="1"/>
  <c r="AK321" i="1"/>
  <c r="AK323" i="1"/>
  <c r="AK324" i="1"/>
  <c r="AK325" i="1"/>
  <c r="AK327" i="1"/>
  <c r="AK328" i="1"/>
  <c r="AK329" i="1"/>
  <c r="AK331" i="1"/>
  <c r="AK332" i="1"/>
  <c r="AK333" i="1"/>
  <c r="AK337" i="1"/>
  <c r="AK338" i="1"/>
  <c r="AK339" i="1"/>
  <c r="AK341" i="1"/>
  <c r="AK342" i="1"/>
  <c r="AK343" i="1"/>
  <c r="AK345" i="1"/>
  <c r="AK346" i="1"/>
  <c r="AK347" i="1"/>
  <c r="AK349" i="1"/>
  <c r="AK350" i="1"/>
  <c r="AK351" i="1"/>
  <c r="AK354" i="1"/>
  <c r="AK355" i="1"/>
  <c r="AK359" i="1"/>
  <c r="AK360" i="1"/>
  <c r="AK361" i="1"/>
  <c r="AK363" i="1"/>
  <c r="AK364" i="1"/>
  <c r="AK365" i="1"/>
  <c r="AK367" i="1"/>
  <c r="AK368" i="1"/>
  <c r="AK369" i="1"/>
  <c r="AK371" i="1"/>
  <c r="AK372" i="1"/>
  <c r="AK373" i="1"/>
  <c r="AK375" i="1"/>
  <c r="AK376" i="1"/>
  <c r="AK377" i="1"/>
  <c r="AK380" i="1"/>
  <c r="AK381" i="1"/>
  <c r="AK382" i="1"/>
  <c r="AK383" i="1"/>
  <c r="AK385" i="1"/>
  <c r="AK386" i="1"/>
  <c r="AK387" i="1"/>
  <c r="AK389" i="1"/>
  <c r="AK390" i="1"/>
  <c r="AK391" i="1"/>
  <c r="AK393" i="1"/>
  <c r="AK394" i="1"/>
  <c r="AK395" i="1"/>
  <c r="AK398" i="1"/>
  <c r="AK399" i="1"/>
  <c r="AK402" i="1"/>
  <c r="AK403" i="1"/>
  <c r="AK404" i="1"/>
  <c r="AK405" i="1"/>
  <c r="AK407" i="1"/>
  <c r="AK408" i="1"/>
  <c r="AK409" i="1"/>
  <c r="AK411" i="1"/>
  <c r="AK412" i="1"/>
  <c r="AK413" i="1"/>
  <c r="AK415" i="1"/>
  <c r="AK416" i="1"/>
  <c r="AK417" i="1"/>
  <c r="AK419" i="1"/>
  <c r="AK420" i="1"/>
  <c r="AK421" i="1"/>
  <c r="AB3" i="1"/>
  <c r="AB429" i="1"/>
  <c r="AB430" i="1"/>
  <c r="AB431" i="1"/>
  <c r="AB433" i="1"/>
  <c r="AB434" i="1"/>
  <c r="AB435" i="1"/>
  <c r="AB437" i="1"/>
  <c r="AB438" i="1"/>
  <c r="AB439" i="1"/>
  <c r="AB441" i="1"/>
  <c r="AB442" i="1"/>
  <c r="AB443" i="1"/>
  <c r="AB447" i="1"/>
  <c r="AB448" i="1"/>
  <c r="AB449" i="1"/>
  <c r="AB451" i="1"/>
  <c r="AB452" i="1"/>
  <c r="AB453" i="1"/>
  <c r="AB455" i="1"/>
  <c r="AB456" i="1"/>
  <c r="AB457" i="1"/>
  <c r="AB460" i="1"/>
  <c r="AB461" i="1"/>
  <c r="AB463" i="1"/>
  <c r="AB464" i="1"/>
  <c r="AB465" i="1"/>
  <c r="AB469" i="1"/>
  <c r="AB470" i="1"/>
  <c r="AB471" i="1"/>
  <c r="AB473" i="1"/>
  <c r="AB474" i="1"/>
  <c r="AB475" i="1"/>
  <c r="AB477" i="1"/>
  <c r="AB478" i="1"/>
  <c r="AB479" i="1"/>
  <c r="AB481" i="1"/>
  <c r="AB482" i="1"/>
  <c r="AB483" i="1"/>
  <c r="AB485" i="1"/>
  <c r="AB486" i="1"/>
  <c r="AB487" i="1"/>
  <c r="AB491" i="1"/>
  <c r="AB492" i="1"/>
  <c r="AB493" i="1"/>
  <c r="AB494" i="1"/>
  <c r="AB496" i="1"/>
  <c r="AB497" i="1"/>
  <c r="AB498" i="1"/>
  <c r="AB501" i="1"/>
  <c r="AB502" i="1"/>
  <c r="AB504" i="1"/>
  <c r="AB505" i="1"/>
  <c r="AB506" i="1"/>
  <c r="AB508" i="1"/>
  <c r="AB509" i="1"/>
  <c r="AB510" i="1"/>
  <c r="AB514" i="1"/>
  <c r="AB515" i="1"/>
  <c r="AB516" i="1"/>
  <c r="AB518" i="1"/>
  <c r="AB519" i="1"/>
  <c r="AB520" i="1"/>
  <c r="AB522" i="1"/>
  <c r="AB523" i="1"/>
  <c r="AB524" i="1"/>
  <c r="AB526" i="1"/>
  <c r="AB527" i="1"/>
  <c r="AB528" i="1"/>
  <c r="AB530" i="1"/>
  <c r="AB531" i="1"/>
  <c r="AB532" i="1"/>
  <c r="AB536" i="1"/>
  <c r="AB537" i="1"/>
  <c r="AB538" i="1"/>
  <c r="AB540" i="1"/>
  <c r="AB541" i="1"/>
  <c r="AB542" i="1"/>
  <c r="AB544" i="1"/>
  <c r="AB545" i="1"/>
  <c r="AB546" i="1"/>
  <c r="AB548" i="1"/>
  <c r="AB549" i="1"/>
  <c r="AB550" i="1"/>
  <c r="AB552" i="1"/>
  <c r="AB553" i="1"/>
  <c r="AB554" i="1"/>
  <c r="AB558" i="1"/>
  <c r="AB559" i="1"/>
  <c r="AB560" i="1"/>
  <c r="AB562" i="1"/>
  <c r="AB563" i="1"/>
  <c r="AB564" i="1"/>
  <c r="AB566" i="1"/>
  <c r="AB567" i="1"/>
  <c r="AB568" i="1"/>
  <c r="AB569" i="1"/>
  <c r="AB570" i="1"/>
  <c r="AB571" i="1"/>
  <c r="AB572" i="1"/>
  <c r="AB573" i="1"/>
  <c r="AB575" i="1"/>
  <c r="AB576" i="1"/>
  <c r="AB577" i="1"/>
  <c r="AB578" i="1"/>
  <c r="AB579" i="1"/>
  <c r="AB580" i="1"/>
  <c r="AB581" i="1"/>
  <c r="AB582" i="1"/>
  <c r="AB583" i="1"/>
  <c r="AB585" i="1"/>
  <c r="AB586" i="1"/>
  <c r="AB587" i="1"/>
  <c r="AB426" i="1"/>
  <c r="AB427" i="1"/>
  <c r="V425" i="1"/>
  <c r="AB4" i="1"/>
  <c r="AB5" i="1"/>
  <c r="AB7" i="1"/>
  <c r="AB8" i="1"/>
  <c r="AB9" i="1"/>
  <c r="AB10" i="1"/>
  <c r="AB14" i="1"/>
  <c r="AB15" i="1"/>
  <c r="AB17" i="1"/>
  <c r="AB18" i="1"/>
  <c r="AB20" i="1"/>
  <c r="AB21" i="1"/>
  <c r="AB22" i="1"/>
  <c r="AB23" i="1"/>
  <c r="AB27" i="1"/>
  <c r="AB28" i="1"/>
  <c r="AB29" i="1"/>
  <c r="AB30" i="1"/>
  <c r="AB34" i="1"/>
  <c r="AB35" i="1"/>
  <c r="AB36" i="1"/>
  <c r="AB37" i="1"/>
  <c r="AB39" i="1"/>
  <c r="AB40" i="1"/>
  <c r="AB41" i="1"/>
  <c r="AB45" i="1"/>
  <c r="AB46" i="1"/>
  <c r="AB47" i="1"/>
  <c r="AB49" i="1"/>
  <c r="AB50" i="1"/>
  <c r="AB51" i="1"/>
  <c r="AB53" i="1"/>
  <c r="AB54" i="1"/>
  <c r="AB55" i="1"/>
  <c r="AB57" i="1"/>
  <c r="AB58" i="1"/>
  <c r="AB59" i="1"/>
  <c r="AB61" i="1"/>
  <c r="AB62" i="1"/>
  <c r="AB67" i="1"/>
  <c r="AB68" i="1"/>
  <c r="AB69" i="1"/>
  <c r="AB71" i="1"/>
  <c r="AB72" i="1"/>
  <c r="AB74" i="1"/>
  <c r="AB75" i="1"/>
  <c r="AB76" i="1"/>
  <c r="AB78" i="1"/>
  <c r="AB79" i="1"/>
  <c r="AB81" i="1"/>
  <c r="AB82" i="1"/>
  <c r="AB83" i="1"/>
  <c r="AB87" i="1"/>
  <c r="AB88" i="1"/>
  <c r="AB89" i="1"/>
  <c r="AB91" i="1"/>
  <c r="AB92" i="1"/>
  <c r="AB93" i="1"/>
  <c r="AB95" i="1"/>
  <c r="AB96" i="1"/>
  <c r="AB97" i="1"/>
  <c r="AB99" i="1"/>
  <c r="AB100" i="1"/>
  <c r="AB101" i="1"/>
  <c r="AB103" i="1"/>
  <c r="AB104" i="1"/>
  <c r="AB105" i="1"/>
  <c r="AB109" i="1"/>
  <c r="AB110" i="1"/>
  <c r="AB111" i="1"/>
  <c r="AB113" i="1"/>
  <c r="AB114" i="1"/>
  <c r="AB115" i="1"/>
  <c r="AB117" i="1"/>
  <c r="AB118" i="1"/>
  <c r="AB119" i="1"/>
  <c r="AB121" i="1"/>
  <c r="AB122" i="1"/>
  <c r="AB123" i="1"/>
  <c r="AB125" i="1"/>
  <c r="AB126" i="1"/>
  <c r="AB127" i="1"/>
  <c r="AB131" i="1"/>
  <c r="AB132" i="1"/>
  <c r="AB133" i="1"/>
  <c r="AB135" i="1"/>
  <c r="AB136" i="1"/>
  <c r="AB137" i="1"/>
  <c r="AB139" i="1"/>
  <c r="AB140" i="1"/>
  <c r="AB141" i="1"/>
  <c r="AB143" i="1"/>
  <c r="AB144" i="1"/>
  <c r="AB145" i="1"/>
  <c r="AB147" i="1"/>
  <c r="AB149" i="1"/>
  <c r="AB153" i="1"/>
  <c r="AB154" i="1"/>
  <c r="AB155" i="1"/>
  <c r="AB157" i="1"/>
  <c r="AB158" i="1"/>
  <c r="AB159" i="1"/>
  <c r="AB161" i="1"/>
  <c r="AB162" i="1"/>
  <c r="AB163" i="1"/>
  <c r="AB165" i="1"/>
  <c r="AB166" i="1"/>
  <c r="AB167" i="1"/>
  <c r="AB169" i="1"/>
  <c r="AB170" i="1"/>
  <c r="AB171" i="1"/>
  <c r="AB174" i="1"/>
  <c r="AB175" i="1"/>
  <c r="AB176" i="1"/>
  <c r="AB177" i="1"/>
  <c r="AB179" i="1"/>
  <c r="AB180" i="1"/>
  <c r="AB181" i="1"/>
  <c r="AB182" i="1"/>
  <c r="AB183" i="1"/>
  <c r="AB184" i="1"/>
  <c r="AB185" i="1"/>
  <c r="AB186" i="1"/>
  <c r="AB187" i="1"/>
  <c r="AB189" i="1"/>
  <c r="AB190" i="1"/>
  <c r="AB191" i="1"/>
  <c r="AB193" i="1"/>
  <c r="AB194" i="1"/>
  <c r="AB195" i="1"/>
  <c r="AB199" i="1"/>
  <c r="AB200" i="1"/>
  <c r="AB201" i="1"/>
  <c r="AB202" i="1"/>
  <c r="AB204" i="1"/>
  <c r="AB205" i="1"/>
  <c r="AB206" i="1"/>
  <c r="AB208" i="1"/>
  <c r="AB209" i="1"/>
  <c r="AB210" i="1"/>
  <c r="AB212" i="1"/>
  <c r="AB213" i="1"/>
  <c r="AB214" i="1"/>
  <c r="AB216" i="1"/>
  <c r="AB217" i="1"/>
  <c r="AB218" i="1"/>
  <c r="AB221" i="1"/>
  <c r="AB222" i="1"/>
  <c r="AB223" i="1"/>
  <c r="AB224" i="1"/>
  <c r="AB226" i="1"/>
  <c r="AB227" i="1"/>
  <c r="AB228" i="1"/>
  <c r="AB230" i="1"/>
  <c r="AB231" i="1"/>
  <c r="AB232" i="1"/>
  <c r="AB234" i="1"/>
  <c r="AB235" i="1"/>
  <c r="AB236" i="1"/>
  <c r="AB238" i="1"/>
  <c r="AB239" i="1"/>
  <c r="AB240" i="1"/>
  <c r="AB244" i="1"/>
  <c r="AB245" i="1"/>
  <c r="AB246" i="1"/>
  <c r="AB248" i="1"/>
  <c r="AB249" i="1"/>
  <c r="AB250" i="1"/>
  <c r="AB252" i="1"/>
  <c r="AB253" i="1"/>
  <c r="AB254" i="1"/>
  <c r="AB256" i="1"/>
  <c r="AB257" i="1"/>
  <c r="AB258" i="1"/>
  <c r="AB260" i="1"/>
  <c r="AB261" i="1"/>
  <c r="AB262" i="1"/>
  <c r="AB266" i="1"/>
  <c r="AB267" i="1"/>
  <c r="AB268" i="1"/>
  <c r="AB270" i="1"/>
  <c r="AB271" i="1"/>
  <c r="AB272" i="1"/>
  <c r="AB273" i="1"/>
  <c r="AB274" i="1"/>
  <c r="AB275" i="1"/>
  <c r="AB277" i="1"/>
  <c r="AB278" i="1"/>
  <c r="AB279" i="1"/>
  <c r="AB281" i="1"/>
  <c r="AB282" i="1"/>
  <c r="AB283" i="1"/>
  <c r="AB284" i="1"/>
  <c r="AB285" i="1"/>
  <c r="AB287" i="1"/>
  <c r="AB288" i="1"/>
  <c r="AB289" i="1"/>
  <c r="AB293" i="1"/>
  <c r="AB294" i="1"/>
  <c r="AB295" i="1"/>
  <c r="AB297" i="1"/>
  <c r="AB298" i="1"/>
  <c r="AB299" i="1"/>
  <c r="AB301" i="1"/>
  <c r="AB302" i="1"/>
  <c r="AB303" i="1"/>
  <c r="AB305" i="1"/>
  <c r="AB306" i="1"/>
  <c r="AB307" i="1"/>
  <c r="AB309" i="1"/>
  <c r="AB310" i="1"/>
  <c r="AB311" i="1"/>
  <c r="AB316" i="1"/>
  <c r="AB317" i="1"/>
  <c r="AB319" i="1"/>
  <c r="AB320" i="1"/>
  <c r="AB321" i="1"/>
  <c r="AB323" i="1"/>
  <c r="AB324" i="1"/>
  <c r="AB325" i="1"/>
  <c r="AB327" i="1"/>
  <c r="AB328" i="1"/>
  <c r="AB329" i="1"/>
  <c r="AB331" i="1"/>
  <c r="AB332" i="1"/>
  <c r="AB333" i="1"/>
  <c r="AB337" i="1"/>
  <c r="AB338" i="1"/>
  <c r="AB339" i="1"/>
  <c r="AB341" i="1"/>
  <c r="AB342" i="1"/>
  <c r="AB343" i="1"/>
  <c r="AB345" i="1"/>
  <c r="AB346" i="1"/>
  <c r="AB347" i="1"/>
  <c r="AB349" i="1"/>
  <c r="AB350" i="1"/>
  <c r="AB351" i="1"/>
  <c r="AB354" i="1"/>
  <c r="AB355" i="1"/>
  <c r="AB359" i="1"/>
  <c r="AB360" i="1"/>
  <c r="AB361" i="1"/>
  <c r="AB363" i="1"/>
  <c r="AB364" i="1"/>
  <c r="AB365" i="1"/>
  <c r="AB367" i="1"/>
  <c r="AB368" i="1"/>
  <c r="AB369" i="1"/>
  <c r="AB371" i="1"/>
  <c r="AB372" i="1"/>
  <c r="AB373" i="1"/>
  <c r="AB375" i="1"/>
  <c r="AB376" i="1"/>
  <c r="AB377" i="1"/>
  <c r="AB380" i="1"/>
  <c r="AB381" i="1"/>
  <c r="AB382" i="1"/>
  <c r="AB383" i="1"/>
  <c r="AB385" i="1"/>
  <c r="AB386" i="1"/>
  <c r="AB387" i="1"/>
  <c r="AB389" i="1"/>
  <c r="AB390" i="1"/>
  <c r="AB391" i="1"/>
  <c r="AB393" i="1"/>
  <c r="AB394" i="1"/>
  <c r="AB395" i="1"/>
  <c r="AB398" i="1"/>
  <c r="AB399" i="1"/>
  <c r="AB402" i="1"/>
  <c r="AB403" i="1"/>
  <c r="AB404" i="1"/>
  <c r="AB405" i="1"/>
  <c r="AB407" i="1"/>
  <c r="AB408" i="1"/>
  <c r="AB409" i="1"/>
  <c r="AB411" i="1"/>
  <c r="AB412" i="1"/>
  <c r="AB413" i="1"/>
  <c r="AB415" i="1"/>
  <c r="AB416" i="1"/>
  <c r="AB417" i="1"/>
  <c r="AB419" i="1"/>
  <c r="AB420" i="1"/>
  <c r="AB421" i="1"/>
  <c r="V3" i="1"/>
  <c r="V426" i="1"/>
  <c r="V427" i="1"/>
  <c r="V429" i="1"/>
  <c r="V430" i="1"/>
  <c r="V431" i="1"/>
  <c r="V433" i="1"/>
  <c r="V434" i="1"/>
  <c r="V435" i="1"/>
  <c r="V437" i="1"/>
  <c r="V438" i="1"/>
  <c r="V439" i="1"/>
  <c r="V441" i="1"/>
  <c r="V442" i="1"/>
  <c r="V443" i="1"/>
  <c r="V447" i="1"/>
  <c r="V448" i="1"/>
  <c r="V449" i="1"/>
  <c r="V451" i="1"/>
  <c r="V452" i="1"/>
  <c r="V453" i="1"/>
  <c r="V455" i="1"/>
  <c r="V456" i="1"/>
  <c r="V457" i="1"/>
  <c r="V460" i="1"/>
  <c r="V461" i="1"/>
  <c r="V463" i="1"/>
  <c r="V464" i="1"/>
  <c r="V465" i="1"/>
  <c r="V469" i="1"/>
  <c r="V470" i="1"/>
  <c r="V471" i="1"/>
  <c r="V473" i="1"/>
  <c r="V474" i="1"/>
  <c r="V475" i="1"/>
  <c r="V477" i="1"/>
  <c r="V478" i="1"/>
  <c r="V479" i="1"/>
  <c r="V481" i="1"/>
  <c r="V482" i="1"/>
  <c r="V483" i="1"/>
  <c r="V485" i="1"/>
  <c r="V486" i="1"/>
  <c r="V487" i="1"/>
  <c r="V491" i="1"/>
  <c r="V492" i="1"/>
  <c r="V493" i="1"/>
  <c r="V494" i="1"/>
  <c r="V496" i="1"/>
  <c r="V497" i="1"/>
  <c r="V498" i="1"/>
  <c r="V501" i="1"/>
  <c r="V502" i="1"/>
  <c r="V504" i="1"/>
  <c r="V505" i="1"/>
  <c r="V506" i="1"/>
  <c r="V508" i="1"/>
  <c r="V509" i="1"/>
  <c r="V510" i="1"/>
  <c r="V514" i="1"/>
  <c r="V515" i="1"/>
  <c r="V516" i="1"/>
  <c r="V518" i="1"/>
  <c r="V519" i="1"/>
  <c r="V520" i="1"/>
  <c r="V522" i="1"/>
  <c r="V523" i="1"/>
  <c r="V524" i="1"/>
  <c r="V526" i="1"/>
  <c r="V527" i="1"/>
  <c r="V528" i="1"/>
  <c r="V530" i="1"/>
  <c r="V531" i="1"/>
  <c r="V532" i="1"/>
  <c r="V536" i="1"/>
  <c r="V537" i="1"/>
  <c r="V538" i="1"/>
  <c r="V540" i="1"/>
  <c r="V541" i="1"/>
  <c r="V542" i="1"/>
  <c r="V544" i="1"/>
  <c r="V545" i="1"/>
  <c r="V546" i="1"/>
  <c r="V548" i="1"/>
  <c r="V549" i="1"/>
  <c r="V550" i="1"/>
  <c r="V552" i="1"/>
  <c r="V553" i="1"/>
  <c r="V554" i="1"/>
  <c r="V558" i="1"/>
  <c r="V559" i="1"/>
  <c r="V560" i="1"/>
  <c r="V562" i="1"/>
  <c r="V563" i="1"/>
  <c r="V564" i="1"/>
  <c r="V566" i="1"/>
  <c r="V567" i="1"/>
  <c r="V568" i="1"/>
  <c r="V569" i="1"/>
  <c r="V570" i="1"/>
  <c r="V571" i="1"/>
  <c r="V572" i="1"/>
  <c r="V573" i="1"/>
  <c r="V575" i="1"/>
  <c r="V576" i="1"/>
  <c r="V577" i="1"/>
  <c r="V578" i="1"/>
  <c r="V579" i="1"/>
  <c r="V580" i="1"/>
  <c r="V581" i="1"/>
  <c r="V582" i="1"/>
  <c r="V583" i="1"/>
  <c r="V585" i="1"/>
  <c r="V586" i="1"/>
  <c r="V587" i="1"/>
  <c r="P425" i="1"/>
  <c r="V4" i="1"/>
  <c r="V5" i="1"/>
  <c r="V7" i="1"/>
  <c r="V8" i="1"/>
  <c r="V9" i="1"/>
  <c r="V10" i="1"/>
  <c r="V14" i="1"/>
  <c r="V15" i="1"/>
  <c r="V17" i="1"/>
  <c r="V18" i="1"/>
  <c r="V20" i="1"/>
  <c r="V21" i="1"/>
  <c r="V22" i="1"/>
  <c r="V23" i="1"/>
  <c r="V27" i="1"/>
  <c r="V28" i="1"/>
  <c r="V29" i="1"/>
  <c r="V30" i="1"/>
  <c r="V34" i="1"/>
  <c r="V35" i="1"/>
  <c r="V36" i="1"/>
  <c r="V37" i="1"/>
  <c r="V39" i="1"/>
  <c r="V40" i="1"/>
  <c r="V41" i="1"/>
  <c r="V45" i="1"/>
  <c r="V46" i="1"/>
  <c r="V47" i="1"/>
  <c r="V49" i="1"/>
  <c r="V50" i="1"/>
  <c r="V51" i="1"/>
  <c r="V53" i="1"/>
  <c r="V54" i="1"/>
  <c r="V55" i="1"/>
  <c r="V57" i="1"/>
  <c r="V58" i="1"/>
  <c r="V59" i="1"/>
  <c r="V61" i="1"/>
  <c r="V62" i="1"/>
  <c r="V67" i="1"/>
  <c r="V68" i="1"/>
  <c r="V69" i="1"/>
  <c r="V71" i="1"/>
  <c r="V72" i="1"/>
  <c r="V74" i="1"/>
  <c r="V75" i="1"/>
  <c r="V76" i="1"/>
  <c r="V78" i="1"/>
  <c r="V79" i="1"/>
  <c r="V81" i="1"/>
  <c r="V82" i="1"/>
  <c r="V83" i="1"/>
  <c r="V87" i="1"/>
  <c r="V88" i="1"/>
  <c r="V89" i="1"/>
  <c r="V91" i="1"/>
  <c r="V92" i="1"/>
  <c r="V93" i="1"/>
  <c r="V95" i="1"/>
  <c r="V96" i="1"/>
  <c r="V97" i="1"/>
  <c r="V99" i="1"/>
  <c r="V100" i="1"/>
  <c r="V101" i="1"/>
  <c r="V103" i="1"/>
  <c r="V104" i="1"/>
  <c r="V105" i="1"/>
  <c r="V109" i="1"/>
  <c r="V110" i="1"/>
  <c r="V111" i="1"/>
  <c r="V113" i="1"/>
  <c r="V114" i="1"/>
  <c r="V115" i="1"/>
  <c r="V117" i="1"/>
  <c r="V118" i="1"/>
  <c r="V119" i="1"/>
  <c r="V121" i="1"/>
  <c r="V122" i="1"/>
  <c r="V123" i="1"/>
  <c r="V125" i="1"/>
  <c r="V126" i="1"/>
  <c r="V127" i="1"/>
  <c r="V131" i="1"/>
  <c r="V132" i="1"/>
  <c r="V133" i="1"/>
  <c r="V135" i="1"/>
  <c r="V136" i="1"/>
  <c r="V137" i="1"/>
  <c r="V139" i="1"/>
  <c r="V140" i="1"/>
  <c r="V141" i="1"/>
  <c r="V143" i="1"/>
  <c r="V144" i="1"/>
  <c r="V145" i="1"/>
  <c r="V147" i="1"/>
  <c r="V149" i="1"/>
  <c r="V153" i="1"/>
  <c r="V154" i="1"/>
  <c r="V155" i="1"/>
  <c r="V157" i="1"/>
  <c r="V158" i="1"/>
  <c r="V159" i="1"/>
  <c r="V161" i="1"/>
  <c r="V162" i="1"/>
  <c r="V163" i="1"/>
  <c r="V165" i="1"/>
  <c r="V166" i="1"/>
  <c r="V167" i="1"/>
  <c r="V169" i="1"/>
  <c r="V170" i="1"/>
  <c r="V171" i="1"/>
  <c r="V174" i="1"/>
  <c r="V175" i="1"/>
  <c r="V176" i="1"/>
  <c r="V177" i="1"/>
  <c r="V179" i="1"/>
  <c r="V180" i="1"/>
  <c r="V181" i="1"/>
  <c r="V182" i="1"/>
  <c r="V183" i="1"/>
  <c r="V184" i="1"/>
  <c r="V185" i="1"/>
  <c r="V186" i="1"/>
  <c r="V187" i="1"/>
  <c r="V189" i="1"/>
  <c r="V190" i="1"/>
  <c r="V191" i="1"/>
  <c r="V193" i="1"/>
  <c r="V194" i="1"/>
  <c r="V195" i="1"/>
  <c r="V199" i="1"/>
  <c r="V200" i="1"/>
  <c r="V201" i="1"/>
  <c r="V202" i="1"/>
  <c r="V204" i="1"/>
  <c r="V205" i="1"/>
  <c r="V206" i="1"/>
  <c r="V208" i="1"/>
  <c r="V209" i="1"/>
  <c r="V210" i="1"/>
  <c r="V212" i="1"/>
  <c r="V213" i="1"/>
  <c r="V214" i="1"/>
  <c r="V216" i="1"/>
  <c r="V217" i="1"/>
  <c r="V218" i="1"/>
  <c r="V221" i="1"/>
  <c r="V222" i="1"/>
  <c r="V223" i="1"/>
  <c r="V224" i="1"/>
  <c r="V226" i="1"/>
  <c r="V227" i="1"/>
  <c r="V228" i="1"/>
  <c r="V230" i="1"/>
  <c r="V231" i="1"/>
  <c r="V232" i="1"/>
  <c r="V234" i="1"/>
  <c r="V235" i="1"/>
  <c r="V236" i="1"/>
  <c r="V238" i="1"/>
  <c r="V239" i="1"/>
  <c r="V240" i="1"/>
  <c r="V244" i="1"/>
  <c r="V245" i="1"/>
  <c r="V246" i="1"/>
  <c r="V248" i="1"/>
  <c r="V249" i="1"/>
  <c r="V250" i="1"/>
  <c r="V252" i="1"/>
  <c r="V253" i="1"/>
  <c r="V254" i="1"/>
  <c r="V256" i="1"/>
  <c r="V257" i="1"/>
  <c r="V258" i="1"/>
  <c r="V260" i="1"/>
  <c r="V261" i="1"/>
  <c r="V262" i="1"/>
  <c r="V266" i="1"/>
  <c r="V267" i="1"/>
  <c r="V268" i="1"/>
  <c r="V270" i="1"/>
  <c r="V271" i="1"/>
  <c r="V272" i="1"/>
  <c r="V273" i="1"/>
  <c r="V274" i="1"/>
  <c r="V275" i="1"/>
  <c r="V277" i="1"/>
  <c r="V278" i="1"/>
  <c r="V279" i="1"/>
  <c r="V281" i="1"/>
  <c r="V282" i="1"/>
  <c r="V283" i="1"/>
  <c r="V284" i="1"/>
  <c r="V285" i="1"/>
  <c r="V287" i="1"/>
  <c r="V288" i="1"/>
  <c r="V289" i="1"/>
  <c r="V293" i="1"/>
  <c r="V294" i="1"/>
  <c r="V295" i="1"/>
  <c r="V297" i="1"/>
  <c r="V298" i="1"/>
  <c r="V299" i="1"/>
  <c r="V301" i="1"/>
  <c r="V302" i="1"/>
  <c r="V303" i="1"/>
  <c r="V305" i="1"/>
  <c r="V306" i="1"/>
  <c r="V307" i="1"/>
  <c r="V309" i="1"/>
  <c r="V310" i="1"/>
  <c r="V311" i="1"/>
  <c r="V316" i="1"/>
  <c r="V317" i="1"/>
  <c r="V319" i="1"/>
  <c r="V320" i="1"/>
  <c r="V321" i="1"/>
  <c r="V323" i="1"/>
  <c r="V324" i="1"/>
  <c r="V325" i="1"/>
  <c r="V327" i="1"/>
  <c r="V328" i="1"/>
  <c r="V329" i="1"/>
  <c r="V331" i="1"/>
  <c r="V332" i="1"/>
  <c r="V333" i="1"/>
  <c r="V337" i="1"/>
  <c r="V338" i="1"/>
  <c r="V339" i="1"/>
  <c r="V341" i="1"/>
  <c r="V342" i="1"/>
  <c r="V343" i="1"/>
  <c r="V345" i="1"/>
  <c r="V346" i="1"/>
  <c r="V347" i="1"/>
  <c r="V349" i="1"/>
  <c r="V350" i="1"/>
  <c r="V351" i="1"/>
  <c r="V354" i="1"/>
  <c r="V355" i="1"/>
  <c r="V359" i="1"/>
  <c r="V360" i="1"/>
  <c r="V361" i="1"/>
  <c r="V363" i="1"/>
  <c r="V364" i="1"/>
  <c r="V365" i="1"/>
  <c r="V367" i="1"/>
  <c r="V368" i="1"/>
  <c r="V369" i="1"/>
  <c r="V371" i="1"/>
  <c r="V372" i="1"/>
  <c r="V373" i="1"/>
  <c r="V375" i="1"/>
  <c r="V376" i="1"/>
  <c r="V377" i="1"/>
  <c r="V380" i="1"/>
  <c r="V381" i="1"/>
  <c r="V382" i="1"/>
  <c r="V383" i="1"/>
  <c r="V385" i="1"/>
  <c r="V386" i="1"/>
  <c r="V387" i="1"/>
  <c r="V389" i="1"/>
  <c r="V390" i="1"/>
  <c r="V391" i="1"/>
  <c r="V393" i="1"/>
  <c r="V394" i="1"/>
  <c r="V395" i="1"/>
  <c r="V398" i="1"/>
  <c r="V399" i="1"/>
  <c r="V402" i="1"/>
  <c r="V403" i="1"/>
  <c r="V404" i="1"/>
  <c r="V405" i="1"/>
  <c r="V407" i="1"/>
  <c r="V408" i="1"/>
  <c r="V409" i="1"/>
  <c r="V411" i="1"/>
  <c r="V412" i="1"/>
  <c r="V413" i="1"/>
  <c r="V415" i="1"/>
  <c r="V416" i="1"/>
  <c r="V417" i="1"/>
  <c r="V419" i="1"/>
  <c r="V420" i="1"/>
  <c r="V421" i="1"/>
  <c r="P426" i="1"/>
  <c r="P427" i="1"/>
  <c r="P429" i="1"/>
  <c r="P430" i="1"/>
  <c r="P431" i="1"/>
  <c r="P433" i="1"/>
  <c r="P434" i="1"/>
  <c r="P435" i="1"/>
  <c r="P437" i="1"/>
  <c r="P438" i="1"/>
  <c r="P439" i="1"/>
  <c r="P441" i="1"/>
  <c r="P442" i="1"/>
  <c r="P443" i="1"/>
  <c r="P447" i="1"/>
  <c r="P448" i="1"/>
  <c r="P449" i="1"/>
  <c r="P451" i="1"/>
  <c r="P452" i="1"/>
  <c r="P453" i="1"/>
  <c r="P455" i="1"/>
  <c r="P456" i="1"/>
  <c r="P457" i="1"/>
  <c r="P460" i="1"/>
  <c r="P461" i="1"/>
  <c r="P463" i="1"/>
  <c r="P464" i="1"/>
  <c r="P465" i="1"/>
  <c r="P469" i="1"/>
  <c r="P470" i="1"/>
  <c r="P471" i="1"/>
  <c r="P473" i="1"/>
  <c r="P474" i="1"/>
  <c r="P475" i="1"/>
  <c r="P477" i="1"/>
  <c r="P478" i="1"/>
  <c r="P479" i="1"/>
  <c r="P481" i="1"/>
  <c r="P482" i="1"/>
  <c r="P483" i="1"/>
  <c r="P485" i="1"/>
  <c r="P486" i="1"/>
  <c r="P487" i="1"/>
  <c r="P491" i="1"/>
  <c r="P492" i="1"/>
  <c r="P493" i="1"/>
  <c r="P494" i="1"/>
  <c r="P496" i="1"/>
  <c r="P497" i="1"/>
  <c r="P498" i="1"/>
  <c r="P501" i="1"/>
  <c r="P502" i="1"/>
  <c r="P504" i="1"/>
  <c r="P505" i="1"/>
  <c r="P506" i="1"/>
  <c r="P508" i="1"/>
  <c r="P509" i="1"/>
  <c r="P510" i="1"/>
  <c r="P514" i="1"/>
  <c r="P515" i="1"/>
  <c r="P516" i="1"/>
  <c r="P518" i="1"/>
  <c r="P519" i="1"/>
  <c r="P520" i="1"/>
  <c r="P522" i="1"/>
  <c r="P523" i="1"/>
  <c r="P524" i="1"/>
  <c r="P526" i="1"/>
  <c r="P527" i="1"/>
  <c r="P528" i="1"/>
  <c r="P530" i="1"/>
  <c r="P531" i="1"/>
  <c r="P532" i="1"/>
  <c r="P536" i="1"/>
  <c r="P537" i="1"/>
  <c r="P538" i="1"/>
  <c r="P540" i="1"/>
  <c r="P541" i="1"/>
  <c r="P542" i="1"/>
  <c r="P544" i="1"/>
  <c r="P545" i="1"/>
  <c r="P546" i="1"/>
  <c r="P548" i="1"/>
  <c r="P549" i="1"/>
  <c r="P550" i="1"/>
  <c r="P552" i="1"/>
  <c r="P553" i="1"/>
  <c r="P554" i="1"/>
  <c r="P558" i="1"/>
  <c r="P559" i="1"/>
  <c r="P560" i="1"/>
  <c r="P562" i="1"/>
  <c r="P563" i="1"/>
  <c r="P564" i="1"/>
  <c r="P566" i="1"/>
  <c r="P567" i="1"/>
  <c r="P568" i="1"/>
  <c r="P569" i="1"/>
  <c r="P570" i="1"/>
  <c r="P571" i="1"/>
  <c r="P572" i="1"/>
  <c r="P573" i="1"/>
  <c r="P575" i="1"/>
  <c r="P576" i="1"/>
  <c r="P577" i="1"/>
  <c r="P578" i="1"/>
  <c r="P579" i="1"/>
  <c r="P580" i="1"/>
  <c r="P581" i="1"/>
  <c r="P582" i="1"/>
  <c r="P583" i="1"/>
  <c r="P585" i="1"/>
  <c r="P586" i="1"/>
  <c r="P587" i="1"/>
  <c r="P421" i="1"/>
  <c r="P46" i="1"/>
  <c r="P47" i="1"/>
  <c r="P49" i="1"/>
  <c r="P50" i="1"/>
  <c r="P51" i="1"/>
  <c r="P53" i="1"/>
  <c r="P54" i="1"/>
  <c r="P55" i="1"/>
  <c r="P57" i="1"/>
  <c r="P58" i="1"/>
  <c r="P59" i="1"/>
  <c r="P61" i="1"/>
  <c r="P62" i="1"/>
  <c r="P67" i="1"/>
  <c r="P68" i="1"/>
  <c r="P69" i="1"/>
  <c r="P71" i="1"/>
  <c r="P72" i="1"/>
  <c r="P74" i="1"/>
  <c r="P75" i="1"/>
  <c r="P76" i="1"/>
  <c r="P78" i="1"/>
  <c r="P79" i="1"/>
  <c r="P81" i="1"/>
  <c r="P82" i="1"/>
  <c r="P83" i="1"/>
  <c r="P87" i="1"/>
  <c r="P88" i="1"/>
  <c r="P89" i="1"/>
  <c r="P91" i="1"/>
  <c r="P92" i="1"/>
  <c r="P93" i="1"/>
  <c r="P95" i="1"/>
  <c r="P96" i="1"/>
  <c r="P97" i="1"/>
  <c r="P99" i="1"/>
  <c r="P100" i="1"/>
  <c r="P101" i="1"/>
  <c r="P103" i="1"/>
  <c r="P104" i="1"/>
  <c r="P105" i="1"/>
  <c r="P109" i="1"/>
  <c r="P110" i="1"/>
  <c r="P111" i="1"/>
  <c r="P113" i="1"/>
  <c r="P114" i="1"/>
  <c r="P115" i="1"/>
  <c r="P117" i="1"/>
  <c r="P118" i="1"/>
  <c r="P119" i="1"/>
  <c r="P121" i="1"/>
  <c r="P122" i="1"/>
  <c r="P123" i="1"/>
  <c r="P125" i="1"/>
  <c r="P126" i="1"/>
  <c r="P127" i="1"/>
  <c r="P131" i="1"/>
  <c r="P132" i="1"/>
  <c r="P133" i="1"/>
  <c r="P135" i="1"/>
  <c r="P136" i="1"/>
  <c r="P137" i="1"/>
  <c r="P139" i="1"/>
  <c r="P140" i="1"/>
  <c r="P141" i="1"/>
  <c r="P143" i="1"/>
  <c r="P144" i="1"/>
  <c r="P145" i="1"/>
  <c r="P147" i="1"/>
  <c r="P149" i="1"/>
  <c r="P153" i="1"/>
  <c r="P154" i="1"/>
  <c r="P155" i="1"/>
  <c r="P157" i="1"/>
  <c r="P158" i="1"/>
  <c r="P159" i="1"/>
  <c r="P161" i="1"/>
  <c r="P162" i="1"/>
  <c r="P163" i="1"/>
  <c r="P165" i="1"/>
  <c r="P166" i="1"/>
  <c r="P167" i="1"/>
  <c r="P169" i="1"/>
  <c r="P170" i="1"/>
  <c r="P171" i="1"/>
  <c r="P174" i="1"/>
  <c r="P175" i="1"/>
  <c r="P176" i="1"/>
  <c r="P177" i="1"/>
  <c r="P179" i="1"/>
  <c r="P180" i="1"/>
  <c r="P181" i="1"/>
  <c r="P182" i="1"/>
  <c r="P183" i="1"/>
  <c r="P184" i="1"/>
  <c r="P185" i="1"/>
  <c r="P186" i="1"/>
  <c r="P187" i="1"/>
  <c r="P189" i="1"/>
  <c r="P190" i="1"/>
  <c r="P191" i="1"/>
  <c r="P193" i="1"/>
  <c r="P194" i="1"/>
  <c r="P195" i="1"/>
  <c r="P199" i="1"/>
  <c r="P200" i="1"/>
  <c r="P201" i="1"/>
  <c r="P202" i="1"/>
  <c r="P204" i="1"/>
  <c r="P205" i="1"/>
  <c r="P206" i="1"/>
  <c r="P208" i="1"/>
  <c r="P209" i="1"/>
  <c r="P210" i="1"/>
  <c r="P212" i="1"/>
  <c r="P213" i="1"/>
  <c r="P214" i="1"/>
  <c r="P216" i="1"/>
  <c r="P217" i="1"/>
  <c r="P218" i="1"/>
  <c r="P221" i="1"/>
  <c r="P222" i="1"/>
  <c r="P223" i="1"/>
  <c r="P224" i="1"/>
  <c r="P226" i="1"/>
  <c r="P227" i="1"/>
  <c r="P228" i="1"/>
  <c r="P230" i="1"/>
  <c r="P231" i="1"/>
  <c r="P232" i="1"/>
  <c r="P234" i="1"/>
  <c r="P235" i="1"/>
  <c r="P236" i="1"/>
  <c r="P238" i="1"/>
  <c r="P239" i="1"/>
  <c r="P240" i="1"/>
  <c r="P244" i="1"/>
  <c r="P245" i="1"/>
  <c r="P246" i="1"/>
  <c r="P248" i="1"/>
  <c r="P249" i="1"/>
  <c r="P250" i="1"/>
  <c r="P252" i="1"/>
  <c r="P253" i="1"/>
  <c r="P254" i="1"/>
  <c r="P256" i="1"/>
  <c r="P257" i="1"/>
  <c r="P258" i="1"/>
  <c r="P260" i="1"/>
  <c r="P261" i="1"/>
  <c r="P262" i="1"/>
  <c r="P266" i="1"/>
  <c r="P267" i="1"/>
  <c r="P268" i="1"/>
  <c r="P270" i="1"/>
  <c r="P271" i="1"/>
  <c r="P272" i="1"/>
  <c r="P273" i="1"/>
  <c r="P274" i="1"/>
  <c r="P275" i="1"/>
  <c r="P277" i="1"/>
  <c r="P278" i="1"/>
  <c r="P279" i="1"/>
  <c r="P281" i="1"/>
  <c r="P282" i="1"/>
  <c r="P283" i="1"/>
  <c r="P284" i="1"/>
  <c r="P285" i="1"/>
  <c r="P287" i="1"/>
  <c r="P288" i="1"/>
  <c r="P289" i="1"/>
  <c r="P293" i="1"/>
  <c r="P294" i="1"/>
  <c r="P295" i="1"/>
  <c r="P297" i="1"/>
  <c r="P298" i="1"/>
  <c r="P299" i="1"/>
  <c r="P301" i="1"/>
  <c r="P302" i="1"/>
  <c r="P303" i="1"/>
  <c r="P305" i="1"/>
  <c r="P306" i="1"/>
  <c r="P307" i="1"/>
  <c r="P309" i="1"/>
  <c r="P310" i="1"/>
  <c r="P311" i="1"/>
  <c r="P316" i="1"/>
  <c r="P317" i="1"/>
  <c r="P319" i="1"/>
  <c r="P320" i="1"/>
  <c r="P321" i="1"/>
  <c r="P323" i="1"/>
  <c r="P324" i="1"/>
  <c r="P325" i="1"/>
  <c r="P327" i="1"/>
  <c r="P328" i="1"/>
  <c r="P329" i="1"/>
  <c r="P331" i="1"/>
  <c r="P332" i="1"/>
  <c r="P333" i="1"/>
  <c r="P337" i="1"/>
  <c r="P338" i="1"/>
  <c r="P339" i="1"/>
  <c r="P341" i="1"/>
  <c r="P342" i="1"/>
  <c r="P343" i="1"/>
  <c r="P345" i="1"/>
  <c r="P346" i="1"/>
  <c r="P347" i="1"/>
  <c r="P349" i="1"/>
  <c r="P350" i="1"/>
  <c r="P351" i="1"/>
  <c r="P354" i="1"/>
  <c r="P355" i="1"/>
  <c r="P359" i="1"/>
  <c r="P360" i="1"/>
  <c r="P361" i="1"/>
  <c r="P363" i="1"/>
  <c r="P364" i="1"/>
  <c r="P365" i="1"/>
  <c r="P367" i="1"/>
  <c r="P368" i="1"/>
  <c r="P369" i="1"/>
  <c r="P371" i="1"/>
  <c r="P372" i="1"/>
  <c r="P373" i="1"/>
  <c r="P375" i="1"/>
  <c r="P376" i="1"/>
  <c r="P377" i="1"/>
  <c r="P380" i="1"/>
  <c r="P381" i="1"/>
  <c r="P382" i="1"/>
  <c r="P383" i="1"/>
  <c r="P385" i="1"/>
  <c r="P386" i="1"/>
  <c r="P387" i="1"/>
  <c r="P389" i="1"/>
  <c r="P390" i="1"/>
  <c r="P391" i="1"/>
  <c r="P393" i="1"/>
  <c r="P394" i="1"/>
  <c r="P395" i="1"/>
  <c r="P398" i="1"/>
  <c r="P399" i="1"/>
  <c r="P402" i="1"/>
  <c r="P403" i="1"/>
  <c r="P404" i="1"/>
  <c r="P405" i="1"/>
  <c r="P407" i="1"/>
  <c r="P408" i="1"/>
  <c r="P409" i="1"/>
  <c r="P411" i="1"/>
  <c r="P412" i="1"/>
  <c r="P413" i="1"/>
  <c r="P415" i="1"/>
  <c r="P416" i="1"/>
  <c r="P417" i="1"/>
  <c r="P419" i="1"/>
  <c r="P420" i="1"/>
  <c r="P45" i="1"/>
  <c r="Q45" i="1" s="1"/>
  <c r="P35" i="1"/>
  <c r="P36" i="1"/>
  <c r="P37" i="1"/>
  <c r="P39" i="1"/>
  <c r="P40" i="1"/>
  <c r="P41" i="1"/>
  <c r="P4" i="1"/>
  <c r="P5" i="1"/>
  <c r="P7" i="1"/>
  <c r="P8" i="1"/>
  <c r="P9" i="1"/>
  <c r="P10" i="1"/>
  <c r="P14" i="1"/>
  <c r="P15" i="1"/>
  <c r="P17" i="1"/>
  <c r="P18" i="1"/>
  <c r="P20" i="1"/>
  <c r="P21" i="1"/>
  <c r="P22" i="1"/>
  <c r="P23" i="1"/>
  <c r="P27" i="1"/>
  <c r="P28" i="1"/>
  <c r="P29" i="1"/>
  <c r="P30" i="1"/>
  <c r="P34" i="1"/>
  <c r="P3" i="1"/>
  <c r="J3" i="1"/>
  <c r="J4" i="1"/>
  <c r="J5" i="1"/>
  <c r="J7" i="1"/>
  <c r="J8" i="1"/>
  <c r="J9" i="1"/>
  <c r="J10" i="1"/>
  <c r="J14" i="1"/>
  <c r="J15" i="1"/>
  <c r="J17" i="1"/>
  <c r="J18" i="1"/>
  <c r="J20" i="1"/>
  <c r="J21" i="1"/>
  <c r="J22" i="1"/>
  <c r="J23" i="1"/>
  <c r="J27" i="1"/>
  <c r="J28" i="1"/>
  <c r="J29" i="1"/>
  <c r="J30" i="1"/>
  <c r="J34" i="1"/>
  <c r="J35" i="1"/>
  <c r="J36" i="1"/>
  <c r="J37" i="1"/>
  <c r="J39" i="1"/>
  <c r="J40" i="1"/>
  <c r="J41" i="1"/>
  <c r="J45" i="1"/>
  <c r="J46" i="1"/>
  <c r="J47" i="1"/>
  <c r="J49" i="1"/>
  <c r="J50" i="1"/>
  <c r="J51" i="1"/>
  <c r="J53" i="1"/>
  <c r="J54" i="1"/>
  <c r="J55" i="1"/>
  <c r="J57" i="1"/>
  <c r="J58" i="1"/>
  <c r="J59" i="1"/>
  <c r="J61" i="1"/>
  <c r="J62" i="1"/>
  <c r="J612" i="1"/>
  <c r="J613" i="1"/>
  <c r="J614" i="1"/>
  <c r="J615" i="1"/>
  <c r="J616" i="1"/>
  <c r="J617" i="1"/>
  <c r="J609" i="1"/>
  <c r="J610" i="1"/>
  <c r="J611" i="1"/>
  <c r="AC500" i="1" l="1"/>
  <c r="AL315" i="1"/>
  <c r="Q397" i="1"/>
  <c r="AL397" i="1"/>
  <c r="Q459" i="1"/>
  <c r="BA315" i="1"/>
  <c r="AC397" i="1"/>
  <c r="AC459" i="1"/>
  <c r="J608" i="1"/>
  <c r="J527" i="1"/>
  <c r="J528" i="1"/>
  <c r="J530" i="1"/>
  <c r="J531" i="1"/>
  <c r="J532" i="1"/>
  <c r="J536" i="1"/>
  <c r="J537" i="1"/>
  <c r="J538" i="1"/>
  <c r="J540" i="1"/>
  <c r="J541" i="1"/>
  <c r="J542" i="1"/>
  <c r="J544" i="1"/>
  <c r="J545" i="1"/>
  <c r="J546" i="1"/>
  <c r="J548" i="1"/>
  <c r="J549" i="1"/>
  <c r="J550" i="1"/>
  <c r="J552" i="1"/>
  <c r="J553" i="1"/>
  <c r="J554" i="1"/>
  <c r="J558" i="1"/>
  <c r="J559" i="1"/>
  <c r="J560" i="1"/>
  <c r="J562" i="1"/>
  <c r="J563" i="1"/>
  <c r="J564" i="1"/>
  <c r="J566" i="1"/>
  <c r="J567" i="1"/>
  <c r="J568" i="1"/>
  <c r="J569" i="1"/>
  <c r="J570" i="1"/>
  <c r="J571" i="1"/>
  <c r="J572" i="1"/>
  <c r="J573" i="1"/>
  <c r="J575" i="1"/>
  <c r="J576" i="1"/>
  <c r="J577" i="1"/>
  <c r="J578" i="1"/>
  <c r="J579" i="1"/>
  <c r="J580" i="1"/>
  <c r="J581" i="1"/>
  <c r="J582" i="1"/>
  <c r="J583" i="1"/>
  <c r="J585" i="1"/>
  <c r="J586" i="1"/>
  <c r="J587" i="1"/>
  <c r="Q587" i="1" s="1"/>
  <c r="J526" i="1"/>
  <c r="J523" i="1"/>
  <c r="J518" i="1"/>
  <c r="J519" i="1"/>
  <c r="J520" i="1"/>
  <c r="J522" i="1"/>
  <c r="J429" i="1"/>
  <c r="J430" i="1"/>
  <c r="J431" i="1"/>
  <c r="J433" i="1"/>
  <c r="J434" i="1"/>
  <c r="J435" i="1"/>
  <c r="J437" i="1"/>
  <c r="J438" i="1"/>
  <c r="J439" i="1"/>
  <c r="J441" i="1"/>
  <c r="J442" i="1"/>
  <c r="J443" i="1"/>
  <c r="J447" i="1"/>
  <c r="J448" i="1"/>
  <c r="J449" i="1"/>
  <c r="J451" i="1"/>
  <c r="J452" i="1"/>
  <c r="J453" i="1"/>
  <c r="J455" i="1"/>
  <c r="J456" i="1"/>
  <c r="J457" i="1"/>
  <c r="J460" i="1"/>
  <c r="J461" i="1"/>
  <c r="J463" i="1"/>
  <c r="J464" i="1"/>
  <c r="J465" i="1"/>
  <c r="J469" i="1"/>
  <c r="J470" i="1"/>
  <c r="J471" i="1"/>
  <c r="J473" i="1"/>
  <c r="J474" i="1"/>
  <c r="J475" i="1"/>
  <c r="J477" i="1"/>
  <c r="J478" i="1"/>
  <c r="J479" i="1"/>
  <c r="J481" i="1"/>
  <c r="J482" i="1"/>
  <c r="J483" i="1"/>
  <c r="J485" i="1"/>
  <c r="J486" i="1"/>
  <c r="J487" i="1"/>
  <c r="J491" i="1"/>
  <c r="J492" i="1"/>
  <c r="J493" i="1"/>
  <c r="J494" i="1"/>
  <c r="J496" i="1"/>
  <c r="J497" i="1"/>
  <c r="J498" i="1"/>
  <c r="J501" i="1"/>
  <c r="J502" i="1"/>
  <c r="J504" i="1"/>
  <c r="J505" i="1"/>
  <c r="J506" i="1"/>
  <c r="J508" i="1"/>
  <c r="J509" i="1"/>
  <c r="J510" i="1"/>
  <c r="J514" i="1"/>
  <c r="J515" i="1"/>
  <c r="J516" i="1"/>
  <c r="J426" i="1"/>
  <c r="J427" i="1"/>
  <c r="J425" i="1"/>
  <c r="J421" i="1"/>
  <c r="J415" i="1"/>
  <c r="J416" i="1"/>
  <c r="J417" i="1"/>
  <c r="J419" i="1"/>
  <c r="J420" i="1"/>
  <c r="J395" i="1"/>
  <c r="J398" i="1"/>
  <c r="J399" i="1"/>
  <c r="J402" i="1"/>
  <c r="J403" i="1"/>
  <c r="J404" i="1"/>
  <c r="J405" i="1"/>
  <c r="J407" i="1"/>
  <c r="J408" i="1"/>
  <c r="J409" i="1"/>
  <c r="J411" i="1"/>
  <c r="J412" i="1"/>
  <c r="J413" i="1"/>
  <c r="J389" i="1"/>
  <c r="J390" i="1"/>
  <c r="J391" i="1"/>
  <c r="J393" i="1"/>
  <c r="J394" i="1"/>
  <c r="J367" i="1"/>
  <c r="J368" i="1"/>
  <c r="J369" i="1"/>
  <c r="J371" i="1"/>
  <c r="J372" i="1"/>
  <c r="J373" i="1"/>
  <c r="J375" i="1"/>
  <c r="J376" i="1"/>
  <c r="J377" i="1"/>
  <c r="J380" i="1"/>
  <c r="J381" i="1"/>
  <c r="J382" i="1"/>
  <c r="J383" i="1"/>
  <c r="J385" i="1"/>
  <c r="J386" i="1"/>
  <c r="J387" i="1"/>
  <c r="J226" i="1"/>
  <c r="J227" i="1"/>
  <c r="J228" i="1"/>
  <c r="J230" i="1"/>
  <c r="J231" i="1"/>
  <c r="J232" i="1"/>
  <c r="J234" i="1"/>
  <c r="J235" i="1"/>
  <c r="J236" i="1"/>
  <c r="J238" i="1"/>
  <c r="J239" i="1"/>
  <c r="J240" i="1"/>
  <c r="J244" i="1"/>
  <c r="J245" i="1"/>
  <c r="J246" i="1"/>
  <c r="J248" i="1"/>
  <c r="J249" i="1"/>
  <c r="J250" i="1"/>
  <c r="J252" i="1"/>
  <c r="J253" i="1"/>
  <c r="J254" i="1"/>
  <c r="J256" i="1"/>
  <c r="J257" i="1"/>
  <c r="J258" i="1"/>
  <c r="J260" i="1"/>
  <c r="J261" i="1"/>
  <c r="J262" i="1"/>
  <c r="J266" i="1"/>
  <c r="J267" i="1"/>
  <c r="J268" i="1"/>
  <c r="J270" i="1"/>
  <c r="J271" i="1"/>
  <c r="J272" i="1"/>
  <c r="J273" i="1"/>
  <c r="J274" i="1"/>
  <c r="J275" i="1"/>
  <c r="J277" i="1"/>
  <c r="J278" i="1"/>
  <c r="J279" i="1"/>
  <c r="J281" i="1"/>
  <c r="J282" i="1"/>
  <c r="J283" i="1"/>
  <c r="J284" i="1"/>
  <c r="J285" i="1"/>
  <c r="J287" i="1"/>
  <c r="J288" i="1"/>
  <c r="J289" i="1"/>
  <c r="J293" i="1"/>
  <c r="J294" i="1"/>
  <c r="J295" i="1"/>
  <c r="J297" i="1"/>
  <c r="J298" i="1"/>
  <c r="J299" i="1"/>
  <c r="J301" i="1"/>
  <c r="J302" i="1"/>
  <c r="J303" i="1"/>
  <c r="J305" i="1"/>
  <c r="J306" i="1"/>
  <c r="J307" i="1"/>
  <c r="J309" i="1"/>
  <c r="J310" i="1"/>
  <c r="J311" i="1"/>
  <c r="J316" i="1"/>
  <c r="J317" i="1"/>
  <c r="J319" i="1"/>
  <c r="J320" i="1"/>
  <c r="J321" i="1"/>
  <c r="J323" i="1"/>
  <c r="J324" i="1"/>
  <c r="J325" i="1"/>
  <c r="J327" i="1"/>
  <c r="J328" i="1"/>
  <c r="J329" i="1"/>
  <c r="J331" i="1"/>
  <c r="J332" i="1"/>
  <c r="J333" i="1"/>
  <c r="J337" i="1"/>
  <c r="J338" i="1"/>
  <c r="J339" i="1"/>
  <c r="J341" i="1"/>
  <c r="J342" i="1"/>
  <c r="J343" i="1"/>
  <c r="J345" i="1"/>
  <c r="J346" i="1"/>
  <c r="J347" i="1"/>
  <c r="J349" i="1"/>
  <c r="J350" i="1"/>
  <c r="J351" i="1"/>
  <c r="J354" i="1"/>
  <c r="J355" i="1"/>
  <c r="J359" i="1"/>
  <c r="J360" i="1"/>
  <c r="J361" i="1"/>
  <c r="J363" i="1"/>
  <c r="J364" i="1"/>
  <c r="J365" i="1"/>
  <c r="J193" i="1"/>
  <c r="J194" i="1"/>
  <c r="J195" i="1"/>
  <c r="J199" i="1"/>
  <c r="J200" i="1"/>
  <c r="J201" i="1"/>
  <c r="J202" i="1"/>
  <c r="J204" i="1"/>
  <c r="J205" i="1"/>
  <c r="J206" i="1"/>
  <c r="J208" i="1"/>
  <c r="J209" i="1"/>
  <c r="J210" i="1"/>
  <c r="J212" i="1"/>
  <c r="J213" i="1"/>
  <c r="J214" i="1"/>
  <c r="J216" i="1"/>
  <c r="J217" i="1"/>
  <c r="J218" i="1"/>
  <c r="J221" i="1"/>
  <c r="J222" i="1"/>
  <c r="J223" i="1"/>
  <c r="J224" i="1"/>
  <c r="J179" i="1"/>
  <c r="J180" i="1"/>
  <c r="J181" i="1"/>
  <c r="J182" i="1"/>
  <c r="J183" i="1"/>
  <c r="J184" i="1"/>
  <c r="J185" i="1"/>
  <c r="J186" i="1"/>
  <c r="J187" i="1"/>
  <c r="J189" i="1"/>
  <c r="J190" i="1"/>
  <c r="J191" i="1"/>
  <c r="J174" i="1"/>
  <c r="J175" i="1"/>
  <c r="J176" i="1"/>
  <c r="J177" i="1"/>
  <c r="J165" i="1"/>
  <c r="J166" i="1"/>
  <c r="J167" i="1"/>
  <c r="J169" i="1"/>
  <c r="J170" i="1"/>
  <c r="J171" i="1"/>
  <c r="J154" i="1"/>
  <c r="J155" i="1"/>
  <c r="J157" i="1"/>
  <c r="J158" i="1"/>
  <c r="J159" i="1"/>
  <c r="J161" i="1"/>
  <c r="J162" i="1"/>
  <c r="J163" i="1"/>
  <c r="J153" i="1"/>
  <c r="J144" i="1"/>
  <c r="J143" i="1"/>
  <c r="J140" i="1"/>
  <c r="J141" i="1"/>
  <c r="J139" i="1"/>
  <c r="J136" i="1"/>
  <c r="J135" i="1"/>
  <c r="J132" i="1"/>
  <c r="J78" i="1"/>
  <c r="J79" i="1"/>
  <c r="J81" i="1"/>
  <c r="J82" i="1"/>
  <c r="J83" i="1"/>
  <c r="J87" i="1"/>
  <c r="J88" i="1"/>
  <c r="J89" i="1"/>
  <c r="J91" i="1"/>
  <c r="J92" i="1"/>
  <c r="J93" i="1"/>
  <c r="J95" i="1"/>
  <c r="J96" i="1"/>
  <c r="J97" i="1"/>
  <c r="J99" i="1"/>
  <c r="J100" i="1"/>
  <c r="J101" i="1"/>
  <c r="J103" i="1"/>
  <c r="J104" i="1"/>
  <c r="J105" i="1"/>
  <c r="J109" i="1"/>
  <c r="J110" i="1"/>
  <c r="J111" i="1"/>
  <c r="J113" i="1"/>
  <c r="J114" i="1"/>
  <c r="J115" i="1"/>
  <c r="J117" i="1"/>
  <c r="J118" i="1"/>
  <c r="J119" i="1"/>
  <c r="J121" i="1"/>
  <c r="J122" i="1"/>
  <c r="J123" i="1"/>
  <c r="J125" i="1"/>
  <c r="J126" i="1"/>
  <c r="J127" i="1"/>
  <c r="J131" i="1"/>
  <c r="J71" i="1"/>
  <c r="J72" i="1"/>
  <c r="J74" i="1"/>
  <c r="J75" i="1"/>
  <c r="Q75" i="1" s="1"/>
  <c r="J76" i="1"/>
  <c r="J68" i="1"/>
  <c r="J69" i="1"/>
  <c r="J67" i="1"/>
  <c r="J133" i="1"/>
  <c r="J137" i="1"/>
  <c r="J145" i="1"/>
  <c r="J147" i="1"/>
  <c r="J149" i="1"/>
  <c r="F343" i="1" l="1"/>
  <c r="N343" i="1"/>
  <c r="Q343" i="1"/>
  <c r="T343" i="1"/>
  <c r="W343" i="1"/>
  <c r="Z343" i="1"/>
  <c r="AC343" i="1"/>
  <c r="AF343" i="1"/>
  <c r="AI343" i="1"/>
  <c r="AL343" i="1"/>
  <c r="AO343" i="1"/>
  <c r="AR343" i="1"/>
  <c r="AU343" i="1"/>
  <c r="AX343" i="1"/>
  <c r="BA343" i="1"/>
  <c r="F228" i="1"/>
  <c r="AL228" i="1"/>
  <c r="N228" i="1"/>
  <c r="T228" i="1"/>
  <c r="Z228" i="1"/>
  <c r="AF228" i="1"/>
  <c r="AI228" i="1"/>
  <c r="AO228" i="1"/>
  <c r="AR228" i="1"/>
  <c r="AX228" i="1"/>
  <c r="W3" i="1"/>
  <c r="AL3" i="1" l="1"/>
  <c r="Q3" i="1"/>
  <c r="BA3" i="1"/>
  <c r="BA228" i="1"/>
  <c r="AC228" i="1"/>
  <c r="AU228" i="1"/>
  <c r="W228" i="1"/>
  <c r="Q228" i="1"/>
  <c r="J524" i="1" l="1"/>
  <c r="J424" i="1"/>
  <c r="AI554" i="1"/>
  <c r="AX632" i="1"/>
  <c r="AX626" i="1"/>
  <c r="AX620" i="1"/>
  <c r="AX614" i="1"/>
  <c r="AX608" i="1"/>
  <c r="AX607" i="1"/>
  <c r="AX637" i="1"/>
  <c r="AX636" i="1"/>
  <c r="AX631" i="1"/>
  <c r="AX630" i="1"/>
  <c r="AX624" i="1"/>
  <c r="AX625" i="1"/>
  <c r="AX619" i="1"/>
  <c r="AX613" i="1"/>
  <c r="AX618" i="1"/>
  <c r="AX612" i="1"/>
  <c r="AX606" i="1"/>
  <c r="AX560" i="1"/>
  <c r="AI560" i="1"/>
  <c r="Z560" i="1"/>
  <c r="Z559" i="1"/>
  <c r="Z558" i="1"/>
  <c r="AI558" i="1"/>
  <c r="AI559" i="1"/>
  <c r="AX559" i="1"/>
  <c r="AX558" i="1"/>
  <c r="AI538" i="1"/>
  <c r="Z536" i="1"/>
  <c r="AX546" i="1"/>
  <c r="AI546" i="1"/>
  <c r="Z546" i="1"/>
  <c r="AX545" i="1"/>
  <c r="AI545" i="1"/>
  <c r="Z545" i="1"/>
  <c r="AX544" i="1"/>
  <c r="AI544" i="1"/>
  <c r="Z544" i="1"/>
  <c r="AX435" i="1"/>
  <c r="AI434" i="1"/>
  <c r="AX433" i="1"/>
  <c r="AI433" i="1"/>
  <c r="AX430" i="1"/>
  <c r="AI430" i="1"/>
  <c r="Z430" i="1"/>
  <c r="AI360" i="1"/>
  <c r="AX360" i="1"/>
  <c r="AX339" i="1"/>
  <c r="AX333" i="1"/>
  <c r="AI333" i="1"/>
  <c r="Z333" i="1"/>
  <c r="AX331" i="1"/>
  <c r="AI331" i="1"/>
  <c r="AX224" i="1"/>
  <c r="Z222" i="1"/>
  <c r="AI222" i="1"/>
  <c r="AI223" i="1"/>
  <c r="AX222" i="1"/>
  <c r="AI256" i="1"/>
  <c r="AI258" i="1"/>
  <c r="Z258" i="1"/>
  <c r="AI194" i="1"/>
  <c r="Z194" i="1"/>
  <c r="Z109" i="1"/>
  <c r="AX87" i="1"/>
  <c r="AI87" i="1"/>
  <c r="Z87" i="1"/>
  <c r="AI88" i="1"/>
  <c r="Z88" i="1"/>
  <c r="AX119" i="1"/>
  <c r="AI119" i="1"/>
  <c r="AX528" i="1"/>
  <c r="AI528" i="1"/>
  <c r="AI530" i="1"/>
  <c r="Z518" i="1"/>
  <c r="Z580" i="1"/>
  <c r="AX403" i="1"/>
  <c r="AI403" i="1"/>
  <c r="AX407" i="1"/>
  <c r="AX329" i="1"/>
  <c r="AI329" i="1"/>
  <c r="AX302" i="1"/>
  <c r="AI191" i="1"/>
  <c r="Z191" i="1"/>
  <c r="AI189" i="1"/>
  <c r="AX268" i="1"/>
  <c r="AX267" i="1"/>
  <c r="AX266" i="1"/>
  <c r="AX238" i="1"/>
  <c r="Z238" i="1"/>
  <c r="Z177" i="1"/>
  <c r="AX104" i="1"/>
  <c r="AX136" i="1"/>
  <c r="AI136" i="1"/>
  <c r="Z136" i="1"/>
  <c r="AX137" i="1"/>
  <c r="AI137" i="1"/>
  <c r="Z137" i="1"/>
  <c r="AX135" i="1"/>
  <c r="Z135" i="1"/>
  <c r="AX99" i="1"/>
  <c r="AI99" i="1"/>
  <c r="Z99" i="1"/>
  <c r="AX100" i="1"/>
  <c r="AI100" i="1"/>
  <c r="AX101" i="1"/>
  <c r="AI101" i="1"/>
  <c r="Z101" i="1"/>
  <c r="AX159" i="1"/>
  <c r="AI159" i="1"/>
  <c r="Z159" i="1"/>
  <c r="AX158" i="1"/>
  <c r="AX563" i="1"/>
  <c r="AI563" i="1"/>
  <c r="AI562" i="1"/>
  <c r="Z562" i="1"/>
  <c r="AX549" i="1"/>
  <c r="Z549" i="1"/>
  <c r="AI549" i="1"/>
  <c r="AX548" i="1"/>
  <c r="AX473" i="1"/>
  <c r="AI473" i="1"/>
  <c r="Z473" i="1"/>
  <c r="AX421" i="1"/>
  <c r="AI421" i="1"/>
  <c r="AI420" i="1"/>
  <c r="AX437" i="1"/>
  <c r="AI437" i="1"/>
  <c r="AX479" i="1"/>
  <c r="AI479" i="1"/>
  <c r="Z479" i="1"/>
  <c r="AX478" i="1"/>
  <c r="AI478" i="1"/>
  <c r="Z478" i="1"/>
  <c r="AX477" i="1"/>
  <c r="AI477" i="1"/>
  <c r="Z477" i="1"/>
  <c r="AF477" i="1"/>
  <c r="AX342" i="1"/>
  <c r="AI342" i="1"/>
  <c r="Z342" i="1"/>
  <c r="AX346" i="1"/>
  <c r="AI346" i="1"/>
  <c r="Z346" i="1"/>
  <c r="AX254" i="1"/>
  <c r="AI254" i="1"/>
  <c r="Z254" i="1"/>
  <c r="AI232" i="1"/>
  <c r="AX232" i="1"/>
  <c r="AX249" i="1"/>
  <c r="AI249" i="1"/>
  <c r="AX231" i="1"/>
  <c r="AI210" i="1"/>
  <c r="AX210" i="1"/>
  <c r="AX145" i="1"/>
  <c r="AI145" i="1"/>
  <c r="AI143" i="1"/>
  <c r="AX114" i="1"/>
  <c r="AX115" i="1"/>
  <c r="AX91" i="1"/>
  <c r="AX123" i="1"/>
  <c r="AI123" i="1"/>
  <c r="AX180" i="1"/>
  <c r="AX185" i="1"/>
  <c r="AI185" i="1"/>
  <c r="AI183" i="1"/>
  <c r="AX183" i="1"/>
  <c r="AX181" i="1"/>
  <c r="AX179" i="1"/>
  <c r="AX310" i="1"/>
  <c r="AX372" i="1"/>
  <c r="AI372" i="1"/>
  <c r="Z372" i="1"/>
  <c r="AX369" i="1"/>
  <c r="AI369" i="1"/>
  <c r="Z369" i="1"/>
  <c r="Z368" i="1"/>
  <c r="AI368" i="1"/>
  <c r="AX368" i="1"/>
  <c r="AX367" i="1"/>
  <c r="AI367" i="1"/>
  <c r="Z367" i="1"/>
  <c r="AX350" i="1"/>
  <c r="AI350" i="1"/>
  <c r="Z350" i="1"/>
  <c r="AX457" i="1"/>
  <c r="AI457" i="1"/>
  <c r="Z453" i="1"/>
  <c r="AX452" i="1"/>
  <c r="AI452" i="1"/>
  <c r="Z452" i="1"/>
  <c r="AX497" i="1"/>
  <c r="Z497" i="1"/>
  <c r="AX113" i="1"/>
  <c r="AI113" i="1"/>
  <c r="AX492" i="1"/>
  <c r="AI492" i="1"/>
  <c r="Z492" i="1"/>
  <c r="AX502" i="1"/>
  <c r="AI502" i="1"/>
  <c r="Z502" i="1"/>
  <c r="Z501" i="1"/>
  <c r="AI309" i="1"/>
  <c r="Q524" i="1" l="1"/>
  <c r="AU524" i="1"/>
  <c r="W524" i="1"/>
  <c r="BA524" i="1"/>
  <c r="AL524" i="1"/>
  <c r="AC524" i="1"/>
  <c r="BA473" i="1"/>
  <c r="AC473" i="1"/>
  <c r="AL473" i="1"/>
  <c r="W473" i="1"/>
  <c r="AU473" i="1"/>
  <c r="Q473" i="1"/>
  <c r="AC566" i="1"/>
  <c r="BA566" i="1"/>
  <c r="Q566" i="1"/>
  <c r="AL566" i="1"/>
  <c r="AU566" i="1"/>
  <c r="W566" i="1"/>
  <c r="Q506" i="1"/>
  <c r="AC506" i="1"/>
  <c r="BA506" i="1"/>
  <c r="W506" i="1"/>
  <c r="AL506" i="1"/>
  <c r="AU506" i="1"/>
  <c r="AC481" i="1"/>
  <c r="AU481" i="1"/>
  <c r="W481" i="1"/>
  <c r="AL481" i="1"/>
  <c r="Q481" i="1"/>
  <c r="BA481" i="1"/>
  <c r="AL439" i="1"/>
  <c r="W439" i="1"/>
  <c r="BA439" i="1"/>
  <c r="Q439" i="1"/>
  <c r="AU439" i="1"/>
  <c r="AC439" i="1"/>
  <c r="W582" i="1"/>
  <c r="BA582" i="1"/>
  <c r="AC582" i="1"/>
  <c r="AU582" i="1"/>
  <c r="Q582" i="1"/>
  <c r="AL582" i="1"/>
  <c r="AU549" i="1"/>
  <c r="AL549" i="1"/>
  <c r="BA549" i="1"/>
  <c r="AC549" i="1"/>
  <c r="Q549" i="1"/>
  <c r="W549" i="1"/>
  <c r="AU518" i="1"/>
  <c r="W518" i="1"/>
  <c r="BA518" i="1"/>
  <c r="AL518" i="1"/>
  <c r="AC518" i="1"/>
  <c r="Q518" i="1"/>
  <c r="AC451" i="1"/>
  <c r="W451" i="1"/>
  <c r="AU451" i="1"/>
  <c r="BA451" i="1"/>
  <c r="Q451" i="1"/>
  <c r="AL451" i="1"/>
  <c r="Q580" i="1"/>
  <c r="W580" i="1"/>
  <c r="BA580" i="1"/>
  <c r="AU580" i="1"/>
  <c r="AL580" i="1"/>
  <c r="AC580" i="1"/>
  <c r="AL571" i="1"/>
  <c r="AU571" i="1"/>
  <c r="W571" i="1"/>
  <c r="BA571" i="1"/>
  <c r="AC571" i="1"/>
  <c r="Q571" i="1"/>
  <c r="AL559" i="1"/>
  <c r="BA559" i="1"/>
  <c r="W559" i="1"/>
  <c r="Q559" i="1"/>
  <c r="AU559" i="1"/>
  <c r="AC559" i="1"/>
  <c r="AC545" i="1"/>
  <c r="BA545" i="1"/>
  <c r="AU545" i="1"/>
  <c r="W545" i="1"/>
  <c r="Q545" i="1"/>
  <c r="AL545" i="1"/>
  <c r="W528" i="1"/>
  <c r="AU528" i="1"/>
  <c r="Q528" i="1"/>
  <c r="AC528" i="1"/>
  <c r="BA528" i="1"/>
  <c r="AL528" i="1"/>
  <c r="BA515" i="1"/>
  <c r="AU515" i="1"/>
  <c r="AL515" i="1"/>
  <c r="AC515" i="1"/>
  <c r="Q515" i="1"/>
  <c r="W515" i="1"/>
  <c r="Q502" i="1"/>
  <c r="AU502" i="1"/>
  <c r="AC502" i="1"/>
  <c r="BA502" i="1"/>
  <c r="AL502" i="1"/>
  <c r="W502" i="1"/>
  <c r="AL487" i="1"/>
  <c r="BA487" i="1"/>
  <c r="Q487" i="1"/>
  <c r="AU487" i="1"/>
  <c r="W487" i="1"/>
  <c r="AC487" i="1"/>
  <c r="AC477" i="1"/>
  <c r="BA477" i="1"/>
  <c r="Q477" i="1"/>
  <c r="AL477" i="1"/>
  <c r="AU477" i="1"/>
  <c r="W477" i="1"/>
  <c r="AL461" i="1"/>
  <c r="Q461" i="1"/>
  <c r="W461" i="1"/>
  <c r="AU461" i="1"/>
  <c r="AC461" i="1"/>
  <c r="BA461" i="1"/>
  <c r="W448" i="1"/>
  <c r="Q448" i="1"/>
  <c r="AL448" i="1"/>
  <c r="BA448" i="1"/>
  <c r="AU448" i="1"/>
  <c r="AC448" i="1"/>
  <c r="W434" i="1"/>
  <c r="AL434" i="1"/>
  <c r="Q434" i="1"/>
  <c r="BA434" i="1"/>
  <c r="AC434" i="1"/>
  <c r="AU434" i="1"/>
  <c r="BA569" i="1"/>
  <c r="W569" i="1"/>
  <c r="AC569" i="1"/>
  <c r="AU569" i="1"/>
  <c r="AL569" i="1"/>
  <c r="Q569" i="1"/>
  <c r="AC510" i="1"/>
  <c r="AL510" i="1"/>
  <c r="Q510" i="1"/>
  <c r="W510" i="1"/>
  <c r="AU510" i="1"/>
  <c r="BA510" i="1"/>
  <c r="AU443" i="1"/>
  <c r="BA443" i="1"/>
  <c r="Q443" i="1"/>
  <c r="AC443" i="1"/>
  <c r="W443" i="1"/>
  <c r="AL443" i="1"/>
  <c r="AC575" i="1"/>
  <c r="Q575" i="1"/>
  <c r="W575" i="1"/>
  <c r="AU575" i="1"/>
  <c r="BA575" i="1"/>
  <c r="AL575" i="1"/>
  <c r="W536" i="1"/>
  <c r="AL536" i="1"/>
  <c r="Q536" i="1"/>
  <c r="BA536" i="1"/>
  <c r="AU536" i="1"/>
  <c r="AC536" i="1"/>
  <c r="W493" i="1"/>
  <c r="AC493" i="1"/>
  <c r="Q493" i="1"/>
  <c r="BA493" i="1"/>
  <c r="AL493" i="1"/>
  <c r="AU493" i="1"/>
  <c r="W425" i="1"/>
  <c r="AU425" i="1"/>
  <c r="Q425" i="1"/>
  <c r="AC425" i="1"/>
  <c r="AL425" i="1"/>
  <c r="BA425" i="1"/>
  <c r="AL573" i="1"/>
  <c r="Q573" i="1"/>
  <c r="AC573" i="1"/>
  <c r="W573" i="1"/>
  <c r="BA573" i="1"/>
  <c r="AU573" i="1"/>
  <c r="AL532" i="1"/>
  <c r="Q532" i="1"/>
  <c r="W532" i="1"/>
  <c r="AC532" i="1"/>
  <c r="BA532" i="1"/>
  <c r="AU532" i="1"/>
  <c r="W492" i="1"/>
  <c r="AC492" i="1"/>
  <c r="AU492" i="1"/>
  <c r="Q492" i="1"/>
  <c r="BA492" i="1"/>
  <c r="AL492" i="1"/>
  <c r="AU479" i="1"/>
  <c r="W479" i="1"/>
  <c r="AC479" i="1"/>
  <c r="AL479" i="1"/>
  <c r="Q479" i="1"/>
  <c r="BA479" i="1"/>
  <c r="AL424" i="1"/>
  <c r="BA424" i="1"/>
  <c r="Q424" i="1"/>
  <c r="AU424" i="1"/>
  <c r="W424" i="1"/>
  <c r="AC424" i="1"/>
  <c r="W579" i="1"/>
  <c r="AL579" i="1"/>
  <c r="AU579" i="1"/>
  <c r="AC579" i="1"/>
  <c r="BA579" i="1"/>
  <c r="Q579" i="1"/>
  <c r="AU570" i="1"/>
  <c r="BA570" i="1"/>
  <c r="Q570" i="1"/>
  <c r="W570" i="1"/>
  <c r="AL570" i="1"/>
  <c r="AC570" i="1"/>
  <c r="AL558" i="1"/>
  <c r="AU558" i="1"/>
  <c r="W558" i="1"/>
  <c r="BA558" i="1"/>
  <c r="AC558" i="1"/>
  <c r="Q558" i="1"/>
  <c r="BA544" i="1"/>
  <c r="AC544" i="1"/>
  <c r="Q544" i="1"/>
  <c r="AU544" i="1"/>
  <c r="W544" i="1"/>
  <c r="AL544" i="1"/>
  <c r="W527" i="1"/>
  <c r="AL527" i="1"/>
  <c r="Q527" i="1"/>
  <c r="AU527" i="1"/>
  <c r="BA527" i="1"/>
  <c r="AC527" i="1"/>
  <c r="AU514" i="1"/>
  <c r="Q514" i="1"/>
  <c r="AL514" i="1"/>
  <c r="W514" i="1"/>
  <c r="AC514" i="1"/>
  <c r="BA514" i="1"/>
  <c r="AU501" i="1"/>
  <c r="W501" i="1"/>
  <c r="AC501" i="1"/>
  <c r="BA501" i="1"/>
  <c r="Q501" i="1"/>
  <c r="AL501" i="1"/>
  <c r="AL486" i="1"/>
  <c r="W486" i="1"/>
  <c r="Q486" i="1"/>
  <c r="AC486" i="1"/>
  <c r="BA486" i="1"/>
  <c r="AU486" i="1"/>
  <c r="W474" i="1"/>
  <c r="AC474" i="1"/>
  <c r="Q474" i="1"/>
  <c r="AL474" i="1"/>
  <c r="AU474" i="1"/>
  <c r="BA474" i="1"/>
  <c r="BA460" i="1"/>
  <c r="AU460" i="1"/>
  <c r="AC460" i="1"/>
  <c r="AL460" i="1"/>
  <c r="W460" i="1"/>
  <c r="Q460" i="1"/>
  <c r="BA447" i="1"/>
  <c r="AC447" i="1"/>
  <c r="AU447" i="1"/>
  <c r="W447" i="1"/>
  <c r="Q447" i="1"/>
  <c r="AL447" i="1"/>
  <c r="BA433" i="1"/>
  <c r="AU433" i="1"/>
  <c r="Q433" i="1"/>
  <c r="AC433" i="1"/>
  <c r="W433" i="1"/>
  <c r="AL433" i="1"/>
  <c r="AC587" i="1"/>
  <c r="AL587" i="1"/>
  <c r="W587" i="1"/>
  <c r="BA587" i="1"/>
  <c r="AU587" i="1"/>
  <c r="BA554" i="1"/>
  <c r="AU554" i="1"/>
  <c r="AL554" i="1"/>
  <c r="W554" i="1"/>
  <c r="AC554" i="1"/>
  <c r="Q554" i="1"/>
  <c r="BA430" i="1"/>
  <c r="AL430" i="1"/>
  <c r="W430" i="1"/>
  <c r="Q430" i="1"/>
  <c r="AC430" i="1"/>
  <c r="AU430" i="1"/>
  <c r="AL586" i="1"/>
  <c r="BA586" i="1"/>
  <c r="AU586" i="1"/>
  <c r="AC586" i="1"/>
  <c r="Q586" i="1"/>
  <c r="W586" i="1"/>
  <c r="AL577" i="1"/>
  <c r="Q577" i="1"/>
  <c r="W577" i="1"/>
  <c r="BA577" i="1"/>
  <c r="AU577" i="1"/>
  <c r="AC577" i="1"/>
  <c r="W568" i="1"/>
  <c r="BA568" i="1"/>
  <c r="AU568" i="1"/>
  <c r="AC568" i="1"/>
  <c r="Q568" i="1"/>
  <c r="AL568" i="1"/>
  <c r="BA553" i="1"/>
  <c r="Q553" i="1"/>
  <c r="AL553" i="1"/>
  <c r="W553" i="1"/>
  <c r="AC553" i="1"/>
  <c r="AU553" i="1"/>
  <c r="BA540" i="1"/>
  <c r="AC540" i="1"/>
  <c r="AU540" i="1"/>
  <c r="Q540" i="1"/>
  <c r="W540" i="1"/>
  <c r="AL540" i="1"/>
  <c r="AL523" i="1"/>
  <c r="AU523" i="1"/>
  <c r="W523" i="1"/>
  <c r="Q523" i="1"/>
  <c r="AC523" i="1"/>
  <c r="BA523" i="1"/>
  <c r="AU509" i="1"/>
  <c r="AC509" i="1"/>
  <c r="Q509" i="1"/>
  <c r="AL509" i="1"/>
  <c r="W509" i="1"/>
  <c r="BA509" i="1"/>
  <c r="AC497" i="1"/>
  <c r="AU497" i="1"/>
  <c r="BA497" i="1"/>
  <c r="Q497" i="1"/>
  <c r="AL497" i="1"/>
  <c r="W497" i="1"/>
  <c r="AC483" i="1"/>
  <c r="Q483" i="1"/>
  <c r="AU483" i="1"/>
  <c r="W483" i="1"/>
  <c r="AL483" i="1"/>
  <c r="BA483" i="1"/>
  <c r="W470" i="1"/>
  <c r="BA470" i="1"/>
  <c r="AC470" i="1"/>
  <c r="AU470" i="1"/>
  <c r="Q470" i="1"/>
  <c r="AL470" i="1"/>
  <c r="BA456" i="1"/>
  <c r="AC456" i="1"/>
  <c r="W456" i="1"/>
  <c r="AL456" i="1"/>
  <c r="AU456" i="1"/>
  <c r="Q456" i="1"/>
  <c r="Q442" i="1"/>
  <c r="BA442" i="1"/>
  <c r="AC442" i="1"/>
  <c r="AU442" i="1"/>
  <c r="AL442" i="1"/>
  <c r="W442" i="1"/>
  <c r="Q429" i="1"/>
  <c r="AL429" i="1"/>
  <c r="AC429" i="1"/>
  <c r="W429" i="1"/>
  <c r="AU429" i="1"/>
  <c r="BA429" i="1"/>
  <c r="Q585" i="1"/>
  <c r="W585" i="1"/>
  <c r="AU585" i="1"/>
  <c r="AL585" i="1"/>
  <c r="AC585" i="1"/>
  <c r="BA585" i="1"/>
  <c r="AL576" i="1"/>
  <c r="Q576" i="1"/>
  <c r="AU576" i="1"/>
  <c r="AC576" i="1"/>
  <c r="W576" i="1"/>
  <c r="BA576" i="1"/>
  <c r="BA567" i="1"/>
  <c r="AC567" i="1"/>
  <c r="W567" i="1"/>
  <c r="Q567" i="1"/>
  <c r="AU567" i="1"/>
  <c r="AL567" i="1"/>
  <c r="BA552" i="1"/>
  <c r="AC552" i="1"/>
  <c r="Q552" i="1"/>
  <c r="AL552" i="1"/>
  <c r="W552" i="1"/>
  <c r="AU552" i="1"/>
  <c r="W537" i="1"/>
  <c r="BA537" i="1"/>
  <c r="AU537" i="1"/>
  <c r="AC537" i="1"/>
  <c r="Q537" i="1"/>
  <c r="AL537" i="1"/>
  <c r="BA520" i="1"/>
  <c r="AL520" i="1"/>
  <c r="AC520" i="1"/>
  <c r="Q520" i="1"/>
  <c r="AU520" i="1"/>
  <c r="W520" i="1"/>
  <c r="AC508" i="1"/>
  <c r="BA508" i="1"/>
  <c r="AL508" i="1"/>
  <c r="W508" i="1"/>
  <c r="Q508" i="1"/>
  <c r="AU508" i="1"/>
  <c r="AL496" i="1"/>
  <c r="AC496" i="1"/>
  <c r="BA496" i="1"/>
  <c r="W496" i="1"/>
  <c r="Q496" i="1"/>
  <c r="AU496" i="1"/>
  <c r="Q482" i="1"/>
  <c r="AU482" i="1"/>
  <c r="W482" i="1"/>
  <c r="AL482" i="1"/>
  <c r="AC482" i="1"/>
  <c r="BA482" i="1"/>
  <c r="AU469" i="1"/>
  <c r="BA469" i="1"/>
  <c r="Q469" i="1"/>
  <c r="W469" i="1"/>
  <c r="AL469" i="1"/>
  <c r="AC469" i="1"/>
  <c r="BA455" i="1"/>
  <c r="Q455" i="1"/>
  <c r="AU455" i="1"/>
  <c r="W455" i="1"/>
  <c r="AC455" i="1"/>
  <c r="AL455" i="1"/>
  <c r="AC441" i="1"/>
  <c r="W441" i="1"/>
  <c r="AU441" i="1"/>
  <c r="Q441" i="1"/>
  <c r="AL441" i="1"/>
  <c r="BA441" i="1"/>
  <c r="AL426" i="1"/>
  <c r="W426" i="1"/>
  <c r="AC426" i="1"/>
  <c r="AU426" i="1"/>
  <c r="BA426" i="1"/>
  <c r="Q426" i="1"/>
  <c r="AC438" i="1"/>
  <c r="AL438" i="1"/>
  <c r="W438" i="1"/>
  <c r="AU438" i="1"/>
  <c r="Q438" i="1"/>
  <c r="BA438" i="1"/>
  <c r="BA578" i="1"/>
  <c r="AC578" i="1"/>
  <c r="AL578" i="1"/>
  <c r="AU578" i="1"/>
  <c r="Q578" i="1"/>
  <c r="W578" i="1"/>
  <c r="W541" i="1"/>
  <c r="BA541" i="1"/>
  <c r="AC541" i="1"/>
  <c r="AU541" i="1"/>
  <c r="AL541" i="1"/>
  <c r="Q541" i="1"/>
  <c r="AL485" i="1"/>
  <c r="Q485" i="1"/>
  <c r="BA485" i="1"/>
  <c r="AU485" i="1"/>
  <c r="W485" i="1"/>
  <c r="AC485" i="1"/>
  <c r="AL583" i="1"/>
  <c r="AU583" i="1"/>
  <c r="BA583" i="1"/>
  <c r="W583" i="1"/>
  <c r="AC583" i="1"/>
  <c r="Q583" i="1"/>
  <c r="W550" i="1"/>
  <c r="BA550" i="1"/>
  <c r="AC550" i="1"/>
  <c r="Q550" i="1"/>
  <c r="AU550" i="1"/>
  <c r="AL550" i="1"/>
  <c r="AL519" i="1"/>
  <c r="AC519" i="1"/>
  <c r="BA519" i="1"/>
  <c r="W519" i="1"/>
  <c r="Q519" i="1"/>
  <c r="AU519" i="1"/>
  <c r="W465" i="1"/>
  <c r="BA465" i="1"/>
  <c r="Q465" i="1"/>
  <c r="AC465" i="1"/>
  <c r="AU465" i="1"/>
  <c r="AL465" i="1"/>
  <c r="AU452" i="1"/>
  <c r="Q452" i="1"/>
  <c r="AC452" i="1"/>
  <c r="W452" i="1"/>
  <c r="AL452" i="1"/>
  <c r="BA452" i="1"/>
  <c r="W563" i="1"/>
  <c r="BA563" i="1"/>
  <c r="AL563" i="1"/>
  <c r="AU563" i="1"/>
  <c r="Q563" i="1"/>
  <c r="AC563" i="1"/>
  <c r="BA505" i="1"/>
  <c r="AU505" i="1"/>
  <c r="AL505" i="1"/>
  <c r="Q505" i="1"/>
  <c r="W505" i="1"/>
  <c r="AC505" i="1"/>
  <c r="AL464" i="1"/>
  <c r="BA464" i="1"/>
  <c r="AC464" i="1"/>
  <c r="AU464" i="1"/>
  <c r="Q464" i="1"/>
  <c r="W464" i="1"/>
  <c r="AC581" i="1"/>
  <c r="BA581" i="1"/>
  <c r="AL581" i="1"/>
  <c r="AU581" i="1"/>
  <c r="Q581" i="1"/>
  <c r="W581" i="1"/>
  <c r="AC572" i="1"/>
  <c r="W572" i="1"/>
  <c r="BA572" i="1"/>
  <c r="Q572" i="1"/>
  <c r="AL572" i="1"/>
  <c r="AU572" i="1"/>
  <c r="AU562" i="1"/>
  <c r="AL562" i="1"/>
  <c r="BA562" i="1"/>
  <c r="W562" i="1"/>
  <c r="Q562" i="1"/>
  <c r="AC562" i="1"/>
  <c r="AL548" i="1"/>
  <c r="Q548" i="1"/>
  <c r="W548" i="1"/>
  <c r="BA548" i="1"/>
  <c r="AC548" i="1"/>
  <c r="AU548" i="1"/>
  <c r="AC531" i="1"/>
  <c r="BA531" i="1"/>
  <c r="AU531" i="1"/>
  <c r="AL531" i="1"/>
  <c r="W531" i="1"/>
  <c r="Q531" i="1"/>
  <c r="AC516" i="1"/>
  <c r="Q516" i="1"/>
  <c r="BA516" i="1"/>
  <c r="AU516" i="1"/>
  <c r="W516" i="1"/>
  <c r="AL516" i="1"/>
  <c r="AC504" i="1"/>
  <c r="Q504" i="1"/>
  <c r="AU504" i="1"/>
  <c r="W504" i="1"/>
  <c r="AL504" i="1"/>
  <c r="BA504" i="1"/>
  <c r="W491" i="1"/>
  <c r="AC491" i="1"/>
  <c r="Q491" i="1"/>
  <c r="AU491" i="1"/>
  <c r="BA491" i="1"/>
  <c r="AL491" i="1"/>
  <c r="AU478" i="1"/>
  <c r="AC478" i="1"/>
  <c r="W478" i="1"/>
  <c r="Q478" i="1"/>
  <c r="AL478" i="1"/>
  <c r="BA478" i="1"/>
  <c r="AL463" i="1"/>
  <c r="W463" i="1"/>
  <c r="AC463" i="1"/>
  <c r="BA463" i="1"/>
  <c r="Q463" i="1"/>
  <c r="AU463" i="1"/>
  <c r="AC449" i="1"/>
  <c r="AU449" i="1"/>
  <c r="BA449" i="1"/>
  <c r="Q449" i="1"/>
  <c r="W449" i="1"/>
  <c r="AL449" i="1"/>
  <c r="BA437" i="1"/>
  <c r="W437" i="1"/>
  <c r="AU437" i="1"/>
  <c r="AL437" i="1"/>
  <c r="AC437" i="1"/>
  <c r="Q437" i="1"/>
  <c r="AL136" i="1"/>
  <c r="W136" i="1"/>
  <c r="Q136" i="1"/>
  <c r="AC136" i="1"/>
  <c r="BA136" i="1"/>
  <c r="AU136" i="1"/>
  <c r="AL267" i="1"/>
  <c r="W267" i="1"/>
  <c r="Q267" i="1"/>
  <c r="AU267" i="1"/>
  <c r="BA267" i="1"/>
  <c r="AC267" i="1"/>
  <c r="BA277" i="1"/>
  <c r="AU277" i="1"/>
  <c r="W277" i="1"/>
  <c r="AL277" i="1"/>
  <c r="AC277" i="1"/>
  <c r="Q277" i="1"/>
  <c r="AL238" i="1"/>
  <c r="W238" i="1"/>
  <c r="AC238" i="1"/>
  <c r="BA238" i="1"/>
  <c r="AU238" i="1"/>
  <c r="Q238" i="1"/>
  <c r="W209" i="1"/>
  <c r="AL209" i="1"/>
  <c r="Q209" i="1"/>
  <c r="BA209" i="1"/>
  <c r="AC209" i="1"/>
  <c r="AU209" i="1"/>
  <c r="Q183" i="1"/>
  <c r="AL183" i="1"/>
  <c r="AC183" i="1"/>
  <c r="W183" i="1"/>
  <c r="AU183" i="1"/>
  <c r="BA183" i="1"/>
  <c r="AC174" i="1"/>
  <c r="Q174" i="1"/>
  <c r="W174" i="1"/>
  <c r="BA174" i="1"/>
  <c r="AU174" i="1"/>
  <c r="AL174" i="1"/>
  <c r="AU158" i="1"/>
  <c r="AC158" i="1"/>
  <c r="W158" i="1"/>
  <c r="Q158" i="1"/>
  <c r="AL158" i="1"/>
  <c r="BA158" i="1"/>
  <c r="BA144" i="1"/>
  <c r="AC144" i="1"/>
  <c r="W144" i="1"/>
  <c r="AU144" i="1"/>
  <c r="AL144" i="1"/>
  <c r="Q144" i="1"/>
  <c r="W133" i="1"/>
  <c r="BA133" i="1"/>
  <c r="AC133" i="1"/>
  <c r="AL133" i="1"/>
  <c r="AU133" i="1"/>
  <c r="Q133" i="1"/>
  <c r="AU121" i="1"/>
  <c r="W121" i="1"/>
  <c r="BA121" i="1"/>
  <c r="Q121" i="1"/>
  <c r="AL121" i="1"/>
  <c r="AC121" i="1"/>
  <c r="AU110" i="1"/>
  <c r="W110" i="1"/>
  <c r="AL110" i="1"/>
  <c r="Q110" i="1"/>
  <c r="BA110" i="1"/>
  <c r="AC110" i="1"/>
  <c r="AL97" i="1"/>
  <c r="Q97" i="1"/>
  <c r="W97" i="1"/>
  <c r="BA97" i="1"/>
  <c r="AC97" i="1"/>
  <c r="AU97" i="1"/>
  <c r="AL87" i="1"/>
  <c r="Q87" i="1"/>
  <c r="W87" i="1"/>
  <c r="AC87" i="1"/>
  <c r="AU87" i="1"/>
  <c r="BA87" i="1"/>
  <c r="AC74" i="1"/>
  <c r="AL74" i="1"/>
  <c r="Q74" i="1"/>
  <c r="W74" i="1"/>
  <c r="BA74" i="1"/>
  <c r="AU74" i="1"/>
  <c r="AU59" i="1"/>
  <c r="AC59" i="1"/>
  <c r="Q59" i="1"/>
  <c r="W59" i="1"/>
  <c r="AL59" i="1"/>
  <c r="BA59" i="1"/>
  <c r="AC49" i="1"/>
  <c r="W49" i="1"/>
  <c r="BA49" i="1"/>
  <c r="AU49" i="1"/>
  <c r="Q49" i="1"/>
  <c r="AL49" i="1"/>
  <c r="AC36" i="1"/>
  <c r="BA36" i="1"/>
  <c r="W36" i="1"/>
  <c r="Q36" i="1"/>
  <c r="AU36" i="1"/>
  <c r="AL36" i="1"/>
  <c r="BA23" i="1"/>
  <c r="Q23" i="1"/>
  <c r="W23" i="1"/>
  <c r="AL23" i="1"/>
  <c r="AC23" i="1"/>
  <c r="AU23" i="1"/>
  <c r="W10" i="1"/>
  <c r="BA10" i="1"/>
  <c r="Q10" i="1"/>
  <c r="AC10" i="1"/>
  <c r="AU10" i="1"/>
  <c r="AL10" i="1"/>
  <c r="W412" i="1"/>
  <c r="AU412" i="1"/>
  <c r="AC412" i="1"/>
  <c r="AL412" i="1"/>
  <c r="Q412" i="1"/>
  <c r="BA412" i="1"/>
  <c r="AU402" i="1"/>
  <c r="AC402" i="1"/>
  <c r="W402" i="1"/>
  <c r="AL402" i="1"/>
  <c r="Q402" i="1"/>
  <c r="BA402" i="1"/>
  <c r="BA389" i="1"/>
  <c r="Q389" i="1"/>
  <c r="W389" i="1"/>
  <c r="AC389" i="1"/>
  <c r="AL389" i="1"/>
  <c r="AU389" i="1"/>
  <c r="AL375" i="1"/>
  <c r="W375" i="1"/>
  <c r="AC375" i="1"/>
  <c r="BA375" i="1"/>
  <c r="Q375" i="1"/>
  <c r="AU375" i="1"/>
  <c r="W302" i="1"/>
  <c r="AL302" i="1"/>
  <c r="AC302" i="1"/>
  <c r="Q302" i="1"/>
  <c r="BA302" i="1"/>
  <c r="AU302" i="1"/>
  <c r="AU213" i="1"/>
  <c r="W213" i="1"/>
  <c r="BA213" i="1"/>
  <c r="AC213" i="1"/>
  <c r="AL213" i="1"/>
  <c r="Q213" i="1"/>
  <c r="BA113" i="1"/>
  <c r="W113" i="1"/>
  <c r="AC113" i="1"/>
  <c r="AL113" i="1"/>
  <c r="Q113" i="1"/>
  <c r="AU113" i="1"/>
  <c r="AU15" i="1"/>
  <c r="W15" i="1"/>
  <c r="AC15" i="1"/>
  <c r="Q15" i="1"/>
  <c r="BA15" i="1"/>
  <c r="AL15" i="1"/>
  <c r="BA145" i="1"/>
  <c r="Q145" i="1"/>
  <c r="AL145" i="1"/>
  <c r="AU145" i="1"/>
  <c r="W145" i="1"/>
  <c r="AC145" i="1"/>
  <c r="BA50" i="1"/>
  <c r="AL50" i="1"/>
  <c r="W50" i="1"/>
  <c r="AU50" i="1"/>
  <c r="Q50" i="1"/>
  <c r="AC50" i="1"/>
  <c r="W390" i="1"/>
  <c r="BA390" i="1"/>
  <c r="AC390" i="1"/>
  <c r="Q390" i="1"/>
  <c r="AL390" i="1"/>
  <c r="AU390" i="1"/>
  <c r="AC372" i="1"/>
  <c r="W372" i="1"/>
  <c r="Q372" i="1"/>
  <c r="AU372" i="1"/>
  <c r="AL372" i="1"/>
  <c r="BA372" i="1"/>
  <c r="AL299" i="1"/>
  <c r="Q299" i="1"/>
  <c r="AC299" i="1"/>
  <c r="W299" i="1"/>
  <c r="AU299" i="1"/>
  <c r="BA299" i="1"/>
  <c r="Q287" i="1"/>
  <c r="W287" i="1"/>
  <c r="AL287" i="1"/>
  <c r="AC287" i="1"/>
  <c r="BA287" i="1"/>
  <c r="AU287" i="1"/>
  <c r="AL223" i="1"/>
  <c r="W223" i="1"/>
  <c r="Q223" i="1"/>
  <c r="BA223" i="1"/>
  <c r="AC223" i="1"/>
  <c r="AU223" i="1"/>
  <c r="AU371" i="1"/>
  <c r="AC371" i="1"/>
  <c r="W371" i="1"/>
  <c r="BA371" i="1"/>
  <c r="Q371" i="1"/>
  <c r="AL371" i="1"/>
  <c r="BA359" i="1"/>
  <c r="AL359" i="1"/>
  <c r="Q359" i="1"/>
  <c r="W359" i="1"/>
  <c r="AU359" i="1"/>
  <c r="AC359" i="1"/>
  <c r="W345" i="1"/>
  <c r="AC345" i="1"/>
  <c r="AL345" i="1"/>
  <c r="Q345" i="1"/>
  <c r="AU345" i="1"/>
  <c r="BA345" i="1"/>
  <c r="BA327" i="1"/>
  <c r="AC327" i="1"/>
  <c r="W327" i="1"/>
  <c r="AL327" i="1"/>
  <c r="Q327" i="1"/>
  <c r="AU327" i="1"/>
  <c r="W311" i="1"/>
  <c r="AL311" i="1"/>
  <c r="AC311" i="1"/>
  <c r="BA311" i="1"/>
  <c r="AU311" i="1"/>
  <c r="Q311" i="1"/>
  <c r="BA298" i="1"/>
  <c r="AC298" i="1"/>
  <c r="W298" i="1"/>
  <c r="AL298" i="1"/>
  <c r="AU298" i="1"/>
  <c r="Q298" i="1"/>
  <c r="BA285" i="1"/>
  <c r="W285" i="1"/>
  <c r="AL285" i="1"/>
  <c r="AC285" i="1"/>
  <c r="Q285" i="1"/>
  <c r="AU285" i="1"/>
  <c r="AC275" i="1"/>
  <c r="W275" i="1"/>
  <c r="AL275" i="1"/>
  <c r="AU275" i="1"/>
  <c r="Q275" i="1"/>
  <c r="BA275" i="1"/>
  <c r="AC262" i="1"/>
  <c r="AU262" i="1"/>
  <c r="W262" i="1"/>
  <c r="AL262" i="1"/>
  <c r="Q262" i="1"/>
  <c r="BA262" i="1"/>
  <c r="AC249" i="1"/>
  <c r="Q249" i="1"/>
  <c r="AU249" i="1"/>
  <c r="W249" i="1"/>
  <c r="BA249" i="1"/>
  <c r="AL249" i="1"/>
  <c r="BA235" i="1"/>
  <c r="AL235" i="1"/>
  <c r="AC235" i="1"/>
  <c r="Q235" i="1"/>
  <c r="AU235" i="1"/>
  <c r="W235" i="1"/>
  <c r="AL222" i="1"/>
  <c r="AC222" i="1"/>
  <c r="Q222" i="1"/>
  <c r="W222" i="1"/>
  <c r="BA222" i="1"/>
  <c r="AU222" i="1"/>
  <c r="AC208" i="1"/>
  <c r="AL208" i="1"/>
  <c r="BA208" i="1"/>
  <c r="W208" i="1"/>
  <c r="AU208" i="1"/>
  <c r="Q208" i="1"/>
  <c r="AC194" i="1"/>
  <c r="AL194" i="1"/>
  <c r="AU194" i="1"/>
  <c r="W194" i="1"/>
  <c r="Q194" i="1"/>
  <c r="BA194" i="1"/>
  <c r="AC182" i="1"/>
  <c r="Q182" i="1"/>
  <c r="W182" i="1"/>
  <c r="BA182" i="1"/>
  <c r="AU182" i="1"/>
  <c r="AL182" i="1"/>
  <c r="BA170" i="1"/>
  <c r="AL170" i="1"/>
  <c r="AC170" i="1"/>
  <c r="Q170" i="1"/>
  <c r="W170" i="1"/>
  <c r="AU170" i="1"/>
  <c r="AC157" i="1"/>
  <c r="BA157" i="1"/>
  <c r="W157" i="1"/>
  <c r="AU157" i="1"/>
  <c r="Q157" i="1"/>
  <c r="AL157" i="1"/>
  <c r="AC143" i="1"/>
  <c r="BA143" i="1"/>
  <c r="AU143" i="1"/>
  <c r="W143" i="1"/>
  <c r="AL143" i="1"/>
  <c r="Q143" i="1"/>
  <c r="BA132" i="1"/>
  <c r="Q132" i="1"/>
  <c r="AU132" i="1"/>
  <c r="W132" i="1"/>
  <c r="AL132" i="1"/>
  <c r="AC132" i="1"/>
  <c r="BA119" i="1"/>
  <c r="W119" i="1"/>
  <c r="Q119" i="1"/>
  <c r="AU119" i="1"/>
  <c r="AC119" i="1"/>
  <c r="AL119" i="1"/>
  <c r="BA109" i="1"/>
  <c r="AC109" i="1"/>
  <c r="AL109" i="1"/>
  <c r="Q109" i="1"/>
  <c r="AU109" i="1"/>
  <c r="W109" i="1"/>
  <c r="BA96" i="1"/>
  <c r="AC96" i="1"/>
  <c r="AL96" i="1"/>
  <c r="W96" i="1"/>
  <c r="AU96" i="1"/>
  <c r="Q96" i="1"/>
  <c r="AC83" i="1"/>
  <c r="BA83" i="1"/>
  <c r="AL83" i="1"/>
  <c r="AU83" i="1"/>
  <c r="W83" i="1"/>
  <c r="Q83" i="1"/>
  <c r="BA72" i="1"/>
  <c r="W72" i="1"/>
  <c r="Q72" i="1"/>
  <c r="AC72" i="1"/>
  <c r="AU72" i="1"/>
  <c r="AL72" i="1"/>
  <c r="AC58" i="1"/>
  <c r="BA58" i="1"/>
  <c r="W58" i="1"/>
  <c r="Q58" i="1"/>
  <c r="AU58" i="1"/>
  <c r="AL58" i="1"/>
  <c r="BA47" i="1"/>
  <c r="AC47" i="1"/>
  <c r="AU47" i="1"/>
  <c r="AL47" i="1"/>
  <c r="W47" i="1"/>
  <c r="Q47" i="1"/>
  <c r="BA35" i="1"/>
  <c r="AC35" i="1"/>
  <c r="W35" i="1"/>
  <c r="Q35" i="1"/>
  <c r="AU35" i="1"/>
  <c r="AL35" i="1"/>
  <c r="AC22" i="1"/>
  <c r="BA22" i="1"/>
  <c r="W22" i="1"/>
  <c r="Q22" i="1"/>
  <c r="AU22" i="1"/>
  <c r="AL22" i="1"/>
  <c r="BA9" i="1"/>
  <c r="AC9" i="1"/>
  <c r="AL9" i="1"/>
  <c r="W9" i="1"/>
  <c r="Q9" i="1"/>
  <c r="AU9" i="1"/>
  <c r="BA411" i="1"/>
  <c r="W411" i="1"/>
  <c r="AL411" i="1"/>
  <c r="Q411" i="1"/>
  <c r="AU411" i="1"/>
  <c r="AC411" i="1"/>
  <c r="AL399" i="1"/>
  <c r="Q399" i="1"/>
  <c r="AU399" i="1"/>
  <c r="W399" i="1"/>
  <c r="BA399" i="1"/>
  <c r="AC399" i="1"/>
  <c r="AL386" i="1"/>
  <c r="W386" i="1"/>
  <c r="AU386" i="1"/>
  <c r="Q386" i="1"/>
  <c r="AC386" i="1"/>
  <c r="BA386" i="1"/>
  <c r="AL364" i="1"/>
  <c r="Q364" i="1"/>
  <c r="BA364" i="1"/>
  <c r="W364" i="1"/>
  <c r="AU364" i="1"/>
  <c r="AC364" i="1"/>
  <c r="AL289" i="1"/>
  <c r="Q289" i="1"/>
  <c r="BA289" i="1"/>
  <c r="W289" i="1"/>
  <c r="AC289" i="1"/>
  <c r="AU289" i="1"/>
  <c r="W226" i="1"/>
  <c r="AC226" i="1"/>
  <c r="AU226" i="1"/>
  <c r="AL226" i="1"/>
  <c r="Q226" i="1"/>
  <c r="BA226" i="1"/>
  <c r="AL161" i="1"/>
  <c r="W161" i="1"/>
  <c r="Q161" i="1"/>
  <c r="AU161" i="1"/>
  <c r="BA161" i="1"/>
  <c r="AC161" i="1"/>
  <c r="W89" i="1"/>
  <c r="Q89" i="1"/>
  <c r="BA89" i="1"/>
  <c r="AC89" i="1"/>
  <c r="AL89" i="1"/>
  <c r="AU39" i="1"/>
  <c r="Q39" i="1"/>
  <c r="BA39" i="1"/>
  <c r="AL39" i="1"/>
  <c r="W39" i="1"/>
  <c r="AC39" i="1"/>
  <c r="AU404" i="1"/>
  <c r="Q404" i="1"/>
  <c r="AC404" i="1"/>
  <c r="W404" i="1"/>
  <c r="BA404" i="1"/>
  <c r="AL404" i="1"/>
  <c r="Q347" i="1"/>
  <c r="W347" i="1"/>
  <c r="AL347" i="1"/>
  <c r="BA347" i="1"/>
  <c r="AC347" i="1"/>
  <c r="AU347" i="1"/>
  <c r="Q301" i="1"/>
  <c r="AL301" i="1"/>
  <c r="AC301" i="1"/>
  <c r="W301" i="1"/>
  <c r="AU301" i="1"/>
  <c r="BA301" i="1"/>
  <c r="AL253" i="1"/>
  <c r="Q253" i="1"/>
  <c r="AU253" i="1"/>
  <c r="W253" i="1"/>
  <c r="BA253" i="1"/>
  <c r="AC253" i="1"/>
  <c r="AL200" i="1"/>
  <c r="W200" i="1"/>
  <c r="AC200" i="1"/>
  <c r="AU200" i="1"/>
  <c r="Q200" i="1"/>
  <c r="BA200" i="1"/>
  <c r="BA135" i="1"/>
  <c r="Q135" i="1"/>
  <c r="AL135" i="1"/>
  <c r="AU135" i="1"/>
  <c r="W135" i="1"/>
  <c r="AC135" i="1"/>
  <c r="AU88" i="1"/>
  <c r="BA88" i="1"/>
  <c r="AL88" i="1"/>
  <c r="Q88" i="1"/>
  <c r="AC88" i="1"/>
  <c r="W88" i="1"/>
  <c r="BA27" i="1"/>
  <c r="Q27" i="1"/>
  <c r="W27" i="1"/>
  <c r="AC27" i="1"/>
  <c r="AU27" i="1"/>
  <c r="AL27" i="1"/>
  <c r="AL266" i="1"/>
  <c r="W266" i="1"/>
  <c r="AC266" i="1"/>
  <c r="Q266" i="1"/>
  <c r="BA266" i="1"/>
  <c r="AU266" i="1"/>
  <c r="Q199" i="1"/>
  <c r="AL199" i="1"/>
  <c r="AC199" i="1"/>
  <c r="W199" i="1"/>
  <c r="BA199" i="1"/>
  <c r="AU199" i="1"/>
  <c r="W4" i="1"/>
  <c r="Q4" i="1"/>
  <c r="AC4" i="1"/>
  <c r="AL4" i="1"/>
  <c r="BA4" i="1"/>
  <c r="AU4" i="1"/>
  <c r="BA369" i="1"/>
  <c r="Q369" i="1"/>
  <c r="AC369" i="1"/>
  <c r="AU369" i="1"/>
  <c r="AL369" i="1"/>
  <c r="W369" i="1"/>
  <c r="Q355" i="1"/>
  <c r="W355" i="1"/>
  <c r="AC355" i="1"/>
  <c r="AL355" i="1"/>
  <c r="BA355" i="1"/>
  <c r="AU355" i="1"/>
  <c r="BA342" i="1"/>
  <c r="AC342" i="1"/>
  <c r="Q342" i="1"/>
  <c r="W342" i="1"/>
  <c r="AL342" i="1"/>
  <c r="AU342" i="1"/>
  <c r="AL325" i="1"/>
  <c r="W325" i="1"/>
  <c r="AU325" i="1"/>
  <c r="Q325" i="1"/>
  <c r="BA325" i="1"/>
  <c r="AC325" i="1"/>
  <c r="Q310" i="1"/>
  <c r="AC310" i="1"/>
  <c r="AL310" i="1"/>
  <c r="BA310" i="1"/>
  <c r="AU310" i="1"/>
  <c r="W310" i="1"/>
  <c r="AC297" i="1"/>
  <c r="BA297" i="1"/>
  <c r="AL297" i="1"/>
  <c r="Q297" i="1"/>
  <c r="AU297" i="1"/>
  <c r="W297" i="1"/>
  <c r="AC284" i="1"/>
  <c r="AU284" i="1"/>
  <c r="BA284" i="1"/>
  <c r="Q284" i="1"/>
  <c r="AL284" i="1"/>
  <c r="W284" i="1"/>
  <c r="Q273" i="1"/>
  <c r="AC273" i="1"/>
  <c r="AU273" i="1"/>
  <c r="W273" i="1"/>
  <c r="BA273" i="1"/>
  <c r="AL273" i="1"/>
  <c r="BA261" i="1"/>
  <c r="AC261" i="1"/>
  <c r="Q261" i="1"/>
  <c r="AU261" i="1"/>
  <c r="AL261" i="1"/>
  <c r="W261" i="1"/>
  <c r="AC248" i="1"/>
  <c r="AU248" i="1"/>
  <c r="BA248" i="1"/>
  <c r="W248" i="1"/>
  <c r="AL248" i="1"/>
  <c r="Q248" i="1"/>
  <c r="AC234" i="1"/>
  <c r="Q234" i="1"/>
  <c r="W234" i="1"/>
  <c r="AL234" i="1"/>
  <c r="AU234" i="1"/>
  <c r="BA234" i="1"/>
  <c r="BA221" i="1"/>
  <c r="AC221" i="1"/>
  <c r="Q221" i="1"/>
  <c r="W221" i="1"/>
  <c r="AL221" i="1"/>
  <c r="AU221" i="1"/>
  <c r="AC206" i="1"/>
  <c r="Q206" i="1"/>
  <c r="BA206" i="1"/>
  <c r="W206" i="1"/>
  <c r="AU206" i="1"/>
  <c r="AL206" i="1"/>
  <c r="AC193" i="1"/>
  <c r="Q193" i="1"/>
  <c r="AL193" i="1"/>
  <c r="AU193" i="1"/>
  <c r="BA193" i="1"/>
  <c r="W193" i="1"/>
  <c r="AU181" i="1"/>
  <c r="BA181" i="1"/>
  <c r="Q181" i="1"/>
  <c r="AC181" i="1"/>
  <c r="AL181" i="1"/>
  <c r="W181" i="1"/>
  <c r="BA169" i="1"/>
  <c r="Q169" i="1"/>
  <c r="AL169" i="1"/>
  <c r="AC169" i="1"/>
  <c r="W169" i="1"/>
  <c r="AU169" i="1"/>
  <c r="AC155" i="1"/>
  <c r="Q155" i="1"/>
  <c r="AU155" i="1"/>
  <c r="AL155" i="1"/>
  <c r="BA155" i="1"/>
  <c r="W155" i="1"/>
  <c r="AC141" i="1"/>
  <c r="Q141" i="1"/>
  <c r="AU141" i="1"/>
  <c r="W141" i="1"/>
  <c r="BA141" i="1"/>
  <c r="AL141" i="1"/>
  <c r="W131" i="1"/>
  <c r="BA131" i="1"/>
  <c r="Q131" i="1"/>
  <c r="AU131" i="1"/>
  <c r="AC131" i="1"/>
  <c r="AL131" i="1"/>
  <c r="BA118" i="1"/>
  <c r="Q118" i="1"/>
  <c r="AC118" i="1"/>
  <c r="W118" i="1"/>
  <c r="AL118" i="1"/>
  <c r="AU118" i="1"/>
  <c r="Q105" i="1"/>
  <c r="BA105" i="1"/>
  <c r="W105" i="1"/>
  <c r="AC105" i="1"/>
  <c r="AL105" i="1"/>
  <c r="AU105" i="1"/>
  <c r="AC95" i="1"/>
  <c r="BA95" i="1"/>
  <c r="Q95" i="1"/>
  <c r="W95" i="1"/>
  <c r="AU95" i="1"/>
  <c r="AL95" i="1"/>
  <c r="Q82" i="1"/>
  <c r="AC82" i="1"/>
  <c r="AL82" i="1"/>
  <c r="BA82" i="1"/>
  <c r="AU82" i="1"/>
  <c r="W82" i="1"/>
  <c r="Q71" i="1"/>
  <c r="AC71" i="1"/>
  <c r="AL71" i="1"/>
  <c r="BA71" i="1"/>
  <c r="AU71" i="1"/>
  <c r="W71" i="1"/>
  <c r="BA57" i="1"/>
  <c r="Q57" i="1"/>
  <c r="AC57" i="1"/>
  <c r="AU57" i="1"/>
  <c r="AL57" i="1"/>
  <c r="W57" i="1"/>
  <c r="AC46" i="1"/>
  <c r="BA46" i="1"/>
  <c r="Q46" i="1"/>
  <c r="AU46" i="1"/>
  <c r="W46" i="1"/>
  <c r="AL46" i="1"/>
  <c r="BA34" i="1"/>
  <c r="AC34" i="1"/>
  <c r="Q34" i="1"/>
  <c r="AU34" i="1"/>
  <c r="W34" i="1"/>
  <c r="AL34" i="1"/>
  <c r="AC21" i="1"/>
  <c r="W21" i="1"/>
  <c r="Q21" i="1"/>
  <c r="AL21" i="1"/>
  <c r="BA21" i="1"/>
  <c r="AU21" i="1"/>
  <c r="AC8" i="1"/>
  <c r="Q8" i="1"/>
  <c r="W8" i="1"/>
  <c r="BA8" i="1"/>
  <c r="AL8" i="1"/>
  <c r="AU8" i="1"/>
  <c r="AU409" i="1"/>
  <c r="BA409" i="1"/>
  <c r="AL409" i="1"/>
  <c r="Q409" i="1"/>
  <c r="AC409" i="1"/>
  <c r="W409" i="1"/>
  <c r="Q398" i="1"/>
  <c r="AL398" i="1"/>
  <c r="AU398" i="1"/>
  <c r="W398" i="1"/>
  <c r="BA398" i="1"/>
  <c r="AC398" i="1"/>
  <c r="AL385" i="1"/>
  <c r="AU385" i="1"/>
  <c r="Q385" i="1"/>
  <c r="BA385" i="1"/>
  <c r="W385" i="1"/>
  <c r="AC385" i="1"/>
  <c r="BA319" i="1"/>
  <c r="W319" i="1"/>
  <c r="AL319" i="1"/>
  <c r="AC319" i="1"/>
  <c r="AU319" i="1"/>
  <c r="Q319" i="1"/>
  <c r="AL254" i="1"/>
  <c r="Q254" i="1"/>
  <c r="AU254" i="1"/>
  <c r="BA254" i="1"/>
  <c r="W254" i="1"/>
  <c r="AC254" i="1"/>
  <c r="BA185" i="1"/>
  <c r="AU185" i="1"/>
  <c r="AL185" i="1"/>
  <c r="W185" i="1"/>
  <c r="Q185" i="1"/>
  <c r="AC185" i="1"/>
  <c r="BA123" i="1"/>
  <c r="AC123" i="1"/>
  <c r="AL123" i="1"/>
  <c r="W123" i="1"/>
  <c r="Q123" i="1"/>
  <c r="AU123" i="1"/>
  <c r="BA51" i="1"/>
  <c r="Q51" i="1"/>
  <c r="AU51" i="1"/>
  <c r="W51" i="1"/>
  <c r="AL51" i="1"/>
  <c r="AC51" i="1"/>
  <c r="AU393" i="1"/>
  <c r="AL393" i="1"/>
  <c r="AC393" i="1"/>
  <c r="W393" i="1"/>
  <c r="Q393" i="1"/>
  <c r="BA393" i="1"/>
  <c r="AL373" i="1"/>
  <c r="W373" i="1"/>
  <c r="Q373" i="1"/>
  <c r="BA373" i="1"/>
  <c r="AU373" i="1"/>
  <c r="AC373" i="1"/>
  <c r="AU317" i="1"/>
  <c r="BA317" i="1"/>
  <c r="Q317" i="1"/>
  <c r="AL317" i="1"/>
  <c r="AC317" i="1"/>
  <c r="W317" i="1"/>
  <c r="BA239" i="1"/>
  <c r="Q239" i="1"/>
  <c r="W239" i="1"/>
  <c r="AU239" i="1"/>
  <c r="AL239" i="1"/>
  <c r="AC239" i="1"/>
  <c r="BA159" i="1"/>
  <c r="AL159" i="1"/>
  <c r="W159" i="1"/>
  <c r="AU159" i="1"/>
  <c r="Q159" i="1"/>
  <c r="AC159" i="1"/>
  <c r="Q99" i="1"/>
  <c r="BA99" i="1"/>
  <c r="AL99" i="1"/>
  <c r="W99" i="1"/>
  <c r="AC99" i="1"/>
  <c r="AU99" i="1"/>
  <c r="Q37" i="1"/>
  <c r="BA37" i="1"/>
  <c r="AL37" i="1"/>
  <c r="AC37" i="1"/>
  <c r="W37" i="1"/>
  <c r="AU37" i="1"/>
  <c r="W403" i="1"/>
  <c r="BA403" i="1"/>
  <c r="AC403" i="1"/>
  <c r="Q403" i="1"/>
  <c r="AU403" i="1"/>
  <c r="AL403" i="1"/>
  <c r="BA346" i="1"/>
  <c r="AC346" i="1"/>
  <c r="W346" i="1"/>
  <c r="AL346" i="1"/>
  <c r="AU346" i="1"/>
  <c r="Q346" i="1"/>
  <c r="AU5" i="1"/>
  <c r="Q5" i="1"/>
  <c r="W5" i="1"/>
  <c r="BA5" i="1"/>
  <c r="AC5" i="1"/>
  <c r="AL5" i="1"/>
  <c r="Q368" i="1"/>
  <c r="W368" i="1"/>
  <c r="AC368" i="1"/>
  <c r="BA368" i="1"/>
  <c r="AL368" i="1"/>
  <c r="AU368" i="1"/>
  <c r="W354" i="1"/>
  <c r="Q354" i="1"/>
  <c r="AC354" i="1"/>
  <c r="AU354" i="1"/>
  <c r="AL354" i="1"/>
  <c r="BA354" i="1"/>
  <c r="Q341" i="1"/>
  <c r="BA341" i="1"/>
  <c r="W341" i="1"/>
  <c r="AU341" i="1"/>
  <c r="AL341" i="1"/>
  <c r="AC341" i="1"/>
  <c r="Q324" i="1"/>
  <c r="AC324" i="1"/>
  <c r="AL324" i="1"/>
  <c r="BA324" i="1"/>
  <c r="W324" i="1"/>
  <c r="AU324" i="1"/>
  <c r="AC307" i="1"/>
  <c r="W307" i="1"/>
  <c r="Q307" i="1"/>
  <c r="AL307" i="1"/>
  <c r="BA307" i="1"/>
  <c r="AU307" i="1"/>
  <c r="BA295" i="1"/>
  <c r="Q295" i="1"/>
  <c r="W295" i="1"/>
  <c r="AU295" i="1"/>
  <c r="AL295" i="1"/>
  <c r="AC295" i="1"/>
  <c r="W283" i="1"/>
  <c r="Q283" i="1"/>
  <c r="AC283" i="1"/>
  <c r="AU283" i="1"/>
  <c r="BA283" i="1"/>
  <c r="AL283" i="1"/>
  <c r="AU272" i="1"/>
  <c r="Q272" i="1"/>
  <c r="AL272" i="1"/>
  <c r="W272" i="1"/>
  <c r="AC272" i="1"/>
  <c r="BA272" i="1"/>
  <c r="AU260" i="1"/>
  <c r="W260" i="1"/>
  <c r="Q260" i="1"/>
  <c r="AC260" i="1"/>
  <c r="AL260" i="1"/>
  <c r="BA260" i="1"/>
  <c r="Q246" i="1"/>
  <c r="AC246" i="1"/>
  <c r="AU246" i="1"/>
  <c r="W246" i="1"/>
  <c r="AL246" i="1"/>
  <c r="BA246" i="1"/>
  <c r="AU231" i="1"/>
  <c r="W231" i="1"/>
  <c r="Q231" i="1"/>
  <c r="AC231" i="1"/>
  <c r="BA231" i="1"/>
  <c r="AL231" i="1"/>
  <c r="W218" i="1"/>
  <c r="AC218" i="1"/>
  <c r="Q218" i="1"/>
  <c r="AL218" i="1"/>
  <c r="AU218" i="1"/>
  <c r="BA218" i="1"/>
  <c r="W205" i="1"/>
  <c r="AC205" i="1"/>
  <c r="BA205" i="1"/>
  <c r="Q205" i="1"/>
  <c r="AL205" i="1"/>
  <c r="AU205" i="1"/>
  <c r="BA190" i="1"/>
  <c r="W190" i="1"/>
  <c r="Q190" i="1"/>
  <c r="AL190" i="1"/>
  <c r="AC190" i="1"/>
  <c r="AU190" i="1"/>
  <c r="Q180" i="1"/>
  <c r="BA180" i="1"/>
  <c r="AC180" i="1"/>
  <c r="AL180" i="1"/>
  <c r="AU180" i="1"/>
  <c r="W180" i="1"/>
  <c r="Q166" i="1"/>
  <c r="W166" i="1"/>
  <c r="BA166" i="1"/>
  <c r="AC166" i="1"/>
  <c r="AU166" i="1"/>
  <c r="AL166" i="1"/>
  <c r="BA154" i="1"/>
  <c r="AU154" i="1"/>
  <c r="W154" i="1"/>
  <c r="Q154" i="1"/>
  <c r="AL154" i="1"/>
  <c r="AC154" i="1"/>
  <c r="AU140" i="1"/>
  <c r="BA140" i="1"/>
  <c r="W140" i="1"/>
  <c r="Q140" i="1"/>
  <c r="AC140" i="1"/>
  <c r="AL140" i="1"/>
  <c r="BA127" i="1"/>
  <c r="W127" i="1"/>
  <c r="Q127" i="1"/>
  <c r="AC127" i="1"/>
  <c r="AL127" i="1"/>
  <c r="AU127" i="1"/>
  <c r="AC117" i="1"/>
  <c r="W117" i="1"/>
  <c r="AL117" i="1"/>
  <c r="AU117" i="1"/>
  <c r="BA117" i="1"/>
  <c r="Q117" i="1"/>
  <c r="AC104" i="1"/>
  <c r="AL104" i="1"/>
  <c r="W104" i="1"/>
  <c r="Q104" i="1"/>
  <c r="AU104" i="1"/>
  <c r="BA104" i="1"/>
  <c r="AU93" i="1"/>
  <c r="W93" i="1"/>
  <c r="Q93" i="1"/>
  <c r="AC93" i="1"/>
  <c r="BA93" i="1"/>
  <c r="AL93" i="1"/>
  <c r="W81" i="1"/>
  <c r="Q81" i="1"/>
  <c r="AC81" i="1"/>
  <c r="BA81" i="1"/>
  <c r="AL81" i="1"/>
  <c r="AU81" i="1"/>
  <c r="BA69" i="1"/>
  <c r="W69" i="1"/>
  <c r="Q69" i="1"/>
  <c r="AC69" i="1"/>
  <c r="AL69" i="1"/>
  <c r="AU69" i="1"/>
  <c r="AL55" i="1"/>
  <c r="BA55" i="1"/>
  <c r="W55" i="1"/>
  <c r="Q55" i="1"/>
  <c r="AC55" i="1"/>
  <c r="AU55" i="1"/>
  <c r="W45" i="1"/>
  <c r="AC45" i="1"/>
  <c r="BA45" i="1"/>
  <c r="AU45" i="1"/>
  <c r="AL45" i="1"/>
  <c r="BA20" i="1"/>
  <c r="AL20" i="1"/>
  <c r="W20" i="1"/>
  <c r="AC20" i="1"/>
  <c r="AU20" i="1"/>
  <c r="Q20" i="1"/>
  <c r="BA7" i="1"/>
  <c r="AC7" i="1"/>
  <c r="Q7" i="1"/>
  <c r="AL7" i="1"/>
  <c r="W7" i="1"/>
  <c r="AU7" i="1"/>
  <c r="Q408" i="1"/>
  <c r="W408" i="1"/>
  <c r="AL408" i="1"/>
  <c r="BA408" i="1"/>
  <c r="AC408" i="1"/>
  <c r="AU408" i="1"/>
  <c r="AC383" i="1"/>
  <c r="Q383" i="1"/>
  <c r="W383" i="1"/>
  <c r="AL383" i="1"/>
  <c r="AU383" i="1"/>
  <c r="BA383" i="1"/>
  <c r="AU333" i="1"/>
  <c r="W333" i="1"/>
  <c r="AL333" i="1"/>
  <c r="AC333" i="1"/>
  <c r="Q333" i="1"/>
  <c r="BA333" i="1"/>
  <c r="AL279" i="1"/>
  <c r="W279" i="1"/>
  <c r="Q279" i="1"/>
  <c r="BA279" i="1"/>
  <c r="AU279" i="1"/>
  <c r="AC279" i="1"/>
  <c r="AL240" i="1"/>
  <c r="Q240" i="1"/>
  <c r="BA240" i="1"/>
  <c r="AU240" i="1"/>
  <c r="W240" i="1"/>
  <c r="AC240" i="1"/>
  <c r="BA176" i="1"/>
  <c r="AL176" i="1"/>
  <c r="W176" i="1"/>
  <c r="AU176" i="1"/>
  <c r="Q176" i="1"/>
  <c r="AC176" i="1"/>
  <c r="W100" i="1"/>
  <c r="AC100" i="1"/>
  <c r="BA100" i="1"/>
  <c r="AU100" i="1"/>
  <c r="AL100" i="1"/>
  <c r="Q100" i="1"/>
  <c r="W76" i="1"/>
  <c r="AU76" i="1"/>
  <c r="AL76" i="1"/>
  <c r="Q76" i="1"/>
  <c r="BA76" i="1"/>
  <c r="AC76" i="1"/>
  <c r="W28" i="1"/>
  <c r="AC28" i="1"/>
  <c r="Q28" i="1"/>
  <c r="BA28" i="1"/>
  <c r="AL28" i="1"/>
  <c r="AU28" i="1"/>
  <c r="W416" i="1"/>
  <c r="AC416" i="1"/>
  <c r="Q416" i="1"/>
  <c r="AU416" i="1"/>
  <c r="BA416" i="1"/>
  <c r="AL416" i="1"/>
  <c r="Q331" i="1"/>
  <c r="AC331" i="1"/>
  <c r="W331" i="1"/>
  <c r="AL331" i="1"/>
  <c r="BA331" i="1"/>
  <c r="AU331" i="1"/>
  <c r="BA278" i="1"/>
  <c r="Q278" i="1"/>
  <c r="W278" i="1"/>
  <c r="AU278" i="1"/>
  <c r="AC278" i="1"/>
  <c r="AL278" i="1"/>
  <c r="Q224" i="1"/>
  <c r="AU224" i="1"/>
  <c r="W224" i="1"/>
  <c r="AC224" i="1"/>
  <c r="BA224" i="1"/>
  <c r="AL224" i="1"/>
  <c r="Q184" i="1"/>
  <c r="AL184" i="1"/>
  <c r="AC184" i="1"/>
  <c r="W184" i="1"/>
  <c r="AU184" i="1"/>
  <c r="BA184" i="1"/>
  <c r="AU122" i="1"/>
  <c r="BA122" i="1"/>
  <c r="Q122" i="1"/>
  <c r="W122" i="1"/>
  <c r="AL122" i="1"/>
  <c r="AC122" i="1"/>
  <c r="AU75" i="1"/>
  <c r="BA75" i="1"/>
  <c r="AL75" i="1"/>
  <c r="AC75" i="1"/>
  <c r="W75" i="1"/>
  <c r="AU415" i="1"/>
  <c r="Q415" i="1"/>
  <c r="W415" i="1"/>
  <c r="AC415" i="1"/>
  <c r="AL415" i="1"/>
  <c r="BA415" i="1"/>
  <c r="AL329" i="1"/>
  <c r="Q329" i="1"/>
  <c r="AC329" i="1"/>
  <c r="BA329" i="1"/>
  <c r="AU329" i="1"/>
  <c r="W329" i="1"/>
  <c r="W250" i="1"/>
  <c r="AL250" i="1"/>
  <c r="AC250" i="1"/>
  <c r="Q250" i="1"/>
  <c r="AU250" i="1"/>
  <c r="BA250" i="1"/>
  <c r="W377" i="1"/>
  <c r="Q377" i="1"/>
  <c r="AL377" i="1"/>
  <c r="AU377" i="1"/>
  <c r="BA377" i="1"/>
  <c r="AC377" i="1"/>
  <c r="BA367" i="1"/>
  <c r="W367" i="1"/>
  <c r="Q367" i="1"/>
  <c r="AC367" i="1"/>
  <c r="AL367" i="1"/>
  <c r="AU367" i="1"/>
  <c r="Q338" i="1"/>
  <c r="AC338" i="1"/>
  <c r="W338" i="1"/>
  <c r="AL338" i="1"/>
  <c r="AU338" i="1"/>
  <c r="BA338" i="1"/>
  <c r="AU323" i="1"/>
  <c r="Q323" i="1"/>
  <c r="W323" i="1"/>
  <c r="AC323" i="1"/>
  <c r="AL323" i="1"/>
  <c r="BA323" i="1"/>
  <c r="W306" i="1"/>
  <c r="Q306" i="1"/>
  <c r="AU306" i="1"/>
  <c r="AC306" i="1"/>
  <c r="AL306" i="1"/>
  <c r="BA306" i="1"/>
  <c r="W294" i="1"/>
  <c r="BA294" i="1"/>
  <c r="AC294" i="1"/>
  <c r="AL294" i="1"/>
  <c r="AU294" i="1"/>
  <c r="Q294" i="1"/>
  <c r="Q282" i="1"/>
  <c r="W282" i="1"/>
  <c r="BA282" i="1"/>
  <c r="AC282" i="1"/>
  <c r="AU282" i="1"/>
  <c r="AL282" i="1"/>
  <c r="W271" i="1"/>
  <c r="Q271" i="1"/>
  <c r="AU271" i="1"/>
  <c r="BA271" i="1"/>
  <c r="AC271" i="1"/>
  <c r="AL271" i="1"/>
  <c r="Q258" i="1"/>
  <c r="W258" i="1"/>
  <c r="AU258" i="1"/>
  <c r="BA258" i="1"/>
  <c r="AC258" i="1"/>
  <c r="AL258" i="1"/>
  <c r="Q245" i="1"/>
  <c r="BA245" i="1"/>
  <c r="W245" i="1"/>
  <c r="AU245" i="1"/>
  <c r="AC245" i="1"/>
  <c r="AL245" i="1"/>
  <c r="Q230" i="1"/>
  <c r="AL230" i="1"/>
  <c r="AC230" i="1"/>
  <c r="BA230" i="1"/>
  <c r="W230" i="1"/>
  <c r="AU230" i="1"/>
  <c r="Q217" i="1"/>
  <c r="W217" i="1"/>
  <c r="AC217" i="1"/>
  <c r="BA217" i="1"/>
  <c r="AL217" i="1"/>
  <c r="AU217" i="1"/>
  <c r="BA204" i="1"/>
  <c r="Q204" i="1"/>
  <c r="W204" i="1"/>
  <c r="AL204" i="1"/>
  <c r="AC204" i="1"/>
  <c r="AU204" i="1"/>
  <c r="W189" i="1"/>
  <c r="AU189" i="1"/>
  <c r="Q189" i="1"/>
  <c r="BA189" i="1"/>
  <c r="AL189" i="1"/>
  <c r="AC189" i="1"/>
  <c r="W179" i="1"/>
  <c r="Q179" i="1"/>
  <c r="BA179" i="1"/>
  <c r="AL179" i="1"/>
  <c r="AC179" i="1"/>
  <c r="AU179" i="1"/>
  <c r="BA165" i="1"/>
  <c r="AU165" i="1"/>
  <c r="W165" i="1"/>
  <c r="Q165" i="1"/>
  <c r="AL165" i="1"/>
  <c r="AC165" i="1"/>
  <c r="AL153" i="1"/>
  <c r="W153" i="1"/>
  <c r="Q153" i="1"/>
  <c r="AC153" i="1"/>
  <c r="AU153" i="1"/>
  <c r="BA153" i="1"/>
  <c r="AL139" i="1"/>
  <c r="BA139" i="1"/>
  <c r="W139" i="1"/>
  <c r="Q139" i="1"/>
  <c r="AU139" i="1"/>
  <c r="AC139" i="1"/>
  <c r="AC126" i="1"/>
  <c r="AU126" i="1"/>
  <c r="BA126" i="1"/>
  <c r="W126" i="1"/>
  <c r="Q126" i="1"/>
  <c r="AL126" i="1"/>
  <c r="AC115" i="1"/>
  <c r="Q115" i="1"/>
  <c r="AU115" i="1"/>
  <c r="BA115" i="1"/>
  <c r="W115" i="1"/>
  <c r="AL115" i="1"/>
  <c r="BA103" i="1"/>
  <c r="W103" i="1"/>
  <c r="AC103" i="1"/>
  <c r="AU103" i="1"/>
  <c r="Q103" i="1"/>
  <c r="AL103" i="1"/>
  <c r="BA92" i="1"/>
  <c r="Q92" i="1"/>
  <c r="W92" i="1"/>
  <c r="AL92" i="1"/>
  <c r="AU92" i="1"/>
  <c r="BA79" i="1"/>
  <c r="W79" i="1"/>
  <c r="Q79" i="1"/>
  <c r="AL79" i="1"/>
  <c r="AC79" i="1"/>
  <c r="AU79" i="1"/>
  <c r="Q68" i="1"/>
  <c r="W68" i="1"/>
  <c r="AL68" i="1"/>
  <c r="AC68" i="1"/>
  <c r="AU68" i="1"/>
  <c r="BA68" i="1"/>
  <c r="AL54" i="1"/>
  <c r="W54" i="1"/>
  <c r="Q54" i="1"/>
  <c r="AU54" i="1"/>
  <c r="BA54" i="1"/>
  <c r="AC54" i="1"/>
  <c r="Q41" i="1"/>
  <c r="W41" i="1"/>
  <c r="AL41" i="1"/>
  <c r="AC41" i="1"/>
  <c r="BA41" i="1"/>
  <c r="AU41" i="1"/>
  <c r="Q30" i="1"/>
  <c r="AU30" i="1"/>
  <c r="AC30" i="1"/>
  <c r="BA30" i="1"/>
  <c r="W30" i="1"/>
  <c r="AL30" i="1"/>
  <c r="BA18" i="1"/>
  <c r="Q18" i="1"/>
  <c r="AC18" i="1"/>
  <c r="AU18" i="1"/>
  <c r="W18" i="1"/>
  <c r="AL18" i="1"/>
  <c r="W420" i="1"/>
  <c r="BA420" i="1"/>
  <c r="AC420" i="1"/>
  <c r="AU420" i="1"/>
  <c r="Q420" i="1"/>
  <c r="AL420" i="1"/>
  <c r="AC407" i="1"/>
  <c r="W407" i="1"/>
  <c r="AL407" i="1"/>
  <c r="BA407" i="1"/>
  <c r="AU407" i="1"/>
  <c r="Q407" i="1"/>
  <c r="AC395" i="1"/>
  <c r="W395" i="1"/>
  <c r="AU395" i="1"/>
  <c r="AL395" i="1"/>
  <c r="Q395" i="1"/>
  <c r="BA395" i="1"/>
  <c r="AC382" i="1"/>
  <c r="W382" i="1"/>
  <c r="AL382" i="1"/>
  <c r="BA382" i="1"/>
  <c r="AU382" i="1"/>
  <c r="Q382" i="1"/>
  <c r="AL349" i="1"/>
  <c r="AU349" i="1"/>
  <c r="W349" i="1"/>
  <c r="Q349" i="1"/>
  <c r="AC349" i="1"/>
  <c r="BA349" i="1"/>
  <c r="AL268" i="1"/>
  <c r="W268" i="1"/>
  <c r="Q268" i="1"/>
  <c r="AC268" i="1"/>
  <c r="BA268" i="1"/>
  <c r="AU268" i="1"/>
  <c r="AU201" i="1"/>
  <c r="W201" i="1"/>
  <c r="BA201" i="1"/>
  <c r="AL201" i="1"/>
  <c r="AC201" i="1"/>
  <c r="Q201" i="1"/>
  <c r="AL147" i="1"/>
  <c r="Q147" i="1"/>
  <c r="W147" i="1"/>
  <c r="AU147" i="1"/>
  <c r="AC147" i="1"/>
  <c r="BA147" i="1"/>
  <c r="BA62" i="1"/>
  <c r="Q62" i="1"/>
  <c r="AU62" i="1"/>
  <c r="AC62" i="1"/>
  <c r="AL62" i="1"/>
  <c r="W62" i="1"/>
  <c r="W380" i="1"/>
  <c r="Q380" i="1"/>
  <c r="AC380" i="1"/>
  <c r="BA380" i="1"/>
  <c r="AU380" i="1"/>
  <c r="AL380" i="1"/>
  <c r="Q363" i="1"/>
  <c r="AL363" i="1"/>
  <c r="W363" i="1"/>
  <c r="BA363" i="1"/>
  <c r="AC363" i="1"/>
  <c r="AU363" i="1"/>
  <c r="AL288" i="1"/>
  <c r="Q288" i="1"/>
  <c r="AU288" i="1"/>
  <c r="W288" i="1"/>
  <c r="BA288" i="1"/>
  <c r="AC288" i="1"/>
  <c r="AU212" i="1"/>
  <c r="AL212" i="1"/>
  <c r="Q212" i="1"/>
  <c r="W212" i="1"/>
  <c r="AC212" i="1"/>
  <c r="BA212" i="1"/>
  <c r="AL175" i="1"/>
  <c r="Q175" i="1"/>
  <c r="BA175" i="1"/>
  <c r="W175" i="1"/>
  <c r="AC175" i="1"/>
  <c r="AU175" i="1"/>
  <c r="Q111" i="1"/>
  <c r="BA111" i="1"/>
  <c r="AL111" i="1"/>
  <c r="W111" i="1"/>
  <c r="AC111" i="1"/>
  <c r="AU111" i="1"/>
  <c r="BA61" i="1"/>
  <c r="AL61" i="1"/>
  <c r="AU61" i="1"/>
  <c r="Q61" i="1"/>
  <c r="W61" i="1"/>
  <c r="AC61" i="1"/>
  <c r="BA14" i="1"/>
  <c r="Q14" i="1"/>
  <c r="AL14" i="1"/>
  <c r="W14" i="1"/>
  <c r="AU14" i="1"/>
  <c r="AC14" i="1"/>
  <c r="AC360" i="1"/>
  <c r="Q360" i="1"/>
  <c r="AL360" i="1"/>
  <c r="BA360" i="1"/>
  <c r="W360" i="1"/>
  <c r="AU360" i="1"/>
  <c r="AU376" i="1"/>
  <c r="W376" i="1"/>
  <c r="Q376" i="1"/>
  <c r="BA376" i="1"/>
  <c r="AL376" i="1"/>
  <c r="AC376" i="1"/>
  <c r="AU365" i="1"/>
  <c r="BA365" i="1"/>
  <c r="AC365" i="1"/>
  <c r="Q365" i="1"/>
  <c r="W365" i="1"/>
  <c r="AL365" i="1"/>
  <c r="AU350" i="1"/>
  <c r="W350" i="1"/>
  <c r="Q350" i="1"/>
  <c r="BA350" i="1"/>
  <c r="AL350" i="1"/>
  <c r="AC350" i="1"/>
  <c r="Q337" i="1"/>
  <c r="BA337" i="1"/>
  <c r="W337" i="1"/>
  <c r="AC337" i="1"/>
  <c r="AU337" i="1"/>
  <c r="AL337" i="1"/>
  <c r="BA321" i="1"/>
  <c r="Q321" i="1"/>
  <c r="AU321" i="1"/>
  <c r="W321" i="1"/>
  <c r="AC321" i="1"/>
  <c r="AL321" i="1"/>
  <c r="Q303" i="1"/>
  <c r="W303" i="1"/>
  <c r="AU303" i="1"/>
  <c r="BA303" i="1"/>
  <c r="AL303" i="1"/>
  <c r="AC303" i="1"/>
  <c r="W293" i="1"/>
  <c r="AU293" i="1"/>
  <c r="Q293" i="1"/>
  <c r="BA293" i="1"/>
  <c r="AL293" i="1"/>
  <c r="AC293" i="1"/>
  <c r="AU281" i="1"/>
  <c r="Q281" i="1"/>
  <c r="BA281" i="1"/>
  <c r="W281" i="1"/>
  <c r="AL281" i="1"/>
  <c r="AC281" i="1"/>
  <c r="Q270" i="1"/>
  <c r="W270" i="1"/>
  <c r="AU270" i="1"/>
  <c r="BA270" i="1"/>
  <c r="AC270" i="1"/>
  <c r="AL270" i="1"/>
  <c r="W257" i="1"/>
  <c r="AU257" i="1"/>
  <c r="Q257" i="1"/>
  <c r="BA257" i="1"/>
  <c r="AC257" i="1"/>
  <c r="AL257" i="1"/>
  <c r="BA244" i="1"/>
  <c r="W244" i="1"/>
  <c r="AU244" i="1"/>
  <c r="Q244" i="1"/>
  <c r="AL244" i="1"/>
  <c r="AC244" i="1"/>
  <c r="W227" i="1"/>
  <c r="Q227" i="1"/>
  <c r="AU227" i="1"/>
  <c r="AL227" i="1"/>
  <c r="AC227" i="1"/>
  <c r="BA227" i="1"/>
  <c r="W216" i="1"/>
  <c r="AU216" i="1"/>
  <c r="Q216" i="1"/>
  <c r="AC216" i="1"/>
  <c r="BA216" i="1"/>
  <c r="AL216" i="1"/>
  <c r="Q202" i="1"/>
  <c r="W202" i="1"/>
  <c r="AU202" i="1"/>
  <c r="AL202" i="1"/>
  <c r="AC202" i="1"/>
  <c r="BA202" i="1"/>
  <c r="W186" i="1"/>
  <c r="AU186" i="1"/>
  <c r="AC186" i="1"/>
  <c r="Q186" i="1"/>
  <c r="BA186" i="1"/>
  <c r="AL186" i="1"/>
  <c r="W177" i="1"/>
  <c r="Q177" i="1"/>
  <c r="AU177" i="1"/>
  <c r="BA177" i="1"/>
  <c r="AC177" i="1"/>
  <c r="AL177" i="1"/>
  <c r="Q162" i="1"/>
  <c r="AU162" i="1"/>
  <c r="BA162" i="1"/>
  <c r="AL162" i="1"/>
  <c r="W162" i="1"/>
  <c r="AC162" i="1"/>
  <c r="W149" i="1"/>
  <c r="AU149" i="1"/>
  <c r="BA149" i="1"/>
  <c r="AC149" i="1"/>
  <c r="AL149" i="1"/>
  <c r="Q149" i="1"/>
  <c r="AU137" i="1"/>
  <c r="W137" i="1"/>
  <c r="Q137" i="1"/>
  <c r="AL137" i="1"/>
  <c r="AC137" i="1"/>
  <c r="BA137" i="1"/>
  <c r="Q125" i="1"/>
  <c r="AL125" i="1"/>
  <c r="W125" i="1"/>
  <c r="AU125" i="1"/>
  <c r="AC125" i="1"/>
  <c r="BA125" i="1"/>
  <c r="AU114" i="1"/>
  <c r="W114" i="1"/>
  <c r="Q114" i="1"/>
  <c r="AC114" i="1"/>
  <c r="AL114" i="1"/>
  <c r="BA114" i="1"/>
  <c r="Q101" i="1"/>
  <c r="AU101" i="1"/>
  <c r="AC101" i="1"/>
  <c r="W101" i="1"/>
  <c r="AL101" i="1"/>
  <c r="BA101" i="1"/>
  <c r="W91" i="1"/>
  <c r="AU91" i="1"/>
  <c r="AC91" i="1"/>
  <c r="Q91" i="1"/>
  <c r="AL91" i="1"/>
  <c r="BA91" i="1"/>
  <c r="BA78" i="1"/>
  <c r="Q78" i="1"/>
  <c r="W78" i="1"/>
  <c r="AU78" i="1"/>
  <c r="AC78" i="1"/>
  <c r="AL78" i="1"/>
  <c r="W67" i="1"/>
  <c r="Q67" i="1"/>
  <c r="AU67" i="1"/>
  <c r="AL67" i="1"/>
  <c r="BA67" i="1"/>
  <c r="AC67" i="1"/>
  <c r="AU53" i="1"/>
  <c r="W53" i="1"/>
  <c r="Q53" i="1"/>
  <c r="BA53" i="1"/>
  <c r="AC53" i="1"/>
  <c r="AL53" i="1"/>
  <c r="W40" i="1"/>
  <c r="AU40" i="1"/>
  <c r="Q40" i="1"/>
  <c r="BA40" i="1"/>
  <c r="AC40" i="1"/>
  <c r="AL40" i="1"/>
  <c r="W29" i="1"/>
  <c r="AU29" i="1"/>
  <c r="Q29" i="1"/>
  <c r="AL29" i="1"/>
  <c r="BA29" i="1"/>
  <c r="AC29" i="1"/>
  <c r="AU17" i="1"/>
  <c r="W17" i="1"/>
  <c r="Q17" i="1"/>
  <c r="AC17" i="1"/>
  <c r="AL17" i="1"/>
  <c r="BA17" i="1"/>
  <c r="BA419" i="1"/>
  <c r="AC419" i="1"/>
  <c r="Q419" i="1"/>
  <c r="AL419" i="1"/>
  <c r="AU419" i="1"/>
  <c r="W419" i="1"/>
  <c r="AC405" i="1"/>
  <c r="Q405" i="1"/>
  <c r="AL405" i="1"/>
  <c r="BA405" i="1"/>
  <c r="AU405" i="1"/>
  <c r="W405" i="1"/>
  <c r="Q394" i="1"/>
  <c r="AC394" i="1"/>
  <c r="AU394" i="1"/>
  <c r="AL394" i="1"/>
  <c r="W394" i="1"/>
  <c r="BA394" i="1"/>
  <c r="BA381" i="1"/>
  <c r="AC381" i="1"/>
  <c r="AU381" i="1"/>
  <c r="Q381" i="1"/>
  <c r="W381" i="1"/>
  <c r="AL381" i="1"/>
  <c r="N602" i="1" l="1"/>
  <c r="Q602" i="1"/>
  <c r="T602" i="1"/>
  <c r="W602" i="1"/>
  <c r="Z602" i="1"/>
  <c r="AF602" i="1"/>
  <c r="AI602" i="1"/>
  <c r="AL602" i="1"/>
  <c r="AO602" i="1"/>
  <c r="AR602" i="1"/>
  <c r="AX602" i="1"/>
  <c r="N608" i="1"/>
  <c r="N4" i="1"/>
  <c r="N5" i="1"/>
  <c r="N7" i="1"/>
  <c r="N8" i="1"/>
  <c r="N9" i="1"/>
  <c r="N10" i="1"/>
  <c r="N14" i="1"/>
  <c r="N15" i="1"/>
  <c r="N17" i="1"/>
  <c r="N18" i="1"/>
  <c r="N20" i="1"/>
  <c r="N21" i="1"/>
  <c r="N22" i="1"/>
  <c r="N23" i="1"/>
  <c r="N27" i="1"/>
  <c r="N28" i="1"/>
  <c r="N29" i="1"/>
  <c r="N30" i="1"/>
  <c r="N34" i="1"/>
  <c r="N35" i="1"/>
  <c r="N36" i="1"/>
  <c r="N37" i="1"/>
  <c r="N39" i="1"/>
  <c r="N40" i="1"/>
  <c r="N41" i="1"/>
  <c r="N45" i="1"/>
  <c r="N46" i="1"/>
  <c r="N47" i="1"/>
  <c r="N49" i="1"/>
  <c r="N50" i="1"/>
  <c r="N51" i="1"/>
  <c r="N53" i="1"/>
  <c r="N54" i="1"/>
  <c r="N55" i="1"/>
  <c r="N57" i="1"/>
  <c r="N58" i="1"/>
  <c r="N59" i="1"/>
  <c r="N61" i="1"/>
  <c r="N62" i="1"/>
  <c r="N67" i="1"/>
  <c r="N68" i="1"/>
  <c r="N69" i="1"/>
  <c r="N71" i="1"/>
  <c r="N72" i="1"/>
  <c r="N74" i="1"/>
  <c r="N75" i="1"/>
  <c r="N76" i="1"/>
  <c r="N78" i="1"/>
  <c r="N79" i="1"/>
  <c r="N81" i="1"/>
  <c r="N82" i="1"/>
  <c r="N83" i="1"/>
  <c r="N87" i="1"/>
  <c r="N88" i="1"/>
  <c r="N89" i="1"/>
  <c r="N91" i="1"/>
  <c r="N92" i="1"/>
  <c r="N93" i="1"/>
  <c r="N95" i="1"/>
  <c r="N96" i="1"/>
  <c r="N97" i="1"/>
  <c r="N99" i="1"/>
  <c r="N100" i="1"/>
  <c r="N101" i="1"/>
  <c r="N103" i="1"/>
  <c r="N104" i="1"/>
  <c r="N105" i="1"/>
  <c r="N109" i="1"/>
  <c r="N110" i="1"/>
  <c r="N111" i="1"/>
  <c r="N113" i="1"/>
  <c r="N114" i="1"/>
  <c r="N115" i="1"/>
  <c r="N117" i="1"/>
  <c r="N118" i="1"/>
  <c r="N119" i="1"/>
  <c r="N121" i="1"/>
  <c r="N122" i="1"/>
  <c r="N123" i="1"/>
  <c r="N125" i="1"/>
  <c r="N126" i="1"/>
  <c r="N127" i="1"/>
  <c r="N131" i="1"/>
  <c r="N132" i="1"/>
  <c r="N133" i="1"/>
  <c r="N135" i="1"/>
  <c r="N136" i="1"/>
  <c r="N137" i="1"/>
  <c r="N139" i="1"/>
  <c r="N140" i="1"/>
  <c r="N141" i="1"/>
  <c r="N143" i="1"/>
  <c r="N144" i="1"/>
  <c r="N145" i="1"/>
  <c r="N147" i="1"/>
  <c r="N149" i="1"/>
  <c r="N153" i="1"/>
  <c r="N154" i="1"/>
  <c r="N155" i="1"/>
  <c r="N157" i="1"/>
  <c r="N158" i="1"/>
  <c r="N159" i="1"/>
  <c r="N161" i="1"/>
  <c r="N162" i="1"/>
  <c r="N163" i="1"/>
  <c r="N165" i="1"/>
  <c r="N166" i="1"/>
  <c r="N167" i="1"/>
  <c r="N169" i="1"/>
  <c r="N170" i="1"/>
  <c r="N171" i="1"/>
  <c r="N174" i="1"/>
  <c r="N175" i="1"/>
  <c r="N176" i="1"/>
  <c r="N177" i="1"/>
  <c r="N179" i="1"/>
  <c r="N180" i="1"/>
  <c r="N181" i="1"/>
  <c r="N182" i="1"/>
  <c r="N183" i="1"/>
  <c r="N184" i="1"/>
  <c r="N185" i="1"/>
  <c r="N186" i="1"/>
  <c r="N187" i="1"/>
  <c r="N189" i="1"/>
  <c r="N190" i="1"/>
  <c r="N191" i="1"/>
  <c r="N193" i="1"/>
  <c r="N194" i="1"/>
  <c r="N195" i="1"/>
  <c r="N199" i="1"/>
  <c r="N200" i="1"/>
  <c r="N201" i="1"/>
  <c r="N202" i="1"/>
  <c r="N204" i="1"/>
  <c r="N205" i="1"/>
  <c r="N206" i="1"/>
  <c r="N208" i="1"/>
  <c r="N209" i="1"/>
  <c r="N210" i="1"/>
  <c r="N212" i="1"/>
  <c r="N213" i="1"/>
  <c r="N214" i="1"/>
  <c r="N216" i="1"/>
  <c r="N217" i="1"/>
  <c r="N218" i="1"/>
  <c r="N221" i="1"/>
  <c r="N222" i="1"/>
  <c r="N223" i="1"/>
  <c r="N224" i="1"/>
  <c r="N226" i="1"/>
  <c r="N227" i="1"/>
  <c r="N230" i="1"/>
  <c r="N231" i="1"/>
  <c r="N232" i="1"/>
  <c r="N234" i="1"/>
  <c r="N235" i="1"/>
  <c r="N236" i="1"/>
  <c r="N238" i="1"/>
  <c r="N239" i="1"/>
  <c r="N240" i="1"/>
  <c r="N244" i="1"/>
  <c r="N245" i="1"/>
  <c r="N246" i="1"/>
  <c r="N248" i="1"/>
  <c r="N249" i="1"/>
  <c r="N250" i="1"/>
  <c r="N252" i="1"/>
  <c r="N253" i="1"/>
  <c r="N254" i="1"/>
  <c r="N256" i="1"/>
  <c r="N257" i="1"/>
  <c r="N258" i="1"/>
  <c r="N260" i="1"/>
  <c r="N261" i="1"/>
  <c r="N262" i="1"/>
  <c r="N266" i="1"/>
  <c r="N267" i="1"/>
  <c r="N268" i="1"/>
  <c r="N270" i="1"/>
  <c r="N271" i="1"/>
  <c r="N272" i="1"/>
  <c r="N273" i="1"/>
  <c r="N274" i="1"/>
  <c r="N275" i="1"/>
  <c r="N277" i="1"/>
  <c r="N278" i="1"/>
  <c r="N279" i="1"/>
  <c r="N281" i="1"/>
  <c r="N282" i="1"/>
  <c r="N283" i="1"/>
  <c r="N284" i="1"/>
  <c r="N285" i="1"/>
  <c r="N287" i="1"/>
  <c r="N288" i="1"/>
  <c r="N289" i="1"/>
  <c r="N293" i="1"/>
  <c r="N294" i="1"/>
  <c r="N295" i="1"/>
  <c r="N297" i="1"/>
  <c r="N298" i="1"/>
  <c r="N299" i="1"/>
  <c r="N301" i="1"/>
  <c r="N302" i="1"/>
  <c r="N303" i="1"/>
  <c r="N305" i="1"/>
  <c r="N306" i="1"/>
  <c r="N307" i="1"/>
  <c r="N309" i="1"/>
  <c r="N310" i="1"/>
  <c r="N311" i="1"/>
  <c r="N316" i="1"/>
  <c r="N317" i="1"/>
  <c r="N319" i="1"/>
  <c r="N320" i="1"/>
  <c r="N321" i="1"/>
  <c r="N323" i="1"/>
  <c r="N324" i="1"/>
  <c r="N325" i="1"/>
  <c r="N327" i="1"/>
  <c r="N328" i="1"/>
  <c r="N329" i="1"/>
  <c r="N331" i="1"/>
  <c r="N332" i="1"/>
  <c r="N333" i="1"/>
  <c r="N337" i="1"/>
  <c r="N338" i="1"/>
  <c r="N339" i="1"/>
  <c r="N341" i="1"/>
  <c r="N342" i="1"/>
  <c r="N345" i="1"/>
  <c r="N346" i="1"/>
  <c r="N347" i="1"/>
  <c r="N349" i="1"/>
  <c r="N350" i="1"/>
  <c r="N351" i="1"/>
  <c r="N354" i="1"/>
  <c r="N355" i="1"/>
  <c r="N359" i="1"/>
  <c r="N360" i="1"/>
  <c r="N361" i="1"/>
  <c r="N363" i="1"/>
  <c r="N364" i="1"/>
  <c r="N365" i="1"/>
  <c r="N367" i="1"/>
  <c r="N368" i="1"/>
  <c r="N369" i="1"/>
  <c r="N371" i="1"/>
  <c r="N372" i="1"/>
  <c r="N373" i="1"/>
  <c r="N375" i="1"/>
  <c r="N376" i="1"/>
  <c r="N377" i="1"/>
  <c r="N380" i="1"/>
  <c r="N381" i="1"/>
  <c r="N382" i="1"/>
  <c r="N383" i="1"/>
  <c r="N385" i="1"/>
  <c r="N386" i="1"/>
  <c r="N387" i="1"/>
  <c r="N389" i="1"/>
  <c r="N390" i="1"/>
  <c r="N391" i="1"/>
  <c r="N393" i="1"/>
  <c r="N394" i="1"/>
  <c r="N395" i="1"/>
  <c r="N398" i="1"/>
  <c r="N399" i="1"/>
  <c r="N402" i="1"/>
  <c r="N403" i="1"/>
  <c r="N404" i="1"/>
  <c r="N405" i="1"/>
  <c r="N407" i="1"/>
  <c r="N408" i="1"/>
  <c r="N409" i="1"/>
  <c r="N411" i="1"/>
  <c r="N412" i="1"/>
  <c r="N413" i="1"/>
  <c r="N415" i="1"/>
  <c r="N416" i="1"/>
  <c r="N417" i="1"/>
  <c r="N419" i="1"/>
  <c r="N420" i="1"/>
  <c r="N421" i="1"/>
  <c r="N425" i="1"/>
  <c r="N426" i="1"/>
  <c r="N427" i="1"/>
  <c r="N429" i="1"/>
  <c r="N430" i="1"/>
  <c r="N431" i="1"/>
  <c r="N433" i="1"/>
  <c r="N434" i="1"/>
  <c r="N435" i="1"/>
  <c r="N437" i="1"/>
  <c r="N438" i="1"/>
  <c r="N439" i="1"/>
  <c r="N441" i="1"/>
  <c r="N442" i="1"/>
  <c r="N443" i="1"/>
  <c r="N447" i="1"/>
  <c r="N448" i="1"/>
  <c r="N449" i="1"/>
  <c r="N451" i="1"/>
  <c r="N452" i="1"/>
  <c r="N453" i="1"/>
  <c r="N455" i="1"/>
  <c r="N456" i="1"/>
  <c r="N457" i="1"/>
  <c r="N460" i="1"/>
  <c r="N461" i="1"/>
  <c r="N463" i="1"/>
  <c r="N464" i="1"/>
  <c r="N465" i="1"/>
  <c r="N469" i="1"/>
  <c r="N470" i="1"/>
  <c r="N471" i="1"/>
  <c r="N473" i="1"/>
  <c r="N474" i="1"/>
  <c r="N475" i="1"/>
  <c r="N477" i="1"/>
  <c r="N478" i="1"/>
  <c r="N479" i="1"/>
  <c r="N481" i="1"/>
  <c r="N482" i="1"/>
  <c r="N483" i="1"/>
  <c r="N485" i="1"/>
  <c r="N486" i="1"/>
  <c r="N487" i="1"/>
  <c r="N491" i="1"/>
  <c r="N493" i="1"/>
  <c r="N494" i="1"/>
  <c r="N496" i="1"/>
  <c r="N497" i="1"/>
  <c r="N498" i="1"/>
  <c r="N501" i="1"/>
  <c r="N502" i="1"/>
  <c r="N504" i="1"/>
  <c r="N505" i="1"/>
  <c r="N506" i="1"/>
  <c r="N508" i="1"/>
  <c r="N509" i="1"/>
  <c r="N510" i="1"/>
  <c r="N514" i="1"/>
  <c r="N515" i="1"/>
  <c r="N516" i="1"/>
  <c r="N518" i="1"/>
  <c r="N519" i="1"/>
  <c r="N520" i="1"/>
  <c r="N522" i="1"/>
  <c r="N523" i="1"/>
  <c r="N524" i="1"/>
  <c r="N526" i="1"/>
  <c r="N527" i="1"/>
  <c r="N528" i="1"/>
  <c r="N530" i="1"/>
  <c r="N531" i="1"/>
  <c r="N532" i="1"/>
  <c r="N536" i="1"/>
  <c r="N537" i="1"/>
  <c r="N538" i="1"/>
  <c r="N540" i="1"/>
  <c r="N541" i="1"/>
  <c r="N542" i="1"/>
  <c r="N544" i="1"/>
  <c r="N545" i="1"/>
  <c r="N546" i="1"/>
  <c r="N548" i="1"/>
  <c r="N549" i="1"/>
  <c r="N550" i="1"/>
  <c r="N552" i="1"/>
  <c r="N553" i="1"/>
  <c r="N554" i="1"/>
  <c r="N558" i="1"/>
  <c r="N559" i="1"/>
  <c r="N560" i="1"/>
  <c r="N562" i="1"/>
  <c r="N563" i="1"/>
  <c r="N564" i="1"/>
  <c r="N566" i="1"/>
  <c r="N567" i="1"/>
  <c r="N568" i="1"/>
  <c r="N569" i="1"/>
  <c r="N570" i="1"/>
  <c r="N571" i="1"/>
  <c r="N572" i="1"/>
  <c r="N573" i="1"/>
  <c r="N575" i="1"/>
  <c r="N576" i="1"/>
  <c r="N577" i="1"/>
  <c r="N578" i="1"/>
  <c r="N579" i="1"/>
  <c r="N580" i="1"/>
  <c r="N581" i="1"/>
  <c r="N582" i="1"/>
  <c r="N583" i="1"/>
  <c r="N585" i="1"/>
  <c r="N586" i="1"/>
  <c r="N587" i="1"/>
  <c r="N614" i="1"/>
  <c r="N620" i="1"/>
  <c r="N626" i="1"/>
  <c r="N632" i="1"/>
  <c r="N3" i="1"/>
  <c r="T4" i="1"/>
  <c r="T5" i="1"/>
  <c r="T7" i="1"/>
  <c r="T8" i="1"/>
  <c r="T9" i="1"/>
  <c r="T10" i="1"/>
  <c r="T14" i="1"/>
  <c r="T15" i="1"/>
  <c r="T17" i="1"/>
  <c r="T18" i="1"/>
  <c r="T20" i="1"/>
  <c r="T21" i="1"/>
  <c r="T22" i="1"/>
  <c r="T23" i="1"/>
  <c r="T27" i="1"/>
  <c r="T28" i="1"/>
  <c r="T29" i="1"/>
  <c r="T30" i="1"/>
  <c r="T34" i="1"/>
  <c r="T35" i="1"/>
  <c r="T36" i="1"/>
  <c r="T37" i="1"/>
  <c r="T39" i="1"/>
  <c r="T40" i="1"/>
  <c r="T41" i="1"/>
  <c r="T45" i="1"/>
  <c r="T46" i="1"/>
  <c r="T47" i="1"/>
  <c r="T49" i="1"/>
  <c r="T50" i="1"/>
  <c r="T51" i="1"/>
  <c r="T53" i="1"/>
  <c r="T54" i="1"/>
  <c r="T55" i="1"/>
  <c r="T57" i="1"/>
  <c r="T58" i="1"/>
  <c r="T59" i="1"/>
  <c r="T61" i="1"/>
  <c r="T62" i="1"/>
  <c r="T67" i="1"/>
  <c r="T68" i="1"/>
  <c r="T69" i="1"/>
  <c r="T71" i="1"/>
  <c r="T72" i="1"/>
  <c r="T74" i="1"/>
  <c r="T75" i="1"/>
  <c r="T76" i="1"/>
  <c r="T78" i="1"/>
  <c r="T79" i="1"/>
  <c r="T81" i="1"/>
  <c r="T82" i="1"/>
  <c r="T83" i="1"/>
  <c r="T87" i="1"/>
  <c r="T88" i="1"/>
  <c r="T89" i="1"/>
  <c r="T91" i="1"/>
  <c r="T92" i="1"/>
  <c r="T93" i="1"/>
  <c r="T95" i="1"/>
  <c r="T96" i="1"/>
  <c r="T97" i="1"/>
  <c r="T99" i="1"/>
  <c r="T100" i="1"/>
  <c r="T101" i="1"/>
  <c r="T103" i="1"/>
  <c r="T104" i="1"/>
  <c r="T105" i="1"/>
  <c r="T109" i="1"/>
  <c r="T110" i="1"/>
  <c r="T111" i="1"/>
  <c r="T113" i="1"/>
  <c r="T114" i="1"/>
  <c r="T115" i="1"/>
  <c r="T117" i="1"/>
  <c r="T118" i="1"/>
  <c r="T119" i="1"/>
  <c r="T121" i="1"/>
  <c r="T122" i="1"/>
  <c r="T123" i="1"/>
  <c r="T125" i="1"/>
  <c r="T126" i="1"/>
  <c r="T127" i="1"/>
  <c r="T131" i="1"/>
  <c r="T132" i="1"/>
  <c r="T133" i="1"/>
  <c r="T135" i="1"/>
  <c r="T136" i="1"/>
  <c r="T137" i="1"/>
  <c r="T139" i="1"/>
  <c r="T140" i="1"/>
  <c r="T141" i="1"/>
  <c r="T143" i="1"/>
  <c r="T144" i="1"/>
  <c r="T145" i="1"/>
  <c r="T147" i="1"/>
  <c r="T149" i="1"/>
  <c r="T153" i="1"/>
  <c r="T154" i="1"/>
  <c r="T155" i="1"/>
  <c r="T157" i="1"/>
  <c r="T158" i="1"/>
  <c r="T159" i="1"/>
  <c r="T161" i="1"/>
  <c r="T162" i="1"/>
  <c r="T163" i="1"/>
  <c r="T165" i="1"/>
  <c r="T166" i="1"/>
  <c r="T167" i="1"/>
  <c r="T169" i="1"/>
  <c r="T170" i="1"/>
  <c r="T171" i="1"/>
  <c r="T174" i="1"/>
  <c r="T175" i="1"/>
  <c r="T176" i="1"/>
  <c r="T177" i="1"/>
  <c r="T179" i="1"/>
  <c r="T180" i="1"/>
  <c r="T181" i="1"/>
  <c r="T182" i="1"/>
  <c r="T183" i="1"/>
  <c r="T184" i="1"/>
  <c r="T185" i="1"/>
  <c r="T186" i="1"/>
  <c r="T187" i="1"/>
  <c r="T189" i="1"/>
  <c r="T190" i="1"/>
  <c r="T191" i="1"/>
  <c r="T193" i="1"/>
  <c r="T194" i="1"/>
  <c r="T195" i="1"/>
  <c r="T199" i="1"/>
  <c r="T200" i="1"/>
  <c r="T201" i="1"/>
  <c r="T202" i="1"/>
  <c r="T204" i="1"/>
  <c r="T205" i="1"/>
  <c r="T206" i="1"/>
  <c r="T208" i="1"/>
  <c r="T209" i="1"/>
  <c r="T210" i="1"/>
  <c r="T212" i="1"/>
  <c r="T213" i="1"/>
  <c r="T214" i="1"/>
  <c r="T216" i="1"/>
  <c r="T217" i="1"/>
  <c r="T218" i="1"/>
  <c r="T221" i="1"/>
  <c r="T222" i="1"/>
  <c r="T223" i="1"/>
  <c r="T224" i="1"/>
  <c r="T226" i="1"/>
  <c r="T227" i="1"/>
  <c r="T230" i="1"/>
  <c r="T231" i="1"/>
  <c r="T232" i="1"/>
  <c r="T234" i="1"/>
  <c r="T235" i="1"/>
  <c r="T236" i="1"/>
  <c r="T238" i="1"/>
  <c r="T239" i="1"/>
  <c r="T240" i="1"/>
  <c r="T244" i="1"/>
  <c r="T245" i="1"/>
  <c r="T246" i="1"/>
  <c r="T248" i="1"/>
  <c r="T249" i="1"/>
  <c r="T250" i="1"/>
  <c r="T252" i="1"/>
  <c r="T253" i="1"/>
  <c r="T254" i="1"/>
  <c r="T256" i="1"/>
  <c r="T257" i="1"/>
  <c r="T258" i="1"/>
  <c r="T260" i="1"/>
  <c r="T261" i="1"/>
  <c r="T262" i="1"/>
  <c r="T266" i="1"/>
  <c r="T267" i="1"/>
  <c r="T268" i="1"/>
  <c r="T270" i="1"/>
  <c r="T271" i="1"/>
  <c r="T272" i="1"/>
  <c r="T273" i="1"/>
  <c r="T274" i="1"/>
  <c r="T275" i="1"/>
  <c r="T277" i="1"/>
  <c r="T278" i="1"/>
  <c r="T279" i="1"/>
  <c r="T281" i="1"/>
  <c r="T282" i="1"/>
  <c r="T283" i="1"/>
  <c r="T284" i="1"/>
  <c r="T285" i="1"/>
  <c r="T287" i="1"/>
  <c r="T288" i="1"/>
  <c r="T289" i="1"/>
  <c r="T293" i="1"/>
  <c r="T294" i="1"/>
  <c r="T295" i="1"/>
  <c r="T297" i="1"/>
  <c r="T298" i="1"/>
  <c r="T299" i="1"/>
  <c r="T301" i="1"/>
  <c r="T302" i="1"/>
  <c r="T303" i="1"/>
  <c r="T305" i="1"/>
  <c r="T306" i="1"/>
  <c r="T307" i="1"/>
  <c r="T309" i="1"/>
  <c r="T310" i="1"/>
  <c r="T311" i="1"/>
  <c r="T316" i="1"/>
  <c r="T317" i="1"/>
  <c r="T319" i="1"/>
  <c r="T320" i="1"/>
  <c r="T321" i="1"/>
  <c r="T323" i="1"/>
  <c r="T324" i="1"/>
  <c r="T325" i="1"/>
  <c r="T327" i="1"/>
  <c r="T328" i="1"/>
  <c r="T329" i="1"/>
  <c r="T331" i="1"/>
  <c r="T332" i="1"/>
  <c r="T333" i="1"/>
  <c r="T337" i="1"/>
  <c r="T338" i="1"/>
  <c r="T339" i="1"/>
  <c r="T341" i="1"/>
  <c r="T342" i="1"/>
  <c r="T345" i="1"/>
  <c r="T346" i="1"/>
  <c r="T347" i="1"/>
  <c r="T349" i="1"/>
  <c r="T350" i="1"/>
  <c r="T351" i="1"/>
  <c r="T354" i="1"/>
  <c r="T355" i="1"/>
  <c r="T359" i="1"/>
  <c r="T360" i="1"/>
  <c r="T361" i="1"/>
  <c r="T363" i="1"/>
  <c r="T364" i="1"/>
  <c r="T365" i="1"/>
  <c r="T367" i="1"/>
  <c r="T368" i="1"/>
  <c r="T369" i="1"/>
  <c r="T371" i="1"/>
  <c r="T372" i="1"/>
  <c r="T373" i="1"/>
  <c r="T375" i="1"/>
  <c r="T376" i="1"/>
  <c r="T377" i="1"/>
  <c r="T380" i="1"/>
  <c r="T381" i="1"/>
  <c r="T382" i="1"/>
  <c r="T383" i="1"/>
  <c r="T385" i="1"/>
  <c r="T386" i="1"/>
  <c r="T387" i="1"/>
  <c r="T389" i="1"/>
  <c r="T390" i="1"/>
  <c r="T391" i="1"/>
  <c r="T393" i="1"/>
  <c r="T394" i="1"/>
  <c r="T395" i="1"/>
  <c r="T398" i="1"/>
  <c r="T399" i="1"/>
  <c r="T402" i="1"/>
  <c r="T403" i="1"/>
  <c r="T404" i="1"/>
  <c r="T405" i="1"/>
  <c r="T407" i="1"/>
  <c r="T408" i="1"/>
  <c r="T409" i="1"/>
  <c r="T411" i="1"/>
  <c r="T412" i="1"/>
  <c r="T413" i="1"/>
  <c r="T415" i="1"/>
  <c r="T416" i="1"/>
  <c r="T417" i="1"/>
  <c r="T419" i="1"/>
  <c r="T420" i="1"/>
  <c r="T421" i="1"/>
  <c r="T425" i="1"/>
  <c r="T426" i="1"/>
  <c r="T427" i="1"/>
  <c r="T429" i="1"/>
  <c r="T430" i="1"/>
  <c r="T431" i="1"/>
  <c r="T433" i="1"/>
  <c r="T434" i="1"/>
  <c r="T435" i="1"/>
  <c r="T437" i="1"/>
  <c r="T438" i="1"/>
  <c r="T439" i="1"/>
  <c r="T441" i="1"/>
  <c r="T442" i="1"/>
  <c r="T443" i="1"/>
  <c r="T447" i="1"/>
  <c r="T448" i="1"/>
  <c r="T449" i="1"/>
  <c r="T451" i="1"/>
  <c r="T452" i="1"/>
  <c r="T453" i="1"/>
  <c r="T455" i="1"/>
  <c r="T456" i="1"/>
  <c r="T457" i="1"/>
  <c r="T460" i="1"/>
  <c r="T461" i="1"/>
  <c r="T463" i="1"/>
  <c r="T464" i="1"/>
  <c r="T465" i="1"/>
  <c r="T469" i="1"/>
  <c r="T470" i="1"/>
  <c r="T471" i="1"/>
  <c r="T473" i="1"/>
  <c r="T474" i="1"/>
  <c r="T475" i="1"/>
  <c r="T477" i="1"/>
  <c r="T478" i="1"/>
  <c r="T479" i="1"/>
  <c r="T481" i="1"/>
  <c r="T482" i="1"/>
  <c r="T483" i="1"/>
  <c r="T485" i="1"/>
  <c r="T486" i="1"/>
  <c r="T487" i="1"/>
  <c r="T491" i="1"/>
  <c r="T493" i="1"/>
  <c r="T494" i="1"/>
  <c r="T496" i="1"/>
  <c r="T497" i="1"/>
  <c r="T498" i="1"/>
  <c r="T501" i="1"/>
  <c r="T502" i="1"/>
  <c r="T504" i="1"/>
  <c r="T505" i="1"/>
  <c r="T506" i="1"/>
  <c r="T508" i="1"/>
  <c r="T509" i="1"/>
  <c r="T510" i="1"/>
  <c r="T514" i="1"/>
  <c r="T515" i="1"/>
  <c r="T516" i="1"/>
  <c r="T518" i="1"/>
  <c r="T519" i="1"/>
  <c r="T520" i="1"/>
  <c r="T522" i="1"/>
  <c r="T523" i="1"/>
  <c r="T524" i="1"/>
  <c r="T526" i="1"/>
  <c r="T527" i="1"/>
  <c r="T528" i="1"/>
  <c r="T530" i="1"/>
  <c r="T531" i="1"/>
  <c r="T532" i="1"/>
  <c r="T536" i="1"/>
  <c r="T537" i="1"/>
  <c r="T538" i="1"/>
  <c r="T540" i="1"/>
  <c r="T541" i="1"/>
  <c r="T542" i="1"/>
  <c r="T544" i="1"/>
  <c r="T545" i="1"/>
  <c r="T546" i="1"/>
  <c r="T548" i="1"/>
  <c r="T549" i="1"/>
  <c r="T550" i="1"/>
  <c r="T552" i="1"/>
  <c r="T553" i="1"/>
  <c r="T554" i="1"/>
  <c r="T558" i="1"/>
  <c r="T559" i="1"/>
  <c r="T560" i="1"/>
  <c r="T562" i="1"/>
  <c r="T563" i="1"/>
  <c r="T564" i="1"/>
  <c r="T566" i="1"/>
  <c r="T567" i="1"/>
  <c r="T568" i="1"/>
  <c r="T569" i="1"/>
  <c r="T570" i="1"/>
  <c r="T571" i="1"/>
  <c r="T572" i="1"/>
  <c r="T573" i="1"/>
  <c r="T575" i="1"/>
  <c r="T576" i="1"/>
  <c r="T577" i="1"/>
  <c r="T578" i="1"/>
  <c r="T579" i="1"/>
  <c r="T580" i="1"/>
  <c r="T581" i="1"/>
  <c r="T582" i="1"/>
  <c r="T583" i="1"/>
  <c r="T585" i="1"/>
  <c r="T586" i="1"/>
  <c r="T587" i="1"/>
  <c r="T608" i="1"/>
  <c r="T614" i="1"/>
  <c r="T620" i="1"/>
  <c r="T626" i="1"/>
  <c r="T632" i="1"/>
  <c r="T3" i="1"/>
  <c r="AF4" i="1"/>
  <c r="AF5" i="1"/>
  <c r="AF7" i="1"/>
  <c r="AF8" i="1"/>
  <c r="AF9" i="1"/>
  <c r="AF10" i="1"/>
  <c r="AF14" i="1"/>
  <c r="AF15" i="1"/>
  <c r="AF17" i="1"/>
  <c r="AF18" i="1"/>
  <c r="AF20" i="1"/>
  <c r="AF21" i="1"/>
  <c r="AF22" i="1"/>
  <c r="AF23" i="1"/>
  <c r="AF27" i="1"/>
  <c r="AF28" i="1"/>
  <c r="AF29" i="1"/>
  <c r="AF30" i="1"/>
  <c r="AF34" i="1"/>
  <c r="AF35" i="1"/>
  <c r="AF36" i="1"/>
  <c r="AF37" i="1"/>
  <c r="AF39" i="1"/>
  <c r="AF40" i="1"/>
  <c r="AF41" i="1"/>
  <c r="AF45" i="1"/>
  <c r="AF46" i="1"/>
  <c r="AF47" i="1"/>
  <c r="AF49" i="1"/>
  <c r="AF50" i="1"/>
  <c r="AF51" i="1"/>
  <c r="AF53" i="1"/>
  <c r="AF54" i="1"/>
  <c r="AF55" i="1"/>
  <c r="AF57" i="1"/>
  <c r="AF58" i="1"/>
  <c r="AF59" i="1"/>
  <c r="AF61" i="1"/>
  <c r="AF62" i="1"/>
  <c r="AF67" i="1"/>
  <c r="AF68" i="1"/>
  <c r="AF69" i="1"/>
  <c r="AF71" i="1"/>
  <c r="AF72" i="1"/>
  <c r="AF74" i="1"/>
  <c r="AF75" i="1"/>
  <c r="AF76" i="1"/>
  <c r="AF78" i="1"/>
  <c r="AF79" i="1"/>
  <c r="AF81" i="1"/>
  <c r="AF82" i="1"/>
  <c r="AF83" i="1"/>
  <c r="AF87" i="1"/>
  <c r="AF88" i="1"/>
  <c r="AF89" i="1"/>
  <c r="AF91" i="1"/>
  <c r="AF92" i="1"/>
  <c r="AF93" i="1"/>
  <c r="AF95" i="1"/>
  <c r="AF96" i="1"/>
  <c r="AF97" i="1"/>
  <c r="AF99" i="1"/>
  <c r="AF100" i="1"/>
  <c r="AF101" i="1"/>
  <c r="AF103" i="1"/>
  <c r="AF104" i="1"/>
  <c r="AF105" i="1"/>
  <c r="AF109" i="1"/>
  <c r="AF110" i="1"/>
  <c r="AF111" i="1"/>
  <c r="AF113" i="1"/>
  <c r="AF114" i="1"/>
  <c r="AF115" i="1"/>
  <c r="AF117" i="1"/>
  <c r="AF118" i="1"/>
  <c r="AF119" i="1"/>
  <c r="AF121" i="1"/>
  <c r="AF122" i="1"/>
  <c r="AF123" i="1"/>
  <c r="AF125" i="1"/>
  <c r="AF126" i="1"/>
  <c r="AF127" i="1"/>
  <c r="AF131" i="1"/>
  <c r="AF132" i="1"/>
  <c r="AF133" i="1"/>
  <c r="AF135" i="1"/>
  <c r="AF136" i="1"/>
  <c r="AF137" i="1"/>
  <c r="AF139" i="1"/>
  <c r="AF140" i="1"/>
  <c r="AF141" i="1"/>
  <c r="AF143" i="1"/>
  <c r="AF144" i="1"/>
  <c r="AF145" i="1"/>
  <c r="AF147" i="1"/>
  <c r="AF149" i="1"/>
  <c r="AF153" i="1"/>
  <c r="AF154" i="1"/>
  <c r="AF155" i="1"/>
  <c r="AF157" i="1"/>
  <c r="AF158" i="1"/>
  <c r="AF159" i="1"/>
  <c r="AF161" i="1"/>
  <c r="AF162" i="1"/>
  <c r="AF163" i="1"/>
  <c r="AF165" i="1"/>
  <c r="AF166" i="1"/>
  <c r="AF167" i="1"/>
  <c r="AF169" i="1"/>
  <c r="AF170" i="1"/>
  <c r="AF171" i="1"/>
  <c r="AF174" i="1"/>
  <c r="AF175" i="1"/>
  <c r="AF176" i="1"/>
  <c r="AF177" i="1"/>
  <c r="AF179" i="1"/>
  <c r="AF180" i="1"/>
  <c r="AF181" i="1"/>
  <c r="AF182" i="1"/>
  <c r="AF183" i="1"/>
  <c r="AF184" i="1"/>
  <c r="AF185" i="1"/>
  <c r="AF186" i="1"/>
  <c r="AF187" i="1"/>
  <c r="AF189" i="1"/>
  <c r="AF190" i="1"/>
  <c r="AF191" i="1"/>
  <c r="AF193" i="1"/>
  <c r="AF194" i="1"/>
  <c r="AF195" i="1"/>
  <c r="AF199" i="1"/>
  <c r="AF200" i="1"/>
  <c r="AF201" i="1"/>
  <c r="AF202" i="1"/>
  <c r="AF204" i="1"/>
  <c r="AF205" i="1"/>
  <c r="AF206" i="1"/>
  <c r="AF208" i="1"/>
  <c r="AF209" i="1"/>
  <c r="AF210" i="1"/>
  <c r="AF212" i="1"/>
  <c r="AF213" i="1"/>
  <c r="AF214" i="1"/>
  <c r="AF216" i="1"/>
  <c r="AF217" i="1"/>
  <c r="AF218" i="1"/>
  <c r="AF221" i="1"/>
  <c r="AF222" i="1"/>
  <c r="AF223" i="1"/>
  <c r="AF224" i="1"/>
  <c r="AF226" i="1"/>
  <c r="AF227" i="1"/>
  <c r="AF230" i="1"/>
  <c r="AF231" i="1"/>
  <c r="AF232" i="1"/>
  <c r="AF234" i="1"/>
  <c r="AF235" i="1"/>
  <c r="AF236" i="1"/>
  <c r="AF238" i="1"/>
  <c r="AF239" i="1"/>
  <c r="AF240" i="1"/>
  <c r="AF244" i="1"/>
  <c r="AF245" i="1"/>
  <c r="AF246" i="1"/>
  <c r="AF248" i="1"/>
  <c r="AF249" i="1"/>
  <c r="AF250" i="1"/>
  <c r="AF252" i="1"/>
  <c r="AF253" i="1"/>
  <c r="AF254" i="1"/>
  <c r="AF256" i="1"/>
  <c r="AF257" i="1"/>
  <c r="AF258" i="1"/>
  <c r="AF260" i="1"/>
  <c r="AF261" i="1"/>
  <c r="AF262" i="1"/>
  <c r="AF266" i="1"/>
  <c r="AF267" i="1"/>
  <c r="AF268" i="1"/>
  <c r="AF270" i="1"/>
  <c r="AF271" i="1"/>
  <c r="AF272" i="1"/>
  <c r="AF273" i="1"/>
  <c r="AF274" i="1"/>
  <c r="AF275" i="1"/>
  <c r="AF277" i="1"/>
  <c r="AF278" i="1"/>
  <c r="AF279" i="1"/>
  <c r="AF281" i="1"/>
  <c r="AF282" i="1"/>
  <c r="AF283" i="1"/>
  <c r="AF284" i="1"/>
  <c r="AF285" i="1"/>
  <c r="AF287" i="1"/>
  <c r="AF288" i="1"/>
  <c r="AF289" i="1"/>
  <c r="AF293" i="1"/>
  <c r="AF294" i="1"/>
  <c r="AF295" i="1"/>
  <c r="AF297" i="1"/>
  <c r="AF298" i="1"/>
  <c r="AF299" i="1"/>
  <c r="AF301" i="1"/>
  <c r="AF302" i="1"/>
  <c r="AF303" i="1"/>
  <c r="AF305" i="1"/>
  <c r="AF306" i="1"/>
  <c r="AF307" i="1"/>
  <c r="AF309" i="1"/>
  <c r="AF310" i="1"/>
  <c r="AF311" i="1"/>
  <c r="AF316" i="1"/>
  <c r="AF317" i="1"/>
  <c r="AF319" i="1"/>
  <c r="AF320" i="1"/>
  <c r="AF321" i="1"/>
  <c r="AF323" i="1"/>
  <c r="AF324" i="1"/>
  <c r="AF325" i="1"/>
  <c r="AF327" i="1"/>
  <c r="AF328" i="1"/>
  <c r="AF329" i="1"/>
  <c r="AF331" i="1"/>
  <c r="AF332" i="1"/>
  <c r="AF333" i="1"/>
  <c r="AF337" i="1"/>
  <c r="AF338" i="1"/>
  <c r="AF339" i="1"/>
  <c r="AF341" i="1"/>
  <c r="AF342" i="1"/>
  <c r="AF345" i="1"/>
  <c r="AF346" i="1"/>
  <c r="AF347" i="1"/>
  <c r="AF349" i="1"/>
  <c r="AF350" i="1"/>
  <c r="AF351" i="1"/>
  <c r="AF354" i="1"/>
  <c r="AF355" i="1"/>
  <c r="AF359" i="1"/>
  <c r="AF360" i="1"/>
  <c r="AF361" i="1"/>
  <c r="AF363" i="1"/>
  <c r="AF364" i="1"/>
  <c r="AF365" i="1"/>
  <c r="AF367" i="1"/>
  <c r="AF368" i="1"/>
  <c r="AF369" i="1"/>
  <c r="AF371" i="1"/>
  <c r="AF372" i="1"/>
  <c r="AF373" i="1"/>
  <c r="AF375" i="1"/>
  <c r="AF376" i="1"/>
  <c r="AF377" i="1"/>
  <c r="AF380" i="1"/>
  <c r="AF381" i="1"/>
  <c r="AF382" i="1"/>
  <c r="AF383" i="1"/>
  <c r="AF385" i="1"/>
  <c r="AF386" i="1"/>
  <c r="AF387" i="1"/>
  <c r="AF389" i="1"/>
  <c r="AF390" i="1"/>
  <c r="AF391" i="1"/>
  <c r="AF393" i="1"/>
  <c r="AF394" i="1"/>
  <c r="AF395" i="1"/>
  <c r="AF398" i="1"/>
  <c r="AF399" i="1"/>
  <c r="AF402" i="1"/>
  <c r="AF403" i="1"/>
  <c r="AF404" i="1"/>
  <c r="AF405" i="1"/>
  <c r="AF407" i="1"/>
  <c r="AF408" i="1"/>
  <c r="AF409" i="1"/>
  <c r="AF411" i="1"/>
  <c r="AF412" i="1"/>
  <c r="AF413" i="1"/>
  <c r="AF415" i="1"/>
  <c r="AF416" i="1"/>
  <c r="AF417" i="1"/>
  <c r="AF419" i="1"/>
  <c r="AF420" i="1"/>
  <c r="AF421" i="1"/>
  <c r="AF425" i="1"/>
  <c r="AF426" i="1"/>
  <c r="AF427" i="1"/>
  <c r="AF429" i="1"/>
  <c r="AF430" i="1"/>
  <c r="AF431" i="1"/>
  <c r="AF433" i="1"/>
  <c r="AF434" i="1"/>
  <c r="AF435" i="1"/>
  <c r="AF437" i="1"/>
  <c r="AF438" i="1"/>
  <c r="AF439" i="1"/>
  <c r="AF441" i="1"/>
  <c r="AF442" i="1"/>
  <c r="AF443" i="1"/>
  <c r="AF447" i="1"/>
  <c r="AF448" i="1"/>
  <c r="AF449" i="1"/>
  <c r="AF451" i="1"/>
  <c r="AF452" i="1"/>
  <c r="AF453" i="1"/>
  <c r="AF455" i="1"/>
  <c r="AF456" i="1"/>
  <c r="AF457" i="1"/>
  <c r="AF460" i="1"/>
  <c r="AF461" i="1"/>
  <c r="AF463" i="1"/>
  <c r="AF464" i="1"/>
  <c r="AF465" i="1"/>
  <c r="AF469" i="1"/>
  <c r="AF470" i="1"/>
  <c r="AF471" i="1"/>
  <c r="AF473" i="1"/>
  <c r="AF474" i="1"/>
  <c r="AF475" i="1"/>
  <c r="AF478" i="1"/>
  <c r="AF479" i="1"/>
  <c r="AF481" i="1"/>
  <c r="AF482" i="1"/>
  <c r="AF483" i="1"/>
  <c r="AF485" i="1"/>
  <c r="AF486" i="1"/>
  <c r="AF487" i="1"/>
  <c r="AF491" i="1"/>
  <c r="AF493" i="1"/>
  <c r="AF494" i="1"/>
  <c r="AF496" i="1"/>
  <c r="AF497" i="1"/>
  <c r="AF498" i="1"/>
  <c r="AF501" i="1"/>
  <c r="AF502" i="1"/>
  <c r="AF504" i="1"/>
  <c r="AF505" i="1"/>
  <c r="AF506" i="1"/>
  <c r="AF508" i="1"/>
  <c r="AF509" i="1"/>
  <c r="AF510" i="1"/>
  <c r="AF514" i="1"/>
  <c r="AF515" i="1"/>
  <c r="AF516" i="1"/>
  <c r="AF518" i="1"/>
  <c r="AF519" i="1"/>
  <c r="AF520" i="1"/>
  <c r="AF522" i="1"/>
  <c r="AF523" i="1"/>
  <c r="AF524" i="1"/>
  <c r="AF526" i="1"/>
  <c r="AF527" i="1"/>
  <c r="AF528" i="1"/>
  <c r="AF530" i="1"/>
  <c r="AF531" i="1"/>
  <c r="AF532" i="1"/>
  <c r="AF536" i="1"/>
  <c r="AF537" i="1"/>
  <c r="AF538" i="1"/>
  <c r="AF540" i="1"/>
  <c r="AF541" i="1"/>
  <c r="AF542" i="1"/>
  <c r="AF544" i="1"/>
  <c r="AF545" i="1"/>
  <c r="AF546" i="1"/>
  <c r="AF548" i="1"/>
  <c r="AF549" i="1"/>
  <c r="AF550" i="1"/>
  <c r="AF552" i="1"/>
  <c r="AF553" i="1"/>
  <c r="AF554" i="1"/>
  <c r="AF558" i="1"/>
  <c r="AF559" i="1"/>
  <c r="AF560" i="1"/>
  <c r="AF562" i="1"/>
  <c r="AF563" i="1"/>
  <c r="AF564" i="1"/>
  <c r="AF566" i="1"/>
  <c r="AF567" i="1"/>
  <c r="AF568" i="1"/>
  <c r="AF569" i="1"/>
  <c r="AF570" i="1"/>
  <c r="AF571" i="1"/>
  <c r="AF572" i="1"/>
  <c r="AF573" i="1"/>
  <c r="AF575" i="1"/>
  <c r="AF576" i="1"/>
  <c r="AF577" i="1"/>
  <c r="AF578" i="1"/>
  <c r="AF579" i="1"/>
  <c r="AF580" i="1"/>
  <c r="AF581" i="1"/>
  <c r="AF582" i="1"/>
  <c r="AF583" i="1"/>
  <c r="AF585" i="1"/>
  <c r="AF586" i="1"/>
  <c r="AF587" i="1"/>
  <c r="AF608" i="1"/>
  <c r="AF614" i="1"/>
  <c r="AF620" i="1"/>
  <c r="AF626" i="1"/>
  <c r="AF632" i="1"/>
  <c r="AF3" i="1"/>
  <c r="AO632" i="1"/>
  <c r="AO4" i="1"/>
  <c r="AO5" i="1"/>
  <c r="AO7" i="1"/>
  <c r="AO8" i="1"/>
  <c r="AO9" i="1"/>
  <c r="AO10" i="1"/>
  <c r="AO14" i="1"/>
  <c r="AO15" i="1"/>
  <c r="AO17" i="1"/>
  <c r="AO18" i="1"/>
  <c r="AO20" i="1"/>
  <c r="AO21" i="1"/>
  <c r="AO22" i="1"/>
  <c r="AO23" i="1"/>
  <c r="AO27" i="1"/>
  <c r="AO28" i="1"/>
  <c r="AO29" i="1"/>
  <c r="AO30" i="1"/>
  <c r="AO34" i="1"/>
  <c r="AO35" i="1"/>
  <c r="AO36" i="1"/>
  <c r="AO37" i="1"/>
  <c r="AO39" i="1"/>
  <c r="AO40" i="1"/>
  <c r="AO41" i="1"/>
  <c r="AO45" i="1"/>
  <c r="AO46" i="1"/>
  <c r="AO47" i="1"/>
  <c r="AO49" i="1"/>
  <c r="AO50" i="1"/>
  <c r="AO51" i="1"/>
  <c r="AO53" i="1"/>
  <c r="AO54" i="1"/>
  <c r="AO55" i="1"/>
  <c r="AO57" i="1"/>
  <c r="AO58" i="1"/>
  <c r="AO59" i="1"/>
  <c r="AO61" i="1"/>
  <c r="AO62" i="1"/>
  <c r="AO67" i="1"/>
  <c r="AO68" i="1"/>
  <c r="AO69" i="1"/>
  <c r="AO71" i="1"/>
  <c r="AO72" i="1"/>
  <c r="AO74" i="1"/>
  <c r="AO75" i="1"/>
  <c r="AO76" i="1"/>
  <c r="AO78" i="1"/>
  <c r="AO79" i="1"/>
  <c r="AO81" i="1"/>
  <c r="AO82" i="1"/>
  <c r="AO83" i="1"/>
  <c r="AO87" i="1"/>
  <c r="AO88" i="1"/>
  <c r="AO89" i="1"/>
  <c r="AO91" i="1"/>
  <c r="AO92" i="1"/>
  <c r="AO93" i="1"/>
  <c r="AO95" i="1"/>
  <c r="AO96" i="1"/>
  <c r="AO97" i="1"/>
  <c r="AO99" i="1"/>
  <c r="AO100" i="1"/>
  <c r="AO101" i="1"/>
  <c r="AO103" i="1"/>
  <c r="AO104" i="1"/>
  <c r="AO105" i="1"/>
  <c r="AO109" i="1"/>
  <c r="AO110" i="1"/>
  <c r="AO111" i="1"/>
  <c r="AO113" i="1"/>
  <c r="AO114" i="1"/>
  <c r="AO115" i="1"/>
  <c r="AO117" i="1"/>
  <c r="AO118" i="1"/>
  <c r="AO119" i="1"/>
  <c r="AO121" i="1"/>
  <c r="AO122" i="1"/>
  <c r="AO123" i="1"/>
  <c r="AO125" i="1"/>
  <c r="AO126" i="1"/>
  <c r="AO127" i="1"/>
  <c r="AO131" i="1"/>
  <c r="AO132" i="1"/>
  <c r="AO133" i="1"/>
  <c r="AO135" i="1"/>
  <c r="AO136" i="1"/>
  <c r="AO137" i="1"/>
  <c r="AO139" i="1"/>
  <c r="AO140" i="1"/>
  <c r="AO141" i="1"/>
  <c r="AO143" i="1"/>
  <c r="AO144" i="1"/>
  <c r="AO145" i="1"/>
  <c r="AO147" i="1"/>
  <c r="AO149" i="1"/>
  <c r="AO153" i="1"/>
  <c r="AO154" i="1"/>
  <c r="AO155" i="1"/>
  <c r="AO157" i="1"/>
  <c r="AO158" i="1"/>
  <c r="AO159" i="1"/>
  <c r="AO161" i="1"/>
  <c r="AO162" i="1"/>
  <c r="AO163" i="1"/>
  <c r="AO165" i="1"/>
  <c r="AO166" i="1"/>
  <c r="AO167" i="1"/>
  <c r="AO169" i="1"/>
  <c r="AO170" i="1"/>
  <c r="AO171" i="1"/>
  <c r="AO174" i="1"/>
  <c r="AO175" i="1"/>
  <c r="AO176" i="1"/>
  <c r="AO177" i="1"/>
  <c r="AO179" i="1"/>
  <c r="AO180" i="1"/>
  <c r="AO181" i="1"/>
  <c r="AO182" i="1"/>
  <c r="AO183" i="1"/>
  <c r="AO184" i="1"/>
  <c r="AO185" i="1"/>
  <c r="AO186" i="1"/>
  <c r="AO187" i="1"/>
  <c r="AO189" i="1"/>
  <c r="AO190" i="1"/>
  <c r="AO191" i="1"/>
  <c r="AO193" i="1"/>
  <c r="AO194" i="1"/>
  <c r="AO195" i="1"/>
  <c r="AO199" i="1"/>
  <c r="AO200" i="1"/>
  <c r="AO201" i="1"/>
  <c r="AO202" i="1"/>
  <c r="AO204" i="1"/>
  <c r="AO205" i="1"/>
  <c r="AO206" i="1"/>
  <c r="AO208" i="1"/>
  <c r="AO209" i="1"/>
  <c r="AO210" i="1"/>
  <c r="AO212" i="1"/>
  <c r="AO213" i="1"/>
  <c r="AO214" i="1"/>
  <c r="AO216" i="1"/>
  <c r="AO217" i="1"/>
  <c r="AO218" i="1"/>
  <c r="AO221" i="1"/>
  <c r="AO222" i="1"/>
  <c r="AO223" i="1"/>
  <c r="AO224" i="1"/>
  <c r="AO226" i="1"/>
  <c r="AO227" i="1"/>
  <c r="AO230" i="1"/>
  <c r="AO231" i="1"/>
  <c r="AO232" i="1"/>
  <c r="AO234" i="1"/>
  <c r="AO235" i="1"/>
  <c r="AO236" i="1"/>
  <c r="AO238" i="1"/>
  <c r="AO239" i="1"/>
  <c r="AO240" i="1"/>
  <c r="AO244" i="1"/>
  <c r="AO245" i="1"/>
  <c r="AO246" i="1"/>
  <c r="AO248" i="1"/>
  <c r="AO249" i="1"/>
  <c r="AO250" i="1"/>
  <c r="AO252" i="1"/>
  <c r="AO253" i="1"/>
  <c r="AO254" i="1"/>
  <c r="AO256" i="1"/>
  <c r="AO257" i="1"/>
  <c r="AO258" i="1"/>
  <c r="AO260" i="1"/>
  <c r="AO261" i="1"/>
  <c r="AO262" i="1"/>
  <c r="AO266" i="1"/>
  <c r="AO267" i="1"/>
  <c r="AO268" i="1"/>
  <c r="AO270" i="1"/>
  <c r="AO271" i="1"/>
  <c r="AO272" i="1"/>
  <c r="AO273" i="1"/>
  <c r="AO274" i="1"/>
  <c r="AO275" i="1"/>
  <c r="AO277" i="1"/>
  <c r="AO278" i="1"/>
  <c r="AO279" i="1"/>
  <c r="AO281" i="1"/>
  <c r="AO282" i="1"/>
  <c r="AO283" i="1"/>
  <c r="AO284" i="1"/>
  <c r="AO285" i="1"/>
  <c r="AO287" i="1"/>
  <c r="AO288" i="1"/>
  <c r="AO289" i="1"/>
  <c r="AO293" i="1"/>
  <c r="AO294" i="1"/>
  <c r="AO295" i="1"/>
  <c r="AO297" i="1"/>
  <c r="AO298" i="1"/>
  <c r="AO299" i="1"/>
  <c r="AO301" i="1"/>
  <c r="AO302" i="1"/>
  <c r="AO303" i="1"/>
  <c r="AO305" i="1"/>
  <c r="AO306" i="1"/>
  <c r="AO307" i="1"/>
  <c r="AO309" i="1"/>
  <c r="AO310" i="1"/>
  <c r="AO311" i="1"/>
  <c r="AO316" i="1"/>
  <c r="AO317" i="1"/>
  <c r="AO319" i="1"/>
  <c r="AO320" i="1"/>
  <c r="AO321" i="1"/>
  <c r="AO323" i="1"/>
  <c r="AO324" i="1"/>
  <c r="AO325" i="1"/>
  <c r="AO327" i="1"/>
  <c r="AO328" i="1"/>
  <c r="AO329" i="1"/>
  <c r="AO331" i="1"/>
  <c r="AO332" i="1"/>
  <c r="AO333" i="1"/>
  <c r="AO337" i="1"/>
  <c r="AO338" i="1"/>
  <c r="AO339" i="1"/>
  <c r="AO341" i="1"/>
  <c r="AO342" i="1"/>
  <c r="AO345" i="1"/>
  <c r="AO346" i="1"/>
  <c r="AO347" i="1"/>
  <c r="AO349" i="1"/>
  <c r="AO350" i="1"/>
  <c r="AO351" i="1"/>
  <c r="AO354" i="1"/>
  <c r="AO355" i="1"/>
  <c r="AO359" i="1"/>
  <c r="AO360" i="1"/>
  <c r="AO361" i="1"/>
  <c r="AO363" i="1"/>
  <c r="AO364" i="1"/>
  <c r="AO365" i="1"/>
  <c r="AO367" i="1"/>
  <c r="AO368" i="1"/>
  <c r="AO369" i="1"/>
  <c r="AO371" i="1"/>
  <c r="AO372" i="1"/>
  <c r="AO373" i="1"/>
  <c r="AO375" i="1"/>
  <c r="AO376" i="1"/>
  <c r="AO377" i="1"/>
  <c r="AO380" i="1"/>
  <c r="AO381" i="1"/>
  <c r="AO382" i="1"/>
  <c r="AO383" i="1"/>
  <c r="AO385" i="1"/>
  <c r="AO386" i="1"/>
  <c r="AO387" i="1"/>
  <c r="AO389" i="1"/>
  <c r="AO390" i="1"/>
  <c r="AO391" i="1"/>
  <c r="AO393" i="1"/>
  <c r="AO394" i="1"/>
  <c r="AO395" i="1"/>
  <c r="AO398" i="1"/>
  <c r="AO399" i="1"/>
  <c r="AO402" i="1"/>
  <c r="AO403" i="1"/>
  <c r="AO404" i="1"/>
  <c r="AO405" i="1"/>
  <c r="AO407" i="1"/>
  <c r="AO408" i="1"/>
  <c r="AO409" i="1"/>
  <c r="AO411" i="1"/>
  <c r="AO412" i="1"/>
  <c r="AO413" i="1"/>
  <c r="AO415" i="1"/>
  <c r="AO416" i="1"/>
  <c r="AO417" i="1"/>
  <c r="AO419" i="1"/>
  <c r="AO420" i="1"/>
  <c r="AO421" i="1"/>
  <c r="AO425" i="1"/>
  <c r="AO426" i="1"/>
  <c r="AO427" i="1"/>
  <c r="AO429" i="1"/>
  <c r="AO430" i="1"/>
  <c r="AO431" i="1"/>
  <c r="AO433" i="1"/>
  <c r="AO434" i="1"/>
  <c r="AO435" i="1"/>
  <c r="AO437" i="1"/>
  <c r="AO438" i="1"/>
  <c r="AO439" i="1"/>
  <c r="AO441" i="1"/>
  <c r="AO442" i="1"/>
  <c r="AO443" i="1"/>
  <c r="AO447" i="1"/>
  <c r="AO448" i="1"/>
  <c r="AO449" i="1"/>
  <c r="AO451" i="1"/>
  <c r="AO452" i="1"/>
  <c r="AO453" i="1"/>
  <c r="AO455" i="1"/>
  <c r="AO456" i="1"/>
  <c r="AO457" i="1"/>
  <c r="AO460" i="1"/>
  <c r="AO461" i="1"/>
  <c r="AO463" i="1"/>
  <c r="AO464" i="1"/>
  <c r="AO465" i="1"/>
  <c r="AO469" i="1"/>
  <c r="AO470" i="1"/>
  <c r="AO471" i="1"/>
  <c r="AO473" i="1"/>
  <c r="AO474" i="1"/>
  <c r="AO475" i="1"/>
  <c r="AO477" i="1"/>
  <c r="AO478" i="1"/>
  <c r="AO479" i="1"/>
  <c r="AO481" i="1"/>
  <c r="AO482" i="1"/>
  <c r="AO483" i="1"/>
  <c r="AO485" i="1"/>
  <c r="AO486" i="1"/>
  <c r="AO487" i="1"/>
  <c r="AO491" i="1"/>
  <c r="AO493" i="1"/>
  <c r="AO494" i="1"/>
  <c r="AO496" i="1"/>
  <c r="AO497" i="1"/>
  <c r="AO498" i="1"/>
  <c r="AO501" i="1"/>
  <c r="AO502" i="1"/>
  <c r="AO504" i="1"/>
  <c r="AO505" i="1"/>
  <c r="AO506" i="1"/>
  <c r="AO508" i="1"/>
  <c r="AO509" i="1"/>
  <c r="AO510" i="1"/>
  <c r="AO514" i="1"/>
  <c r="AO515" i="1"/>
  <c r="AO516" i="1"/>
  <c r="AO518" i="1"/>
  <c r="AO519" i="1"/>
  <c r="AO520" i="1"/>
  <c r="AO522" i="1"/>
  <c r="AO523" i="1"/>
  <c r="AO524" i="1"/>
  <c r="AO526" i="1"/>
  <c r="AO527" i="1"/>
  <c r="AO528" i="1"/>
  <c r="AO530" i="1"/>
  <c r="AO531" i="1"/>
  <c r="AO532" i="1"/>
  <c r="AO536" i="1"/>
  <c r="AO537" i="1"/>
  <c r="AO538" i="1"/>
  <c r="AO540" i="1"/>
  <c r="AO541" i="1"/>
  <c r="AO542" i="1"/>
  <c r="AO544" i="1"/>
  <c r="AO545" i="1"/>
  <c r="AO546" i="1"/>
  <c r="AO548" i="1"/>
  <c r="AO549" i="1"/>
  <c r="AO550" i="1"/>
  <c r="AO552" i="1"/>
  <c r="AO553" i="1"/>
  <c r="AO554" i="1"/>
  <c r="AO558" i="1"/>
  <c r="AO559" i="1"/>
  <c r="AO560" i="1"/>
  <c r="AO562" i="1"/>
  <c r="AO563" i="1"/>
  <c r="AO564" i="1"/>
  <c r="AO566" i="1"/>
  <c r="AO567" i="1"/>
  <c r="AO568" i="1"/>
  <c r="AO569" i="1"/>
  <c r="AO570" i="1"/>
  <c r="AO571" i="1"/>
  <c r="AO572" i="1"/>
  <c r="AO573" i="1"/>
  <c r="AO575" i="1"/>
  <c r="AO576" i="1"/>
  <c r="AO577" i="1"/>
  <c r="AO578" i="1"/>
  <c r="AO579" i="1"/>
  <c r="AO580" i="1"/>
  <c r="AO581" i="1"/>
  <c r="AO582" i="1"/>
  <c r="AO583" i="1"/>
  <c r="AO585" i="1"/>
  <c r="AO586" i="1"/>
  <c r="AO587" i="1"/>
  <c r="AO608" i="1"/>
  <c r="AO614" i="1"/>
  <c r="AO620" i="1"/>
  <c r="AO626" i="1"/>
  <c r="AO3" i="1"/>
  <c r="AR4" i="1"/>
  <c r="AR5" i="1"/>
  <c r="AR7" i="1"/>
  <c r="AR8" i="1"/>
  <c r="AR9" i="1"/>
  <c r="AR10" i="1"/>
  <c r="AR14" i="1"/>
  <c r="AR15" i="1"/>
  <c r="AR17" i="1"/>
  <c r="AR18" i="1"/>
  <c r="AR20" i="1"/>
  <c r="AR21" i="1"/>
  <c r="AR22" i="1"/>
  <c r="AR23" i="1"/>
  <c r="AR27" i="1"/>
  <c r="AR28" i="1"/>
  <c r="AR29" i="1"/>
  <c r="AR30" i="1"/>
  <c r="AR34" i="1"/>
  <c r="AR35" i="1"/>
  <c r="AR36" i="1"/>
  <c r="AR37" i="1"/>
  <c r="AR39" i="1"/>
  <c r="AR40" i="1"/>
  <c r="AR41" i="1"/>
  <c r="AR45" i="1"/>
  <c r="AR46" i="1"/>
  <c r="AR47" i="1"/>
  <c r="AR49" i="1"/>
  <c r="AR50" i="1"/>
  <c r="AR51" i="1"/>
  <c r="AR53" i="1"/>
  <c r="AR54" i="1"/>
  <c r="AR55" i="1"/>
  <c r="AR57" i="1"/>
  <c r="AR58" i="1"/>
  <c r="AR59" i="1"/>
  <c r="AR61" i="1"/>
  <c r="AR62" i="1"/>
  <c r="AR67" i="1"/>
  <c r="AR68" i="1"/>
  <c r="AR69" i="1"/>
  <c r="AR71" i="1"/>
  <c r="AR72" i="1"/>
  <c r="AR74" i="1"/>
  <c r="AR75" i="1"/>
  <c r="AR76" i="1"/>
  <c r="AR78" i="1"/>
  <c r="AR79" i="1"/>
  <c r="AR81" i="1"/>
  <c r="AR82" i="1"/>
  <c r="AR83" i="1"/>
  <c r="AR87" i="1"/>
  <c r="AR88" i="1"/>
  <c r="AR89" i="1"/>
  <c r="AR91" i="1"/>
  <c r="AR92" i="1"/>
  <c r="AR93" i="1"/>
  <c r="AR95" i="1"/>
  <c r="AR96" i="1"/>
  <c r="AR97" i="1"/>
  <c r="AR99" i="1"/>
  <c r="AR100" i="1"/>
  <c r="AR101" i="1"/>
  <c r="AR103" i="1"/>
  <c r="AR104" i="1"/>
  <c r="AR105" i="1"/>
  <c r="AR109" i="1"/>
  <c r="AR110" i="1"/>
  <c r="AR111" i="1"/>
  <c r="AR113" i="1"/>
  <c r="AR114" i="1"/>
  <c r="AR115" i="1"/>
  <c r="AR117" i="1"/>
  <c r="AR118" i="1"/>
  <c r="AR119" i="1"/>
  <c r="AR121" i="1"/>
  <c r="AR122" i="1"/>
  <c r="AR123" i="1"/>
  <c r="AR125" i="1"/>
  <c r="AR126" i="1"/>
  <c r="AR127" i="1"/>
  <c r="AR131" i="1"/>
  <c r="AR132" i="1"/>
  <c r="AR133" i="1"/>
  <c r="AR135" i="1"/>
  <c r="AR136" i="1"/>
  <c r="AR137" i="1"/>
  <c r="AR139" i="1"/>
  <c r="AR140" i="1"/>
  <c r="AR141" i="1"/>
  <c r="AR143" i="1"/>
  <c r="AR144" i="1"/>
  <c r="AR145" i="1"/>
  <c r="AR147" i="1"/>
  <c r="AR149" i="1"/>
  <c r="AR153" i="1"/>
  <c r="AR154" i="1"/>
  <c r="AR155" i="1"/>
  <c r="AR157" i="1"/>
  <c r="AR158" i="1"/>
  <c r="AR159" i="1"/>
  <c r="AR161" i="1"/>
  <c r="AR162" i="1"/>
  <c r="AR163" i="1"/>
  <c r="AR165" i="1"/>
  <c r="AR166" i="1"/>
  <c r="AR167" i="1"/>
  <c r="AR169" i="1"/>
  <c r="AR170" i="1"/>
  <c r="AR171" i="1"/>
  <c r="AR174" i="1"/>
  <c r="AR175" i="1"/>
  <c r="AR176" i="1"/>
  <c r="AR177" i="1"/>
  <c r="AR179" i="1"/>
  <c r="AR180" i="1"/>
  <c r="AR181" i="1"/>
  <c r="AR182" i="1"/>
  <c r="AR183" i="1"/>
  <c r="AR184" i="1"/>
  <c r="AR185" i="1"/>
  <c r="AR186" i="1"/>
  <c r="AR187" i="1"/>
  <c r="AR189" i="1"/>
  <c r="AR190" i="1"/>
  <c r="AR191" i="1"/>
  <c r="AR193" i="1"/>
  <c r="AR194" i="1"/>
  <c r="AR195" i="1"/>
  <c r="AR199" i="1"/>
  <c r="AR200" i="1"/>
  <c r="AR201" i="1"/>
  <c r="AR202" i="1"/>
  <c r="AR204" i="1"/>
  <c r="AR205" i="1"/>
  <c r="AR206" i="1"/>
  <c r="AR208" i="1"/>
  <c r="AR209" i="1"/>
  <c r="AR210" i="1"/>
  <c r="AR212" i="1"/>
  <c r="AR213" i="1"/>
  <c r="AR214" i="1"/>
  <c r="AR216" i="1"/>
  <c r="AR217" i="1"/>
  <c r="AR218" i="1"/>
  <c r="AR221" i="1"/>
  <c r="AR222" i="1"/>
  <c r="AR223" i="1"/>
  <c r="AR224" i="1"/>
  <c r="AR226" i="1"/>
  <c r="AR227" i="1"/>
  <c r="AR230" i="1"/>
  <c r="AR231" i="1"/>
  <c r="AR232" i="1"/>
  <c r="AR234" i="1"/>
  <c r="AR235" i="1"/>
  <c r="AR236" i="1"/>
  <c r="AR238" i="1"/>
  <c r="AR239" i="1"/>
  <c r="AR240" i="1"/>
  <c r="AR244" i="1"/>
  <c r="AR245" i="1"/>
  <c r="AR246" i="1"/>
  <c r="AR248" i="1"/>
  <c r="AR249" i="1"/>
  <c r="AR250" i="1"/>
  <c r="AR252" i="1"/>
  <c r="AR253" i="1"/>
  <c r="AR254" i="1"/>
  <c r="AR256" i="1"/>
  <c r="AR257" i="1"/>
  <c r="AR258" i="1"/>
  <c r="AR260" i="1"/>
  <c r="AR261" i="1"/>
  <c r="AR262" i="1"/>
  <c r="AR266" i="1"/>
  <c r="AR267" i="1"/>
  <c r="AR268" i="1"/>
  <c r="AR270" i="1"/>
  <c r="AR271" i="1"/>
  <c r="AR272" i="1"/>
  <c r="AR273" i="1"/>
  <c r="AR274" i="1"/>
  <c r="AR275" i="1"/>
  <c r="AR277" i="1"/>
  <c r="AR278" i="1"/>
  <c r="AR279" i="1"/>
  <c r="AR281" i="1"/>
  <c r="AR282" i="1"/>
  <c r="AR283" i="1"/>
  <c r="AR284" i="1"/>
  <c r="AR285" i="1"/>
  <c r="AR287" i="1"/>
  <c r="AR288" i="1"/>
  <c r="AR289" i="1"/>
  <c r="AR293" i="1"/>
  <c r="AR294" i="1"/>
  <c r="AR295" i="1"/>
  <c r="AR297" i="1"/>
  <c r="AR298" i="1"/>
  <c r="AR299" i="1"/>
  <c r="AR301" i="1"/>
  <c r="AR302" i="1"/>
  <c r="AR303" i="1"/>
  <c r="AR305" i="1"/>
  <c r="AR306" i="1"/>
  <c r="AR307" i="1"/>
  <c r="AR309" i="1"/>
  <c r="AR310" i="1"/>
  <c r="AR311" i="1"/>
  <c r="AR316" i="1"/>
  <c r="AR317" i="1"/>
  <c r="AR319" i="1"/>
  <c r="AR320" i="1"/>
  <c r="AR321" i="1"/>
  <c r="AR323" i="1"/>
  <c r="AR324" i="1"/>
  <c r="AR325" i="1"/>
  <c r="AR327" i="1"/>
  <c r="AR328" i="1"/>
  <c r="AR329" i="1"/>
  <c r="AR331" i="1"/>
  <c r="AR332" i="1"/>
  <c r="AR333" i="1"/>
  <c r="AR337" i="1"/>
  <c r="AR338" i="1"/>
  <c r="AR339" i="1"/>
  <c r="AR341" i="1"/>
  <c r="AR342" i="1"/>
  <c r="AR345" i="1"/>
  <c r="AR346" i="1"/>
  <c r="AR347" i="1"/>
  <c r="AR349" i="1"/>
  <c r="AR350" i="1"/>
  <c r="AR351" i="1"/>
  <c r="AR354" i="1"/>
  <c r="AR355" i="1"/>
  <c r="AR359" i="1"/>
  <c r="AR360" i="1"/>
  <c r="AR361" i="1"/>
  <c r="AR363" i="1"/>
  <c r="AR364" i="1"/>
  <c r="AR365" i="1"/>
  <c r="AR367" i="1"/>
  <c r="AR368" i="1"/>
  <c r="AR369" i="1"/>
  <c r="AR371" i="1"/>
  <c r="AR372" i="1"/>
  <c r="AR373" i="1"/>
  <c r="AR375" i="1"/>
  <c r="AR376" i="1"/>
  <c r="AR377" i="1"/>
  <c r="AR380" i="1"/>
  <c r="AR381" i="1"/>
  <c r="AR382" i="1"/>
  <c r="AR383" i="1"/>
  <c r="AR385" i="1"/>
  <c r="AR386" i="1"/>
  <c r="AR387" i="1"/>
  <c r="AR389" i="1"/>
  <c r="AR390" i="1"/>
  <c r="AR391" i="1"/>
  <c r="AR393" i="1"/>
  <c r="AR394" i="1"/>
  <c r="AR395" i="1"/>
  <c r="AR398" i="1"/>
  <c r="AR399" i="1"/>
  <c r="AR402" i="1"/>
  <c r="AR403" i="1"/>
  <c r="AR404" i="1"/>
  <c r="AR405" i="1"/>
  <c r="AR407" i="1"/>
  <c r="AR408" i="1"/>
  <c r="AR409" i="1"/>
  <c r="AR411" i="1"/>
  <c r="AR412" i="1"/>
  <c r="AR413" i="1"/>
  <c r="AR415" i="1"/>
  <c r="AR416" i="1"/>
  <c r="AR417" i="1"/>
  <c r="AR419" i="1"/>
  <c r="AR420" i="1"/>
  <c r="AR421" i="1"/>
  <c r="AR425" i="1"/>
  <c r="AR426" i="1"/>
  <c r="AR427" i="1"/>
  <c r="AR429" i="1"/>
  <c r="AR430" i="1"/>
  <c r="AR431" i="1"/>
  <c r="AR433" i="1"/>
  <c r="AR434" i="1"/>
  <c r="AR435" i="1"/>
  <c r="AR437" i="1"/>
  <c r="AR438" i="1"/>
  <c r="AR439" i="1"/>
  <c r="AR441" i="1"/>
  <c r="AR442" i="1"/>
  <c r="AR443" i="1"/>
  <c r="AR447" i="1"/>
  <c r="AR448" i="1"/>
  <c r="AR449" i="1"/>
  <c r="AR451" i="1"/>
  <c r="AR452" i="1"/>
  <c r="AR453" i="1"/>
  <c r="AR455" i="1"/>
  <c r="AR456" i="1"/>
  <c r="AR457" i="1"/>
  <c r="AR460" i="1"/>
  <c r="AR461" i="1"/>
  <c r="AR463" i="1"/>
  <c r="AR464" i="1"/>
  <c r="AR465" i="1"/>
  <c r="AR469" i="1"/>
  <c r="AR470" i="1"/>
  <c r="AR471" i="1"/>
  <c r="AR473" i="1"/>
  <c r="AR474" i="1"/>
  <c r="AR475" i="1"/>
  <c r="AR477" i="1"/>
  <c r="AR478" i="1"/>
  <c r="AR479" i="1"/>
  <c r="AR481" i="1"/>
  <c r="AR482" i="1"/>
  <c r="AR483" i="1"/>
  <c r="AR485" i="1"/>
  <c r="AR486" i="1"/>
  <c r="AR487" i="1"/>
  <c r="AR491" i="1"/>
  <c r="AR493" i="1"/>
  <c r="AR494" i="1"/>
  <c r="AR496" i="1"/>
  <c r="AR497" i="1"/>
  <c r="AR498" i="1"/>
  <c r="AR501" i="1"/>
  <c r="AR502" i="1"/>
  <c r="AR504" i="1"/>
  <c r="AR505" i="1"/>
  <c r="AR506" i="1"/>
  <c r="AR508" i="1"/>
  <c r="AR509" i="1"/>
  <c r="AR510" i="1"/>
  <c r="AR514" i="1"/>
  <c r="AR515" i="1"/>
  <c r="AR516" i="1"/>
  <c r="AR518" i="1"/>
  <c r="AR519" i="1"/>
  <c r="AR520" i="1"/>
  <c r="AR522" i="1"/>
  <c r="AR523" i="1"/>
  <c r="AR524" i="1"/>
  <c r="AR526" i="1"/>
  <c r="AR527" i="1"/>
  <c r="AR528" i="1"/>
  <c r="AR530" i="1"/>
  <c r="AR531" i="1"/>
  <c r="AR532" i="1"/>
  <c r="AR536" i="1"/>
  <c r="AR537" i="1"/>
  <c r="AR538" i="1"/>
  <c r="AR540" i="1"/>
  <c r="AR541" i="1"/>
  <c r="AR542" i="1"/>
  <c r="AR544" i="1"/>
  <c r="AR545" i="1"/>
  <c r="AR546" i="1"/>
  <c r="AR548" i="1"/>
  <c r="AR549" i="1"/>
  <c r="AR550" i="1"/>
  <c r="AR552" i="1"/>
  <c r="AR553" i="1"/>
  <c r="AR554" i="1"/>
  <c r="AR558" i="1"/>
  <c r="AR559" i="1"/>
  <c r="AR560" i="1"/>
  <c r="AR562" i="1"/>
  <c r="AR563" i="1"/>
  <c r="AR564" i="1"/>
  <c r="AR566" i="1"/>
  <c r="AR567" i="1"/>
  <c r="AR568" i="1"/>
  <c r="AR569" i="1"/>
  <c r="AR570" i="1"/>
  <c r="AR571" i="1"/>
  <c r="AR572" i="1"/>
  <c r="AR573" i="1"/>
  <c r="AR575" i="1"/>
  <c r="AR576" i="1"/>
  <c r="AR577" i="1"/>
  <c r="AR578" i="1"/>
  <c r="AR579" i="1"/>
  <c r="AR580" i="1"/>
  <c r="AR581" i="1"/>
  <c r="AR582" i="1"/>
  <c r="AR583" i="1"/>
  <c r="AR585" i="1"/>
  <c r="AR586" i="1"/>
  <c r="AR587" i="1"/>
  <c r="AR608" i="1"/>
  <c r="AR614" i="1"/>
  <c r="AR620" i="1"/>
  <c r="AR626" i="1"/>
  <c r="AR3" i="1"/>
  <c r="AX5" i="1"/>
  <c r="AX7" i="1"/>
  <c r="AX8" i="1"/>
  <c r="AX9" i="1"/>
  <c r="AX10" i="1"/>
  <c r="AX14" i="1"/>
  <c r="AX15" i="1"/>
  <c r="AX17" i="1"/>
  <c r="AX18" i="1"/>
  <c r="AX20" i="1"/>
  <c r="AX21" i="1"/>
  <c r="AX22" i="1"/>
  <c r="AX23" i="1"/>
  <c r="AX27" i="1"/>
  <c r="AX28" i="1"/>
  <c r="AX29" i="1"/>
  <c r="AX30" i="1"/>
  <c r="AX34" i="1"/>
  <c r="AX35" i="1"/>
  <c r="AX36" i="1"/>
  <c r="AX37" i="1"/>
  <c r="AX39" i="1"/>
  <c r="AX40" i="1"/>
  <c r="AX41" i="1"/>
  <c r="AX45" i="1"/>
  <c r="AX46" i="1"/>
  <c r="AX47" i="1"/>
  <c r="AX49" i="1"/>
  <c r="AX50" i="1"/>
  <c r="AX51" i="1"/>
  <c r="AX53" i="1"/>
  <c r="AX54" i="1"/>
  <c r="AX55" i="1"/>
  <c r="AX57" i="1"/>
  <c r="AX58" i="1"/>
  <c r="AX59" i="1"/>
  <c r="AX61" i="1"/>
  <c r="AX62" i="1"/>
  <c r="AX67" i="1"/>
  <c r="AX68" i="1"/>
  <c r="AX69" i="1"/>
  <c r="AX71" i="1"/>
  <c r="AX72" i="1"/>
  <c r="AX74" i="1"/>
  <c r="AX75" i="1"/>
  <c r="AX76" i="1"/>
  <c r="AX78" i="1"/>
  <c r="AX79" i="1"/>
  <c r="AX81" i="1"/>
  <c r="AX82" i="1"/>
  <c r="AX83" i="1"/>
  <c r="AX88" i="1"/>
  <c r="AX89" i="1"/>
  <c r="AX92" i="1"/>
  <c r="AX93" i="1"/>
  <c r="AX95" i="1"/>
  <c r="AX96" i="1"/>
  <c r="AX97" i="1"/>
  <c r="AX103" i="1"/>
  <c r="AX105" i="1"/>
  <c r="AX109" i="1"/>
  <c r="AX110" i="1"/>
  <c r="AX111" i="1"/>
  <c r="AX117" i="1"/>
  <c r="AX118" i="1"/>
  <c r="AX121" i="1"/>
  <c r="AX122" i="1"/>
  <c r="AX125" i="1"/>
  <c r="AX126" i="1"/>
  <c r="AX127" i="1"/>
  <c r="AX131" i="1"/>
  <c r="AX132" i="1"/>
  <c r="AX133" i="1"/>
  <c r="AX139" i="1"/>
  <c r="AX140" i="1"/>
  <c r="AX141" i="1"/>
  <c r="AX143" i="1"/>
  <c r="AX144" i="1"/>
  <c r="AX147" i="1"/>
  <c r="AX149" i="1"/>
  <c r="AX153" i="1"/>
  <c r="AX154" i="1"/>
  <c r="AX155" i="1"/>
  <c r="AX157" i="1"/>
  <c r="AX161" i="1"/>
  <c r="AX162" i="1"/>
  <c r="AX163" i="1"/>
  <c r="AX165" i="1"/>
  <c r="AX166" i="1"/>
  <c r="AX167" i="1"/>
  <c r="AX169" i="1"/>
  <c r="AX170" i="1"/>
  <c r="AX171" i="1"/>
  <c r="AX174" i="1"/>
  <c r="AX175" i="1"/>
  <c r="AX176" i="1"/>
  <c r="AX177" i="1"/>
  <c r="AX182" i="1"/>
  <c r="AX184" i="1"/>
  <c r="AX186" i="1"/>
  <c r="AX187" i="1"/>
  <c r="AX189" i="1"/>
  <c r="AX190" i="1"/>
  <c r="AX191" i="1"/>
  <c r="AX193" i="1"/>
  <c r="AX194" i="1"/>
  <c r="AX195" i="1"/>
  <c r="AX199" i="1"/>
  <c r="AX200" i="1"/>
  <c r="AX201" i="1"/>
  <c r="AX202" i="1"/>
  <c r="AX204" i="1"/>
  <c r="AX205" i="1"/>
  <c r="AX206" i="1"/>
  <c r="AX208" i="1"/>
  <c r="AX209" i="1"/>
  <c r="AX212" i="1"/>
  <c r="AX213" i="1"/>
  <c r="AX214" i="1"/>
  <c r="AX216" i="1"/>
  <c r="AX217" i="1"/>
  <c r="AX218" i="1"/>
  <c r="AX223" i="1"/>
  <c r="AX226" i="1"/>
  <c r="AX227" i="1"/>
  <c r="AX230" i="1"/>
  <c r="AX234" i="1"/>
  <c r="AX235" i="1"/>
  <c r="AX236" i="1"/>
  <c r="AX239" i="1"/>
  <c r="AX240" i="1"/>
  <c r="AX244" i="1"/>
  <c r="AX245" i="1"/>
  <c r="AX246" i="1"/>
  <c r="AX248" i="1"/>
  <c r="AX250" i="1"/>
  <c r="AX252" i="1"/>
  <c r="AX253" i="1"/>
  <c r="AX256" i="1"/>
  <c r="AX257" i="1"/>
  <c r="AX258" i="1"/>
  <c r="AX260" i="1"/>
  <c r="AX261" i="1"/>
  <c r="AX262" i="1"/>
  <c r="AX270" i="1"/>
  <c r="AX271" i="1"/>
  <c r="AX272" i="1"/>
  <c r="AX273" i="1"/>
  <c r="AX274" i="1"/>
  <c r="AX275" i="1"/>
  <c r="AX277" i="1"/>
  <c r="AX278" i="1"/>
  <c r="AX279" i="1"/>
  <c r="AX281" i="1"/>
  <c r="AX282" i="1"/>
  <c r="AX283" i="1"/>
  <c r="AX284" i="1"/>
  <c r="AX285" i="1"/>
  <c r="AX287" i="1"/>
  <c r="AX288" i="1"/>
  <c r="AX289" i="1"/>
  <c r="AX293" i="1"/>
  <c r="AX294" i="1"/>
  <c r="AX295" i="1"/>
  <c r="AX297" i="1"/>
  <c r="AX298" i="1"/>
  <c r="AX299" i="1"/>
  <c r="AX301" i="1"/>
  <c r="AX303" i="1"/>
  <c r="AX305" i="1"/>
  <c r="AX306" i="1"/>
  <c r="AX307" i="1"/>
  <c r="AX309" i="1"/>
  <c r="AX311" i="1"/>
  <c r="AX316" i="1"/>
  <c r="AX317" i="1"/>
  <c r="AX319" i="1"/>
  <c r="AX320" i="1"/>
  <c r="AX321" i="1"/>
  <c r="AX323" i="1"/>
  <c r="AX324" i="1"/>
  <c r="AX325" i="1"/>
  <c r="AX327" i="1"/>
  <c r="AX328" i="1"/>
  <c r="AX332" i="1"/>
  <c r="AX337" i="1"/>
  <c r="AX338" i="1"/>
  <c r="AX341" i="1"/>
  <c r="AX345" i="1"/>
  <c r="AX347" i="1"/>
  <c r="AX349" i="1"/>
  <c r="AX351" i="1"/>
  <c r="AX354" i="1"/>
  <c r="AX355" i="1"/>
  <c r="AX359" i="1"/>
  <c r="AX361" i="1"/>
  <c r="AX363" i="1"/>
  <c r="AX364" i="1"/>
  <c r="AX365" i="1"/>
  <c r="AX371" i="1"/>
  <c r="AX373" i="1"/>
  <c r="AX375" i="1"/>
  <c r="AX376" i="1"/>
  <c r="AX377" i="1"/>
  <c r="AX380" i="1"/>
  <c r="AX381" i="1"/>
  <c r="AX382" i="1"/>
  <c r="AX383" i="1"/>
  <c r="AX385" i="1"/>
  <c r="AX386" i="1"/>
  <c r="AX387" i="1"/>
  <c r="AX389" i="1"/>
  <c r="AX390" i="1"/>
  <c r="AX391" i="1"/>
  <c r="AX393" i="1"/>
  <c r="AX394" i="1"/>
  <c r="AX395" i="1"/>
  <c r="AX398" i="1"/>
  <c r="AX399" i="1"/>
  <c r="AX402" i="1"/>
  <c r="AX404" i="1"/>
  <c r="AX405" i="1"/>
  <c r="AX408" i="1"/>
  <c r="AX409" i="1"/>
  <c r="AX411" i="1"/>
  <c r="AX412" i="1"/>
  <c r="AX413" i="1"/>
  <c r="AX415" i="1"/>
  <c r="AX416" i="1"/>
  <c r="AX417" i="1"/>
  <c r="AX419" i="1"/>
  <c r="AX420" i="1"/>
  <c r="AX425" i="1"/>
  <c r="AX426" i="1"/>
  <c r="AX427" i="1"/>
  <c r="AX429" i="1"/>
  <c r="AX431" i="1"/>
  <c r="AX434" i="1"/>
  <c r="AX438" i="1"/>
  <c r="AX439" i="1"/>
  <c r="AX441" i="1"/>
  <c r="AX442" i="1"/>
  <c r="AX443" i="1"/>
  <c r="AX447" i="1"/>
  <c r="AX448" i="1"/>
  <c r="AX449" i="1"/>
  <c r="AX451" i="1"/>
  <c r="AX453" i="1"/>
  <c r="AX455" i="1"/>
  <c r="AX456" i="1"/>
  <c r="AX460" i="1"/>
  <c r="AX461" i="1"/>
  <c r="AX463" i="1"/>
  <c r="AX464" i="1"/>
  <c r="AX465" i="1"/>
  <c r="AX469" i="1"/>
  <c r="AX470" i="1"/>
  <c r="AX471" i="1"/>
  <c r="AX474" i="1"/>
  <c r="AX475" i="1"/>
  <c r="AX481" i="1"/>
  <c r="AX482" i="1"/>
  <c r="AX483" i="1"/>
  <c r="AX485" i="1"/>
  <c r="AX486" i="1"/>
  <c r="AX487" i="1"/>
  <c r="AX491" i="1"/>
  <c r="AX493" i="1"/>
  <c r="AX494" i="1"/>
  <c r="AX496" i="1"/>
  <c r="AX498" i="1"/>
  <c r="AX501" i="1"/>
  <c r="AX504" i="1"/>
  <c r="AX505" i="1"/>
  <c r="AX506" i="1"/>
  <c r="AX508" i="1"/>
  <c r="AX509" i="1"/>
  <c r="AX510" i="1"/>
  <c r="AX514" i="1"/>
  <c r="AX515" i="1"/>
  <c r="AX516" i="1"/>
  <c r="AX518" i="1"/>
  <c r="AX519" i="1"/>
  <c r="AX520" i="1"/>
  <c r="AX522" i="1"/>
  <c r="AX523" i="1"/>
  <c r="AX524" i="1"/>
  <c r="AX526" i="1"/>
  <c r="AX527" i="1"/>
  <c r="AX530" i="1"/>
  <c r="AX531" i="1"/>
  <c r="AX532" i="1"/>
  <c r="AX536" i="1"/>
  <c r="AX537" i="1"/>
  <c r="AX538" i="1"/>
  <c r="AX540" i="1"/>
  <c r="AX541" i="1"/>
  <c r="AX542" i="1"/>
  <c r="AX550" i="1"/>
  <c r="AX552" i="1"/>
  <c r="AX553" i="1"/>
  <c r="AX554" i="1"/>
  <c r="AX562" i="1"/>
  <c r="AX564" i="1"/>
  <c r="AX566" i="1"/>
  <c r="AX567" i="1"/>
  <c r="AX568" i="1"/>
  <c r="AX569" i="1"/>
  <c r="AX570" i="1"/>
  <c r="AX571" i="1"/>
  <c r="AX572" i="1"/>
  <c r="AX573" i="1"/>
  <c r="AX575" i="1"/>
  <c r="AX576" i="1"/>
  <c r="AX577" i="1"/>
  <c r="AX578" i="1"/>
  <c r="AX579" i="1"/>
  <c r="AX580" i="1"/>
  <c r="AX581" i="1"/>
  <c r="AX582" i="1"/>
  <c r="AX583" i="1"/>
  <c r="AX585" i="1"/>
  <c r="AX586" i="1"/>
  <c r="AX587" i="1"/>
  <c r="AI4" i="1"/>
  <c r="AI5" i="1"/>
  <c r="AI7" i="1"/>
  <c r="AI8" i="1"/>
  <c r="AI9" i="1"/>
  <c r="AI10" i="1"/>
  <c r="AI14" i="1"/>
  <c r="AI15" i="1"/>
  <c r="AI17" i="1"/>
  <c r="AI18" i="1"/>
  <c r="AI20" i="1"/>
  <c r="AI21" i="1"/>
  <c r="AI22" i="1"/>
  <c r="AI23" i="1"/>
  <c r="AI27" i="1"/>
  <c r="AI28" i="1"/>
  <c r="AI29" i="1"/>
  <c r="AI30" i="1"/>
  <c r="AI34" i="1"/>
  <c r="AI35" i="1"/>
  <c r="AI36" i="1"/>
  <c r="AI37" i="1"/>
  <c r="AI39" i="1"/>
  <c r="AI40" i="1"/>
  <c r="AI41" i="1"/>
  <c r="AI45" i="1"/>
  <c r="AI46" i="1"/>
  <c r="AI47" i="1"/>
  <c r="AI49" i="1"/>
  <c r="AI50" i="1"/>
  <c r="AI51" i="1"/>
  <c r="AI53" i="1"/>
  <c r="AI54" i="1"/>
  <c r="AI55" i="1"/>
  <c r="AI57" i="1"/>
  <c r="AI58" i="1"/>
  <c r="AI59" i="1"/>
  <c r="AI61" i="1"/>
  <c r="AI62" i="1"/>
  <c r="AI67" i="1"/>
  <c r="AI68" i="1"/>
  <c r="AI69" i="1"/>
  <c r="AI71" i="1"/>
  <c r="AI72" i="1"/>
  <c r="AI74" i="1"/>
  <c r="AI75" i="1"/>
  <c r="AI76" i="1"/>
  <c r="AI78" i="1"/>
  <c r="AI79" i="1"/>
  <c r="AI81" i="1"/>
  <c r="AI82" i="1"/>
  <c r="AI83" i="1"/>
  <c r="AI89" i="1"/>
  <c r="AI91" i="1"/>
  <c r="AI92" i="1"/>
  <c r="AI93" i="1"/>
  <c r="AI95" i="1"/>
  <c r="AI96" i="1"/>
  <c r="AI97" i="1"/>
  <c r="AI103" i="1"/>
  <c r="AI104" i="1"/>
  <c r="AI105" i="1"/>
  <c r="AI109" i="1"/>
  <c r="AI110" i="1"/>
  <c r="AI111" i="1"/>
  <c r="AI114" i="1"/>
  <c r="AI115" i="1"/>
  <c r="AI117" i="1"/>
  <c r="AI118" i="1"/>
  <c r="AI121" i="1"/>
  <c r="AI122" i="1"/>
  <c r="AI125" i="1"/>
  <c r="AI126" i="1"/>
  <c r="AI127" i="1"/>
  <c r="AI131" i="1"/>
  <c r="AI132" i="1"/>
  <c r="AI133" i="1"/>
  <c r="AI135" i="1"/>
  <c r="AI139" i="1"/>
  <c r="AI140" i="1"/>
  <c r="AI141" i="1"/>
  <c r="AI144" i="1"/>
  <c r="AI147" i="1"/>
  <c r="AI149" i="1"/>
  <c r="AI153" i="1"/>
  <c r="AI154" i="1"/>
  <c r="AI155" i="1"/>
  <c r="AI157" i="1"/>
  <c r="AI158" i="1"/>
  <c r="AI161" i="1"/>
  <c r="AI162" i="1"/>
  <c r="AI163" i="1"/>
  <c r="AI165" i="1"/>
  <c r="AI166" i="1"/>
  <c r="AI167" i="1"/>
  <c r="AI169" i="1"/>
  <c r="AI170" i="1"/>
  <c r="AI171" i="1"/>
  <c r="AI174" i="1"/>
  <c r="AI175" i="1"/>
  <c r="AI176" i="1"/>
  <c r="AI177" i="1"/>
  <c r="AI179" i="1"/>
  <c r="AI180" i="1"/>
  <c r="AI181" i="1"/>
  <c r="AI182" i="1"/>
  <c r="AI184" i="1"/>
  <c r="AI186" i="1"/>
  <c r="AI187" i="1"/>
  <c r="AI190" i="1"/>
  <c r="AI193" i="1"/>
  <c r="AI195" i="1"/>
  <c r="AI199" i="1"/>
  <c r="AI200" i="1"/>
  <c r="AI201" i="1"/>
  <c r="AI202" i="1"/>
  <c r="AI204" i="1"/>
  <c r="AI205" i="1"/>
  <c r="AI206" i="1"/>
  <c r="AI208" i="1"/>
  <c r="AI209" i="1"/>
  <c r="AI212" i="1"/>
  <c r="AI213" i="1"/>
  <c r="AI214" i="1"/>
  <c r="AI216" i="1"/>
  <c r="AI217" i="1"/>
  <c r="AI218" i="1"/>
  <c r="AI224" i="1"/>
  <c r="AI226" i="1"/>
  <c r="AI227" i="1"/>
  <c r="AI230" i="1"/>
  <c r="AI231" i="1"/>
  <c r="AI234" i="1"/>
  <c r="AI235" i="1"/>
  <c r="AI236" i="1"/>
  <c r="AI238" i="1"/>
  <c r="AI239" i="1"/>
  <c r="AI240" i="1"/>
  <c r="AI244" i="1"/>
  <c r="AI245" i="1"/>
  <c r="AI246" i="1"/>
  <c r="AI248" i="1"/>
  <c r="AI250" i="1"/>
  <c r="AI252" i="1"/>
  <c r="AI253" i="1"/>
  <c r="AI257" i="1"/>
  <c r="AI260" i="1"/>
  <c r="AI261" i="1"/>
  <c r="AI262" i="1"/>
  <c r="AI266" i="1"/>
  <c r="AI267" i="1"/>
  <c r="AI268" i="1"/>
  <c r="AI270" i="1"/>
  <c r="AI271" i="1"/>
  <c r="AI272" i="1"/>
  <c r="AI273" i="1"/>
  <c r="AI274" i="1"/>
  <c r="AI275" i="1"/>
  <c r="AI277" i="1"/>
  <c r="AI278" i="1"/>
  <c r="AI279" i="1"/>
  <c r="AI281" i="1"/>
  <c r="AI282" i="1"/>
  <c r="AI283" i="1"/>
  <c r="AI284" i="1"/>
  <c r="AI285" i="1"/>
  <c r="AI287" i="1"/>
  <c r="AI288" i="1"/>
  <c r="AI289" i="1"/>
  <c r="AI293" i="1"/>
  <c r="AI294" i="1"/>
  <c r="AI295" i="1"/>
  <c r="AI297" i="1"/>
  <c r="AI298" i="1"/>
  <c r="AI299" i="1"/>
  <c r="AI301" i="1"/>
  <c r="AI302" i="1"/>
  <c r="AI303" i="1"/>
  <c r="AI305" i="1"/>
  <c r="AI306" i="1"/>
  <c r="AI307" i="1"/>
  <c r="AI310" i="1"/>
  <c r="AI311" i="1"/>
  <c r="AI316" i="1"/>
  <c r="AI317" i="1"/>
  <c r="AI319" i="1"/>
  <c r="AI320" i="1"/>
  <c r="AI321" i="1"/>
  <c r="AI323" i="1"/>
  <c r="AI324" i="1"/>
  <c r="AI325" i="1"/>
  <c r="AI327" i="1"/>
  <c r="AI328" i="1"/>
  <c r="AI332" i="1"/>
  <c r="AI337" i="1"/>
  <c r="AI338" i="1"/>
  <c r="AI339" i="1"/>
  <c r="AI341" i="1"/>
  <c r="AI345" i="1"/>
  <c r="AI347" i="1"/>
  <c r="AI349" i="1"/>
  <c r="AI351" i="1"/>
  <c r="AI354" i="1"/>
  <c r="AI355" i="1"/>
  <c r="AI359" i="1"/>
  <c r="AI361" i="1"/>
  <c r="AI363" i="1"/>
  <c r="AI364" i="1"/>
  <c r="AI365" i="1"/>
  <c r="AI371" i="1"/>
  <c r="AI373" i="1"/>
  <c r="AI375" i="1"/>
  <c r="AI376" i="1"/>
  <c r="AI377" i="1"/>
  <c r="AI380" i="1"/>
  <c r="AI381" i="1"/>
  <c r="AI382" i="1"/>
  <c r="AI383" i="1"/>
  <c r="AI385" i="1"/>
  <c r="AI386" i="1"/>
  <c r="AI387" i="1"/>
  <c r="AI389" i="1"/>
  <c r="AI390" i="1"/>
  <c r="AI391" i="1"/>
  <c r="AI393" i="1"/>
  <c r="AI394" i="1"/>
  <c r="AI395" i="1"/>
  <c r="AI398" i="1"/>
  <c r="AI399" i="1"/>
  <c r="AI402" i="1"/>
  <c r="AI404" i="1"/>
  <c r="AI405" i="1"/>
  <c r="AI407" i="1"/>
  <c r="AI408" i="1"/>
  <c r="AI409" i="1"/>
  <c r="AI411" i="1"/>
  <c r="AI412" i="1"/>
  <c r="AI413" i="1"/>
  <c r="AI415" i="1"/>
  <c r="AI416" i="1"/>
  <c r="AI417" i="1"/>
  <c r="AI419" i="1"/>
  <c r="AI425" i="1"/>
  <c r="AI426" i="1"/>
  <c r="AI427" i="1"/>
  <c r="AI429" i="1"/>
  <c r="AI431" i="1"/>
  <c r="AI435" i="1"/>
  <c r="AI438" i="1"/>
  <c r="AI439" i="1"/>
  <c r="AI441" i="1"/>
  <c r="AI442" i="1"/>
  <c r="AI443" i="1"/>
  <c r="AI447" i="1"/>
  <c r="AI448" i="1"/>
  <c r="AI449" i="1"/>
  <c r="AI451" i="1"/>
  <c r="AI453" i="1"/>
  <c r="AI455" i="1"/>
  <c r="AI456" i="1"/>
  <c r="AI460" i="1"/>
  <c r="AI461" i="1"/>
  <c r="AI463" i="1"/>
  <c r="AI464" i="1"/>
  <c r="AI465" i="1"/>
  <c r="AI469" i="1"/>
  <c r="AI470" i="1"/>
  <c r="AI471" i="1"/>
  <c r="AI474" i="1"/>
  <c r="AI475" i="1"/>
  <c r="AI481" i="1"/>
  <c r="AI482" i="1"/>
  <c r="AI483" i="1"/>
  <c r="AI485" i="1"/>
  <c r="AI486" i="1"/>
  <c r="AI487" i="1"/>
  <c r="AI491" i="1"/>
  <c r="AI493" i="1"/>
  <c r="AI494" i="1"/>
  <c r="AI496" i="1"/>
  <c r="AI497" i="1"/>
  <c r="AI498" i="1"/>
  <c r="AI501" i="1"/>
  <c r="AI504" i="1"/>
  <c r="AI505" i="1"/>
  <c r="AI506" i="1"/>
  <c r="AI508" i="1"/>
  <c r="AI509" i="1"/>
  <c r="AI510" i="1"/>
  <c r="AI514" i="1"/>
  <c r="AI515" i="1"/>
  <c r="AI516" i="1"/>
  <c r="AI518" i="1"/>
  <c r="AI519" i="1"/>
  <c r="AI520" i="1"/>
  <c r="AI522" i="1"/>
  <c r="AI523" i="1"/>
  <c r="AI524" i="1"/>
  <c r="AI526" i="1"/>
  <c r="AI527" i="1"/>
  <c r="AI531" i="1"/>
  <c r="AI532" i="1"/>
  <c r="AI536" i="1"/>
  <c r="AI537" i="1"/>
  <c r="AI540" i="1"/>
  <c r="AI541" i="1"/>
  <c r="AI542" i="1"/>
  <c r="AI548" i="1"/>
  <c r="AI550" i="1"/>
  <c r="AI552" i="1"/>
  <c r="AI553" i="1"/>
  <c r="AI564" i="1"/>
  <c r="AI566" i="1"/>
  <c r="AI567" i="1"/>
  <c r="AI568" i="1"/>
  <c r="AI569" i="1"/>
  <c r="AI570" i="1"/>
  <c r="AI571" i="1"/>
  <c r="AI572" i="1"/>
  <c r="AI573" i="1"/>
  <c r="AI575" i="1"/>
  <c r="AI576" i="1"/>
  <c r="AI577" i="1"/>
  <c r="AI578" i="1"/>
  <c r="AI579" i="1"/>
  <c r="AI580" i="1"/>
  <c r="AI581" i="1"/>
  <c r="AI582" i="1"/>
  <c r="AI583" i="1"/>
  <c r="AI585" i="1"/>
  <c r="AI586" i="1"/>
  <c r="AI587" i="1"/>
  <c r="AI608" i="1"/>
  <c r="AI614" i="1"/>
  <c r="AI620" i="1"/>
  <c r="AI626" i="1"/>
  <c r="AI632" i="1"/>
  <c r="AI3" i="1"/>
  <c r="Z4" i="1"/>
  <c r="Z5" i="1"/>
  <c r="Z7" i="1"/>
  <c r="Z8" i="1"/>
  <c r="Z9" i="1"/>
  <c r="Z10" i="1"/>
  <c r="Z14" i="1"/>
  <c r="Z15" i="1"/>
  <c r="Z17" i="1"/>
  <c r="Z18" i="1"/>
  <c r="Z20" i="1"/>
  <c r="Z21" i="1"/>
  <c r="Z22" i="1"/>
  <c r="Z23" i="1"/>
  <c r="Z27" i="1"/>
  <c r="Z28" i="1"/>
  <c r="Z29" i="1"/>
  <c r="Z30" i="1"/>
  <c r="Z34" i="1"/>
  <c r="Z35" i="1"/>
  <c r="Z36" i="1"/>
  <c r="Z37" i="1"/>
  <c r="Z39" i="1"/>
  <c r="Z40" i="1"/>
  <c r="Z41" i="1"/>
  <c r="Z45" i="1"/>
  <c r="Z46" i="1"/>
  <c r="Z47" i="1"/>
  <c r="Z49" i="1"/>
  <c r="Z50" i="1"/>
  <c r="Z51" i="1"/>
  <c r="Z53" i="1"/>
  <c r="Z54" i="1"/>
  <c r="Z55" i="1"/>
  <c r="Z57" i="1"/>
  <c r="Z58" i="1"/>
  <c r="Z59" i="1"/>
  <c r="Z61" i="1"/>
  <c r="Z62" i="1"/>
  <c r="Z67" i="1"/>
  <c r="Z68" i="1"/>
  <c r="Z69" i="1"/>
  <c r="Z71" i="1"/>
  <c r="Z72" i="1"/>
  <c r="Z74" i="1"/>
  <c r="Z75" i="1"/>
  <c r="Z76" i="1"/>
  <c r="Z78" i="1"/>
  <c r="Z79" i="1"/>
  <c r="Z81" i="1"/>
  <c r="Z82" i="1"/>
  <c r="Z83" i="1"/>
  <c r="Z89" i="1"/>
  <c r="Z91" i="1"/>
  <c r="Z92" i="1"/>
  <c r="Z93" i="1"/>
  <c r="Z95" i="1"/>
  <c r="Z96" i="1"/>
  <c r="Z97" i="1"/>
  <c r="Z100" i="1"/>
  <c r="Z103" i="1"/>
  <c r="Z104" i="1"/>
  <c r="Z105" i="1"/>
  <c r="Z110" i="1"/>
  <c r="Z111" i="1"/>
  <c r="Z113" i="1"/>
  <c r="Z114" i="1"/>
  <c r="Z115" i="1"/>
  <c r="Z117" i="1"/>
  <c r="Z118" i="1"/>
  <c r="Z119" i="1"/>
  <c r="Z121" i="1"/>
  <c r="Z122" i="1"/>
  <c r="Z123" i="1"/>
  <c r="Z125" i="1"/>
  <c r="Z126" i="1"/>
  <c r="Z127" i="1"/>
  <c r="Z131" i="1"/>
  <c r="Z132" i="1"/>
  <c r="Z133" i="1"/>
  <c r="Z139" i="1"/>
  <c r="Z140" i="1"/>
  <c r="Z141" i="1"/>
  <c r="Z143" i="1"/>
  <c r="Z144" i="1"/>
  <c r="Z145" i="1"/>
  <c r="Z147" i="1"/>
  <c r="Z149" i="1"/>
  <c r="Z153" i="1"/>
  <c r="Z154" i="1"/>
  <c r="Z155" i="1"/>
  <c r="Z157" i="1"/>
  <c r="Z158" i="1"/>
  <c r="Z161" i="1"/>
  <c r="Z162" i="1"/>
  <c r="Z163" i="1"/>
  <c r="Z165" i="1"/>
  <c r="Z166" i="1"/>
  <c r="Z167" i="1"/>
  <c r="Z169" i="1"/>
  <c r="Z170" i="1"/>
  <c r="Z171" i="1"/>
  <c r="Z174" i="1"/>
  <c r="Z175" i="1"/>
  <c r="Z176" i="1"/>
  <c r="Z179" i="1"/>
  <c r="Z180" i="1"/>
  <c r="Z181" i="1"/>
  <c r="Z182" i="1"/>
  <c r="Z183" i="1"/>
  <c r="Z184" i="1"/>
  <c r="Z185" i="1"/>
  <c r="Z186" i="1"/>
  <c r="Z187" i="1"/>
  <c r="Z189" i="1"/>
  <c r="Z190" i="1"/>
  <c r="Z193" i="1"/>
  <c r="Z195" i="1"/>
  <c r="Z199" i="1"/>
  <c r="Z200" i="1"/>
  <c r="Z201" i="1"/>
  <c r="Z202" i="1"/>
  <c r="Z204" i="1"/>
  <c r="Z205" i="1"/>
  <c r="Z206" i="1"/>
  <c r="Z208" i="1"/>
  <c r="Z209" i="1"/>
  <c r="Z210" i="1"/>
  <c r="Z212" i="1"/>
  <c r="Z213" i="1"/>
  <c r="Z214" i="1"/>
  <c r="Z216" i="1"/>
  <c r="Z217" i="1"/>
  <c r="Z218" i="1"/>
  <c r="Z223" i="1"/>
  <c r="Z224" i="1"/>
  <c r="Z226" i="1"/>
  <c r="Z227" i="1"/>
  <c r="Z230" i="1"/>
  <c r="Z231" i="1"/>
  <c r="Z232" i="1"/>
  <c r="Z234" i="1"/>
  <c r="Z235" i="1"/>
  <c r="Z236" i="1"/>
  <c r="Z239" i="1"/>
  <c r="Z240" i="1"/>
  <c r="Z244" i="1"/>
  <c r="Z245" i="1"/>
  <c r="Z246" i="1"/>
  <c r="Z248" i="1"/>
  <c r="Z249" i="1"/>
  <c r="Z250" i="1"/>
  <c r="Z252" i="1"/>
  <c r="Z253" i="1"/>
  <c r="Z256" i="1"/>
  <c r="Z257" i="1"/>
  <c r="Z260" i="1"/>
  <c r="Z261" i="1"/>
  <c r="Z262" i="1"/>
  <c r="Z266" i="1"/>
  <c r="Z267" i="1"/>
  <c r="Z268" i="1"/>
  <c r="Z270" i="1"/>
  <c r="Z271" i="1"/>
  <c r="Z272" i="1"/>
  <c r="Z273" i="1"/>
  <c r="Z274" i="1"/>
  <c r="Z275" i="1"/>
  <c r="Z277" i="1"/>
  <c r="Z278" i="1"/>
  <c r="Z279" i="1"/>
  <c r="Z281" i="1"/>
  <c r="Z282" i="1"/>
  <c r="Z283" i="1"/>
  <c r="Z284" i="1"/>
  <c r="Z285" i="1"/>
  <c r="Z287" i="1"/>
  <c r="Z288" i="1"/>
  <c r="Z289" i="1"/>
  <c r="Z293" i="1"/>
  <c r="Z294" i="1"/>
  <c r="Z295" i="1"/>
  <c r="Z297" i="1"/>
  <c r="Z298" i="1"/>
  <c r="Z299" i="1"/>
  <c r="Z301" i="1"/>
  <c r="Z302" i="1"/>
  <c r="Z303" i="1"/>
  <c r="Z305" i="1"/>
  <c r="Z306" i="1"/>
  <c r="Z307" i="1"/>
  <c r="Z309" i="1"/>
  <c r="Z310" i="1"/>
  <c r="Z311" i="1"/>
  <c r="Z316" i="1"/>
  <c r="Z317" i="1"/>
  <c r="Z319" i="1"/>
  <c r="Z320" i="1"/>
  <c r="Z321" i="1"/>
  <c r="Z323" i="1"/>
  <c r="Z324" i="1"/>
  <c r="Z325" i="1"/>
  <c r="Z327" i="1"/>
  <c r="Z328" i="1"/>
  <c r="Z329" i="1"/>
  <c r="Z331" i="1"/>
  <c r="Z332" i="1"/>
  <c r="Z337" i="1"/>
  <c r="Z338" i="1"/>
  <c r="Z339" i="1"/>
  <c r="Z341" i="1"/>
  <c r="Z345" i="1"/>
  <c r="Z347" i="1"/>
  <c r="Z349" i="1"/>
  <c r="Z351" i="1"/>
  <c r="Z354" i="1"/>
  <c r="Z355" i="1"/>
  <c r="Z359" i="1"/>
  <c r="Z360" i="1"/>
  <c r="Z361" i="1"/>
  <c r="Z363" i="1"/>
  <c r="Z364" i="1"/>
  <c r="Z365" i="1"/>
  <c r="Z371" i="1"/>
  <c r="Z373" i="1"/>
  <c r="Z375" i="1"/>
  <c r="Z376" i="1"/>
  <c r="Z377" i="1"/>
  <c r="Z380" i="1"/>
  <c r="Z381" i="1"/>
  <c r="Z382" i="1"/>
  <c r="Z383" i="1"/>
  <c r="Z385" i="1"/>
  <c r="Z386" i="1"/>
  <c r="Z387" i="1"/>
  <c r="Z389" i="1"/>
  <c r="Z390" i="1"/>
  <c r="Z391" i="1"/>
  <c r="Z393" i="1"/>
  <c r="Z394" i="1"/>
  <c r="Z395" i="1"/>
  <c r="Z398" i="1"/>
  <c r="Z399" i="1"/>
  <c r="Z402" i="1"/>
  <c r="Z403" i="1"/>
  <c r="Z404" i="1"/>
  <c r="Z405" i="1"/>
  <c r="Z407" i="1"/>
  <c r="Z408" i="1"/>
  <c r="Z409" i="1"/>
  <c r="Z411" i="1"/>
  <c r="Z412" i="1"/>
  <c r="Z413" i="1"/>
  <c r="Z415" i="1"/>
  <c r="Z416" i="1"/>
  <c r="Z417" i="1"/>
  <c r="Z419" i="1"/>
  <c r="Z420" i="1"/>
  <c r="Z421" i="1"/>
  <c r="Z425" i="1"/>
  <c r="Z426" i="1"/>
  <c r="Z427" i="1"/>
  <c r="Z429" i="1"/>
  <c r="Z431" i="1"/>
  <c r="Z433" i="1"/>
  <c r="Z434" i="1"/>
  <c r="Z435" i="1"/>
  <c r="Z437" i="1"/>
  <c r="Z438" i="1"/>
  <c r="Z439" i="1"/>
  <c r="Z441" i="1"/>
  <c r="Z442" i="1"/>
  <c r="Z443" i="1"/>
  <c r="Z447" i="1"/>
  <c r="Z448" i="1"/>
  <c r="Z449" i="1"/>
  <c r="Z451" i="1"/>
  <c r="Z455" i="1"/>
  <c r="Z456" i="1"/>
  <c r="Z457" i="1"/>
  <c r="Z460" i="1"/>
  <c r="Z461" i="1"/>
  <c r="Z463" i="1"/>
  <c r="Z464" i="1"/>
  <c r="Z465" i="1"/>
  <c r="Z469" i="1"/>
  <c r="Z470" i="1"/>
  <c r="Z471" i="1"/>
  <c r="Z474" i="1"/>
  <c r="Z475" i="1"/>
  <c r="Z481" i="1"/>
  <c r="Z482" i="1"/>
  <c r="Z483" i="1"/>
  <c r="Z485" i="1"/>
  <c r="Z486" i="1"/>
  <c r="Z487" i="1"/>
  <c r="Z491" i="1"/>
  <c r="Z493" i="1"/>
  <c r="Z494" i="1"/>
  <c r="Z496" i="1"/>
  <c r="Z498" i="1"/>
  <c r="Z504" i="1"/>
  <c r="Z505" i="1"/>
  <c r="Z506" i="1"/>
  <c r="Z508" i="1"/>
  <c r="Z509" i="1"/>
  <c r="Z510" i="1"/>
  <c r="Z514" i="1"/>
  <c r="Z515" i="1"/>
  <c r="Z516" i="1"/>
  <c r="Z519" i="1"/>
  <c r="Z520" i="1"/>
  <c r="Z522" i="1"/>
  <c r="Z523" i="1"/>
  <c r="Z524" i="1"/>
  <c r="Z526" i="1"/>
  <c r="Z527" i="1"/>
  <c r="Z528" i="1"/>
  <c r="Z530" i="1"/>
  <c r="Z531" i="1"/>
  <c r="Z532" i="1"/>
  <c r="Z537" i="1"/>
  <c r="Z538" i="1"/>
  <c r="Z540" i="1"/>
  <c r="Z541" i="1"/>
  <c r="Z542" i="1"/>
  <c r="Z548" i="1"/>
  <c r="Z550" i="1"/>
  <c r="Z552" i="1"/>
  <c r="Z553" i="1"/>
  <c r="Z554" i="1"/>
  <c r="Z563" i="1"/>
  <c r="Z564" i="1"/>
  <c r="Z566" i="1"/>
  <c r="Z567" i="1"/>
  <c r="Z568" i="1"/>
  <c r="Z569" i="1"/>
  <c r="Z570" i="1"/>
  <c r="Z571" i="1"/>
  <c r="Z572" i="1"/>
  <c r="Z573" i="1"/>
  <c r="Z575" i="1"/>
  <c r="Z576" i="1"/>
  <c r="Z577" i="1"/>
  <c r="Z578" i="1"/>
  <c r="Z579" i="1"/>
  <c r="Z581" i="1"/>
  <c r="Z582" i="1"/>
  <c r="Z583" i="1"/>
  <c r="Z585" i="1"/>
  <c r="Z586" i="1"/>
  <c r="Z587" i="1"/>
  <c r="Z608" i="1"/>
  <c r="Z614" i="1"/>
  <c r="Z620" i="1"/>
  <c r="Z626" i="1"/>
  <c r="Z3" i="1"/>
  <c r="AU232" i="1" l="1"/>
  <c r="AU214" i="1"/>
  <c r="AU530" i="1"/>
  <c r="AU546" i="1"/>
  <c r="AU453" i="1"/>
  <c r="AU526" i="1"/>
  <c r="AL361" i="1"/>
  <c r="AL413" i="1"/>
  <c r="AL457" i="1"/>
  <c r="AC163" i="1"/>
  <c r="AC316" i="1"/>
  <c r="AC328" i="1"/>
  <c r="AC167" i="1"/>
  <c r="AC530" i="1"/>
  <c r="AC546" i="1"/>
  <c r="AC453" i="1"/>
  <c r="AC526" i="1"/>
  <c r="W191" i="1"/>
  <c r="Q417" i="1"/>
  <c r="Q171" i="1"/>
  <c r="W210" i="1"/>
  <c r="Q252" i="1"/>
  <c r="Q316" i="1"/>
  <c r="W387" i="1"/>
  <c r="W252" i="1"/>
  <c r="Q214" i="1"/>
  <c r="Q167" i="1"/>
  <c r="Q191" i="1"/>
  <c r="Q351" i="1"/>
  <c r="W214" i="1"/>
  <c r="Q232" i="1"/>
  <c r="Q471" i="1"/>
  <c r="Q522" i="1"/>
  <c r="Q475" i="1"/>
  <c r="Q431" i="1"/>
  <c r="BA214" i="1"/>
  <c r="BA417" i="1"/>
  <c r="BA305" i="1"/>
  <c r="BA391" i="1"/>
  <c r="BA167" i="1"/>
  <c r="BA191" i="1"/>
  <c r="BA351" i="1"/>
  <c r="BA361" i="1"/>
  <c r="BA232" i="1"/>
  <c r="BA256" i="1"/>
  <c r="BA320" i="1"/>
  <c r="BA328" i="1"/>
  <c r="BA210" i="1"/>
  <c r="BA274" i="1"/>
  <c r="BA387" i="1"/>
  <c r="BA163" i="1"/>
  <c r="BA171" i="1"/>
  <c r="BA187" i="1"/>
  <c r="BA195" i="1"/>
  <c r="BA339" i="1"/>
  <c r="BA236" i="1"/>
  <c r="BA252" i="1"/>
  <c r="BA316" i="1"/>
  <c r="BA332" i="1"/>
  <c r="BA413" i="1"/>
  <c r="BA421" i="1"/>
  <c r="BA309" i="1"/>
  <c r="F560" i="1"/>
  <c r="AL498" i="1" l="1"/>
  <c r="W560" i="1"/>
  <c r="BA560" i="1"/>
  <c r="W475" i="1"/>
  <c r="BA475" i="1"/>
  <c r="W457" i="1"/>
  <c r="BA457" i="1"/>
  <c r="Q564" i="1"/>
  <c r="Q498" i="1"/>
  <c r="AC494" i="1"/>
  <c r="AC538" i="1"/>
  <c r="AL560" i="1"/>
  <c r="AL475" i="1"/>
  <c r="AU494" i="1"/>
  <c r="AU538" i="1"/>
  <c r="BA471" i="1"/>
  <c r="W471" i="1"/>
  <c r="BA427" i="1"/>
  <c r="W427" i="1"/>
  <c r="Q435" i="1"/>
  <c r="Q453" i="1"/>
  <c r="AC457" i="1"/>
  <c r="AC522" i="1"/>
  <c r="AL542" i="1"/>
  <c r="AL427" i="1"/>
  <c r="AU564" i="1"/>
  <c r="AU522" i="1"/>
  <c r="AL435" i="1"/>
  <c r="BA542" i="1"/>
  <c r="W542" i="1"/>
  <c r="BA546" i="1"/>
  <c r="W546" i="1"/>
  <c r="Q427" i="1"/>
  <c r="Q457" i="1"/>
  <c r="AC560" i="1"/>
  <c r="AC564" i="1"/>
  <c r="AC498" i="1"/>
  <c r="AL526" i="1"/>
  <c r="AL546" i="1"/>
  <c r="AU560" i="1"/>
  <c r="AU457" i="1"/>
  <c r="AU498" i="1"/>
  <c r="W564" i="1"/>
  <c r="BA564" i="1"/>
  <c r="W435" i="1"/>
  <c r="BA435" i="1"/>
  <c r="W526" i="1"/>
  <c r="BA526" i="1"/>
  <c r="BA538" i="1"/>
  <c r="W538" i="1"/>
  <c r="Q542" i="1"/>
  <c r="Q546" i="1"/>
  <c r="Q560" i="1"/>
  <c r="AC471" i="1"/>
  <c r="AC475" i="1"/>
  <c r="AL494" i="1"/>
  <c r="AL538" i="1"/>
  <c r="AU471" i="1"/>
  <c r="AU475" i="1"/>
  <c r="AL564" i="1"/>
  <c r="AL431" i="1"/>
  <c r="BA494" i="1"/>
  <c r="W494" i="1"/>
  <c r="BA530" i="1"/>
  <c r="W530" i="1"/>
  <c r="Q526" i="1"/>
  <c r="Q538" i="1"/>
  <c r="AC431" i="1"/>
  <c r="AC435" i="1"/>
  <c r="AL453" i="1"/>
  <c r="AL530" i="1"/>
  <c r="AU431" i="1"/>
  <c r="AU435" i="1"/>
  <c r="BA498" i="1"/>
  <c r="W498" i="1"/>
  <c r="BA431" i="1"/>
  <c r="W431" i="1"/>
  <c r="BA453" i="1"/>
  <c r="W453" i="1"/>
  <c r="BA522" i="1"/>
  <c r="W522" i="1"/>
  <c r="Q494" i="1"/>
  <c r="Q530" i="1"/>
  <c r="AC542" i="1"/>
  <c r="AC427" i="1"/>
  <c r="AL471" i="1"/>
  <c r="AL522" i="1"/>
  <c r="AU542" i="1"/>
  <c r="AU427" i="1"/>
  <c r="W187" i="1"/>
  <c r="W361" i="1"/>
  <c r="Q256" i="1"/>
  <c r="W413" i="1"/>
  <c r="Q413" i="1"/>
  <c r="Q332" i="1"/>
  <c r="Q195" i="1"/>
  <c r="Q210" i="1"/>
  <c r="W391" i="1"/>
  <c r="AC191" i="1"/>
  <c r="AC309" i="1"/>
  <c r="AC187" i="1"/>
  <c r="AL167" i="1"/>
  <c r="AL214" i="1"/>
  <c r="AL210" i="1"/>
  <c r="AU191" i="1"/>
  <c r="AU252" i="1"/>
  <c r="AU163" i="1"/>
  <c r="W309" i="1"/>
  <c r="Q309" i="1"/>
  <c r="Q187" i="1"/>
  <c r="W328" i="1"/>
  <c r="W351" i="1"/>
  <c r="AC332" i="1"/>
  <c r="AC171" i="1"/>
  <c r="AL328" i="1"/>
  <c r="AL421" i="1"/>
  <c r="AL387" i="1"/>
  <c r="AL417" i="1"/>
  <c r="AU167" i="1"/>
  <c r="AU236" i="1"/>
  <c r="AU320" i="1"/>
  <c r="Q391" i="1"/>
  <c r="W332" i="1"/>
  <c r="W339" i="1"/>
  <c r="Q236" i="1"/>
  <c r="Q163" i="1"/>
  <c r="W256" i="1"/>
  <c r="W167" i="1"/>
  <c r="AC256" i="1"/>
  <c r="AC252" i="1"/>
  <c r="AC274" i="1"/>
  <c r="AL256" i="1"/>
  <c r="AL309" i="1"/>
  <c r="AL195" i="1"/>
  <c r="AL305" i="1"/>
  <c r="AU421" i="1"/>
  <c r="AU387" i="1"/>
  <c r="AU274" i="1"/>
  <c r="AL339" i="1"/>
  <c r="W316" i="1"/>
  <c r="W195" i="1"/>
  <c r="W274" i="1"/>
  <c r="W417" i="1"/>
  <c r="W232" i="1"/>
  <c r="AC214" i="1"/>
  <c r="AC236" i="1"/>
  <c r="AC210" i="1"/>
  <c r="AL232" i="1"/>
  <c r="AL332" i="1"/>
  <c r="AL187" i="1"/>
  <c r="AU413" i="1"/>
  <c r="AU339" i="1"/>
  <c r="AU210" i="1"/>
  <c r="AC232" i="1"/>
  <c r="AC320" i="1"/>
  <c r="AC387" i="1"/>
  <c r="AC417" i="1"/>
  <c r="AL391" i="1"/>
  <c r="AL316" i="1"/>
  <c r="AL171" i="1"/>
  <c r="AU256" i="1"/>
  <c r="AU309" i="1"/>
  <c r="AU195" i="1"/>
  <c r="AU417" i="1"/>
  <c r="W236" i="1"/>
  <c r="W171" i="1"/>
  <c r="Q387" i="1"/>
  <c r="W305" i="1"/>
  <c r="Q361" i="1"/>
  <c r="AC391" i="1"/>
  <c r="AC421" i="1"/>
  <c r="AC339" i="1"/>
  <c r="AC361" i="1"/>
  <c r="AL351" i="1"/>
  <c r="AL252" i="1"/>
  <c r="AL163" i="1"/>
  <c r="AU391" i="1"/>
  <c r="AU332" i="1"/>
  <c r="AU187" i="1"/>
  <c r="AU361" i="1"/>
  <c r="W320" i="1"/>
  <c r="AL320" i="1"/>
  <c r="AU328" i="1"/>
  <c r="Q328" i="1"/>
  <c r="Q320" i="1"/>
  <c r="W421" i="1"/>
  <c r="Q421" i="1"/>
  <c r="W163" i="1"/>
  <c r="Q339" i="1"/>
  <c r="Q274" i="1"/>
  <c r="Q305" i="1"/>
  <c r="AC351" i="1"/>
  <c r="AC413" i="1"/>
  <c r="AC195" i="1"/>
  <c r="AC305" i="1"/>
  <c r="AL191" i="1"/>
  <c r="AL236" i="1"/>
  <c r="AL274" i="1"/>
  <c r="AU351" i="1"/>
  <c r="AU316" i="1"/>
  <c r="AU171" i="1"/>
  <c r="AU305" i="1"/>
  <c r="AX4" i="1"/>
  <c r="AX3" i="1"/>
  <c r="F4" i="1"/>
  <c r="F5" i="1"/>
  <c r="F7" i="1"/>
  <c r="F8" i="1"/>
  <c r="F9" i="1"/>
  <c r="F10" i="1"/>
  <c r="F14" i="1"/>
  <c r="F15" i="1"/>
  <c r="F17" i="1"/>
  <c r="F18" i="1"/>
  <c r="F20" i="1"/>
  <c r="F21" i="1"/>
  <c r="F22" i="1"/>
  <c r="F23" i="1"/>
  <c r="F27" i="1"/>
  <c r="F28" i="1"/>
  <c r="F29" i="1"/>
  <c r="F30" i="1"/>
  <c r="F34" i="1"/>
  <c r="F35" i="1"/>
  <c r="F36" i="1"/>
  <c r="F37" i="1"/>
  <c r="F39" i="1"/>
  <c r="F40" i="1"/>
  <c r="F41" i="1"/>
  <c r="F45" i="1"/>
  <c r="F46" i="1"/>
  <c r="F47" i="1"/>
  <c r="F49" i="1"/>
  <c r="F50" i="1"/>
  <c r="F51" i="1"/>
  <c r="F53" i="1"/>
  <c r="F54" i="1"/>
  <c r="F55" i="1"/>
  <c r="F57" i="1"/>
  <c r="F58" i="1"/>
  <c r="F59" i="1"/>
  <c r="F61" i="1"/>
  <c r="F62" i="1"/>
  <c r="F67" i="1"/>
  <c r="F68" i="1"/>
  <c r="F69" i="1"/>
  <c r="F71" i="1"/>
  <c r="F72" i="1"/>
  <c r="F74" i="1"/>
  <c r="F75" i="1"/>
  <c r="F76" i="1"/>
  <c r="F78" i="1"/>
  <c r="F79" i="1"/>
  <c r="F81" i="1"/>
  <c r="F82" i="1"/>
  <c r="F83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9" i="1"/>
  <c r="F110" i="1"/>
  <c r="F111" i="1"/>
  <c r="F113" i="1"/>
  <c r="F114" i="1"/>
  <c r="F115" i="1"/>
  <c r="F117" i="1"/>
  <c r="F118" i="1"/>
  <c r="F119" i="1"/>
  <c r="F121" i="1"/>
  <c r="F122" i="1"/>
  <c r="F123" i="1"/>
  <c r="F125" i="1"/>
  <c r="F126" i="1"/>
  <c r="F127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9" i="1"/>
  <c r="F153" i="1"/>
  <c r="F154" i="1"/>
  <c r="F155" i="1"/>
  <c r="F157" i="1"/>
  <c r="F158" i="1"/>
  <c r="F159" i="1"/>
  <c r="F161" i="1"/>
  <c r="F162" i="1"/>
  <c r="F163" i="1"/>
  <c r="F165" i="1"/>
  <c r="F166" i="1"/>
  <c r="F167" i="1"/>
  <c r="F169" i="1"/>
  <c r="F170" i="1"/>
  <c r="F171" i="1"/>
  <c r="F174" i="1"/>
  <c r="F175" i="1"/>
  <c r="F176" i="1"/>
  <c r="F177" i="1"/>
  <c r="F179" i="1"/>
  <c r="F181" i="1"/>
  <c r="F183" i="1"/>
  <c r="F185" i="1"/>
  <c r="F186" i="1"/>
  <c r="F187" i="1"/>
  <c r="F189" i="1"/>
  <c r="F190" i="1"/>
  <c r="F191" i="1"/>
  <c r="F193" i="1"/>
  <c r="F194" i="1"/>
  <c r="F195" i="1"/>
  <c r="F199" i="1"/>
  <c r="F200" i="1"/>
  <c r="F201" i="1"/>
  <c r="F202" i="1"/>
  <c r="F204" i="1"/>
  <c r="F205" i="1"/>
  <c r="F206" i="1"/>
  <c r="F208" i="1"/>
  <c r="F209" i="1"/>
  <c r="F210" i="1"/>
  <c r="F212" i="1"/>
  <c r="F213" i="1"/>
  <c r="F214" i="1"/>
  <c r="F216" i="1"/>
  <c r="F217" i="1"/>
  <c r="F218" i="1"/>
  <c r="F221" i="1"/>
  <c r="F222" i="1"/>
  <c r="F223" i="1"/>
  <c r="F224" i="1"/>
  <c r="F226" i="1"/>
  <c r="F227" i="1"/>
  <c r="F230" i="1"/>
  <c r="F231" i="1"/>
  <c r="F232" i="1"/>
  <c r="F234" i="1"/>
  <c r="F235" i="1"/>
  <c r="F236" i="1"/>
  <c r="F238" i="1"/>
  <c r="F239" i="1"/>
  <c r="F240" i="1"/>
  <c r="F244" i="1"/>
  <c r="F245" i="1"/>
  <c r="F246" i="1"/>
  <c r="F248" i="1"/>
  <c r="F249" i="1"/>
  <c r="F250" i="1"/>
  <c r="F252" i="1"/>
  <c r="F253" i="1"/>
  <c r="F254" i="1"/>
  <c r="F256" i="1"/>
  <c r="F257" i="1"/>
  <c r="F258" i="1"/>
  <c r="F260" i="1"/>
  <c r="F261" i="1"/>
  <c r="F262" i="1"/>
  <c r="F266" i="1"/>
  <c r="F267" i="1"/>
  <c r="F268" i="1"/>
  <c r="F270" i="1"/>
  <c r="F272" i="1"/>
  <c r="F274" i="1"/>
  <c r="F277" i="1"/>
  <c r="F278" i="1"/>
  <c r="F279" i="1"/>
  <c r="F281" i="1"/>
  <c r="F283" i="1"/>
  <c r="F285" i="1"/>
  <c r="F287" i="1"/>
  <c r="F288" i="1"/>
  <c r="F289" i="1"/>
  <c r="F293" i="1"/>
  <c r="F294" i="1"/>
  <c r="F295" i="1"/>
  <c r="F297" i="1"/>
  <c r="F298" i="1"/>
  <c r="F299" i="1"/>
  <c r="F301" i="1"/>
  <c r="F302" i="1"/>
  <c r="F303" i="1"/>
  <c r="F305" i="1"/>
  <c r="F306" i="1"/>
  <c r="F307" i="1"/>
  <c r="F309" i="1"/>
  <c r="F310" i="1"/>
  <c r="F311" i="1"/>
  <c r="F316" i="1"/>
  <c r="F317" i="1"/>
  <c r="F319" i="1"/>
  <c r="F320" i="1"/>
  <c r="F321" i="1"/>
  <c r="F323" i="1"/>
  <c r="F324" i="1"/>
  <c r="F325" i="1"/>
  <c r="F327" i="1"/>
  <c r="F328" i="1"/>
  <c r="F329" i="1"/>
  <c r="F331" i="1"/>
  <c r="F332" i="1"/>
  <c r="F333" i="1"/>
  <c r="F337" i="1"/>
  <c r="F338" i="1"/>
  <c r="F339" i="1"/>
  <c r="F341" i="1"/>
  <c r="F342" i="1"/>
  <c r="F345" i="1"/>
  <c r="F346" i="1"/>
  <c r="F347" i="1"/>
  <c r="F349" i="1"/>
  <c r="F350" i="1"/>
  <c r="F351" i="1"/>
  <c r="F354" i="1"/>
  <c r="F355" i="1"/>
  <c r="F359" i="1"/>
  <c r="F360" i="1"/>
  <c r="F361" i="1"/>
  <c r="F363" i="1"/>
  <c r="F364" i="1"/>
  <c r="F365" i="1"/>
  <c r="F367" i="1"/>
  <c r="F368" i="1"/>
  <c r="F369" i="1"/>
  <c r="F371" i="1"/>
  <c r="F372" i="1"/>
  <c r="F373" i="1"/>
  <c r="F375" i="1"/>
  <c r="F376" i="1"/>
  <c r="F377" i="1"/>
  <c r="F380" i="1"/>
  <c r="F381" i="1"/>
  <c r="F382" i="1"/>
  <c r="F383" i="1"/>
  <c r="F385" i="1"/>
  <c r="F386" i="1"/>
  <c r="F387" i="1"/>
  <c r="F389" i="1"/>
  <c r="F390" i="1"/>
  <c r="F391" i="1"/>
  <c r="F393" i="1"/>
  <c r="F394" i="1"/>
  <c r="F395" i="1"/>
  <c r="F398" i="1"/>
  <c r="F399" i="1"/>
  <c r="F402" i="1"/>
  <c r="F403" i="1"/>
  <c r="F404" i="1"/>
  <c r="F405" i="1"/>
  <c r="F407" i="1"/>
  <c r="F408" i="1"/>
  <c r="F409" i="1"/>
  <c r="F411" i="1"/>
  <c r="F412" i="1"/>
  <c r="F413" i="1"/>
  <c r="F415" i="1"/>
  <c r="F416" i="1"/>
  <c r="F417" i="1"/>
  <c r="F419" i="1"/>
  <c r="F420" i="1"/>
  <c r="F421" i="1"/>
  <c r="F425" i="1"/>
  <c r="F426" i="1"/>
  <c r="F427" i="1"/>
  <c r="F429" i="1"/>
  <c r="F430" i="1"/>
  <c r="F431" i="1"/>
  <c r="F433" i="1"/>
  <c r="F434" i="1"/>
  <c r="F435" i="1"/>
  <c r="F437" i="1"/>
  <c r="F438" i="1"/>
  <c r="F439" i="1"/>
  <c r="F441" i="1"/>
  <c r="F442" i="1"/>
  <c r="F443" i="1"/>
  <c r="F447" i="1"/>
  <c r="F448" i="1"/>
  <c r="F449" i="1"/>
  <c r="F451" i="1"/>
  <c r="F452" i="1"/>
  <c r="F453" i="1"/>
  <c r="F455" i="1"/>
  <c r="F456" i="1"/>
  <c r="F457" i="1"/>
  <c r="F460" i="1"/>
  <c r="F461" i="1"/>
  <c r="F463" i="1"/>
  <c r="F464" i="1"/>
  <c r="F465" i="1"/>
  <c r="F469" i="1"/>
  <c r="F470" i="1"/>
  <c r="F471" i="1"/>
  <c r="F473" i="1"/>
  <c r="F474" i="1"/>
  <c r="F475" i="1"/>
  <c r="F477" i="1"/>
  <c r="F478" i="1"/>
  <c r="F479" i="1"/>
  <c r="F481" i="1"/>
  <c r="F482" i="1"/>
  <c r="F483" i="1"/>
  <c r="F485" i="1"/>
  <c r="F486" i="1"/>
  <c r="F487" i="1"/>
  <c r="F491" i="1"/>
  <c r="F493" i="1"/>
  <c r="F494" i="1"/>
  <c r="F496" i="1"/>
  <c r="F497" i="1"/>
  <c r="F498" i="1"/>
  <c r="F501" i="1"/>
  <c r="F502" i="1"/>
  <c r="F504" i="1"/>
  <c r="F505" i="1"/>
  <c r="F506" i="1"/>
  <c r="F508" i="1"/>
  <c r="F509" i="1"/>
  <c r="F510" i="1"/>
  <c r="F514" i="1"/>
  <c r="F515" i="1"/>
  <c r="F516" i="1"/>
  <c r="F518" i="1"/>
  <c r="F519" i="1"/>
  <c r="F520" i="1"/>
  <c r="F522" i="1"/>
  <c r="F523" i="1"/>
  <c r="F524" i="1"/>
  <c r="F526" i="1"/>
  <c r="F527" i="1"/>
  <c r="F528" i="1"/>
  <c r="F530" i="1"/>
  <c r="F531" i="1"/>
  <c r="F532" i="1"/>
  <c r="F536" i="1"/>
  <c r="F537" i="1"/>
  <c r="F538" i="1"/>
  <c r="F540" i="1"/>
  <c r="F541" i="1"/>
  <c r="F542" i="1"/>
  <c r="F544" i="1"/>
  <c r="F545" i="1"/>
  <c r="F546" i="1"/>
  <c r="F548" i="1"/>
  <c r="F549" i="1"/>
  <c r="F550" i="1"/>
  <c r="F552" i="1"/>
  <c r="F553" i="1"/>
  <c r="F554" i="1"/>
  <c r="F558" i="1"/>
  <c r="F559" i="1"/>
  <c r="F562" i="1"/>
  <c r="F563" i="1"/>
  <c r="F564" i="1"/>
  <c r="F566" i="1"/>
  <c r="F568" i="1"/>
  <c r="F570" i="1"/>
  <c r="F575" i="1"/>
  <c r="F576" i="1"/>
  <c r="F580" i="1"/>
  <c r="F585" i="1"/>
  <c r="F586" i="1"/>
  <c r="F587" i="1"/>
  <c r="F3" i="1"/>
  <c r="Q608" i="1" l="1"/>
  <c r="Q614" i="1"/>
  <c r="Q620" i="1"/>
  <c r="W608" i="1"/>
  <c r="W614" i="1"/>
  <c r="W620" i="1"/>
  <c r="W626" i="1"/>
  <c r="W632" i="1"/>
  <c r="AL608" i="1"/>
  <c r="AL614" i="1"/>
  <c r="AL620" i="1"/>
  <c r="AL626" i="1"/>
  <c r="AL632" i="1"/>
  <c r="AU89" i="1" l="1"/>
  <c r="AC92" i="1"/>
  <c r="AC3" i="1"/>
  <c r="AU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tc={40F20CAA-98C1-4F85-B159-32F72E378208}</author>
  </authors>
  <commentList>
    <comment ref="AG166" authorId="0" shapeId="0" xr:uid="{40F20CAA-98C1-4F85-B159-32F72E3782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Schulter</t>
      </text>
    </comment>
  </commentList>
</comments>
</file>

<file path=xl/sharedStrings.xml><?xml version="1.0" encoding="utf-8"?>
<sst xmlns="http://schemas.openxmlformats.org/spreadsheetml/2006/main" count="2456" uniqueCount="1019">
  <si>
    <t>t=0h</t>
  </si>
  <si>
    <t>t=1h</t>
  </si>
  <si>
    <t>t=2h</t>
  </si>
  <si>
    <t>t=4h</t>
  </si>
  <si>
    <t>t=6h</t>
  </si>
  <si>
    <t>t=8h</t>
  </si>
  <si>
    <t>t=10h</t>
  </si>
  <si>
    <t>t=15h</t>
  </si>
  <si>
    <t>t=20h</t>
  </si>
  <si>
    <t>Darstellung und Charakterisierung der Homopolymere</t>
  </si>
  <si>
    <t>Probenbezeichnung</t>
  </si>
  <si>
    <t>Reaktorplatz</t>
  </si>
  <si>
    <t>Mn [g/mol]</t>
  </si>
  <si>
    <t>Mw [g/mol]</t>
  </si>
  <si>
    <t>Ð</t>
  </si>
  <si>
    <t>Integral (Verhältnis zum Standard)</t>
  </si>
  <si>
    <t>Umsatz(NMR)</t>
  </si>
  <si>
    <t>Integral</t>
  </si>
  <si>
    <t>Datum</t>
  </si>
  <si>
    <t>Anmerkungen</t>
  </si>
  <si>
    <t>MRG-011-1-I-DMF</t>
  </si>
  <si>
    <t>25.05.21</t>
  </si>
  <si>
    <t>MRG-011-1-I-DMSO</t>
  </si>
  <si>
    <t>MRG-011-1-I-Tol</t>
  </si>
  <si>
    <t>MRG-011-5-I-DMF</t>
  </si>
  <si>
    <t>MRG-011-5-I-THF</t>
  </si>
  <si>
    <t>MRG-011-5-I-DMSO</t>
  </si>
  <si>
    <t>MRG-011-5-I-Tol</t>
  </si>
  <si>
    <t>MRG-012-2-I-DMF</t>
  </si>
  <si>
    <t>26.05.21</t>
  </si>
  <si>
    <t>MRG-012-2-I-Tol</t>
  </si>
  <si>
    <t>MRG-012-9-I-DMF</t>
  </si>
  <si>
    <t>MRG-012-9-I-Tol</t>
  </si>
  <si>
    <t>MRG-012-10-I-DMF</t>
  </si>
  <si>
    <t>MRG-012-10-I-THF</t>
  </si>
  <si>
    <t>MRG-012-10-I-DMSO</t>
  </si>
  <si>
    <t>MRG-012-10-I-Tol</t>
  </si>
  <si>
    <t>MRG-013-15-I-DMF</t>
  </si>
  <si>
    <t>27.05.21</t>
  </si>
  <si>
    <t>entfärbt</t>
  </si>
  <si>
    <t>nicht nehmen für KI</t>
  </si>
  <si>
    <t>nehmen für KI</t>
  </si>
  <si>
    <t>MRG-013-15-I-THF</t>
  </si>
  <si>
    <t>MRG-013-15-I-DMSO</t>
  </si>
  <si>
    <t>MRG-013-15-I-Tol</t>
  </si>
  <si>
    <t>MRG-013-16-I-THF</t>
  </si>
  <si>
    <t>MRG-013-25-I-DMF</t>
  </si>
  <si>
    <t>MRG-013-25-I-THF</t>
  </si>
  <si>
    <t>MRG-013-25-DMSO</t>
  </si>
  <si>
    <t>MRG-013-25-Tol</t>
  </si>
  <si>
    <t>MRG-013-21-I-DMF</t>
  </si>
  <si>
    <t>MRG-013-21-I-THF</t>
  </si>
  <si>
    <t>leicht unterfüllt</t>
  </si>
  <si>
    <t>MRG-022-7-B-DMF</t>
  </si>
  <si>
    <t>28.06.21</t>
  </si>
  <si>
    <t>gelbe Flüssigkeit auf pinkem Niederschlag</t>
  </si>
  <si>
    <t>MRG-022-10-B-DMSO</t>
  </si>
  <si>
    <t>nicht vollständig durchmischt (dadurch t0-Probe nicht repräsentativ)</t>
  </si>
  <si>
    <t>MRG-022-10-B-DMF</t>
  </si>
  <si>
    <t>nicht vollständig durchmischt (dadurch Standardpeak in Probe nicht zu finden), orange</t>
  </si>
  <si>
    <t>MRG-022-10-B-Tol</t>
  </si>
  <si>
    <t>nicht auswertbar (Überlagerung Standard und Monomer)</t>
  </si>
  <si>
    <t>MRG-022-9-B-DMSO</t>
  </si>
  <si>
    <t>Anisol</t>
  </si>
  <si>
    <t>t0-Messung scheint korrumpiert --&gt; auf theoretisches Verhältnis ändern?</t>
  </si>
  <si>
    <t>MRG-022-9-B-DMF</t>
  </si>
  <si>
    <t>MRG-022-9-B-Tol</t>
  </si>
  <si>
    <t>t0-Messung scheint korrumpiert --&gt; auf theoretisches Verhältnis ändern? (scheint nicht vollständig homogenisiert gewesen zu sein), gelb</t>
  </si>
  <si>
    <t>Haube auf trüber Lösung</t>
  </si>
  <si>
    <t>alle MRG-022 ggf. nicht vollständig entgast und homogenisiert</t>
  </si>
  <si>
    <t>MRG-022-7-B-Tol</t>
  </si>
  <si>
    <t>MRG-022-11-B-DMSO</t>
  </si>
  <si>
    <t>entfärbt, erste Messung wieder korrumpiert?</t>
  </si>
  <si>
    <t>MRG-022-11-B-DMF</t>
  </si>
  <si>
    <t>MRG-022-11-B-Tol</t>
  </si>
  <si>
    <t>gelb</t>
  </si>
  <si>
    <t>MRG-022-3-B-DMSO</t>
  </si>
  <si>
    <t>MRG-022-3-B-DMF</t>
  </si>
  <si>
    <t>MRG-022-3-B-Tol</t>
  </si>
  <si>
    <t>trüb, nicht auswertbar, da Anisolpeak in ersten Probennahmen nicht zu finden</t>
  </si>
  <si>
    <t>entfärbt, nicht auswertbar, da Anisolpeak in ersten Probennahmen nicht zu finden</t>
  </si>
  <si>
    <t>entfärbt und gelber Niederschlag, nicht auswertbar, da Anisolpeak bei ersten Probennahmen zu klein</t>
  </si>
  <si>
    <t>Wiederholung MRG-022 mit besserer Entgasung</t>
  </si>
  <si>
    <t>MRG-023-10-B-DMSO</t>
  </si>
  <si>
    <t>29.06.21</t>
  </si>
  <si>
    <t>Integral der t0-Probe eigtl zu groß (sollte ca. 2.7 sein)</t>
  </si>
  <si>
    <t>MRG-023-10-B-DMF</t>
  </si>
  <si>
    <t>MRG-023-10-B-Tol</t>
  </si>
  <si>
    <t>keine Ahnung, ob ich den Datensatz nutzen soll</t>
  </si>
  <si>
    <t>MRG-023-9-B-DMSO</t>
  </si>
  <si>
    <t>orange</t>
  </si>
  <si>
    <t>MRG-023-9-B-DMF</t>
  </si>
  <si>
    <t>MRG-023-9-B-Tol</t>
  </si>
  <si>
    <t>MRG-023-7-B-DMSO</t>
  </si>
  <si>
    <t>MRG-023-7-B-DMF</t>
  </si>
  <si>
    <t>MRG-023-7-B-Tol</t>
  </si>
  <si>
    <t>pinke Haube auf farbloser Flüssigkeit</t>
  </si>
  <si>
    <t>Deckel eingedrückt</t>
  </si>
  <si>
    <t>gelbtrübe Reaktionslösung und pinker Niederschlag</t>
  </si>
  <si>
    <t>MRG-023-11-B-DMSO</t>
  </si>
  <si>
    <t>MRG-023-11-B-DMF</t>
  </si>
  <si>
    <t>MRG-023-11-B-Tol</t>
  </si>
  <si>
    <t>MRG-023-3-B-DMSO</t>
  </si>
  <si>
    <t>MRG-023-3-B-Tol</t>
  </si>
  <si>
    <t>entfärbt+leichter Niederschlag am Reaktorboden</t>
  </si>
  <si>
    <t>MRG-014-6-I-DMF</t>
  </si>
  <si>
    <t>01.06.21</t>
  </si>
  <si>
    <t>MRG-014-6-I-DMSO</t>
  </si>
  <si>
    <t>MRG-014-6-I-Tol</t>
  </si>
  <si>
    <t>MRG-014-12-I-DMSO</t>
  </si>
  <si>
    <t>MRG-014-12-I-DMF</t>
  </si>
  <si>
    <t>MRG-014-12-I-Tol</t>
  </si>
  <si>
    <t>MRG-014-16-I-DMSO</t>
  </si>
  <si>
    <t>MRG-014-16-I-DMF</t>
  </si>
  <si>
    <t>MRG-014-16-I-Tol</t>
  </si>
  <si>
    <t>MRG-014-20-I-DMSO</t>
  </si>
  <si>
    <t>MRG-014-20-I-DMF</t>
  </si>
  <si>
    <t>MRG-014-20-I-Tol</t>
  </si>
  <si>
    <t>MRG-014-26-I-DMSO</t>
  </si>
  <si>
    <t>MRG-014-26-I-DMF</t>
  </si>
  <si>
    <t>MRG-016-1-A-Tol</t>
  </si>
  <si>
    <t>MRG-016-2-A-Tol</t>
  </si>
  <si>
    <t>MRG-016-1-A-DMF</t>
  </si>
  <si>
    <t>MRG-016-1-A-DMSO</t>
  </si>
  <si>
    <t>x</t>
  </si>
  <si>
    <t>08.06.21</t>
  </si>
  <si>
    <t>scheint von Beginn an unterfüllt zu sein</t>
  </si>
  <si>
    <t>MRG-016-2-A-DMSO</t>
  </si>
  <si>
    <t>MRG-016-5-A-Tol</t>
  </si>
  <si>
    <t>MRG-016-5-A-DMF</t>
  </si>
  <si>
    <t>MRG-016-5-A-DMSO</t>
  </si>
  <si>
    <t>scheint von Beginn an unterfüllt zu sein, Gelierung des Monomers im Lösungsmittel vor Homogenisierung durch Entgasen</t>
  </si>
  <si>
    <t>MRG-016-6-A-DMF</t>
  </si>
  <si>
    <t>MRG-016-6-A-DMSO</t>
  </si>
  <si>
    <t>geliert und zieht Fäden (--&gt; Probennahme für SEC ab 2h und für NMR ab ca. 8h nicht unbedingt repräsentativ, da "Schlonz" schon bei SEC-Vial abgestriffen(siehe Fotos von weiteren Ansätzen mit BMA und DMSO)</t>
  </si>
  <si>
    <t>MRG-016-8-A-Tol</t>
  </si>
  <si>
    <t>MRG-016-8-A-DMF</t>
  </si>
  <si>
    <t>MRG-016-8-A-DMSO</t>
  </si>
  <si>
    <t xml:space="preserve">orange </t>
  </si>
  <si>
    <t>MRG-017-10-A-Tol</t>
  </si>
  <si>
    <t>MRG-017-10-A-DMSO</t>
  </si>
  <si>
    <t>MRG-017-10-A-DMF</t>
  </si>
  <si>
    <t>MRG-017-7-A-Tol</t>
  </si>
  <si>
    <t>MRG-017-7-A-DMSO</t>
  </si>
  <si>
    <t>MRG-017-7-A-DMF</t>
  </si>
  <si>
    <t>MRG-017-9-A-Tol</t>
  </si>
  <si>
    <t>MRG-017-9-A-DMSO</t>
  </si>
  <si>
    <t>MRG-017-9-A-DMF</t>
  </si>
  <si>
    <t>MRG-017-3-A-Tol</t>
  </si>
  <si>
    <t>MRG-017-3-A-DMSO</t>
  </si>
  <si>
    <t>MRG-017-3-A-DMF</t>
  </si>
  <si>
    <t>MRG-017-11-A-Tol</t>
  </si>
  <si>
    <t>MRG-017-11-A-DMF</t>
  </si>
  <si>
    <t>10.06.21</t>
  </si>
  <si>
    <t>starke Trübung (evtl Effekt durch erkalten)</t>
  </si>
  <si>
    <t>Verfärbung</t>
  </si>
  <si>
    <t>orange "Haube" (Teil verdampft), trüb (nach 3h50m startend)</t>
  </si>
  <si>
    <t xml:space="preserve">Trübung und Haube </t>
  </si>
  <si>
    <t>MRG-017-11-A-DMSO</t>
  </si>
  <si>
    <t>MRG-018-16-A-DMF</t>
  </si>
  <si>
    <t>14.06.21</t>
  </si>
  <si>
    <t>orange (Monomermenge nicht exakt(Blasen im Schlauch)</t>
  </si>
  <si>
    <t>MRG-018-16-A-Tol</t>
  </si>
  <si>
    <t>unterfüllt, leicht geliert (Monomermenge fraglich)</t>
  </si>
  <si>
    <t>Monomermenge fraglich</t>
  </si>
  <si>
    <t>MRG-018-16-A-DMSO</t>
  </si>
  <si>
    <t>MRG-018-13-A-DMF</t>
  </si>
  <si>
    <t>MRG-018-13-A-Tol</t>
  </si>
  <si>
    <t>MRG-018-13-A-DMSO</t>
  </si>
  <si>
    <t>trüb + Absetzung + Verdampfung, wiederholen oder rauswerfen</t>
  </si>
  <si>
    <t>•rote Haube auf trüb-weißer Lösung • leicht geliert, Auswertung der Umsätze deshalb nicht möglich</t>
  </si>
  <si>
    <t>MRG-018-14-A-DMF</t>
  </si>
  <si>
    <t>•sehr leicht unterfüllt • orange</t>
  </si>
  <si>
    <t>MRG-018-14-A-Tol</t>
  </si>
  <si>
    <t>MRG-018-14-A-DMSO</t>
  </si>
  <si>
    <t>MRG-018-15-A-DMF</t>
  </si>
  <si>
    <t>• orange verfärbt</t>
  </si>
  <si>
    <t>MRG-018-15-A-Tol</t>
  </si>
  <si>
    <t>MRG-018-15-A-DMSO</t>
  </si>
  <si>
    <t>MRG-018-21-A-DMF</t>
  </si>
  <si>
    <t>•leicht entfärbt</t>
  </si>
  <si>
    <t>MRG-018-21-A-DMSO</t>
  </si>
  <si>
    <t>• leicht entfärbt</t>
  </si>
  <si>
    <t>MRG-00x-21-A-Tol</t>
  </si>
  <si>
    <t>nicht löslich</t>
  </si>
  <si>
    <t>MRG-019-12-A-DMF</t>
  </si>
  <si>
    <t>MRG-019-12-A-Tol</t>
  </si>
  <si>
    <t>MRG-019-12-A-DMSO</t>
  </si>
  <si>
    <t>MRG-019-4-A-DMF</t>
  </si>
  <si>
    <t>MRG-019-4-A-Tol</t>
  </si>
  <si>
    <t>MRG-019-4-A-DMSO</t>
  </si>
  <si>
    <t>MRG-019-20-A-DMF</t>
  </si>
  <si>
    <t>MRG-019-20-A-Tol</t>
  </si>
  <si>
    <t>MRG-019-20-A-DMSO</t>
  </si>
  <si>
    <t>MRG-019-25-A-DMF</t>
  </si>
  <si>
    <t>MRG-019-25-A-Tol</t>
  </si>
  <si>
    <t>MRG-019-25-A-DMSO</t>
  </si>
  <si>
    <t>MRG-019-26-A-DMF</t>
  </si>
  <si>
    <t>MRG-019-26-A-DMSO</t>
  </si>
  <si>
    <t>21.06.21</t>
  </si>
  <si>
    <t>rote Haube (nicht geliert)</t>
  </si>
  <si>
    <t>nicht auszuwerten</t>
  </si>
  <si>
    <t>verfärbt</t>
  </si>
  <si>
    <t xml:space="preserve">trüb </t>
  </si>
  <si>
    <t>leicht orange</t>
  </si>
  <si>
    <t>verfärbt, erste Messung NMR scheint nicht richtig</t>
  </si>
  <si>
    <t>verfärbt, erste NMR-Messung nicht unbedingt repräsentativ</t>
  </si>
  <si>
    <t>verfärbt, roter NS</t>
  </si>
  <si>
    <t xml:space="preserve">später auswerten </t>
  </si>
  <si>
    <t>MRG-020-1-A-DMF</t>
  </si>
  <si>
    <t>MRG-020-1-A-Tol</t>
  </si>
  <si>
    <t>MRG-020-1-A-DMSO</t>
  </si>
  <si>
    <t>22.06.21</t>
  </si>
  <si>
    <t>MRG-020-2-A-DMF</t>
  </si>
  <si>
    <t>MRG-020-2-A-DMSO</t>
  </si>
  <si>
    <t>MRG-020-2-A-Tol</t>
  </si>
  <si>
    <t>Homogenisierungsfehler? WIEDERHOLEN</t>
  </si>
  <si>
    <t>Niederschlagsbildung am Boden des Reaktors (erst nach Abkühlen?)</t>
  </si>
  <si>
    <t>MRG-020-5-A-DMSO</t>
  </si>
  <si>
    <t>MRG-020-5-A-DMF</t>
  </si>
  <si>
    <t>MRG-020-5-A-Tol</t>
  </si>
  <si>
    <t>stark unterfüllt</t>
  </si>
  <si>
    <t>mittelstark unterfüllt</t>
  </si>
  <si>
    <t>MRG-020-6-A-DMF</t>
  </si>
  <si>
    <t>MRG-020-6-A-DMSO</t>
  </si>
  <si>
    <t>MRG-020-6-A-Tol</t>
  </si>
  <si>
    <t>orange, stark unterfüllt</t>
  </si>
  <si>
    <t>trüb, leicht geliert(s. Foto von SEC-Proben)</t>
  </si>
  <si>
    <t>MRG-020-8-A-DMF</t>
  </si>
  <si>
    <t>MRG-020-8-A-DMSO</t>
  </si>
  <si>
    <t>MRG-020-8-A-Tol</t>
  </si>
  <si>
    <t>nach 3h20min: orange</t>
  </si>
  <si>
    <t>durchsichtig orange</t>
  </si>
  <si>
    <t>MRG-021-2-B-DMSO</t>
  </si>
  <si>
    <t>MRG-021-2-B-DMF</t>
  </si>
  <si>
    <t>MRG-021-2-B-Tol</t>
  </si>
  <si>
    <t>MRG-021-1-B-DMSO</t>
  </si>
  <si>
    <t>MRG-021-1-B-DMF</t>
  </si>
  <si>
    <t>MRG-021-1-B-Tol</t>
  </si>
  <si>
    <t>MRG-021-6-B-DMSO</t>
  </si>
  <si>
    <t>MRG-021-6-B-DMF</t>
  </si>
  <si>
    <t>MRG-021-6-B-Tol</t>
  </si>
  <si>
    <t>MRG-021-5-B-DMSO</t>
  </si>
  <si>
    <t>MRG-021-5-B-DMF</t>
  </si>
  <si>
    <t>MRG-021-5-B-Tol</t>
  </si>
  <si>
    <t>MRG-021-8-B-DMSO</t>
  </si>
  <si>
    <t>MRG-021-8-B-DMF</t>
  </si>
  <si>
    <t>MRG-021-8-B-Tol</t>
  </si>
  <si>
    <t>24.06.21</t>
  </si>
  <si>
    <t>fadenartige Struktur des Monomers in Lösungsmittel vor Homogenisierung durch Entgasen(s. Foto)</t>
  </si>
  <si>
    <t>unterfüllt</t>
  </si>
  <si>
    <t>20h NMR nicht auswertbar, opak</t>
  </si>
  <si>
    <t>vor Start Rk orange</t>
  </si>
  <si>
    <t>vor Start Rk orange, nach Rk. Gelb</t>
  </si>
  <si>
    <t>in Reaktor 16 war Chloroform, dieses verdampfte beim Erhitzen, könnte Reaktionen gequencht haben</t>
  </si>
  <si>
    <t>MRG-024-16-B-Tol</t>
  </si>
  <si>
    <t>MRG-024-16-B-DMSO</t>
  </si>
  <si>
    <t>MRG-024-15-B-Tol</t>
  </si>
  <si>
    <t>MRG-024-15-B-DMSO</t>
  </si>
  <si>
    <t>MRG-024-13-B-Tol</t>
  </si>
  <si>
    <t>MRG-024-13-B-DMSO</t>
  </si>
  <si>
    <t>MRG-024-14-B-Tol</t>
  </si>
  <si>
    <t>MRG-024-14-B-DMSO</t>
  </si>
  <si>
    <t>MRG-024-21-B-Tol</t>
  </si>
  <si>
    <t>MRG-024-21-B-DMSO</t>
  </si>
  <si>
    <t>MRG-024-16-B-DMF</t>
  </si>
  <si>
    <t>MRG-024-15-B-DMF</t>
  </si>
  <si>
    <t>MRG-024-13-B-DMF</t>
  </si>
  <si>
    <t>MRG-024-14-B-DMF</t>
  </si>
  <si>
    <t>MRG-024-21-B-DMF</t>
  </si>
  <si>
    <t>30.06.21</t>
  </si>
  <si>
    <t>leicht entfärbt</t>
  </si>
  <si>
    <t>rote Haube (geliert), auf trüber Lösung(nicht geliert)</t>
  </si>
  <si>
    <t>trüb gelb</t>
  </si>
  <si>
    <t>MRG-025-4-B-DMF</t>
  </si>
  <si>
    <t>MRG-025-4-B-DMSO</t>
  </si>
  <si>
    <t>MRG-025-4-B-Tol</t>
  </si>
  <si>
    <t>MRG-025-12-B-DMF</t>
  </si>
  <si>
    <t>MRG-025-12-B-DMSO</t>
  </si>
  <si>
    <t>MRG-025-12-B-Tol</t>
  </si>
  <si>
    <t>MRG-025-20-B-DMF</t>
  </si>
  <si>
    <t>MRG-025-20-B-DMSO</t>
  </si>
  <si>
    <t>MRG-025-20-B-Tol</t>
  </si>
  <si>
    <t>MRG-025-25-B-DMF</t>
  </si>
  <si>
    <t>MRG-025-25-B-DMSO</t>
  </si>
  <si>
    <t>MRG-025-25-B-Tol</t>
  </si>
  <si>
    <t>MRG-025-26-B-DMF</t>
  </si>
  <si>
    <t>MRG-025-26-B-DMSO</t>
  </si>
  <si>
    <t>MRG-025-26-B-Tol</t>
  </si>
  <si>
    <t>01.07.21</t>
  </si>
  <si>
    <t>bei Erkalten: Eintrübung</t>
  </si>
  <si>
    <t>ganz leicht unterfüllt</t>
  </si>
  <si>
    <t>zweiphasig (rote Haube, farblose Flüssigkeit)</t>
  </si>
  <si>
    <t>vor Start leicht orange, nach Rk. Orange</t>
  </si>
  <si>
    <t>MRG-027-1-D-Tol</t>
  </si>
  <si>
    <t>MRG-027-1-D-DMF</t>
  </si>
  <si>
    <t>MRG-027-1-D-DMSO</t>
  </si>
  <si>
    <t>MRG-027-3-D-Tol</t>
  </si>
  <si>
    <t>MRG-027-3-D-DMF</t>
  </si>
  <si>
    <t>MRG-027-3-D-DMSO</t>
  </si>
  <si>
    <t>MRG-027-4-D-Tol</t>
  </si>
  <si>
    <t>MRG-027-4-D-DMF</t>
  </si>
  <si>
    <t>MRG-027-4-D-DMSO</t>
  </si>
  <si>
    <t>MRG-027-5-D-Tol</t>
  </si>
  <si>
    <t>MRG-027-5-D-DMF</t>
  </si>
  <si>
    <t>MRG-027-5-D-DMSO</t>
  </si>
  <si>
    <t>MRG-027-6-D-Tol</t>
  </si>
  <si>
    <t>MRG-027-6-D-DMF</t>
  </si>
  <si>
    <t>MRG-027-6-D-DMSO</t>
  </si>
  <si>
    <t>07.07.21</t>
  </si>
  <si>
    <t>bei Erkalten: gelber NS</t>
  </si>
  <si>
    <t>warm: eingetrübt, nach Erkalten: gelbe feste Haube</t>
  </si>
  <si>
    <t>keine Injektion in  letztes NMR-Vial(nicht komplett geliert[nur am Rand Feststoff])</t>
  </si>
  <si>
    <t>MRG-028-7-D-DMF</t>
  </si>
  <si>
    <t>MRG-028-7-D-Tol</t>
  </si>
  <si>
    <t>MRG-028-7-D-DMSO</t>
  </si>
  <si>
    <t>MRG-028-8-D-DMF</t>
  </si>
  <si>
    <t>MRG-028-8-D-Tol</t>
  </si>
  <si>
    <t>MRG-028-8-D-DMSO</t>
  </si>
  <si>
    <t>MRG-028-9-D-DMF</t>
  </si>
  <si>
    <t>MRG-028-9-D-Tol</t>
  </si>
  <si>
    <t>MRG-028-9-D-DMSO</t>
  </si>
  <si>
    <t>MRG-028-11-D-DMF</t>
  </si>
  <si>
    <t>MRG-028-11-D-Tol</t>
  </si>
  <si>
    <t>MRG-028-11-D-DMSO</t>
  </si>
  <si>
    <t>MRG-028-14-D-DMF</t>
  </si>
  <si>
    <t>MRG-028-14-D-Tol</t>
  </si>
  <si>
    <t>MRG-028-14-D-DMSO</t>
  </si>
  <si>
    <t>08.07.21</t>
  </si>
  <si>
    <t>trüber gelber Niederschlag</t>
  </si>
  <si>
    <t>Phasentrennung(gelb oben, farblos unten)</t>
  </si>
  <si>
    <t>MRG-029-10-D-DMF</t>
  </si>
  <si>
    <t>MRG-029-10-D-DMSO</t>
  </si>
  <si>
    <t>MRG-029-10-D-Tol</t>
  </si>
  <si>
    <t>MRG-029-13-D-DMF</t>
  </si>
  <si>
    <t>MRG-029-13-D-DMSO</t>
  </si>
  <si>
    <t>MRG-029-13-D-Tol</t>
  </si>
  <si>
    <t>MRG-029-15-D-DMF</t>
  </si>
  <si>
    <t>MRG-029-15-D-DMSO</t>
  </si>
  <si>
    <t>MRG-029-15-D-Tol</t>
  </si>
  <si>
    <t>MRG-029-12-D-DMF</t>
  </si>
  <si>
    <t>MRG-029-12-D-DMSO</t>
  </si>
  <si>
    <t>MRG-029-12-D-Tol</t>
  </si>
  <si>
    <t>MRG-029-26-D-DMF</t>
  </si>
  <si>
    <t>MRG-029-26-D-DMSO</t>
  </si>
  <si>
    <t>MRG-029-26-D-Tol</t>
  </si>
  <si>
    <t>12.07.21</t>
  </si>
  <si>
    <t>händische Zugabe</t>
  </si>
  <si>
    <t>händische Zugabe, unterfüllt</t>
  </si>
  <si>
    <t>trübe Lösung und gelbe Haube</t>
  </si>
  <si>
    <t>trübe Lösung und gelber Niederschlag</t>
  </si>
  <si>
    <t>Entmischung</t>
  </si>
  <si>
    <t>MRG-030-16-D-DMF</t>
  </si>
  <si>
    <t>MRG-030-16-D-DMSO</t>
  </si>
  <si>
    <t>MRG-030-16-D-Tol</t>
  </si>
  <si>
    <t>MRG-030-2-D-DMF</t>
  </si>
  <si>
    <t>MRG-030-2-D-DMSO</t>
  </si>
  <si>
    <t>MRG-030-2-D-Tol</t>
  </si>
  <si>
    <t>MRG-030-20-D-DMF</t>
  </si>
  <si>
    <t>MRG-030-20-D-DMSO</t>
  </si>
  <si>
    <t>MRG-030-20-D-Tol</t>
  </si>
  <si>
    <t>MRG-030-25-D-DMF</t>
  </si>
  <si>
    <t>MRG-030-25-D-DMSO</t>
  </si>
  <si>
    <t>MRG-030-25-D-Tol</t>
  </si>
  <si>
    <t>MRG-030-21-D-DMF</t>
  </si>
  <si>
    <t>MRG-030-21-D-DMSO</t>
  </si>
  <si>
    <t>MRG-030-21-D-Tol</t>
  </si>
  <si>
    <t>19.07.21</t>
  </si>
  <si>
    <t>neue Chemikalie (entstabilisiert am 19.07.21)</t>
  </si>
  <si>
    <t>neue Chemikalie (entstabilisiert am 19.07.21), nach Erkalten: Eintrübung</t>
  </si>
  <si>
    <t>MRG-031-1-J-DMSO</t>
  </si>
  <si>
    <t>MRG-031-1-J-DMF</t>
  </si>
  <si>
    <t>MRG-031-1-J-Tol</t>
  </si>
  <si>
    <t>21.07.21</t>
  </si>
  <si>
    <t>/</t>
  </si>
  <si>
    <t>weißer Niederschlag, trübe Lösung</t>
  </si>
  <si>
    <t>2 cm hohe Haube (durchgeliert)</t>
  </si>
  <si>
    <t>weiße, feste Haube</t>
  </si>
  <si>
    <t>sehr stark unterfüllt</t>
  </si>
  <si>
    <t>gelblich</t>
  </si>
  <si>
    <t>SEC-Proben aus Reaktor 1-7 verunglückt--&gt; keine Auswertung dieser möglich; außerdem Reaktoren 2,4,6,8,10,12,14: NMR-Proben ab 15 h nicht mehr genommen (verstopfte Nadel)</t>
  </si>
  <si>
    <t>ab 1h NMR nicht mehr auswertbar</t>
  </si>
  <si>
    <t>MRG-031-6-J-DMSO</t>
  </si>
  <si>
    <t>MRG-031-6-J-DMF</t>
  </si>
  <si>
    <t>MRG-031-6-J-Tol</t>
  </si>
  <si>
    <t>MRG-031-12-J-DMSO</t>
  </si>
  <si>
    <t>MRG-031-12-J-DMF</t>
  </si>
  <si>
    <t>MRG-031-12-J-Tol</t>
  </si>
  <si>
    <t>MRG-031-20-J-DMSO</t>
  </si>
  <si>
    <t>MRG-031-20-J-DMF</t>
  </si>
  <si>
    <t>MRG-031-20-J-Tol</t>
  </si>
  <si>
    <t>MRG-031-25-J-DMSO</t>
  </si>
  <si>
    <t>MRG-031-25-J-DMF</t>
  </si>
  <si>
    <t>MRG-031-25-J-Tol</t>
  </si>
  <si>
    <t>MRG-032-4-J-DMSO</t>
  </si>
  <si>
    <t>MRG-032-4-J-DMF</t>
  </si>
  <si>
    <t>MRG-032-4-J-Tol</t>
  </si>
  <si>
    <t>22.07.21</t>
  </si>
  <si>
    <t>sehr trüb</t>
  </si>
  <si>
    <t>durchsichtiger Niederschlag, trübe Lösung</t>
  </si>
  <si>
    <t>vor Start Reaktion: trüb, nach Reaktion: weißer viskoser Niederschlag, trübe Lösung</t>
  </si>
  <si>
    <t xml:space="preserve">vor Start Reaktion: trüb </t>
  </si>
  <si>
    <t>keine 4h-Probennahme, 6h Probennahme erst bei 6h20 min gestartet</t>
  </si>
  <si>
    <t>MRG-032-3-J-DMSO</t>
  </si>
  <si>
    <t>MRG-032-3-J-DMF</t>
  </si>
  <si>
    <t>MRG-032-3-J-Tol</t>
  </si>
  <si>
    <t>MRG-032-5-J-DMSO</t>
  </si>
  <si>
    <t>MRG-032-5-J-DMF</t>
  </si>
  <si>
    <t>MRG-032-5-J-Tol</t>
  </si>
  <si>
    <t>MRG-032-11-J-DMSO</t>
  </si>
  <si>
    <t>MRG-032-11-J-DMF</t>
  </si>
  <si>
    <t>MRG-032-11-J-Tol</t>
  </si>
  <si>
    <t>MRG-032-7-J-DMSO</t>
  </si>
  <si>
    <t>MRG-032-7-J-DMF</t>
  </si>
  <si>
    <t>MRG-032-7-J-Tol</t>
  </si>
  <si>
    <t>rauschen</t>
  </si>
  <si>
    <t>durchsichtige Haube, Homogenisierung schwierig, bzw. wieder Phasentrennung</t>
  </si>
  <si>
    <t xml:space="preserve">rauschen </t>
  </si>
  <si>
    <t>MRG-035-10-J-DMF</t>
  </si>
  <si>
    <t>MRG-035-10-J-DMSO</t>
  </si>
  <si>
    <t>MRG-035-10-J-Tol</t>
  </si>
  <si>
    <t>MRG-035-8-J-DMF</t>
  </si>
  <si>
    <t>MRG-035-8-J-DMSO</t>
  </si>
  <si>
    <t>MRG-035-8-J-Tol</t>
  </si>
  <si>
    <t>MRG-035-14-J-DMF</t>
  </si>
  <si>
    <t>MRG-035-14-J-DMSO</t>
  </si>
  <si>
    <t>MRG-035-14-J-Tol</t>
  </si>
  <si>
    <t>MRG-035-15-J-DMF</t>
  </si>
  <si>
    <t>MRG-035-15-J-DMSO</t>
  </si>
  <si>
    <t>MRG-035-15-J-Tol</t>
  </si>
  <si>
    <t>MRG-035-21J-DMF</t>
  </si>
  <si>
    <t>MRG-035-21J-DMSO</t>
  </si>
  <si>
    <t>MRG-035-21J-Tol</t>
  </si>
  <si>
    <t>27.07.21</t>
  </si>
  <si>
    <t>nach Reaktion: gelb</t>
  </si>
  <si>
    <t>nicht anwendbar</t>
  </si>
  <si>
    <t>2 cm hohe Haube (durchgeliert) auf Flüssigkeit</t>
  </si>
  <si>
    <t>trüb</t>
  </si>
  <si>
    <t>28.07.21</t>
  </si>
  <si>
    <t>MRG-036-1-J-DMSO</t>
  </si>
  <si>
    <t>MRG-036-1-J-DMF</t>
  </si>
  <si>
    <t>MRG-036-1-J-Tol</t>
  </si>
  <si>
    <t>MRG-036-6-J-DMSO</t>
  </si>
  <si>
    <t>MRG-036-6-J-DMF</t>
  </si>
  <si>
    <t>MRG-036-6-J-Tol</t>
  </si>
  <si>
    <t>MRG-036-12-J-DMSO</t>
  </si>
  <si>
    <t>MRG-036-12-J-DMF</t>
  </si>
  <si>
    <t>MRG-036-12-J-Tol</t>
  </si>
  <si>
    <t>MRG-036-20-J-DMSO</t>
  </si>
  <si>
    <t>MRG-036-20-J-DMF</t>
  </si>
  <si>
    <t>MRG-036-20-J-Tol</t>
  </si>
  <si>
    <t>MRG-036-25-J-DMSO</t>
  </si>
  <si>
    <t>MRG-036-25-J-DMF</t>
  </si>
  <si>
    <t>MRG-036-25-J-Tol</t>
  </si>
  <si>
    <t>MRG-037-16-J-DMF</t>
  </si>
  <si>
    <t>MRG-037-16-J-DMSO</t>
  </si>
  <si>
    <t>MRG-037-16-J-Tol</t>
  </si>
  <si>
    <t>MRG-037-13-J-DMF</t>
  </si>
  <si>
    <t>MRG-037-13-J-DMSO</t>
  </si>
  <si>
    <t>MRG-037-13-J-Tol</t>
  </si>
  <si>
    <t>MRG-037-9-J-DMF</t>
  </si>
  <si>
    <t>MRG-037-9-J-DMSO</t>
  </si>
  <si>
    <t>MRG-037-9-J-Tol</t>
  </si>
  <si>
    <t>MRG-037-2-J-DMF</t>
  </si>
  <si>
    <t>MRG-037-2-J-DMSO</t>
  </si>
  <si>
    <t>MRG-037-2-J-Tol</t>
  </si>
  <si>
    <t>MRG-037-26-J-DMF</t>
  </si>
  <si>
    <t>MRG-037-26-J-DMSO</t>
  </si>
  <si>
    <t>MRG-037-26-J-Tol</t>
  </si>
  <si>
    <t>29.07.21</t>
  </si>
  <si>
    <t>1.5(Haube)</t>
  </si>
  <si>
    <t xml:space="preserve">nach Reaktion: trüb und weißer viskoser Niederschlag </t>
  </si>
  <si>
    <t>ziemlich viskos; NMR-Proben ab 1h quasi alle unterfüllt</t>
  </si>
  <si>
    <t>ziemlich viskos; NMR-Proben ab 1h quasi alle unterfüllt, noch mal neue NMR-Messung nötig</t>
  </si>
  <si>
    <t>MRG-039-6-E-DMF</t>
  </si>
  <si>
    <t>MRG-039-6-E-DMSO</t>
  </si>
  <si>
    <t>MRG-039-6-E-Tol</t>
  </si>
  <si>
    <t>MRG-039-12-E-DMF</t>
  </si>
  <si>
    <t>MRG-039-12-E-DMSO</t>
  </si>
  <si>
    <t>MRG-039-12-E-Tol</t>
  </si>
  <si>
    <t>MRG-039-1-E-DMF</t>
  </si>
  <si>
    <t>MRG-039-1-E-DMSO</t>
  </si>
  <si>
    <t>MRG-039-1-E-Tol</t>
  </si>
  <si>
    <t>MRG-039-20-E-DMF</t>
  </si>
  <si>
    <t>MRG-039-20-E-DMSO</t>
  </si>
  <si>
    <t>MRG-039-20-E-Tol</t>
  </si>
  <si>
    <t>MRG-039-25-E-DMF</t>
  </si>
  <si>
    <t>MRG-039-25-E-DMSO</t>
  </si>
  <si>
    <t>MRG-039-25-E-Tol</t>
  </si>
  <si>
    <t>02.08.21</t>
  </si>
  <si>
    <t>Haube(2), Rest (0)</t>
  </si>
  <si>
    <t>auf SEC-Vials gelierte Perlen, gelierte Haube auf Flüssigkeit (siehe Foto)</t>
  </si>
  <si>
    <t xml:space="preserve">auf SEC-Vials teilgelierte Haube </t>
  </si>
  <si>
    <t>ganz leicht entfärbt</t>
  </si>
  <si>
    <t>Haube auf trüber Lösung (keine Homogenisierung, Entmischung)</t>
  </si>
  <si>
    <t>MRG-041-3-E-Tol</t>
  </si>
  <si>
    <t>MRG-041-3-E-DMF</t>
  </si>
  <si>
    <t>MRG-041-3-E-DMSO</t>
  </si>
  <si>
    <t>MRG-041-4-E-Tol</t>
  </si>
  <si>
    <t>MRG-041-4-E-DMF</t>
  </si>
  <si>
    <t>MRG-041-4-E-DMSO</t>
  </si>
  <si>
    <t>MRG-041-7-E-Tol</t>
  </si>
  <si>
    <t>MRG-041-7-E-DMF</t>
  </si>
  <si>
    <t>MRG-041-7-E-DMSO</t>
  </si>
  <si>
    <t>MRG-041-11-E-Tol</t>
  </si>
  <si>
    <t>MRG-041-11-E-DMF</t>
  </si>
  <si>
    <t>MRG-041-11-E-DMSO</t>
  </si>
  <si>
    <t>MRG-041-5-E-Tol</t>
  </si>
  <si>
    <t>MRG-041-5-E-DMF</t>
  </si>
  <si>
    <t>MRG-041-5-E-DMSO</t>
  </si>
  <si>
    <t>03.08.21</t>
  </si>
  <si>
    <t>0(Fl.) 1.5 (Feststoff)</t>
  </si>
  <si>
    <t>0 (Haube = 2)</t>
  </si>
  <si>
    <t>gelber viskoser Niederschlag + trübe Lösung</t>
  </si>
  <si>
    <t>trübweiße Lösung + gelbe feste Auflage (am Rand)</t>
  </si>
  <si>
    <t>trüb weißlich</t>
  </si>
  <si>
    <t>n.a.</t>
  </si>
  <si>
    <t>Haube, durch Entmischung nicht auswertbar</t>
  </si>
  <si>
    <t>MRG-042-10-E-DMF</t>
  </si>
  <si>
    <t>MRG-042-10-E-DMSO</t>
  </si>
  <si>
    <t>MRG-042-10-E-Tol</t>
  </si>
  <si>
    <t>MRG-042-8-E-DMF</t>
  </si>
  <si>
    <t>MRG-042-8-E-DMSO</t>
  </si>
  <si>
    <t>MRG-042-8-E-Tol</t>
  </si>
  <si>
    <t>MRG-042-14-E-DMF</t>
  </si>
  <si>
    <t>MRG-042-14-E-DMSO</t>
  </si>
  <si>
    <t>MRG-042-14-E-Tol</t>
  </si>
  <si>
    <t>MRG-042-15-E-DMF</t>
  </si>
  <si>
    <t>MRG-042-15-E-DMSO</t>
  </si>
  <si>
    <t>MRG-042-15-E-Tol</t>
  </si>
  <si>
    <t>MRG-042-21-E-DMF</t>
  </si>
  <si>
    <t>MRG-042-21-E-DMSO</t>
  </si>
  <si>
    <t>MRG-042-6-E-DMSO</t>
  </si>
  <si>
    <t>04.08.21</t>
  </si>
  <si>
    <t>0(Fl.), Haube (2)</t>
  </si>
  <si>
    <t>trüb, Haube auf Flüssigkeit</t>
  </si>
  <si>
    <t>dunkelgelb</t>
  </si>
  <si>
    <t>sowohl Anisol, als auch Trioxan zugegeben --&gt; Wiederholung</t>
  </si>
  <si>
    <t>MRG-045-1-E-DMF</t>
  </si>
  <si>
    <t>MRG-045-5-E-DMF</t>
  </si>
  <si>
    <t>MRG-045-6-E-DMF</t>
  </si>
  <si>
    <t>MRG-045-11-E-DMF</t>
  </si>
  <si>
    <t>MRG-045-12-E-DMF</t>
  </si>
  <si>
    <t>MRG-045-25-E-DMF</t>
  </si>
  <si>
    <t>getrübt? 
nein, ja (0; 1)</t>
  </si>
  <si>
    <t>geliert? (0;1;2 / 
nein, leicht, vollständig)</t>
  </si>
  <si>
    <t>Daten nutzen (für KI) (0;1/ nein,ja)</t>
  </si>
  <si>
    <t>verfärbt/entfärbt?
nein, wenig, ja (0; 0.5; 1)</t>
  </si>
  <si>
    <t>Niederschlag?
nein, ja (0;1)</t>
  </si>
  <si>
    <t>Haube?
Nein, ja (0;1)</t>
  </si>
  <si>
    <t>Reaktor unterfüllt 
wenig - stark (0 - 2)</t>
  </si>
  <si>
    <t>orange, leicht undicht (unterfüllt nach 20h)</t>
  </si>
  <si>
    <t>MRG-022-7-B-DMSO</t>
  </si>
  <si>
    <t>MRG-043-16-E-DMF</t>
  </si>
  <si>
    <t>MRG-043-16-E-DMSO</t>
  </si>
  <si>
    <t>MRG-043-16-E-Tol</t>
  </si>
  <si>
    <t>MRG-043-13-E-DMF</t>
  </si>
  <si>
    <t>MRG-043-13-E-DMSO</t>
  </si>
  <si>
    <t>MRG-043-13-E-Tol</t>
  </si>
  <si>
    <t>MRG-043-9-E-DMF</t>
  </si>
  <si>
    <t>MRG-043-9-E-DMSO</t>
  </si>
  <si>
    <t>MRG-043-9-E-Tol</t>
  </si>
  <si>
    <t>MRG-043-2-E-DMF</t>
  </si>
  <si>
    <t>MRG-043-2-E-DMSO</t>
  </si>
  <si>
    <t>MRG-043-2-E-Tol</t>
  </si>
  <si>
    <t>MRG-043-26-E-DMF</t>
  </si>
  <si>
    <t>MRG-043-26-E-DMSO</t>
  </si>
  <si>
    <t>MRG-043-15-E-Tol</t>
  </si>
  <si>
    <t>05.08.21</t>
  </si>
  <si>
    <t>trübe weiße Lösung</t>
  </si>
  <si>
    <t>0 (Fl.), Haube (1)</t>
  </si>
  <si>
    <t>händische Zugabe, schlechte Homogenisierung?, NMR nicht auswertbar</t>
  </si>
  <si>
    <t>Homogenisierung schwierig, gelbe Haube auf durchsichtiger Lösung, NMR nicht auswertbar</t>
  </si>
  <si>
    <t>afterthreedaysat20degree</t>
  </si>
  <si>
    <t>afteronedayat20degree</t>
  </si>
  <si>
    <t>aftertwodaysat20degree</t>
  </si>
  <si>
    <t>verworfen</t>
  </si>
  <si>
    <r>
      <t>opak violett,</t>
    </r>
    <r>
      <rPr>
        <sz val="11"/>
        <color rgb="FFFF0000"/>
        <rFont val="Arial"/>
        <family val="2"/>
      </rPr>
      <t xml:space="preserve"> SEC-Proben durcheinander gekommen</t>
    </r>
  </si>
  <si>
    <t>afteronedayatRT</t>
  </si>
  <si>
    <t>380*</t>
  </si>
  <si>
    <t>410*</t>
  </si>
  <si>
    <t>560*</t>
  </si>
  <si>
    <t>790*</t>
  </si>
  <si>
    <t>490*</t>
  </si>
  <si>
    <t>810*</t>
  </si>
  <si>
    <t>570*</t>
  </si>
  <si>
    <t>540*</t>
  </si>
  <si>
    <t>MRG-044-An-Tol-Vgl-alt</t>
  </si>
  <si>
    <t>MRG-044-An-Tol-Vgl-neu</t>
  </si>
  <si>
    <t>Vergleich Anisol, Trioxan in Toluol</t>
  </si>
  <si>
    <t>erwartet (bei gleicher Konzentration von Anisol und Trioxan):</t>
  </si>
  <si>
    <t>Verhätlnis soll/ist</t>
  </si>
  <si>
    <t>Integral Anisol</t>
  </si>
  <si>
    <t xml:space="preserve">Integral Trioxan </t>
  </si>
  <si>
    <t>09.08.21</t>
  </si>
  <si>
    <t>nicht auswertbar(NMR zusammengeschmissen)</t>
  </si>
  <si>
    <t>950*</t>
  </si>
  <si>
    <t>710*</t>
  </si>
  <si>
    <t>350*</t>
  </si>
  <si>
    <t>770*</t>
  </si>
  <si>
    <t>2100*</t>
  </si>
  <si>
    <t>afterthreedaysatRT</t>
  </si>
  <si>
    <t>Blasen beim Aufziehen</t>
  </si>
  <si>
    <t>orange + entfärbt</t>
  </si>
  <si>
    <t>Blasen beim Aufziehen, erstes NMR(0h) nicht auswertbar (nicht völlig homogenisiert?)</t>
  </si>
  <si>
    <t>Blasen beim Aufziehen, NMR nicht auswertbar (nicht homogenisiert?)</t>
  </si>
  <si>
    <t>leichte Entfärbung, NMR schwer auszuwerten</t>
  </si>
  <si>
    <t>14700'</t>
  </si>
  <si>
    <t>17000'</t>
  </si>
  <si>
    <t>16100'</t>
  </si>
  <si>
    <t>14000'</t>
  </si>
  <si>
    <t>61000'</t>
  </si>
  <si>
    <t>54000'</t>
  </si>
  <si>
    <t>37000'</t>
  </si>
  <si>
    <t>74000'</t>
  </si>
  <si>
    <t>14800'</t>
  </si>
  <si>
    <t>14100'</t>
  </si>
  <si>
    <t>22000'</t>
  </si>
  <si>
    <t>21800'</t>
  </si>
  <si>
    <t>20000'</t>
  </si>
  <si>
    <t>270*'</t>
  </si>
  <si>
    <t>260*'</t>
  </si>
  <si>
    <t>310*'</t>
  </si>
  <si>
    <t>290*'</t>
  </si>
  <si>
    <t>280*'</t>
  </si>
  <si>
    <t>16800'</t>
  </si>
  <si>
    <t>17200'</t>
  </si>
  <si>
    <t>16000'</t>
  </si>
  <si>
    <t>x'</t>
  </si>
  <si>
    <t>1600*'</t>
  </si>
  <si>
    <t>1700*'</t>
  </si>
  <si>
    <t>1200*'</t>
  </si>
  <si>
    <t>920*'</t>
  </si>
  <si>
    <t>890*'</t>
  </si>
  <si>
    <t>8700'</t>
  </si>
  <si>
    <t>810'</t>
  </si>
  <si>
    <t>12100'</t>
  </si>
  <si>
    <t>11600'</t>
  </si>
  <si>
    <t>16900'</t>
  </si>
  <si>
    <t>9000'</t>
  </si>
  <si>
    <t>12500'</t>
  </si>
  <si>
    <t>3500*</t>
  </si>
  <si>
    <t>41000'</t>
  </si>
  <si>
    <t>40000'</t>
  </si>
  <si>
    <t>1100*</t>
  </si>
  <si>
    <t>13500'</t>
  </si>
  <si>
    <t>1740*</t>
  </si>
  <si>
    <t>1540*</t>
  </si>
  <si>
    <t>6500'</t>
  </si>
  <si>
    <t>43000'</t>
  </si>
  <si>
    <t>15700'</t>
  </si>
  <si>
    <t>16700'</t>
  </si>
  <si>
    <t>18100'</t>
  </si>
  <si>
    <t>18500'</t>
  </si>
  <si>
    <t>39000'</t>
  </si>
  <si>
    <t>75000'</t>
  </si>
  <si>
    <t>65000'</t>
  </si>
  <si>
    <t>55000'</t>
  </si>
  <si>
    <t>77000'</t>
  </si>
  <si>
    <t>72000'</t>
  </si>
  <si>
    <t>63000'</t>
  </si>
  <si>
    <t>9200*</t>
  </si>
  <si>
    <t>7600*</t>
  </si>
  <si>
    <t>83000'</t>
  </si>
  <si>
    <t>80000'</t>
  </si>
  <si>
    <t>25000'</t>
  </si>
  <si>
    <t>6600*</t>
  </si>
  <si>
    <t>9900'</t>
  </si>
  <si>
    <t>10700'</t>
  </si>
  <si>
    <t>9100'</t>
  </si>
  <si>
    <t>32000'</t>
  </si>
  <si>
    <t>9800'</t>
  </si>
  <si>
    <t>10200'</t>
  </si>
  <si>
    <t>5900'</t>
  </si>
  <si>
    <t>390*'</t>
  </si>
  <si>
    <t>650*'</t>
  </si>
  <si>
    <t>610*'</t>
  </si>
  <si>
    <t>670*</t>
  </si>
  <si>
    <t>1340'</t>
  </si>
  <si>
    <t>3100'</t>
  </si>
  <si>
    <t>3400'</t>
  </si>
  <si>
    <t>6100'</t>
  </si>
  <si>
    <t>880*</t>
  </si>
  <si>
    <t>1840*</t>
  </si>
  <si>
    <t>3800*</t>
  </si>
  <si>
    <t>1750'</t>
  </si>
  <si>
    <t>930*</t>
  </si>
  <si>
    <t>1630*</t>
  </si>
  <si>
    <t>3200'</t>
  </si>
  <si>
    <t>1230*</t>
  </si>
  <si>
    <t>2300'</t>
  </si>
  <si>
    <t>4600'</t>
  </si>
  <si>
    <t>220*</t>
  </si>
  <si>
    <t>240*</t>
  </si>
  <si>
    <t>260*</t>
  </si>
  <si>
    <t>480*'</t>
  </si>
  <si>
    <t>360*'</t>
  </si>
  <si>
    <t>MRG-023-3-B-DMF</t>
  </si>
  <si>
    <t>450*</t>
  </si>
  <si>
    <t>120*</t>
  </si>
  <si>
    <t>910*</t>
  </si>
  <si>
    <t>5000'</t>
  </si>
  <si>
    <t>430*'</t>
  </si>
  <si>
    <t>560*'</t>
  </si>
  <si>
    <t>500*</t>
  </si>
  <si>
    <t>1680*</t>
  </si>
  <si>
    <t>330*'</t>
  </si>
  <si>
    <t>2500*</t>
  </si>
  <si>
    <t>440*</t>
  </si>
  <si>
    <t>1870*</t>
  </si>
  <si>
    <t>1260*'</t>
  </si>
  <si>
    <t>3600*'</t>
  </si>
  <si>
    <t>3800'</t>
  </si>
  <si>
    <t>8900'</t>
  </si>
  <si>
    <t>10600'</t>
  </si>
  <si>
    <t>2600'</t>
  </si>
  <si>
    <t>38000'</t>
  </si>
  <si>
    <t>740*</t>
  </si>
  <si>
    <t>600*'</t>
  </si>
  <si>
    <t>13000'</t>
  </si>
  <si>
    <t>12400'</t>
  </si>
  <si>
    <t>13800'</t>
  </si>
  <si>
    <t>1160*'</t>
  </si>
  <si>
    <t>1560*'</t>
  </si>
  <si>
    <t>460*'</t>
  </si>
  <si>
    <t>850*</t>
  </si>
  <si>
    <t>18200'</t>
  </si>
  <si>
    <t>23000'</t>
  </si>
  <si>
    <t>42000'</t>
  </si>
  <si>
    <t>47000'</t>
  </si>
  <si>
    <t>51000'</t>
  </si>
  <si>
    <t>4300'</t>
  </si>
  <si>
    <t>7300*</t>
  </si>
  <si>
    <t>12000*</t>
  </si>
  <si>
    <t>890*</t>
  </si>
  <si>
    <t>2400*</t>
  </si>
  <si>
    <t>1330*</t>
  </si>
  <si>
    <t>58000'</t>
  </si>
  <si>
    <t>62000'</t>
  </si>
  <si>
    <t>4800'</t>
  </si>
  <si>
    <t>5300'</t>
  </si>
  <si>
    <t>1450*'</t>
  </si>
  <si>
    <t>3300*'</t>
  </si>
  <si>
    <t>5000*</t>
  </si>
  <si>
    <t>30000'</t>
  </si>
  <si>
    <t>31000'</t>
  </si>
  <si>
    <t>90000'</t>
  </si>
  <si>
    <t>4400'</t>
  </si>
  <si>
    <t>NMR- und SEC-Proben ab 1h nicht gezogen (schon durchgeliert!)</t>
  </si>
  <si>
    <t>2500*'</t>
  </si>
  <si>
    <t>3100*'</t>
  </si>
  <si>
    <t>3400*'</t>
  </si>
  <si>
    <t>4100*'</t>
  </si>
  <si>
    <t>3000*</t>
  </si>
  <si>
    <t>97000'</t>
  </si>
  <si>
    <t>28000'</t>
  </si>
  <si>
    <t>24000'</t>
  </si>
  <si>
    <t>29000'</t>
  </si>
  <si>
    <t>27000'</t>
  </si>
  <si>
    <t>after17daysinfridge</t>
  </si>
  <si>
    <t>after17daysinfridge and twodays atRT</t>
  </si>
  <si>
    <t>6900'</t>
  </si>
  <si>
    <t>9200'</t>
  </si>
  <si>
    <t>8100'</t>
  </si>
  <si>
    <t>9700'</t>
  </si>
  <si>
    <t>7000'</t>
  </si>
  <si>
    <t>9600'</t>
  </si>
  <si>
    <t>10400'</t>
  </si>
  <si>
    <t>Überlagerung Standard und aufbauendes Polymer, verworfen</t>
  </si>
  <si>
    <t>schwierig )Überlagerung Standardpeak (eher nicht nehmen), verworfen</t>
  </si>
  <si>
    <t>NMR nicht vernünftig auswertbar, getrübt, verworfen</t>
  </si>
  <si>
    <t>entfärbt, leicht unterfüllt; verworfen</t>
  </si>
  <si>
    <t>Überlagerung Standard mit aufbauendem Polymer (letzte drei Messungen); verworfen</t>
  </si>
  <si>
    <t>Überlagerung Standard mit aufbauendem Polymer (letzte drei Messungen);verworfen</t>
  </si>
  <si>
    <t>getrübt, Überlagerung Standard mit aufbauendem Polymer (letzte drei Messungen), verworfen</t>
  </si>
  <si>
    <t>entfärbt, Verhältnis bei t0 nicht gut; verworfen</t>
  </si>
  <si>
    <t>leicht unterfüllt, verworfen</t>
  </si>
  <si>
    <t>getrübt und Integral bei t0 zu groß; verworfen</t>
  </si>
  <si>
    <t>ab t=8h geht alles im Rauschen unter, Trübung; verworfen</t>
  </si>
  <si>
    <t>bisschen leerer; verworfen</t>
  </si>
  <si>
    <t>Phasentrennung?; verworfen</t>
  </si>
  <si>
    <t>Monomerzugabe nicht 100% richtig; verworfen</t>
  </si>
  <si>
    <t>Monomerzugabe nicht 100% richtig;verworfen</t>
  </si>
  <si>
    <t>leerer; verworfen</t>
  </si>
  <si>
    <t>Standard</t>
  </si>
  <si>
    <t xml:space="preserve">n-Decan </t>
  </si>
  <si>
    <t>n-Decan</t>
  </si>
  <si>
    <t xml:space="preserve">Anisol </t>
  </si>
  <si>
    <t>Trioxan</t>
  </si>
  <si>
    <t>6.58-6.73</t>
  </si>
  <si>
    <t>3.93-4.02</t>
  </si>
  <si>
    <t>6.64-6.79</t>
  </si>
  <si>
    <t>6.77-6.89</t>
  </si>
  <si>
    <t>6.91-7.05</t>
  </si>
  <si>
    <t>3.50-3.56</t>
  </si>
  <si>
    <t>3.50-3.61</t>
  </si>
  <si>
    <t>3.88-3.96</t>
  </si>
  <si>
    <t>3.43-3.57</t>
  </si>
  <si>
    <t>3.58-3.60</t>
  </si>
  <si>
    <t>3.92-4.00</t>
  </si>
  <si>
    <t>3.57-3.63</t>
  </si>
  <si>
    <t>3.51-3.57</t>
  </si>
  <si>
    <t>3.93-3.97</t>
  </si>
  <si>
    <t>7.02-7.19</t>
  </si>
  <si>
    <t>6.58-6.72</t>
  </si>
  <si>
    <t>6.57-6.71</t>
  </si>
  <si>
    <t>3.54-3.64</t>
  </si>
  <si>
    <t>3.51-3.59</t>
  </si>
  <si>
    <t>3.87-3.97</t>
  </si>
  <si>
    <t>3.48-3.56</t>
  </si>
  <si>
    <t>6.63-6.79</t>
  </si>
  <si>
    <t>3.87-3.95</t>
  </si>
  <si>
    <t>6.35-6.64</t>
  </si>
  <si>
    <t>3.58-3.65</t>
  </si>
  <si>
    <t>3.92-4.0</t>
  </si>
  <si>
    <t>3.50-3.57</t>
  </si>
  <si>
    <t>3.54-3.59</t>
  </si>
  <si>
    <t>3.94-3.99</t>
  </si>
  <si>
    <t>3.50-3.59</t>
  </si>
  <si>
    <t>3.53-3.59</t>
  </si>
  <si>
    <t>3.96-4.0</t>
  </si>
  <si>
    <t>6.53-6.67</t>
  </si>
  <si>
    <t>6.55-6.69</t>
  </si>
  <si>
    <t>6.63-6.75</t>
  </si>
  <si>
    <t>6.87-7.0</t>
  </si>
  <si>
    <t>6.62-6.76</t>
  </si>
  <si>
    <t>3.60-3.69</t>
  </si>
  <si>
    <t>3.88-3.99</t>
  </si>
  <si>
    <t>3.48-3.59</t>
  </si>
  <si>
    <t>3.85-4.0</t>
  </si>
  <si>
    <t>3.45-3.57</t>
  </si>
  <si>
    <t>3.53-3.65</t>
  </si>
  <si>
    <t>3.84-4.06</t>
  </si>
  <si>
    <t>3.48-3.58</t>
  </si>
  <si>
    <t>6.59-6.76</t>
  </si>
  <si>
    <t>3.88-4.0</t>
  </si>
  <si>
    <t>3.43-3.50</t>
  </si>
  <si>
    <t>3.54-3.63</t>
  </si>
  <si>
    <t>3.43-3.5</t>
  </si>
  <si>
    <t>3.5-3.58</t>
  </si>
  <si>
    <t>3.88-3.98</t>
  </si>
  <si>
    <t>3.44-3.54</t>
  </si>
  <si>
    <t>unschön</t>
  </si>
  <si>
    <t>5.26-5.31</t>
  </si>
  <si>
    <t>6.54-6.63</t>
  </si>
  <si>
    <t>5.24-5.31</t>
  </si>
  <si>
    <t>3.52-3.58</t>
  </si>
  <si>
    <t>3.42-3.52</t>
  </si>
  <si>
    <t>5.22-5.30</t>
  </si>
  <si>
    <t>3.45-3.51</t>
  </si>
  <si>
    <t>3.9-4.05</t>
  </si>
  <si>
    <t>3.91-4.02</t>
  </si>
  <si>
    <t>6.50-6.64</t>
  </si>
  <si>
    <t>6.60-6.74</t>
  </si>
  <si>
    <t>5.22-5.33</t>
  </si>
  <si>
    <t>6.53-6-67</t>
  </si>
  <si>
    <t>6.56-6.7</t>
  </si>
  <si>
    <t>3.41-3.50</t>
  </si>
  <si>
    <t>3.48-3.57</t>
  </si>
  <si>
    <t>5.21-5.30</t>
  </si>
  <si>
    <t>6.80-7.00</t>
  </si>
  <si>
    <t>3.47-3.51</t>
  </si>
  <si>
    <t>3.86-3.98</t>
  </si>
  <si>
    <t>3.39-3.50</t>
  </si>
  <si>
    <t>6.54-6.70</t>
  </si>
  <si>
    <t>5.24-5.30</t>
  </si>
  <si>
    <t>6.91-7.04</t>
  </si>
  <si>
    <t>3.41-3.53</t>
  </si>
  <si>
    <t>6.63-6.8</t>
  </si>
  <si>
    <t>3.90-4.00</t>
  </si>
  <si>
    <t>6.65-6.78</t>
  </si>
  <si>
    <t>6.65-6.77</t>
  </si>
  <si>
    <t>3.90-3.99</t>
  </si>
  <si>
    <t>3.47-3.55</t>
  </si>
  <si>
    <t>3.52-3.63</t>
  </si>
  <si>
    <t>5.19-5.3</t>
  </si>
  <si>
    <t>3.45-3.55</t>
  </si>
  <si>
    <t>5.19-5.31</t>
  </si>
  <si>
    <t>3.46-3.56</t>
  </si>
  <si>
    <t>3.51-3.62</t>
  </si>
  <si>
    <t>3.50-3.60</t>
  </si>
  <si>
    <t>3.47-3.63</t>
  </si>
  <si>
    <t>3.90-4.06</t>
  </si>
  <si>
    <t>6.62-6.77</t>
  </si>
  <si>
    <t>6.54-6.67</t>
  </si>
  <si>
    <t>5.2-5.34</t>
  </si>
  <si>
    <t>3.47-3.58</t>
  </si>
  <si>
    <t>3.46-3.58</t>
  </si>
  <si>
    <t>3.87-3.98</t>
  </si>
  <si>
    <t>3.49-3.61</t>
  </si>
  <si>
    <t>3.41-3.52</t>
  </si>
  <si>
    <t>3.85-3.98</t>
  </si>
  <si>
    <t>3.49-3.60</t>
  </si>
  <si>
    <t>3.44-3.53</t>
  </si>
  <si>
    <t>3.92-4.01</t>
  </si>
  <si>
    <t>5.23-5.32</t>
  </si>
  <si>
    <t>6.57-6.72</t>
  </si>
  <si>
    <t>6.59-6.71</t>
  </si>
  <si>
    <t>5.23-5.31</t>
  </si>
  <si>
    <t>6.64-6.77</t>
  </si>
  <si>
    <t>6.48-6.66</t>
  </si>
  <si>
    <t>6.61-6.75</t>
  </si>
  <si>
    <t>5.21-5.32</t>
  </si>
  <si>
    <t>6.59-6.72</t>
  </si>
  <si>
    <t>3.48-3.64</t>
  </si>
  <si>
    <t>3.89-3.99</t>
  </si>
  <si>
    <t>6.61-6.74</t>
  </si>
  <si>
    <t>5.20-5.35</t>
  </si>
  <si>
    <t>6.57-6.7</t>
  </si>
  <si>
    <t>6.60-6.73</t>
  </si>
  <si>
    <t>6.66-6.79</t>
  </si>
  <si>
    <t>6.65-6.8</t>
  </si>
  <si>
    <t>5.11-5.22</t>
  </si>
  <si>
    <t>6.66-6.8</t>
  </si>
  <si>
    <t>6.54-6.69</t>
  </si>
  <si>
    <t>5.20-5.3</t>
  </si>
  <si>
    <t>3.90-4.0</t>
  </si>
  <si>
    <t>6.63-6.77</t>
  </si>
  <si>
    <t>6.57-6.69</t>
  </si>
  <si>
    <t>5.20-5.32</t>
  </si>
  <si>
    <t>3.50-3.65</t>
  </si>
  <si>
    <t>3.46-3.64</t>
  </si>
  <si>
    <t>6.66-6.80</t>
  </si>
  <si>
    <t>6.64-6.78</t>
  </si>
  <si>
    <t>5.13-5.24</t>
  </si>
  <si>
    <t>3.51-3.67</t>
  </si>
  <si>
    <t>3.46-3.6</t>
  </si>
  <si>
    <t>3.44-3.59</t>
  </si>
  <si>
    <t>3.83-4.05</t>
  </si>
  <si>
    <t>3.51-3.66</t>
  </si>
  <si>
    <t>3.43-3.54</t>
  </si>
  <si>
    <t>3.55-3.67</t>
  </si>
  <si>
    <t>6.59-6.73</t>
  </si>
  <si>
    <t>6.61-6.76</t>
  </si>
  <si>
    <t>5.19-5.35</t>
  </si>
  <si>
    <t>5.17-5.37</t>
  </si>
  <si>
    <t>3.44-3.57</t>
  </si>
  <si>
    <t>3.85-3.99</t>
  </si>
  <si>
    <t>3.44-3.56</t>
  </si>
  <si>
    <t>3.43-3.62</t>
  </si>
  <si>
    <t>3.90-4.02</t>
  </si>
  <si>
    <t>6.58-6.74</t>
  </si>
  <si>
    <t>5.21-5.34</t>
  </si>
  <si>
    <t>6.52-6.67</t>
  </si>
  <si>
    <t>6.59-6.74</t>
  </si>
  <si>
    <t>5.20-5.36</t>
  </si>
  <si>
    <t>6.52-6.68</t>
  </si>
  <si>
    <t>6.62-6.78</t>
  </si>
  <si>
    <t>6.65-6.81</t>
  </si>
  <si>
    <t>6.63-6.80</t>
  </si>
  <si>
    <t>5.11-5.25</t>
  </si>
  <si>
    <t>6.60-6.75</t>
  </si>
  <si>
    <t>6.53-6.68</t>
  </si>
  <si>
    <t>6.55-6.71</t>
  </si>
  <si>
    <t>6.55-6.70</t>
  </si>
  <si>
    <t>5.18-5.32</t>
  </si>
  <si>
    <t>3.50-3.64</t>
  </si>
  <si>
    <t>3.46-3.55</t>
  </si>
  <si>
    <t>3.92-3.99</t>
  </si>
  <si>
    <t>3.42-3.53</t>
  </si>
  <si>
    <t>6.59-6.70</t>
  </si>
  <si>
    <t>5.22-5.35</t>
  </si>
  <si>
    <t>3.44-3.58</t>
  </si>
  <si>
    <t>3.47-3.60</t>
  </si>
  <si>
    <t>5.13-5.22</t>
  </si>
  <si>
    <t>6.66-6.75</t>
  </si>
  <si>
    <t>5.19-5.30</t>
  </si>
  <si>
    <t>3.53-3.62</t>
  </si>
  <si>
    <t>3.9-3.98</t>
  </si>
  <si>
    <t>3.48-3.66</t>
  </si>
  <si>
    <t>3.50-3.67</t>
  </si>
  <si>
    <t>6.56-6.73</t>
  </si>
  <si>
    <t>5.20-5.33</t>
  </si>
  <si>
    <t>6.58-6.76</t>
  </si>
  <si>
    <t>3.43-3.61</t>
  </si>
  <si>
    <t>3.45-3.60</t>
  </si>
  <si>
    <t>3.88-4.01</t>
  </si>
  <si>
    <t>3.5-3.65</t>
  </si>
  <si>
    <t>3.43-3.55</t>
  </si>
  <si>
    <t>5.21-5.29</t>
  </si>
  <si>
    <t>6.65-6.80</t>
  </si>
  <si>
    <t>6.51-6.65</t>
  </si>
  <si>
    <t>5.2-5.35</t>
  </si>
  <si>
    <t>6.58-6.71</t>
  </si>
  <si>
    <t>5.24-5.33</t>
  </si>
  <si>
    <t>6.62-6.75</t>
  </si>
  <si>
    <t>6.66-6.81</t>
  </si>
  <si>
    <t>5.12-5.24</t>
  </si>
  <si>
    <t>6.62-6.74</t>
  </si>
  <si>
    <t>6.54-6.68</t>
  </si>
  <si>
    <t>5.16-5.31</t>
  </si>
  <si>
    <t>3.51-3.64</t>
  </si>
  <si>
    <t>3.46-3.60</t>
  </si>
  <si>
    <t>3.89-3.98</t>
  </si>
  <si>
    <t>6.59-6.78</t>
  </si>
  <si>
    <t>6.72-6.84</t>
  </si>
  <si>
    <t>5.10-5.26</t>
  </si>
  <si>
    <t>6.64-6.8</t>
  </si>
  <si>
    <t>5.19-5.34</t>
  </si>
  <si>
    <t>3.54-3.66</t>
  </si>
  <si>
    <t>3.87-4.0</t>
  </si>
  <si>
    <t>3.48-3.60</t>
  </si>
  <si>
    <t>3.89-4.02</t>
  </si>
  <si>
    <t>3.54-3.69</t>
  </si>
  <si>
    <t>3.50-3.62</t>
  </si>
  <si>
    <t>3.84-4.0</t>
  </si>
  <si>
    <t>3.52-3.65</t>
  </si>
  <si>
    <t>6.59-6.75</t>
  </si>
  <si>
    <t>Peakrange (bei nur einer Zahl wurde die automatische Auswertung genutzt)</t>
  </si>
  <si>
    <t>bis 26.07.21</t>
  </si>
  <si>
    <t>Integral nach Umrechnung Trioxan</t>
  </si>
  <si>
    <t>ab hier neue Trioxanlösung</t>
  </si>
  <si>
    <t>ab 27.07.21</t>
  </si>
  <si>
    <t>Integral nach Umrechnung Trioxan/ oder Peakverhältnis Anisol</t>
  </si>
  <si>
    <t>6.59-6.77</t>
  </si>
  <si>
    <t>6.62-6.79</t>
  </si>
  <si>
    <t>6.62-6.80</t>
  </si>
  <si>
    <t>6.62-6.81</t>
  </si>
  <si>
    <t>geschlossene Reaktoren zw. 0 und 20h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</si>
</sst>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3" borderId="7" xfId="0" applyFont="1" applyFill="1" applyBorder="1" applyAlignment="1">
      <alignment wrapText="1"/>
    </xf>
    <xf numFmtId="0" fontId="3" fillId="3" borderId="8" xfId="0" applyFont="1" applyFill="1" applyBorder="1"/>
    <xf numFmtId="0" fontId="2" fillId="0" borderId="5" xfId="0" applyFont="1" applyBorder="1"/>
    <xf numFmtId="10" fontId="3" fillId="0" borderId="10" xfId="1" applyNumberFormat="1" applyFont="1" applyBorder="1" applyAlignment="1">
      <alignment horizontal="center" vertical="center"/>
    </xf>
    <xf numFmtId="0" fontId="2" fillId="0" borderId="12" xfId="0" applyFont="1" applyBorder="1"/>
    <xf numFmtId="9" fontId="2" fillId="0" borderId="1" xfId="1" applyFont="1" applyBorder="1"/>
    <xf numFmtId="0" fontId="2" fillId="0" borderId="0" xfId="0" applyFont="1" applyFill="1" applyBorder="1"/>
    <xf numFmtId="9" fontId="2" fillId="0" borderId="0" xfId="1" applyFont="1" applyFill="1" applyBorder="1"/>
    <xf numFmtId="0" fontId="2" fillId="3" borderId="0" xfId="0" applyFont="1" applyFill="1"/>
    <xf numFmtId="0" fontId="2" fillId="2" borderId="0" xfId="0" applyFont="1" applyFill="1"/>
    <xf numFmtId="10" fontId="2" fillId="0" borderId="0" xfId="0" applyNumberFormat="1" applyFont="1"/>
    <xf numFmtId="0" fontId="2" fillId="0" borderId="0" xfId="0" applyFont="1" applyFill="1" applyBorder="1" applyAlignment="1">
      <alignment horizontal="right"/>
    </xf>
    <xf numFmtId="0" fontId="2" fillId="0" borderId="13" xfId="0" applyFont="1" applyBorder="1"/>
    <xf numFmtId="0" fontId="0" fillId="0" borderId="0" xfId="0" applyFill="1" applyBorder="1"/>
    <xf numFmtId="0" fontId="2" fillId="4" borderId="11" xfId="0" applyFont="1" applyFill="1" applyBorder="1"/>
    <xf numFmtId="0" fontId="2" fillId="4" borderId="0" xfId="0" applyFont="1" applyFill="1"/>
    <xf numFmtId="0" fontId="2" fillId="4" borderId="12" xfId="0" applyFont="1" applyFill="1" applyBorder="1"/>
    <xf numFmtId="0" fontId="2" fillId="4" borderId="13" xfId="0" applyFont="1" applyFill="1" applyBorder="1"/>
    <xf numFmtId="0" fontId="2" fillId="0" borderId="11" xfId="0" applyFont="1" applyFill="1" applyBorder="1"/>
    <xf numFmtId="10" fontId="2" fillId="4" borderId="0" xfId="0" applyNumberFormat="1" applyFont="1" applyFill="1"/>
    <xf numFmtId="10" fontId="2" fillId="0" borderId="0" xfId="0" applyNumberFormat="1" applyFont="1" applyFill="1"/>
    <xf numFmtId="0" fontId="5" fillId="2" borderId="0" xfId="0" applyFont="1" applyFill="1"/>
    <xf numFmtId="0" fontId="5" fillId="5" borderId="0" xfId="0" applyFont="1" applyFill="1"/>
    <xf numFmtId="0" fontId="3" fillId="0" borderId="0" xfId="0" applyFont="1"/>
    <xf numFmtId="0" fontId="7" fillId="0" borderId="0" xfId="0" applyFont="1"/>
    <xf numFmtId="0" fontId="2" fillId="0" borderId="0" xfId="0" quotePrefix="1" applyFont="1"/>
    <xf numFmtId="10" fontId="2" fillId="2" borderId="0" xfId="0" applyNumberFormat="1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.ringleb" id="{CB1E7F2C-9CAD-45FC-B223-C1CA6C592570}" userId="michael.ringleb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66" dT="2021-08-26T12:17:06.81" personId="{CB1E7F2C-9CAD-45FC-B223-C1CA6C592570}" id="{40F20CAA-98C1-4F85-B159-32F72E378208}">
    <text>Schulter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92"/>
  <sheetViews>
    <sheetView tabSelected="1" zoomScaleNormal="100" workbookViewId="0">
      <selection activeCell="F5" sqref="F5"/>
    </sheetView>
  </sheetViews>
  <sheetFormatPr baseColWidth="10" defaultRowHeight="14.25" x14ac:dyDescent="0.2"/>
  <cols>
    <col min="1" max="1" width="52.140625" style="1" bestFit="1" customWidth="1"/>
    <col min="2" max="2" width="24.85546875" style="1" bestFit="1" customWidth="1"/>
    <col min="3" max="3" width="26.28515625" style="1" customWidth="1"/>
    <col min="4" max="4" width="13.42578125" style="1" bestFit="1" customWidth="1"/>
    <col min="5" max="5" width="13.5703125" style="1" bestFit="1" customWidth="1"/>
    <col min="6" max="6" width="11.42578125" style="1"/>
    <col min="7" max="7" width="27.140625" style="1" bestFit="1" customWidth="1"/>
    <col min="8" max="8" width="27.140625" style="1" customWidth="1"/>
    <col min="9" max="9" width="17.28515625" style="1" customWidth="1"/>
    <col min="10" max="10" width="18.42578125" style="1" customWidth="1"/>
    <col min="11" max="11" width="16.7109375" style="23" bestFit="1" customWidth="1"/>
    <col min="12" max="12" width="13.42578125" style="1" bestFit="1" customWidth="1"/>
    <col min="13" max="13" width="13.5703125" style="1" bestFit="1" customWidth="1"/>
    <col min="14" max="15" width="11.42578125" style="1"/>
    <col min="16" max="16" width="19.28515625" style="1" customWidth="1"/>
    <col min="17" max="17" width="16.7109375" style="23" bestFit="1" customWidth="1"/>
    <col min="18" max="18" width="13.42578125" style="1" bestFit="1" customWidth="1"/>
    <col min="19" max="19" width="13.5703125" style="1" bestFit="1" customWidth="1"/>
    <col min="20" max="21" width="11.42578125" style="1"/>
    <col min="22" max="22" width="19.28515625" style="1" customWidth="1"/>
    <col min="23" max="23" width="16.7109375" style="23" bestFit="1" customWidth="1"/>
    <col min="24" max="24" width="13.42578125" style="1" bestFit="1" customWidth="1"/>
    <col min="25" max="25" width="13.5703125" style="1" bestFit="1" customWidth="1"/>
    <col min="26" max="27" width="11.42578125" style="1"/>
    <col min="28" max="28" width="19.28515625" style="1" customWidth="1"/>
    <col min="29" max="29" width="16.7109375" style="23" bestFit="1" customWidth="1"/>
    <col min="30" max="30" width="13.42578125" style="1" bestFit="1" customWidth="1"/>
    <col min="31" max="31" width="13.5703125" style="1" bestFit="1" customWidth="1"/>
    <col min="32" max="32" width="11.42578125" style="1"/>
    <col min="33" max="33" width="13.42578125" style="1" bestFit="1" customWidth="1"/>
    <col min="34" max="34" width="13.5703125" style="1" bestFit="1" customWidth="1"/>
    <col min="35" max="36" width="11.42578125" style="1"/>
    <col min="37" max="37" width="19.28515625" style="1" customWidth="1"/>
    <col min="38" max="38" width="16.7109375" style="23" bestFit="1" customWidth="1"/>
    <col min="39" max="39" width="13.42578125" style="1" bestFit="1" customWidth="1"/>
    <col min="40" max="40" width="13.5703125" style="1" bestFit="1" customWidth="1"/>
    <col min="41" max="41" width="11.42578125" style="1"/>
    <col min="42" max="42" width="13.42578125" style="1" bestFit="1" customWidth="1"/>
    <col min="43" max="43" width="13.5703125" style="1" bestFit="1" customWidth="1"/>
    <col min="44" max="45" width="11.42578125" style="1"/>
    <col min="46" max="46" width="19.28515625" style="1" customWidth="1"/>
    <col min="47" max="47" width="16.7109375" style="23" bestFit="1" customWidth="1"/>
    <col min="48" max="48" width="13.42578125" style="1" bestFit="1" customWidth="1"/>
    <col min="49" max="49" width="13.5703125" style="1" bestFit="1" customWidth="1"/>
    <col min="50" max="51" width="11.42578125" style="1"/>
    <col min="52" max="52" width="19.28515625" style="1" customWidth="1"/>
    <col min="53" max="53" width="16.7109375" style="23" bestFit="1" customWidth="1"/>
    <col min="54" max="54" width="11.42578125" style="1"/>
    <col min="55" max="55" width="29.85546875" style="1" customWidth="1"/>
    <col min="56" max="56" width="19" style="1" customWidth="1"/>
    <col min="57" max="57" width="20.28515625" style="1" customWidth="1"/>
    <col min="58" max="58" width="14.5703125" style="1" customWidth="1"/>
    <col min="59" max="59" width="16.28515625" style="1" customWidth="1"/>
    <col min="60" max="60" width="14" style="1" customWidth="1"/>
    <col min="61" max="61" width="40.5703125" style="1" customWidth="1"/>
    <col min="62" max="62" width="37.28515625" style="1" bestFit="1" customWidth="1"/>
    <col min="63" max="16384" width="11.42578125" style="1"/>
  </cols>
  <sheetData>
    <row r="1" spans="1:62" ht="15.75" thickBot="1" x14ac:dyDescent="0.3">
      <c r="C1" s="2"/>
      <c r="D1" s="40" t="s">
        <v>0</v>
      </c>
      <c r="E1" s="41"/>
      <c r="F1" s="41"/>
      <c r="G1" s="41"/>
      <c r="H1" s="41"/>
      <c r="I1" s="41"/>
      <c r="J1" s="41"/>
      <c r="K1" s="42"/>
      <c r="L1" s="40" t="s">
        <v>1</v>
      </c>
      <c r="M1" s="43"/>
      <c r="N1" s="43"/>
      <c r="O1" s="43"/>
      <c r="P1" s="43"/>
      <c r="Q1" s="44"/>
      <c r="R1" s="40" t="s">
        <v>2</v>
      </c>
      <c r="S1" s="43"/>
      <c r="T1" s="43"/>
      <c r="U1" s="43"/>
      <c r="V1" s="43"/>
      <c r="W1" s="44"/>
      <c r="X1" s="40" t="s">
        <v>3</v>
      </c>
      <c r="Y1" s="43"/>
      <c r="Z1" s="43"/>
      <c r="AA1" s="43"/>
      <c r="AB1" s="43"/>
      <c r="AC1" s="44"/>
      <c r="AD1" s="40" t="s">
        <v>4</v>
      </c>
      <c r="AE1" s="43"/>
      <c r="AF1" s="44"/>
      <c r="AG1" s="40" t="s">
        <v>5</v>
      </c>
      <c r="AH1" s="43"/>
      <c r="AI1" s="43"/>
      <c r="AJ1" s="43"/>
      <c r="AK1" s="43"/>
      <c r="AL1" s="44"/>
      <c r="AM1" s="40" t="s">
        <v>6</v>
      </c>
      <c r="AN1" s="43"/>
      <c r="AO1" s="44"/>
      <c r="AP1" s="40" t="s">
        <v>7</v>
      </c>
      <c r="AQ1" s="43"/>
      <c r="AR1" s="43"/>
      <c r="AS1" s="43"/>
      <c r="AT1" s="43"/>
      <c r="AU1" s="44"/>
      <c r="AV1" s="40" t="s">
        <v>8</v>
      </c>
      <c r="AW1" s="43"/>
      <c r="AX1" s="43"/>
      <c r="AY1" s="43"/>
      <c r="AZ1" s="43"/>
      <c r="BA1" s="44"/>
      <c r="BJ1" s="3"/>
    </row>
    <row r="2" spans="1:62" s="15" customFormat="1" ht="78" customHeight="1" thickBot="1" x14ac:dyDescent="0.3">
      <c r="A2" s="4" t="s">
        <v>9</v>
      </c>
      <c r="B2" s="5" t="s">
        <v>10</v>
      </c>
      <c r="C2" s="7" t="s">
        <v>11</v>
      </c>
      <c r="D2" s="8" t="s">
        <v>12</v>
      </c>
      <c r="E2" s="9" t="s">
        <v>13</v>
      </c>
      <c r="F2" s="10" t="s">
        <v>14</v>
      </c>
      <c r="G2" s="10" t="s">
        <v>784</v>
      </c>
      <c r="H2" s="11" t="s">
        <v>1008</v>
      </c>
      <c r="I2" s="11" t="s">
        <v>15</v>
      </c>
      <c r="J2" s="11" t="s">
        <v>1013</v>
      </c>
      <c r="K2" s="16" t="s">
        <v>16</v>
      </c>
      <c r="L2" s="9" t="s">
        <v>12</v>
      </c>
      <c r="M2" s="9" t="s">
        <v>13</v>
      </c>
      <c r="N2" s="10" t="s">
        <v>14</v>
      </c>
      <c r="O2" s="10" t="s">
        <v>17</v>
      </c>
      <c r="P2" s="11" t="s">
        <v>1010</v>
      </c>
      <c r="Q2" s="16" t="s">
        <v>16</v>
      </c>
      <c r="R2" s="9" t="s">
        <v>12</v>
      </c>
      <c r="S2" s="9" t="s">
        <v>13</v>
      </c>
      <c r="T2" s="10" t="s">
        <v>14</v>
      </c>
      <c r="U2" s="10" t="s">
        <v>17</v>
      </c>
      <c r="V2" s="11" t="s">
        <v>1010</v>
      </c>
      <c r="W2" s="16" t="s">
        <v>16</v>
      </c>
      <c r="X2" s="9" t="s">
        <v>12</v>
      </c>
      <c r="Y2" s="9" t="s">
        <v>13</v>
      </c>
      <c r="Z2" s="10" t="s">
        <v>14</v>
      </c>
      <c r="AA2" s="10" t="s">
        <v>17</v>
      </c>
      <c r="AB2" s="11" t="s">
        <v>1010</v>
      </c>
      <c r="AC2" s="16" t="s">
        <v>16</v>
      </c>
      <c r="AD2" s="9" t="s">
        <v>12</v>
      </c>
      <c r="AE2" s="9" t="s">
        <v>13</v>
      </c>
      <c r="AF2" s="12" t="s">
        <v>14</v>
      </c>
      <c r="AG2" s="9" t="s">
        <v>12</v>
      </c>
      <c r="AH2" s="9" t="s">
        <v>13</v>
      </c>
      <c r="AI2" s="10" t="s">
        <v>14</v>
      </c>
      <c r="AJ2" s="10" t="s">
        <v>17</v>
      </c>
      <c r="AK2" s="11" t="s">
        <v>1010</v>
      </c>
      <c r="AL2" s="16" t="s">
        <v>16</v>
      </c>
      <c r="AM2" s="9" t="s">
        <v>12</v>
      </c>
      <c r="AN2" s="9" t="s">
        <v>13</v>
      </c>
      <c r="AO2" s="12" t="s">
        <v>14</v>
      </c>
      <c r="AP2" s="9" t="s">
        <v>12</v>
      </c>
      <c r="AQ2" s="9" t="s">
        <v>13</v>
      </c>
      <c r="AR2" s="10" t="s">
        <v>14</v>
      </c>
      <c r="AS2" s="10" t="s">
        <v>17</v>
      </c>
      <c r="AT2" s="11" t="s">
        <v>1010</v>
      </c>
      <c r="AU2" s="16" t="s">
        <v>16</v>
      </c>
      <c r="AV2" s="9" t="s">
        <v>12</v>
      </c>
      <c r="AW2" s="9" t="s">
        <v>13</v>
      </c>
      <c r="AX2" s="10" t="s">
        <v>14</v>
      </c>
      <c r="AY2" s="10" t="s">
        <v>17</v>
      </c>
      <c r="AZ2" s="11" t="s">
        <v>1010</v>
      </c>
      <c r="BA2" s="16" t="s">
        <v>16</v>
      </c>
      <c r="BB2" s="6" t="s">
        <v>18</v>
      </c>
      <c r="BC2" s="6" t="s">
        <v>19</v>
      </c>
      <c r="BD2" s="13" t="s">
        <v>550</v>
      </c>
      <c r="BE2" s="13" t="s">
        <v>547</v>
      </c>
      <c r="BF2" s="13" t="s">
        <v>544</v>
      </c>
      <c r="BG2" s="13" t="s">
        <v>548</v>
      </c>
      <c r="BH2" s="13" t="s">
        <v>549</v>
      </c>
      <c r="BI2" s="13" t="s">
        <v>545</v>
      </c>
      <c r="BJ2" s="14" t="s">
        <v>546</v>
      </c>
    </row>
    <row r="3" spans="1:62" x14ac:dyDescent="0.2">
      <c r="A3" s="21" t="s">
        <v>41</v>
      </c>
      <c r="B3" s="22" t="s">
        <v>20</v>
      </c>
      <c r="C3" s="1">
        <v>1</v>
      </c>
      <c r="F3" s="1" t="e">
        <f>ROUND(E3/D3,2)</f>
        <v>#DIV/0!</v>
      </c>
      <c r="G3" s="1" t="s">
        <v>785</v>
      </c>
      <c r="H3" s="1">
        <v>0.68500000000000005</v>
      </c>
      <c r="I3" s="1">
        <v>2.7309999999999999</v>
      </c>
      <c r="J3" s="1">
        <f>IF(G3="Trioxan", I3*$I$595,IF(OR(LEFT(H3,1)="6",LEFT(H3,1)="7"), I3*0.95,I3))</f>
        <v>2.7309999999999999</v>
      </c>
      <c r="K3" s="23">
        <v>0</v>
      </c>
      <c r="N3" s="1" t="e">
        <f>ROUND(M3/L3,2)</f>
        <v>#DIV/0!</v>
      </c>
      <c r="O3" s="1">
        <v>2.7189999999999999</v>
      </c>
      <c r="P3" s="1">
        <f>IF(G3="Trioxan", O3*$I$595,IF(OR(LEFT(H3,1)="6",LEFT(H3,1)="7"), O3*0.95,O3))</f>
        <v>2.7189999999999999</v>
      </c>
      <c r="Q3" s="23">
        <f>1-(P3/J3)</f>
        <v>4.3939948736726464E-3</v>
      </c>
      <c r="T3" s="1" t="e">
        <f>ROUND(S3/R3,2)</f>
        <v>#DIV/0!</v>
      </c>
      <c r="U3" s="1">
        <v>2.6909999999999998</v>
      </c>
      <c r="V3" s="1">
        <f>IF(G3="Trioxan", U3*$I$595,IF(OR(LEFT(H3,1)="6",LEFT(H3,1)="7"), U3*0.95,U3))</f>
        <v>2.6909999999999998</v>
      </c>
      <c r="W3" s="23">
        <f>1-(V3/J3)</f>
        <v>1.4646649578908821E-2</v>
      </c>
      <c r="Z3" s="1" t="e">
        <f>ROUND(Y3/X3,2)</f>
        <v>#DIV/0!</v>
      </c>
      <c r="AA3" s="1">
        <v>2.6190000000000002</v>
      </c>
      <c r="AB3" s="1">
        <f>IF(G3="Trioxan", AA3*$I$595,IF(OR(LEFT(H3,1)="6",LEFT(H3,1)="7"), AA3*0.95,AA3))</f>
        <v>2.6190000000000002</v>
      </c>
      <c r="AC3" s="23">
        <f>1-(AB3/J3)</f>
        <v>4.1010618820944589E-2</v>
      </c>
      <c r="AF3" s="1" t="e">
        <f>ROUND(AE3/AD3,2)</f>
        <v>#DIV/0!</v>
      </c>
      <c r="AI3" s="1" t="e">
        <f>ROUND(AH3/AG3,2)</f>
        <v>#DIV/0!</v>
      </c>
      <c r="AJ3" s="1">
        <v>2.5369999999999999</v>
      </c>
      <c r="AK3" s="1">
        <f>IF(G3="Trioxan", AJ3*$I$595,IF(OR(LEFT(H3,1)="6",LEFT(H3,1)="7"), AJ3*0.95,AJ3))</f>
        <v>2.5369999999999999</v>
      </c>
      <c r="AL3" s="23">
        <f>1-(AK3/J3)</f>
        <v>7.1036250457707784E-2</v>
      </c>
      <c r="AO3" s="1" t="e">
        <f>ROUND(AN3/AM3,2)</f>
        <v>#DIV/0!</v>
      </c>
      <c r="AR3" s="1" t="e">
        <f>ROUND(AQ3/AP3,2)</f>
        <v>#DIV/0!</v>
      </c>
      <c r="AS3" s="1">
        <v>2.3140000000000001</v>
      </c>
      <c r="AT3" s="1">
        <f>IF(G3="Trioxan", AS3*$I$595,IF(OR(LEFT(H3,1)="6",LEFT(H3,1)="7"), AS3*0.95,AS3))</f>
        <v>2.3140000000000001</v>
      </c>
      <c r="AU3" s="23">
        <f>1-(AT3/J3)</f>
        <v>0.15269132186012446</v>
      </c>
      <c r="AX3" s="1" t="e">
        <f>ROUND(AW3/AV3,2)</f>
        <v>#DIV/0!</v>
      </c>
      <c r="AY3" s="1">
        <v>2.1640000000000001</v>
      </c>
      <c r="AZ3" s="1">
        <f>IF(G3="Trioxan", AY3*$I$595,IF(OR(LEFT(H3,1)="6",LEFT(H3,1)="7"), AY3*0.95,AY3))</f>
        <v>2.1640000000000001</v>
      </c>
      <c r="BA3" s="23">
        <f>1-(AZ3/J3)</f>
        <v>0.20761625778103254</v>
      </c>
      <c r="BB3" s="1" t="s">
        <v>21</v>
      </c>
      <c r="BC3" s="1" t="s">
        <v>576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">
      <c r="A4" s="22" t="s">
        <v>40</v>
      </c>
      <c r="B4" s="22" t="s">
        <v>22</v>
      </c>
      <c r="C4" s="1">
        <v>3</v>
      </c>
      <c r="F4" s="1" t="e">
        <f>ROUND(E4/D4,2)</f>
        <v>#DIV/0!</v>
      </c>
      <c r="G4" s="1" t="s">
        <v>786</v>
      </c>
      <c r="H4" s="1">
        <v>0.63800000000000001</v>
      </c>
      <c r="I4" s="1">
        <v>10.638999999999999</v>
      </c>
      <c r="J4" s="1">
        <f t="shared" ref="J4:J36" si="0">IF(G4="Trioxan", I4*$I$595,IF(OR(LEFT(H4,1)="6",LEFT(H4,1)="7"), I4*0.95,I4))</f>
        <v>10.638999999999999</v>
      </c>
      <c r="K4" s="23">
        <v>0</v>
      </c>
      <c r="N4" s="1" t="e">
        <f t="shared" ref="N4:N67" si="1">ROUND(M4/L4,2)</f>
        <v>#DIV/0!</v>
      </c>
      <c r="P4" s="1">
        <f t="shared" ref="P4:P67" si="2">IF(G4="Trioxan", O4*$I$595,IF(OR(LEFT(H4,1)="6",LEFT(H4,1)="7"), O4*0.95,O4))</f>
        <v>0</v>
      </c>
      <c r="Q4" s="23">
        <f t="shared" ref="Q4:Q67" si="3">1-(P4/J4)</f>
        <v>1</v>
      </c>
      <c r="T4" s="1" t="e">
        <f t="shared" ref="T4:T67" si="4">ROUND(S4/R4,2)</f>
        <v>#DIV/0!</v>
      </c>
      <c r="V4" s="1">
        <f t="shared" ref="V4:V67" si="5">IF(G4="Trioxan", U4*$I$595,IF(OR(LEFT(H4,1)="6",LEFT(H4,1)="7"), U4*0.95,U4))</f>
        <v>0</v>
      </c>
      <c r="W4" s="23">
        <f t="shared" ref="W4:W67" si="6">1-(V4/J4)</f>
        <v>1</v>
      </c>
      <c r="Z4" s="1" t="e">
        <f t="shared" ref="Z4:Z67" si="7">ROUND(Y4/X4,2)</f>
        <v>#DIV/0!</v>
      </c>
      <c r="AB4" s="1">
        <f t="shared" ref="AB4:AB67" si="8">IF(G4="Trioxan", AA4*$I$595,IF(OR(LEFT(H4,1)="6",LEFT(H4,1)="7"), AA4*0.95,AA4))</f>
        <v>0</v>
      </c>
      <c r="AC4" s="23">
        <f t="shared" ref="AC4:AC67" si="9">1-(AB4/J4)</f>
        <v>1</v>
      </c>
      <c r="AF4" s="1" t="e">
        <f t="shared" ref="AF4:AF67" si="10">ROUND(AE4/AD4,2)</f>
        <v>#DIV/0!</v>
      </c>
      <c r="AI4" s="1" t="e">
        <f t="shared" ref="AI4:AI67" si="11">ROUND(AH4/AG4,2)</f>
        <v>#DIV/0!</v>
      </c>
      <c r="AK4" s="1">
        <f t="shared" ref="AK4:AK67" si="12">IF(G4="Trioxan", AJ4*$I$595,IF(OR(LEFT(H4,1)="6",LEFT(H4,1)="7"), AJ4*0.95,AJ4))</f>
        <v>0</v>
      </c>
      <c r="AL4" s="23">
        <f t="shared" ref="AL4:AL67" si="13">1-(AK4/J4)</f>
        <v>1</v>
      </c>
      <c r="AO4" s="1" t="e">
        <f t="shared" ref="AO4:AO67" si="14">ROUND(AN4/AM4,2)</f>
        <v>#DIV/0!</v>
      </c>
      <c r="AR4" s="1" t="e">
        <f t="shared" ref="AR4:AR67" si="15">ROUND(AQ4/AP4,2)</f>
        <v>#DIV/0!</v>
      </c>
      <c r="AT4" s="1">
        <f t="shared" ref="AT4:AT67" si="16">IF(G4="Trioxan", AS4*$I$595,IF(OR(LEFT(H4,1)="6",LEFT(H4,1)="7"), AS4*0.95,AS4))</f>
        <v>0</v>
      </c>
      <c r="AU4" s="23">
        <f t="shared" ref="AU4:AU5" si="17">1-(AT4/J4)</f>
        <v>1</v>
      </c>
      <c r="AX4" s="1" t="e">
        <f t="shared" ref="AX4:AX67" si="18">ROUND(AW4/AV4,2)</f>
        <v>#DIV/0!</v>
      </c>
      <c r="AZ4" s="1">
        <f t="shared" ref="AZ4:AZ67" si="19">IF(G4="Trioxan", AY4*$I$595,IF(OR(LEFT(H4,1)="6",LEFT(H4,1)="7"), AY4*0.95,AY4))</f>
        <v>0</v>
      </c>
      <c r="BA4" s="23">
        <f>1-(AZ4/J4)</f>
        <v>1</v>
      </c>
      <c r="BB4" s="1" t="s">
        <v>21</v>
      </c>
      <c r="BC4" s="1" t="s">
        <v>576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J4" s="1">
        <v>0</v>
      </c>
    </row>
    <row r="5" spans="1:62" x14ac:dyDescent="0.2">
      <c r="B5" s="22" t="s">
        <v>23</v>
      </c>
      <c r="C5" s="1">
        <v>4</v>
      </c>
      <c r="F5" s="1" t="e">
        <f>ROUND(E5/D5,2)</f>
        <v>#DIV/0!</v>
      </c>
      <c r="G5" s="1" t="s">
        <v>786</v>
      </c>
      <c r="H5" s="1">
        <v>1.1020000000000001</v>
      </c>
      <c r="I5" s="1">
        <v>2.58</v>
      </c>
      <c r="J5" s="1">
        <f t="shared" si="0"/>
        <v>2.58</v>
      </c>
      <c r="K5" s="23">
        <v>0</v>
      </c>
      <c r="N5" s="1" t="e">
        <f t="shared" si="1"/>
        <v>#DIV/0!</v>
      </c>
      <c r="O5" s="1">
        <v>2.5209999999999999</v>
      </c>
      <c r="P5" s="1">
        <f t="shared" si="2"/>
        <v>2.5209999999999999</v>
      </c>
      <c r="Q5" s="23">
        <f t="shared" si="3"/>
        <v>2.2868217054263673E-2</v>
      </c>
      <c r="T5" s="1" t="e">
        <f t="shared" si="4"/>
        <v>#DIV/0!</v>
      </c>
      <c r="U5" s="1">
        <v>2.5059999999999998</v>
      </c>
      <c r="V5" s="1">
        <f t="shared" si="5"/>
        <v>2.5059999999999998</v>
      </c>
      <c r="W5" s="23">
        <f t="shared" si="6"/>
        <v>2.8682170542635776E-2</v>
      </c>
      <c r="Z5" s="1" t="e">
        <f t="shared" si="7"/>
        <v>#DIV/0!</v>
      </c>
      <c r="AA5" s="1">
        <v>2.4300000000000002</v>
      </c>
      <c r="AB5" s="1">
        <f t="shared" si="8"/>
        <v>2.4300000000000002</v>
      </c>
      <c r="AC5" s="23">
        <f t="shared" si="9"/>
        <v>5.8139534883720922E-2</v>
      </c>
      <c r="AF5" s="1" t="e">
        <f t="shared" si="10"/>
        <v>#DIV/0!</v>
      </c>
      <c r="AI5" s="1" t="e">
        <f t="shared" si="11"/>
        <v>#DIV/0!</v>
      </c>
      <c r="AJ5" s="1">
        <v>2.2919999999999998</v>
      </c>
      <c r="AK5" s="1">
        <f t="shared" si="12"/>
        <v>2.2919999999999998</v>
      </c>
      <c r="AL5" s="23">
        <f t="shared" si="13"/>
        <v>0.1116279069767443</v>
      </c>
      <c r="AO5" s="1" t="e">
        <f t="shared" si="14"/>
        <v>#DIV/0!</v>
      </c>
      <c r="AR5" s="1" t="e">
        <f t="shared" si="15"/>
        <v>#DIV/0!</v>
      </c>
      <c r="AS5" s="1">
        <v>2.1629999999999998</v>
      </c>
      <c r="AT5" s="1">
        <f t="shared" si="16"/>
        <v>2.1629999999999998</v>
      </c>
      <c r="AU5" s="23">
        <f t="shared" si="17"/>
        <v>0.16162790697674423</v>
      </c>
      <c r="AX5" s="1" t="e">
        <f t="shared" si="18"/>
        <v>#DIV/0!</v>
      </c>
      <c r="AY5" s="1">
        <v>2.101</v>
      </c>
      <c r="AZ5" s="1">
        <f t="shared" si="19"/>
        <v>2.101</v>
      </c>
      <c r="BA5" s="23">
        <f>1-(AZ5/J5)</f>
        <v>0.18565891472868223</v>
      </c>
      <c r="BB5" s="1" t="s">
        <v>21</v>
      </c>
      <c r="BC5" s="1" t="s">
        <v>576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">
      <c r="B6" s="22"/>
    </row>
    <row r="7" spans="1:62" x14ac:dyDescent="0.2">
      <c r="B7" s="22" t="s">
        <v>24</v>
      </c>
      <c r="C7" s="1">
        <v>5</v>
      </c>
      <c r="F7" s="1" t="e">
        <f>ROUND(E7/D7,2)</f>
        <v>#DIV/0!</v>
      </c>
      <c r="G7" s="1" t="s">
        <v>786</v>
      </c>
      <c r="H7" s="1">
        <v>0.66200000000000003</v>
      </c>
      <c r="I7" s="1">
        <v>2.577</v>
      </c>
      <c r="J7" s="1">
        <f t="shared" si="0"/>
        <v>2.577</v>
      </c>
      <c r="K7" s="23">
        <v>0</v>
      </c>
      <c r="N7" s="1" t="e">
        <f t="shared" si="1"/>
        <v>#DIV/0!</v>
      </c>
      <c r="O7" s="1">
        <v>2.0840000000000001</v>
      </c>
      <c r="P7" s="1">
        <f t="shared" si="2"/>
        <v>2.0840000000000001</v>
      </c>
      <c r="Q7" s="23">
        <f t="shared" si="3"/>
        <v>0.19130772215754754</v>
      </c>
      <c r="T7" s="1" t="e">
        <f t="shared" si="4"/>
        <v>#DIV/0!</v>
      </c>
      <c r="U7" s="1">
        <v>1.7290000000000001</v>
      </c>
      <c r="V7" s="1">
        <f t="shared" si="5"/>
        <v>1.7290000000000001</v>
      </c>
      <c r="W7" s="23">
        <f t="shared" si="6"/>
        <v>0.32906480403570038</v>
      </c>
      <c r="Z7" s="1" t="e">
        <f t="shared" si="7"/>
        <v>#DIV/0!</v>
      </c>
      <c r="AA7" s="1">
        <v>1.2509999999999999</v>
      </c>
      <c r="AB7" s="1">
        <f t="shared" si="8"/>
        <v>1.2509999999999999</v>
      </c>
      <c r="AC7" s="23">
        <f t="shared" si="9"/>
        <v>0.51455180442374859</v>
      </c>
      <c r="AF7" s="1" t="e">
        <f t="shared" si="10"/>
        <v>#DIV/0!</v>
      </c>
      <c r="AI7" s="1" t="e">
        <f t="shared" si="11"/>
        <v>#DIV/0!</v>
      </c>
      <c r="AJ7" s="1">
        <v>0.69799999999999995</v>
      </c>
      <c r="AK7" s="1">
        <f t="shared" si="12"/>
        <v>0.69799999999999995</v>
      </c>
      <c r="AL7" s="23">
        <f t="shared" si="13"/>
        <v>0.72914241365929378</v>
      </c>
      <c r="AO7" s="1" t="e">
        <f t="shared" si="14"/>
        <v>#DIV/0!</v>
      </c>
      <c r="AR7" s="1" t="e">
        <f t="shared" si="15"/>
        <v>#DIV/0!</v>
      </c>
      <c r="AS7" s="1">
        <v>0.59299999999999997</v>
      </c>
      <c r="AT7" s="1">
        <f t="shared" si="16"/>
        <v>0.59299999999999997</v>
      </c>
      <c r="AU7" s="23">
        <f>1-(AT7/J7)</f>
        <v>0.76988746604578973</v>
      </c>
      <c r="AX7" s="1" t="e">
        <f t="shared" si="18"/>
        <v>#DIV/0!</v>
      </c>
      <c r="AY7" s="1">
        <v>0.29299999999999998</v>
      </c>
      <c r="AZ7" s="1">
        <f t="shared" si="19"/>
        <v>0.29299999999999998</v>
      </c>
      <c r="BA7" s="23">
        <f t="shared" ref="BA7:BA69" si="20">1-(AZ7/J7)</f>
        <v>0.88630190143577803</v>
      </c>
      <c r="BB7" s="1" t="s">
        <v>21</v>
      </c>
      <c r="BC7" s="1" t="s">
        <v>576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">
      <c r="B8" s="22" t="s">
        <v>25</v>
      </c>
      <c r="C8" s="1">
        <v>6</v>
      </c>
      <c r="F8" s="1" t="e">
        <f>ROUND(E8/D8,2)</f>
        <v>#DIV/0!</v>
      </c>
      <c r="G8" s="1" t="s">
        <v>786</v>
      </c>
      <c r="H8" s="1">
        <v>0.80200000000000005</v>
      </c>
      <c r="I8" s="1">
        <v>2.4830000000000001</v>
      </c>
      <c r="J8" s="1">
        <f t="shared" si="0"/>
        <v>2.4830000000000001</v>
      </c>
      <c r="K8" s="23">
        <v>0</v>
      </c>
      <c r="N8" s="1" t="e">
        <f t="shared" si="1"/>
        <v>#DIV/0!</v>
      </c>
      <c r="O8" s="1">
        <v>2.3639999999999999</v>
      </c>
      <c r="P8" s="1">
        <f t="shared" si="2"/>
        <v>2.3639999999999999</v>
      </c>
      <c r="Q8" s="23">
        <f t="shared" si="3"/>
        <v>4.7925896093435449E-2</v>
      </c>
      <c r="T8" s="1" t="e">
        <f t="shared" si="4"/>
        <v>#DIV/0!</v>
      </c>
      <c r="U8" s="1">
        <v>2.2679999999999998</v>
      </c>
      <c r="V8" s="1">
        <f t="shared" si="5"/>
        <v>2.2679999999999998</v>
      </c>
      <c r="W8" s="23">
        <f t="shared" si="6"/>
        <v>8.6588803866290864E-2</v>
      </c>
      <c r="Z8" s="1" t="e">
        <f t="shared" si="7"/>
        <v>#DIV/0!</v>
      </c>
      <c r="AA8" s="1">
        <v>1.877</v>
      </c>
      <c r="AB8" s="1">
        <f t="shared" si="8"/>
        <v>1.877</v>
      </c>
      <c r="AC8" s="23">
        <f t="shared" si="9"/>
        <v>0.2440596053161499</v>
      </c>
      <c r="AF8" s="1" t="e">
        <f t="shared" si="10"/>
        <v>#DIV/0!</v>
      </c>
      <c r="AI8" s="1" t="e">
        <f t="shared" si="11"/>
        <v>#DIV/0!</v>
      </c>
      <c r="AJ8" s="1">
        <v>1.335</v>
      </c>
      <c r="AK8" s="1">
        <f t="shared" si="12"/>
        <v>1.335</v>
      </c>
      <c r="AL8" s="23">
        <f t="shared" si="13"/>
        <v>0.46234393878372937</v>
      </c>
      <c r="AO8" s="1" t="e">
        <f t="shared" si="14"/>
        <v>#DIV/0!</v>
      </c>
      <c r="AR8" s="1" t="e">
        <f t="shared" si="15"/>
        <v>#DIV/0!</v>
      </c>
      <c r="AS8" s="1">
        <v>0.72199999999999998</v>
      </c>
      <c r="AT8" s="1">
        <f t="shared" si="16"/>
        <v>0.72199999999999998</v>
      </c>
      <c r="AU8" s="23">
        <f t="shared" ref="AU8:AU9" si="21">1-(AT8/J8)</f>
        <v>0.70922271445831653</v>
      </c>
      <c r="AX8" s="1" t="e">
        <f t="shared" si="18"/>
        <v>#DIV/0!</v>
      </c>
      <c r="AY8" s="1">
        <v>0.76</v>
      </c>
      <c r="AZ8" s="1">
        <f t="shared" si="19"/>
        <v>0.76</v>
      </c>
      <c r="BA8" s="23">
        <f t="shared" si="20"/>
        <v>0.6939186467982279</v>
      </c>
      <c r="BB8" s="1" t="s">
        <v>21</v>
      </c>
      <c r="BC8" s="1" t="s">
        <v>576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</row>
    <row r="9" spans="1:62" x14ac:dyDescent="0.2">
      <c r="B9" s="22" t="s">
        <v>26</v>
      </c>
      <c r="C9" s="1">
        <v>7</v>
      </c>
      <c r="F9" s="1" t="e">
        <f>ROUND(E9/D9,2)</f>
        <v>#DIV/0!</v>
      </c>
      <c r="G9" s="1" t="s">
        <v>786</v>
      </c>
      <c r="H9" s="1">
        <v>0.61</v>
      </c>
      <c r="I9" s="1">
        <v>10.58</v>
      </c>
      <c r="J9" s="1">
        <f t="shared" si="0"/>
        <v>10.58</v>
      </c>
      <c r="K9" s="23">
        <v>0</v>
      </c>
      <c r="N9" s="1" t="e">
        <f t="shared" si="1"/>
        <v>#DIV/0!</v>
      </c>
      <c r="O9" s="1">
        <v>5.3719999999999999</v>
      </c>
      <c r="P9" s="1">
        <f t="shared" si="2"/>
        <v>5.3719999999999999</v>
      </c>
      <c r="Q9" s="23">
        <f t="shared" si="3"/>
        <v>0.492249527410208</v>
      </c>
      <c r="T9" s="1" t="e">
        <f t="shared" si="4"/>
        <v>#DIV/0!</v>
      </c>
      <c r="V9" s="1">
        <f t="shared" si="5"/>
        <v>0</v>
      </c>
      <c r="W9" s="23">
        <f t="shared" si="6"/>
        <v>1</v>
      </c>
      <c r="Z9" s="1" t="e">
        <f t="shared" si="7"/>
        <v>#DIV/0!</v>
      </c>
      <c r="AB9" s="1">
        <f t="shared" si="8"/>
        <v>0</v>
      </c>
      <c r="AC9" s="23">
        <f t="shared" si="9"/>
        <v>1</v>
      </c>
      <c r="AF9" s="1" t="e">
        <f t="shared" si="10"/>
        <v>#DIV/0!</v>
      </c>
      <c r="AI9" s="1" t="e">
        <f t="shared" si="11"/>
        <v>#DIV/0!</v>
      </c>
      <c r="AK9" s="1">
        <f t="shared" si="12"/>
        <v>0</v>
      </c>
      <c r="AL9" s="23">
        <f t="shared" si="13"/>
        <v>1</v>
      </c>
      <c r="AO9" s="1" t="e">
        <f t="shared" si="14"/>
        <v>#DIV/0!</v>
      </c>
      <c r="AR9" s="1" t="e">
        <f t="shared" si="15"/>
        <v>#DIV/0!</v>
      </c>
      <c r="AT9" s="1">
        <f t="shared" si="16"/>
        <v>0</v>
      </c>
      <c r="AU9" s="23">
        <f t="shared" si="21"/>
        <v>1</v>
      </c>
      <c r="AX9" s="1" t="e">
        <f t="shared" si="18"/>
        <v>#DIV/0!</v>
      </c>
      <c r="AZ9" s="1">
        <f t="shared" si="19"/>
        <v>0</v>
      </c>
      <c r="BA9" s="23">
        <f t="shared" si="20"/>
        <v>1</v>
      </c>
      <c r="BB9" s="1" t="s">
        <v>21</v>
      </c>
      <c r="BC9" s="1" t="s">
        <v>576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">
      <c r="B10" s="22" t="s">
        <v>27</v>
      </c>
      <c r="C10" s="1">
        <v>8</v>
      </c>
      <c r="F10" s="1" t="e">
        <f>ROUND(E10/D10,2)</f>
        <v>#DIV/0!</v>
      </c>
      <c r="G10" s="1" t="s">
        <v>786</v>
      </c>
      <c r="H10" s="1">
        <v>1.069</v>
      </c>
      <c r="I10" s="1">
        <v>2.4870000000000001</v>
      </c>
      <c r="J10" s="1">
        <f t="shared" si="0"/>
        <v>2.4870000000000001</v>
      </c>
      <c r="K10" s="23">
        <v>0</v>
      </c>
      <c r="N10" s="1" t="e">
        <f t="shared" si="1"/>
        <v>#DIV/0!</v>
      </c>
      <c r="O10" s="1">
        <v>2.2010000000000001</v>
      </c>
      <c r="P10" s="1">
        <f t="shared" si="2"/>
        <v>2.2010000000000001</v>
      </c>
      <c r="Q10" s="23">
        <f t="shared" si="3"/>
        <v>0.11499798954563734</v>
      </c>
      <c r="T10" s="1" t="e">
        <f t="shared" si="4"/>
        <v>#DIV/0!</v>
      </c>
      <c r="U10" s="1">
        <v>2.0621999999999998</v>
      </c>
      <c r="V10" s="1">
        <f t="shared" si="5"/>
        <v>2.0621999999999998</v>
      </c>
      <c r="W10" s="23">
        <f t="shared" si="6"/>
        <v>0.17080820265379992</v>
      </c>
      <c r="Z10" s="1" t="e">
        <f t="shared" si="7"/>
        <v>#DIV/0!</v>
      </c>
      <c r="AA10" s="1">
        <v>1.67</v>
      </c>
      <c r="AB10" s="1">
        <f t="shared" si="8"/>
        <v>1.67</v>
      </c>
      <c r="AC10" s="23">
        <f t="shared" si="9"/>
        <v>0.32850824286288705</v>
      </c>
      <c r="AF10" s="1" t="e">
        <f t="shared" si="10"/>
        <v>#DIV/0!</v>
      </c>
      <c r="AI10" s="1" t="e">
        <f t="shared" si="11"/>
        <v>#DIV/0!</v>
      </c>
      <c r="AJ10" s="1">
        <v>1.234</v>
      </c>
      <c r="AK10" s="1">
        <f t="shared" si="12"/>
        <v>1.234</v>
      </c>
      <c r="AL10" s="23">
        <f t="shared" si="13"/>
        <v>0.50381986328910333</v>
      </c>
      <c r="AO10" s="1" t="e">
        <f t="shared" si="14"/>
        <v>#DIV/0!</v>
      </c>
      <c r="AR10" s="1" t="e">
        <f t="shared" si="15"/>
        <v>#DIV/0!</v>
      </c>
      <c r="AS10" s="1">
        <v>0.86799999999999999</v>
      </c>
      <c r="AT10" s="1">
        <f t="shared" si="16"/>
        <v>0.86799999999999999</v>
      </c>
      <c r="AU10" s="23">
        <f>1-(AT10/J10)</f>
        <v>0.65098512263771613</v>
      </c>
      <c r="AX10" s="1" t="e">
        <f t="shared" si="18"/>
        <v>#DIV/0!</v>
      </c>
      <c r="AY10" s="1">
        <v>0.72199999999999998</v>
      </c>
      <c r="AZ10" s="1">
        <f t="shared" si="19"/>
        <v>0.72199999999999998</v>
      </c>
      <c r="BA10" s="23">
        <f t="shared" si="20"/>
        <v>0.70969039002814638</v>
      </c>
      <c r="BB10" s="1" t="s">
        <v>21</v>
      </c>
      <c r="BC10" s="1" t="s">
        <v>576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">
      <c r="B11" s="22"/>
    </row>
    <row r="12" spans="1:62" x14ac:dyDescent="0.2">
      <c r="B12" s="22"/>
    </row>
    <row r="13" spans="1:62" x14ac:dyDescent="0.2">
      <c r="B13" s="22"/>
    </row>
    <row r="14" spans="1:62" x14ac:dyDescent="0.2">
      <c r="B14" s="22" t="s">
        <v>28</v>
      </c>
      <c r="C14" s="1">
        <v>1</v>
      </c>
      <c r="F14" s="1" t="e">
        <f>ROUND(E14/D14,2)</f>
        <v>#DIV/0!</v>
      </c>
      <c r="G14" s="1" t="s">
        <v>786</v>
      </c>
      <c r="H14" s="1">
        <v>0.60499999999999998</v>
      </c>
      <c r="I14" s="1">
        <v>1.7749999999999999</v>
      </c>
      <c r="J14" s="1">
        <f t="shared" si="0"/>
        <v>1.7749999999999999</v>
      </c>
      <c r="K14" s="23">
        <v>0</v>
      </c>
      <c r="N14" s="1" t="e">
        <f t="shared" si="1"/>
        <v>#DIV/0!</v>
      </c>
      <c r="O14" s="1">
        <v>1.78</v>
      </c>
      <c r="P14" s="1">
        <f t="shared" si="2"/>
        <v>1.78</v>
      </c>
      <c r="Q14" s="23">
        <f t="shared" si="3"/>
        <v>-2.8169014084507005E-3</v>
      </c>
      <c r="T14" s="1" t="e">
        <f t="shared" si="4"/>
        <v>#DIV/0!</v>
      </c>
      <c r="U14" s="1">
        <v>1.762</v>
      </c>
      <c r="V14" s="1">
        <f t="shared" si="5"/>
        <v>1.762</v>
      </c>
      <c r="W14" s="23">
        <f t="shared" si="6"/>
        <v>7.3239436619717546E-3</v>
      </c>
      <c r="Z14" s="1" t="e">
        <f t="shared" si="7"/>
        <v>#DIV/0!</v>
      </c>
      <c r="AA14" s="1">
        <v>1.776</v>
      </c>
      <c r="AB14" s="1">
        <f t="shared" si="8"/>
        <v>1.776</v>
      </c>
      <c r="AC14" s="23">
        <f t="shared" si="9"/>
        <v>-5.6338028169022891E-4</v>
      </c>
      <c r="AF14" s="1" t="e">
        <f t="shared" si="10"/>
        <v>#DIV/0!</v>
      </c>
      <c r="AI14" s="1" t="e">
        <f t="shared" si="11"/>
        <v>#DIV/0!</v>
      </c>
      <c r="AJ14" s="1">
        <v>1.5880000000000001</v>
      </c>
      <c r="AK14" s="1">
        <f t="shared" si="12"/>
        <v>1.5880000000000001</v>
      </c>
      <c r="AL14" s="23">
        <f t="shared" si="13"/>
        <v>0.10535211267605626</v>
      </c>
      <c r="AO14" s="1" t="e">
        <f t="shared" si="14"/>
        <v>#DIV/0!</v>
      </c>
      <c r="AR14" s="1" t="e">
        <f t="shared" si="15"/>
        <v>#DIV/0!</v>
      </c>
      <c r="AS14" s="1">
        <v>1.41</v>
      </c>
      <c r="AT14" s="1">
        <f t="shared" si="16"/>
        <v>1.41</v>
      </c>
      <c r="AU14" s="23">
        <f t="shared" ref="AU14:AU74" si="22">1-(AT14/J14)</f>
        <v>0.20563380281690147</v>
      </c>
      <c r="AX14" s="1" t="e">
        <f t="shared" si="18"/>
        <v>#DIV/0!</v>
      </c>
      <c r="AY14" s="1">
        <v>1.2829999999999999</v>
      </c>
      <c r="AZ14" s="1">
        <f t="shared" si="19"/>
        <v>1.2829999999999999</v>
      </c>
      <c r="BA14" s="23">
        <f t="shared" si="20"/>
        <v>0.27718309859154933</v>
      </c>
      <c r="BB14" s="1" t="s">
        <v>29</v>
      </c>
      <c r="BC14" s="1" t="s">
        <v>576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">
      <c r="B15" s="22" t="s">
        <v>30</v>
      </c>
      <c r="C15" s="1">
        <v>4</v>
      </c>
      <c r="F15" s="1" t="e">
        <f>ROUND(E15/D15,2)</f>
        <v>#DIV/0!</v>
      </c>
      <c r="G15" s="1" t="s">
        <v>786</v>
      </c>
      <c r="H15" s="1">
        <v>1.093</v>
      </c>
      <c r="I15" s="1">
        <v>1.8740000000000001</v>
      </c>
      <c r="J15" s="1">
        <f t="shared" si="0"/>
        <v>1.8740000000000001</v>
      </c>
      <c r="K15" s="23">
        <v>0</v>
      </c>
      <c r="N15" s="1" t="e">
        <f t="shared" si="1"/>
        <v>#DIV/0!</v>
      </c>
      <c r="O15" s="1">
        <v>1.829</v>
      </c>
      <c r="P15" s="1">
        <f t="shared" si="2"/>
        <v>1.829</v>
      </c>
      <c r="Q15" s="23">
        <f t="shared" si="3"/>
        <v>2.4012806830309597E-2</v>
      </c>
      <c r="T15" s="1" t="e">
        <f t="shared" si="4"/>
        <v>#DIV/0!</v>
      </c>
      <c r="U15" s="1">
        <v>1.7769999999999999</v>
      </c>
      <c r="V15" s="1">
        <f t="shared" si="5"/>
        <v>1.7769999999999999</v>
      </c>
      <c r="W15" s="23">
        <f t="shared" si="6"/>
        <v>5.1760939167556086E-2</v>
      </c>
      <c r="Z15" s="1" t="e">
        <f t="shared" si="7"/>
        <v>#DIV/0!</v>
      </c>
      <c r="AA15" s="1">
        <v>1.7230000000000001</v>
      </c>
      <c r="AB15" s="1">
        <f t="shared" si="8"/>
        <v>1.7230000000000001</v>
      </c>
      <c r="AC15" s="23">
        <f t="shared" si="9"/>
        <v>8.0576307363927402E-2</v>
      </c>
      <c r="AF15" s="1" t="e">
        <f t="shared" si="10"/>
        <v>#DIV/0!</v>
      </c>
      <c r="AI15" s="1" t="e">
        <f t="shared" si="11"/>
        <v>#DIV/0!</v>
      </c>
      <c r="AJ15" s="1">
        <v>1.5920000000000001</v>
      </c>
      <c r="AK15" s="1">
        <f t="shared" si="12"/>
        <v>1.5920000000000001</v>
      </c>
      <c r="AL15" s="23">
        <f t="shared" si="13"/>
        <v>0.15048025613660621</v>
      </c>
      <c r="AO15" s="1" t="e">
        <f t="shared" si="14"/>
        <v>#DIV/0!</v>
      </c>
      <c r="AR15" s="1" t="e">
        <f t="shared" si="15"/>
        <v>#DIV/0!</v>
      </c>
      <c r="AS15" s="1">
        <v>1.4319999999999999</v>
      </c>
      <c r="AT15" s="1">
        <f t="shared" si="16"/>
        <v>1.4319999999999999</v>
      </c>
      <c r="AU15" s="23">
        <f t="shared" si="22"/>
        <v>0.23585912486659555</v>
      </c>
      <c r="AX15" s="1" t="e">
        <f t="shared" si="18"/>
        <v>#DIV/0!</v>
      </c>
      <c r="AY15" s="1">
        <v>1.458</v>
      </c>
      <c r="AZ15" s="1">
        <f t="shared" si="19"/>
        <v>1.458</v>
      </c>
      <c r="BA15" s="23">
        <f t="shared" si="20"/>
        <v>0.22198505869797236</v>
      </c>
      <c r="BB15" s="1" t="s">
        <v>29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J15" s="1">
        <v>0</v>
      </c>
    </row>
    <row r="16" spans="1:62" x14ac:dyDescent="0.2">
      <c r="B16" s="22"/>
    </row>
    <row r="17" spans="2:62" x14ac:dyDescent="0.2">
      <c r="B17" s="22" t="s">
        <v>31</v>
      </c>
      <c r="C17" s="1">
        <v>5</v>
      </c>
      <c r="F17" s="1" t="e">
        <f>ROUND(E17/D17,2)</f>
        <v>#DIV/0!</v>
      </c>
      <c r="G17" s="1" t="s">
        <v>786</v>
      </c>
      <c r="H17" s="1">
        <v>0.68600000000000005</v>
      </c>
      <c r="I17" s="1">
        <v>2.8929999999999998</v>
      </c>
      <c r="J17" s="1">
        <f t="shared" si="0"/>
        <v>2.8929999999999998</v>
      </c>
      <c r="K17" s="23">
        <v>0</v>
      </c>
      <c r="N17" s="1" t="e">
        <f t="shared" si="1"/>
        <v>#DIV/0!</v>
      </c>
      <c r="O17" s="1">
        <v>2.149</v>
      </c>
      <c r="P17" s="1">
        <f t="shared" si="2"/>
        <v>2.149</v>
      </c>
      <c r="Q17" s="23">
        <f t="shared" si="3"/>
        <v>0.25717248530936743</v>
      </c>
      <c r="T17" s="1" t="e">
        <f t="shared" si="4"/>
        <v>#DIV/0!</v>
      </c>
      <c r="U17" s="1">
        <v>1.5960000000000001</v>
      </c>
      <c r="V17" s="1">
        <f t="shared" si="5"/>
        <v>1.5960000000000001</v>
      </c>
      <c r="W17" s="23">
        <f t="shared" si="6"/>
        <v>0.44832353957829241</v>
      </c>
      <c r="Z17" s="1" t="e">
        <f t="shared" si="7"/>
        <v>#DIV/0!</v>
      </c>
      <c r="AA17" s="1">
        <v>1.0269999999999999</v>
      </c>
      <c r="AB17" s="1">
        <f t="shared" si="8"/>
        <v>1.0269999999999999</v>
      </c>
      <c r="AC17" s="23">
        <f t="shared" si="9"/>
        <v>0.64500518492913939</v>
      </c>
      <c r="AF17" s="1" t="e">
        <f t="shared" si="10"/>
        <v>#DIV/0!</v>
      </c>
      <c r="AI17" s="1" t="e">
        <f t="shared" si="11"/>
        <v>#DIV/0!</v>
      </c>
      <c r="AJ17" s="1">
        <v>0.53700000000000003</v>
      </c>
      <c r="AK17" s="1">
        <f t="shared" si="12"/>
        <v>0.53700000000000003</v>
      </c>
      <c r="AL17" s="23">
        <f t="shared" si="13"/>
        <v>0.81437953681299691</v>
      </c>
      <c r="AO17" s="1" t="e">
        <f t="shared" si="14"/>
        <v>#DIV/0!</v>
      </c>
      <c r="AR17" s="1" t="e">
        <f t="shared" si="15"/>
        <v>#DIV/0!</v>
      </c>
      <c r="AS17" s="1">
        <v>0.35499999999999998</v>
      </c>
      <c r="AT17" s="1">
        <f t="shared" si="16"/>
        <v>0.35499999999999998</v>
      </c>
      <c r="AU17" s="23">
        <f t="shared" si="22"/>
        <v>0.87729001036985832</v>
      </c>
      <c r="AX17" s="1" t="e">
        <f t="shared" si="18"/>
        <v>#DIV/0!</v>
      </c>
      <c r="AY17" s="1">
        <v>0.19800000000000001</v>
      </c>
      <c r="AZ17" s="1">
        <f t="shared" si="19"/>
        <v>0.19800000000000001</v>
      </c>
      <c r="BA17" s="23">
        <f t="shared" si="20"/>
        <v>0.9315589353612167</v>
      </c>
      <c r="BB17" s="1" t="s">
        <v>29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</row>
    <row r="18" spans="2:62" x14ac:dyDescent="0.2">
      <c r="B18" s="22" t="s">
        <v>32</v>
      </c>
      <c r="C18" s="1">
        <v>8</v>
      </c>
      <c r="F18" s="1" t="e">
        <f>ROUND(E18/D18,2)</f>
        <v>#DIV/0!</v>
      </c>
      <c r="G18" s="1" t="s">
        <v>786</v>
      </c>
      <c r="H18" s="1">
        <v>1.0740000000000001</v>
      </c>
      <c r="I18" s="1">
        <v>2.746</v>
      </c>
      <c r="J18" s="1">
        <f t="shared" si="0"/>
        <v>2.746</v>
      </c>
      <c r="K18" s="23">
        <v>0</v>
      </c>
      <c r="N18" s="1" t="e">
        <f t="shared" si="1"/>
        <v>#DIV/0!</v>
      </c>
      <c r="O18" s="1">
        <v>2.2429999999999999</v>
      </c>
      <c r="P18" s="1">
        <f t="shared" si="2"/>
        <v>2.2429999999999999</v>
      </c>
      <c r="Q18" s="23">
        <f t="shared" si="3"/>
        <v>0.18317552804078663</v>
      </c>
      <c r="T18" s="1" t="e">
        <f t="shared" si="4"/>
        <v>#DIV/0!</v>
      </c>
      <c r="U18" s="1">
        <v>1.8959999999999999</v>
      </c>
      <c r="V18" s="1">
        <f t="shared" si="5"/>
        <v>1.8959999999999999</v>
      </c>
      <c r="W18" s="23">
        <f t="shared" si="6"/>
        <v>0.30954115076474875</v>
      </c>
      <c r="Z18" s="1" t="e">
        <f t="shared" si="7"/>
        <v>#DIV/0!</v>
      </c>
      <c r="AA18" s="1">
        <v>1.3759999999999999</v>
      </c>
      <c r="AB18" s="1">
        <f t="shared" si="8"/>
        <v>1.3759999999999999</v>
      </c>
      <c r="AC18" s="23">
        <f t="shared" si="9"/>
        <v>0.49890750182083032</v>
      </c>
      <c r="AF18" s="1" t="e">
        <f t="shared" si="10"/>
        <v>#DIV/0!</v>
      </c>
      <c r="AI18" s="1" t="e">
        <f t="shared" si="11"/>
        <v>#DIV/0!</v>
      </c>
      <c r="AJ18" s="1">
        <v>0.755</v>
      </c>
      <c r="AK18" s="1">
        <f t="shared" si="12"/>
        <v>0.755</v>
      </c>
      <c r="AL18" s="23">
        <f t="shared" si="13"/>
        <v>0.72505462490895844</v>
      </c>
      <c r="AO18" s="1" t="e">
        <f t="shared" si="14"/>
        <v>#DIV/0!</v>
      </c>
      <c r="AR18" s="1" t="e">
        <f t="shared" si="15"/>
        <v>#DIV/0!</v>
      </c>
      <c r="AS18" s="1">
        <v>0.41899999999999998</v>
      </c>
      <c r="AT18" s="1">
        <f t="shared" si="16"/>
        <v>0.41899999999999998</v>
      </c>
      <c r="AU18" s="23">
        <f t="shared" si="22"/>
        <v>0.84741442097596509</v>
      </c>
      <c r="AX18" s="1" t="e">
        <f t="shared" si="18"/>
        <v>#DIV/0!</v>
      </c>
      <c r="AY18" s="1">
        <v>0.40400000000000003</v>
      </c>
      <c r="AZ18" s="1">
        <f t="shared" si="19"/>
        <v>0.40400000000000003</v>
      </c>
      <c r="BA18" s="23">
        <f t="shared" si="20"/>
        <v>0.85287691187181358</v>
      </c>
      <c r="BB18" s="1" t="s">
        <v>29</v>
      </c>
      <c r="BC18" s="1" t="s">
        <v>769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2:62" x14ac:dyDescent="0.2">
      <c r="B19" s="22"/>
    </row>
    <row r="20" spans="2:62" x14ac:dyDescent="0.2">
      <c r="B20" s="22" t="s">
        <v>33</v>
      </c>
      <c r="C20" s="1">
        <v>9</v>
      </c>
      <c r="F20" s="1" t="e">
        <f>ROUND(E20/D20,2)</f>
        <v>#DIV/0!</v>
      </c>
      <c r="G20" s="1" t="s">
        <v>786</v>
      </c>
      <c r="H20" s="1">
        <v>0.69199999999999995</v>
      </c>
      <c r="I20" s="1">
        <v>5.73</v>
      </c>
      <c r="J20" s="1">
        <f t="shared" si="0"/>
        <v>5.73</v>
      </c>
      <c r="K20" s="23">
        <v>0</v>
      </c>
      <c r="N20" s="1" t="e">
        <f t="shared" si="1"/>
        <v>#DIV/0!</v>
      </c>
      <c r="P20" s="1">
        <f t="shared" si="2"/>
        <v>0</v>
      </c>
      <c r="Q20" s="23">
        <f t="shared" si="3"/>
        <v>1</v>
      </c>
      <c r="T20" s="1" t="e">
        <f t="shared" si="4"/>
        <v>#DIV/0!</v>
      </c>
      <c r="V20" s="1">
        <f t="shared" si="5"/>
        <v>0</v>
      </c>
      <c r="W20" s="23">
        <f t="shared" si="6"/>
        <v>1</v>
      </c>
      <c r="Z20" s="1" t="e">
        <f t="shared" si="7"/>
        <v>#DIV/0!</v>
      </c>
      <c r="AB20" s="1">
        <f t="shared" si="8"/>
        <v>0</v>
      </c>
      <c r="AC20" s="23">
        <f t="shared" si="9"/>
        <v>1</v>
      </c>
      <c r="AF20" s="1" t="e">
        <f t="shared" si="10"/>
        <v>#DIV/0!</v>
      </c>
      <c r="AI20" s="1" t="e">
        <f t="shared" si="11"/>
        <v>#DIV/0!</v>
      </c>
      <c r="AK20" s="1">
        <f t="shared" si="12"/>
        <v>0</v>
      </c>
      <c r="AL20" s="23">
        <f t="shared" si="13"/>
        <v>1</v>
      </c>
      <c r="AO20" s="1" t="e">
        <f t="shared" si="14"/>
        <v>#DIV/0!</v>
      </c>
      <c r="AR20" s="1" t="e">
        <f t="shared" si="15"/>
        <v>#DIV/0!</v>
      </c>
      <c r="AT20" s="1">
        <f t="shared" si="16"/>
        <v>0</v>
      </c>
      <c r="AU20" s="23">
        <f t="shared" si="22"/>
        <v>1</v>
      </c>
      <c r="AX20" s="1" t="e">
        <f t="shared" si="18"/>
        <v>#DIV/0!</v>
      </c>
      <c r="AZ20" s="1">
        <f t="shared" si="19"/>
        <v>0</v>
      </c>
      <c r="BA20" s="23">
        <f t="shared" si="20"/>
        <v>1</v>
      </c>
      <c r="BB20" s="1" t="s">
        <v>29</v>
      </c>
      <c r="BC20" s="1" t="s">
        <v>768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2:62" x14ac:dyDescent="0.2">
      <c r="B21" s="22" t="s">
        <v>34</v>
      </c>
      <c r="C21" s="1">
        <v>10</v>
      </c>
      <c r="F21" s="1" t="e">
        <f>ROUND(E21/D21,2)</f>
        <v>#DIV/0!</v>
      </c>
      <c r="G21" s="1" t="s">
        <v>786</v>
      </c>
      <c r="H21" s="1">
        <v>0.81799999999999995</v>
      </c>
      <c r="I21" s="1">
        <v>2.2210000000000001</v>
      </c>
      <c r="J21" s="1">
        <f t="shared" si="0"/>
        <v>2.2210000000000001</v>
      </c>
      <c r="K21" s="23">
        <v>0</v>
      </c>
      <c r="N21" s="1" t="e">
        <f t="shared" si="1"/>
        <v>#DIV/0!</v>
      </c>
      <c r="O21" s="1">
        <v>2.0430000000000001</v>
      </c>
      <c r="P21" s="1">
        <f t="shared" si="2"/>
        <v>2.0430000000000001</v>
      </c>
      <c r="Q21" s="23">
        <f t="shared" si="3"/>
        <v>8.014407924358391E-2</v>
      </c>
      <c r="T21" s="1" t="e">
        <f t="shared" si="4"/>
        <v>#DIV/0!</v>
      </c>
      <c r="V21" s="1">
        <f t="shared" si="5"/>
        <v>0</v>
      </c>
      <c r="W21" s="23">
        <f t="shared" si="6"/>
        <v>1</v>
      </c>
      <c r="Z21" s="1" t="e">
        <f t="shared" si="7"/>
        <v>#DIV/0!</v>
      </c>
      <c r="AB21" s="1">
        <f t="shared" si="8"/>
        <v>0</v>
      </c>
      <c r="AC21" s="23">
        <f t="shared" si="9"/>
        <v>1</v>
      </c>
      <c r="AF21" s="1" t="e">
        <f t="shared" si="10"/>
        <v>#DIV/0!</v>
      </c>
      <c r="AI21" s="1" t="e">
        <f t="shared" si="11"/>
        <v>#DIV/0!</v>
      </c>
      <c r="AK21" s="1">
        <f t="shared" si="12"/>
        <v>0</v>
      </c>
      <c r="AL21" s="23">
        <f t="shared" si="13"/>
        <v>1</v>
      </c>
      <c r="AO21" s="1" t="e">
        <f t="shared" si="14"/>
        <v>#DIV/0!</v>
      </c>
      <c r="AR21" s="1" t="e">
        <f t="shared" si="15"/>
        <v>#DIV/0!</v>
      </c>
      <c r="AT21" s="1">
        <f t="shared" si="16"/>
        <v>0</v>
      </c>
      <c r="AU21" s="23">
        <f t="shared" si="22"/>
        <v>1</v>
      </c>
      <c r="AX21" s="1" t="e">
        <f t="shared" si="18"/>
        <v>#DIV/0!</v>
      </c>
      <c r="AZ21" s="1">
        <f t="shared" si="19"/>
        <v>0</v>
      </c>
      <c r="BA21" s="23">
        <f t="shared" si="20"/>
        <v>1</v>
      </c>
      <c r="BB21" s="1" t="s">
        <v>29</v>
      </c>
      <c r="BC21" s="1" t="s">
        <v>768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0</v>
      </c>
    </row>
    <row r="22" spans="2:62" x14ac:dyDescent="0.2">
      <c r="B22" s="22" t="s">
        <v>35</v>
      </c>
      <c r="C22" s="1">
        <v>11</v>
      </c>
      <c r="F22" s="1" t="e">
        <f>ROUND(E22/D22,2)</f>
        <v>#DIV/0!</v>
      </c>
      <c r="G22" s="1" t="s">
        <v>786</v>
      </c>
      <c r="H22" s="1">
        <v>0.56899999999999995</v>
      </c>
      <c r="J22" s="1">
        <f t="shared" si="0"/>
        <v>0</v>
      </c>
      <c r="K22" s="23">
        <v>0</v>
      </c>
      <c r="N22" s="1" t="e">
        <f t="shared" si="1"/>
        <v>#DIV/0!</v>
      </c>
      <c r="P22" s="1">
        <f t="shared" si="2"/>
        <v>0</v>
      </c>
      <c r="Q22" s="23" t="e">
        <f t="shared" si="3"/>
        <v>#DIV/0!</v>
      </c>
      <c r="T22" s="1" t="e">
        <f t="shared" si="4"/>
        <v>#DIV/0!</v>
      </c>
      <c r="V22" s="1">
        <f t="shared" si="5"/>
        <v>0</v>
      </c>
      <c r="W22" s="23" t="e">
        <f t="shared" si="6"/>
        <v>#DIV/0!</v>
      </c>
      <c r="Z22" s="1" t="e">
        <f t="shared" si="7"/>
        <v>#DIV/0!</v>
      </c>
      <c r="AB22" s="1">
        <f t="shared" si="8"/>
        <v>0</v>
      </c>
      <c r="AC22" s="23" t="e">
        <f t="shared" si="9"/>
        <v>#DIV/0!</v>
      </c>
      <c r="AF22" s="1" t="e">
        <f t="shared" si="10"/>
        <v>#DIV/0!</v>
      </c>
      <c r="AI22" s="1" t="e">
        <f t="shared" si="11"/>
        <v>#DIV/0!</v>
      </c>
      <c r="AK22" s="1">
        <f t="shared" si="12"/>
        <v>0</v>
      </c>
      <c r="AL22" s="23" t="e">
        <f t="shared" si="13"/>
        <v>#DIV/0!</v>
      </c>
      <c r="AO22" s="1" t="e">
        <f t="shared" si="14"/>
        <v>#DIV/0!</v>
      </c>
      <c r="AR22" s="1" t="e">
        <f t="shared" si="15"/>
        <v>#DIV/0!</v>
      </c>
      <c r="AT22" s="1">
        <f t="shared" si="16"/>
        <v>0</v>
      </c>
      <c r="AU22" s="23" t="e">
        <f t="shared" si="22"/>
        <v>#DIV/0!</v>
      </c>
      <c r="AX22" s="1" t="e">
        <f t="shared" si="18"/>
        <v>#DIV/0!</v>
      </c>
      <c r="AZ22" s="1">
        <f t="shared" si="19"/>
        <v>0</v>
      </c>
      <c r="BA22" s="23" t="e">
        <f t="shared" si="20"/>
        <v>#DIV/0!</v>
      </c>
      <c r="BB22" s="1" t="s">
        <v>29</v>
      </c>
      <c r="BC22" s="1" t="s">
        <v>768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2</v>
      </c>
      <c r="BJ22" s="1">
        <v>0</v>
      </c>
    </row>
    <row r="23" spans="2:62" x14ac:dyDescent="0.2">
      <c r="B23" s="22" t="s">
        <v>36</v>
      </c>
      <c r="F23" s="1" t="e">
        <f>ROUND(E23/D23,2)</f>
        <v>#DIV/0!</v>
      </c>
      <c r="J23" s="1">
        <f t="shared" si="0"/>
        <v>0</v>
      </c>
      <c r="K23" s="23">
        <v>0</v>
      </c>
      <c r="N23" s="1" t="e">
        <f t="shared" si="1"/>
        <v>#DIV/0!</v>
      </c>
      <c r="P23" s="1">
        <f t="shared" si="2"/>
        <v>0</v>
      </c>
      <c r="Q23" s="23" t="e">
        <f t="shared" si="3"/>
        <v>#DIV/0!</v>
      </c>
      <c r="T23" s="1" t="e">
        <f t="shared" si="4"/>
        <v>#DIV/0!</v>
      </c>
      <c r="V23" s="1">
        <f t="shared" si="5"/>
        <v>0</v>
      </c>
      <c r="W23" s="23" t="e">
        <f t="shared" si="6"/>
        <v>#DIV/0!</v>
      </c>
      <c r="Z23" s="1" t="e">
        <f t="shared" si="7"/>
        <v>#DIV/0!</v>
      </c>
      <c r="AB23" s="1">
        <f t="shared" si="8"/>
        <v>0</v>
      </c>
      <c r="AC23" s="23" t="e">
        <f t="shared" si="9"/>
        <v>#DIV/0!</v>
      </c>
      <c r="AF23" s="1" t="e">
        <f t="shared" si="10"/>
        <v>#DIV/0!</v>
      </c>
      <c r="AI23" s="1" t="e">
        <f t="shared" si="11"/>
        <v>#DIV/0!</v>
      </c>
      <c r="AK23" s="1">
        <f t="shared" si="12"/>
        <v>0</v>
      </c>
      <c r="AL23" s="23" t="e">
        <f t="shared" si="13"/>
        <v>#DIV/0!</v>
      </c>
      <c r="AO23" s="1" t="e">
        <f t="shared" si="14"/>
        <v>#DIV/0!</v>
      </c>
      <c r="AR23" s="1" t="e">
        <f t="shared" si="15"/>
        <v>#DIV/0!</v>
      </c>
      <c r="AT23" s="1">
        <f t="shared" si="16"/>
        <v>0</v>
      </c>
      <c r="AU23" s="23" t="e">
        <f t="shared" si="22"/>
        <v>#DIV/0!</v>
      </c>
      <c r="AX23" s="1" t="e">
        <f t="shared" si="18"/>
        <v>#DIV/0!</v>
      </c>
      <c r="AZ23" s="1">
        <f t="shared" si="19"/>
        <v>0</v>
      </c>
      <c r="BA23" s="23" t="e">
        <f t="shared" si="20"/>
        <v>#DIV/0!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2</v>
      </c>
      <c r="BJ23" s="1">
        <v>0</v>
      </c>
    </row>
    <row r="24" spans="2:62" x14ac:dyDescent="0.2">
      <c r="B24" s="22"/>
    </row>
    <row r="25" spans="2:62" x14ac:dyDescent="0.2">
      <c r="B25" s="22"/>
    </row>
    <row r="26" spans="2:62" x14ac:dyDescent="0.2">
      <c r="B26" s="22"/>
    </row>
    <row r="27" spans="2:62" x14ac:dyDescent="0.2">
      <c r="B27" s="22" t="s">
        <v>37</v>
      </c>
      <c r="C27" s="1">
        <v>1</v>
      </c>
      <c r="F27" s="1" t="e">
        <f>ROUND(E27/D27,2)</f>
        <v>#DIV/0!</v>
      </c>
      <c r="G27" s="1" t="s">
        <v>786</v>
      </c>
      <c r="H27" s="1">
        <v>0.69099999999999995</v>
      </c>
      <c r="I27" s="1">
        <v>2.7749999999999999</v>
      </c>
      <c r="J27" s="1">
        <f t="shared" si="0"/>
        <v>2.7749999999999999</v>
      </c>
      <c r="K27" s="23">
        <v>0</v>
      </c>
      <c r="N27" s="1" t="e">
        <f t="shared" si="1"/>
        <v>#DIV/0!</v>
      </c>
      <c r="O27" s="1">
        <v>2.1190000000000002</v>
      </c>
      <c r="P27" s="1">
        <f t="shared" si="2"/>
        <v>2.1190000000000002</v>
      </c>
      <c r="Q27" s="23">
        <f t="shared" si="3"/>
        <v>0.23639639639639631</v>
      </c>
      <c r="T27" s="1" t="e">
        <f t="shared" si="4"/>
        <v>#DIV/0!</v>
      </c>
      <c r="U27" s="1">
        <v>1.429</v>
      </c>
      <c r="V27" s="1">
        <f t="shared" si="5"/>
        <v>1.429</v>
      </c>
      <c r="W27" s="23">
        <f t="shared" si="6"/>
        <v>0.48504504504504498</v>
      </c>
      <c r="Z27" s="1" t="e">
        <f t="shared" si="7"/>
        <v>#DIV/0!</v>
      </c>
      <c r="AA27" s="1">
        <v>0.73099999999999998</v>
      </c>
      <c r="AB27" s="1">
        <f t="shared" si="8"/>
        <v>0.73099999999999998</v>
      </c>
      <c r="AC27" s="23">
        <f t="shared" si="9"/>
        <v>0.7365765765765766</v>
      </c>
      <c r="AF27" s="1" t="e">
        <f t="shared" si="10"/>
        <v>#DIV/0!</v>
      </c>
      <c r="AI27" s="1" t="e">
        <f t="shared" si="11"/>
        <v>#DIV/0!</v>
      </c>
      <c r="AJ27" s="1">
        <v>0.441</v>
      </c>
      <c r="AK27" s="1">
        <f t="shared" si="12"/>
        <v>0.441</v>
      </c>
      <c r="AL27" s="23">
        <f t="shared" si="13"/>
        <v>0.84108108108108104</v>
      </c>
      <c r="AO27" s="1" t="e">
        <f t="shared" si="14"/>
        <v>#DIV/0!</v>
      </c>
      <c r="AR27" s="1" t="e">
        <f t="shared" si="15"/>
        <v>#DIV/0!</v>
      </c>
      <c r="AS27" s="1">
        <v>0.29299999999999998</v>
      </c>
      <c r="AT27" s="1">
        <f t="shared" si="16"/>
        <v>0.29299999999999998</v>
      </c>
      <c r="AU27" s="23">
        <f t="shared" si="22"/>
        <v>0.89441441441441438</v>
      </c>
      <c r="AX27" s="1" t="e">
        <f t="shared" si="18"/>
        <v>#DIV/0!</v>
      </c>
      <c r="AY27" s="1">
        <v>0.16400000000000001</v>
      </c>
      <c r="AZ27" s="1">
        <f t="shared" si="19"/>
        <v>0.16400000000000001</v>
      </c>
      <c r="BA27" s="23">
        <f t="shared" si="20"/>
        <v>0.94090090090090084</v>
      </c>
      <c r="BB27" s="1" t="s">
        <v>38</v>
      </c>
      <c r="BC27" s="1" t="s">
        <v>576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1</v>
      </c>
    </row>
    <row r="28" spans="2:62" x14ac:dyDescent="0.2">
      <c r="B28" s="22" t="s">
        <v>42</v>
      </c>
      <c r="C28" s="1">
        <v>2</v>
      </c>
      <c r="F28" s="1" t="e">
        <f>ROUND(E28/D28,2)</f>
        <v>#DIV/0!</v>
      </c>
      <c r="G28" s="1" t="s">
        <v>786</v>
      </c>
      <c r="H28" s="1">
        <v>0.82199999999999995</v>
      </c>
      <c r="I28" s="1">
        <v>2.6469999999999998</v>
      </c>
      <c r="J28" s="1">
        <f t="shared" si="0"/>
        <v>2.6469999999999998</v>
      </c>
      <c r="K28" s="23">
        <v>0</v>
      </c>
      <c r="N28" s="1" t="e">
        <f t="shared" si="1"/>
        <v>#DIV/0!</v>
      </c>
      <c r="O28" s="1">
        <v>2.5419999999999998</v>
      </c>
      <c r="P28" s="1">
        <f t="shared" si="2"/>
        <v>2.5419999999999998</v>
      </c>
      <c r="Q28" s="23">
        <f t="shared" si="3"/>
        <v>3.9667548167737099E-2</v>
      </c>
      <c r="T28" s="1" t="e">
        <f t="shared" si="4"/>
        <v>#DIV/0!</v>
      </c>
      <c r="U28" s="1">
        <v>2.121</v>
      </c>
      <c r="V28" s="1">
        <f t="shared" si="5"/>
        <v>2.121</v>
      </c>
      <c r="W28" s="23">
        <f t="shared" si="6"/>
        <v>0.19871552701171136</v>
      </c>
      <c r="Z28" s="1" t="e">
        <f t="shared" si="7"/>
        <v>#DIV/0!</v>
      </c>
      <c r="AA28" s="1">
        <v>1.3480000000000001</v>
      </c>
      <c r="AB28" s="1">
        <f t="shared" si="8"/>
        <v>1.3480000000000001</v>
      </c>
      <c r="AC28" s="23">
        <f t="shared" si="9"/>
        <v>0.49074423876086126</v>
      </c>
      <c r="AF28" s="1" t="e">
        <f t="shared" si="10"/>
        <v>#DIV/0!</v>
      </c>
      <c r="AI28" s="1" t="e">
        <f t="shared" si="11"/>
        <v>#DIV/0!</v>
      </c>
      <c r="AJ28" s="1">
        <v>0.628</v>
      </c>
      <c r="AK28" s="1">
        <f t="shared" si="12"/>
        <v>0.628</v>
      </c>
      <c r="AL28" s="23">
        <f t="shared" si="13"/>
        <v>0.7627502833396298</v>
      </c>
      <c r="AO28" s="1" t="e">
        <f t="shared" si="14"/>
        <v>#DIV/0!</v>
      </c>
      <c r="AR28" s="1" t="e">
        <f t="shared" si="15"/>
        <v>#DIV/0!</v>
      </c>
      <c r="AS28" s="1">
        <v>0.307</v>
      </c>
      <c r="AT28" s="1">
        <f t="shared" si="16"/>
        <v>0.307</v>
      </c>
      <c r="AU28" s="23">
        <f t="shared" si="22"/>
        <v>0.88401964488099738</v>
      </c>
      <c r="AX28" s="1" t="e">
        <f t="shared" si="18"/>
        <v>#DIV/0!</v>
      </c>
      <c r="AY28" s="1">
        <v>0.23599999999999999</v>
      </c>
      <c r="AZ28" s="1">
        <f t="shared" si="19"/>
        <v>0.23599999999999999</v>
      </c>
      <c r="BA28" s="23">
        <f t="shared" si="20"/>
        <v>0.91084246316584816</v>
      </c>
      <c r="BB28" s="1" t="s">
        <v>38</v>
      </c>
      <c r="BC28" s="1" t="s">
        <v>576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J28" s="1">
        <v>0</v>
      </c>
    </row>
    <row r="29" spans="2:62" x14ac:dyDescent="0.2">
      <c r="B29" s="22" t="s">
        <v>43</v>
      </c>
      <c r="C29" s="1">
        <v>3</v>
      </c>
      <c r="F29" s="1" t="e">
        <f>ROUND(E29/D29,2)</f>
        <v>#DIV/0!</v>
      </c>
      <c r="G29" s="1" t="s">
        <v>786</v>
      </c>
      <c r="H29" s="1">
        <v>0.628</v>
      </c>
      <c r="I29" s="1">
        <v>11.268000000000001</v>
      </c>
      <c r="J29" s="1">
        <f t="shared" si="0"/>
        <v>11.268000000000001</v>
      </c>
      <c r="K29" s="23">
        <v>0</v>
      </c>
      <c r="N29" s="1" t="e">
        <f t="shared" si="1"/>
        <v>#DIV/0!</v>
      </c>
      <c r="P29" s="1">
        <f t="shared" si="2"/>
        <v>0</v>
      </c>
      <c r="Q29" s="23">
        <f t="shared" si="3"/>
        <v>1</v>
      </c>
      <c r="T29" s="1" t="e">
        <f t="shared" si="4"/>
        <v>#DIV/0!</v>
      </c>
      <c r="V29" s="1">
        <f t="shared" si="5"/>
        <v>0</v>
      </c>
      <c r="W29" s="23">
        <f t="shared" si="6"/>
        <v>1</v>
      </c>
      <c r="Z29" s="1" t="e">
        <f t="shared" si="7"/>
        <v>#DIV/0!</v>
      </c>
      <c r="AB29" s="1">
        <f t="shared" si="8"/>
        <v>0</v>
      </c>
      <c r="AC29" s="23">
        <f t="shared" si="9"/>
        <v>1</v>
      </c>
      <c r="AF29" s="1" t="e">
        <f t="shared" si="10"/>
        <v>#DIV/0!</v>
      </c>
      <c r="AI29" s="1" t="e">
        <f t="shared" si="11"/>
        <v>#DIV/0!</v>
      </c>
      <c r="AK29" s="1">
        <f t="shared" si="12"/>
        <v>0</v>
      </c>
      <c r="AL29" s="23">
        <f t="shared" si="13"/>
        <v>1</v>
      </c>
      <c r="AO29" s="1" t="e">
        <f t="shared" si="14"/>
        <v>#DIV/0!</v>
      </c>
      <c r="AR29" s="1" t="e">
        <f t="shared" si="15"/>
        <v>#DIV/0!</v>
      </c>
      <c r="AT29" s="1">
        <f t="shared" si="16"/>
        <v>0</v>
      </c>
      <c r="AU29" s="23">
        <f t="shared" si="22"/>
        <v>1</v>
      </c>
      <c r="AX29" s="1" t="e">
        <f t="shared" si="18"/>
        <v>#DIV/0!</v>
      </c>
      <c r="AZ29" s="1">
        <f t="shared" si="19"/>
        <v>0</v>
      </c>
      <c r="BA29" s="23">
        <f t="shared" si="20"/>
        <v>1</v>
      </c>
      <c r="BB29" s="1" t="s">
        <v>38</v>
      </c>
      <c r="BC29" s="1" t="s">
        <v>770</v>
      </c>
      <c r="BD29" s="1">
        <v>0</v>
      </c>
      <c r="BE29" s="1">
        <v>0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</row>
    <row r="30" spans="2:62" x14ac:dyDescent="0.2">
      <c r="B30" s="22" t="s">
        <v>44</v>
      </c>
      <c r="C30" s="1">
        <v>4</v>
      </c>
      <c r="F30" s="1" t="e">
        <f>ROUND(E30/D30,2)</f>
        <v>#DIV/0!</v>
      </c>
      <c r="G30" s="1" t="s">
        <v>786</v>
      </c>
      <c r="H30" s="1">
        <v>1.1000000000000001</v>
      </c>
      <c r="I30" s="1">
        <v>2.5489999999999999</v>
      </c>
      <c r="J30" s="1">
        <f t="shared" si="0"/>
        <v>2.5489999999999999</v>
      </c>
      <c r="K30" s="23">
        <v>0</v>
      </c>
      <c r="N30" s="1" t="e">
        <f t="shared" si="1"/>
        <v>#DIV/0!</v>
      </c>
      <c r="O30" s="1">
        <v>2.0339999999999998</v>
      </c>
      <c r="P30" s="1">
        <f t="shared" si="2"/>
        <v>2.0339999999999998</v>
      </c>
      <c r="Q30" s="23">
        <f t="shared" si="3"/>
        <v>0.20204001569242847</v>
      </c>
      <c r="T30" s="1" t="e">
        <f t="shared" si="4"/>
        <v>#DIV/0!</v>
      </c>
      <c r="U30" s="1">
        <v>1.4890000000000001</v>
      </c>
      <c r="V30" s="1">
        <f t="shared" si="5"/>
        <v>1.4890000000000001</v>
      </c>
      <c r="W30" s="23">
        <f t="shared" si="6"/>
        <v>0.41584935268732826</v>
      </c>
      <c r="Z30" s="1" t="e">
        <f t="shared" si="7"/>
        <v>#DIV/0!</v>
      </c>
      <c r="AA30" s="1">
        <v>0.78700000000000003</v>
      </c>
      <c r="AB30" s="1">
        <f t="shared" si="8"/>
        <v>0.78700000000000003</v>
      </c>
      <c r="AC30" s="23">
        <f t="shared" si="9"/>
        <v>0.69125147116516272</v>
      </c>
      <c r="AF30" s="1" t="e">
        <f t="shared" si="10"/>
        <v>#DIV/0!</v>
      </c>
      <c r="AI30" s="1" t="e">
        <f t="shared" si="11"/>
        <v>#DIV/0!</v>
      </c>
      <c r="AJ30" s="1">
        <v>0.6</v>
      </c>
      <c r="AK30" s="1">
        <f t="shared" si="12"/>
        <v>0.6</v>
      </c>
      <c r="AL30" s="23">
        <f t="shared" si="13"/>
        <v>0.76461357395056884</v>
      </c>
      <c r="AO30" s="1" t="e">
        <f t="shared" si="14"/>
        <v>#DIV/0!</v>
      </c>
      <c r="AR30" s="1" t="e">
        <f t="shared" si="15"/>
        <v>#DIV/0!</v>
      </c>
      <c r="AS30" s="1">
        <v>0.214</v>
      </c>
      <c r="AT30" s="1">
        <f t="shared" si="16"/>
        <v>0.214</v>
      </c>
      <c r="AU30" s="23">
        <f t="shared" si="22"/>
        <v>0.91604550804236951</v>
      </c>
      <c r="AX30" s="1" t="e">
        <f t="shared" si="18"/>
        <v>#DIV/0!</v>
      </c>
      <c r="AY30" s="1">
        <v>0.254</v>
      </c>
      <c r="AZ30" s="1">
        <f t="shared" si="19"/>
        <v>0.254</v>
      </c>
      <c r="BA30" s="23">
        <f t="shared" si="20"/>
        <v>0.90035307963907418</v>
      </c>
      <c r="BB30" s="1" t="s">
        <v>38</v>
      </c>
      <c r="BC30" s="1" t="s">
        <v>576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1</v>
      </c>
    </row>
    <row r="31" spans="2:62" x14ac:dyDescent="0.2">
      <c r="B31" s="22"/>
    </row>
    <row r="32" spans="2:62" x14ac:dyDescent="0.2">
      <c r="B32" s="22" t="s">
        <v>45</v>
      </c>
      <c r="C32" s="1">
        <v>6</v>
      </c>
      <c r="F32" s="1" t="e">
        <f>ROUND(E32/D32,2)</f>
        <v>#DIV/0!</v>
      </c>
      <c r="G32" s="1" t="s">
        <v>786</v>
      </c>
      <c r="H32" s="1">
        <v>0.80600000000000005</v>
      </c>
      <c r="I32" s="1">
        <v>2.0529999999999999</v>
      </c>
      <c r="J32" s="1">
        <f t="shared" si="0"/>
        <v>2.0529999999999999</v>
      </c>
      <c r="K32" s="23">
        <v>0</v>
      </c>
      <c r="N32" s="1" t="e">
        <f t="shared" si="1"/>
        <v>#DIV/0!</v>
      </c>
      <c r="O32" s="1">
        <v>2.093</v>
      </c>
      <c r="P32" s="1">
        <f t="shared" si="2"/>
        <v>2.093</v>
      </c>
      <c r="Q32" s="23">
        <f t="shared" si="3"/>
        <v>-1.9483682415976533E-2</v>
      </c>
      <c r="T32" s="1" t="e">
        <f t="shared" si="4"/>
        <v>#DIV/0!</v>
      </c>
      <c r="U32" s="1">
        <v>2.09</v>
      </c>
      <c r="V32" s="1">
        <f t="shared" si="5"/>
        <v>2.09</v>
      </c>
      <c r="W32" s="23">
        <f t="shared" si="6"/>
        <v>-1.8022406234778243E-2</v>
      </c>
      <c r="Z32" s="1" t="e">
        <f t="shared" si="7"/>
        <v>#DIV/0!</v>
      </c>
      <c r="AA32" s="1">
        <v>1.829</v>
      </c>
      <c r="AB32" s="1">
        <f t="shared" si="8"/>
        <v>1.829</v>
      </c>
      <c r="AC32" s="23">
        <f t="shared" si="9"/>
        <v>0.1091086215294691</v>
      </c>
      <c r="AF32" s="1" t="e">
        <f t="shared" si="10"/>
        <v>#DIV/0!</v>
      </c>
      <c r="AI32" s="1" t="e">
        <f t="shared" si="11"/>
        <v>#DIV/0!</v>
      </c>
      <c r="AJ32" s="1">
        <v>1.179</v>
      </c>
      <c r="AK32" s="1">
        <f t="shared" si="12"/>
        <v>1.179</v>
      </c>
      <c r="AL32" s="23">
        <f t="shared" si="13"/>
        <v>0.42571846078908915</v>
      </c>
      <c r="AO32" s="1" t="e">
        <f t="shared" si="14"/>
        <v>#DIV/0!</v>
      </c>
      <c r="AR32" s="1" t="e">
        <f t="shared" si="15"/>
        <v>#DIV/0!</v>
      </c>
      <c r="AS32" s="1">
        <v>1.137</v>
      </c>
      <c r="AT32" s="1">
        <f t="shared" si="16"/>
        <v>1.137</v>
      </c>
      <c r="AU32" s="23">
        <f t="shared" si="22"/>
        <v>0.44617632732586454</v>
      </c>
      <c r="AX32" s="1" t="e">
        <f t="shared" si="18"/>
        <v>#DIV/0!</v>
      </c>
      <c r="AY32" s="1">
        <v>0.21</v>
      </c>
      <c r="AZ32" s="1">
        <f t="shared" si="19"/>
        <v>0.21</v>
      </c>
      <c r="BA32" s="23">
        <f t="shared" si="20"/>
        <v>0.8977106673161227</v>
      </c>
      <c r="BB32" s="1" t="s">
        <v>38</v>
      </c>
      <c r="BC32" s="1" t="s">
        <v>771</v>
      </c>
      <c r="BD32" s="1">
        <v>0.5</v>
      </c>
      <c r="BE32" s="1">
        <v>1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2:62" x14ac:dyDescent="0.2">
      <c r="B33" s="22"/>
    </row>
    <row r="34" spans="2:62" x14ac:dyDescent="0.2">
      <c r="B34" s="22" t="s">
        <v>46</v>
      </c>
      <c r="C34" s="1">
        <v>9</v>
      </c>
      <c r="F34" s="1" t="e">
        <f>ROUND(E34/D34,2)</f>
        <v>#DIV/0!</v>
      </c>
      <c r="G34" s="1" t="s">
        <v>786</v>
      </c>
      <c r="H34" s="1">
        <v>0.64700000000000002</v>
      </c>
      <c r="I34" s="1">
        <v>2.7759999999999998</v>
      </c>
      <c r="J34" s="1">
        <f t="shared" si="0"/>
        <v>2.7759999999999998</v>
      </c>
      <c r="K34" s="23">
        <v>0</v>
      </c>
      <c r="N34" s="1" t="e">
        <f t="shared" si="1"/>
        <v>#DIV/0!</v>
      </c>
      <c r="O34" s="1">
        <v>2.4830000000000001</v>
      </c>
      <c r="P34" s="1">
        <f t="shared" si="2"/>
        <v>2.4830000000000001</v>
      </c>
      <c r="Q34" s="23">
        <f t="shared" si="3"/>
        <v>0.10554755043227659</v>
      </c>
      <c r="T34" s="1" t="e">
        <f t="shared" si="4"/>
        <v>#DIV/0!</v>
      </c>
      <c r="U34" s="1">
        <v>1.429</v>
      </c>
      <c r="V34" s="1">
        <f t="shared" si="5"/>
        <v>1.429</v>
      </c>
      <c r="W34" s="23">
        <f t="shared" si="6"/>
        <v>0.48523054755043227</v>
      </c>
      <c r="Z34" s="1" t="e">
        <f t="shared" si="7"/>
        <v>#DIV/0!</v>
      </c>
      <c r="AA34" s="1">
        <v>0.40100000000000002</v>
      </c>
      <c r="AB34" s="1">
        <f t="shared" si="8"/>
        <v>0.40100000000000002</v>
      </c>
      <c r="AC34" s="23">
        <f t="shared" si="9"/>
        <v>0.8555475504322767</v>
      </c>
      <c r="AF34" s="1" t="e">
        <f t="shared" si="10"/>
        <v>#DIV/0!</v>
      </c>
      <c r="AI34" s="1" t="e">
        <f t="shared" si="11"/>
        <v>#DIV/0!</v>
      </c>
      <c r="AJ34" s="1">
        <v>0.40600000000000003</v>
      </c>
      <c r="AK34" s="1">
        <f t="shared" si="12"/>
        <v>0.40600000000000003</v>
      </c>
      <c r="AL34" s="23">
        <f t="shared" si="13"/>
        <v>0.85374639769452454</v>
      </c>
      <c r="AO34" s="1" t="e">
        <f t="shared" si="14"/>
        <v>#DIV/0!</v>
      </c>
      <c r="AR34" s="1" t="e">
        <f t="shared" si="15"/>
        <v>#DIV/0!</v>
      </c>
      <c r="AS34" s="1">
        <v>0.47699999999999998</v>
      </c>
      <c r="AT34" s="1">
        <f t="shared" si="16"/>
        <v>0.47699999999999998</v>
      </c>
      <c r="AU34" s="23">
        <f t="shared" si="22"/>
        <v>0.82817002881844382</v>
      </c>
      <c r="AX34" s="1" t="e">
        <f t="shared" si="18"/>
        <v>#DIV/0!</v>
      </c>
      <c r="AY34" s="1">
        <v>0.4</v>
      </c>
      <c r="AZ34" s="1">
        <f t="shared" si="19"/>
        <v>0.4</v>
      </c>
      <c r="BA34" s="23">
        <f t="shared" si="20"/>
        <v>0.855907780979827</v>
      </c>
      <c r="BB34" s="1" t="s">
        <v>38</v>
      </c>
      <c r="BC34" s="1" t="s">
        <v>772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2:62" x14ac:dyDescent="0.2">
      <c r="B35" s="22" t="s">
        <v>47</v>
      </c>
      <c r="C35" s="1">
        <v>10</v>
      </c>
      <c r="F35" s="1" t="e">
        <f>ROUND(E35/D35,2)</f>
        <v>#DIV/0!</v>
      </c>
      <c r="G35" s="1" t="s">
        <v>786</v>
      </c>
      <c r="H35" s="1">
        <v>0.8</v>
      </c>
      <c r="J35" s="1">
        <f t="shared" si="0"/>
        <v>0</v>
      </c>
      <c r="K35" s="23">
        <v>0</v>
      </c>
      <c r="N35" s="1" t="e">
        <f t="shared" si="1"/>
        <v>#DIV/0!</v>
      </c>
      <c r="P35" s="1">
        <f>IF(G35="Trioxan", O35*$I$595,IF(OR(LEFT(H35,1)="6",LEFT(H35,1)="7"), O35*0.95,O35))</f>
        <v>0</v>
      </c>
      <c r="Q35" s="23" t="e">
        <f t="shared" si="3"/>
        <v>#DIV/0!</v>
      </c>
      <c r="T35" s="1" t="e">
        <f t="shared" si="4"/>
        <v>#DIV/0!</v>
      </c>
      <c r="V35" s="1">
        <f t="shared" si="5"/>
        <v>0</v>
      </c>
      <c r="W35" s="23" t="e">
        <f t="shared" si="6"/>
        <v>#DIV/0!</v>
      </c>
      <c r="Z35" s="1" t="e">
        <f t="shared" si="7"/>
        <v>#DIV/0!</v>
      </c>
      <c r="AB35" s="1">
        <f t="shared" si="8"/>
        <v>0</v>
      </c>
      <c r="AC35" s="23" t="e">
        <f t="shared" si="9"/>
        <v>#DIV/0!</v>
      </c>
      <c r="AF35" s="1" t="e">
        <f t="shared" si="10"/>
        <v>#DIV/0!</v>
      </c>
      <c r="AI35" s="1" t="e">
        <f t="shared" si="11"/>
        <v>#DIV/0!</v>
      </c>
      <c r="AK35" s="1">
        <f t="shared" si="12"/>
        <v>0</v>
      </c>
      <c r="AL35" s="23" t="e">
        <f t="shared" si="13"/>
        <v>#DIV/0!</v>
      </c>
      <c r="AO35" s="1" t="e">
        <f t="shared" si="14"/>
        <v>#DIV/0!</v>
      </c>
      <c r="AR35" s="1" t="e">
        <f t="shared" si="15"/>
        <v>#DIV/0!</v>
      </c>
      <c r="AT35" s="1">
        <f t="shared" si="16"/>
        <v>0</v>
      </c>
      <c r="AU35" s="23" t="e">
        <f t="shared" si="22"/>
        <v>#DIV/0!</v>
      </c>
      <c r="AX35" s="1" t="e">
        <f t="shared" si="18"/>
        <v>#DIV/0!</v>
      </c>
      <c r="AZ35" s="1">
        <f t="shared" si="19"/>
        <v>0</v>
      </c>
      <c r="BA35" s="23" t="e">
        <f>1-(AZ35/J35)</f>
        <v>#DIV/0!</v>
      </c>
      <c r="BB35" s="1" t="s">
        <v>38</v>
      </c>
      <c r="BC35" s="1" t="s">
        <v>773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2:62" x14ac:dyDescent="0.2">
      <c r="B36" s="22" t="s">
        <v>48</v>
      </c>
      <c r="C36" s="1">
        <v>11</v>
      </c>
      <c r="F36" s="1" t="e">
        <f>ROUND(E36/D36,2)</f>
        <v>#DIV/0!</v>
      </c>
      <c r="J36" s="1">
        <f t="shared" si="0"/>
        <v>0</v>
      </c>
      <c r="K36" s="23">
        <v>0</v>
      </c>
      <c r="N36" s="1" t="e">
        <f t="shared" si="1"/>
        <v>#DIV/0!</v>
      </c>
      <c r="P36" s="1">
        <f t="shared" si="2"/>
        <v>0</v>
      </c>
      <c r="Q36" s="23" t="e">
        <f t="shared" si="3"/>
        <v>#DIV/0!</v>
      </c>
      <c r="T36" s="1" t="e">
        <f t="shared" si="4"/>
        <v>#DIV/0!</v>
      </c>
      <c r="V36" s="1">
        <f t="shared" si="5"/>
        <v>0</v>
      </c>
      <c r="W36" s="23" t="e">
        <f t="shared" si="6"/>
        <v>#DIV/0!</v>
      </c>
      <c r="Z36" s="1" t="e">
        <f t="shared" si="7"/>
        <v>#DIV/0!</v>
      </c>
      <c r="AB36" s="1">
        <f t="shared" si="8"/>
        <v>0</v>
      </c>
      <c r="AC36" s="23" t="e">
        <f t="shared" si="9"/>
        <v>#DIV/0!</v>
      </c>
      <c r="AF36" s="1" t="e">
        <f t="shared" si="10"/>
        <v>#DIV/0!</v>
      </c>
      <c r="AI36" s="1" t="e">
        <f t="shared" si="11"/>
        <v>#DIV/0!</v>
      </c>
      <c r="AK36" s="1">
        <f t="shared" si="12"/>
        <v>0</v>
      </c>
      <c r="AL36" s="23" t="e">
        <f t="shared" si="13"/>
        <v>#DIV/0!</v>
      </c>
      <c r="AO36" s="1" t="e">
        <f t="shared" si="14"/>
        <v>#DIV/0!</v>
      </c>
      <c r="AR36" s="1" t="e">
        <f t="shared" si="15"/>
        <v>#DIV/0!</v>
      </c>
      <c r="AT36" s="1">
        <f t="shared" si="16"/>
        <v>0</v>
      </c>
      <c r="AU36" s="23" t="e">
        <f t="shared" si="22"/>
        <v>#DIV/0!</v>
      </c>
      <c r="AX36" s="1" t="e">
        <f t="shared" si="18"/>
        <v>#DIV/0!</v>
      </c>
      <c r="AZ36" s="1">
        <f t="shared" si="19"/>
        <v>0</v>
      </c>
      <c r="BA36" s="23" t="e">
        <f t="shared" si="20"/>
        <v>#DIV/0!</v>
      </c>
      <c r="BB36" s="1" t="s">
        <v>38</v>
      </c>
      <c r="BC36" s="1" t="s">
        <v>774</v>
      </c>
      <c r="BD36" s="1">
        <v>0</v>
      </c>
      <c r="BE36" s="1">
        <v>0</v>
      </c>
      <c r="BF36" s="1">
        <v>1</v>
      </c>
      <c r="BG36" s="1">
        <v>0</v>
      </c>
      <c r="BH36" s="1">
        <v>0</v>
      </c>
      <c r="BI36" s="1">
        <v>0</v>
      </c>
      <c r="BJ36" s="1">
        <v>0</v>
      </c>
    </row>
    <row r="37" spans="2:62" x14ac:dyDescent="0.2">
      <c r="B37" s="22" t="s">
        <v>49</v>
      </c>
      <c r="C37" s="1">
        <v>12</v>
      </c>
      <c r="F37" s="1" t="e">
        <f>ROUND(E37/D37,2)</f>
        <v>#DIV/0!</v>
      </c>
      <c r="J37" s="1">
        <f t="shared" ref="J37:J62" si="23">IF(G37="Trioxan", I37*$I$595,IF(OR(LEFT(H37,1)="6",LEFT(H37,1)="7"), I37*0.95,I37))</f>
        <v>0</v>
      </c>
      <c r="K37" s="23">
        <v>0</v>
      </c>
      <c r="N37" s="1" t="e">
        <f t="shared" si="1"/>
        <v>#DIV/0!</v>
      </c>
      <c r="P37" s="1">
        <f t="shared" si="2"/>
        <v>0</v>
      </c>
      <c r="Q37" s="23" t="e">
        <f t="shared" si="3"/>
        <v>#DIV/0!</v>
      </c>
      <c r="T37" s="1" t="e">
        <f t="shared" si="4"/>
        <v>#DIV/0!</v>
      </c>
      <c r="V37" s="1">
        <f t="shared" si="5"/>
        <v>0</v>
      </c>
      <c r="W37" s="23" t="e">
        <f t="shared" si="6"/>
        <v>#DIV/0!</v>
      </c>
      <c r="Z37" s="1" t="e">
        <f t="shared" si="7"/>
        <v>#DIV/0!</v>
      </c>
      <c r="AB37" s="1">
        <f t="shared" si="8"/>
        <v>0</v>
      </c>
      <c r="AC37" s="23" t="e">
        <f t="shared" si="9"/>
        <v>#DIV/0!</v>
      </c>
      <c r="AF37" s="1" t="e">
        <f t="shared" si="10"/>
        <v>#DIV/0!</v>
      </c>
      <c r="AI37" s="1" t="e">
        <f t="shared" si="11"/>
        <v>#DIV/0!</v>
      </c>
      <c r="AK37" s="1">
        <f t="shared" si="12"/>
        <v>0</v>
      </c>
      <c r="AL37" s="23" t="e">
        <f t="shared" si="13"/>
        <v>#DIV/0!</v>
      </c>
      <c r="AO37" s="1" t="e">
        <f t="shared" si="14"/>
        <v>#DIV/0!</v>
      </c>
      <c r="AR37" s="1" t="e">
        <f t="shared" si="15"/>
        <v>#DIV/0!</v>
      </c>
      <c r="AT37" s="1">
        <f t="shared" si="16"/>
        <v>0</v>
      </c>
      <c r="AU37" s="23" t="e">
        <f t="shared" si="22"/>
        <v>#DIV/0!</v>
      </c>
      <c r="AX37" s="1" t="e">
        <f t="shared" si="18"/>
        <v>#DIV/0!</v>
      </c>
      <c r="AZ37" s="1">
        <f t="shared" si="19"/>
        <v>0</v>
      </c>
      <c r="BA37" s="23" t="e">
        <f t="shared" si="20"/>
        <v>#DIV/0!</v>
      </c>
      <c r="BB37" s="1" t="s">
        <v>38</v>
      </c>
      <c r="BC37" s="1" t="s">
        <v>772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</row>
    <row r="38" spans="2:62" x14ac:dyDescent="0.2">
      <c r="B38" s="22"/>
    </row>
    <row r="39" spans="2:62" x14ac:dyDescent="0.2">
      <c r="B39" s="22" t="s">
        <v>50</v>
      </c>
      <c r="C39" s="1">
        <v>13</v>
      </c>
      <c r="F39" s="1" t="e">
        <f>ROUND(E39/D39,2)</f>
        <v>#DIV/0!</v>
      </c>
      <c r="G39" s="1" t="s">
        <v>786</v>
      </c>
      <c r="H39" s="1">
        <v>0.67</v>
      </c>
      <c r="I39" s="1">
        <v>4.5590000000000002</v>
      </c>
      <c r="J39" s="1">
        <f t="shared" si="23"/>
        <v>4.5590000000000002</v>
      </c>
      <c r="K39" s="23">
        <v>0</v>
      </c>
      <c r="N39" s="1" t="e">
        <f t="shared" si="1"/>
        <v>#DIV/0!</v>
      </c>
      <c r="O39" s="1">
        <v>2.2810000000000001</v>
      </c>
      <c r="P39" s="1">
        <f t="shared" si="2"/>
        <v>2.2810000000000001</v>
      </c>
      <c r="Q39" s="23">
        <f t="shared" si="3"/>
        <v>0.49967098047817504</v>
      </c>
      <c r="T39" s="1" t="e">
        <f t="shared" si="4"/>
        <v>#DIV/0!</v>
      </c>
      <c r="U39" s="1">
        <v>2.1219999999999999</v>
      </c>
      <c r="V39" s="1">
        <f t="shared" si="5"/>
        <v>2.1219999999999999</v>
      </c>
      <c r="W39" s="23">
        <f t="shared" si="6"/>
        <v>0.53454704979162093</v>
      </c>
      <c r="Z39" s="1" t="e">
        <f t="shared" si="7"/>
        <v>#DIV/0!</v>
      </c>
      <c r="AA39" s="1">
        <v>1.839</v>
      </c>
      <c r="AB39" s="1">
        <f t="shared" si="8"/>
        <v>1.839</v>
      </c>
      <c r="AC39" s="23">
        <f t="shared" si="9"/>
        <v>0.59662206624259706</v>
      </c>
      <c r="AF39" s="1" t="e">
        <f t="shared" si="10"/>
        <v>#DIV/0!</v>
      </c>
      <c r="AI39" s="1" t="e">
        <f t="shared" si="11"/>
        <v>#DIV/0!</v>
      </c>
      <c r="AJ39" s="1">
        <v>1.462</v>
      </c>
      <c r="AK39" s="1">
        <f t="shared" si="12"/>
        <v>1.462</v>
      </c>
      <c r="AL39" s="23">
        <f t="shared" si="13"/>
        <v>0.67931563939460404</v>
      </c>
      <c r="AO39" s="1" t="e">
        <f t="shared" si="14"/>
        <v>#DIV/0!</v>
      </c>
      <c r="AR39" s="1" t="e">
        <f t="shared" si="15"/>
        <v>#DIV/0!</v>
      </c>
      <c r="AS39" s="1">
        <v>1.077</v>
      </c>
      <c r="AT39" s="1">
        <f t="shared" si="16"/>
        <v>1.077</v>
      </c>
      <c r="AU39" s="23">
        <f t="shared" si="22"/>
        <v>0.76376398332967754</v>
      </c>
      <c r="AX39" s="1" t="e">
        <f t="shared" si="18"/>
        <v>#DIV/0!</v>
      </c>
      <c r="AY39" s="1">
        <v>0.93100000000000005</v>
      </c>
      <c r="AZ39" s="1">
        <f t="shared" si="19"/>
        <v>0.93100000000000005</v>
      </c>
      <c r="BA39" s="23">
        <f t="shared" si="20"/>
        <v>0.79578855012064054</v>
      </c>
      <c r="BB39" s="1" t="s">
        <v>38</v>
      </c>
      <c r="BC39" s="1" t="s">
        <v>775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</row>
    <row r="40" spans="2:62" x14ac:dyDescent="0.2">
      <c r="B40" s="22" t="s">
        <v>51</v>
      </c>
      <c r="C40" s="1">
        <v>14</v>
      </c>
      <c r="F40" s="1" t="e">
        <f>ROUND(E40/D40,2)</f>
        <v>#DIV/0!</v>
      </c>
      <c r="G40" s="1" t="s">
        <v>786</v>
      </c>
      <c r="H40" s="1">
        <v>0.81100000000000005</v>
      </c>
      <c r="I40" s="1">
        <v>2.6579999999999999</v>
      </c>
      <c r="J40" s="1">
        <f t="shared" si="23"/>
        <v>2.6579999999999999</v>
      </c>
      <c r="K40" s="23">
        <v>0</v>
      </c>
      <c r="N40" s="1" t="e">
        <f t="shared" si="1"/>
        <v>#DIV/0!</v>
      </c>
      <c r="O40" s="1">
        <v>2.5680000000000001</v>
      </c>
      <c r="P40" s="1">
        <f t="shared" si="2"/>
        <v>2.5680000000000001</v>
      </c>
      <c r="Q40" s="23">
        <f t="shared" si="3"/>
        <v>3.3860045146726803E-2</v>
      </c>
      <c r="T40" s="1" t="e">
        <f t="shared" si="4"/>
        <v>#DIV/0!</v>
      </c>
      <c r="U40" s="1">
        <v>2.4620000000000002</v>
      </c>
      <c r="V40" s="1">
        <f t="shared" si="5"/>
        <v>2.4620000000000002</v>
      </c>
      <c r="W40" s="23">
        <f t="shared" si="6"/>
        <v>7.3739653875093958E-2</v>
      </c>
      <c r="Z40" s="1" t="e">
        <f t="shared" si="7"/>
        <v>#DIV/0!</v>
      </c>
      <c r="AA40" s="1">
        <v>2.2450000000000001</v>
      </c>
      <c r="AB40" s="1">
        <f t="shared" si="8"/>
        <v>2.2450000000000001</v>
      </c>
      <c r="AC40" s="23">
        <f t="shared" si="9"/>
        <v>0.15537998495109095</v>
      </c>
      <c r="AF40" s="1" t="e">
        <f t="shared" si="10"/>
        <v>#DIV/0!</v>
      </c>
      <c r="AI40" s="1" t="e">
        <f t="shared" si="11"/>
        <v>#DIV/0!</v>
      </c>
      <c r="AJ40" s="1">
        <v>1.925</v>
      </c>
      <c r="AK40" s="1">
        <f t="shared" si="12"/>
        <v>1.925</v>
      </c>
      <c r="AL40" s="23">
        <f t="shared" si="13"/>
        <v>0.27577125658389767</v>
      </c>
      <c r="AO40" s="1" t="e">
        <f t="shared" si="14"/>
        <v>#DIV/0!</v>
      </c>
      <c r="AR40" s="1" t="e">
        <f t="shared" si="15"/>
        <v>#DIV/0!</v>
      </c>
      <c r="AS40" s="1">
        <v>1.5620000000000001</v>
      </c>
      <c r="AT40" s="1">
        <f t="shared" si="16"/>
        <v>1.5620000000000001</v>
      </c>
      <c r="AU40" s="23">
        <f t="shared" si="22"/>
        <v>0.41234010534236265</v>
      </c>
      <c r="AX40" s="1" t="e">
        <f t="shared" si="18"/>
        <v>#DIV/0!</v>
      </c>
      <c r="AY40" s="1">
        <v>1.4159999999999999</v>
      </c>
      <c r="AZ40" s="1">
        <f t="shared" si="19"/>
        <v>1.4159999999999999</v>
      </c>
      <c r="BA40" s="23">
        <f t="shared" si="20"/>
        <v>0.46726862302483074</v>
      </c>
      <c r="BB40" s="1" t="s">
        <v>38</v>
      </c>
      <c r="BC40" s="1" t="s">
        <v>776</v>
      </c>
      <c r="BD40" s="1">
        <v>0.5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1</v>
      </c>
    </row>
    <row r="41" spans="2:62" x14ac:dyDescent="0.2">
      <c r="B41" s="22"/>
      <c r="C41" s="1">
        <v>15</v>
      </c>
      <c r="F41" s="1" t="e">
        <f>ROUND(E41/D41,2)</f>
        <v>#DIV/0!</v>
      </c>
      <c r="G41" s="1" t="s">
        <v>786</v>
      </c>
      <c r="H41" s="1">
        <v>0.63</v>
      </c>
      <c r="I41" s="1">
        <v>7.3440000000000003</v>
      </c>
      <c r="J41" s="1">
        <f t="shared" si="23"/>
        <v>7.3440000000000003</v>
      </c>
      <c r="K41" s="23">
        <v>0</v>
      </c>
      <c r="N41" s="1" t="e">
        <f t="shared" si="1"/>
        <v>#DIV/0!</v>
      </c>
      <c r="P41" s="1">
        <f t="shared" si="2"/>
        <v>0</v>
      </c>
      <c r="Q41" s="23">
        <f t="shared" si="3"/>
        <v>1</v>
      </c>
      <c r="T41" s="1" t="e">
        <f t="shared" si="4"/>
        <v>#DIV/0!</v>
      </c>
      <c r="V41" s="1">
        <f t="shared" si="5"/>
        <v>0</v>
      </c>
      <c r="W41" s="23">
        <f t="shared" si="6"/>
        <v>1</v>
      </c>
      <c r="Z41" s="1" t="e">
        <f t="shared" si="7"/>
        <v>#DIV/0!</v>
      </c>
      <c r="AB41" s="1">
        <f t="shared" si="8"/>
        <v>0</v>
      </c>
      <c r="AC41" s="23">
        <f t="shared" si="9"/>
        <v>1</v>
      </c>
      <c r="AF41" s="1" t="e">
        <f t="shared" si="10"/>
        <v>#DIV/0!</v>
      </c>
      <c r="AI41" s="1" t="e">
        <f t="shared" si="11"/>
        <v>#DIV/0!</v>
      </c>
      <c r="AK41" s="1">
        <f t="shared" si="12"/>
        <v>0</v>
      </c>
      <c r="AL41" s="23">
        <f t="shared" si="13"/>
        <v>1</v>
      </c>
      <c r="AO41" s="1" t="e">
        <f t="shared" si="14"/>
        <v>#DIV/0!</v>
      </c>
      <c r="AR41" s="1" t="e">
        <f t="shared" si="15"/>
        <v>#DIV/0!</v>
      </c>
      <c r="AT41" s="1">
        <f t="shared" si="16"/>
        <v>0</v>
      </c>
      <c r="AU41" s="23">
        <f t="shared" si="22"/>
        <v>1</v>
      </c>
      <c r="AX41" s="1" t="e">
        <f t="shared" si="18"/>
        <v>#DIV/0!</v>
      </c>
      <c r="AZ41" s="1">
        <f t="shared" si="19"/>
        <v>0</v>
      </c>
      <c r="BA41" s="23">
        <f t="shared" si="20"/>
        <v>1</v>
      </c>
      <c r="BB41" s="1" t="s">
        <v>38</v>
      </c>
      <c r="BC41" s="1" t="s">
        <v>777</v>
      </c>
      <c r="BD41" s="1">
        <v>0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</row>
    <row r="42" spans="2:62" x14ac:dyDescent="0.2">
      <c r="B42" s="22"/>
    </row>
    <row r="43" spans="2:62" x14ac:dyDescent="0.2">
      <c r="B43" s="22"/>
    </row>
    <row r="44" spans="2:62" x14ac:dyDescent="0.2">
      <c r="B44" s="22"/>
    </row>
    <row r="45" spans="2:62" x14ac:dyDescent="0.2">
      <c r="B45" s="22" t="s">
        <v>107</v>
      </c>
      <c r="C45" s="1">
        <v>1</v>
      </c>
      <c r="F45" s="1" t="e">
        <f>ROUND(E45/D45,2)</f>
        <v>#DIV/0!</v>
      </c>
      <c r="G45" s="1" t="s">
        <v>63</v>
      </c>
      <c r="H45" s="1" t="s">
        <v>789</v>
      </c>
      <c r="I45" s="1">
        <v>2.9950000000000001</v>
      </c>
      <c r="J45" s="1">
        <f t="shared" si="23"/>
        <v>2.8452500000000001</v>
      </c>
      <c r="K45" s="23">
        <v>0</v>
      </c>
      <c r="N45" s="1" t="e">
        <f t="shared" si="1"/>
        <v>#DIV/0!</v>
      </c>
      <c r="O45" s="1">
        <v>2.7330000000000001</v>
      </c>
      <c r="P45" s="1">
        <f t="shared" si="2"/>
        <v>2.5963500000000002</v>
      </c>
      <c r="Q45" s="23">
        <f t="shared" si="3"/>
        <v>8.7479131886477379E-2</v>
      </c>
      <c r="T45" s="1" t="e">
        <f t="shared" si="4"/>
        <v>#DIV/0!</v>
      </c>
      <c r="U45" s="1">
        <v>2.4980000000000002</v>
      </c>
      <c r="V45" s="1">
        <f t="shared" si="5"/>
        <v>2.3731</v>
      </c>
      <c r="W45" s="23">
        <f t="shared" si="6"/>
        <v>0.16594323873121875</v>
      </c>
      <c r="Z45" s="1" t="e">
        <f t="shared" si="7"/>
        <v>#DIV/0!</v>
      </c>
      <c r="AA45" s="1">
        <v>1.855</v>
      </c>
      <c r="AB45" s="1">
        <f t="shared" si="8"/>
        <v>1.7622499999999999</v>
      </c>
      <c r="AC45" s="23">
        <f t="shared" si="9"/>
        <v>0.38063439065108517</v>
      </c>
      <c r="AF45" s="1" t="e">
        <f t="shared" si="10"/>
        <v>#DIV/0!</v>
      </c>
      <c r="AI45" s="1" t="e">
        <f t="shared" si="11"/>
        <v>#DIV/0!</v>
      </c>
      <c r="AJ45" s="1">
        <v>0.42199999999999999</v>
      </c>
      <c r="AK45" s="1">
        <f t="shared" si="12"/>
        <v>0.40089999999999998</v>
      </c>
      <c r="AL45" s="23">
        <f t="shared" si="13"/>
        <v>0.85909849749582645</v>
      </c>
      <c r="AO45" s="1" t="e">
        <f t="shared" si="14"/>
        <v>#DIV/0!</v>
      </c>
      <c r="AR45" s="1" t="e">
        <f t="shared" si="15"/>
        <v>#DIV/0!</v>
      </c>
      <c r="AS45" s="1">
        <v>5.1999999999999998E-2</v>
      </c>
      <c r="AT45" s="1">
        <f t="shared" si="16"/>
        <v>4.9399999999999993E-2</v>
      </c>
      <c r="AU45" s="23">
        <f t="shared" si="22"/>
        <v>0.98263772954924877</v>
      </c>
      <c r="AX45" s="1" t="e">
        <f t="shared" si="18"/>
        <v>#DIV/0!</v>
      </c>
      <c r="AY45" s="1">
        <v>5.1999999999999998E-2</v>
      </c>
      <c r="AZ45" s="1">
        <f t="shared" si="19"/>
        <v>4.9399999999999993E-2</v>
      </c>
      <c r="BA45" s="23">
        <f t="shared" si="20"/>
        <v>0.98263772954924877</v>
      </c>
      <c r="BB45" s="1" t="s">
        <v>106</v>
      </c>
      <c r="BC45" s="1" t="s">
        <v>778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J45" s="1">
        <v>0</v>
      </c>
    </row>
    <row r="46" spans="2:62" x14ac:dyDescent="0.2">
      <c r="B46" s="22" t="s">
        <v>105</v>
      </c>
      <c r="C46" s="1">
        <v>2</v>
      </c>
      <c r="F46" s="1" t="e">
        <f>ROUND(E46/D46,2)</f>
        <v>#DIV/0!</v>
      </c>
      <c r="G46" s="1" t="s">
        <v>63</v>
      </c>
      <c r="H46" s="1">
        <v>3.58</v>
      </c>
      <c r="I46" s="1">
        <v>2.9039999999999999</v>
      </c>
      <c r="J46" s="1">
        <f t="shared" si="23"/>
        <v>2.9039999999999999</v>
      </c>
      <c r="K46" s="23">
        <v>0</v>
      </c>
      <c r="N46" s="1" t="e">
        <f t="shared" si="1"/>
        <v>#DIV/0!</v>
      </c>
      <c r="O46" s="1">
        <v>2.48</v>
      </c>
      <c r="P46" s="1">
        <f t="shared" si="2"/>
        <v>2.48</v>
      </c>
      <c r="Q46" s="23">
        <f t="shared" si="3"/>
        <v>0.14600550964187331</v>
      </c>
      <c r="T46" s="1" t="e">
        <f t="shared" si="4"/>
        <v>#DIV/0!</v>
      </c>
      <c r="U46" s="1">
        <v>2.105</v>
      </c>
      <c r="V46" s="1">
        <f t="shared" si="5"/>
        <v>2.105</v>
      </c>
      <c r="W46" s="23">
        <f t="shared" si="6"/>
        <v>0.27513774104683197</v>
      </c>
      <c r="Z46" s="1" t="e">
        <f t="shared" si="7"/>
        <v>#DIV/0!</v>
      </c>
      <c r="AA46" s="1">
        <v>1.546</v>
      </c>
      <c r="AB46" s="1">
        <f t="shared" si="8"/>
        <v>1.546</v>
      </c>
      <c r="AC46" s="23">
        <f t="shared" si="9"/>
        <v>0.46763085399449034</v>
      </c>
      <c r="AF46" s="1" t="e">
        <f t="shared" si="10"/>
        <v>#DIV/0!</v>
      </c>
      <c r="AI46" s="1" t="e">
        <f t="shared" si="11"/>
        <v>#DIV/0!</v>
      </c>
      <c r="AJ46" s="1">
        <v>0.88700000000000001</v>
      </c>
      <c r="AK46" s="1">
        <f t="shared" si="12"/>
        <v>0.88700000000000001</v>
      </c>
      <c r="AL46" s="23">
        <f t="shared" si="13"/>
        <v>0.69455922865013775</v>
      </c>
      <c r="AO46" s="1" t="e">
        <f t="shared" si="14"/>
        <v>#DIV/0!</v>
      </c>
      <c r="AR46" s="1" t="e">
        <f t="shared" si="15"/>
        <v>#DIV/0!</v>
      </c>
      <c r="AS46" s="1">
        <v>0.47799999999999998</v>
      </c>
      <c r="AT46" s="1">
        <f t="shared" si="16"/>
        <v>0.47799999999999998</v>
      </c>
      <c r="AU46" s="23">
        <f t="shared" si="22"/>
        <v>0.83539944903581265</v>
      </c>
      <c r="AX46" s="1" t="e">
        <f t="shared" si="18"/>
        <v>#DIV/0!</v>
      </c>
      <c r="AY46" s="1">
        <v>0.31</v>
      </c>
      <c r="AZ46" s="1">
        <f t="shared" si="19"/>
        <v>0.31</v>
      </c>
      <c r="BA46" s="23">
        <f t="shared" si="20"/>
        <v>0.89325068870523416</v>
      </c>
      <c r="BB46" s="1" t="s">
        <v>106</v>
      </c>
      <c r="BC46" s="1" t="s">
        <v>576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J46" s="1">
        <v>0</v>
      </c>
    </row>
    <row r="47" spans="2:62" x14ac:dyDescent="0.2">
      <c r="B47" s="22" t="s">
        <v>108</v>
      </c>
      <c r="C47" s="1">
        <v>3</v>
      </c>
      <c r="F47" s="1" t="e">
        <f>ROUND(E47/D47,2)</f>
        <v>#DIV/0!</v>
      </c>
      <c r="G47" s="1" t="s">
        <v>63</v>
      </c>
      <c r="H47" s="1">
        <v>3.95</v>
      </c>
      <c r="I47" s="1">
        <v>2.9470000000000001</v>
      </c>
      <c r="J47" s="1">
        <f t="shared" si="23"/>
        <v>2.9470000000000001</v>
      </c>
      <c r="K47" s="23">
        <v>0</v>
      </c>
      <c r="N47" s="1" t="e">
        <f t="shared" si="1"/>
        <v>#DIV/0!</v>
      </c>
      <c r="O47" s="1">
        <v>2.6709999999999998</v>
      </c>
      <c r="P47" s="1">
        <f t="shared" si="2"/>
        <v>2.6709999999999998</v>
      </c>
      <c r="Q47" s="23">
        <f t="shared" si="3"/>
        <v>9.3654563963352588E-2</v>
      </c>
      <c r="T47" s="1" t="e">
        <f t="shared" si="4"/>
        <v>#DIV/0!</v>
      </c>
      <c r="U47" s="1">
        <v>2.339</v>
      </c>
      <c r="V47" s="1">
        <f t="shared" si="5"/>
        <v>2.339</v>
      </c>
      <c r="W47" s="23">
        <f t="shared" si="6"/>
        <v>0.20631150322361724</v>
      </c>
      <c r="Z47" s="1" t="e">
        <f t="shared" si="7"/>
        <v>#DIV/0!</v>
      </c>
      <c r="AA47" s="1">
        <v>1.8879999999999999</v>
      </c>
      <c r="AB47" s="1">
        <f t="shared" si="8"/>
        <v>1.8879999999999999</v>
      </c>
      <c r="AC47" s="23">
        <f t="shared" si="9"/>
        <v>0.35934848998982016</v>
      </c>
      <c r="AF47" s="1" t="e">
        <f t="shared" si="10"/>
        <v>#DIV/0!</v>
      </c>
      <c r="AI47" s="1" t="e">
        <f t="shared" si="11"/>
        <v>#DIV/0!</v>
      </c>
      <c r="AJ47" s="1">
        <v>1.357</v>
      </c>
      <c r="AK47" s="1">
        <f t="shared" si="12"/>
        <v>1.357</v>
      </c>
      <c r="AL47" s="23">
        <f t="shared" si="13"/>
        <v>0.53953172718018327</v>
      </c>
      <c r="AO47" s="1" t="e">
        <f t="shared" si="14"/>
        <v>#DIV/0!</v>
      </c>
      <c r="AR47" s="1" t="e">
        <f t="shared" si="15"/>
        <v>#DIV/0!</v>
      </c>
      <c r="AS47" s="1">
        <v>0.38100000000000001</v>
      </c>
      <c r="AT47" s="1">
        <f t="shared" si="16"/>
        <v>0.38100000000000001</v>
      </c>
      <c r="AU47" s="23">
        <f t="shared" si="22"/>
        <v>0.87071598235493719</v>
      </c>
      <c r="AX47" s="1" t="e">
        <f t="shared" si="18"/>
        <v>#DIV/0!</v>
      </c>
      <c r="AY47" s="1">
        <v>0.68</v>
      </c>
      <c r="AZ47" s="1">
        <f t="shared" si="19"/>
        <v>0.68</v>
      </c>
      <c r="BA47" s="23">
        <f t="shared" si="20"/>
        <v>0.76925687139463861</v>
      </c>
      <c r="BB47" s="1" t="s">
        <v>106</v>
      </c>
      <c r="BC47" s="1" t="s">
        <v>779</v>
      </c>
      <c r="BD47" s="1">
        <v>0.5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</row>
    <row r="48" spans="2:62" x14ac:dyDescent="0.2">
      <c r="B48" s="22"/>
    </row>
    <row r="49" spans="2:62" x14ac:dyDescent="0.2">
      <c r="B49" s="22" t="s">
        <v>109</v>
      </c>
      <c r="C49" s="1">
        <v>4</v>
      </c>
      <c r="F49" s="1" t="e">
        <f>ROUND(E49/D49,2)</f>
        <v>#DIV/0!</v>
      </c>
      <c r="G49" s="1" t="s">
        <v>63</v>
      </c>
      <c r="H49" s="1">
        <v>3.53</v>
      </c>
      <c r="I49" s="1">
        <v>2.746</v>
      </c>
      <c r="J49" s="1">
        <f t="shared" si="23"/>
        <v>2.746</v>
      </c>
      <c r="K49" s="23">
        <v>0</v>
      </c>
      <c r="N49" s="1" t="e">
        <f t="shared" si="1"/>
        <v>#DIV/0!</v>
      </c>
      <c r="O49" s="1">
        <v>1.9139999999999999</v>
      </c>
      <c r="P49" s="1">
        <f t="shared" si="2"/>
        <v>1.9139999999999999</v>
      </c>
      <c r="Q49" s="23">
        <f t="shared" si="3"/>
        <v>0.30298616168973058</v>
      </c>
      <c r="T49" s="1" t="e">
        <f t="shared" si="4"/>
        <v>#DIV/0!</v>
      </c>
      <c r="U49" s="1">
        <v>1.2290000000000001</v>
      </c>
      <c r="V49" s="1">
        <f t="shared" si="5"/>
        <v>1.2290000000000001</v>
      </c>
      <c r="W49" s="23">
        <f t="shared" si="6"/>
        <v>0.55243991260014558</v>
      </c>
      <c r="Z49" s="1" t="e">
        <f t="shared" si="7"/>
        <v>#DIV/0!</v>
      </c>
      <c r="AA49" s="1">
        <v>0.70599999999999996</v>
      </c>
      <c r="AB49" s="1">
        <f t="shared" si="8"/>
        <v>0.70599999999999996</v>
      </c>
      <c r="AC49" s="23">
        <f t="shared" si="9"/>
        <v>0.74289876183539694</v>
      </c>
      <c r="AF49" s="1" t="e">
        <f t="shared" si="10"/>
        <v>#DIV/0!</v>
      </c>
      <c r="AI49" s="1" t="e">
        <f t="shared" si="11"/>
        <v>#DIV/0!</v>
      </c>
      <c r="AJ49" s="1">
        <v>0.36199999999999999</v>
      </c>
      <c r="AK49" s="1">
        <f t="shared" si="12"/>
        <v>0.36199999999999999</v>
      </c>
      <c r="AL49" s="23">
        <f t="shared" si="13"/>
        <v>0.86817188638018938</v>
      </c>
      <c r="AO49" s="1" t="e">
        <f t="shared" si="14"/>
        <v>#DIV/0!</v>
      </c>
      <c r="AR49" s="1" t="e">
        <f t="shared" si="15"/>
        <v>#DIV/0!</v>
      </c>
      <c r="AS49" s="1">
        <v>0.185</v>
      </c>
      <c r="AT49" s="1">
        <f t="shared" si="16"/>
        <v>0.185</v>
      </c>
      <c r="AU49" s="23">
        <f t="shared" si="22"/>
        <v>0.93262927895120173</v>
      </c>
      <c r="AX49" s="1" t="e">
        <f t="shared" si="18"/>
        <v>#DIV/0!</v>
      </c>
      <c r="AY49" s="1">
        <v>0.28299999999999997</v>
      </c>
      <c r="AZ49" s="1">
        <f t="shared" si="19"/>
        <v>0.28299999999999997</v>
      </c>
      <c r="BA49" s="23">
        <f t="shared" si="20"/>
        <v>0.89694100509832486</v>
      </c>
      <c r="BB49" s="1" t="s">
        <v>106</v>
      </c>
      <c r="BC49" s="1" t="s">
        <v>780</v>
      </c>
      <c r="BD49" s="1">
        <v>0</v>
      </c>
      <c r="BE49" s="1">
        <v>0</v>
      </c>
      <c r="BF49" s="1">
        <v>0</v>
      </c>
      <c r="BG49" s="1">
        <v>0</v>
      </c>
      <c r="BH49" s="1">
        <v>1</v>
      </c>
      <c r="BI49" s="1">
        <v>0</v>
      </c>
      <c r="BJ49" s="1">
        <v>0</v>
      </c>
    </row>
    <row r="50" spans="2:62" x14ac:dyDescent="0.2">
      <c r="B50" s="22" t="s">
        <v>110</v>
      </c>
      <c r="C50" s="1">
        <v>5</v>
      </c>
      <c r="F50" s="1" t="e">
        <f>ROUND(E50/D50,2)</f>
        <v>#DIV/0!</v>
      </c>
      <c r="G50" s="1" t="s">
        <v>63</v>
      </c>
      <c r="H50" s="1">
        <v>3.56</v>
      </c>
      <c r="I50" s="1">
        <v>2.8130000000000002</v>
      </c>
      <c r="J50" s="1">
        <f t="shared" si="23"/>
        <v>2.8130000000000002</v>
      </c>
      <c r="K50" s="23">
        <v>0</v>
      </c>
      <c r="N50" s="1" t="e">
        <f t="shared" si="1"/>
        <v>#DIV/0!</v>
      </c>
      <c r="O50" s="1">
        <v>2.2490000000000001</v>
      </c>
      <c r="P50" s="1">
        <f t="shared" si="2"/>
        <v>2.2490000000000001</v>
      </c>
      <c r="Q50" s="23">
        <f t="shared" si="3"/>
        <v>0.20049768929968004</v>
      </c>
      <c r="T50" s="1" t="e">
        <f t="shared" si="4"/>
        <v>#DIV/0!</v>
      </c>
      <c r="U50" s="1">
        <v>1.6859999999999999</v>
      </c>
      <c r="V50" s="1">
        <f t="shared" si="5"/>
        <v>1.6859999999999999</v>
      </c>
      <c r="W50" s="23">
        <f t="shared" si="6"/>
        <v>0.40063988624244584</v>
      </c>
      <c r="Z50" s="1" t="e">
        <f t="shared" si="7"/>
        <v>#DIV/0!</v>
      </c>
      <c r="AA50" s="1">
        <v>0.91300000000000003</v>
      </c>
      <c r="AB50" s="1">
        <f t="shared" si="8"/>
        <v>0.91300000000000003</v>
      </c>
      <c r="AC50" s="23">
        <f t="shared" si="9"/>
        <v>0.67543547813722005</v>
      </c>
      <c r="AF50" s="1" t="e">
        <f t="shared" si="10"/>
        <v>#DIV/0!</v>
      </c>
      <c r="AI50" s="1" t="e">
        <f t="shared" si="11"/>
        <v>#DIV/0!</v>
      </c>
      <c r="AJ50" s="1">
        <v>0.41</v>
      </c>
      <c r="AK50" s="1">
        <f t="shared" si="12"/>
        <v>0.41</v>
      </c>
      <c r="AL50" s="23">
        <f t="shared" si="13"/>
        <v>0.8542481336651262</v>
      </c>
      <c r="AO50" s="1" t="e">
        <f t="shared" si="14"/>
        <v>#DIV/0!</v>
      </c>
      <c r="AR50" s="1" t="e">
        <f t="shared" si="15"/>
        <v>#DIV/0!</v>
      </c>
      <c r="AS50" s="1">
        <v>0.189</v>
      </c>
      <c r="AT50" s="1">
        <f t="shared" si="16"/>
        <v>0.189</v>
      </c>
      <c r="AU50" s="23">
        <f t="shared" si="22"/>
        <v>0.93281194454319238</v>
      </c>
      <c r="AX50" s="1" t="e">
        <f t="shared" si="18"/>
        <v>#DIV/0!</v>
      </c>
      <c r="AY50" s="1">
        <v>0.13</v>
      </c>
      <c r="AZ50" s="1">
        <f t="shared" si="19"/>
        <v>0.13</v>
      </c>
      <c r="BA50" s="23">
        <f t="shared" si="20"/>
        <v>0.95378599360113758</v>
      </c>
      <c r="BB50" s="1" t="s">
        <v>106</v>
      </c>
      <c r="BC50" s="1" t="s">
        <v>779</v>
      </c>
      <c r="BD50" s="1">
        <v>0.5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2:62" x14ac:dyDescent="0.2">
      <c r="B51" s="22" t="s">
        <v>111</v>
      </c>
      <c r="C51" s="1">
        <v>6</v>
      </c>
      <c r="F51" s="1" t="e">
        <f>ROUND(E51/D51,2)</f>
        <v>#DIV/0!</v>
      </c>
      <c r="G51" s="1" t="s">
        <v>63</v>
      </c>
      <c r="H51" s="1" t="s">
        <v>790</v>
      </c>
      <c r="I51" s="1">
        <v>2.702</v>
      </c>
      <c r="J51" s="1">
        <f t="shared" si="23"/>
        <v>2.702</v>
      </c>
      <c r="K51" s="23">
        <v>0</v>
      </c>
      <c r="N51" s="1" t="e">
        <f t="shared" si="1"/>
        <v>#DIV/0!</v>
      </c>
      <c r="O51" s="1">
        <v>2.3050000000000002</v>
      </c>
      <c r="P51" s="1">
        <f t="shared" si="2"/>
        <v>2.3050000000000002</v>
      </c>
      <c r="Q51" s="23">
        <f t="shared" si="3"/>
        <v>0.1469282013323463</v>
      </c>
      <c r="T51" s="1" t="e">
        <f t="shared" si="4"/>
        <v>#DIV/0!</v>
      </c>
      <c r="U51" s="1">
        <v>1.825</v>
      </c>
      <c r="V51" s="1">
        <f t="shared" si="5"/>
        <v>1.825</v>
      </c>
      <c r="W51" s="23">
        <f t="shared" si="6"/>
        <v>0.32457438934122873</v>
      </c>
      <c r="Z51" s="1" t="e">
        <f t="shared" si="7"/>
        <v>#DIV/0!</v>
      </c>
      <c r="AA51" s="1">
        <v>1.089</v>
      </c>
      <c r="AB51" s="1">
        <f t="shared" si="8"/>
        <v>1.089</v>
      </c>
      <c r="AC51" s="23">
        <f t="shared" si="9"/>
        <v>0.59696521095484822</v>
      </c>
      <c r="AF51" s="1" t="e">
        <f t="shared" si="10"/>
        <v>#DIV/0!</v>
      </c>
      <c r="AI51" s="1" t="e">
        <f t="shared" si="11"/>
        <v>#DIV/0!</v>
      </c>
      <c r="AJ51" s="1">
        <v>0.53500000000000003</v>
      </c>
      <c r="AK51" s="1">
        <f t="shared" si="12"/>
        <v>0.53500000000000003</v>
      </c>
      <c r="AL51" s="23">
        <f t="shared" si="13"/>
        <v>0.80199851961509994</v>
      </c>
      <c r="AO51" s="1" t="e">
        <f t="shared" si="14"/>
        <v>#DIV/0!</v>
      </c>
      <c r="AR51" s="1" t="e">
        <f t="shared" si="15"/>
        <v>#DIV/0!</v>
      </c>
      <c r="AS51" s="1">
        <v>0.28599999999999998</v>
      </c>
      <c r="AT51" s="1">
        <f t="shared" si="16"/>
        <v>0.28599999999999998</v>
      </c>
      <c r="AU51" s="23">
        <f t="shared" si="22"/>
        <v>0.89415247964470768</v>
      </c>
      <c r="AX51" s="1" t="e">
        <f t="shared" si="18"/>
        <v>#DIV/0!</v>
      </c>
      <c r="AY51" s="1">
        <v>0.20499999999999999</v>
      </c>
      <c r="AZ51" s="1">
        <f t="shared" si="19"/>
        <v>0.20499999999999999</v>
      </c>
      <c r="BA51" s="23">
        <f t="shared" si="20"/>
        <v>0.9241302738712065</v>
      </c>
      <c r="BB51" s="1" t="s">
        <v>106</v>
      </c>
      <c r="BC51" s="1" t="s">
        <v>779</v>
      </c>
      <c r="BD51" s="1">
        <v>0.5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</row>
    <row r="52" spans="2:62" x14ac:dyDescent="0.2">
      <c r="B52" s="22"/>
    </row>
    <row r="53" spans="2:62" x14ac:dyDescent="0.2">
      <c r="B53" s="22" t="s">
        <v>112</v>
      </c>
      <c r="C53" s="1">
        <v>7</v>
      </c>
      <c r="F53" s="1" t="e">
        <f>ROUND(E53/D53,2)</f>
        <v>#DIV/0!</v>
      </c>
      <c r="G53" s="1" t="s">
        <v>63</v>
      </c>
      <c r="H53" s="1" t="s">
        <v>791</v>
      </c>
      <c r="I53" s="1">
        <v>2.9420000000000002</v>
      </c>
      <c r="J53" s="1">
        <f t="shared" si="23"/>
        <v>2.7949000000000002</v>
      </c>
      <c r="K53" s="23">
        <v>0</v>
      </c>
      <c r="N53" s="1" t="e">
        <f t="shared" si="1"/>
        <v>#DIV/0!</v>
      </c>
      <c r="O53" s="1">
        <v>1.2110000000000001</v>
      </c>
      <c r="P53" s="1">
        <f t="shared" si="2"/>
        <v>1.15045</v>
      </c>
      <c r="Q53" s="23">
        <f t="shared" si="3"/>
        <v>0.58837525492862008</v>
      </c>
      <c r="T53" s="1" t="e">
        <f t="shared" si="4"/>
        <v>#DIV/0!</v>
      </c>
      <c r="U53" s="1">
        <v>0.56899999999999995</v>
      </c>
      <c r="V53" s="1">
        <f t="shared" si="5"/>
        <v>0.54054999999999997</v>
      </c>
      <c r="W53" s="23">
        <f t="shared" si="6"/>
        <v>0.80659415363698161</v>
      </c>
      <c r="Z53" s="1" t="e">
        <f t="shared" si="7"/>
        <v>#DIV/0!</v>
      </c>
      <c r="AA53" s="1">
        <v>0.3</v>
      </c>
      <c r="AB53" s="1">
        <f t="shared" si="8"/>
        <v>0.28499999999999998</v>
      </c>
      <c r="AC53" s="23">
        <f t="shared" si="9"/>
        <v>0.89802855200543852</v>
      </c>
      <c r="AF53" s="1" t="e">
        <f t="shared" si="10"/>
        <v>#DIV/0!</v>
      </c>
      <c r="AI53" s="1" t="e">
        <f t="shared" si="11"/>
        <v>#DIV/0!</v>
      </c>
      <c r="AJ53" s="1">
        <v>0.10299999999999999</v>
      </c>
      <c r="AK53" s="1">
        <f t="shared" si="12"/>
        <v>9.7849999999999993E-2</v>
      </c>
      <c r="AL53" s="23">
        <f t="shared" si="13"/>
        <v>0.96498980285520053</v>
      </c>
      <c r="AO53" s="1" t="e">
        <f t="shared" si="14"/>
        <v>#DIV/0!</v>
      </c>
      <c r="AR53" s="1" t="e">
        <f t="shared" si="15"/>
        <v>#DIV/0!</v>
      </c>
      <c r="AS53" s="1">
        <v>4.3999999999999997E-2</v>
      </c>
      <c r="AT53" s="1">
        <f t="shared" si="16"/>
        <v>4.1799999999999997E-2</v>
      </c>
      <c r="AU53" s="23">
        <f t="shared" si="22"/>
        <v>0.98504418762746426</v>
      </c>
      <c r="AX53" s="1" t="e">
        <f t="shared" si="18"/>
        <v>#DIV/0!</v>
      </c>
      <c r="AY53" s="1">
        <v>0.03</v>
      </c>
      <c r="AZ53" s="1">
        <f t="shared" si="19"/>
        <v>2.8499999999999998E-2</v>
      </c>
      <c r="BA53" s="23">
        <f t="shared" si="20"/>
        <v>0.9898028552005439</v>
      </c>
      <c r="BB53" s="1" t="s">
        <v>106</v>
      </c>
      <c r="BC53" s="1" t="s">
        <v>781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2:62" x14ac:dyDescent="0.2">
      <c r="B54" s="22" t="s">
        <v>113</v>
      </c>
      <c r="C54" s="1">
        <v>8</v>
      </c>
      <c r="F54" s="1" t="e">
        <f>ROUND(E54/D54,2)</f>
        <v>#DIV/0!</v>
      </c>
      <c r="G54" s="1" t="s">
        <v>63</v>
      </c>
      <c r="H54" s="1" t="s">
        <v>792</v>
      </c>
      <c r="I54" s="1">
        <v>2.593</v>
      </c>
      <c r="J54" s="1">
        <f t="shared" si="23"/>
        <v>2.4633499999999997</v>
      </c>
      <c r="K54" s="23">
        <v>0</v>
      </c>
      <c r="N54" s="1" t="e">
        <f t="shared" si="1"/>
        <v>#DIV/0!</v>
      </c>
      <c r="O54" s="1">
        <v>1.5009999999999999</v>
      </c>
      <c r="P54" s="1">
        <f t="shared" si="2"/>
        <v>1.4259499999999998</v>
      </c>
      <c r="Q54" s="23">
        <f t="shared" si="3"/>
        <v>0.42113382182799841</v>
      </c>
      <c r="T54" s="1" t="e">
        <f t="shared" si="4"/>
        <v>#DIV/0!</v>
      </c>
      <c r="U54" s="1">
        <v>0.77700000000000002</v>
      </c>
      <c r="V54" s="1">
        <f t="shared" si="5"/>
        <v>0.73814999999999997</v>
      </c>
      <c r="W54" s="23">
        <f t="shared" si="6"/>
        <v>0.70034708831469339</v>
      </c>
      <c r="Z54" s="1" t="e">
        <f t="shared" si="7"/>
        <v>#DIV/0!</v>
      </c>
      <c r="AA54" s="1">
        <v>0.35099999999999998</v>
      </c>
      <c r="AB54" s="1">
        <f t="shared" si="8"/>
        <v>0.33344999999999997</v>
      </c>
      <c r="AC54" s="23">
        <f t="shared" si="9"/>
        <v>0.86463555726957186</v>
      </c>
      <c r="AF54" s="1" t="e">
        <f t="shared" si="10"/>
        <v>#DIV/0!</v>
      </c>
      <c r="AI54" s="1" t="e">
        <f t="shared" si="11"/>
        <v>#DIV/0!</v>
      </c>
      <c r="AJ54" s="1">
        <v>0.13700000000000001</v>
      </c>
      <c r="AK54" s="1">
        <f t="shared" si="12"/>
        <v>0.13015000000000002</v>
      </c>
      <c r="AL54" s="23">
        <f t="shared" si="13"/>
        <v>0.94716544543000381</v>
      </c>
      <c r="AO54" s="1" t="e">
        <f t="shared" si="14"/>
        <v>#DIV/0!</v>
      </c>
      <c r="AR54" s="1" t="e">
        <f t="shared" si="15"/>
        <v>#DIV/0!</v>
      </c>
      <c r="AS54" s="1">
        <v>8.3000000000000004E-2</v>
      </c>
      <c r="AT54" s="1">
        <f t="shared" si="16"/>
        <v>7.8850000000000003E-2</v>
      </c>
      <c r="AU54" s="23">
        <f t="shared" si="22"/>
        <v>0.96799074431160814</v>
      </c>
      <c r="AX54" s="1" t="e">
        <f t="shared" si="18"/>
        <v>#DIV/0!</v>
      </c>
      <c r="AY54" s="1">
        <v>6.5000000000000002E-2</v>
      </c>
      <c r="AZ54" s="1">
        <f t="shared" si="19"/>
        <v>6.1749999999999999E-2</v>
      </c>
      <c r="BA54" s="23">
        <f t="shared" si="20"/>
        <v>0.97493251060547625</v>
      </c>
      <c r="BB54" s="1" t="s">
        <v>106</v>
      </c>
      <c r="BC54" s="1" t="s">
        <v>782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2:62" x14ac:dyDescent="0.2">
      <c r="B55" s="22" t="s">
        <v>114</v>
      </c>
      <c r="C55" s="1">
        <v>9</v>
      </c>
      <c r="F55" s="1" t="e">
        <f>ROUND(E55/D55,2)</f>
        <v>#DIV/0!</v>
      </c>
      <c r="G55" s="1" t="s">
        <v>63</v>
      </c>
      <c r="H55" s="1" t="s">
        <v>793</v>
      </c>
      <c r="I55" s="1">
        <v>2.7410000000000001</v>
      </c>
      <c r="J55" s="1">
        <f t="shared" si="23"/>
        <v>2.6039499999999998</v>
      </c>
      <c r="K55" s="23">
        <v>0</v>
      </c>
      <c r="N55" s="1" t="e">
        <f t="shared" si="1"/>
        <v>#DIV/0!</v>
      </c>
      <c r="O55" s="1">
        <v>1.6220000000000001</v>
      </c>
      <c r="P55" s="1">
        <f t="shared" si="2"/>
        <v>1.5408999999999999</v>
      </c>
      <c r="Q55" s="23">
        <f t="shared" si="3"/>
        <v>0.40824516599781102</v>
      </c>
      <c r="T55" s="1" t="e">
        <f t="shared" si="4"/>
        <v>#DIV/0!</v>
      </c>
      <c r="U55" s="1">
        <v>0.84</v>
      </c>
      <c r="V55" s="1">
        <f t="shared" si="5"/>
        <v>0.79799999999999993</v>
      </c>
      <c r="W55" s="23">
        <f t="shared" si="6"/>
        <v>0.69354250273622764</v>
      </c>
      <c r="Z55" s="1" t="e">
        <f t="shared" si="7"/>
        <v>#DIV/0!</v>
      </c>
      <c r="AA55" s="1">
        <v>0.38200000000000001</v>
      </c>
      <c r="AB55" s="1">
        <f t="shared" si="8"/>
        <v>0.3629</v>
      </c>
      <c r="AC55" s="23">
        <f t="shared" si="9"/>
        <v>0.8606348048157606</v>
      </c>
      <c r="AF55" s="1" t="e">
        <f t="shared" si="10"/>
        <v>#DIV/0!</v>
      </c>
      <c r="AI55" s="1" t="e">
        <f t="shared" si="11"/>
        <v>#DIV/0!</v>
      </c>
      <c r="AJ55" s="1">
        <v>0.17100000000000001</v>
      </c>
      <c r="AK55" s="1">
        <f t="shared" si="12"/>
        <v>0.16245000000000001</v>
      </c>
      <c r="AL55" s="23">
        <f t="shared" si="13"/>
        <v>0.93761400948558915</v>
      </c>
      <c r="AO55" s="1" t="e">
        <f t="shared" si="14"/>
        <v>#DIV/0!</v>
      </c>
      <c r="AR55" s="1" t="e">
        <f t="shared" si="15"/>
        <v>#DIV/0!</v>
      </c>
      <c r="AS55" s="1">
        <v>8.7999999999999995E-2</v>
      </c>
      <c r="AT55" s="1">
        <f t="shared" si="16"/>
        <v>8.3599999999999994E-2</v>
      </c>
      <c r="AU55" s="23">
        <f t="shared" si="22"/>
        <v>0.96789492885808104</v>
      </c>
      <c r="AX55" s="1" t="e">
        <f t="shared" si="18"/>
        <v>#DIV/0!</v>
      </c>
      <c r="AY55" s="1">
        <v>7.0000000000000007E-2</v>
      </c>
      <c r="AZ55" s="1">
        <f t="shared" si="19"/>
        <v>6.6500000000000004E-2</v>
      </c>
      <c r="BA55" s="23">
        <f t="shared" si="20"/>
        <v>0.97446187522801897</v>
      </c>
      <c r="BB55" s="1" t="s">
        <v>106</v>
      </c>
      <c r="BC55" s="1" t="s">
        <v>781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</row>
    <row r="56" spans="2:62" x14ac:dyDescent="0.2">
      <c r="B56" s="22"/>
    </row>
    <row r="57" spans="2:62" x14ac:dyDescent="0.2">
      <c r="B57" s="22" t="s">
        <v>115</v>
      </c>
      <c r="C57" s="1">
        <v>10</v>
      </c>
      <c r="F57" s="1" t="e">
        <f>ROUND(E57/D57,2)</f>
        <v>#DIV/0!</v>
      </c>
      <c r="G57" s="1" t="s">
        <v>63</v>
      </c>
      <c r="H57" s="1" t="s">
        <v>794</v>
      </c>
      <c r="I57" s="1">
        <v>2.734</v>
      </c>
      <c r="J57" s="1">
        <f t="shared" si="23"/>
        <v>2.734</v>
      </c>
      <c r="K57" s="23">
        <v>0</v>
      </c>
      <c r="N57" s="1" t="e">
        <f t="shared" si="1"/>
        <v>#DIV/0!</v>
      </c>
      <c r="O57" s="1">
        <v>2.83</v>
      </c>
      <c r="P57" s="1">
        <f t="shared" si="2"/>
        <v>2.83</v>
      </c>
      <c r="Q57" s="23">
        <f t="shared" si="3"/>
        <v>-3.5113386978785632E-2</v>
      </c>
      <c r="T57" s="1" t="e">
        <f t="shared" si="4"/>
        <v>#DIV/0!</v>
      </c>
      <c r="U57" s="1">
        <v>2.8279999999999998</v>
      </c>
      <c r="V57" s="1">
        <f t="shared" si="5"/>
        <v>2.8279999999999998</v>
      </c>
      <c r="W57" s="23">
        <f t="shared" si="6"/>
        <v>-3.4381858083394334E-2</v>
      </c>
      <c r="Z57" s="1" t="e">
        <f t="shared" si="7"/>
        <v>#DIV/0!</v>
      </c>
      <c r="AA57" s="1">
        <v>2.84</v>
      </c>
      <c r="AB57" s="1">
        <f t="shared" si="8"/>
        <v>2.84</v>
      </c>
      <c r="AC57" s="23">
        <f t="shared" si="9"/>
        <v>-3.8771031455742566E-2</v>
      </c>
      <c r="AF57" s="1" t="e">
        <f t="shared" si="10"/>
        <v>#DIV/0!</v>
      </c>
      <c r="AI57" s="1" t="e">
        <f t="shared" si="11"/>
        <v>#DIV/0!</v>
      </c>
      <c r="AJ57" s="1">
        <v>2.847</v>
      </c>
      <c r="AK57" s="1">
        <f t="shared" si="12"/>
        <v>2.847</v>
      </c>
      <c r="AL57" s="23">
        <f t="shared" si="13"/>
        <v>-4.133138258961222E-2</v>
      </c>
      <c r="AO57" s="1" t="e">
        <f t="shared" si="14"/>
        <v>#DIV/0!</v>
      </c>
      <c r="AR57" s="1" t="e">
        <f t="shared" si="15"/>
        <v>#DIV/0!</v>
      </c>
      <c r="AS57" s="1">
        <v>2.8860000000000001</v>
      </c>
      <c r="AT57" s="1">
        <f t="shared" si="16"/>
        <v>2.8860000000000001</v>
      </c>
      <c r="AU57" s="23">
        <f t="shared" si="22"/>
        <v>-5.5596196049743973E-2</v>
      </c>
      <c r="AX57" s="1" t="e">
        <f t="shared" si="18"/>
        <v>#DIV/0!</v>
      </c>
      <c r="AY57" s="1">
        <v>2.903</v>
      </c>
      <c r="AZ57" s="1">
        <f t="shared" si="19"/>
        <v>2.903</v>
      </c>
      <c r="BA57" s="23">
        <f t="shared" si="20"/>
        <v>-6.1814191660570561E-2</v>
      </c>
      <c r="BB57" s="1" t="s">
        <v>106</v>
      </c>
      <c r="BC57" s="1" t="s">
        <v>576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J57" s="1">
        <v>0</v>
      </c>
    </row>
    <row r="58" spans="2:62" x14ac:dyDescent="0.2">
      <c r="B58" s="22" t="s">
        <v>116</v>
      </c>
      <c r="C58" s="1">
        <v>11</v>
      </c>
      <c r="F58" s="1" t="e">
        <f>ROUND(E58/D58,2)</f>
        <v>#DIV/0!</v>
      </c>
      <c r="G58" s="1" t="s">
        <v>63</v>
      </c>
      <c r="H58" s="1" t="s">
        <v>795</v>
      </c>
      <c r="I58" s="1">
        <v>2.8210000000000002</v>
      </c>
      <c r="J58" s="1">
        <f t="shared" si="23"/>
        <v>2.8210000000000002</v>
      </c>
      <c r="K58" s="23">
        <v>0</v>
      </c>
      <c r="N58" s="1" t="e">
        <f t="shared" si="1"/>
        <v>#DIV/0!</v>
      </c>
      <c r="O58" s="1">
        <v>2.899</v>
      </c>
      <c r="P58" s="1">
        <f t="shared" si="2"/>
        <v>2.899</v>
      </c>
      <c r="Q58" s="23">
        <f t="shared" si="3"/>
        <v>-2.7649769585253337E-2</v>
      </c>
      <c r="T58" s="1" t="e">
        <f t="shared" si="4"/>
        <v>#DIV/0!</v>
      </c>
      <c r="U58" s="1">
        <v>2.9089999999999998</v>
      </c>
      <c r="V58" s="1">
        <f t="shared" si="5"/>
        <v>2.9089999999999998</v>
      </c>
      <c r="W58" s="23">
        <f t="shared" si="6"/>
        <v>-3.1194611839773012E-2</v>
      </c>
      <c r="Z58" s="1" t="e">
        <f t="shared" si="7"/>
        <v>#DIV/0!</v>
      </c>
      <c r="AA58" s="1">
        <v>3.0569999999999999</v>
      </c>
      <c r="AB58" s="1">
        <f t="shared" si="8"/>
        <v>3.0569999999999999</v>
      </c>
      <c r="AC58" s="23">
        <f t="shared" si="9"/>
        <v>-8.36582772066643E-2</v>
      </c>
      <c r="AF58" s="1" t="e">
        <f t="shared" si="10"/>
        <v>#DIV/0!</v>
      </c>
      <c r="AI58" s="1" t="e">
        <f t="shared" si="11"/>
        <v>#DIV/0!</v>
      </c>
      <c r="AJ58" s="1">
        <v>3.2679999999999998</v>
      </c>
      <c r="AK58" s="1">
        <f t="shared" si="12"/>
        <v>3.2679999999999998</v>
      </c>
      <c r="AL58" s="23">
        <f t="shared" si="13"/>
        <v>-0.15845444877702919</v>
      </c>
      <c r="AO58" s="1" t="e">
        <f t="shared" si="14"/>
        <v>#DIV/0!</v>
      </c>
      <c r="AR58" s="1" t="e">
        <f t="shared" si="15"/>
        <v>#DIV/0!</v>
      </c>
      <c r="AS58" s="1">
        <v>3.698</v>
      </c>
      <c r="AT58" s="1">
        <f t="shared" si="16"/>
        <v>3.698</v>
      </c>
      <c r="AU58" s="23">
        <f t="shared" si="22"/>
        <v>-0.31088266572137524</v>
      </c>
      <c r="AX58" s="1" t="e">
        <f t="shared" si="18"/>
        <v>#DIV/0!</v>
      </c>
      <c r="AY58" s="1">
        <v>4.0439999999999996</v>
      </c>
      <c r="AZ58" s="1">
        <f t="shared" si="19"/>
        <v>4.0439999999999996</v>
      </c>
      <c r="BA58" s="23">
        <f t="shared" si="20"/>
        <v>-0.43353420772775597</v>
      </c>
      <c r="BB58" s="1" t="s">
        <v>106</v>
      </c>
      <c r="BC58" s="1" t="s">
        <v>783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J58" s="1">
        <v>0</v>
      </c>
    </row>
    <row r="59" spans="2:62" x14ac:dyDescent="0.2">
      <c r="B59" s="22" t="s">
        <v>117</v>
      </c>
      <c r="C59" s="1">
        <v>12</v>
      </c>
      <c r="F59" s="1" t="e">
        <f>ROUND(E59/D59,2)</f>
        <v>#DIV/0!</v>
      </c>
      <c r="G59" s="1" t="s">
        <v>63</v>
      </c>
      <c r="H59" s="1" t="s">
        <v>796</v>
      </c>
      <c r="I59" s="1">
        <v>2.927</v>
      </c>
      <c r="J59" s="1">
        <f t="shared" si="23"/>
        <v>2.927</v>
      </c>
      <c r="K59" s="23">
        <v>0</v>
      </c>
      <c r="N59" s="1" t="e">
        <f t="shared" si="1"/>
        <v>#DIV/0!</v>
      </c>
      <c r="O59" s="1">
        <v>2.931</v>
      </c>
      <c r="P59" s="1">
        <f t="shared" si="2"/>
        <v>2.931</v>
      </c>
      <c r="Q59" s="23">
        <f t="shared" si="3"/>
        <v>-1.3665869490946392E-3</v>
      </c>
      <c r="T59" s="1" t="e">
        <f t="shared" si="4"/>
        <v>#DIV/0!</v>
      </c>
      <c r="U59" s="1">
        <v>2.9129999999999998</v>
      </c>
      <c r="V59" s="1">
        <f t="shared" si="5"/>
        <v>2.9129999999999998</v>
      </c>
      <c r="W59" s="23">
        <f t="shared" si="6"/>
        <v>4.7830543218313482E-3</v>
      </c>
      <c r="Z59" s="1" t="e">
        <f t="shared" si="7"/>
        <v>#DIV/0!</v>
      </c>
      <c r="AA59" s="1">
        <v>2.8889999999999998</v>
      </c>
      <c r="AB59" s="1">
        <f t="shared" si="8"/>
        <v>2.8889999999999998</v>
      </c>
      <c r="AC59" s="23">
        <f t="shared" si="9"/>
        <v>1.2982576016399183E-2</v>
      </c>
      <c r="AF59" s="1" t="e">
        <f t="shared" si="10"/>
        <v>#DIV/0!</v>
      </c>
      <c r="AI59" s="1" t="e">
        <f t="shared" si="11"/>
        <v>#DIV/0!</v>
      </c>
      <c r="AJ59" s="1">
        <v>2.911</v>
      </c>
      <c r="AK59" s="1">
        <f t="shared" si="12"/>
        <v>2.911</v>
      </c>
      <c r="AL59" s="23">
        <f t="shared" si="13"/>
        <v>5.4663477963785567E-3</v>
      </c>
      <c r="AO59" s="1" t="e">
        <f t="shared" si="14"/>
        <v>#DIV/0!</v>
      </c>
      <c r="AR59" s="1" t="e">
        <f t="shared" si="15"/>
        <v>#DIV/0!</v>
      </c>
      <c r="AS59" s="1">
        <v>2.8679999999999999</v>
      </c>
      <c r="AT59" s="1">
        <f t="shared" si="16"/>
        <v>2.8679999999999999</v>
      </c>
      <c r="AU59" s="23">
        <f t="shared" si="22"/>
        <v>2.0157157499145928E-2</v>
      </c>
      <c r="AX59" s="1" t="e">
        <f t="shared" si="18"/>
        <v>#DIV/0!</v>
      </c>
      <c r="AY59" s="1">
        <v>2.88</v>
      </c>
      <c r="AZ59" s="1">
        <f t="shared" si="19"/>
        <v>2.88</v>
      </c>
      <c r="BA59" s="23">
        <f t="shared" si="20"/>
        <v>1.605739665186201E-2</v>
      </c>
      <c r="BB59" s="1" t="s">
        <v>106</v>
      </c>
      <c r="BC59" s="1" t="s">
        <v>576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J59" s="1">
        <v>0</v>
      </c>
    </row>
    <row r="60" spans="2:62" x14ac:dyDescent="0.2">
      <c r="B60" s="22"/>
    </row>
    <row r="61" spans="2:62" x14ac:dyDescent="0.2">
      <c r="B61" s="22" t="s">
        <v>118</v>
      </c>
      <c r="C61" s="1">
        <v>13</v>
      </c>
      <c r="F61" s="1" t="e">
        <f>ROUND(E61/D61,2)</f>
        <v>#DIV/0!</v>
      </c>
      <c r="G61" s="1" t="s">
        <v>63</v>
      </c>
      <c r="H61" s="1" t="s">
        <v>797</v>
      </c>
      <c r="I61" s="1">
        <v>2.5219999999999998</v>
      </c>
      <c r="J61" s="1">
        <f t="shared" si="23"/>
        <v>2.5219999999999998</v>
      </c>
      <c r="K61" s="23">
        <v>0</v>
      </c>
      <c r="N61" s="1" t="e">
        <f t="shared" si="1"/>
        <v>#DIV/0!</v>
      </c>
      <c r="O61" s="1">
        <v>1.01</v>
      </c>
      <c r="P61" s="1">
        <f t="shared" si="2"/>
        <v>1.01</v>
      </c>
      <c r="Q61" s="23">
        <f t="shared" si="3"/>
        <v>0.59952418715305311</v>
      </c>
      <c r="T61" s="1" t="e">
        <f t="shared" si="4"/>
        <v>#DIV/0!</v>
      </c>
      <c r="U61" s="1">
        <v>0.39600000000000002</v>
      </c>
      <c r="V61" s="1">
        <f t="shared" si="5"/>
        <v>0.39600000000000002</v>
      </c>
      <c r="W61" s="23">
        <f t="shared" si="6"/>
        <v>0.84298176050753371</v>
      </c>
      <c r="Z61" s="1" t="e">
        <f t="shared" si="7"/>
        <v>#DIV/0!</v>
      </c>
      <c r="AA61" s="1">
        <v>0.123</v>
      </c>
      <c r="AB61" s="1">
        <f t="shared" si="8"/>
        <v>0.123</v>
      </c>
      <c r="AC61" s="23">
        <f t="shared" si="9"/>
        <v>0.95122918318794603</v>
      </c>
      <c r="AF61" s="1" t="e">
        <f t="shared" si="10"/>
        <v>#DIV/0!</v>
      </c>
      <c r="AI61" s="1" t="e">
        <f t="shared" si="11"/>
        <v>#DIV/0!</v>
      </c>
      <c r="AJ61" s="1">
        <v>3.6999999999999998E-2</v>
      </c>
      <c r="AK61" s="1">
        <f t="shared" si="12"/>
        <v>3.6999999999999998E-2</v>
      </c>
      <c r="AL61" s="23">
        <f t="shared" si="13"/>
        <v>0.98532910388580497</v>
      </c>
      <c r="AO61" s="1" t="e">
        <f t="shared" si="14"/>
        <v>#DIV/0!</v>
      </c>
      <c r="AR61" s="1" t="e">
        <f t="shared" si="15"/>
        <v>#DIV/0!</v>
      </c>
      <c r="AS61" s="1">
        <v>2.3E-2</v>
      </c>
      <c r="AT61" s="1">
        <f t="shared" si="16"/>
        <v>2.3E-2</v>
      </c>
      <c r="AU61" s="23">
        <f t="shared" si="22"/>
        <v>0.99088025376685174</v>
      </c>
      <c r="AX61" s="1" t="e">
        <f t="shared" si="18"/>
        <v>#DIV/0!</v>
      </c>
      <c r="AY61" s="1">
        <v>7.0000000000000001E-3</v>
      </c>
      <c r="AZ61" s="1">
        <f t="shared" si="19"/>
        <v>7.0000000000000001E-3</v>
      </c>
      <c r="BA61" s="23">
        <f t="shared" si="20"/>
        <v>0.99722442505947662</v>
      </c>
      <c r="BB61" s="1" t="s">
        <v>106</v>
      </c>
      <c r="BC61" s="1" t="s">
        <v>576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J61" s="1">
        <v>0</v>
      </c>
    </row>
    <row r="62" spans="2:62" x14ac:dyDescent="0.2">
      <c r="B62" s="22" t="s">
        <v>119</v>
      </c>
      <c r="C62" s="1">
        <v>14</v>
      </c>
      <c r="F62" s="1" t="e">
        <f>ROUND(E62/D62,2)</f>
        <v>#DIV/0!</v>
      </c>
      <c r="G62" s="1" t="s">
        <v>63</v>
      </c>
      <c r="H62" s="1" t="s">
        <v>798</v>
      </c>
      <c r="I62" s="1">
        <v>2.669</v>
      </c>
      <c r="J62" s="1">
        <f t="shared" si="23"/>
        <v>2.669</v>
      </c>
      <c r="K62" s="23">
        <v>0</v>
      </c>
      <c r="N62" s="1" t="e">
        <f t="shared" si="1"/>
        <v>#DIV/0!</v>
      </c>
      <c r="O62" s="1">
        <v>1.607</v>
      </c>
      <c r="P62" s="1">
        <f t="shared" si="2"/>
        <v>1.607</v>
      </c>
      <c r="Q62" s="23">
        <f t="shared" si="3"/>
        <v>0.39790183589359307</v>
      </c>
      <c r="T62" s="1" t="e">
        <f t="shared" si="4"/>
        <v>#DIV/0!</v>
      </c>
      <c r="U62" s="1">
        <v>0.64900000000000002</v>
      </c>
      <c r="V62" s="1">
        <f t="shared" si="5"/>
        <v>0.64900000000000002</v>
      </c>
      <c r="W62" s="23">
        <f t="shared" si="6"/>
        <v>0.75683776695391536</v>
      </c>
      <c r="Z62" s="1" t="e">
        <f t="shared" si="7"/>
        <v>#DIV/0!</v>
      </c>
      <c r="AA62" s="1">
        <v>0.16400000000000001</v>
      </c>
      <c r="AB62" s="1">
        <f t="shared" si="8"/>
        <v>0.16400000000000001</v>
      </c>
      <c r="AC62" s="23">
        <f t="shared" si="9"/>
        <v>0.93855376545522673</v>
      </c>
      <c r="AF62" s="1" t="e">
        <f t="shared" si="10"/>
        <v>#DIV/0!</v>
      </c>
      <c r="AI62" s="1" t="e">
        <f t="shared" si="11"/>
        <v>#DIV/0!</v>
      </c>
      <c r="AJ62" s="1">
        <v>7.1999999999999995E-2</v>
      </c>
      <c r="AK62" s="1">
        <f t="shared" si="12"/>
        <v>7.1999999999999995E-2</v>
      </c>
      <c r="AL62" s="23">
        <f t="shared" si="13"/>
        <v>0.97302360434619706</v>
      </c>
      <c r="AO62" s="1" t="e">
        <f t="shared" si="14"/>
        <v>#DIV/0!</v>
      </c>
      <c r="AR62" s="1" t="e">
        <f t="shared" si="15"/>
        <v>#DIV/0!</v>
      </c>
      <c r="AS62" s="1">
        <v>2.3E-2</v>
      </c>
      <c r="AT62" s="1">
        <f t="shared" si="16"/>
        <v>2.3E-2</v>
      </c>
      <c r="AU62" s="23">
        <f t="shared" si="22"/>
        <v>0.99138254027725736</v>
      </c>
      <c r="AX62" s="1" t="e">
        <f t="shared" si="18"/>
        <v>#DIV/0!</v>
      </c>
      <c r="AY62" s="1">
        <v>2.4E-2</v>
      </c>
      <c r="AZ62" s="1">
        <f t="shared" si="19"/>
        <v>2.4E-2</v>
      </c>
      <c r="BA62" s="23">
        <f t="shared" si="20"/>
        <v>0.99100786811539898</v>
      </c>
      <c r="BB62" s="1" t="s">
        <v>106</v>
      </c>
      <c r="BC62" s="1" t="s">
        <v>576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J62" s="1">
        <v>0</v>
      </c>
    </row>
    <row r="63" spans="2:62" x14ac:dyDescent="0.2">
      <c r="B63" s="22"/>
    </row>
    <row r="64" spans="2:62" x14ac:dyDescent="0.2">
      <c r="B64" s="22"/>
    </row>
    <row r="65" spans="2:61" x14ac:dyDescent="0.2">
      <c r="B65" s="22"/>
    </row>
    <row r="66" spans="2:61" x14ac:dyDescent="0.2">
      <c r="B66" s="22"/>
    </row>
    <row r="67" spans="2:61" x14ac:dyDescent="0.2">
      <c r="B67" s="22" t="s">
        <v>120</v>
      </c>
      <c r="C67" s="1">
        <v>1</v>
      </c>
      <c r="F67" s="1" t="e">
        <f>ROUND(E67/D67,2)</f>
        <v>#DIV/0!</v>
      </c>
      <c r="G67" s="1" t="s">
        <v>63</v>
      </c>
      <c r="H67" s="1" t="s">
        <v>799</v>
      </c>
      <c r="I67" s="1">
        <v>2.6589999999999998</v>
      </c>
      <c r="J67" s="1">
        <f>IF(G67="Trioxan", I67*$I$595,IF(OR(LEFT(H67,1)="6",LEFT(H67,1)="7"), I67*0.95,I67))</f>
        <v>2.6589999999999998</v>
      </c>
      <c r="K67" s="23">
        <v>0</v>
      </c>
      <c r="N67" s="1" t="e">
        <f t="shared" si="1"/>
        <v>#DIV/0!</v>
      </c>
      <c r="O67" s="1">
        <v>2.6749999999999998</v>
      </c>
      <c r="P67" s="1">
        <f t="shared" si="2"/>
        <v>2.6749999999999998</v>
      </c>
      <c r="Q67" s="23">
        <f t="shared" si="3"/>
        <v>-6.0172997367431424E-3</v>
      </c>
      <c r="T67" s="1" t="e">
        <f t="shared" si="4"/>
        <v>#DIV/0!</v>
      </c>
      <c r="U67" s="1">
        <v>2.645</v>
      </c>
      <c r="V67" s="1">
        <f t="shared" si="5"/>
        <v>2.645</v>
      </c>
      <c r="W67" s="23">
        <f t="shared" si="6"/>
        <v>5.2651372696501664E-3</v>
      </c>
      <c r="Z67" s="1" t="e">
        <f t="shared" si="7"/>
        <v>#DIV/0!</v>
      </c>
      <c r="AA67" s="1">
        <v>2.589</v>
      </c>
      <c r="AB67" s="1">
        <f t="shared" si="8"/>
        <v>2.589</v>
      </c>
      <c r="AC67" s="23">
        <f t="shared" si="9"/>
        <v>2.6325686348251165E-2</v>
      </c>
      <c r="AF67" s="1" t="e">
        <f t="shared" si="10"/>
        <v>#DIV/0!</v>
      </c>
      <c r="AI67" s="1" t="e">
        <f t="shared" si="11"/>
        <v>#DIV/0!</v>
      </c>
      <c r="AJ67" s="1">
        <v>2.5289999999999999</v>
      </c>
      <c r="AK67" s="1">
        <f t="shared" si="12"/>
        <v>2.5289999999999999</v>
      </c>
      <c r="AL67" s="23">
        <f t="shared" si="13"/>
        <v>4.8890560361037894E-2</v>
      </c>
      <c r="AO67" s="1" t="e">
        <f t="shared" si="14"/>
        <v>#DIV/0!</v>
      </c>
      <c r="AR67" s="1" t="e">
        <f t="shared" si="15"/>
        <v>#DIV/0!</v>
      </c>
      <c r="AS67" s="1" t="s">
        <v>124</v>
      </c>
      <c r="AT67" s="1" t="str">
        <f t="shared" si="16"/>
        <v>x</v>
      </c>
      <c r="AU67" s="23" t="e">
        <f t="shared" si="22"/>
        <v>#VALUE!</v>
      </c>
      <c r="AX67" s="1" t="e">
        <f t="shared" si="18"/>
        <v>#DIV/0!</v>
      </c>
      <c r="AY67" s="1">
        <v>2.3530000000000002</v>
      </c>
      <c r="AZ67" s="1">
        <f t="shared" si="19"/>
        <v>2.3530000000000002</v>
      </c>
      <c r="BA67" s="23">
        <f t="shared" si="20"/>
        <v>0.11508085746521235</v>
      </c>
      <c r="BB67" s="1" t="s">
        <v>125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</row>
    <row r="68" spans="2:61" x14ac:dyDescent="0.2">
      <c r="B68" s="22" t="s">
        <v>122</v>
      </c>
      <c r="C68" s="1">
        <v>2</v>
      </c>
      <c r="F68" s="1" t="e">
        <f>ROUND(E68/D68,2)</f>
        <v>#DIV/0!</v>
      </c>
      <c r="G68" s="1" t="s">
        <v>63</v>
      </c>
      <c r="H68" s="1" t="s">
        <v>800</v>
      </c>
      <c r="I68" s="1">
        <v>2.5990000000000002</v>
      </c>
      <c r="J68" s="1">
        <f t="shared" ref="J68:J131" si="24">IF(G68="Trioxan", I68*$I$595,IF(OR(LEFT(H68,1)="6",LEFT(H68,1)="7"), I68*0.95,I68))</f>
        <v>2.5990000000000002</v>
      </c>
      <c r="K68" s="23">
        <v>0</v>
      </c>
      <c r="N68" s="1" t="e">
        <f t="shared" ref="N68:N131" si="25">ROUND(M68/L68,2)</f>
        <v>#DIV/0!</v>
      </c>
      <c r="O68" s="1">
        <v>2.5619999999999998</v>
      </c>
      <c r="P68" s="1">
        <f t="shared" ref="P68:P131" si="26">IF(G68="Trioxan", O68*$I$595,IF(OR(LEFT(H68,1)="6",LEFT(H68,1)="7"), O68*0.95,O68))</f>
        <v>2.5619999999999998</v>
      </c>
      <c r="Q68" s="23">
        <f t="shared" ref="Q68:Q131" si="27">1-(P68/J68)</f>
        <v>1.4236244709503798E-2</v>
      </c>
      <c r="T68" s="1" t="e">
        <f t="shared" ref="T68:T131" si="28">ROUND(S68/R68,2)</f>
        <v>#DIV/0!</v>
      </c>
      <c r="U68" s="1">
        <v>2.5310000000000001</v>
      </c>
      <c r="V68" s="1">
        <f t="shared" ref="V68:V131" si="29">IF(G68="Trioxan", U68*$I$595,IF(OR(LEFT(H68,1)="6",LEFT(H68,1)="7"), U68*0.95,U68))</f>
        <v>2.5310000000000001</v>
      </c>
      <c r="W68" s="23">
        <f t="shared" ref="W68:W131" si="30">1-(V68/J68)</f>
        <v>2.6163909195844548E-2</v>
      </c>
      <c r="Z68" s="1" t="e">
        <f t="shared" ref="Z68:Z131" si="31">ROUND(Y68/X68,2)</f>
        <v>#DIV/0!</v>
      </c>
      <c r="AA68" s="1">
        <v>2.5249999999999999</v>
      </c>
      <c r="AB68" s="1">
        <f t="shared" ref="AB68:AB131" si="32">IF(G68="Trioxan", AA68*$I$595,IF(OR(LEFT(H68,1)="6",LEFT(H68,1)="7"), AA68*0.95,AA68))</f>
        <v>2.5249999999999999</v>
      </c>
      <c r="AC68" s="23">
        <f t="shared" ref="AC68:AC131" si="33">1-(AB68/J68)</f>
        <v>2.8472489419007374E-2</v>
      </c>
      <c r="AF68" s="1" t="e">
        <f t="shared" ref="AF68:AF131" si="34">ROUND(AE68/AD68,2)</f>
        <v>#DIV/0!</v>
      </c>
      <c r="AI68" s="1" t="e">
        <f t="shared" ref="AI68:AI131" si="35">ROUND(AH68/AG68,2)</f>
        <v>#DIV/0!</v>
      </c>
      <c r="AJ68" s="1">
        <v>2.492</v>
      </c>
      <c r="AK68" s="1">
        <f t="shared" ref="AK68:AK131" si="36">IF(G68="Trioxan", AJ68*$I$595,IF(OR(LEFT(H68,1)="6",LEFT(H68,1)="7"), AJ68*0.95,AJ68))</f>
        <v>2.492</v>
      </c>
      <c r="AL68" s="23">
        <f t="shared" ref="AL68:AL131" si="37">1-(AK68/J68)</f>
        <v>4.1169680646402584E-2</v>
      </c>
      <c r="AO68" s="1" t="e">
        <f t="shared" ref="AO68:AO131" si="38">ROUND(AN68/AM68,2)</f>
        <v>#DIV/0!</v>
      </c>
      <c r="AR68" s="1" t="e">
        <f t="shared" ref="AR68:AR131" si="39">ROUND(AQ68/AP68,2)</f>
        <v>#DIV/0!</v>
      </c>
      <c r="AS68" s="1" t="s">
        <v>124</v>
      </c>
      <c r="AT68" s="1" t="str">
        <f t="shared" ref="AT68:AT131" si="40">IF(G68="Trioxan", AS68*$I$595,IF(OR(LEFT(H68,1)="6",LEFT(H68,1)="7"), AS68*0.95,AS68))</f>
        <v>x</v>
      </c>
      <c r="AU68" s="23" t="e">
        <f t="shared" si="22"/>
        <v>#VALUE!</v>
      </c>
      <c r="AX68" s="1" t="e">
        <f t="shared" ref="AX68:AX131" si="41">ROUND(AW68/AV68,2)</f>
        <v>#DIV/0!</v>
      </c>
      <c r="AY68" s="1">
        <v>2.2890000000000001</v>
      </c>
      <c r="AZ68" s="1">
        <f t="shared" ref="AZ68:AZ131" si="42">IF(G68="Trioxan", AY68*$I$595,IF(OR(LEFT(H68,1)="6",LEFT(H68,1)="7"), AY68*0.95,AY68))</f>
        <v>2.2890000000000001</v>
      </c>
      <c r="BA68" s="23">
        <f t="shared" si="20"/>
        <v>0.11927664486340905</v>
      </c>
      <c r="BB68" s="1" t="s">
        <v>125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</row>
    <row r="69" spans="2:61" x14ac:dyDescent="0.2">
      <c r="B69" s="22" t="s">
        <v>123</v>
      </c>
      <c r="C69" s="1">
        <v>3</v>
      </c>
      <c r="F69" s="1" t="e">
        <f>ROUND(E69/D69,2)</f>
        <v>#DIV/0!</v>
      </c>
      <c r="G69" s="1" t="s">
        <v>63</v>
      </c>
      <c r="H69" s="1" t="s">
        <v>801</v>
      </c>
      <c r="I69" s="1">
        <v>2.645</v>
      </c>
      <c r="J69" s="1">
        <f t="shared" si="24"/>
        <v>2.645</v>
      </c>
      <c r="K69" s="23">
        <v>0</v>
      </c>
      <c r="N69" s="1" t="e">
        <f t="shared" si="25"/>
        <v>#DIV/0!</v>
      </c>
      <c r="O69" s="1">
        <v>2.585</v>
      </c>
      <c r="P69" s="1">
        <f t="shared" si="26"/>
        <v>2.585</v>
      </c>
      <c r="Q69" s="23">
        <f t="shared" si="27"/>
        <v>2.2684310018903586E-2</v>
      </c>
      <c r="T69" s="1" t="e">
        <f t="shared" si="28"/>
        <v>#DIV/0!</v>
      </c>
      <c r="U69" s="1">
        <v>2.5529999999999999</v>
      </c>
      <c r="V69" s="1">
        <f t="shared" si="29"/>
        <v>2.5529999999999999</v>
      </c>
      <c r="W69" s="23">
        <f t="shared" si="30"/>
        <v>3.4782608695652195E-2</v>
      </c>
      <c r="Z69" s="1" t="e">
        <f t="shared" si="31"/>
        <v>#DIV/0!</v>
      </c>
      <c r="AA69" s="1">
        <v>2.4769999999999999</v>
      </c>
      <c r="AB69" s="1">
        <f t="shared" si="32"/>
        <v>2.4769999999999999</v>
      </c>
      <c r="AC69" s="23">
        <f t="shared" si="33"/>
        <v>6.3516068052930086E-2</v>
      </c>
      <c r="AF69" s="1" t="e">
        <f t="shared" si="34"/>
        <v>#DIV/0!</v>
      </c>
      <c r="AI69" s="1" t="e">
        <f t="shared" si="35"/>
        <v>#DIV/0!</v>
      </c>
      <c r="AJ69" s="1">
        <v>2.355</v>
      </c>
      <c r="AK69" s="1">
        <f t="shared" si="36"/>
        <v>2.355</v>
      </c>
      <c r="AL69" s="23">
        <f t="shared" si="37"/>
        <v>0.10964083175803407</v>
      </c>
      <c r="AO69" s="1" t="e">
        <f t="shared" si="38"/>
        <v>#DIV/0!</v>
      </c>
      <c r="AR69" s="1" t="e">
        <f t="shared" si="39"/>
        <v>#DIV/0!</v>
      </c>
      <c r="AS69" s="1" t="s">
        <v>124</v>
      </c>
      <c r="AT69" s="1" t="str">
        <f t="shared" si="40"/>
        <v>x</v>
      </c>
      <c r="AU69" s="23" t="e">
        <f t="shared" si="22"/>
        <v>#VALUE!</v>
      </c>
      <c r="AX69" s="1" t="e">
        <f t="shared" si="41"/>
        <v>#DIV/0!</v>
      </c>
      <c r="AY69" s="1">
        <v>1.9750000000000001</v>
      </c>
      <c r="AZ69" s="1">
        <f t="shared" si="42"/>
        <v>1.9750000000000001</v>
      </c>
      <c r="BA69" s="23">
        <f t="shared" si="20"/>
        <v>0.25330812854442342</v>
      </c>
      <c r="BB69" s="1" t="s">
        <v>125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</row>
    <row r="70" spans="2:61" x14ac:dyDescent="0.2">
      <c r="B70" s="22"/>
    </row>
    <row r="71" spans="2:61" x14ac:dyDescent="0.2">
      <c r="B71" s="22" t="s">
        <v>121</v>
      </c>
      <c r="C71" s="1">
        <v>4</v>
      </c>
      <c r="F71" s="1" t="e">
        <f>ROUND(E71/D71,2)</f>
        <v>#DIV/0!</v>
      </c>
      <c r="G71" s="1" t="s">
        <v>63</v>
      </c>
      <c r="H71" s="1" t="s">
        <v>802</v>
      </c>
      <c r="I71" s="1">
        <v>1.169</v>
      </c>
      <c r="J71" s="1">
        <f t="shared" si="24"/>
        <v>1.169</v>
      </c>
      <c r="K71" s="23">
        <v>0</v>
      </c>
      <c r="N71" s="1" t="e">
        <f t="shared" si="25"/>
        <v>#DIV/0!</v>
      </c>
      <c r="O71" s="1">
        <v>1.157</v>
      </c>
      <c r="P71" s="1">
        <f t="shared" si="26"/>
        <v>1.157</v>
      </c>
      <c r="Q71" s="23">
        <f t="shared" si="27"/>
        <v>1.0265183917878562E-2</v>
      </c>
      <c r="T71" s="1" t="e">
        <f t="shared" si="28"/>
        <v>#DIV/0!</v>
      </c>
      <c r="U71" s="1">
        <v>1.1339999999999999</v>
      </c>
      <c r="V71" s="1">
        <f t="shared" si="29"/>
        <v>1.1339999999999999</v>
      </c>
      <c r="W71" s="23">
        <f t="shared" si="30"/>
        <v>2.9940119760479167E-2</v>
      </c>
      <c r="Z71" s="1" t="e">
        <f t="shared" si="31"/>
        <v>#DIV/0!</v>
      </c>
      <c r="AA71" s="1">
        <v>1.125</v>
      </c>
      <c r="AB71" s="1">
        <f t="shared" si="32"/>
        <v>1.125</v>
      </c>
      <c r="AC71" s="23">
        <f t="shared" si="33"/>
        <v>3.763900769888795E-2</v>
      </c>
      <c r="AF71" s="1" t="e">
        <f t="shared" si="34"/>
        <v>#DIV/0!</v>
      </c>
      <c r="AI71" s="1" t="e">
        <f t="shared" si="35"/>
        <v>#DIV/0!</v>
      </c>
      <c r="AJ71" s="1">
        <v>1.093</v>
      </c>
      <c r="AK71" s="1">
        <f t="shared" si="36"/>
        <v>1.093</v>
      </c>
      <c r="AL71" s="23">
        <f t="shared" si="37"/>
        <v>6.5012831479897448E-2</v>
      </c>
      <c r="AO71" s="1" t="e">
        <f t="shared" si="38"/>
        <v>#DIV/0!</v>
      </c>
      <c r="AR71" s="1" t="e">
        <f t="shared" si="39"/>
        <v>#DIV/0!</v>
      </c>
      <c r="AS71" s="1" t="s">
        <v>124</v>
      </c>
      <c r="AT71" s="1" t="str">
        <f t="shared" si="40"/>
        <v>x</v>
      </c>
      <c r="AU71" s="23" t="e">
        <f t="shared" si="22"/>
        <v>#VALUE!</v>
      </c>
      <c r="AX71" s="1" t="e">
        <f t="shared" si="41"/>
        <v>#DIV/0!</v>
      </c>
      <c r="AY71" s="1">
        <v>0.99099999999999999</v>
      </c>
      <c r="AZ71" s="1">
        <f t="shared" si="42"/>
        <v>0.99099999999999999</v>
      </c>
      <c r="BA71" s="23">
        <f t="shared" ref="BA71:BA76" si="43">1-(AZ71/J71)</f>
        <v>0.15226689478186484</v>
      </c>
      <c r="BB71" s="1" t="s">
        <v>125</v>
      </c>
      <c r="BC71" s="1" t="s">
        <v>126</v>
      </c>
      <c r="BD71" s="1">
        <v>1</v>
      </c>
      <c r="BE71" s="1">
        <v>0</v>
      </c>
      <c r="BF71" s="1">
        <v>0</v>
      </c>
      <c r="BG71" s="1">
        <v>0</v>
      </c>
      <c r="BH71" s="1">
        <v>0</v>
      </c>
    </row>
    <row r="72" spans="2:61" x14ac:dyDescent="0.2">
      <c r="B72" s="22" t="s">
        <v>127</v>
      </c>
      <c r="C72" s="1">
        <v>6</v>
      </c>
      <c r="F72" s="1" t="e">
        <f>ROUND(E72/D72,2)</f>
        <v>#DIV/0!</v>
      </c>
      <c r="G72" s="1" t="s">
        <v>63</v>
      </c>
      <c r="H72" s="1" t="s">
        <v>801</v>
      </c>
      <c r="I72" s="1">
        <v>0.90300000000000002</v>
      </c>
      <c r="J72" s="1">
        <f t="shared" si="24"/>
        <v>0.90300000000000002</v>
      </c>
      <c r="K72" s="23">
        <v>0</v>
      </c>
      <c r="N72" s="1" t="e">
        <f t="shared" si="25"/>
        <v>#DIV/0!</v>
      </c>
      <c r="O72" s="1">
        <v>0.89</v>
      </c>
      <c r="P72" s="1">
        <f t="shared" si="26"/>
        <v>0.89</v>
      </c>
      <c r="Q72" s="23">
        <f t="shared" si="27"/>
        <v>1.439645625692143E-2</v>
      </c>
      <c r="T72" s="1" t="e">
        <f t="shared" si="28"/>
        <v>#DIV/0!</v>
      </c>
      <c r="U72" s="1">
        <v>0.88800000000000001</v>
      </c>
      <c r="V72" s="1">
        <f t="shared" si="29"/>
        <v>0.88800000000000001</v>
      </c>
      <c r="W72" s="23">
        <f t="shared" si="30"/>
        <v>1.6611295681063121E-2</v>
      </c>
      <c r="Z72" s="1" t="e">
        <f t="shared" si="31"/>
        <v>#DIV/0!</v>
      </c>
      <c r="AA72" s="1">
        <v>0.86899999999999999</v>
      </c>
      <c r="AB72" s="1">
        <f t="shared" si="32"/>
        <v>0.86899999999999999</v>
      </c>
      <c r="AC72" s="23">
        <f t="shared" si="33"/>
        <v>3.7652270210409733E-2</v>
      </c>
      <c r="AF72" s="1" t="e">
        <f t="shared" si="34"/>
        <v>#DIV/0!</v>
      </c>
      <c r="AI72" s="1" t="e">
        <f t="shared" si="35"/>
        <v>#DIV/0!</v>
      </c>
      <c r="AJ72" s="1">
        <v>0.81100000000000005</v>
      </c>
      <c r="AK72" s="1">
        <f t="shared" si="36"/>
        <v>0.81100000000000005</v>
      </c>
      <c r="AL72" s="23">
        <f t="shared" si="37"/>
        <v>0.10188261351052041</v>
      </c>
      <c r="AO72" s="1" t="e">
        <f t="shared" si="38"/>
        <v>#DIV/0!</v>
      </c>
      <c r="AR72" s="1" t="e">
        <f t="shared" si="39"/>
        <v>#DIV/0!</v>
      </c>
      <c r="AS72" s="1" t="s">
        <v>124</v>
      </c>
      <c r="AT72" s="1" t="str">
        <f t="shared" si="40"/>
        <v>x</v>
      </c>
      <c r="AU72" s="23" t="e">
        <f t="shared" si="22"/>
        <v>#VALUE!</v>
      </c>
      <c r="AX72" s="1" t="e">
        <f t="shared" si="41"/>
        <v>#DIV/0!</v>
      </c>
      <c r="AY72" s="1">
        <v>0.72099999999999997</v>
      </c>
      <c r="AZ72" s="1">
        <f t="shared" si="42"/>
        <v>0.72099999999999997</v>
      </c>
      <c r="BA72" s="23">
        <f t="shared" si="43"/>
        <v>0.20155038759689925</v>
      </c>
      <c r="BB72" s="1" t="s">
        <v>125</v>
      </c>
      <c r="BC72" s="1" t="s">
        <v>131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</row>
    <row r="73" spans="2:61" x14ac:dyDescent="0.2">
      <c r="B73" s="22"/>
    </row>
    <row r="74" spans="2:61" x14ac:dyDescent="0.2">
      <c r="B74" s="22" t="s">
        <v>128</v>
      </c>
      <c r="C74" s="1">
        <v>7</v>
      </c>
      <c r="F74" s="1" t="e">
        <f>ROUND(E74/D74,2)</f>
        <v>#DIV/0!</v>
      </c>
      <c r="G74" s="1" t="s">
        <v>63</v>
      </c>
      <c r="H74" s="1" t="s">
        <v>803</v>
      </c>
      <c r="I74" s="1">
        <v>2.38</v>
      </c>
      <c r="J74" s="1">
        <f t="shared" si="24"/>
        <v>2.2609999999999997</v>
      </c>
      <c r="K74" s="23">
        <v>0</v>
      </c>
      <c r="N74" s="1" t="e">
        <f t="shared" si="25"/>
        <v>#DIV/0!</v>
      </c>
      <c r="O74" s="1">
        <v>2.363</v>
      </c>
      <c r="P74" s="1">
        <f t="shared" si="26"/>
        <v>2.24485</v>
      </c>
      <c r="Q74" s="23">
        <f t="shared" si="27"/>
        <v>7.1428571428570065E-3</v>
      </c>
      <c r="T74" s="1" t="e">
        <f t="shared" si="28"/>
        <v>#DIV/0!</v>
      </c>
      <c r="U74" s="1">
        <v>2.286</v>
      </c>
      <c r="V74" s="1">
        <f t="shared" si="29"/>
        <v>2.1717</v>
      </c>
      <c r="W74" s="23">
        <f t="shared" si="30"/>
        <v>3.9495798319327591E-2</v>
      </c>
      <c r="Z74" s="1" t="e">
        <f t="shared" si="31"/>
        <v>#DIV/0!</v>
      </c>
      <c r="AA74" s="1">
        <v>1.994</v>
      </c>
      <c r="AB74" s="1">
        <f t="shared" si="32"/>
        <v>1.8942999999999999</v>
      </c>
      <c r="AC74" s="23">
        <f t="shared" si="33"/>
        <v>0.16218487394957981</v>
      </c>
      <c r="AF74" s="1" t="e">
        <f t="shared" si="34"/>
        <v>#DIV/0!</v>
      </c>
      <c r="AI74" s="1" t="e">
        <f t="shared" si="35"/>
        <v>#DIV/0!</v>
      </c>
      <c r="AJ74" s="1">
        <v>1.776</v>
      </c>
      <c r="AK74" s="1">
        <f t="shared" si="36"/>
        <v>1.6872</v>
      </c>
      <c r="AL74" s="23">
        <f t="shared" si="37"/>
        <v>0.25378151260504189</v>
      </c>
      <c r="AO74" s="1" t="e">
        <f t="shared" si="38"/>
        <v>#DIV/0!</v>
      </c>
      <c r="AR74" s="1" t="e">
        <f t="shared" si="39"/>
        <v>#DIV/0!</v>
      </c>
      <c r="AS74" s="1" t="s">
        <v>124</v>
      </c>
      <c r="AT74" s="1" t="e">
        <f t="shared" si="40"/>
        <v>#VALUE!</v>
      </c>
      <c r="AU74" s="23" t="e">
        <f t="shared" si="22"/>
        <v>#VALUE!</v>
      </c>
      <c r="AX74" s="1" t="e">
        <f t="shared" si="41"/>
        <v>#DIV/0!</v>
      </c>
      <c r="AY74" s="1">
        <v>1.1830000000000001</v>
      </c>
      <c r="AZ74" s="1">
        <f t="shared" si="42"/>
        <v>1.12385</v>
      </c>
      <c r="BA74" s="23">
        <f t="shared" si="43"/>
        <v>0.50294117647058822</v>
      </c>
      <c r="BB74" s="1" t="s">
        <v>125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</row>
    <row r="75" spans="2:61" x14ac:dyDescent="0.2">
      <c r="B75" s="22" t="s">
        <v>129</v>
      </c>
      <c r="C75" s="1">
        <v>8</v>
      </c>
      <c r="F75" s="1" t="e">
        <f>ROUND(E75/D75,2)</f>
        <v>#DIV/0!</v>
      </c>
      <c r="G75" s="1" t="s">
        <v>63</v>
      </c>
      <c r="H75" s="1" t="s">
        <v>804</v>
      </c>
      <c r="I75" s="1">
        <v>2.6469999999999998</v>
      </c>
      <c r="J75" s="1">
        <f t="shared" si="24"/>
        <v>2.5146499999999996</v>
      </c>
      <c r="K75" s="23">
        <v>0</v>
      </c>
      <c r="N75" s="1" t="e">
        <f t="shared" si="25"/>
        <v>#DIV/0!</v>
      </c>
      <c r="O75" s="1">
        <v>2.4049999999999998</v>
      </c>
      <c r="P75" s="1">
        <f t="shared" si="26"/>
        <v>2.2847499999999998</v>
      </c>
      <c r="Q75" s="23">
        <f>1-(P75/J75)</f>
        <v>9.1424253872308237E-2</v>
      </c>
      <c r="T75" s="1" t="e">
        <f t="shared" si="28"/>
        <v>#DIV/0!</v>
      </c>
      <c r="U75" s="1">
        <v>2.254</v>
      </c>
      <c r="V75" s="1">
        <f t="shared" si="29"/>
        <v>2.1412999999999998</v>
      </c>
      <c r="W75" s="23">
        <f t="shared" si="30"/>
        <v>0.14846996599924434</v>
      </c>
      <c r="Z75" s="1" t="e">
        <f t="shared" si="31"/>
        <v>#DIV/0!</v>
      </c>
      <c r="AA75" s="1">
        <v>1.996</v>
      </c>
      <c r="AB75" s="1">
        <f t="shared" si="32"/>
        <v>1.8961999999999999</v>
      </c>
      <c r="AC75" s="23">
        <f t="shared" si="33"/>
        <v>0.2459387986399697</v>
      </c>
      <c r="AF75" s="1" t="e">
        <f t="shared" si="34"/>
        <v>#DIV/0!</v>
      </c>
      <c r="AI75" s="1" t="e">
        <f t="shared" si="35"/>
        <v>#DIV/0!</v>
      </c>
      <c r="AJ75" s="1">
        <v>1.615</v>
      </c>
      <c r="AK75" s="1">
        <f t="shared" si="36"/>
        <v>1.5342499999999999</v>
      </c>
      <c r="AL75" s="23">
        <f t="shared" si="37"/>
        <v>0.38987533056290136</v>
      </c>
      <c r="AO75" s="1" t="e">
        <f t="shared" si="38"/>
        <v>#DIV/0!</v>
      </c>
      <c r="AR75" s="1" t="e">
        <f t="shared" si="39"/>
        <v>#DIV/0!</v>
      </c>
      <c r="AS75" s="1" t="s">
        <v>124</v>
      </c>
      <c r="AT75" s="1" t="e">
        <f t="shared" si="40"/>
        <v>#VALUE!</v>
      </c>
      <c r="AU75" s="23" t="e">
        <f t="shared" ref="AU75:AU137" si="44">1-(AT75/J75)</f>
        <v>#VALUE!</v>
      </c>
      <c r="AX75" s="1" t="e">
        <f t="shared" si="41"/>
        <v>#DIV/0!</v>
      </c>
      <c r="AY75" s="1">
        <v>0.83599999999999997</v>
      </c>
      <c r="AZ75" s="1">
        <f t="shared" si="42"/>
        <v>0.79419999999999991</v>
      </c>
      <c r="BA75" s="23">
        <f t="shared" si="43"/>
        <v>0.68417075935020777</v>
      </c>
      <c r="BB75" s="1" t="s">
        <v>125</v>
      </c>
      <c r="BC75" s="1" t="s">
        <v>90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</row>
    <row r="76" spans="2:61" x14ac:dyDescent="0.2">
      <c r="B76" s="22" t="s">
        <v>130</v>
      </c>
      <c r="C76" s="1">
        <v>9</v>
      </c>
      <c r="F76" s="1" t="e">
        <f>ROUND(E76/D76,2)</f>
        <v>#DIV/0!</v>
      </c>
      <c r="G76" s="1" t="s">
        <v>63</v>
      </c>
      <c r="H76" s="1" t="s">
        <v>805</v>
      </c>
      <c r="I76" s="1">
        <v>2.5150000000000001</v>
      </c>
      <c r="J76" s="1">
        <f t="shared" si="24"/>
        <v>2.3892500000000001</v>
      </c>
      <c r="K76" s="23">
        <v>0</v>
      </c>
      <c r="N76" s="1" t="e">
        <f t="shared" si="25"/>
        <v>#DIV/0!</v>
      </c>
      <c r="O76" s="1">
        <v>1.7330000000000001</v>
      </c>
      <c r="P76" s="1">
        <f t="shared" si="26"/>
        <v>1.64635</v>
      </c>
      <c r="Q76" s="23">
        <f t="shared" si="27"/>
        <v>0.31093439363817099</v>
      </c>
      <c r="T76" s="1" t="e">
        <f t="shared" si="28"/>
        <v>#DIV/0!</v>
      </c>
      <c r="U76" s="1">
        <v>1.302</v>
      </c>
      <c r="V76" s="1">
        <f t="shared" si="29"/>
        <v>1.2368999999999999</v>
      </c>
      <c r="W76" s="23">
        <f t="shared" si="30"/>
        <v>0.48230616302186891</v>
      </c>
      <c r="Z76" s="1" t="e">
        <f t="shared" si="31"/>
        <v>#DIV/0!</v>
      </c>
      <c r="AA76" s="1">
        <v>0.624</v>
      </c>
      <c r="AB76" s="1">
        <f t="shared" si="32"/>
        <v>0.59279999999999999</v>
      </c>
      <c r="AC76" s="23">
        <f t="shared" si="33"/>
        <v>0.75188866799204779</v>
      </c>
      <c r="AF76" s="1" t="e">
        <f t="shared" si="34"/>
        <v>#DIV/0!</v>
      </c>
      <c r="AI76" s="1" t="e">
        <f t="shared" si="35"/>
        <v>#DIV/0!</v>
      </c>
      <c r="AJ76" s="1">
        <v>0.123</v>
      </c>
      <c r="AK76" s="1">
        <f t="shared" si="36"/>
        <v>0.11685</v>
      </c>
      <c r="AL76" s="23">
        <f t="shared" si="37"/>
        <v>0.95109343936381707</v>
      </c>
      <c r="AO76" s="1" t="e">
        <f t="shared" si="38"/>
        <v>#DIV/0!</v>
      </c>
      <c r="AR76" s="1" t="e">
        <f t="shared" si="39"/>
        <v>#DIV/0!</v>
      </c>
      <c r="AS76" s="1" t="s">
        <v>124</v>
      </c>
      <c r="AT76" s="1" t="e">
        <f t="shared" si="40"/>
        <v>#VALUE!</v>
      </c>
      <c r="AU76" s="23" t="e">
        <f t="shared" si="44"/>
        <v>#VALUE!</v>
      </c>
      <c r="AX76" s="1" t="e">
        <f t="shared" si="41"/>
        <v>#DIV/0!</v>
      </c>
      <c r="AY76" s="1">
        <v>3.0000000000000001E-3</v>
      </c>
      <c r="AZ76" s="1">
        <f t="shared" si="42"/>
        <v>2.8500000000000001E-3</v>
      </c>
      <c r="BA76" s="23">
        <f t="shared" si="43"/>
        <v>0.9988071570576541</v>
      </c>
      <c r="BB76" s="1" t="s">
        <v>125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</row>
    <row r="77" spans="2:61" x14ac:dyDescent="0.2">
      <c r="B77" s="22"/>
    </row>
    <row r="78" spans="2:61" x14ac:dyDescent="0.2">
      <c r="B78" s="22" t="s">
        <v>132</v>
      </c>
      <c r="C78" s="1">
        <v>11</v>
      </c>
      <c r="F78" s="1" t="e">
        <f>ROUND(E78/D78,2)</f>
        <v>#DIV/0!</v>
      </c>
      <c r="G78" s="1" t="s">
        <v>63</v>
      </c>
      <c r="H78" s="1" t="s">
        <v>806</v>
      </c>
      <c r="I78" s="1">
        <v>2.75</v>
      </c>
      <c r="J78" s="1">
        <f t="shared" si="24"/>
        <v>2.75</v>
      </c>
      <c r="K78" s="23">
        <v>0</v>
      </c>
      <c r="N78" s="1" t="e">
        <f t="shared" si="25"/>
        <v>#DIV/0!</v>
      </c>
      <c r="O78" s="1">
        <v>2.4729999999999999</v>
      </c>
      <c r="P78" s="1">
        <f t="shared" si="26"/>
        <v>2.4729999999999999</v>
      </c>
      <c r="Q78" s="23">
        <f t="shared" si="27"/>
        <v>0.10072727272727278</v>
      </c>
      <c r="T78" s="1" t="e">
        <f t="shared" si="28"/>
        <v>#DIV/0!</v>
      </c>
      <c r="U78" s="1">
        <v>2.367</v>
      </c>
      <c r="V78" s="1">
        <f t="shared" si="29"/>
        <v>2.367</v>
      </c>
      <c r="W78" s="23">
        <f t="shared" si="30"/>
        <v>0.13927272727272733</v>
      </c>
      <c r="Z78" s="1" t="e">
        <f t="shared" si="31"/>
        <v>#DIV/0!</v>
      </c>
      <c r="AA78" s="1">
        <v>2.056</v>
      </c>
      <c r="AB78" s="1">
        <f t="shared" si="32"/>
        <v>2.056</v>
      </c>
      <c r="AC78" s="23">
        <f t="shared" si="33"/>
        <v>0.25236363636363635</v>
      </c>
      <c r="AF78" s="1" t="e">
        <f t="shared" si="34"/>
        <v>#DIV/0!</v>
      </c>
      <c r="AI78" s="1" t="e">
        <f t="shared" si="35"/>
        <v>#DIV/0!</v>
      </c>
      <c r="AJ78" s="1">
        <v>1.65</v>
      </c>
      <c r="AK78" s="1">
        <f t="shared" si="36"/>
        <v>1.65</v>
      </c>
      <c r="AL78" s="23">
        <f t="shared" si="37"/>
        <v>0.4</v>
      </c>
      <c r="AO78" s="1" t="e">
        <f t="shared" si="38"/>
        <v>#DIV/0!</v>
      </c>
      <c r="AR78" s="1" t="e">
        <f t="shared" si="39"/>
        <v>#DIV/0!</v>
      </c>
      <c r="AS78" s="1" t="s">
        <v>124</v>
      </c>
      <c r="AT78" s="1" t="str">
        <f t="shared" si="40"/>
        <v>x</v>
      </c>
      <c r="AU78" s="23" t="e">
        <f t="shared" si="44"/>
        <v>#VALUE!</v>
      </c>
      <c r="AX78" s="1" t="e">
        <f t="shared" si="41"/>
        <v>#DIV/0!</v>
      </c>
      <c r="AY78" s="1">
        <v>0.80800000000000005</v>
      </c>
      <c r="AZ78" s="1">
        <f t="shared" si="42"/>
        <v>0.80800000000000005</v>
      </c>
      <c r="BA78" s="23">
        <f t="shared" ref="BA78:BA93" si="45">1-(AZ78/J78)</f>
        <v>0.70618181818181824</v>
      </c>
      <c r="BB78" s="1" t="s">
        <v>125</v>
      </c>
      <c r="BC78" s="1" t="s">
        <v>90</v>
      </c>
      <c r="BD78" s="1">
        <v>0</v>
      </c>
      <c r="BE78" s="1">
        <v>1</v>
      </c>
      <c r="BF78" s="1">
        <v>0</v>
      </c>
      <c r="BG78" s="1">
        <v>0</v>
      </c>
      <c r="BH78" s="1">
        <v>0</v>
      </c>
    </row>
    <row r="79" spans="2:61" x14ac:dyDescent="0.2">
      <c r="B79" s="22" t="s">
        <v>133</v>
      </c>
      <c r="C79" s="1">
        <v>12</v>
      </c>
      <c r="F79" s="1" t="e">
        <f>ROUND(E79/D79,2)</f>
        <v>#DIV/0!</v>
      </c>
      <c r="G79" s="1" t="s">
        <v>63</v>
      </c>
      <c r="H79" s="1" t="s">
        <v>807</v>
      </c>
      <c r="I79" s="1">
        <v>2.9620000000000002</v>
      </c>
      <c r="J79" s="1">
        <f t="shared" si="24"/>
        <v>2.9620000000000002</v>
      </c>
      <c r="K79" s="23">
        <v>0</v>
      </c>
      <c r="N79" s="1" t="e">
        <f t="shared" si="25"/>
        <v>#DIV/0!</v>
      </c>
      <c r="O79" s="1">
        <v>2.536</v>
      </c>
      <c r="P79" s="1">
        <f t="shared" si="26"/>
        <v>2.536</v>
      </c>
      <c r="Q79" s="23">
        <f t="shared" si="27"/>
        <v>0.1438217420661716</v>
      </c>
      <c r="T79" s="1" t="e">
        <f t="shared" si="28"/>
        <v>#DIV/0!</v>
      </c>
      <c r="U79" s="1">
        <v>2.1880000000000002</v>
      </c>
      <c r="V79" s="1">
        <f t="shared" si="29"/>
        <v>2.1880000000000002</v>
      </c>
      <c r="W79" s="23">
        <f t="shared" si="30"/>
        <v>0.26130992572586087</v>
      </c>
      <c r="Z79" s="1" t="e">
        <f t="shared" si="31"/>
        <v>#DIV/0!</v>
      </c>
      <c r="AA79" s="1">
        <v>1.6850000000000001</v>
      </c>
      <c r="AB79" s="1">
        <f t="shared" si="32"/>
        <v>1.6850000000000001</v>
      </c>
      <c r="AC79" s="23">
        <f t="shared" si="33"/>
        <v>0.43112761647535447</v>
      </c>
      <c r="AF79" s="1" t="e">
        <f t="shared" si="34"/>
        <v>#DIV/0!</v>
      </c>
      <c r="AI79" s="1" t="e">
        <f t="shared" si="35"/>
        <v>#DIV/0!</v>
      </c>
      <c r="AJ79" s="1">
        <v>1.05</v>
      </c>
      <c r="AK79" s="1">
        <f t="shared" si="36"/>
        <v>1.05</v>
      </c>
      <c r="AL79" s="23">
        <f t="shared" si="37"/>
        <v>0.64550979068197167</v>
      </c>
      <c r="AO79" s="1" t="e">
        <f t="shared" si="38"/>
        <v>#DIV/0!</v>
      </c>
      <c r="AR79" s="1" t="e">
        <f t="shared" si="39"/>
        <v>#DIV/0!</v>
      </c>
      <c r="AS79" s="1" t="s">
        <v>124</v>
      </c>
      <c r="AT79" s="1" t="str">
        <f t="shared" si="40"/>
        <v>x</v>
      </c>
      <c r="AU79" s="23" t="e">
        <f t="shared" si="44"/>
        <v>#VALUE!</v>
      </c>
      <c r="AX79" s="1" t="e">
        <f t="shared" si="41"/>
        <v>#DIV/0!</v>
      </c>
      <c r="AY79" s="1">
        <v>0.23100000000000001</v>
      </c>
      <c r="AZ79" s="1">
        <f t="shared" si="42"/>
        <v>0.23100000000000001</v>
      </c>
      <c r="BA79" s="23">
        <f t="shared" si="45"/>
        <v>0.92201215395003377</v>
      </c>
      <c r="BB79" s="1" t="s">
        <v>125</v>
      </c>
      <c r="BC79" s="1" t="s">
        <v>134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1</v>
      </c>
    </row>
    <row r="80" spans="2:61" x14ac:dyDescent="0.2">
      <c r="B80" s="22"/>
    </row>
    <row r="81" spans="2:61" x14ac:dyDescent="0.2">
      <c r="B81" s="22" t="s">
        <v>135</v>
      </c>
      <c r="C81" s="1">
        <v>13</v>
      </c>
      <c r="F81" s="1" t="e">
        <f>ROUND(E81/D81,2)</f>
        <v>#DIV/0!</v>
      </c>
      <c r="G81" s="1" t="s">
        <v>63</v>
      </c>
      <c r="H81" s="1" t="s">
        <v>808</v>
      </c>
      <c r="I81" s="1">
        <v>2.7639999999999998</v>
      </c>
      <c r="J81" s="1">
        <f t="shared" si="24"/>
        <v>2.7639999999999998</v>
      </c>
      <c r="K81" s="23">
        <v>0</v>
      </c>
      <c r="N81" s="1" t="e">
        <f t="shared" si="25"/>
        <v>#DIV/0!</v>
      </c>
      <c r="O81" s="1">
        <v>2.617</v>
      </c>
      <c r="P81" s="1">
        <f t="shared" si="26"/>
        <v>2.617</v>
      </c>
      <c r="Q81" s="23">
        <f t="shared" si="27"/>
        <v>5.3183791606367548E-2</v>
      </c>
      <c r="T81" s="1" t="e">
        <f t="shared" si="28"/>
        <v>#DIV/0!</v>
      </c>
      <c r="U81" s="1">
        <v>2.585</v>
      </c>
      <c r="V81" s="1">
        <f t="shared" si="29"/>
        <v>2.585</v>
      </c>
      <c r="W81" s="23">
        <f t="shared" si="30"/>
        <v>6.4761215629522417E-2</v>
      </c>
      <c r="Z81" s="1" t="e">
        <f t="shared" si="31"/>
        <v>#DIV/0!</v>
      </c>
      <c r="AA81" s="1">
        <v>2.4390000000000001</v>
      </c>
      <c r="AB81" s="1">
        <f t="shared" si="32"/>
        <v>2.4390000000000001</v>
      </c>
      <c r="AC81" s="23">
        <f t="shared" si="33"/>
        <v>0.11758321273516636</v>
      </c>
      <c r="AF81" s="1" t="e">
        <f t="shared" si="34"/>
        <v>#DIV/0!</v>
      </c>
      <c r="AI81" s="1" t="e">
        <f t="shared" si="35"/>
        <v>#DIV/0!</v>
      </c>
      <c r="AJ81" s="1">
        <v>2.2530000000000001</v>
      </c>
      <c r="AK81" s="1">
        <f t="shared" si="36"/>
        <v>2.2530000000000001</v>
      </c>
      <c r="AL81" s="23">
        <f t="shared" si="37"/>
        <v>0.18487698986975387</v>
      </c>
      <c r="AO81" s="1" t="e">
        <f t="shared" si="38"/>
        <v>#DIV/0!</v>
      </c>
      <c r="AR81" s="1" t="e">
        <f t="shared" si="39"/>
        <v>#DIV/0!</v>
      </c>
      <c r="AS81" s="1" t="s">
        <v>124</v>
      </c>
      <c r="AT81" s="1" t="str">
        <f t="shared" si="40"/>
        <v>x</v>
      </c>
      <c r="AU81" s="23" t="e">
        <f t="shared" si="44"/>
        <v>#VALUE!</v>
      </c>
      <c r="AX81" s="1" t="e">
        <f t="shared" si="41"/>
        <v>#DIV/0!</v>
      </c>
      <c r="AY81" s="1">
        <v>1.86</v>
      </c>
      <c r="AZ81" s="1">
        <f t="shared" si="42"/>
        <v>1.86</v>
      </c>
      <c r="BA81" s="23">
        <f t="shared" si="45"/>
        <v>0.32706222865412438</v>
      </c>
      <c r="BB81" s="1" t="s">
        <v>125</v>
      </c>
      <c r="BC81" s="1" t="s">
        <v>90</v>
      </c>
      <c r="BD81" s="1">
        <v>0</v>
      </c>
      <c r="BE81" s="1">
        <v>1</v>
      </c>
      <c r="BF81" s="1">
        <v>0</v>
      </c>
      <c r="BG81" s="1">
        <v>0</v>
      </c>
      <c r="BH81" s="1">
        <v>0</v>
      </c>
    </row>
    <row r="82" spans="2:61" x14ac:dyDescent="0.2">
      <c r="B82" s="22" t="s">
        <v>136</v>
      </c>
      <c r="C82" s="1">
        <v>14</v>
      </c>
      <c r="F82" s="1" t="e">
        <f>ROUND(E82/D82,2)</f>
        <v>#DIV/0!</v>
      </c>
      <c r="G82" s="1" t="s">
        <v>63</v>
      </c>
      <c r="H82" s="1" t="s">
        <v>967</v>
      </c>
      <c r="I82" s="1">
        <v>3.2029999999999998</v>
      </c>
      <c r="J82" s="1">
        <f t="shared" si="24"/>
        <v>3.2029999999999998</v>
      </c>
      <c r="K82" s="23">
        <v>0</v>
      </c>
      <c r="N82" s="1" t="e">
        <f t="shared" si="25"/>
        <v>#DIV/0!</v>
      </c>
      <c r="O82" s="1">
        <v>2.8620000000000001</v>
      </c>
      <c r="P82" s="1">
        <f t="shared" si="26"/>
        <v>2.8620000000000001</v>
      </c>
      <c r="Q82" s="23">
        <f t="shared" si="27"/>
        <v>0.1064626912269746</v>
      </c>
      <c r="T82" s="1" t="e">
        <f t="shared" si="28"/>
        <v>#DIV/0!</v>
      </c>
      <c r="U82" s="1">
        <v>2.5030000000000001</v>
      </c>
      <c r="V82" s="1">
        <f t="shared" si="29"/>
        <v>2.5030000000000001</v>
      </c>
      <c r="W82" s="23">
        <f t="shared" si="30"/>
        <v>0.21854511395566645</v>
      </c>
      <c r="Z82" s="1" t="e">
        <f t="shared" si="31"/>
        <v>#DIV/0!</v>
      </c>
      <c r="AA82" s="1">
        <v>2.093</v>
      </c>
      <c r="AB82" s="1">
        <f t="shared" si="32"/>
        <v>2.093</v>
      </c>
      <c r="AC82" s="23">
        <f t="shared" si="33"/>
        <v>0.34655010927255692</v>
      </c>
      <c r="AF82" s="1" t="e">
        <f t="shared" si="34"/>
        <v>#DIV/0!</v>
      </c>
      <c r="AI82" s="1" t="e">
        <f t="shared" si="35"/>
        <v>#DIV/0!</v>
      </c>
      <c r="AJ82" s="1">
        <v>1.5660000000000001</v>
      </c>
      <c r="AK82" s="1">
        <f t="shared" si="36"/>
        <v>1.5660000000000001</v>
      </c>
      <c r="AL82" s="23">
        <f t="shared" si="37"/>
        <v>0.51108335935060878</v>
      </c>
      <c r="AO82" s="1" t="e">
        <f t="shared" si="38"/>
        <v>#DIV/0!</v>
      </c>
      <c r="AR82" s="1" t="e">
        <f t="shared" si="39"/>
        <v>#DIV/0!</v>
      </c>
      <c r="AS82" s="1" t="s">
        <v>124</v>
      </c>
      <c r="AT82" s="1" t="str">
        <f t="shared" si="40"/>
        <v>x</v>
      </c>
      <c r="AU82" s="23" t="e">
        <f t="shared" si="44"/>
        <v>#VALUE!</v>
      </c>
      <c r="AX82" s="1" t="e">
        <f t="shared" si="41"/>
        <v>#DIV/0!</v>
      </c>
      <c r="AY82" s="1">
        <v>1.1299999999999999</v>
      </c>
      <c r="AZ82" s="1">
        <f t="shared" si="42"/>
        <v>1.1299999999999999</v>
      </c>
      <c r="BA82" s="23">
        <f t="shared" si="45"/>
        <v>0.64720574461442393</v>
      </c>
      <c r="BB82" s="1" t="s">
        <v>125</v>
      </c>
      <c r="BC82" s="1" t="s">
        <v>551</v>
      </c>
      <c r="BD82" s="1">
        <v>1</v>
      </c>
      <c r="BE82" s="1">
        <v>1</v>
      </c>
      <c r="BF82" s="1">
        <v>0</v>
      </c>
      <c r="BG82" s="1">
        <v>0</v>
      </c>
      <c r="BH82" s="1">
        <v>0</v>
      </c>
    </row>
    <row r="83" spans="2:61" x14ac:dyDescent="0.2">
      <c r="B83" s="22" t="s">
        <v>137</v>
      </c>
      <c r="C83" s="1">
        <v>15</v>
      </c>
      <c r="F83" s="1" t="e">
        <f>ROUND(E83/D83,2)</f>
        <v>#DIV/0!</v>
      </c>
      <c r="G83" s="1" t="s">
        <v>63</v>
      </c>
      <c r="H83" s="1" t="s">
        <v>809</v>
      </c>
      <c r="I83" s="1">
        <v>3.3559999999999999</v>
      </c>
      <c r="J83" s="1">
        <f t="shared" si="24"/>
        <v>3.3559999999999999</v>
      </c>
      <c r="K83" s="23">
        <v>0</v>
      </c>
      <c r="N83" s="1" t="e">
        <f t="shared" si="25"/>
        <v>#DIV/0!</v>
      </c>
      <c r="O83" s="1">
        <v>2.915</v>
      </c>
      <c r="P83" s="1">
        <f t="shared" si="26"/>
        <v>2.915</v>
      </c>
      <c r="Q83" s="23">
        <f t="shared" si="27"/>
        <v>0.13140643623361137</v>
      </c>
      <c r="T83" s="1" t="e">
        <f t="shared" si="28"/>
        <v>#DIV/0!</v>
      </c>
      <c r="U83" s="1">
        <v>2.621</v>
      </c>
      <c r="V83" s="1">
        <f t="shared" si="29"/>
        <v>2.621</v>
      </c>
      <c r="W83" s="23">
        <f t="shared" si="30"/>
        <v>0.21901072705601909</v>
      </c>
      <c r="Z83" s="1" t="e">
        <f t="shared" si="31"/>
        <v>#DIV/0!</v>
      </c>
      <c r="AA83" s="1">
        <v>2.0379999999999998</v>
      </c>
      <c r="AB83" s="1">
        <f t="shared" si="32"/>
        <v>2.0379999999999998</v>
      </c>
      <c r="AC83" s="23">
        <f t="shared" si="33"/>
        <v>0.39272943980929687</v>
      </c>
      <c r="AF83" s="1" t="e">
        <f t="shared" si="34"/>
        <v>#DIV/0!</v>
      </c>
      <c r="AI83" s="1" t="e">
        <f t="shared" si="35"/>
        <v>#DIV/0!</v>
      </c>
      <c r="AJ83" s="1">
        <v>1.339</v>
      </c>
      <c r="AK83" s="1">
        <f t="shared" si="36"/>
        <v>1.339</v>
      </c>
      <c r="AL83" s="23">
        <f t="shared" si="37"/>
        <v>0.60101311084624554</v>
      </c>
      <c r="AO83" s="1" t="e">
        <f t="shared" si="38"/>
        <v>#DIV/0!</v>
      </c>
      <c r="AR83" s="1" t="e">
        <f t="shared" si="39"/>
        <v>#DIV/0!</v>
      </c>
      <c r="AS83" s="1" t="s">
        <v>124</v>
      </c>
      <c r="AT83" s="1" t="str">
        <f t="shared" si="40"/>
        <v>x</v>
      </c>
      <c r="AU83" s="23" t="e">
        <f t="shared" si="44"/>
        <v>#VALUE!</v>
      </c>
      <c r="AX83" s="1" t="e">
        <f t="shared" si="41"/>
        <v>#DIV/0!</v>
      </c>
      <c r="AY83" s="1">
        <v>0.69599999999999995</v>
      </c>
      <c r="AZ83" s="1">
        <f t="shared" si="42"/>
        <v>0.69599999999999995</v>
      </c>
      <c r="BA83" s="23">
        <f t="shared" si="45"/>
        <v>0.79261025029797372</v>
      </c>
      <c r="BB83" s="1" t="s">
        <v>125</v>
      </c>
      <c r="BC83" s="1" t="s">
        <v>138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</row>
    <row r="84" spans="2:61" x14ac:dyDescent="0.2">
      <c r="B84" s="22"/>
    </row>
    <row r="85" spans="2:61" x14ac:dyDescent="0.2">
      <c r="B85" s="22"/>
    </row>
    <row r="86" spans="2:61" x14ac:dyDescent="0.2">
      <c r="B86" s="22"/>
    </row>
    <row r="87" spans="2:61" x14ac:dyDescent="0.2">
      <c r="B87" s="22" t="s">
        <v>139</v>
      </c>
      <c r="C87" s="1">
        <v>1</v>
      </c>
      <c r="F87" s="1" t="e">
        <f>ROUND(E87/D87,2)</f>
        <v>#DIV/0!</v>
      </c>
      <c r="G87" s="1" t="s">
        <v>63</v>
      </c>
      <c r="J87" s="1">
        <f t="shared" si="24"/>
        <v>0</v>
      </c>
      <c r="K87" s="23">
        <v>0</v>
      </c>
      <c r="N87" s="1" t="e">
        <f t="shared" si="25"/>
        <v>#DIV/0!</v>
      </c>
      <c r="P87" s="1">
        <f t="shared" si="26"/>
        <v>0</v>
      </c>
      <c r="Q87" s="23" t="e">
        <f t="shared" si="27"/>
        <v>#DIV/0!</v>
      </c>
      <c r="T87" s="1" t="e">
        <f t="shared" si="28"/>
        <v>#DIV/0!</v>
      </c>
      <c r="V87" s="1">
        <f t="shared" si="29"/>
        <v>0</v>
      </c>
      <c r="W87" s="23" t="e">
        <f t="shared" si="30"/>
        <v>#DIV/0!</v>
      </c>
      <c r="X87" s="1" t="s">
        <v>728</v>
      </c>
      <c r="Y87" s="1">
        <v>48000</v>
      </c>
      <c r="Z87" s="1">
        <f>ROUND(Y87/42000,2)</f>
        <v>1.1399999999999999</v>
      </c>
      <c r="AB87" s="1">
        <f t="shared" si="32"/>
        <v>0</v>
      </c>
      <c r="AC87" s="23" t="e">
        <f t="shared" si="33"/>
        <v>#DIV/0!</v>
      </c>
      <c r="AF87" s="1" t="e">
        <f t="shared" si="34"/>
        <v>#DIV/0!</v>
      </c>
      <c r="AG87" s="1" t="s">
        <v>729</v>
      </c>
      <c r="AH87" s="1">
        <v>58000</v>
      </c>
      <c r="AI87" s="1">
        <f>ROUND(AH87/47000,2)</f>
        <v>1.23</v>
      </c>
      <c r="AK87" s="1">
        <f t="shared" si="36"/>
        <v>0</v>
      </c>
      <c r="AL87" s="23" t="e">
        <f t="shared" si="37"/>
        <v>#DIV/0!</v>
      </c>
      <c r="AO87" s="1" t="e">
        <f t="shared" si="38"/>
        <v>#DIV/0!</v>
      </c>
      <c r="AR87" s="1" t="e">
        <f t="shared" si="39"/>
        <v>#DIV/0!</v>
      </c>
      <c r="AT87" s="1">
        <f t="shared" si="40"/>
        <v>0</v>
      </c>
      <c r="AU87" s="23" t="e">
        <f t="shared" si="44"/>
        <v>#DIV/0!</v>
      </c>
      <c r="AV87" s="1" t="s">
        <v>730</v>
      </c>
      <c r="AW87" s="1">
        <v>65000</v>
      </c>
      <c r="AX87" s="1">
        <f>ROUND(AW87/51000,2)</f>
        <v>1.27</v>
      </c>
      <c r="AZ87" s="1">
        <f t="shared" si="42"/>
        <v>0</v>
      </c>
      <c r="BA87" s="23" t="e">
        <f t="shared" si="45"/>
        <v>#DIV/0!</v>
      </c>
      <c r="BB87" s="1" t="s">
        <v>153</v>
      </c>
      <c r="BC87" s="1" t="s">
        <v>605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0.5</v>
      </c>
    </row>
    <row r="88" spans="2:61" x14ac:dyDescent="0.2">
      <c r="B88" s="22" t="s">
        <v>140</v>
      </c>
      <c r="C88" s="1">
        <v>2</v>
      </c>
      <c r="F88" s="1" t="e">
        <f>ROUND(E88/D88,2)</f>
        <v>#DIV/0!</v>
      </c>
      <c r="G88" s="1" t="s">
        <v>63</v>
      </c>
      <c r="J88" s="1">
        <f t="shared" si="24"/>
        <v>0</v>
      </c>
      <c r="K88" s="23">
        <v>0</v>
      </c>
      <c r="N88" s="1" t="e">
        <f t="shared" si="25"/>
        <v>#DIV/0!</v>
      </c>
      <c r="O88" s="1">
        <v>2.569</v>
      </c>
      <c r="P88" s="1">
        <f t="shared" si="26"/>
        <v>2.569</v>
      </c>
      <c r="Q88" s="23" t="e">
        <f t="shared" si="27"/>
        <v>#DIV/0!</v>
      </c>
      <c r="T88" s="1" t="e">
        <f t="shared" si="28"/>
        <v>#DIV/0!</v>
      </c>
      <c r="U88" s="1">
        <v>1.6870000000000001</v>
      </c>
      <c r="V88" s="1">
        <f t="shared" si="29"/>
        <v>1.6870000000000001</v>
      </c>
      <c r="W88" s="23" t="e">
        <f t="shared" si="30"/>
        <v>#DIV/0!</v>
      </c>
      <c r="X88" s="1" t="s">
        <v>726</v>
      </c>
      <c r="Y88" s="1">
        <v>21000</v>
      </c>
      <c r="Z88" s="1">
        <f>ROUND(Y88/18200,2)</f>
        <v>1.1499999999999999</v>
      </c>
      <c r="AA88" s="1">
        <v>0.68200000000000005</v>
      </c>
      <c r="AB88" s="1">
        <f t="shared" si="32"/>
        <v>0.68200000000000005</v>
      </c>
      <c r="AC88" s="23" t="e">
        <f t="shared" si="33"/>
        <v>#DIV/0!</v>
      </c>
      <c r="AF88" s="1" t="e">
        <f t="shared" si="34"/>
        <v>#DIV/0!</v>
      </c>
      <c r="AG88" s="1" t="s">
        <v>727</v>
      </c>
      <c r="AH88" s="1">
        <v>48000</v>
      </c>
      <c r="AI88" s="1">
        <f>ROUND(AH88/23000,2)</f>
        <v>2.09</v>
      </c>
      <c r="AJ88" s="1">
        <v>0.30199999999999999</v>
      </c>
      <c r="AK88" s="1">
        <f t="shared" si="36"/>
        <v>0.30199999999999999</v>
      </c>
      <c r="AL88" s="23" t="e">
        <f t="shared" si="37"/>
        <v>#DIV/0!</v>
      </c>
      <c r="AO88" s="1" t="e">
        <f t="shared" si="38"/>
        <v>#DIV/0!</v>
      </c>
      <c r="AR88" s="1" t="e">
        <f t="shared" si="39"/>
        <v>#DIV/0!</v>
      </c>
      <c r="AS88" s="1">
        <v>0.24299999999999999</v>
      </c>
      <c r="AT88" s="1">
        <f t="shared" si="40"/>
        <v>0.24299999999999999</v>
      </c>
      <c r="AU88" s="23" t="e">
        <f t="shared" si="44"/>
        <v>#DIV/0!</v>
      </c>
      <c r="AV88" s="1">
        <v>12200</v>
      </c>
      <c r="AW88" s="1">
        <v>14700</v>
      </c>
      <c r="AX88" s="1">
        <f t="shared" si="41"/>
        <v>1.2</v>
      </c>
      <c r="AY88" s="1">
        <v>0.13900000000000001</v>
      </c>
      <c r="AZ88" s="1">
        <f t="shared" si="42"/>
        <v>0.13900000000000001</v>
      </c>
      <c r="BA88" s="23" t="e">
        <f t="shared" si="45"/>
        <v>#DIV/0!</v>
      </c>
      <c r="BB88" s="1" t="s">
        <v>153</v>
      </c>
      <c r="BC88" s="1" t="s">
        <v>604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0.5</v>
      </c>
    </row>
    <row r="89" spans="2:61" x14ac:dyDescent="0.2">
      <c r="B89" s="22" t="s">
        <v>141</v>
      </c>
      <c r="C89" s="1">
        <v>3</v>
      </c>
      <c r="F89" s="1" t="e">
        <f>ROUND(E89/D89,2)</f>
        <v>#DIV/0!</v>
      </c>
      <c r="G89" s="1" t="s">
        <v>63</v>
      </c>
      <c r="H89" s="1" t="s">
        <v>810</v>
      </c>
      <c r="I89" s="1">
        <v>2.274</v>
      </c>
      <c r="J89" s="1">
        <f t="shared" si="24"/>
        <v>2.1602999999999999</v>
      </c>
      <c r="K89" s="23">
        <v>0</v>
      </c>
      <c r="N89" s="1" t="e">
        <f t="shared" si="25"/>
        <v>#DIV/0!</v>
      </c>
      <c r="O89" s="1">
        <v>1.8720000000000001</v>
      </c>
      <c r="P89" s="1">
        <f t="shared" si="26"/>
        <v>1.7784</v>
      </c>
      <c r="Q89" s="23">
        <f t="shared" si="27"/>
        <v>0.17678100263852237</v>
      </c>
      <c r="T89" s="1" t="e">
        <f t="shared" si="28"/>
        <v>#DIV/0!</v>
      </c>
      <c r="U89" s="1">
        <v>1.454</v>
      </c>
      <c r="V89" s="1">
        <f t="shared" si="29"/>
        <v>1.3813</v>
      </c>
      <c r="W89" s="23">
        <f t="shared" si="30"/>
        <v>0.36059806508355319</v>
      </c>
      <c r="X89" s="1">
        <v>27000</v>
      </c>
      <c r="Y89" s="1">
        <v>32000</v>
      </c>
      <c r="Z89" s="1">
        <f t="shared" si="31"/>
        <v>1.19</v>
      </c>
      <c r="AA89" s="1">
        <v>0.71499999999999997</v>
      </c>
      <c r="AB89" s="1">
        <f t="shared" si="32"/>
        <v>0.67924999999999991</v>
      </c>
      <c r="AC89" s="23">
        <f t="shared" si="33"/>
        <v>0.68557607739665793</v>
      </c>
      <c r="AF89" s="1" t="e">
        <f t="shared" si="34"/>
        <v>#DIV/0!</v>
      </c>
      <c r="AG89" s="1">
        <v>33000</v>
      </c>
      <c r="AH89" s="1">
        <v>40000</v>
      </c>
      <c r="AI89" s="1">
        <f t="shared" si="35"/>
        <v>1.21</v>
      </c>
      <c r="AJ89" s="1">
        <v>8.5000000000000006E-2</v>
      </c>
      <c r="AK89" s="1">
        <f t="shared" si="36"/>
        <v>8.0750000000000002E-2</v>
      </c>
      <c r="AL89" s="23">
        <f t="shared" si="37"/>
        <v>0.96262093227792433</v>
      </c>
      <c r="AO89" s="1" t="e">
        <f t="shared" si="38"/>
        <v>#DIV/0!</v>
      </c>
      <c r="AR89" s="1" t="e">
        <f t="shared" si="39"/>
        <v>#DIV/0!</v>
      </c>
      <c r="AS89" s="1">
        <v>0.08</v>
      </c>
      <c r="AT89" s="1">
        <f t="shared" si="40"/>
        <v>7.5999999999999998E-2</v>
      </c>
      <c r="AU89" s="23">
        <f t="shared" si="44"/>
        <v>0.96481970096745817</v>
      </c>
      <c r="AV89" s="1">
        <v>29000</v>
      </c>
      <c r="AW89" s="1">
        <v>38000</v>
      </c>
      <c r="AX89" s="1">
        <f t="shared" si="41"/>
        <v>1.31</v>
      </c>
      <c r="AY89" s="1">
        <v>6.0999999999999999E-2</v>
      </c>
      <c r="AZ89" s="1">
        <f t="shared" si="42"/>
        <v>5.7949999999999995E-2</v>
      </c>
      <c r="BA89" s="23">
        <f t="shared" si="45"/>
        <v>0.97317502198768691</v>
      </c>
      <c r="BB89" s="1" t="s">
        <v>153</v>
      </c>
      <c r="BC89" s="1" t="s">
        <v>602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</row>
    <row r="90" spans="2:61" x14ac:dyDescent="0.2">
      <c r="B90" s="22"/>
    </row>
    <row r="91" spans="2:61" x14ac:dyDescent="0.2">
      <c r="B91" s="22" t="s">
        <v>142</v>
      </c>
      <c r="C91" s="1">
        <v>4</v>
      </c>
      <c r="F91" s="1" t="e">
        <f>ROUND(E91/D91,2)</f>
        <v>#DIV/0!</v>
      </c>
      <c r="G91" s="1" t="s">
        <v>63</v>
      </c>
      <c r="H91" s="1" t="s">
        <v>811</v>
      </c>
      <c r="I91" s="1">
        <v>2.7519999999999998</v>
      </c>
      <c r="J91" s="1">
        <f t="shared" si="24"/>
        <v>2.7519999999999998</v>
      </c>
      <c r="K91" s="23">
        <v>0</v>
      </c>
      <c r="N91" s="1" t="e">
        <f t="shared" si="25"/>
        <v>#DIV/0!</v>
      </c>
      <c r="O91" s="1">
        <v>2.641</v>
      </c>
      <c r="P91" s="1">
        <f t="shared" si="26"/>
        <v>2.641</v>
      </c>
      <c r="Q91" s="23">
        <f t="shared" si="27"/>
        <v>4.0334302325581328E-2</v>
      </c>
      <c r="T91" s="1" t="e">
        <f t="shared" si="28"/>
        <v>#DIV/0!</v>
      </c>
      <c r="U91" s="1">
        <v>2.6240000000000001</v>
      </c>
      <c r="V91" s="1">
        <f t="shared" si="29"/>
        <v>2.6240000000000001</v>
      </c>
      <c r="W91" s="23">
        <f t="shared" si="30"/>
        <v>4.6511627906976605E-2</v>
      </c>
      <c r="X91" s="1">
        <v>5000</v>
      </c>
      <c r="Y91" s="1">
        <v>6300</v>
      </c>
      <c r="Z91" s="1">
        <f t="shared" si="31"/>
        <v>1.26</v>
      </c>
      <c r="AA91" s="1">
        <v>2.3450000000000002</v>
      </c>
      <c r="AB91" s="1">
        <f t="shared" si="32"/>
        <v>2.3450000000000002</v>
      </c>
      <c r="AC91" s="23">
        <f t="shared" si="33"/>
        <v>0.14789244186046502</v>
      </c>
      <c r="AF91" s="1" t="e">
        <f t="shared" si="34"/>
        <v>#DIV/0!</v>
      </c>
      <c r="AG91" s="1">
        <v>10000</v>
      </c>
      <c r="AH91" s="1">
        <v>12000</v>
      </c>
      <c r="AI91" s="1">
        <f t="shared" si="35"/>
        <v>1.2</v>
      </c>
      <c r="AJ91" s="1">
        <v>1.8140000000000001</v>
      </c>
      <c r="AK91" s="1">
        <f t="shared" si="36"/>
        <v>1.8140000000000001</v>
      </c>
      <c r="AL91" s="23">
        <f t="shared" si="37"/>
        <v>0.34084302325581384</v>
      </c>
      <c r="AO91" s="1" t="e">
        <f t="shared" si="38"/>
        <v>#DIV/0!</v>
      </c>
      <c r="AR91" s="1" t="e">
        <f t="shared" si="39"/>
        <v>#DIV/0!</v>
      </c>
      <c r="AS91" s="1">
        <v>1.034</v>
      </c>
      <c r="AT91" s="1">
        <f t="shared" si="40"/>
        <v>1.034</v>
      </c>
      <c r="AU91" s="23">
        <f t="shared" si="44"/>
        <v>0.62427325581395343</v>
      </c>
      <c r="AV91" s="1" t="s">
        <v>619</v>
      </c>
      <c r="AW91" s="1">
        <v>23000</v>
      </c>
      <c r="AX91" s="1">
        <f>ROUND(AW91/20000,2)</f>
        <v>1.1499999999999999</v>
      </c>
      <c r="AY91" s="1">
        <v>0.75900000000000001</v>
      </c>
      <c r="AZ91" s="1">
        <f t="shared" si="42"/>
        <v>0.75900000000000001</v>
      </c>
      <c r="BA91" s="23">
        <f t="shared" si="45"/>
        <v>0.72420058139534882</v>
      </c>
      <c r="BB91" s="1" t="s">
        <v>153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</row>
    <row r="92" spans="2:61" x14ac:dyDescent="0.2">
      <c r="B92" s="22" t="s">
        <v>143</v>
      </c>
      <c r="C92" s="1">
        <v>5</v>
      </c>
      <c r="F92" s="1" t="e">
        <f>ROUND(E92/D92,2)</f>
        <v>#DIV/0!</v>
      </c>
      <c r="G92" s="1" t="s">
        <v>63</v>
      </c>
      <c r="H92" s="1" t="s">
        <v>812</v>
      </c>
      <c r="I92" s="1">
        <v>1.341</v>
      </c>
      <c r="J92" s="1">
        <f t="shared" si="24"/>
        <v>1.2739499999999999</v>
      </c>
      <c r="K92" s="23">
        <v>0</v>
      </c>
      <c r="N92" s="1" t="e">
        <f t="shared" si="25"/>
        <v>#DIV/0!</v>
      </c>
      <c r="O92" s="1">
        <v>0.23499999999999999</v>
      </c>
      <c r="P92" s="1">
        <f t="shared" si="26"/>
        <v>0.22324999999999998</v>
      </c>
      <c r="Q92" s="23">
        <f t="shared" si="27"/>
        <v>0.8247576435495898</v>
      </c>
      <c r="T92" s="1" t="e">
        <f t="shared" si="28"/>
        <v>#DIV/0!</v>
      </c>
      <c r="U92" s="1">
        <v>0.188</v>
      </c>
      <c r="V92" s="1">
        <f t="shared" si="29"/>
        <v>0.17859999999999998</v>
      </c>
      <c r="W92" s="23">
        <f t="shared" si="30"/>
        <v>0.85980611483967184</v>
      </c>
      <c r="X92" s="1" t="s">
        <v>124</v>
      </c>
      <c r="Y92" s="1" t="s">
        <v>124</v>
      </c>
      <c r="Z92" s="1" t="e">
        <f t="shared" si="31"/>
        <v>#VALUE!</v>
      </c>
      <c r="AA92" s="1">
        <v>0.125</v>
      </c>
      <c r="AB92" s="1">
        <f t="shared" si="32"/>
        <v>0.11874999999999999</v>
      </c>
      <c r="AC92" s="23">
        <f t="shared" si="33"/>
        <v>0.90678598061148397</v>
      </c>
      <c r="AF92" s="1" t="e">
        <f t="shared" si="34"/>
        <v>#DIV/0!</v>
      </c>
      <c r="AG92" s="1" t="s">
        <v>124</v>
      </c>
      <c r="AH92" s="1" t="s">
        <v>124</v>
      </c>
      <c r="AI92" s="1" t="e">
        <f t="shared" si="35"/>
        <v>#VALUE!</v>
      </c>
      <c r="AJ92" s="1">
        <v>7.4999999999999997E-2</v>
      </c>
      <c r="AK92" s="1">
        <f t="shared" si="36"/>
        <v>7.1249999999999994E-2</v>
      </c>
      <c r="AL92" s="23">
        <f t="shared" si="37"/>
        <v>0.94407158836689042</v>
      </c>
      <c r="AO92" s="1" t="e">
        <f t="shared" si="38"/>
        <v>#DIV/0!</v>
      </c>
      <c r="AR92" s="1" t="e">
        <f t="shared" si="39"/>
        <v>#DIV/0!</v>
      </c>
      <c r="AS92" s="1">
        <v>4.4999999999999998E-2</v>
      </c>
      <c r="AT92" s="1">
        <f t="shared" si="40"/>
        <v>4.2749999999999996E-2</v>
      </c>
      <c r="AU92" s="23">
        <f t="shared" si="44"/>
        <v>0.96644295302013428</v>
      </c>
      <c r="AV92" s="1" t="s">
        <v>124</v>
      </c>
      <c r="AW92" s="1" t="s">
        <v>124</v>
      </c>
      <c r="AX92" s="1" t="e">
        <f t="shared" si="41"/>
        <v>#VALUE!</v>
      </c>
      <c r="AY92" s="1">
        <v>4.3999999999999997E-2</v>
      </c>
      <c r="AZ92" s="1">
        <f t="shared" si="42"/>
        <v>4.1799999999999997E-2</v>
      </c>
      <c r="BA92" s="23">
        <f t="shared" si="45"/>
        <v>0.96718866517524238</v>
      </c>
      <c r="BB92" s="1" t="s">
        <v>153</v>
      </c>
      <c r="BC92" s="1" t="s">
        <v>157</v>
      </c>
      <c r="BD92" s="1">
        <v>0</v>
      </c>
      <c r="BE92" s="1">
        <v>0</v>
      </c>
      <c r="BF92" s="1">
        <v>1</v>
      </c>
      <c r="BG92" s="1">
        <v>0</v>
      </c>
      <c r="BH92" s="1">
        <v>1</v>
      </c>
    </row>
    <row r="93" spans="2:61" x14ac:dyDescent="0.2">
      <c r="B93" s="22" t="s">
        <v>144</v>
      </c>
      <c r="C93" s="1">
        <v>6</v>
      </c>
      <c r="F93" s="1" t="e">
        <f>ROUND(E93/D93,2)</f>
        <v>#DIV/0!</v>
      </c>
      <c r="G93" s="1" t="s">
        <v>63</v>
      </c>
      <c r="H93" s="1" t="s">
        <v>813</v>
      </c>
      <c r="I93" s="1">
        <v>2.5739999999999998</v>
      </c>
      <c r="J93" s="1">
        <f t="shared" si="24"/>
        <v>2.5739999999999998</v>
      </c>
      <c r="K93" s="23">
        <v>0</v>
      </c>
      <c r="N93" s="1" t="e">
        <f t="shared" si="25"/>
        <v>#DIV/0!</v>
      </c>
      <c r="O93" s="1">
        <v>2.3140000000000001</v>
      </c>
      <c r="P93" s="1">
        <f t="shared" si="26"/>
        <v>2.3140000000000001</v>
      </c>
      <c r="Q93" s="23">
        <f t="shared" si="27"/>
        <v>0.10101010101010088</v>
      </c>
      <c r="T93" s="1" t="e">
        <f t="shared" si="28"/>
        <v>#DIV/0!</v>
      </c>
      <c r="U93" s="1">
        <v>2.0449999999999999</v>
      </c>
      <c r="V93" s="1">
        <f t="shared" si="29"/>
        <v>2.0449999999999999</v>
      </c>
      <c r="W93" s="23">
        <f t="shared" si="30"/>
        <v>0.20551670551670553</v>
      </c>
      <c r="X93" s="1">
        <v>12100</v>
      </c>
      <c r="Y93" s="1">
        <v>13400</v>
      </c>
      <c r="Z93" s="1">
        <f t="shared" si="31"/>
        <v>1.1100000000000001</v>
      </c>
      <c r="AA93" s="1">
        <v>1.675</v>
      </c>
      <c r="AB93" s="1">
        <f t="shared" si="32"/>
        <v>1.675</v>
      </c>
      <c r="AC93" s="23">
        <f t="shared" si="33"/>
        <v>0.34926184926184922</v>
      </c>
      <c r="AF93" s="1" t="e">
        <f t="shared" si="34"/>
        <v>#DIV/0!</v>
      </c>
      <c r="AG93" s="1">
        <v>26000</v>
      </c>
      <c r="AH93" s="1">
        <v>32000</v>
      </c>
      <c r="AI93" s="1">
        <f t="shared" si="35"/>
        <v>1.23</v>
      </c>
      <c r="AJ93" s="1">
        <v>1.246</v>
      </c>
      <c r="AK93" s="1">
        <f t="shared" si="36"/>
        <v>1.246</v>
      </c>
      <c r="AL93" s="23">
        <f t="shared" si="37"/>
        <v>0.51592851592851585</v>
      </c>
      <c r="AO93" s="1" t="e">
        <f t="shared" si="38"/>
        <v>#DIV/0!</v>
      </c>
      <c r="AR93" s="1" t="e">
        <f t="shared" si="39"/>
        <v>#DIV/0!</v>
      </c>
      <c r="AS93" s="1">
        <v>0.67100000000000004</v>
      </c>
      <c r="AT93" s="1">
        <f t="shared" si="40"/>
        <v>0.67100000000000004</v>
      </c>
      <c r="AU93" s="23">
        <f t="shared" si="44"/>
        <v>0.73931623931623935</v>
      </c>
      <c r="AV93" s="1">
        <v>41000</v>
      </c>
      <c r="AW93" s="1">
        <v>53000</v>
      </c>
      <c r="AX93" s="1">
        <f t="shared" si="41"/>
        <v>1.29</v>
      </c>
      <c r="AY93" s="1">
        <v>0.44900000000000001</v>
      </c>
      <c r="AZ93" s="1">
        <f t="shared" si="42"/>
        <v>0.44900000000000001</v>
      </c>
      <c r="BA93" s="23">
        <f t="shared" si="45"/>
        <v>0.82556332556332557</v>
      </c>
      <c r="BB93" s="1" t="s">
        <v>153</v>
      </c>
      <c r="BC93" s="1" t="s">
        <v>156</v>
      </c>
      <c r="BD93" s="1">
        <v>1</v>
      </c>
      <c r="BE93" s="1">
        <v>1</v>
      </c>
      <c r="BF93" s="1">
        <v>1</v>
      </c>
      <c r="BG93" s="1">
        <v>0</v>
      </c>
      <c r="BH93" s="1">
        <v>1</v>
      </c>
    </row>
    <row r="94" spans="2:61" x14ac:dyDescent="0.2">
      <c r="B94" s="22"/>
    </row>
    <row r="95" spans="2:61" x14ac:dyDescent="0.2">
      <c r="B95" s="22" t="s">
        <v>145</v>
      </c>
      <c r="C95" s="1">
        <v>7</v>
      </c>
      <c r="F95" s="1" t="e">
        <f>ROUND(E95/D95,2)</f>
        <v>#DIV/0!</v>
      </c>
      <c r="G95" s="1" t="s">
        <v>63</v>
      </c>
      <c r="H95" s="1" t="s">
        <v>814</v>
      </c>
      <c r="I95" s="1">
        <v>2.7360000000000002</v>
      </c>
      <c r="J95" s="1">
        <f t="shared" si="24"/>
        <v>2.7360000000000002</v>
      </c>
      <c r="K95" s="23">
        <v>0</v>
      </c>
      <c r="N95" s="1" t="e">
        <f t="shared" si="25"/>
        <v>#DIV/0!</v>
      </c>
      <c r="O95" s="1">
        <v>2.5030000000000001</v>
      </c>
      <c r="P95" s="1">
        <f t="shared" si="26"/>
        <v>2.5030000000000001</v>
      </c>
      <c r="Q95" s="23">
        <f t="shared" si="27"/>
        <v>8.516081871345027E-2</v>
      </c>
      <c r="T95" s="1" t="e">
        <f t="shared" si="28"/>
        <v>#DIV/0!</v>
      </c>
      <c r="U95" s="1">
        <v>2.3410000000000002</v>
      </c>
      <c r="V95" s="1">
        <f t="shared" si="29"/>
        <v>2.3410000000000002</v>
      </c>
      <c r="W95" s="23">
        <f t="shared" si="30"/>
        <v>0.14437134502923976</v>
      </c>
      <c r="X95" s="1">
        <v>5900</v>
      </c>
      <c r="Y95" s="1">
        <v>7700</v>
      </c>
      <c r="Z95" s="1">
        <f t="shared" si="31"/>
        <v>1.31</v>
      </c>
      <c r="AA95" s="1">
        <v>1.9610000000000001</v>
      </c>
      <c r="AB95" s="1">
        <f t="shared" si="32"/>
        <v>1.9610000000000001</v>
      </c>
      <c r="AC95" s="23">
        <f t="shared" si="33"/>
        <v>0.28326023391812871</v>
      </c>
      <c r="AF95" s="1" t="e">
        <f t="shared" si="34"/>
        <v>#DIV/0!</v>
      </c>
      <c r="AG95" s="1">
        <v>9300</v>
      </c>
      <c r="AH95" s="1">
        <v>12400</v>
      </c>
      <c r="AI95" s="1">
        <f t="shared" si="35"/>
        <v>1.33</v>
      </c>
      <c r="AJ95" s="1">
        <v>1.373</v>
      </c>
      <c r="AK95" s="1">
        <f t="shared" si="36"/>
        <v>1.373</v>
      </c>
      <c r="AL95" s="23">
        <f t="shared" si="37"/>
        <v>0.4981725146198831</v>
      </c>
      <c r="AO95" s="1" t="e">
        <f t="shared" si="38"/>
        <v>#DIV/0!</v>
      </c>
      <c r="AR95" s="1" t="e">
        <f t="shared" si="39"/>
        <v>#DIV/0!</v>
      </c>
      <c r="AS95" s="1">
        <v>0.84799999999999998</v>
      </c>
      <c r="AT95" s="1">
        <f t="shared" si="40"/>
        <v>0.84799999999999998</v>
      </c>
      <c r="AU95" s="23">
        <f t="shared" si="44"/>
        <v>0.69005847953216382</v>
      </c>
      <c r="AV95" s="1">
        <v>13600</v>
      </c>
      <c r="AW95" s="1">
        <v>19200</v>
      </c>
      <c r="AX95" s="1">
        <f t="shared" si="41"/>
        <v>1.41</v>
      </c>
      <c r="AY95" s="1">
        <v>0.64300000000000002</v>
      </c>
      <c r="AZ95" s="1">
        <f t="shared" si="42"/>
        <v>0.64300000000000002</v>
      </c>
      <c r="BA95" s="23">
        <f t="shared" ref="BA95:BA105" si="46">1-(AZ95/J95)</f>
        <v>0.76498538011695905</v>
      </c>
      <c r="BB95" s="1" t="s">
        <v>153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</row>
    <row r="96" spans="2:61" x14ac:dyDescent="0.2">
      <c r="B96" s="22" t="s">
        <v>146</v>
      </c>
      <c r="C96" s="1">
        <v>8</v>
      </c>
      <c r="F96" s="1" t="e">
        <f>ROUND(E96/D96,2)</f>
        <v>#DIV/0!</v>
      </c>
      <c r="G96" s="1" t="s">
        <v>63</v>
      </c>
      <c r="H96" s="1" t="s">
        <v>815</v>
      </c>
      <c r="I96" s="1">
        <v>2.758</v>
      </c>
      <c r="J96" s="1">
        <f t="shared" si="24"/>
        <v>2.758</v>
      </c>
      <c r="K96" s="23">
        <v>0</v>
      </c>
      <c r="N96" s="1" t="e">
        <f t="shared" si="25"/>
        <v>#DIV/0!</v>
      </c>
      <c r="O96" s="1">
        <v>2.2450000000000001</v>
      </c>
      <c r="P96" s="1">
        <f t="shared" si="26"/>
        <v>2.2450000000000001</v>
      </c>
      <c r="Q96" s="23">
        <f t="shared" si="27"/>
        <v>0.18600435097897028</v>
      </c>
      <c r="T96" s="1" t="e">
        <f t="shared" si="28"/>
        <v>#DIV/0!</v>
      </c>
      <c r="U96" s="1">
        <v>1.8580000000000001</v>
      </c>
      <c r="V96" s="1">
        <f t="shared" si="29"/>
        <v>1.8580000000000001</v>
      </c>
      <c r="W96" s="23">
        <f t="shared" si="30"/>
        <v>0.32632342277012327</v>
      </c>
      <c r="X96" s="1">
        <v>7500</v>
      </c>
      <c r="Y96" s="1">
        <v>11400</v>
      </c>
      <c r="Z96" s="1">
        <f t="shared" si="31"/>
        <v>1.52</v>
      </c>
      <c r="AA96" s="1">
        <v>1.173</v>
      </c>
      <c r="AB96" s="1">
        <f t="shared" si="32"/>
        <v>1.173</v>
      </c>
      <c r="AC96" s="23">
        <f t="shared" si="33"/>
        <v>0.57469180565627265</v>
      </c>
      <c r="AF96" s="1" t="e">
        <f t="shared" si="34"/>
        <v>#DIV/0!</v>
      </c>
      <c r="AG96" s="1">
        <v>10500</v>
      </c>
      <c r="AH96" s="1">
        <v>15000</v>
      </c>
      <c r="AI96" s="1">
        <f t="shared" si="35"/>
        <v>1.43</v>
      </c>
      <c r="AJ96" s="1">
        <v>0.52600000000000002</v>
      </c>
      <c r="AK96" s="1">
        <f t="shared" si="36"/>
        <v>0.52600000000000002</v>
      </c>
      <c r="AL96" s="23">
        <f t="shared" si="37"/>
        <v>0.80928208846990568</v>
      </c>
      <c r="AO96" s="1" t="e">
        <f t="shared" si="38"/>
        <v>#DIV/0!</v>
      </c>
      <c r="AR96" s="1" t="e">
        <f t="shared" si="39"/>
        <v>#DIV/0!</v>
      </c>
      <c r="AS96" s="1">
        <v>0.19900000000000001</v>
      </c>
      <c r="AT96" s="1">
        <f t="shared" si="40"/>
        <v>0.19900000000000001</v>
      </c>
      <c r="AU96" s="23">
        <f t="shared" si="44"/>
        <v>0.92784626540971715</v>
      </c>
      <c r="AV96" s="1">
        <v>13500</v>
      </c>
      <c r="AW96" s="1">
        <v>17000</v>
      </c>
      <c r="AX96" s="1">
        <f t="shared" si="41"/>
        <v>1.26</v>
      </c>
      <c r="AY96" s="1">
        <v>0.114</v>
      </c>
      <c r="AZ96" s="1">
        <f t="shared" si="42"/>
        <v>0.114</v>
      </c>
      <c r="BA96" s="23">
        <f t="shared" si="46"/>
        <v>0.95866569978245109</v>
      </c>
      <c r="BB96" s="1" t="s">
        <v>153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</row>
    <row r="97" spans="2:62" x14ac:dyDescent="0.2">
      <c r="B97" s="22" t="s">
        <v>147</v>
      </c>
      <c r="C97" s="1">
        <v>9</v>
      </c>
      <c r="F97" s="1" t="e">
        <f>ROUND(E97/D97,2)</f>
        <v>#DIV/0!</v>
      </c>
      <c r="G97" s="1" t="s">
        <v>63</v>
      </c>
      <c r="H97" s="1" t="s">
        <v>816</v>
      </c>
      <c r="I97" s="1">
        <v>2.7730000000000001</v>
      </c>
      <c r="J97" s="1">
        <f t="shared" si="24"/>
        <v>2.7730000000000001</v>
      </c>
      <c r="K97" s="23">
        <v>0</v>
      </c>
      <c r="N97" s="1" t="e">
        <f t="shared" si="25"/>
        <v>#DIV/0!</v>
      </c>
      <c r="O97" s="1">
        <v>2.3620000000000001</v>
      </c>
      <c r="P97" s="1">
        <f t="shared" si="26"/>
        <v>2.3620000000000001</v>
      </c>
      <c r="Q97" s="23">
        <f t="shared" si="27"/>
        <v>0.14821492967904792</v>
      </c>
      <c r="T97" s="1" t="e">
        <f t="shared" si="28"/>
        <v>#DIV/0!</v>
      </c>
      <c r="U97" s="1">
        <v>2.13</v>
      </c>
      <c r="V97" s="1">
        <f t="shared" si="29"/>
        <v>2.13</v>
      </c>
      <c r="W97" s="23">
        <f t="shared" si="30"/>
        <v>0.2318788315903354</v>
      </c>
      <c r="X97" s="1">
        <v>6800</v>
      </c>
      <c r="Y97" s="1">
        <v>9700</v>
      </c>
      <c r="Z97" s="1">
        <f t="shared" si="31"/>
        <v>1.43</v>
      </c>
      <c r="AA97" s="1">
        <v>1.6890000000000001</v>
      </c>
      <c r="AB97" s="1">
        <f t="shared" si="32"/>
        <v>1.6890000000000001</v>
      </c>
      <c r="AC97" s="23">
        <f t="shared" si="33"/>
        <v>0.39091236927515327</v>
      </c>
      <c r="AF97" s="1" t="e">
        <f t="shared" si="34"/>
        <v>#DIV/0!</v>
      </c>
      <c r="AG97" s="1">
        <v>9500</v>
      </c>
      <c r="AH97" s="1">
        <v>13500</v>
      </c>
      <c r="AI97" s="1">
        <f t="shared" si="35"/>
        <v>1.42</v>
      </c>
      <c r="AJ97" s="1">
        <v>1.1830000000000001</v>
      </c>
      <c r="AK97" s="1">
        <f t="shared" si="36"/>
        <v>1.1830000000000001</v>
      </c>
      <c r="AL97" s="23">
        <f t="shared" si="37"/>
        <v>0.57338622430580599</v>
      </c>
      <c r="AO97" s="1" t="e">
        <f t="shared" si="38"/>
        <v>#DIV/0!</v>
      </c>
      <c r="AR97" s="1" t="e">
        <f t="shared" si="39"/>
        <v>#DIV/0!</v>
      </c>
      <c r="AS97" s="1">
        <v>0.70099999999999996</v>
      </c>
      <c r="AT97" s="1">
        <f t="shared" si="40"/>
        <v>0.70099999999999996</v>
      </c>
      <c r="AU97" s="23">
        <f t="shared" si="44"/>
        <v>0.74720519293184284</v>
      </c>
      <c r="AV97" s="1">
        <v>12500</v>
      </c>
      <c r="AW97" s="1">
        <v>17900</v>
      </c>
      <c r="AX97" s="1">
        <f t="shared" si="41"/>
        <v>1.43</v>
      </c>
      <c r="AY97" s="1">
        <v>0.51</v>
      </c>
      <c r="AZ97" s="1">
        <f t="shared" si="42"/>
        <v>0.51</v>
      </c>
      <c r="BA97" s="23">
        <f t="shared" si="46"/>
        <v>0.81608366390191134</v>
      </c>
      <c r="BB97" s="1" t="s">
        <v>153</v>
      </c>
      <c r="BC97" s="1" t="s">
        <v>90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</row>
    <row r="98" spans="2:62" x14ac:dyDescent="0.2">
      <c r="B98" s="22"/>
    </row>
    <row r="99" spans="2:62" x14ac:dyDescent="0.2">
      <c r="B99" s="22" t="s">
        <v>148</v>
      </c>
      <c r="C99" s="1">
        <v>10</v>
      </c>
      <c r="F99" s="1" t="e">
        <f>ROUND(E99/D99,2)</f>
        <v>#DIV/0!</v>
      </c>
      <c r="G99" s="1" t="s">
        <v>63</v>
      </c>
      <c r="H99" s="1" t="s">
        <v>817</v>
      </c>
      <c r="I99" s="1">
        <v>2.7440000000000002</v>
      </c>
      <c r="J99" s="1">
        <f t="shared" si="24"/>
        <v>2.7440000000000002</v>
      </c>
      <c r="K99" s="23">
        <v>0</v>
      </c>
      <c r="N99" s="1" t="e">
        <f t="shared" si="25"/>
        <v>#DIV/0!</v>
      </c>
      <c r="O99" s="1">
        <v>2.7170000000000001</v>
      </c>
      <c r="P99" s="1">
        <f t="shared" si="26"/>
        <v>2.7170000000000001</v>
      </c>
      <c r="Q99" s="23">
        <f t="shared" si="27"/>
        <v>9.8396501457725938E-3</v>
      </c>
      <c r="T99" s="1" t="e">
        <f t="shared" si="28"/>
        <v>#DIV/0!</v>
      </c>
      <c r="U99" s="1">
        <v>2.68</v>
      </c>
      <c r="V99" s="1">
        <f t="shared" si="29"/>
        <v>2.68</v>
      </c>
      <c r="W99" s="23">
        <f t="shared" si="30"/>
        <v>2.3323615160349864E-2</v>
      </c>
      <c r="X99" s="1" t="s">
        <v>682</v>
      </c>
      <c r="Y99" s="1">
        <v>980</v>
      </c>
      <c r="Z99" s="1">
        <f>ROUND(Y99/880,2)</f>
        <v>1.1100000000000001</v>
      </c>
      <c r="AA99" s="1">
        <v>2.61</v>
      </c>
      <c r="AB99" s="1">
        <f t="shared" si="32"/>
        <v>2.61</v>
      </c>
      <c r="AC99" s="23">
        <f t="shared" si="33"/>
        <v>4.8833819241982601E-2</v>
      </c>
      <c r="AF99" s="1" t="e">
        <f t="shared" si="34"/>
        <v>#DIV/0!</v>
      </c>
      <c r="AG99" s="1" t="s">
        <v>683</v>
      </c>
      <c r="AH99" s="1">
        <v>2100</v>
      </c>
      <c r="AI99" s="1">
        <f>ROUND(AH99/1840,2)</f>
        <v>1.1399999999999999</v>
      </c>
      <c r="AJ99" s="1">
        <v>2.484</v>
      </c>
      <c r="AK99" s="1">
        <f t="shared" si="36"/>
        <v>2.484</v>
      </c>
      <c r="AL99" s="23">
        <f t="shared" si="37"/>
        <v>9.4752186588921372E-2</v>
      </c>
      <c r="AO99" s="1" t="e">
        <f t="shared" si="38"/>
        <v>#DIV/0!</v>
      </c>
      <c r="AR99" s="1" t="e">
        <f t="shared" si="39"/>
        <v>#DIV/0!</v>
      </c>
      <c r="AS99" s="1">
        <v>2.3010000000000002</v>
      </c>
      <c r="AT99" s="1">
        <f t="shared" si="40"/>
        <v>2.3010000000000002</v>
      </c>
      <c r="AU99" s="23">
        <f t="shared" si="44"/>
        <v>0.16144314868804666</v>
      </c>
      <c r="AV99" s="1" t="s">
        <v>684</v>
      </c>
      <c r="AW99" s="1">
        <v>4800</v>
      </c>
      <c r="AX99" s="1">
        <f>ROUND(AW99/3800,2)</f>
        <v>1.26</v>
      </c>
      <c r="AY99" s="1">
        <v>2.1800000000000002</v>
      </c>
      <c r="AZ99" s="1">
        <f t="shared" si="42"/>
        <v>2.1800000000000002</v>
      </c>
      <c r="BA99" s="23">
        <f t="shared" si="46"/>
        <v>0.20553935860058314</v>
      </c>
      <c r="BB99" s="1" t="s">
        <v>153</v>
      </c>
      <c r="BC99" s="1" t="s">
        <v>155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</row>
    <row r="100" spans="2:62" x14ac:dyDescent="0.2">
      <c r="B100" s="22" t="s">
        <v>149</v>
      </c>
      <c r="C100" s="1">
        <v>11</v>
      </c>
      <c r="F100" s="1" t="e">
        <f>ROUND(E100/D100,2)</f>
        <v>#DIV/0!</v>
      </c>
      <c r="G100" s="1" t="s">
        <v>63</v>
      </c>
      <c r="H100" s="1" t="s">
        <v>818</v>
      </c>
      <c r="I100" s="1">
        <v>2.7069999999999999</v>
      </c>
      <c r="J100" s="1">
        <f t="shared" si="24"/>
        <v>2.7069999999999999</v>
      </c>
      <c r="K100" s="23">
        <v>0</v>
      </c>
      <c r="N100" s="1" t="e">
        <f t="shared" si="25"/>
        <v>#DIV/0!</v>
      </c>
      <c r="O100" s="1">
        <v>2.6840000000000002</v>
      </c>
      <c r="P100" s="1">
        <f t="shared" si="26"/>
        <v>2.6840000000000002</v>
      </c>
      <c r="Q100" s="23">
        <f t="shared" si="27"/>
        <v>8.4964905799777002E-3</v>
      </c>
      <c r="T100" s="1" t="e">
        <f t="shared" si="28"/>
        <v>#DIV/0!</v>
      </c>
      <c r="U100" s="1">
        <v>2.6139999999999999</v>
      </c>
      <c r="V100" s="1">
        <f t="shared" si="29"/>
        <v>2.6139999999999999</v>
      </c>
      <c r="W100" s="23">
        <f t="shared" si="30"/>
        <v>3.4355374953823459E-2</v>
      </c>
      <c r="X100" s="1">
        <v>1860</v>
      </c>
      <c r="Y100" s="1">
        <v>2100</v>
      </c>
      <c r="Z100" s="1">
        <f t="shared" si="31"/>
        <v>1.1299999999999999</v>
      </c>
      <c r="AA100" s="1">
        <v>2.4420000000000002</v>
      </c>
      <c r="AB100" s="1">
        <f t="shared" si="32"/>
        <v>2.4420000000000002</v>
      </c>
      <c r="AC100" s="23">
        <f t="shared" si="33"/>
        <v>9.7894347986701047E-2</v>
      </c>
      <c r="AF100" s="1" t="e">
        <f t="shared" si="34"/>
        <v>#DIV/0!</v>
      </c>
      <c r="AG100" s="1" t="s">
        <v>680</v>
      </c>
      <c r="AH100" s="1">
        <v>3900</v>
      </c>
      <c r="AI100" s="1">
        <f>ROUND(AH100/3400,2)</f>
        <v>1.1499999999999999</v>
      </c>
      <c r="AJ100" s="1">
        <v>2.246</v>
      </c>
      <c r="AK100" s="1">
        <f t="shared" si="36"/>
        <v>2.246</v>
      </c>
      <c r="AL100" s="23">
        <f t="shared" si="37"/>
        <v>0.17029922423346877</v>
      </c>
      <c r="AO100" s="1" t="e">
        <f t="shared" si="38"/>
        <v>#DIV/0!</v>
      </c>
      <c r="AR100" s="1" t="e">
        <f t="shared" si="39"/>
        <v>#DIV/0!</v>
      </c>
      <c r="AS100" s="1">
        <v>1.9430000000000001</v>
      </c>
      <c r="AT100" s="1">
        <f t="shared" si="40"/>
        <v>1.9430000000000001</v>
      </c>
      <c r="AU100" s="23">
        <f t="shared" si="44"/>
        <v>0.28223125230882895</v>
      </c>
      <c r="AV100" s="1" t="s">
        <v>681</v>
      </c>
      <c r="AW100" s="1">
        <v>7000</v>
      </c>
      <c r="AX100" s="1">
        <f>ROUND(AW100/6100,2)</f>
        <v>1.1499999999999999</v>
      </c>
      <c r="AY100" s="1">
        <v>1.7549999999999999</v>
      </c>
      <c r="AZ100" s="1">
        <f t="shared" si="42"/>
        <v>1.7549999999999999</v>
      </c>
      <c r="BA100" s="23">
        <f t="shared" si="46"/>
        <v>0.35168082748429996</v>
      </c>
      <c r="BB100" s="1" t="s">
        <v>153</v>
      </c>
      <c r="BC100" s="1" t="s">
        <v>154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</row>
    <row r="101" spans="2:62" x14ac:dyDescent="0.2">
      <c r="B101" s="22" t="s">
        <v>150</v>
      </c>
      <c r="C101" s="1">
        <v>12</v>
      </c>
      <c r="F101" s="1" t="e">
        <f>ROUND(E101/D101,2)</f>
        <v>#DIV/0!</v>
      </c>
      <c r="G101" s="1" t="s">
        <v>63</v>
      </c>
      <c r="H101" s="1" t="s">
        <v>819</v>
      </c>
      <c r="I101" s="1">
        <v>2.7240000000000002</v>
      </c>
      <c r="J101" s="1">
        <f t="shared" si="24"/>
        <v>2.7240000000000002</v>
      </c>
      <c r="K101" s="23">
        <v>0</v>
      </c>
      <c r="N101" s="1" t="e">
        <f t="shared" si="25"/>
        <v>#DIV/0!</v>
      </c>
      <c r="O101" s="1">
        <v>2.7090000000000001</v>
      </c>
      <c r="P101" s="1">
        <f t="shared" si="26"/>
        <v>2.7090000000000001</v>
      </c>
      <c r="Q101" s="23">
        <f t="shared" si="27"/>
        <v>5.5066079295155168E-3</v>
      </c>
      <c r="T101" s="1" t="e">
        <f t="shared" si="28"/>
        <v>#DIV/0!</v>
      </c>
      <c r="U101" s="1">
        <v>2.706</v>
      </c>
      <c r="V101" s="1">
        <f t="shared" si="29"/>
        <v>2.706</v>
      </c>
      <c r="W101" s="23">
        <f t="shared" si="30"/>
        <v>6.6079295154185536E-3</v>
      </c>
      <c r="X101" s="1" t="s">
        <v>677</v>
      </c>
      <c r="Y101" s="1">
        <v>810</v>
      </c>
      <c r="Z101" s="1">
        <f>ROUND(Y101/670,2)</f>
        <v>1.21</v>
      </c>
      <c r="AA101" s="1">
        <v>2.593</v>
      </c>
      <c r="AB101" s="1">
        <f t="shared" si="32"/>
        <v>2.593</v>
      </c>
      <c r="AC101" s="23">
        <f t="shared" si="33"/>
        <v>4.8091042584434751E-2</v>
      </c>
      <c r="AF101" s="1" t="e">
        <f t="shared" si="34"/>
        <v>#DIV/0!</v>
      </c>
      <c r="AG101" s="1" t="s">
        <v>678</v>
      </c>
      <c r="AH101" s="1">
        <v>1580</v>
      </c>
      <c r="AI101" s="1">
        <f>ROUND(AH101/1340,2)</f>
        <v>1.18</v>
      </c>
      <c r="AJ101" s="1">
        <v>2.5230000000000001</v>
      </c>
      <c r="AK101" s="1">
        <f t="shared" si="36"/>
        <v>2.5230000000000001</v>
      </c>
      <c r="AL101" s="23">
        <f t="shared" si="37"/>
        <v>7.3788546255506682E-2</v>
      </c>
      <c r="AO101" s="1" t="e">
        <f t="shared" si="38"/>
        <v>#DIV/0!</v>
      </c>
      <c r="AR101" s="1" t="e">
        <f t="shared" si="39"/>
        <v>#DIV/0!</v>
      </c>
      <c r="AS101" s="1">
        <v>2.3410000000000002</v>
      </c>
      <c r="AT101" s="1">
        <f t="shared" si="40"/>
        <v>2.3410000000000002</v>
      </c>
      <c r="AU101" s="23">
        <f t="shared" si="44"/>
        <v>0.14060205580029372</v>
      </c>
      <c r="AV101" s="1" t="s">
        <v>679</v>
      </c>
      <c r="AW101" s="1">
        <v>4200</v>
      </c>
      <c r="AX101" s="1">
        <f>ROUND(AW101/3100,2)</f>
        <v>1.35</v>
      </c>
      <c r="AY101" s="1">
        <v>2.2829999999999999</v>
      </c>
      <c r="AZ101" s="1">
        <f t="shared" si="42"/>
        <v>2.2829999999999999</v>
      </c>
      <c r="BA101" s="23">
        <f t="shared" si="46"/>
        <v>0.1618942731277534</v>
      </c>
      <c r="BB101" s="1" t="s">
        <v>153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1</v>
      </c>
    </row>
    <row r="102" spans="2:62" x14ac:dyDescent="0.2">
      <c r="B102" s="22"/>
    </row>
    <row r="103" spans="2:62" x14ac:dyDescent="0.2">
      <c r="B103" s="22" t="s">
        <v>151</v>
      </c>
      <c r="C103" s="1">
        <v>13</v>
      </c>
      <c r="F103" s="1" t="e">
        <f>ROUND(E103/D103,2)</f>
        <v>#DIV/0!</v>
      </c>
      <c r="G103" s="1" t="s">
        <v>63</v>
      </c>
      <c r="H103" s="1" t="s">
        <v>820</v>
      </c>
      <c r="I103" s="1">
        <v>2.129</v>
      </c>
      <c r="J103" s="1">
        <f t="shared" si="24"/>
        <v>2.129</v>
      </c>
      <c r="K103" s="23">
        <v>0</v>
      </c>
      <c r="N103" s="1" t="e">
        <f t="shared" si="25"/>
        <v>#DIV/0!</v>
      </c>
      <c r="O103" s="1">
        <v>2.0760000000000001</v>
      </c>
      <c r="P103" s="1">
        <f t="shared" si="26"/>
        <v>2.0760000000000001</v>
      </c>
      <c r="Q103" s="23">
        <f t="shared" si="27"/>
        <v>2.4894316580554188E-2</v>
      </c>
      <c r="T103" s="1" t="e">
        <f t="shared" si="28"/>
        <v>#DIV/0!</v>
      </c>
      <c r="U103" s="1">
        <v>2.0710000000000002</v>
      </c>
      <c r="V103" s="1">
        <f t="shared" si="29"/>
        <v>2.0710000000000002</v>
      </c>
      <c r="W103" s="23">
        <f t="shared" si="30"/>
        <v>2.7242837012681931E-2</v>
      </c>
      <c r="X103" s="1">
        <v>920</v>
      </c>
      <c r="Y103" s="1">
        <v>1080</v>
      </c>
      <c r="Z103" s="1">
        <f t="shared" si="31"/>
        <v>1.17</v>
      </c>
      <c r="AA103" s="1">
        <v>1.9710000000000001</v>
      </c>
      <c r="AB103" s="1">
        <f t="shared" si="32"/>
        <v>1.9710000000000001</v>
      </c>
      <c r="AC103" s="23">
        <f t="shared" si="33"/>
        <v>7.4213245655237126E-2</v>
      </c>
      <c r="AF103" s="1" t="e">
        <f t="shared" si="34"/>
        <v>#DIV/0!</v>
      </c>
      <c r="AG103" s="1">
        <v>2400</v>
      </c>
      <c r="AH103" s="1">
        <v>2800</v>
      </c>
      <c r="AI103" s="1">
        <f t="shared" si="35"/>
        <v>1.17</v>
      </c>
      <c r="AJ103" s="1">
        <v>1.7490000000000001</v>
      </c>
      <c r="AK103" s="1">
        <f t="shared" si="36"/>
        <v>1.7490000000000001</v>
      </c>
      <c r="AL103" s="23">
        <f t="shared" si="37"/>
        <v>0.1784875528417097</v>
      </c>
      <c r="AO103" s="1" t="e">
        <f t="shared" si="38"/>
        <v>#DIV/0!</v>
      </c>
      <c r="AR103" s="1" t="e">
        <f t="shared" si="39"/>
        <v>#DIV/0!</v>
      </c>
      <c r="AS103" s="1">
        <v>1.4059999999999999</v>
      </c>
      <c r="AT103" s="1">
        <f t="shared" si="40"/>
        <v>1.4059999999999999</v>
      </c>
      <c r="AU103" s="23">
        <f t="shared" si="44"/>
        <v>0.33959605448567409</v>
      </c>
      <c r="AV103" s="1">
        <v>5000</v>
      </c>
      <c r="AW103" s="1">
        <v>7200</v>
      </c>
      <c r="AX103" s="1">
        <f t="shared" si="41"/>
        <v>1.44</v>
      </c>
      <c r="AY103" s="1">
        <v>1.234</v>
      </c>
      <c r="AZ103" s="1">
        <f t="shared" si="42"/>
        <v>1.234</v>
      </c>
      <c r="BA103" s="23">
        <f t="shared" si="46"/>
        <v>0.42038515735086901</v>
      </c>
      <c r="BB103" s="1" t="s">
        <v>153</v>
      </c>
      <c r="BC103" s="1" t="s">
        <v>606</v>
      </c>
      <c r="BD103" s="1">
        <v>0</v>
      </c>
      <c r="BE103" s="1">
        <v>0.5</v>
      </c>
      <c r="BF103" s="1">
        <v>0</v>
      </c>
      <c r="BG103" s="1">
        <v>0</v>
      </c>
      <c r="BH103" s="1">
        <v>0</v>
      </c>
    </row>
    <row r="104" spans="2:62" x14ac:dyDescent="0.2">
      <c r="B104" s="22" t="s">
        <v>158</v>
      </c>
      <c r="C104" s="1">
        <v>14</v>
      </c>
      <c r="F104" s="1" t="e">
        <f>ROUND(E104/D104,2)</f>
        <v>#DIV/0!</v>
      </c>
      <c r="G104" s="1" t="s">
        <v>63</v>
      </c>
      <c r="H104" s="1" t="s">
        <v>821</v>
      </c>
      <c r="I104" s="1">
        <v>2.1739999999999999</v>
      </c>
      <c r="J104" s="1">
        <f t="shared" si="24"/>
        <v>2.0652999999999997</v>
      </c>
      <c r="K104" s="23">
        <v>0</v>
      </c>
      <c r="N104" s="1" t="e">
        <f t="shared" si="25"/>
        <v>#DIV/0!</v>
      </c>
      <c r="O104" s="1">
        <v>1.911</v>
      </c>
      <c r="P104" s="1">
        <f t="shared" si="26"/>
        <v>1.81545</v>
      </c>
      <c r="Q104" s="23">
        <f t="shared" si="27"/>
        <v>0.12097516099356009</v>
      </c>
      <c r="T104" s="1" t="e">
        <f t="shared" si="28"/>
        <v>#DIV/0!</v>
      </c>
      <c r="U104" s="1">
        <v>1.696</v>
      </c>
      <c r="V104" s="1">
        <f t="shared" si="29"/>
        <v>1.6112</v>
      </c>
      <c r="W104" s="23">
        <f t="shared" si="30"/>
        <v>0.21987120515179381</v>
      </c>
      <c r="X104" s="1">
        <v>2200</v>
      </c>
      <c r="Y104" s="1">
        <v>2500</v>
      </c>
      <c r="Z104" s="1">
        <f t="shared" si="31"/>
        <v>1.1399999999999999</v>
      </c>
      <c r="AA104" s="1">
        <v>1.198</v>
      </c>
      <c r="AB104" s="1">
        <f t="shared" si="32"/>
        <v>1.1380999999999999</v>
      </c>
      <c r="AC104" s="23">
        <f t="shared" si="33"/>
        <v>0.44894204231830726</v>
      </c>
      <c r="AF104" s="1" t="e">
        <f t="shared" si="34"/>
        <v>#DIV/0!</v>
      </c>
      <c r="AG104" s="1">
        <v>3700</v>
      </c>
      <c r="AH104" s="1">
        <v>4100</v>
      </c>
      <c r="AI104" s="1">
        <f t="shared" si="35"/>
        <v>1.1100000000000001</v>
      </c>
      <c r="AJ104" s="1">
        <v>0.73799999999999999</v>
      </c>
      <c r="AK104" s="1">
        <f t="shared" si="36"/>
        <v>0.70109999999999995</v>
      </c>
      <c r="AL104" s="23">
        <f t="shared" si="37"/>
        <v>0.66053357865685369</v>
      </c>
      <c r="AO104" s="1" t="e">
        <f t="shared" si="38"/>
        <v>#DIV/0!</v>
      </c>
      <c r="AR104" s="1" t="e">
        <f t="shared" si="39"/>
        <v>#DIV/0!</v>
      </c>
      <c r="AS104" s="1">
        <v>0.27900000000000003</v>
      </c>
      <c r="AT104" s="1">
        <f t="shared" si="40"/>
        <v>0.26505000000000001</v>
      </c>
      <c r="AU104" s="23">
        <f t="shared" si="44"/>
        <v>0.87166513339466423</v>
      </c>
      <c r="AV104" s="1" t="s">
        <v>691</v>
      </c>
      <c r="AW104" s="1">
        <v>5400</v>
      </c>
      <c r="AX104" s="1">
        <f>ROUND(AW104/4600,2)</f>
        <v>1.17</v>
      </c>
      <c r="AY104" s="1">
        <v>0.11799999999999999</v>
      </c>
      <c r="AZ104" s="1">
        <f t="shared" si="42"/>
        <v>0.11209999999999999</v>
      </c>
      <c r="BA104" s="23">
        <f t="shared" si="46"/>
        <v>0.94572217111315549</v>
      </c>
      <c r="BB104" s="1" t="s">
        <v>153</v>
      </c>
      <c r="BC104" s="1" t="s">
        <v>204</v>
      </c>
      <c r="BD104" s="1">
        <v>0</v>
      </c>
      <c r="BE104" s="1">
        <v>0.5</v>
      </c>
      <c r="BF104" s="1">
        <v>0</v>
      </c>
      <c r="BG104" s="1">
        <v>0</v>
      </c>
      <c r="BH104" s="1">
        <v>0</v>
      </c>
    </row>
    <row r="105" spans="2:62" x14ac:dyDescent="0.2">
      <c r="B105" s="22" t="s">
        <v>152</v>
      </c>
      <c r="C105" s="1">
        <v>15</v>
      </c>
      <c r="F105" s="1" t="e">
        <f>ROUND(E105/D105,2)</f>
        <v>#DIV/0!</v>
      </c>
      <c r="G105" s="1" t="s">
        <v>63</v>
      </c>
      <c r="H105" s="1" t="s">
        <v>822</v>
      </c>
      <c r="I105" s="1">
        <v>2.3319999999999999</v>
      </c>
      <c r="J105" s="1">
        <f t="shared" si="24"/>
        <v>2.2153999999999998</v>
      </c>
      <c r="K105" s="23">
        <v>0</v>
      </c>
      <c r="N105" s="1" t="e">
        <f t="shared" si="25"/>
        <v>#DIV/0!</v>
      </c>
      <c r="O105" s="1">
        <v>2.2570000000000001</v>
      </c>
      <c r="P105" s="1">
        <f t="shared" si="26"/>
        <v>2.1441500000000002</v>
      </c>
      <c r="Q105" s="23">
        <f t="shared" si="27"/>
        <v>3.2161234991423537E-2</v>
      </c>
      <c r="T105" s="1" t="e">
        <f t="shared" si="28"/>
        <v>#DIV/0!</v>
      </c>
      <c r="U105" s="1">
        <v>2.2559999999999998</v>
      </c>
      <c r="V105" s="1">
        <f t="shared" si="29"/>
        <v>2.1431999999999998</v>
      </c>
      <c r="W105" s="23">
        <f t="shared" si="30"/>
        <v>3.2590051457975999E-2</v>
      </c>
      <c r="X105" s="1">
        <v>300</v>
      </c>
      <c r="Y105" s="1">
        <v>360</v>
      </c>
      <c r="Z105" s="1">
        <f t="shared" si="31"/>
        <v>1.2</v>
      </c>
      <c r="AA105" s="1">
        <v>0.86799999999999999</v>
      </c>
      <c r="AB105" s="1">
        <f t="shared" si="32"/>
        <v>0.8246</v>
      </c>
      <c r="AC105" s="23">
        <f t="shared" si="33"/>
        <v>0.62778730703259</v>
      </c>
      <c r="AF105" s="1" t="e">
        <f t="shared" si="34"/>
        <v>#DIV/0!</v>
      </c>
      <c r="AG105" s="1">
        <v>1370</v>
      </c>
      <c r="AH105" s="1">
        <v>1620</v>
      </c>
      <c r="AI105" s="1">
        <f t="shared" si="35"/>
        <v>1.18</v>
      </c>
      <c r="AJ105" s="1">
        <v>2.0030000000000001</v>
      </c>
      <c r="AK105" s="1">
        <f t="shared" si="36"/>
        <v>1.9028499999999999</v>
      </c>
      <c r="AL105" s="23">
        <f t="shared" si="37"/>
        <v>0.14108061749571177</v>
      </c>
      <c r="AO105" s="1" t="e">
        <f t="shared" si="38"/>
        <v>#DIV/0!</v>
      </c>
      <c r="AR105" s="1" t="e">
        <f t="shared" si="39"/>
        <v>#DIV/0!</v>
      </c>
      <c r="AS105" s="1">
        <v>1.512</v>
      </c>
      <c r="AT105" s="1">
        <f t="shared" si="40"/>
        <v>1.4363999999999999</v>
      </c>
      <c r="AU105" s="23">
        <f t="shared" si="44"/>
        <v>0.35162950257289882</v>
      </c>
      <c r="AV105" s="1">
        <v>7000</v>
      </c>
      <c r="AW105" s="1">
        <v>8900</v>
      </c>
      <c r="AX105" s="1">
        <f t="shared" si="41"/>
        <v>1.27</v>
      </c>
      <c r="AY105" s="1">
        <v>1.2809999999999999</v>
      </c>
      <c r="AZ105" s="1">
        <f t="shared" si="42"/>
        <v>1.2169499999999998</v>
      </c>
      <c r="BA105" s="23">
        <f t="shared" si="46"/>
        <v>0.45068610634648376</v>
      </c>
      <c r="BB105" s="1" t="s">
        <v>153</v>
      </c>
      <c r="BC105" s="1" t="s">
        <v>603</v>
      </c>
      <c r="BD105" s="1">
        <v>0</v>
      </c>
      <c r="BE105" s="1">
        <v>1</v>
      </c>
      <c r="BF105" s="1">
        <v>0</v>
      </c>
      <c r="BG105" s="1">
        <v>0</v>
      </c>
      <c r="BH105" s="1">
        <v>0</v>
      </c>
    </row>
    <row r="106" spans="2:62" x14ac:dyDescent="0.2">
      <c r="B106" s="22"/>
    </row>
    <row r="107" spans="2:62" x14ac:dyDescent="0.2">
      <c r="B107" s="22"/>
    </row>
    <row r="108" spans="2:62" x14ac:dyDescent="0.2">
      <c r="B108" s="22"/>
    </row>
    <row r="109" spans="2:62" x14ac:dyDescent="0.2">
      <c r="B109" s="22" t="s">
        <v>159</v>
      </c>
      <c r="C109" s="1">
        <v>1</v>
      </c>
      <c r="F109" s="1" t="e">
        <f>ROUND(E109/D109,2)</f>
        <v>#DIV/0!</v>
      </c>
      <c r="G109" s="1" t="s">
        <v>63</v>
      </c>
      <c r="H109" s="1" t="s">
        <v>823</v>
      </c>
      <c r="I109" s="1">
        <v>1.379</v>
      </c>
      <c r="J109" s="1">
        <f t="shared" si="24"/>
        <v>1.3100499999999999</v>
      </c>
      <c r="K109" s="23">
        <v>0</v>
      </c>
      <c r="N109" s="1" t="e">
        <f t="shared" si="25"/>
        <v>#DIV/0!</v>
      </c>
      <c r="O109" s="1">
        <v>1.3924000000000001</v>
      </c>
      <c r="P109" s="1">
        <f t="shared" si="26"/>
        <v>1.3227800000000001</v>
      </c>
      <c r="Q109" s="23">
        <f t="shared" si="27"/>
        <v>-9.7171863669327507E-3</v>
      </c>
      <c r="T109" s="1" t="e">
        <f t="shared" si="28"/>
        <v>#DIV/0!</v>
      </c>
      <c r="U109" s="1">
        <v>1.383</v>
      </c>
      <c r="V109" s="1">
        <f t="shared" si="29"/>
        <v>1.31385</v>
      </c>
      <c r="W109" s="23">
        <f t="shared" si="30"/>
        <v>-2.9006526468455807E-3</v>
      </c>
      <c r="X109" s="1" t="s">
        <v>731</v>
      </c>
      <c r="Y109" s="1">
        <v>4600</v>
      </c>
      <c r="Z109" s="1">
        <f>ROUND(Y109/4300,2)</f>
        <v>1.07</v>
      </c>
      <c r="AA109" s="1">
        <v>1.345</v>
      </c>
      <c r="AB109" s="1">
        <f t="shared" si="32"/>
        <v>1.2777499999999999</v>
      </c>
      <c r="AC109" s="23">
        <f t="shared" si="33"/>
        <v>2.4655547498187103E-2</v>
      </c>
      <c r="AF109" s="1" t="e">
        <f t="shared" si="34"/>
        <v>#DIV/0!</v>
      </c>
      <c r="AG109" s="1">
        <v>9400</v>
      </c>
      <c r="AH109" s="1">
        <v>10700</v>
      </c>
      <c r="AI109" s="1">
        <f t="shared" si="35"/>
        <v>1.1399999999999999</v>
      </c>
      <c r="AJ109" s="1">
        <v>1.1000000000000001</v>
      </c>
      <c r="AK109" s="1">
        <f t="shared" si="36"/>
        <v>1.0449999999999999</v>
      </c>
      <c r="AL109" s="23">
        <f t="shared" si="37"/>
        <v>0.20232052211747642</v>
      </c>
      <c r="AO109" s="1" t="e">
        <f t="shared" si="38"/>
        <v>#DIV/0!</v>
      </c>
      <c r="AR109" s="1" t="e">
        <f t="shared" si="39"/>
        <v>#DIV/0!</v>
      </c>
      <c r="AS109" s="1">
        <v>0.74</v>
      </c>
      <c r="AT109" s="1">
        <f t="shared" si="40"/>
        <v>0.70299999999999996</v>
      </c>
      <c r="AU109" s="23">
        <f t="shared" si="44"/>
        <v>0.46337926033357502</v>
      </c>
      <c r="AV109" s="1">
        <v>14600</v>
      </c>
      <c r="AW109" s="1">
        <v>18100</v>
      </c>
      <c r="AX109" s="1">
        <f t="shared" si="41"/>
        <v>1.24</v>
      </c>
      <c r="AY109" s="1">
        <v>0.59299999999999997</v>
      </c>
      <c r="AZ109" s="1">
        <f t="shared" si="42"/>
        <v>0.56334999999999991</v>
      </c>
      <c r="BA109" s="23">
        <f t="shared" ref="BA109:BA114" si="47">1-(AZ109/J109)</f>
        <v>0.56997824510514872</v>
      </c>
      <c r="BB109" s="1" t="s">
        <v>160</v>
      </c>
      <c r="BC109" s="1" t="s">
        <v>161</v>
      </c>
      <c r="BD109" s="1">
        <v>0</v>
      </c>
      <c r="BE109" s="1">
        <v>1</v>
      </c>
      <c r="BF109" s="1">
        <v>0</v>
      </c>
      <c r="BG109" s="1">
        <v>0</v>
      </c>
      <c r="BH109" s="1">
        <v>0</v>
      </c>
      <c r="BI109" s="1">
        <v>0</v>
      </c>
    </row>
    <row r="110" spans="2:62" x14ac:dyDescent="0.2">
      <c r="B110" s="22" t="s">
        <v>162</v>
      </c>
      <c r="C110" s="1">
        <v>2</v>
      </c>
      <c r="F110" s="1" t="e">
        <f>ROUND(E110/D110,2)</f>
        <v>#DIV/0!</v>
      </c>
      <c r="G110" s="1" t="s">
        <v>63</v>
      </c>
      <c r="H110" s="1" t="s">
        <v>824</v>
      </c>
      <c r="I110" s="1">
        <v>2.423</v>
      </c>
      <c r="J110" s="1">
        <f t="shared" si="24"/>
        <v>2.30185</v>
      </c>
      <c r="K110" s="23">
        <v>0</v>
      </c>
      <c r="N110" s="1" t="e">
        <f t="shared" si="25"/>
        <v>#DIV/0!</v>
      </c>
      <c r="O110" s="1">
        <v>2.581</v>
      </c>
      <c r="P110" s="1">
        <f t="shared" si="26"/>
        <v>2.4519499999999996</v>
      </c>
      <c r="Q110" s="23">
        <f t="shared" si="27"/>
        <v>-6.5208419314898736E-2</v>
      </c>
      <c r="T110" s="1" t="e">
        <f t="shared" si="28"/>
        <v>#DIV/0!</v>
      </c>
      <c r="U110" s="1">
        <v>1.9910000000000001</v>
      </c>
      <c r="V110" s="1">
        <f t="shared" si="29"/>
        <v>1.8914500000000001</v>
      </c>
      <c r="W110" s="23">
        <f t="shared" si="30"/>
        <v>0.17829137432934372</v>
      </c>
      <c r="X110" s="1">
        <v>23000</v>
      </c>
      <c r="Y110" s="1">
        <v>28000</v>
      </c>
      <c r="Z110" s="1">
        <f t="shared" si="31"/>
        <v>1.22</v>
      </c>
      <c r="AA110" s="1">
        <v>1.0660000000000001</v>
      </c>
      <c r="AB110" s="1">
        <f t="shared" si="32"/>
        <v>1.0126999999999999</v>
      </c>
      <c r="AC110" s="23">
        <f t="shared" si="33"/>
        <v>0.56004952538175812</v>
      </c>
      <c r="AF110" s="1" t="e">
        <f t="shared" si="34"/>
        <v>#DIV/0!</v>
      </c>
      <c r="AG110" s="1">
        <v>25000</v>
      </c>
      <c r="AH110" s="1">
        <v>32000</v>
      </c>
      <c r="AI110" s="1">
        <f t="shared" si="35"/>
        <v>1.28</v>
      </c>
      <c r="AJ110" s="1">
        <v>0.55200000000000005</v>
      </c>
      <c r="AK110" s="1">
        <f t="shared" si="36"/>
        <v>0.52439999999999998</v>
      </c>
      <c r="AL110" s="23">
        <f t="shared" si="37"/>
        <v>0.77218324391250515</v>
      </c>
      <c r="AO110" s="1" t="e">
        <f t="shared" si="38"/>
        <v>#DIV/0!</v>
      </c>
      <c r="AR110" s="1" t="e">
        <f t="shared" si="39"/>
        <v>#DIV/0!</v>
      </c>
      <c r="AS110" s="1">
        <v>0.29599999999999999</v>
      </c>
      <c r="AT110" s="1">
        <f t="shared" si="40"/>
        <v>0.28119999999999995</v>
      </c>
      <c r="AU110" s="23">
        <f t="shared" si="44"/>
        <v>0.87783739166322738</v>
      </c>
      <c r="AV110" s="1">
        <v>29000</v>
      </c>
      <c r="AW110" s="1">
        <v>44000</v>
      </c>
      <c r="AX110" s="1">
        <f t="shared" si="41"/>
        <v>1.52</v>
      </c>
      <c r="AY110" s="1">
        <v>0.249</v>
      </c>
      <c r="AZ110" s="1">
        <f t="shared" si="42"/>
        <v>0.23654999999999998</v>
      </c>
      <c r="BA110" s="23">
        <f t="shared" si="47"/>
        <v>0.89723483285183658</v>
      </c>
      <c r="BB110" s="1" t="s">
        <v>160</v>
      </c>
      <c r="BC110" s="1" t="s">
        <v>163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1</v>
      </c>
    </row>
    <row r="111" spans="2:62" x14ac:dyDescent="0.2">
      <c r="B111" s="22" t="s">
        <v>165</v>
      </c>
      <c r="C111" s="1">
        <v>3</v>
      </c>
      <c r="F111" s="1" t="e">
        <f>ROUND(E111/D111,2)</f>
        <v>#DIV/0!</v>
      </c>
      <c r="G111" s="1" t="s">
        <v>63</v>
      </c>
      <c r="H111" s="1" t="s">
        <v>825</v>
      </c>
      <c r="I111" s="1">
        <v>2.218</v>
      </c>
      <c r="J111" s="1">
        <f t="shared" si="24"/>
        <v>2.1071</v>
      </c>
      <c r="K111" s="23">
        <v>0</v>
      </c>
      <c r="N111" s="1" t="e">
        <f t="shared" si="25"/>
        <v>#DIV/0!</v>
      </c>
      <c r="O111" s="1">
        <v>1.46</v>
      </c>
      <c r="P111" s="1">
        <f t="shared" si="26"/>
        <v>1.387</v>
      </c>
      <c r="Q111" s="23">
        <f t="shared" si="27"/>
        <v>0.34174932371505862</v>
      </c>
      <c r="T111" s="1" t="e">
        <f t="shared" si="28"/>
        <v>#DIV/0!</v>
      </c>
      <c r="U111" s="1">
        <v>0.75900000000000001</v>
      </c>
      <c r="V111" s="1">
        <f t="shared" si="29"/>
        <v>0.72104999999999997</v>
      </c>
      <c r="W111" s="23">
        <f t="shared" si="30"/>
        <v>0.65779981965734891</v>
      </c>
      <c r="X111" s="1">
        <v>2600</v>
      </c>
      <c r="Y111" s="1">
        <v>3100</v>
      </c>
      <c r="Z111" s="1">
        <f t="shared" si="31"/>
        <v>1.19</v>
      </c>
      <c r="AA111" s="1">
        <v>0.376</v>
      </c>
      <c r="AB111" s="1">
        <f t="shared" si="32"/>
        <v>0.35719999999999996</v>
      </c>
      <c r="AC111" s="23">
        <f t="shared" si="33"/>
        <v>0.83047790802524801</v>
      </c>
      <c r="AF111" s="1" t="e">
        <f t="shared" si="34"/>
        <v>#DIV/0!</v>
      </c>
      <c r="AG111" s="1">
        <v>26000</v>
      </c>
      <c r="AH111" s="1">
        <v>32000</v>
      </c>
      <c r="AI111" s="1">
        <f t="shared" si="35"/>
        <v>1.23</v>
      </c>
      <c r="AJ111" s="1">
        <v>0.20300000000000001</v>
      </c>
      <c r="AK111" s="1">
        <f t="shared" si="36"/>
        <v>0.19284999999999999</v>
      </c>
      <c r="AL111" s="23">
        <f t="shared" si="37"/>
        <v>0.90847610459873762</v>
      </c>
      <c r="AO111" s="1" t="e">
        <f t="shared" si="38"/>
        <v>#DIV/0!</v>
      </c>
      <c r="AR111" s="1" t="e">
        <f t="shared" si="39"/>
        <v>#DIV/0!</v>
      </c>
      <c r="AS111" s="1">
        <v>0.126</v>
      </c>
      <c r="AT111" s="1">
        <f t="shared" si="40"/>
        <v>0.1197</v>
      </c>
      <c r="AU111" s="23">
        <f t="shared" si="44"/>
        <v>0.94319206492335439</v>
      </c>
      <c r="AV111" s="1">
        <v>24000</v>
      </c>
      <c r="AW111" s="1">
        <v>32000</v>
      </c>
      <c r="AX111" s="1">
        <f t="shared" si="41"/>
        <v>1.33</v>
      </c>
      <c r="AY111" s="1">
        <v>0.13900000000000001</v>
      </c>
      <c r="AZ111" s="1">
        <f t="shared" si="42"/>
        <v>0.13205</v>
      </c>
      <c r="BA111" s="23">
        <f t="shared" si="47"/>
        <v>0.93733092876465285</v>
      </c>
      <c r="BB111" s="1" t="s">
        <v>160</v>
      </c>
      <c r="BC111" s="1" t="s">
        <v>164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</row>
    <row r="112" spans="2:62" x14ac:dyDescent="0.2">
      <c r="B112" s="22"/>
    </row>
    <row r="113" spans="1:62" ht="15.75" customHeight="1" x14ac:dyDescent="0.2">
      <c r="B113" s="22" t="s">
        <v>166</v>
      </c>
      <c r="C113" s="1">
        <v>4</v>
      </c>
      <c r="F113" s="1" t="e">
        <f>ROUND(E113/D113,2)</f>
        <v>#DIV/0!</v>
      </c>
      <c r="G113" s="1" t="s">
        <v>63</v>
      </c>
      <c r="H113" s="1" t="s">
        <v>826</v>
      </c>
      <c r="I113" s="1">
        <v>2.7450000000000001</v>
      </c>
      <c r="J113" s="1">
        <f t="shared" si="24"/>
        <v>2.7450000000000001</v>
      </c>
      <c r="K113" s="23">
        <v>0</v>
      </c>
      <c r="N113" s="1" t="e">
        <f t="shared" si="25"/>
        <v>#DIV/0!</v>
      </c>
      <c r="O113" s="1">
        <v>2.819</v>
      </c>
      <c r="P113" s="1">
        <f t="shared" si="26"/>
        <v>2.819</v>
      </c>
      <c r="Q113" s="23">
        <f t="shared" si="27"/>
        <v>-2.6958105646630148E-2</v>
      </c>
      <c r="T113" s="1" t="e">
        <f t="shared" si="28"/>
        <v>#DIV/0!</v>
      </c>
      <c r="U113" s="1">
        <v>2.7559999999999998</v>
      </c>
      <c r="V113" s="1">
        <f t="shared" si="29"/>
        <v>2.7559999999999998</v>
      </c>
      <c r="W113" s="23">
        <f t="shared" si="30"/>
        <v>-4.0072859744990641E-3</v>
      </c>
      <c r="X113" s="1">
        <v>6500</v>
      </c>
      <c r="Y113" s="1">
        <v>7400</v>
      </c>
      <c r="Z113" s="1">
        <f t="shared" si="31"/>
        <v>1.1399999999999999</v>
      </c>
      <c r="AA113" s="1">
        <v>3.1890000000000001</v>
      </c>
      <c r="AB113" s="1">
        <f t="shared" si="32"/>
        <v>3.1890000000000001</v>
      </c>
      <c r="AC113" s="23">
        <f t="shared" si="33"/>
        <v>-0.16174863387978133</v>
      </c>
      <c r="AF113" s="1" t="e">
        <f t="shared" si="34"/>
        <v>#DIV/0!</v>
      </c>
      <c r="AG113" s="1" t="s">
        <v>607</v>
      </c>
      <c r="AH113" s="1">
        <v>27000</v>
      </c>
      <c r="AI113" s="1">
        <f>ROUND(AH113/14700,2)</f>
        <v>1.84</v>
      </c>
      <c r="AJ113" s="1">
        <v>2.3239999999999998</v>
      </c>
      <c r="AK113" s="1">
        <f t="shared" si="36"/>
        <v>2.3239999999999998</v>
      </c>
      <c r="AL113" s="23">
        <f t="shared" si="37"/>
        <v>0.15336976320582885</v>
      </c>
      <c r="AO113" s="1" t="e">
        <f t="shared" si="38"/>
        <v>#DIV/0!</v>
      </c>
      <c r="AR113" s="1" t="e">
        <f t="shared" si="39"/>
        <v>#DIV/0!</v>
      </c>
      <c r="AS113" s="1">
        <v>1.5680000000000001</v>
      </c>
      <c r="AT113" s="1">
        <f t="shared" si="40"/>
        <v>1.5680000000000001</v>
      </c>
      <c r="AU113" s="23">
        <f t="shared" si="44"/>
        <v>0.42877959927140252</v>
      </c>
      <c r="AV113" s="1" t="s">
        <v>608</v>
      </c>
      <c r="AW113" s="1">
        <v>38000</v>
      </c>
      <c r="AX113" s="1">
        <f>ROUND(AW113/17000,2)</f>
        <v>2.2400000000000002</v>
      </c>
      <c r="AY113" s="1">
        <v>1.4370000000000001</v>
      </c>
      <c r="AZ113" s="1">
        <f t="shared" si="42"/>
        <v>1.4370000000000001</v>
      </c>
      <c r="BA113" s="23">
        <f t="shared" si="47"/>
        <v>0.47650273224043715</v>
      </c>
      <c r="BB113" s="1" t="s">
        <v>160</v>
      </c>
      <c r="BC113" s="1" t="s">
        <v>169</v>
      </c>
      <c r="BD113" s="1">
        <v>1</v>
      </c>
      <c r="BE113" s="1">
        <v>0</v>
      </c>
      <c r="BF113" s="1">
        <v>1</v>
      </c>
      <c r="BG113" s="1">
        <v>1</v>
      </c>
      <c r="BH113" s="1">
        <v>0</v>
      </c>
      <c r="BJ113" s="1">
        <v>0</v>
      </c>
    </row>
    <row r="114" spans="1:62" ht="15.75" customHeight="1" x14ac:dyDescent="0.2">
      <c r="B114" s="22" t="s">
        <v>167</v>
      </c>
      <c r="C114" s="1">
        <v>5</v>
      </c>
      <c r="F114" s="1" t="e">
        <f>ROUND(E114/D114,2)</f>
        <v>#DIV/0!</v>
      </c>
      <c r="G114" s="1" t="s">
        <v>787</v>
      </c>
      <c r="H114" s="1" t="s">
        <v>827</v>
      </c>
      <c r="I114" s="1">
        <v>2.6930000000000001</v>
      </c>
      <c r="J114" s="1">
        <f t="shared" si="24"/>
        <v>2.6930000000000001</v>
      </c>
      <c r="K114" s="23">
        <v>0</v>
      </c>
      <c r="N114" s="1" t="e">
        <f t="shared" si="25"/>
        <v>#DIV/0!</v>
      </c>
      <c r="O114" s="1">
        <v>2.6720000000000002</v>
      </c>
      <c r="P114" s="1">
        <f t="shared" si="26"/>
        <v>2.6720000000000002</v>
      </c>
      <c r="Q114" s="23">
        <f t="shared" si="27"/>
        <v>7.797994801336805E-3</v>
      </c>
      <c r="T114" s="1" t="e">
        <f t="shared" si="28"/>
        <v>#DIV/0!</v>
      </c>
      <c r="U114" s="1">
        <v>2.5099999999999998</v>
      </c>
      <c r="V114" s="1">
        <f t="shared" si="29"/>
        <v>2.5099999999999998</v>
      </c>
      <c r="W114" s="23">
        <f t="shared" si="30"/>
        <v>6.795395469736365E-2</v>
      </c>
      <c r="X114" s="1">
        <v>9500</v>
      </c>
      <c r="Y114" s="1">
        <v>11300</v>
      </c>
      <c r="Z114" s="1">
        <f t="shared" si="31"/>
        <v>1.19</v>
      </c>
      <c r="AA114" s="1">
        <v>1.8089999999999999</v>
      </c>
      <c r="AB114" s="1">
        <f t="shared" si="32"/>
        <v>1.8089999999999999</v>
      </c>
      <c r="AC114" s="23">
        <f t="shared" si="33"/>
        <v>0.32825844782770153</v>
      </c>
      <c r="AF114" s="1" t="e">
        <f t="shared" si="34"/>
        <v>#DIV/0!</v>
      </c>
      <c r="AG114" s="1">
        <v>13200</v>
      </c>
      <c r="AH114" s="1">
        <v>18200</v>
      </c>
      <c r="AI114" s="1">
        <f t="shared" si="35"/>
        <v>1.38</v>
      </c>
      <c r="AJ114" s="1">
        <v>1.1599999999999999</v>
      </c>
      <c r="AK114" s="1">
        <f t="shared" si="36"/>
        <v>1.1599999999999999</v>
      </c>
      <c r="AL114" s="23">
        <f t="shared" si="37"/>
        <v>0.56925362049758643</v>
      </c>
      <c r="AO114" s="1" t="e">
        <f t="shared" si="38"/>
        <v>#DIV/0!</v>
      </c>
      <c r="AR114" s="1" t="e">
        <f t="shared" si="39"/>
        <v>#DIV/0!</v>
      </c>
      <c r="AS114" s="1">
        <v>0.60499999999999998</v>
      </c>
      <c r="AT114" s="1">
        <f t="shared" si="40"/>
        <v>0.60499999999999998</v>
      </c>
      <c r="AU114" s="23">
        <f t="shared" si="44"/>
        <v>0.77534348310434464</v>
      </c>
      <c r="AV114" s="1">
        <v>14400</v>
      </c>
      <c r="AW114" s="1">
        <v>23000</v>
      </c>
      <c r="AX114" s="1">
        <f>ROUND(AW114/AV114,2)</f>
        <v>1.6</v>
      </c>
      <c r="AY114" s="1">
        <v>0.47299999999999998</v>
      </c>
      <c r="AZ114" s="1">
        <f t="shared" si="42"/>
        <v>0.47299999999999998</v>
      </c>
      <c r="BA114" s="23">
        <f t="shared" si="47"/>
        <v>0.82435945042703307</v>
      </c>
      <c r="BB114" s="1" t="s">
        <v>160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1</v>
      </c>
    </row>
    <row r="115" spans="1:62" s="19" customFormat="1" ht="15.75" customHeight="1" x14ac:dyDescent="0.2">
      <c r="B115" s="19" t="s">
        <v>168</v>
      </c>
      <c r="C115" s="24">
        <v>6</v>
      </c>
      <c r="F115" s="1" t="e">
        <f>ROUND(E115/D115,2)</f>
        <v>#DIV/0!</v>
      </c>
      <c r="J115" s="1">
        <f t="shared" si="24"/>
        <v>0</v>
      </c>
      <c r="K115" s="20">
        <v>0</v>
      </c>
      <c r="N115" s="1" t="e">
        <f t="shared" si="25"/>
        <v>#DIV/0!</v>
      </c>
      <c r="P115" s="1">
        <f t="shared" si="26"/>
        <v>0</v>
      </c>
      <c r="Q115" s="23" t="e">
        <f t="shared" si="27"/>
        <v>#DIV/0!</v>
      </c>
      <c r="T115" s="1" t="e">
        <f t="shared" si="28"/>
        <v>#DIV/0!</v>
      </c>
      <c r="V115" s="1">
        <f t="shared" si="29"/>
        <v>0</v>
      </c>
      <c r="W115" s="23" t="e">
        <f t="shared" si="30"/>
        <v>#DIV/0!</v>
      </c>
      <c r="X115" s="19">
        <v>840</v>
      </c>
      <c r="Y115" s="19">
        <v>940</v>
      </c>
      <c r="Z115" s="1">
        <f t="shared" si="31"/>
        <v>1.1200000000000001</v>
      </c>
      <c r="AB115" s="1">
        <f t="shared" si="32"/>
        <v>0</v>
      </c>
      <c r="AC115" s="23" t="e">
        <f t="shared" si="33"/>
        <v>#DIV/0!</v>
      </c>
      <c r="AF115" s="1" t="e">
        <f t="shared" si="34"/>
        <v>#DIV/0!</v>
      </c>
      <c r="AG115" s="19">
        <v>1320</v>
      </c>
      <c r="AH115" s="19">
        <v>1470</v>
      </c>
      <c r="AI115" s="1">
        <f t="shared" si="35"/>
        <v>1.1100000000000001</v>
      </c>
      <c r="AK115" s="1">
        <f t="shared" si="36"/>
        <v>0</v>
      </c>
      <c r="AL115" s="23" t="e">
        <f t="shared" si="37"/>
        <v>#DIV/0!</v>
      </c>
      <c r="AO115" s="1" t="e">
        <f t="shared" si="38"/>
        <v>#DIV/0!</v>
      </c>
      <c r="AR115" s="1" t="e">
        <f t="shared" si="39"/>
        <v>#DIV/0!</v>
      </c>
      <c r="AT115" s="1">
        <f t="shared" si="40"/>
        <v>0</v>
      </c>
      <c r="AU115" s="23" t="e">
        <f t="shared" si="44"/>
        <v>#DIV/0!</v>
      </c>
      <c r="AV115" s="19" t="s">
        <v>638</v>
      </c>
      <c r="AW115" s="19">
        <v>38000</v>
      </c>
      <c r="AX115" s="1">
        <f>ROUND(AW115/16900,2)</f>
        <v>2.25</v>
      </c>
      <c r="AZ115" s="1">
        <f t="shared" si="42"/>
        <v>0</v>
      </c>
      <c r="BA115" s="23" t="e">
        <f>1-(AZ115/J115)</f>
        <v>#DIV/0!</v>
      </c>
      <c r="BB115" s="19" t="s">
        <v>160</v>
      </c>
      <c r="BC115" s="19" t="s">
        <v>170</v>
      </c>
      <c r="BD115" s="1">
        <v>0</v>
      </c>
      <c r="BE115" s="1">
        <v>1</v>
      </c>
      <c r="BF115" s="1">
        <v>1</v>
      </c>
      <c r="BG115" s="1">
        <v>0</v>
      </c>
      <c r="BH115" s="1">
        <v>1</v>
      </c>
      <c r="BI115" s="19">
        <v>1</v>
      </c>
    </row>
    <row r="116" spans="1:62" x14ac:dyDescent="0.2">
      <c r="B116" s="22"/>
    </row>
    <row r="117" spans="1:62" x14ac:dyDescent="0.2">
      <c r="B117" s="22" t="s">
        <v>171</v>
      </c>
      <c r="C117" s="1">
        <v>7</v>
      </c>
      <c r="F117" s="1" t="e">
        <f>ROUND(E117/D117,2)</f>
        <v>#DIV/0!</v>
      </c>
      <c r="G117" s="1" t="s">
        <v>63</v>
      </c>
      <c r="H117" s="1" t="s">
        <v>828</v>
      </c>
      <c r="I117" s="1">
        <v>2.7040000000000002</v>
      </c>
      <c r="J117" s="1">
        <f t="shared" si="24"/>
        <v>2.7040000000000002</v>
      </c>
      <c r="K117" s="23">
        <v>0</v>
      </c>
      <c r="N117" s="1" t="e">
        <f t="shared" si="25"/>
        <v>#DIV/0!</v>
      </c>
      <c r="O117" s="1">
        <v>2.6869999999999998</v>
      </c>
      <c r="P117" s="1">
        <f t="shared" si="26"/>
        <v>2.6869999999999998</v>
      </c>
      <c r="Q117" s="23">
        <f t="shared" si="27"/>
        <v>6.2869822485208671E-3</v>
      </c>
      <c r="T117" s="1" t="e">
        <f t="shared" si="28"/>
        <v>#DIV/0!</v>
      </c>
      <c r="U117" s="1">
        <v>2.6669999999999998</v>
      </c>
      <c r="V117" s="1">
        <f t="shared" si="29"/>
        <v>2.6669999999999998</v>
      </c>
      <c r="W117" s="23">
        <f t="shared" si="30"/>
        <v>1.3683431952662861E-2</v>
      </c>
      <c r="X117" s="1">
        <v>1440</v>
      </c>
      <c r="Y117" s="1">
        <v>1660</v>
      </c>
      <c r="Z117" s="1">
        <f t="shared" si="31"/>
        <v>1.1499999999999999</v>
      </c>
      <c r="AA117" s="1">
        <v>2.6680000000000001</v>
      </c>
      <c r="AB117" s="1">
        <f t="shared" si="32"/>
        <v>2.6680000000000001</v>
      </c>
      <c r="AC117" s="23">
        <f t="shared" si="33"/>
        <v>1.3313609467455634E-2</v>
      </c>
      <c r="AF117" s="1" t="e">
        <f t="shared" si="34"/>
        <v>#DIV/0!</v>
      </c>
      <c r="AG117" s="1">
        <v>2000</v>
      </c>
      <c r="AH117" s="1">
        <v>2500</v>
      </c>
      <c r="AI117" s="1">
        <f t="shared" si="35"/>
        <v>1.25</v>
      </c>
      <c r="AJ117" s="1">
        <v>2.6309999999999998</v>
      </c>
      <c r="AK117" s="1">
        <f t="shared" si="36"/>
        <v>2.6309999999999998</v>
      </c>
      <c r="AL117" s="23">
        <f t="shared" si="37"/>
        <v>2.6997041420118495E-2</v>
      </c>
      <c r="AO117" s="1" t="e">
        <f t="shared" si="38"/>
        <v>#DIV/0!</v>
      </c>
      <c r="AR117" s="1" t="e">
        <f t="shared" si="39"/>
        <v>#DIV/0!</v>
      </c>
      <c r="AS117" s="1">
        <v>2.7269999999999999</v>
      </c>
      <c r="AT117" s="1">
        <f t="shared" si="40"/>
        <v>2.7269999999999999</v>
      </c>
      <c r="AU117" s="23">
        <f t="shared" si="44"/>
        <v>-8.5059171597632321E-3</v>
      </c>
      <c r="AV117" s="1">
        <v>3200</v>
      </c>
      <c r="AW117" s="1">
        <v>4000</v>
      </c>
      <c r="AX117" s="1">
        <f t="shared" si="41"/>
        <v>1.25</v>
      </c>
      <c r="AY117" s="1">
        <v>2.9350000000000001</v>
      </c>
      <c r="AZ117" s="1">
        <f t="shared" si="42"/>
        <v>2.9350000000000001</v>
      </c>
      <c r="BA117" s="23">
        <f t="shared" ref="BA117:BA123" si="48">1-(AZ117/J117)</f>
        <v>-8.5428994082840104E-2</v>
      </c>
      <c r="BB117" s="1" t="s">
        <v>160</v>
      </c>
      <c r="BC117" s="1" t="s">
        <v>172</v>
      </c>
      <c r="BD117" s="1">
        <v>0.5</v>
      </c>
      <c r="BE117" s="1">
        <v>1</v>
      </c>
      <c r="BF117" s="1">
        <v>0</v>
      </c>
      <c r="BG117" s="1">
        <v>0</v>
      </c>
      <c r="BH117" s="1">
        <v>0</v>
      </c>
      <c r="BI117" s="1">
        <v>0</v>
      </c>
    </row>
    <row r="118" spans="1:62" x14ac:dyDescent="0.2">
      <c r="B118" s="22" t="s">
        <v>173</v>
      </c>
      <c r="C118" s="1">
        <v>8</v>
      </c>
      <c r="F118" s="1" t="e">
        <f>ROUND(E118/D118,2)</f>
        <v>#DIV/0!</v>
      </c>
      <c r="G118" s="1" t="s">
        <v>63</v>
      </c>
      <c r="H118" s="1" t="s">
        <v>829</v>
      </c>
      <c r="I118" s="1">
        <v>2.7450000000000001</v>
      </c>
      <c r="J118" s="1">
        <f t="shared" si="24"/>
        <v>2.7450000000000001</v>
      </c>
      <c r="K118" s="23">
        <v>0</v>
      </c>
      <c r="N118" s="1" t="e">
        <f t="shared" si="25"/>
        <v>#DIV/0!</v>
      </c>
      <c r="O118" s="1">
        <v>2.7229999999999999</v>
      </c>
      <c r="P118" s="1">
        <f t="shared" si="26"/>
        <v>2.7229999999999999</v>
      </c>
      <c r="Q118" s="23">
        <f t="shared" si="27"/>
        <v>8.0145719489982392E-3</v>
      </c>
      <c r="T118" s="1" t="e">
        <f t="shared" si="28"/>
        <v>#DIV/0!</v>
      </c>
      <c r="U118" s="1">
        <v>2.7480000000000002</v>
      </c>
      <c r="V118" s="1">
        <f t="shared" si="29"/>
        <v>2.7480000000000002</v>
      </c>
      <c r="W118" s="23">
        <f t="shared" si="30"/>
        <v>-1.0928961748635224E-3</v>
      </c>
      <c r="X118" s="1" t="s">
        <v>724</v>
      </c>
      <c r="Y118" s="1">
        <v>520</v>
      </c>
      <c r="Z118" s="1" t="e">
        <f t="shared" si="31"/>
        <v>#VALUE!</v>
      </c>
      <c r="AA118" s="1">
        <v>2.6829999999999998</v>
      </c>
      <c r="AB118" s="1">
        <f t="shared" si="32"/>
        <v>2.6829999999999998</v>
      </c>
      <c r="AC118" s="23">
        <f t="shared" si="33"/>
        <v>2.2586520947176836E-2</v>
      </c>
      <c r="AF118" s="1" t="e">
        <f t="shared" si="34"/>
        <v>#DIV/0!</v>
      </c>
      <c r="AG118" s="1" t="s">
        <v>725</v>
      </c>
      <c r="AH118" s="1">
        <v>980</v>
      </c>
      <c r="AI118" s="1" t="e">
        <f t="shared" si="35"/>
        <v>#VALUE!</v>
      </c>
      <c r="AJ118" s="1">
        <v>2.6379999999999999</v>
      </c>
      <c r="AK118" s="1">
        <f t="shared" si="36"/>
        <v>2.6379999999999999</v>
      </c>
      <c r="AL118" s="23">
        <f t="shared" si="37"/>
        <v>3.8979963570127563E-2</v>
      </c>
      <c r="AO118" s="1" t="e">
        <f t="shared" si="38"/>
        <v>#DIV/0!</v>
      </c>
      <c r="AR118" s="1" t="e">
        <f t="shared" si="39"/>
        <v>#DIV/0!</v>
      </c>
      <c r="AS118" s="1">
        <v>2.5470000000000002</v>
      </c>
      <c r="AT118" s="1">
        <f t="shared" si="40"/>
        <v>2.5470000000000002</v>
      </c>
      <c r="AU118" s="23">
        <f t="shared" si="44"/>
        <v>7.2131147540983598E-2</v>
      </c>
      <c r="AV118" s="1">
        <v>2400</v>
      </c>
      <c r="AW118" s="1">
        <v>2800</v>
      </c>
      <c r="AX118" s="1">
        <f t="shared" si="41"/>
        <v>1.17</v>
      </c>
      <c r="AY118" s="1">
        <v>2.5219999999999998</v>
      </c>
      <c r="AZ118" s="1">
        <f t="shared" si="42"/>
        <v>2.5219999999999998</v>
      </c>
      <c r="BA118" s="23">
        <f t="shared" si="48"/>
        <v>8.1238615664845248E-2</v>
      </c>
      <c r="BB118" s="1" t="s">
        <v>160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J118" s="1">
        <v>1</v>
      </c>
    </row>
    <row r="119" spans="1:62" x14ac:dyDescent="0.2">
      <c r="B119" s="22" t="s">
        <v>174</v>
      </c>
      <c r="C119" s="1">
        <v>9</v>
      </c>
      <c r="F119" s="1" t="e">
        <f>ROUND(E119/D119,2)</f>
        <v>#DIV/0!</v>
      </c>
      <c r="G119" s="1" t="s">
        <v>63</v>
      </c>
      <c r="H119" s="1" t="s">
        <v>830</v>
      </c>
      <c r="I119" s="1">
        <v>2.7480000000000002</v>
      </c>
      <c r="J119" s="1">
        <f t="shared" si="24"/>
        <v>2.7480000000000002</v>
      </c>
      <c r="K119" s="23">
        <v>0</v>
      </c>
      <c r="N119" s="1" t="e">
        <f t="shared" si="25"/>
        <v>#DIV/0!</v>
      </c>
      <c r="O119" s="1">
        <v>2.802</v>
      </c>
      <c r="P119" s="1">
        <f t="shared" si="26"/>
        <v>2.802</v>
      </c>
      <c r="Q119" s="23">
        <f t="shared" si="27"/>
        <v>-1.9650655021834051E-2</v>
      </c>
      <c r="T119" s="1" t="e">
        <f t="shared" si="28"/>
        <v>#DIV/0!</v>
      </c>
      <c r="U119" s="1">
        <v>2.855</v>
      </c>
      <c r="V119" s="1">
        <f t="shared" si="29"/>
        <v>2.855</v>
      </c>
      <c r="W119" s="23">
        <f t="shared" si="30"/>
        <v>-3.8937409024745184E-2</v>
      </c>
      <c r="X119" s="1" t="s">
        <v>686</v>
      </c>
      <c r="Y119" s="1">
        <v>1080</v>
      </c>
      <c r="Z119" s="1" t="e">
        <f t="shared" si="31"/>
        <v>#VALUE!</v>
      </c>
      <c r="AA119" s="1">
        <v>2.9390000000000001</v>
      </c>
      <c r="AB119" s="1">
        <f t="shared" si="32"/>
        <v>2.9390000000000001</v>
      </c>
      <c r="AC119" s="23">
        <f t="shared" si="33"/>
        <v>-6.9505094614264795E-2</v>
      </c>
      <c r="AF119" s="1" t="e">
        <f t="shared" si="34"/>
        <v>#DIV/0!</v>
      </c>
      <c r="AG119" s="1" t="s">
        <v>722</v>
      </c>
      <c r="AH119" s="1">
        <v>1580</v>
      </c>
      <c r="AI119" s="1">
        <f>ROUND(AH119/1160,2)</f>
        <v>1.36</v>
      </c>
      <c r="AJ119" s="1">
        <v>3.097</v>
      </c>
      <c r="AK119" s="1">
        <f t="shared" si="36"/>
        <v>3.097</v>
      </c>
      <c r="AL119" s="23">
        <f t="shared" si="37"/>
        <v>-0.1270014556040755</v>
      </c>
      <c r="AO119" s="1" t="e">
        <f t="shared" si="38"/>
        <v>#DIV/0!</v>
      </c>
      <c r="AR119" s="1" t="e">
        <f t="shared" si="39"/>
        <v>#DIV/0!</v>
      </c>
      <c r="AS119" s="1">
        <v>3.86</v>
      </c>
      <c r="AT119" s="1">
        <f t="shared" si="40"/>
        <v>3.86</v>
      </c>
      <c r="AU119" s="23">
        <f t="shared" si="44"/>
        <v>-0.40465793304221243</v>
      </c>
      <c r="AV119" s="1" t="s">
        <v>723</v>
      </c>
      <c r="AW119" s="1">
        <v>3000</v>
      </c>
      <c r="AX119" s="1">
        <f>ROUND(AW119/1560,2)</f>
        <v>1.92</v>
      </c>
      <c r="AY119" s="1">
        <v>4.3570000000000002</v>
      </c>
      <c r="AZ119" s="1">
        <f t="shared" si="42"/>
        <v>4.3570000000000002</v>
      </c>
      <c r="BA119" s="23">
        <f t="shared" si="48"/>
        <v>-0.58551673944687033</v>
      </c>
      <c r="BB119" s="1" t="s">
        <v>160</v>
      </c>
      <c r="BC119" s="1" t="s">
        <v>172</v>
      </c>
      <c r="BD119" s="1">
        <v>0.5</v>
      </c>
      <c r="BE119" s="1">
        <v>1</v>
      </c>
      <c r="BF119" s="1">
        <v>0</v>
      </c>
      <c r="BG119" s="1">
        <v>0</v>
      </c>
      <c r="BH119" s="1">
        <v>0</v>
      </c>
    </row>
    <row r="120" spans="1:62" x14ac:dyDescent="0.2">
      <c r="B120" s="22"/>
    </row>
    <row r="121" spans="1:62" x14ac:dyDescent="0.2">
      <c r="B121" s="22" t="s">
        <v>175</v>
      </c>
      <c r="C121" s="1">
        <v>10</v>
      </c>
      <c r="F121" s="1" t="e">
        <f>ROUND(E121/D121,2)</f>
        <v>#DIV/0!</v>
      </c>
      <c r="G121" s="1" t="s">
        <v>63</v>
      </c>
      <c r="H121" s="1" t="s">
        <v>831</v>
      </c>
      <c r="I121" s="1">
        <v>2.7189999999999999</v>
      </c>
      <c r="J121" s="1">
        <f t="shared" si="24"/>
        <v>2.7189999999999999</v>
      </c>
      <c r="K121" s="23">
        <v>0</v>
      </c>
      <c r="N121" s="1" t="e">
        <f t="shared" si="25"/>
        <v>#DIV/0!</v>
      </c>
      <c r="O121" s="1">
        <v>2.637</v>
      </c>
      <c r="P121" s="1">
        <f t="shared" si="26"/>
        <v>2.637</v>
      </c>
      <c r="Q121" s="23">
        <f t="shared" si="27"/>
        <v>3.0158146377344597E-2</v>
      </c>
      <c r="T121" s="1" t="e">
        <f t="shared" si="28"/>
        <v>#DIV/0!</v>
      </c>
      <c r="U121" s="1">
        <v>2.516</v>
      </c>
      <c r="V121" s="1">
        <f t="shared" si="29"/>
        <v>2.516</v>
      </c>
      <c r="W121" s="23">
        <f t="shared" si="30"/>
        <v>7.4659801397572556E-2</v>
      </c>
      <c r="X121" s="1">
        <v>4000</v>
      </c>
      <c r="Y121" s="1">
        <v>4700</v>
      </c>
      <c r="Z121" s="1">
        <f t="shared" si="31"/>
        <v>1.18</v>
      </c>
      <c r="AA121" s="1">
        <v>2.1949999999999998</v>
      </c>
      <c r="AB121" s="1">
        <f t="shared" si="32"/>
        <v>2.1949999999999998</v>
      </c>
      <c r="AC121" s="23">
        <f t="shared" si="33"/>
        <v>0.19271791099669</v>
      </c>
      <c r="AF121" s="1" t="e">
        <f t="shared" si="34"/>
        <v>#DIV/0!</v>
      </c>
      <c r="AG121" s="1">
        <v>6300</v>
      </c>
      <c r="AH121" s="1">
        <v>8800</v>
      </c>
      <c r="AI121" s="1">
        <f t="shared" si="35"/>
        <v>1.4</v>
      </c>
      <c r="AJ121" s="1">
        <v>1.6659999999999999</v>
      </c>
      <c r="AK121" s="1">
        <f t="shared" si="36"/>
        <v>1.6659999999999999</v>
      </c>
      <c r="AL121" s="23">
        <f t="shared" si="37"/>
        <v>0.38727473335785212</v>
      </c>
      <c r="AO121" s="1" t="e">
        <f t="shared" si="38"/>
        <v>#DIV/0!</v>
      </c>
      <c r="AR121" s="1" t="e">
        <f t="shared" si="39"/>
        <v>#DIV/0!</v>
      </c>
      <c r="AS121" s="1">
        <v>1.286</v>
      </c>
      <c r="AT121" s="1">
        <f t="shared" si="40"/>
        <v>1.286</v>
      </c>
      <c r="AU121" s="23">
        <f t="shared" si="44"/>
        <v>0.52703199705774173</v>
      </c>
      <c r="AV121" s="1">
        <v>8000</v>
      </c>
      <c r="AW121" s="1">
        <v>13500</v>
      </c>
      <c r="AX121" s="1">
        <f t="shared" si="41"/>
        <v>1.69</v>
      </c>
      <c r="AY121" s="1">
        <v>1.2450000000000001</v>
      </c>
      <c r="AZ121" s="1">
        <f t="shared" si="42"/>
        <v>1.2450000000000001</v>
      </c>
      <c r="BA121" s="23">
        <f t="shared" si="48"/>
        <v>0.54211107024641403</v>
      </c>
      <c r="BB121" s="1" t="s">
        <v>160</v>
      </c>
      <c r="BC121" s="1" t="s">
        <v>176</v>
      </c>
      <c r="BD121" s="1">
        <v>0</v>
      </c>
      <c r="BE121" s="1">
        <v>1</v>
      </c>
      <c r="BF121" s="1">
        <v>0</v>
      </c>
      <c r="BG121" s="1">
        <v>0</v>
      </c>
      <c r="BH121" s="1">
        <v>0</v>
      </c>
      <c r="BJ121" s="1">
        <v>1</v>
      </c>
    </row>
    <row r="122" spans="1:62" x14ac:dyDescent="0.2">
      <c r="B122" s="22" t="s">
        <v>177</v>
      </c>
      <c r="C122" s="1">
        <v>11</v>
      </c>
      <c r="F122" s="1" t="e">
        <f>ROUND(E122/D122,2)</f>
        <v>#DIV/0!</v>
      </c>
      <c r="G122" s="1" t="s">
        <v>63</v>
      </c>
      <c r="H122" s="1" t="s">
        <v>832</v>
      </c>
      <c r="I122" s="1">
        <v>2.67</v>
      </c>
      <c r="J122" s="1">
        <f t="shared" si="24"/>
        <v>2.67</v>
      </c>
      <c r="K122" s="23">
        <v>0</v>
      </c>
      <c r="N122" s="1" t="e">
        <f t="shared" si="25"/>
        <v>#DIV/0!</v>
      </c>
      <c r="O122" s="1">
        <v>2.6680000000000001</v>
      </c>
      <c r="P122" s="1">
        <f t="shared" si="26"/>
        <v>2.6680000000000001</v>
      </c>
      <c r="Q122" s="23">
        <f t="shared" si="27"/>
        <v>7.4906367041194244E-4</v>
      </c>
      <c r="T122" s="1" t="e">
        <f t="shared" si="28"/>
        <v>#DIV/0!</v>
      </c>
      <c r="U122" s="1">
        <v>2.5510000000000002</v>
      </c>
      <c r="V122" s="1">
        <f t="shared" si="29"/>
        <v>2.5510000000000002</v>
      </c>
      <c r="W122" s="23">
        <f t="shared" si="30"/>
        <v>4.4569288389513018E-2</v>
      </c>
      <c r="X122" s="1">
        <v>3500</v>
      </c>
      <c r="Y122" s="1">
        <v>4100</v>
      </c>
      <c r="Z122" s="1">
        <f t="shared" si="31"/>
        <v>1.17</v>
      </c>
      <c r="AA122" s="1">
        <v>2.149</v>
      </c>
      <c r="AB122" s="1">
        <f t="shared" si="32"/>
        <v>2.149</v>
      </c>
      <c r="AC122" s="23">
        <f t="shared" si="33"/>
        <v>0.19513108614232211</v>
      </c>
      <c r="AF122" s="1" t="e">
        <f t="shared" si="34"/>
        <v>#DIV/0!</v>
      </c>
      <c r="AG122" s="1">
        <v>7000</v>
      </c>
      <c r="AH122" s="1">
        <v>9400</v>
      </c>
      <c r="AI122" s="1">
        <f t="shared" si="35"/>
        <v>1.34</v>
      </c>
      <c r="AJ122" s="1">
        <v>1.55</v>
      </c>
      <c r="AK122" s="1">
        <f t="shared" si="36"/>
        <v>1.55</v>
      </c>
      <c r="AL122" s="23">
        <f t="shared" si="37"/>
        <v>0.41947565543071152</v>
      </c>
      <c r="AO122" s="1" t="e">
        <f t="shared" si="38"/>
        <v>#DIV/0!</v>
      </c>
      <c r="AR122" s="1" t="e">
        <f t="shared" si="39"/>
        <v>#DIV/0!</v>
      </c>
      <c r="AS122" s="1">
        <v>0.93300000000000005</v>
      </c>
      <c r="AT122" s="1">
        <f t="shared" si="40"/>
        <v>0.93300000000000005</v>
      </c>
      <c r="AU122" s="23">
        <f t="shared" si="44"/>
        <v>0.65056179775280898</v>
      </c>
      <c r="AV122" s="1">
        <v>9700</v>
      </c>
      <c r="AW122" s="1">
        <v>16400</v>
      </c>
      <c r="AX122" s="1">
        <f t="shared" si="41"/>
        <v>1.69</v>
      </c>
      <c r="AY122" s="1">
        <v>0.72099999999999997</v>
      </c>
      <c r="AZ122" s="1">
        <f t="shared" si="42"/>
        <v>0.72099999999999997</v>
      </c>
      <c r="BA122" s="23">
        <f t="shared" si="48"/>
        <v>0.72996254681647943</v>
      </c>
      <c r="BB122" s="1" t="s">
        <v>160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1</v>
      </c>
    </row>
    <row r="123" spans="1:62" x14ac:dyDescent="0.2">
      <c r="B123" s="22" t="s">
        <v>178</v>
      </c>
      <c r="C123" s="1">
        <v>12</v>
      </c>
      <c r="F123" s="1" t="e">
        <f>ROUND(E123/D123,2)</f>
        <v>#DIV/0!</v>
      </c>
      <c r="G123" s="1" t="s">
        <v>63</v>
      </c>
      <c r="H123" s="1" t="s">
        <v>794</v>
      </c>
      <c r="I123" s="1">
        <v>2.782</v>
      </c>
      <c r="J123" s="1">
        <f t="shared" si="24"/>
        <v>2.782</v>
      </c>
      <c r="K123" s="23">
        <v>0</v>
      </c>
      <c r="N123" s="1" t="e">
        <f t="shared" si="25"/>
        <v>#DIV/0!</v>
      </c>
      <c r="O123" s="1">
        <v>2.3490000000000002</v>
      </c>
      <c r="P123" s="1">
        <f t="shared" si="26"/>
        <v>2.3490000000000002</v>
      </c>
      <c r="Q123" s="23">
        <f t="shared" si="27"/>
        <v>0.15564342199856207</v>
      </c>
      <c r="T123" s="1" t="e">
        <f t="shared" si="28"/>
        <v>#DIV/0!</v>
      </c>
      <c r="U123" s="1">
        <v>1.8440000000000001</v>
      </c>
      <c r="V123" s="1">
        <f t="shared" si="29"/>
        <v>1.8440000000000001</v>
      </c>
      <c r="W123" s="23">
        <f t="shared" si="30"/>
        <v>0.3371675053918044</v>
      </c>
      <c r="X123" s="1">
        <v>10200</v>
      </c>
      <c r="Y123" s="1">
        <v>12200</v>
      </c>
      <c r="Z123" s="1">
        <f t="shared" si="31"/>
        <v>1.2</v>
      </c>
      <c r="AA123" s="1">
        <v>1.2250000000000001</v>
      </c>
      <c r="AB123" s="1">
        <f t="shared" si="32"/>
        <v>1.2250000000000001</v>
      </c>
      <c r="AC123" s="23">
        <f t="shared" si="33"/>
        <v>0.55966930265995685</v>
      </c>
      <c r="AF123" s="1" t="e">
        <f t="shared" si="34"/>
        <v>#DIV/0!</v>
      </c>
      <c r="AG123" s="1" t="s">
        <v>636</v>
      </c>
      <c r="AH123" s="1">
        <v>16400</v>
      </c>
      <c r="AI123" s="1">
        <f>ROUND(AH123/12100,2)</f>
        <v>1.36</v>
      </c>
      <c r="AJ123" s="1">
        <v>0.628</v>
      </c>
      <c r="AK123" s="1">
        <f t="shared" si="36"/>
        <v>0.628</v>
      </c>
      <c r="AL123" s="23">
        <f t="shared" si="37"/>
        <v>0.77426312005751252</v>
      </c>
      <c r="AO123" s="1" t="e">
        <f t="shared" si="38"/>
        <v>#DIV/0!</v>
      </c>
      <c r="AR123" s="1" t="e">
        <f t="shared" si="39"/>
        <v>#DIV/0!</v>
      </c>
      <c r="AS123" s="1">
        <v>0.32900000000000001</v>
      </c>
      <c r="AT123" s="1">
        <f t="shared" si="40"/>
        <v>0.32900000000000001</v>
      </c>
      <c r="AU123" s="23">
        <f t="shared" si="44"/>
        <v>0.88173975557153128</v>
      </c>
      <c r="AV123" s="1" t="s">
        <v>637</v>
      </c>
      <c r="AW123" s="1">
        <v>21000</v>
      </c>
      <c r="AX123" s="1">
        <f>ROUND(AW123/11600,2)</f>
        <v>1.81</v>
      </c>
      <c r="AY123" s="1">
        <v>0.25600000000000001</v>
      </c>
      <c r="AZ123" s="1">
        <f t="shared" si="42"/>
        <v>0.25600000000000001</v>
      </c>
      <c r="BA123" s="23">
        <f t="shared" si="48"/>
        <v>0.90797987059669305</v>
      </c>
      <c r="BB123" s="1" t="s">
        <v>160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1</v>
      </c>
    </row>
    <row r="124" spans="1:62" x14ac:dyDescent="0.2">
      <c r="B124" s="22"/>
    </row>
    <row r="125" spans="1:62" s="26" customFormat="1" ht="15" x14ac:dyDescent="0.25">
      <c r="A125" s="19"/>
      <c r="B125" s="19" t="s">
        <v>179</v>
      </c>
      <c r="C125" s="19">
        <v>13</v>
      </c>
      <c r="D125" s="19"/>
      <c r="E125" s="19"/>
      <c r="F125" s="1" t="e">
        <f>ROUND(E125/D125,2)</f>
        <v>#DIV/0!</v>
      </c>
      <c r="G125" s="19" t="s">
        <v>63</v>
      </c>
      <c r="H125" s="19" t="s">
        <v>795</v>
      </c>
      <c r="I125" s="19">
        <v>2.1629999999999998</v>
      </c>
      <c r="J125" s="1">
        <f t="shared" si="24"/>
        <v>2.1629999999999998</v>
      </c>
      <c r="K125" s="20">
        <v>0</v>
      </c>
      <c r="L125" s="19"/>
      <c r="M125" s="19"/>
      <c r="N125" s="1" t="e">
        <f t="shared" si="25"/>
        <v>#DIV/0!</v>
      </c>
      <c r="O125" s="19">
        <v>2.13</v>
      </c>
      <c r="P125" s="1">
        <f t="shared" si="26"/>
        <v>2.13</v>
      </c>
      <c r="Q125" s="23">
        <f t="shared" si="27"/>
        <v>1.5256588072122046E-2</v>
      </c>
      <c r="R125" s="19"/>
      <c r="S125" s="19"/>
      <c r="T125" s="1" t="e">
        <f t="shared" si="28"/>
        <v>#DIV/0!</v>
      </c>
      <c r="U125" s="19">
        <v>2.0910000000000002</v>
      </c>
      <c r="V125" s="1">
        <f t="shared" si="29"/>
        <v>2.0910000000000002</v>
      </c>
      <c r="W125" s="23">
        <f t="shared" si="30"/>
        <v>3.3287101248266171E-2</v>
      </c>
      <c r="X125" s="19" t="s">
        <v>124</v>
      </c>
      <c r="Y125" s="19" t="s">
        <v>124</v>
      </c>
      <c r="Z125" s="1" t="e">
        <f t="shared" si="31"/>
        <v>#VALUE!</v>
      </c>
      <c r="AA125" s="19">
        <v>1.9630000000000001</v>
      </c>
      <c r="AB125" s="1">
        <f t="shared" si="32"/>
        <v>1.9630000000000001</v>
      </c>
      <c r="AC125" s="23">
        <f t="shared" si="33"/>
        <v>9.2464170134072932E-2</v>
      </c>
      <c r="AD125" s="19"/>
      <c r="AE125" s="19"/>
      <c r="AF125" s="1" t="e">
        <f t="shared" si="34"/>
        <v>#DIV/0!</v>
      </c>
      <c r="AG125" s="19" t="s">
        <v>124</v>
      </c>
      <c r="AH125" s="19" t="s">
        <v>124</v>
      </c>
      <c r="AI125" s="1" t="e">
        <f t="shared" si="35"/>
        <v>#VALUE!</v>
      </c>
      <c r="AJ125" s="19">
        <v>1.901</v>
      </c>
      <c r="AK125" s="1">
        <f t="shared" si="36"/>
        <v>1.901</v>
      </c>
      <c r="AL125" s="23">
        <f t="shared" si="37"/>
        <v>0.1211280628756356</v>
      </c>
      <c r="AM125" s="19"/>
      <c r="AN125" s="19"/>
      <c r="AO125" s="1" t="e">
        <f t="shared" si="38"/>
        <v>#DIV/0!</v>
      </c>
      <c r="AP125" s="19"/>
      <c r="AQ125" s="19"/>
      <c r="AR125" s="1" t="e">
        <f t="shared" si="39"/>
        <v>#DIV/0!</v>
      </c>
      <c r="AS125" s="19">
        <v>1.893</v>
      </c>
      <c r="AT125" s="1">
        <f t="shared" si="40"/>
        <v>1.893</v>
      </c>
      <c r="AU125" s="23">
        <f t="shared" si="44"/>
        <v>0.12482662968099856</v>
      </c>
      <c r="AV125" s="19" t="s">
        <v>124</v>
      </c>
      <c r="AW125" s="19" t="s">
        <v>124</v>
      </c>
      <c r="AX125" s="1" t="e">
        <f t="shared" si="41"/>
        <v>#VALUE!</v>
      </c>
      <c r="AY125" s="19">
        <v>1.903</v>
      </c>
      <c r="AZ125" s="1">
        <f t="shared" si="42"/>
        <v>1.903</v>
      </c>
      <c r="BA125" s="23">
        <f t="shared" ref="BA125:BA171" si="49">1-(AZ125/J125)</f>
        <v>0.12020342117429483</v>
      </c>
      <c r="BB125" s="19" t="s">
        <v>160</v>
      </c>
      <c r="BC125" s="19" t="s">
        <v>180</v>
      </c>
      <c r="BD125" s="1">
        <v>0</v>
      </c>
      <c r="BE125" s="1">
        <v>0.5</v>
      </c>
      <c r="BF125" s="1">
        <v>0</v>
      </c>
      <c r="BG125" s="1">
        <v>0</v>
      </c>
      <c r="BH125" s="1">
        <v>0</v>
      </c>
      <c r="BI125" s="19"/>
      <c r="BJ125" s="19">
        <v>1</v>
      </c>
    </row>
    <row r="126" spans="1:62" customFormat="1" ht="15" x14ac:dyDescent="0.25">
      <c r="A126" s="1"/>
      <c r="B126" s="27" t="s">
        <v>183</v>
      </c>
      <c r="C126" s="28"/>
      <c r="D126" s="29"/>
      <c r="E126" s="28"/>
      <c r="F126" s="1" t="e">
        <f>ROUND(E126/D126,2)</f>
        <v>#DIV/0!</v>
      </c>
      <c r="G126" s="28"/>
      <c r="H126" s="28"/>
      <c r="I126" s="28"/>
      <c r="J126" s="1">
        <f t="shared" si="24"/>
        <v>0</v>
      </c>
      <c r="K126" s="18">
        <v>0</v>
      </c>
      <c r="L126" s="28"/>
      <c r="M126" s="28"/>
      <c r="N126" s="1" t="e">
        <f t="shared" si="25"/>
        <v>#DIV/0!</v>
      </c>
      <c r="O126" s="28"/>
      <c r="P126" s="1">
        <f t="shared" si="26"/>
        <v>0</v>
      </c>
      <c r="Q126" s="23" t="e">
        <f t="shared" si="27"/>
        <v>#DIV/0!</v>
      </c>
      <c r="R126" s="28"/>
      <c r="S126" s="28"/>
      <c r="T126" s="1" t="e">
        <f t="shared" si="28"/>
        <v>#DIV/0!</v>
      </c>
      <c r="U126" s="28"/>
      <c r="V126" s="1">
        <f t="shared" si="29"/>
        <v>0</v>
      </c>
      <c r="W126" s="23" t="e">
        <f t="shared" si="30"/>
        <v>#DIV/0!</v>
      </c>
      <c r="X126" s="28"/>
      <c r="Y126" s="28"/>
      <c r="Z126" s="1" t="e">
        <f t="shared" si="31"/>
        <v>#DIV/0!</v>
      </c>
      <c r="AA126" s="28"/>
      <c r="AB126" s="1">
        <f t="shared" si="32"/>
        <v>0</v>
      </c>
      <c r="AC126" s="23" t="e">
        <f t="shared" si="33"/>
        <v>#DIV/0!</v>
      </c>
      <c r="AD126" s="28"/>
      <c r="AE126" s="28"/>
      <c r="AF126" s="1" t="e">
        <f t="shared" si="34"/>
        <v>#DIV/0!</v>
      </c>
      <c r="AG126" s="28"/>
      <c r="AH126" s="28"/>
      <c r="AI126" s="1" t="e">
        <f t="shared" si="35"/>
        <v>#DIV/0!</v>
      </c>
      <c r="AJ126" s="28"/>
      <c r="AK126" s="1">
        <f t="shared" si="36"/>
        <v>0</v>
      </c>
      <c r="AL126" s="23" t="e">
        <f t="shared" si="37"/>
        <v>#DIV/0!</v>
      </c>
      <c r="AM126" s="28"/>
      <c r="AN126" s="28"/>
      <c r="AO126" s="1" t="e">
        <f t="shared" si="38"/>
        <v>#DIV/0!</v>
      </c>
      <c r="AP126" s="28"/>
      <c r="AQ126" s="28"/>
      <c r="AR126" s="1" t="e">
        <f t="shared" si="39"/>
        <v>#DIV/0!</v>
      </c>
      <c r="AS126" s="28"/>
      <c r="AT126" s="1">
        <f t="shared" si="40"/>
        <v>0</v>
      </c>
      <c r="AU126" s="23" t="e">
        <f t="shared" si="44"/>
        <v>#DIV/0!</v>
      </c>
      <c r="AV126" s="28"/>
      <c r="AW126" s="28"/>
      <c r="AX126" s="1" t="e">
        <f t="shared" si="41"/>
        <v>#DIV/0!</v>
      </c>
      <c r="AY126" s="28"/>
      <c r="AZ126" s="1">
        <f t="shared" si="42"/>
        <v>0</v>
      </c>
      <c r="BA126" s="23" t="e">
        <f t="shared" si="49"/>
        <v>#DIV/0!</v>
      </c>
      <c r="BB126" s="28"/>
      <c r="BC126" s="28" t="s">
        <v>184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28"/>
      <c r="BJ126" s="30">
        <v>0</v>
      </c>
    </row>
    <row r="127" spans="1:62" customFormat="1" ht="15" x14ac:dyDescent="0.25">
      <c r="A127" s="1"/>
      <c r="B127" s="31" t="s">
        <v>181</v>
      </c>
      <c r="C127" s="1">
        <v>15</v>
      </c>
      <c r="D127" s="17"/>
      <c r="E127" s="1"/>
      <c r="F127" s="1" t="e">
        <f>ROUND(E127/D127,2)</f>
        <v>#DIV/0!</v>
      </c>
      <c r="G127" s="1" t="s">
        <v>63</v>
      </c>
      <c r="H127" s="1" t="s">
        <v>833</v>
      </c>
      <c r="I127" s="1">
        <v>2.2010000000000001</v>
      </c>
      <c r="J127" s="1">
        <f t="shared" si="24"/>
        <v>2.2010000000000001</v>
      </c>
      <c r="K127" s="18">
        <v>0</v>
      </c>
      <c r="L127" s="1"/>
      <c r="M127" s="1"/>
      <c r="N127" s="1" t="e">
        <f t="shared" si="25"/>
        <v>#DIV/0!</v>
      </c>
      <c r="O127" s="1">
        <v>2.2149999999999999</v>
      </c>
      <c r="P127" s="1">
        <f t="shared" si="26"/>
        <v>2.2149999999999999</v>
      </c>
      <c r="Q127" s="23">
        <f t="shared" si="27"/>
        <v>-6.36074511585627E-3</v>
      </c>
      <c r="R127" s="1"/>
      <c r="S127" s="1"/>
      <c r="T127" s="1" t="e">
        <f t="shared" si="28"/>
        <v>#DIV/0!</v>
      </c>
      <c r="U127" s="1">
        <v>2.2360000000000002</v>
      </c>
      <c r="V127" s="1">
        <f t="shared" si="29"/>
        <v>2.2360000000000002</v>
      </c>
      <c r="W127" s="23">
        <f t="shared" si="30"/>
        <v>-1.590186278964123E-2</v>
      </c>
      <c r="X127" s="1" t="s">
        <v>124</v>
      </c>
      <c r="Y127" s="1" t="s">
        <v>124</v>
      </c>
      <c r="Z127" s="1" t="e">
        <f t="shared" si="31"/>
        <v>#VALUE!</v>
      </c>
      <c r="AA127" s="1">
        <v>2.1909999999999998</v>
      </c>
      <c r="AB127" s="1">
        <f t="shared" si="32"/>
        <v>2.1909999999999998</v>
      </c>
      <c r="AC127" s="23">
        <f t="shared" si="33"/>
        <v>4.5433893684689863E-3</v>
      </c>
      <c r="AD127" s="1"/>
      <c r="AE127" s="1"/>
      <c r="AF127" s="1" t="e">
        <f t="shared" si="34"/>
        <v>#DIV/0!</v>
      </c>
      <c r="AG127" s="1" t="s">
        <v>124</v>
      </c>
      <c r="AH127" s="1" t="s">
        <v>124</v>
      </c>
      <c r="AI127" s="1" t="e">
        <f t="shared" si="35"/>
        <v>#VALUE!</v>
      </c>
      <c r="AJ127" s="1">
        <v>2.129</v>
      </c>
      <c r="AK127" s="1">
        <f t="shared" si="36"/>
        <v>2.129</v>
      </c>
      <c r="AL127" s="23">
        <f t="shared" si="37"/>
        <v>3.2712403452975991E-2</v>
      </c>
      <c r="AM127" s="1"/>
      <c r="AN127" s="1"/>
      <c r="AO127" s="1" t="e">
        <f t="shared" si="38"/>
        <v>#DIV/0!</v>
      </c>
      <c r="AP127" s="1"/>
      <c r="AQ127" s="1"/>
      <c r="AR127" s="1" t="e">
        <f t="shared" si="39"/>
        <v>#DIV/0!</v>
      </c>
      <c r="AS127" s="1">
        <v>2.0710000000000002</v>
      </c>
      <c r="AT127" s="1">
        <f t="shared" si="40"/>
        <v>2.0710000000000002</v>
      </c>
      <c r="AU127" s="23">
        <f t="shared" si="44"/>
        <v>5.9064061790095379E-2</v>
      </c>
      <c r="AV127" s="1" t="s">
        <v>124</v>
      </c>
      <c r="AW127" s="1" t="s">
        <v>124</v>
      </c>
      <c r="AX127" s="1" t="e">
        <f t="shared" si="41"/>
        <v>#VALUE!</v>
      </c>
      <c r="AY127" s="1">
        <v>2.0640000000000001</v>
      </c>
      <c r="AZ127" s="1">
        <f t="shared" si="42"/>
        <v>2.0640000000000001</v>
      </c>
      <c r="BA127" s="23">
        <f t="shared" si="49"/>
        <v>6.2244434348023625E-2</v>
      </c>
      <c r="BB127" s="1" t="s">
        <v>160</v>
      </c>
      <c r="BC127" s="1" t="s">
        <v>182</v>
      </c>
      <c r="BD127" s="1">
        <v>0</v>
      </c>
      <c r="BE127" s="1">
        <v>0.5</v>
      </c>
      <c r="BF127" s="1">
        <v>0</v>
      </c>
      <c r="BG127" s="1">
        <v>0</v>
      </c>
      <c r="BH127" s="1">
        <v>0</v>
      </c>
      <c r="BI127" s="1"/>
      <c r="BJ127" s="25"/>
    </row>
    <row r="128" spans="1:62" x14ac:dyDescent="0.2">
      <c r="B128" s="22"/>
    </row>
    <row r="129" spans="2:62" x14ac:dyDescent="0.2">
      <c r="B129" s="22"/>
    </row>
    <row r="130" spans="2:62" x14ac:dyDescent="0.2">
      <c r="B130" s="22"/>
    </row>
    <row r="131" spans="2:62" x14ac:dyDescent="0.2">
      <c r="B131" s="22" t="s">
        <v>185</v>
      </c>
      <c r="C131" s="1">
        <v>1</v>
      </c>
      <c r="F131" s="1" t="e">
        <f>ROUND(E131/D131,2)</f>
        <v>#DIV/0!</v>
      </c>
      <c r="G131" s="1" t="s">
        <v>63</v>
      </c>
      <c r="H131" s="1" t="s">
        <v>834</v>
      </c>
      <c r="I131" s="1">
        <v>2.8559999999999999</v>
      </c>
      <c r="J131" s="1">
        <f t="shared" si="24"/>
        <v>2.7131999999999996</v>
      </c>
      <c r="K131" s="23">
        <v>0</v>
      </c>
      <c r="N131" s="1" t="e">
        <f t="shared" si="25"/>
        <v>#DIV/0!</v>
      </c>
      <c r="O131" s="1">
        <v>2.83</v>
      </c>
      <c r="P131" s="1">
        <f t="shared" si="26"/>
        <v>2.6884999999999999</v>
      </c>
      <c r="Q131" s="23">
        <f t="shared" si="27"/>
        <v>9.1036414565824897E-3</v>
      </c>
      <c r="T131" s="1" t="e">
        <f t="shared" si="28"/>
        <v>#DIV/0!</v>
      </c>
      <c r="U131" s="1">
        <v>2.7490000000000001</v>
      </c>
      <c r="V131" s="1">
        <f t="shared" si="29"/>
        <v>2.6115499999999998</v>
      </c>
      <c r="W131" s="23">
        <f t="shared" si="30"/>
        <v>3.7464985994397737E-2</v>
      </c>
      <c r="Z131" s="1" t="e">
        <f t="shared" si="31"/>
        <v>#DIV/0!</v>
      </c>
      <c r="AA131" s="1">
        <v>2.4860000000000002</v>
      </c>
      <c r="AB131" s="1">
        <f t="shared" si="32"/>
        <v>2.3616999999999999</v>
      </c>
      <c r="AC131" s="23">
        <f t="shared" si="33"/>
        <v>0.12955182072829119</v>
      </c>
      <c r="AF131" s="1" t="e">
        <f t="shared" si="34"/>
        <v>#DIV/0!</v>
      </c>
      <c r="AI131" s="1" t="e">
        <f t="shared" si="35"/>
        <v>#DIV/0!</v>
      </c>
      <c r="AJ131" s="1">
        <v>2.133</v>
      </c>
      <c r="AK131" s="1">
        <f t="shared" si="36"/>
        <v>2.0263499999999999</v>
      </c>
      <c r="AL131" s="23">
        <f t="shared" si="37"/>
        <v>0.25315126050420167</v>
      </c>
      <c r="AO131" s="1" t="e">
        <f t="shared" si="38"/>
        <v>#DIV/0!</v>
      </c>
      <c r="AR131" s="1" t="e">
        <f t="shared" si="39"/>
        <v>#DIV/0!</v>
      </c>
      <c r="AS131" s="1">
        <v>1.6850000000000001</v>
      </c>
      <c r="AT131" s="1">
        <f t="shared" si="40"/>
        <v>1.6007499999999999</v>
      </c>
      <c r="AU131" s="23">
        <f t="shared" si="44"/>
        <v>0.41001400560224088</v>
      </c>
      <c r="AX131" s="1" t="e">
        <f t="shared" si="41"/>
        <v>#DIV/0!</v>
      </c>
      <c r="AY131" s="1">
        <v>1.4710000000000001</v>
      </c>
      <c r="AZ131" s="1">
        <f t="shared" si="42"/>
        <v>1.3974500000000001</v>
      </c>
      <c r="BA131" s="23">
        <f t="shared" si="49"/>
        <v>0.48494397759103636</v>
      </c>
      <c r="BB131" s="1" t="s">
        <v>199</v>
      </c>
      <c r="BC131" s="1" t="s">
        <v>90</v>
      </c>
      <c r="BD131" s="1">
        <v>0</v>
      </c>
      <c r="BE131" s="1">
        <v>1</v>
      </c>
      <c r="BF131" s="1">
        <v>0</v>
      </c>
      <c r="BG131" s="1">
        <v>0</v>
      </c>
      <c r="BH131" s="1">
        <v>0</v>
      </c>
      <c r="BI131" s="1">
        <v>0</v>
      </c>
    </row>
    <row r="132" spans="2:62" x14ac:dyDescent="0.2">
      <c r="B132" s="22" t="s">
        <v>186</v>
      </c>
      <c r="C132" s="1">
        <v>2</v>
      </c>
      <c r="F132" s="1" t="e">
        <f>ROUND(E132/D132,2)</f>
        <v>#DIV/0!</v>
      </c>
      <c r="G132" s="1" t="s">
        <v>63</v>
      </c>
      <c r="H132" s="1" t="s">
        <v>835</v>
      </c>
      <c r="I132" s="1">
        <v>2.7349999999999999</v>
      </c>
      <c r="J132" s="1">
        <f>IF(G132="Trioxan", I132*$I$595,IF(OR(LEFT(H132,1)="6",LEFT(H132,1)="7"), I132*0.95,I132))</f>
        <v>2.7349999999999999</v>
      </c>
      <c r="K132" s="23">
        <v>0</v>
      </c>
      <c r="N132" s="1" t="e">
        <f t="shared" ref="N132:N195" si="50">ROUND(M132/L132,2)</f>
        <v>#DIV/0!</v>
      </c>
      <c r="O132" s="1">
        <v>2.7650000000000001</v>
      </c>
      <c r="P132" s="1">
        <f t="shared" ref="P132:P195" si="51">IF(G132="Trioxan", O132*$I$595,IF(OR(LEFT(H132,1)="6",LEFT(H132,1)="7"), O132*0.95,O132))</f>
        <v>2.7650000000000001</v>
      </c>
      <c r="Q132" s="23">
        <f t="shared" ref="Q132:Q195" si="52">1-(P132/J132)</f>
        <v>-1.0968921389396868E-2</v>
      </c>
      <c r="T132" s="1" t="e">
        <f t="shared" ref="T132:T195" si="53">ROUND(S132/R132,2)</f>
        <v>#DIV/0!</v>
      </c>
      <c r="U132" s="1">
        <v>2.7120000000000002</v>
      </c>
      <c r="V132" s="1">
        <f t="shared" ref="V132:V195" si="54">IF(G132="Trioxan", U132*$I$595,IF(OR(LEFT(H132,1)="6",LEFT(H132,1)="7"), U132*0.95,U132))</f>
        <v>2.7120000000000002</v>
      </c>
      <c r="W132" s="23">
        <f t="shared" ref="W132:W195" si="55">1-(V132/J132)</f>
        <v>8.4095063985373253E-3</v>
      </c>
      <c r="X132" s="1">
        <v>1200</v>
      </c>
      <c r="Y132" s="1">
        <v>1500</v>
      </c>
      <c r="Z132" s="1">
        <f t="shared" ref="Z132:Z195" si="56">ROUND(Y132/X132,2)</f>
        <v>1.25</v>
      </c>
      <c r="AA132" s="1">
        <v>2.6219999999999999</v>
      </c>
      <c r="AB132" s="1">
        <f t="shared" ref="AB132:AB195" si="57">IF(G132="Trioxan", AA132*$I$595,IF(OR(LEFT(H132,1)="6",LEFT(H132,1)="7"), AA132*0.95,AA132))</f>
        <v>2.6219999999999999</v>
      </c>
      <c r="AC132" s="23">
        <f t="shared" ref="AC132:AC195" si="58">1-(AB132/J132)</f>
        <v>4.1316270566727598E-2</v>
      </c>
      <c r="AF132" s="1" t="e">
        <f t="shared" ref="AF132:AF195" si="59">ROUND(AE132/AD132,2)</f>
        <v>#DIV/0!</v>
      </c>
      <c r="AG132" s="1">
        <v>3900</v>
      </c>
      <c r="AH132" s="1">
        <v>4600</v>
      </c>
      <c r="AI132" s="1">
        <f t="shared" ref="AI132:AI195" si="60">ROUND(AH132/AG132,2)</f>
        <v>1.18</v>
      </c>
      <c r="AJ132" s="1">
        <v>2.2000000000000002</v>
      </c>
      <c r="AK132" s="1">
        <f t="shared" ref="AK132:AK195" si="61">IF(G132="Trioxan", AJ132*$I$595,IF(OR(LEFT(H132,1)="6",LEFT(H132,1)="7"), AJ132*0.95,AJ132))</f>
        <v>2.2000000000000002</v>
      </c>
      <c r="AL132" s="23">
        <f t="shared" ref="AL132:AL195" si="62">1-(AK132/J132)</f>
        <v>0.19561243144424123</v>
      </c>
      <c r="AO132" s="1" t="e">
        <f t="shared" ref="AO132:AO195" si="63">ROUND(AN132/AM132,2)</f>
        <v>#DIV/0!</v>
      </c>
      <c r="AR132" s="1" t="e">
        <f t="shared" ref="AR132:AR195" si="64">ROUND(AQ132/AP132,2)</f>
        <v>#DIV/0!</v>
      </c>
      <c r="AS132" s="1">
        <v>1.732</v>
      </c>
      <c r="AT132" s="1">
        <f t="shared" ref="AT132:AT195" si="65">IF(G132="Trioxan", AS132*$I$595,IF(OR(LEFT(H132,1)="6",LEFT(H132,1)="7"), AS132*0.95,AS132))</f>
        <v>1.732</v>
      </c>
      <c r="AU132" s="23">
        <f t="shared" si="44"/>
        <v>0.36672760511882996</v>
      </c>
      <c r="AV132" s="1">
        <v>7500</v>
      </c>
      <c r="AW132" s="1">
        <v>11300</v>
      </c>
      <c r="AX132" s="1">
        <f t="shared" ref="AX132:AX195" si="66">ROUND(AW132/AV132,2)</f>
        <v>1.51</v>
      </c>
      <c r="AY132" s="1">
        <v>1.5389999999999999</v>
      </c>
      <c r="AZ132" s="1">
        <f t="shared" ref="AZ132:AZ195" si="67">IF(G132="Trioxan", AY132*$I$595,IF(OR(LEFT(H132,1)="6",LEFT(H132,1)="7"), AY132*0.95,AY132))</f>
        <v>1.5389999999999999</v>
      </c>
      <c r="BA132" s="23">
        <f t="shared" si="49"/>
        <v>0.4372943327239488</v>
      </c>
      <c r="BB132" s="1" t="s">
        <v>199</v>
      </c>
      <c r="BC132" s="1" t="s">
        <v>39</v>
      </c>
      <c r="BD132" s="1">
        <v>0</v>
      </c>
      <c r="BE132" s="1">
        <v>1</v>
      </c>
      <c r="BF132" s="1">
        <v>0</v>
      </c>
      <c r="BG132" s="1">
        <v>0</v>
      </c>
      <c r="BH132" s="1">
        <v>0</v>
      </c>
      <c r="BI132" s="1">
        <v>0</v>
      </c>
    </row>
    <row r="133" spans="2:62" x14ac:dyDescent="0.2">
      <c r="B133" s="22" t="s">
        <v>187</v>
      </c>
      <c r="C133" s="1">
        <v>3</v>
      </c>
      <c r="F133" s="1" t="e">
        <f>ROUND(E133/D133,2)</f>
        <v>#DIV/0!</v>
      </c>
      <c r="G133" s="1" t="s">
        <v>63</v>
      </c>
      <c r="H133" s="1" t="s">
        <v>836</v>
      </c>
      <c r="I133" s="1" t="s">
        <v>201</v>
      </c>
      <c r="J133" s="1" t="str">
        <f>IF(G133="Trioxan", I133*$I$595,I133)</f>
        <v>nicht auszuwerten</v>
      </c>
      <c r="K133" s="23">
        <v>0</v>
      </c>
      <c r="N133" s="1" t="e">
        <f t="shared" si="50"/>
        <v>#DIV/0!</v>
      </c>
      <c r="O133" s="1">
        <v>2.2749999999999999</v>
      </c>
      <c r="P133" s="1">
        <f t="shared" si="51"/>
        <v>2.2749999999999999</v>
      </c>
      <c r="Q133" s="23" t="e">
        <f t="shared" si="52"/>
        <v>#VALUE!</v>
      </c>
      <c r="T133" s="1" t="e">
        <f t="shared" si="53"/>
        <v>#DIV/0!</v>
      </c>
      <c r="U133" s="1">
        <v>2.0950000000000002</v>
      </c>
      <c r="V133" s="1">
        <f t="shared" si="54"/>
        <v>2.0950000000000002</v>
      </c>
      <c r="W133" s="23" t="e">
        <f t="shared" si="55"/>
        <v>#VALUE!</v>
      </c>
      <c r="Z133" s="1" t="e">
        <f t="shared" si="56"/>
        <v>#DIV/0!</v>
      </c>
      <c r="AA133" s="1">
        <v>2.056</v>
      </c>
      <c r="AB133" s="1">
        <f t="shared" si="57"/>
        <v>2.056</v>
      </c>
      <c r="AC133" s="23" t="e">
        <f t="shared" si="58"/>
        <v>#VALUE!</v>
      </c>
      <c r="AF133" s="1" t="e">
        <f t="shared" si="59"/>
        <v>#DIV/0!</v>
      </c>
      <c r="AI133" s="1" t="e">
        <f t="shared" si="60"/>
        <v>#DIV/0!</v>
      </c>
      <c r="AJ133" s="1">
        <v>1.718</v>
      </c>
      <c r="AK133" s="1">
        <f t="shared" si="61"/>
        <v>1.718</v>
      </c>
      <c r="AL133" s="23" t="e">
        <f t="shared" si="62"/>
        <v>#VALUE!</v>
      </c>
      <c r="AO133" s="1" t="e">
        <f t="shared" si="63"/>
        <v>#DIV/0!</v>
      </c>
      <c r="AR133" s="1" t="e">
        <f t="shared" si="64"/>
        <v>#DIV/0!</v>
      </c>
      <c r="AS133" s="1">
        <v>1.2010000000000001</v>
      </c>
      <c r="AT133" s="1">
        <f t="shared" si="65"/>
        <v>1.2010000000000001</v>
      </c>
      <c r="AU133" s="23" t="e">
        <f t="shared" si="44"/>
        <v>#VALUE!</v>
      </c>
      <c r="AX133" s="1" t="e">
        <f t="shared" si="66"/>
        <v>#DIV/0!</v>
      </c>
      <c r="AY133" s="1">
        <v>1.127</v>
      </c>
      <c r="AZ133" s="1">
        <f t="shared" si="67"/>
        <v>1.127</v>
      </c>
      <c r="BA133" s="23" t="e">
        <f t="shared" si="49"/>
        <v>#VALUE!</v>
      </c>
      <c r="BB133" s="1" t="s">
        <v>199</v>
      </c>
      <c r="BC133" s="1" t="s">
        <v>200</v>
      </c>
      <c r="BD133" s="1">
        <v>0</v>
      </c>
      <c r="BE133" s="1">
        <v>1</v>
      </c>
      <c r="BF133" s="1">
        <v>0</v>
      </c>
      <c r="BG133" s="1">
        <v>0</v>
      </c>
      <c r="BH133" s="1">
        <v>1</v>
      </c>
      <c r="BI133" s="1">
        <v>0</v>
      </c>
    </row>
    <row r="134" spans="2:62" x14ac:dyDescent="0.2">
      <c r="B134" s="22"/>
    </row>
    <row r="135" spans="2:62" x14ac:dyDescent="0.2">
      <c r="B135" s="22" t="s">
        <v>188</v>
      </c>
      <c r="C135" s="1">
        <v>4</v>
      </c>
      <c r="F135" s="1" t="e">
        <f>ROUND(E135/D135,2)</f>
        <v>#DIV/0!</v>
      </c>
      <c r="G135" s="1" t="s">
        <v>63</v>
      </c>
      <c r="H135" s="1" t="s">
        <v>831</v>
      </c>
      <c r="I135" s="1">
        <v>2.6539999999999999</v>
      </c>
      <c r="J135" s="1">
        <f>IF(G135="Trioxan", I135*$I$595,IF(OR(LEFT(H135,1)="6",LEFT(H135,1)="7"), I135*0.95,I135))</f>
        <v>2.6539999999999999</v>
      </c>
      <c r="K135" s="23">
        <v>0</v>
      </c>
      <c r="N135" s="1" t="e">
        <f t="shared" si="50"/>
        <v>#DIV/0!</v>
      </c>
      <c r="O135" s="1">
        <v>2.613</v>
      </c>
      <c r="P135" s="1">
        <f t="shared" si="51"/>
        <v>2.613</v>
      </c>
      <c r="Q135" s="23">
        <f t="shared" si="52"/>
        <v>1.5448379804069323E-2</v>
      </c>
      <c r="T135" s="1" t="e">
        <f t="shared" si="53"/>
        <v>#DIV/0!</v>
      </c>
      <c r="U135" s="1">
        <v>2.5920000000000001</v>
      </c>
      <c r="V135" s="1">
        <f t="shared" si="54"/>
        <v>2.5920000000000001</v>
      </c>
      <c r="W135" s="23">
        <f t="shared" si="55"/>
        <v>2.3360964581763288E-2</v>
      </c>
      <c r="X135" s="1" t="s">
        <v>583</v>
      </c>
      <c r="Y135" s="1">
        <v>540</v>
      </c>
      <c r="Z135" s="1">
        <f>ROUND(Y135/490,2)</f>
        <v>1.1000000000000001</v>
      </c>
      <c r="AA135" s="1">
        <v>2.5710000000000002</v>
      </c>
      <c r="AB135" s="1">
        <f t="shared" si="57"/>
        <v>2.5710000000000002</v>
      </c>
      <c r="AC135" s="23">
        <f t="shared" si="58"/>
        <v>3.1273549359457364E-2</v>
      </c>
      <c r="AF135" s="1" t="e">
        <f t="shared" si="59"/>
        <v>#DIV/0!</v>
      </c>
      <c r="AG135" s="1">
        <v>870</v>
      </c>
      <c r="AH135" s="1">
        <v>1000</v>
      </c>
      <c r="AI135" s="1">
        <f t="shared" si="60"/>
        <v>1.1499999999999999</v>
      </c>
      <c r="AJ135" s="1">
        <v>2.5230000000000001</v>
      </c>
      <c r="AK135" s="1">
        <f t="shared" si="61"/>
        <v>2.5230000000000001</v>
      </c>
      <c r="AL135" s="23">
        <f t="shared" si="62"/>
        <v>4.9359457422758046E-2</v>
      </c>
      <c r="AO135" s="1" t="e">
        <f t="shared" si="63"/>
        <v>#DIV/0!</v>
      </c>
      <c r="AR135" s="1" t="e">
        <f t="shared" si="64"/>
        <v>#DIV/0!</v>
      </c>
      <c r="AS135" s="1">
        <v>2.4020000000000001</v>
      </c>
      <c r="AT135" s="1">
        <f t="shared" si="65"/>
        <v>2.4020000000000001</v>
      </c>
      <c r="AU135" s="23">
        <f t="shared" si="44"/>
        <v>9.4951017332328469E-2</v>
      </c>
      <c r="AV135" s="1" t="s">
        <v>685</v>
      </c>
      <c r="AW135" s="1">
        <v>2300</v>
      </c>
      <c r="AX135" s="1">
        <f>ROUND(AW135/1750,2)</f>
        <v>1.31</v>
      </c>
      <c r="AY135" s="1">
        <v>2.367</v>
      </c>
      <c r="AZ135" s="1">
        <f t="shared" si="67"/>
        <v>2.367</v>
      </c>
      <c r="BA135" s="23">
        <f t="shared" si="49"/>
        <v>0.10813865862848526</v>
      </c>
      <c r="BB135" s="1" t="s">
        <v>199</v>
      </c>
      <c r="BC135" s="1" t="s">
        <v>202</v>
      </c>
      <c r="BD135" s="1">
        <v>0</v>
      </c>
      <c r="BE135" s="1">
        <v>1</v>
      </c>
      <c r="BF135" s="1">
        <v>0</v>
      </c>
      <c r="BG135" s="1">
        <v>0</v>
      </c>
      <c r="BH135" s="1">
        <v>0</v>
      </c>
      <c r="BI135" s="1">
        <v>0</v>
      </c>
    </row>
    <row r="136" spans="2:62" x14ac:dyDescent="0.2">
      <c r="B136" s="22" t="s">
        <v>189</v>
      </c>
      <c r="C136" s="1">
        <v>5</v>
      </c>
      <c r="F136" s="1" t="e">
        <f>ROUND(E136/D136,2)</f>
        <v>#DIV/0!</v>
      </c>
      <c r="G136" s="1" t="s">
        <v>63</v>
      </c>
      <c r="H136" s="1">
        <v>3.97</v>
      </c>
      <c r="I136" s="1">
        <v>2.694</v>
      </c>
      <c r="J136" s="1">
        <f>IF(G136="Trioxan", I136*$I$595,IF(OR(LEFT(H136,1)="6",LEFT(H136,1)="7"), I136*0.95,I136))</f>
        <v>2.694</v>
      </c>
      <c r="K136" s="23">
        <v>0</v>
      </c>
      <c r="N136" s="1" t="e">
        <f t="shared" si="50"/>
        <v>#DIV/0!</v>
      </c>
      <c r="O136" s="1">
        <v>2.6669999999999998</v>
      </c>
      <c r="P136" s="1">
        <f t="shared" si="51"/>
        <v>2.6669999999999998</v>
      </c>
      <c r="Q136" s="23">
        <f t="shared" si="52"/>
        <v>1.0022271714922093E-2</v>
      </c>
      <c r="T136" s="1" t="e">
        <f t="shared" si="53"/>
        <v>#DIV/0!</v>
      </c>
      <c r="U136" s="1">
        <v>2.6360000000000001</v>
      </c>
      <c r="V136" s="1">
        <f t="shared" si="54"/>
        <v>2.6360000000000001</v>
      </c>
      <c r="W136" s="23">
        <f t="shared" si="55"/>
        <v>2.1529324424647278E-2</v>
      </c>
      <c r="X136" s="1" t="s">
        <v>597</v>
      </c>
      <c r="Y136" s="1">
        <v>800</v>
      </c>
      <c r="Z136" s="1">
        <f>ROUND(Y136/710,2)</f>
        <v>1.1299999999999999</v>
      </c>
      <c r="AA136" s="1">
        <v>2.6070000000000002</v>
      </c>
      <c r="AB136" s="1">
        <f t="shared" si="57"/>
        <v>2.6070000000000002</v>
      </c>
      <c r="AC136" s="23">
        <f t="shared" si="58"/>
        <v>3.2293986636970917E-2</v>
      </c>
      <c r="AF136" s="1" t="e">
        <f t="shared" si="59"/>
        <v>#DIV/0!</v>
      </c>
      <c r="AG136" s="1" t="s">
        <v>689</v>
      </c>
      <c r="AH136" s="1">
        <v>1440</v>
      </c>
      <c r="AI136" s="1">
        <f>ROUND(AH136/1230,2)</f>
        <v>1.17</v>
      </c>
      <c r="AJ136" s="1">
        <v>2.5249999999999999</v>
      </c>
      <c r="AK136" s="1">
        <f t="shared" si="61"/>
        <v>2.5249999999999999</v>
      </c>
      <c r="AL136" s="23">
        <f t="shared" si="62"/>
        <v>6.273199703043808E-2</v>
      </c>
      <c r="AO136" s="1" t="e">
        <f t="shared" si="63"/>
        <v>#DIV/0!</v>
      </c>
      <c r="AR136" s="1" t="e">
        <f t="shared" si="64"/>
        <v>#DIV/0!</v>
      </c>
      <c r="AS136" s="1">
        <v>2.407</v>
      </c>
      <c r="AT136" s="1">
        <f t="shared" si="65"/>
        <v>2.407</v>
      </c>
      <c r="AU136" s="23">
        <f t="shared" si="44"/>
        <v>0.10653303637713429</v>
      </c>
      <c r="AV136" s="1" t="s">
        <v>690</v>
      </c>
      <c r="AW136" s="1">
        <v>2900</v>
      </c>
      <c r="AX136" s="1">
        <f>ROUND(AW136/2300,2)</f>
        <v>1.26</v>
      </c>
      <c r="AY136" s="1">
        <v>2.3380000000000001</v>
      </c>
      <c r="AZ136" s="1">
        <f t="shared" si="67"/>
        <v>2.3380000000000001</v>
      </c>
      <c r="BA136" s="23">
        <f t="shared" si="49"/>
        <v>0.13214550853749063</v>
      </c>
      <c r="BB136" s="1" t="s">
        <v>199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</row>
    <row r="137" spans="2:62" x14ac:dyDescent="0.2">
      <c r="B137" s="22" t="s">
        <v>190</v>
      </c>
      <c r="C137" s="1">
        <v>6</v>
      </c>
      <c r="F137" s="1" t="e">
        <f>ROUND(E137/D137,2)</f>
        <v>#DIV/0!</v>
      </c>
      <c r="G137" s="1" t="s">
        <v>63</v>
      </c>
      <c r="H137" s="1" t="s">
        <v>837</v>
      </c>
      <c r="I137" s="1" t="s">
        <v>201</v>
      </c>
      <c r="J137" s="1" t="str">
        <f>IF(G137="Trioxan", I137*$I$595,I137)</f>
        <v>nicht auszuwerten</v>
      </c>
      <c r="K137" s="23">
        <v>0</v>
      </c>
      <c r="N137" s="1" t="e">
        <f t="shared" si="50"/>
        <v>#DIV/0!</v>
      </c>
      <c r="O137" s="1">
        <v>2.5169999999999999</v>
      </c>
      <c r="P137" s="1">
        <f t="shared" si="51"/>
        <v>2.5169999999999999</v>
      </c>
      <c r="Q137" s="23" t="e">
        <f t="shared" si="52"/>
        <v>#VALUE!</v>
      </c>
      <c r="T137" s="1" t="e">
        <f t="shared" si="53"/>
        <v>#DIV/0!</v>
      </c>
      <c r="U137" s="1">
        <v>2.5009999999999999</v>
      </c>
      <c r="V137" s="1">
        <f t="shared" si="54"/>
        <v>2.5009999999999999</v>
      </c>
      <c r="W137" s="23" t="e">
        <f t="shared" si="55"/>
        <v>#VALUE!</v>
      </c>
      <c r="X137" s="1" t="s">
        <v>686</v>
      </c>
      <c r="Y137" s="1">
        <v>1000</v>
      </c>
      <c r="Z137" s="1">
        <f>ROUND(Y137/930,2)</f>
        <v>1.08</v>
      </c>
      <c r="AA137" s="1">
        <v>2.4830000000000001</v>
      </c>
      <c r="AB137" s="1">
        <f t="shared" si="57"/>
        <v>2.4830000000000001</v>
      </c>
      <c r="AC137" s="23" t="e">
        <f t="shared" si="58"/>
        <v>#VALUE!</v>
      </c>
      <c r="AF137" s="1" t="e">
        <f t="shared" si="59"/>
        <v>#DIV/0!</v>
      </c>
      <c r="AG137" s="1" t="s">
        <v>687</v>
      </c>
      <c r="AH137" s="1">
        <v>1860</v>
      </c>
      <c r="AI137" s="1">
        <f>ROUND(AH137/1630,2)</f>
        <v>1.1399999999999999</v>
      </c>
      <c r="AJ137" s="1">
        <v>2.3450000000000002</v>
      </c>
      <c r="AK137" s="1">
        <f t="shared" si="61"/>
        <v>2.3450000000000002</v>
      </c>
      <c r="AL137" s="23" t="e">
        <f t="shared" si="62"/>
        <v>#VALUE!</v>
      </c>
      <c r="AO137" s="1" t="e">
        <f t="shared" si="63"/>
        <v>#DIV/0!</v>
      </c>
      <c r="AR137" s="1" t="e">
        <f t="shared" si="64"/>
        <v>#DIV/0!</v>
      </c>
      <c r="AS137" s="1">
        <v>2.2189999999999999</v>
      </c>
      <c r="AT137" s="1">
        <f t="shared" si="65"/>
        <v>2.2189999999999999</v>
      </c>
      <c r="AU137" s="23" t="e">
        <f t="shared" si="44"/>
        <v>#VALUE!</v>
      </c>
      <c r="AV137" s="1" t="s">
        <v>688</v>
      </c>
      <c r="AW137" s="1">
        <v>3700</v>
      </c>
      <c r="AX137" s="1">
        <f>ROUND(AW137/3200,2)</f>
        <v>1.1599999999999999</v>
      </c>
      <c r="AY137" s="1">
        <v>2.0459999999999998</v>
      </c>
      <c r="AZ137" s="1">
        <f t="shared" si="67"/>
        <v>2.0459999999999998</v>
      </c>
      <c r="BA137" s="23" t="e">
        <f t="shared" si="49"/>
        <v>#VALUE!</v>
      </c>
      <c r="BB137" s="1" t="s">
        <v>199</v>
      </c>
      <c r="BC137" s="1" t="s">
        <v>203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</row>
    <row r="138" spans="2:62" x14ac:dyDescent="0.2">
      <c r="B138" s="22"/>
    </row>
    <row r="139" spans="2:62" x14ac:dyDescent="0.2">
      <c r="B139" s="22" t="s">
        <v>191</v>
      </c>
      <c r="C139" s="1">
        <v>7</v>
      </c>
      <c r="F139" s="1" t="e">
        <f>ROUND(E139/D139,2)</f>
        <v>#DIV/0!</v>
      </c>
      <c r="G139" s="1" t="s">
        <v>63</v>
      </c>
      <c r="H139" s="1">
        <v>3.54</v>
      </c>
      <c r="I139" s="1">
        <v>2.7519999999999998</v>
      </c>
      <c r="J139" s="1">
        <f>IF(G139="Trioxan", I139*$I$595,IF(OR(LEFT(H139,1)="6",LEFT(H139,1)="7"), I139*0.95,I139))</f>
        <v>2.7519999999999998</v>
      </c>
      <c r="K139" s="23">
        <v>0</v>
      </c>
      <c r="N139" s="1" t="e">
        <f t="shared" si="50"/>
        <v>#DIV/0!</v>
      </c>
      <c r="O139" s="1">
        <v>2.7759999999999998</v>
      </c>
      <c r="P139" s="1">
        <f t="shared" si="51"/>
        <v>2.7759999999999998</v>
      </c>
      <c r="Q139" s="23">
        <f t="shared" si="52"/>
        <v>-8.720930232558155E-3</v>
      </c>
      <c r="T139" s="1" t="e">
        <f t="shared" si="53"/>
        <v>#DIV/0!</v>
      </c>
      <c r="U139" s="1">
        <v>2.7490000000000001</v>
      </c>
      <c r="V139" s="1">
        <f t="shared" si="54"/>
        <v>2.7490000000000001</v>
      </c>
      <c r="W139" s="23">
        <f t="shared" si="55"/>
        <v>1.0901162790696306E-3</v>
      </c>
      <c r="Z139" s="1" t="e">
        <f t="shared" si="56"/>
        <v>#DIV/0!</v>
      </c>
      <c r="AA139" s="1">
        <v>2.7679999999999998</v>
      </c>
      <c r="AB139" s="1">
        <f t="shared" si="57"/>
        <v>2.7679999999999998</v>
      </c>
      <c r="AC139" s="23">
        <f t="shared" si="58"/>
        <v>-5.8139534883721034E-3</v>
      </c>
      <c r="AF139" s="1" t="e">
        <f t="shared" si="59"/>
        <v>#DIV/0!</v>
      </c>
      <c r="AI139" s="1" t="e">
        <f t="shared" si="60"/>
        <v>#DIV/0!</v>
      </c>
      <c r="AJ139" s="1">
        <v>2.7509999999999999</v>
      </c>
      <c r="AK139" s="1">
        <f t="shared" si="61"/>
        <v>2.7509999999999999</v>
      </c>
      <c r="AL139" s="23">
        <f t="shared" si="62"/>
        <v>3.6337209302317319E-4</v>
      </c>
      <c r="AO139" s="1" t="e">
        <f t="shared" si="63"/>
        <v>#DIV/0!</v>
      </c>
      <c r="AR139" s="1" t="e">
        <f t="shared" si="64"/>
        <v>#DIV/0!</v>
      </c>
      <c r="AS139" s="1">
        <v>2.7410000000000001</v>
      </c>
      <c r="AT139" s="1">
        <f t="shared" si="65"/>
        <v>2.7410000000000001</v>
      </c>
      <c r="AU139" s="23">
        <f t="shared" ref="AU139:AU202" si="68">1-(AT139/J139)</f>
        <v>3.9970930232556823E-3</v>
      </c>
      <c r="AX139" s="1" t="e">
        <f t="shared" si="66"/>
        <v>#DIV/0!</v>
      </c>
      <c r="AY139" s="1">
        <v>2.7730000000000001</v>
      </c>
      <c r="AZ139" s="1">
        <f t="shared" si="67"/>
        <v>2.7730000000000001</v>
      </c>
      <c r="BA139" s="23">
        <f t="shared" si="49"/>
        <v>-7.6308139534884134E-3</v>
      </c>
      <c r="BB139" s="1" t="s">
        <v>199</v>
      </c>
      <c r="BC139" s="1" t="s">
        <v>204</v>
      </c>
      <c r="BD139" s="1">
        <v>0</v>
      </c>
      <c r="BE139" s="1">
        <v>0.5</v>
      </c>
      <c r="BF139" s="1">
        <v>0</v>
      </c>
      <c r="BG139" s="1">
        <v>0</v>
      </c>
      <c r="BH139" s="1">
        <v>0</v>
      </c>
      <c r="BI139" s="1">
        <v>0</v>
      </c>
    </row>
    <row r="140" spans="2:62" x14ac:dyDescent="0.2">
      <c r="B140" s="22" t="s">
        <v>192</v>
      </c>
      <c r="C140" s="1">
        <v>8</v>
      </c>
      <c r="F140" s="1" t="e">
        <f>ROUND(E140/D140,2)</f>
        <v>#DIV/0!</v>
      </c>
      <c r="G140" s="1" t="s">
        <v>63</v>
      </c>
      <c r="H140" s="1">
        <v>3.91</v>
      </c>
      <c r="I140" s="1">
        <v>2.1850000000000001</v>
      </c>
      <c r="J140" s="1">
        <f t="shared" ref="J140:J143" si="69">IF(G140="Trioxan", I140*$I$595,IF(OR(LEFT(H140,1)="6",LEFT(H140,1)="7"), I140*0.95,I140))</f>
        <v>2.1850000000000001</v>
      </c>
      <c r="K140" s="23">
        <v>0</v>
      </c>
      <c r="N140" s="1" t="e">
        <f t="shared" si="50"/>
        <v>#DIV/0!</v>
      </c>
      <c r="O140" s="1">
        <v>2.7490000000000001</v>
      </c>
      <c r="P140" s="1">
        <f t="shared" si="51"/>
        <v>2.7490000000000001</v>
      </c>
      <c r="Q140" s="23">
        <f t="shared" si="52"/>
        <v>-0.25812356979405027</v>
      </c>
      <c r="T140" s="1" t="e">
        <f t="shared" si="53"/>
        <v>#DIV/0!</v>
      </c>
      <c r="U140" s="1">
        <v>2.754</v>
      </c>
      <c r="V140" s="1">
        <f t="shared" si="54"/>
        <v>2.754</v>
      </c>
      <c r="W140" s="23">
        <f t="shared" si="55"/>
        <v>-0.26041189931350117</v>
      </c>
      <c r="X140" s="1" t="s">
        <v>124</v>
      </c>
      <c r="Y140" s="1" t="s">
        <v>124</v>
      </c>
      <c r="Z140" s="1" t="e">
        <f t="shared" si="56"/>
        <v>#VALUE!</v>
      </c>
      <c r="AA140" s="1">
        <v>2.7330000000000001</v>
      </c>
      <c r="AB140" s="1">
        <f t="shared" si="57"/>
        <v>2.7330000000000001</v>
      </c>
      <c r="AC140" s="23">
        <f t="shared" si="58"/>
        <v>-0.25080091533180782</v>
      </c>
      <c r="AF140" s="1" t="e">
        <f t="shared" si="59"/>
        <v>#DIV/0!</v>
      </c>
      <c r="AG140" s="1" t="s">
        <v>124</v>
      </c>
      <c r="AH140" s="1" t="s">
        <v>124</v>
      </c>
      <c r="AI140" s="1" t="e">
        <f t="shared" si="60"/>
        <v>#VALUE!</v>
      </c>
      <c r="AJ140" s="1">
        <v>2.7269999999999999</v>
      </c>
      <c r="AK140" s="1">
        <f t="shared" si="61"/>
        <v>2.7269999999999999</v>
      </c>
      <c r="AL140" s="23">
        <f t="shared" si="62"/>
        <v>-0.24805491990846673</v>
      </c>
      <c r="AO140" s="1" t="e">
        <f t="shared" si="63"/>
        <v>#DIV/0!</v>
      </c>
      <c r="AR140" s="1" t="e">
        <f t="shared" si="64"/>
        <v>#DIV/0!</v>
      </c>
      <c r="AS140" s="1">
        <v>2.7069999999999999</v>
      </c>
      <c r="AT140" s="1">
        <f t="shared" si="65"/>
        <v>2.7069999999999999</v>
      </c>
      <c r="AU140" s="23">
        <f t="shared" si="68"/>
        <v>-0.23890160183066356</v>
      </c>
      <c r="AV140" s="1" t="s">
        <v>124</v>
      </c>
      <c r="AW140" s="1" t="s">
        <v>124</v>
      </c>
      <c r="AX140" s="1" t="e">
        <f t="shared" si="66"/>
        <v>#VALUE!</v>
      </c>
      <c r="AY140" s="1">
        <v>2.7250000000000001</v>
      </c>
      <c r="AZ140" s="1">
        <f t="shared" si="67"/>
        <v>2.7250000000000001</v>
      </c>
      <c r="BA140" s="23">
        <f t="shared" si="49"/>
        <v>-0.24713958810068659</v>
      </c>
      <c r="BB140" s="1" t="s">
        <v>199</v>
      </c>
      <c r="BC140" s="1" t="s">
        <v>205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</row>
    <row r="141" spans="2:62" x14ac:dyDescent="0.2">
      <c r="B141" s="22" t="s">
        <v>193</v>
      </c>
      <c r="C141" s="1">
        <v>9</v>
      </c>
      <c r="F141" s="1" t="e">
        <f>ROUND(E141/D141,2)</f>
        <v>#DIV/0!</v>
      </c>
      <c r="G141" s="1" t="s">
        <v>63</v>
      </c>
      <c r="H141" s="1" t="s">
        <v>838</v>
      </c>
      <c r="I141" s="1">
        <v>3.1739999999999999</v>
      </c>
      <c r="J141" s="1">
        <f t="shared" si="69"/>
        <v>3.1739999999999999</v>
      </c>
      <c r="K141" s="23">
        <v>0</v>
      </c>
      <c r="N141" s="1" t="e">
        <f t="shared" si="50"/>
        <v>#DIV/0!</v>
      </c>
      <c r="O141" s="1">
        <v>2.6459999999999999</v>
      </c>
      <c r="P141" s="1">
        <f t="shared" si="51"/>
        <v>2.6459999999999999</v>
      </c>
      <c r="Q141" s="23">
        <f t="shared" si="52"/>
        <v>0.16635160680529304</v>
      </c>
      <c r="T141" s="1" t="e">
        <f t="shared" si="53"/>
        <v>#DIV/0!</v>
      </c>
      <c r="U141" s="1">
        <v>2.5</v>
      </c>
      <c r="V141" s="1">
        <f t="shared" si="54"/>
        <v>2.5</v>
      </c>
      <c r="W141" s="23">
        <f t="shared" si="55"/>
        <v>0.2123503465658475</v>
      </c>
      <c r="X141" s="1" t="s">
        <v>124</v>
      </c>
      <c r="Y141" s="1" t="s">
        <v>124</v>
      </c>
      <c r="Z141" s="1" t="e">
        <f t="shared" si="56"/>
        <v>#VALUE!</v>
      </c>
      <c r="AA141" s="1">
        <v>2.758</v>
      </c>
      <c r="AB141" s="1">
        <f t="shared" si="57"/>
        <v>2.758</v>
      </c>
      <c r="AC141" s="23">
        <f t="shared" si="58"/>
        <v>0.13106490233144297</v>
      </c>
      <c r="AF141" s="1" t="e">
        <f t="shared" si="59"/>
        <v>#DIV/0!</v>
      </c>
      <c r="AG141" s="1" t="s">
        <v>124</v>
      </c>
      <c r="AH141" s="1" t="s">
        <v>124</v>
      </c>
      <c r="AI141" s="1" t="e">
        <f t="shared" si="60"/>
        <v>#VALUE!</v>
      </c>
      <c r="AJ141" s="1">
        <v>2.7639999999999998</v>
      </c>
      <c r="AK141" s="1">
        <f t="shared" si="61"/>
        <v>2.7639999999999998</v>
      </c>
      <c r="AL141" s="23">
        <f t="shared" si="62"/>
        <v>0.12917454316320109</v>
      </c>
      <c r="AO141" s="1" t="e">
        <f t="shared" si="63"/>
        <v>#DIV/0!</v>
      </c>
      <c r="AR141" s="1" t="e">
        <f t="shared" si="64"/>
        <v>#DIV/0!</v>
      </c>
      <c r="AS141" s="1">
        <v>2.7839999999999998</v>
      </c>
      <c r="AT141" s="1">
        <f t="shared" si="65"/>
        <v>2.7839999999999998</v>
      </c>
      <c r="AU141" s="23">
        <f t="shared" si="68"/>
        <v>0.12287334593572785</v>
      </c>
      <c r="AV141" s="1" t="s">
        <v>124</v>
      </c>
      <c r="AW141" s="1" t="s">
        <v>124</v>
      </c>
      <c r="AX141" s="1" t="e">
        <f t="shared" si="66"/>
        <v>#VALUE!</v>
      </c>
      <c r="AY141" s="1">
        <v>2.77</v>
      </c>
      <c r="AZ141" s="1">
        <f t="shared" si="67"/>
        <v>2.77</v>
      </c>
      <c r="BA141" s="23">
        <f t="shared" si="49"/>
        <v>0.127284183994959</v>
      </c>
      <c r="BB141" s="1" t="s">
        <v>199</v>
      </c>
      <c r="BC141" s="1" t="s">
        <v>206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</row>
    <row r="142" spans="2:62" x14ac:dyDescent="0.2">
      <c r="B142" s="22"/>
    </row>
    <row r="143" spans="2:62" x14ac:dyDescent="0.2">
      <c r="B143" s="22" t="s">
        <v>194</v>
      </c>
      <c r="C143" s="1">
        <v>10</v>
      </c>
      <c r="F143" s="1" t="e">
        <f>ROUND(E143/D143,2)</f>
        <v>#DIV/0!</v>
      </c>
      <c r="G143" s="1" t="s">
        <v>63</v>
      </c>
      <c r="H143" s="1" t="s">
        <v>839</v>
      </c>
      <c r="I143" s="1">
        <v>2.6120000000000001</v>
      </c>
      <c r="J143" s="1">
        <f t="shared" si="69"/>
        <v>2.6120000000000001</v>
      </c>
      <c r="K143" s="23">
        <v>0</v>
      </c>
      <c r="N143" s="1" t="e">
        <f t="shared" si="50"/>
        <v>#DIV/0!</v>
      </c>
      <c r="O143" s="1">
        <v>2.577</v>
      </c>
      <c r="P143" s="1">
        <f t="shared" si="51"/>
        <v>2.577</v>
      </c>
      <c r="Q143" s="23">
        <f t="shared" si="52"/>
        <v>1.3399693721286465E-2</v>
      </c>
      <c r="T143" s="1" t="e">
        <f t="shared" si="53"/>
        <v>#DIV/0!</v>
      </c>
      <c r="U143" s="1">
        <v>2.5150000000000001</v>
      </c>
      <c r="V143" s="1">
        <f t="shared" si="54"/>
        <v>2.5150000000000001</v>
      </c>
      <c r="W143" s="23">
        <f t="shared" si="55"/>
        <v>3.713629402756502E-2</v>
      </c>
      <c r="Z143" s="1" t="e">
        <f t="shared" si="56"/>
        <v>#DIV/0!</v>
      </c>
      <c r="AA143" s="1">
        <v>2.294</v>
      </c>
      <c r="AB143" s="1">
        <f t="shared" si="57"/>
        <v>2.294</v>
      </c>
      <c r="AC143" s="23">
        <f t="shared" si="58"/>
        <v>0.12174578866768759</v>
      </c>
      <c r="AF143" s="1" t="e">
        <f t="shared" si="59"/>
        <v>#DIV/0!</v>
      </c>
      <c r="AI143" s="1">
        <f>ROUND(AH143/9000,2)</f>
        <v>0</v>
      </c>
      <c r="AJ143" s="1">
        <v>1.802</v>
      </c>
      <c r="AK143" s="1">
        <f t="shared" si="61"/>
        <v>1.802</v>
      </c>
      <c r="AL143" s="23">
        <f t="shared" si="62"/>
        <v>0.31010719754977034</v>
      </c>
      <c r="AO143" s="1" t="e">
        <f t="shared" si="63"/>
        <v>#DIV/0!</v>
      </c>
      <c r="AR143" s="1" t="e">
        <f t="shared" si="64"/>
        <v>#DIV/0!</v>
      </c>
      <c r="AS143" s="1">
        <v>1.573</v>
      </c>
      <c r="AT143" s="1">
        <f t="shared" si="65"/>
        <v>1.573</v>
      </c>
      <c r="AU143" s="23">
        <f t="shared" si="68"/>
        <v>0.39777947932618685</v>
      </c>
      <c r="AX143" s="1" t="e">
        <f t="shared" si="66"/>
        <v>#DIV/0!</v>
      </c>
      <c r="AY143" s="1">
        <v>1.395</v>
      </c>
      <c r="AZ143" s="1">
        <f t="shared" si="67"/>
        <v>1.395</v>
      </c>
      <c r="BA143" s="23">
        <f>1-(AZ143/J143)</f>
        <v>0.46592649310872891</v>
      </c>
      <c r="BB143" s="1" t="s">
        <v>199</v>
      </c>
      <c r="BC143" s="1" t="s">
        <v>202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0</v>
      </c>
    </row>
    <row r="144" spans="2:62" x14ac:dyDescent="0.2">
      <c r="B144" s="22" t="s">
        <v>195</v>
      </c>
      <c r="C144" s="1">
        <v>11</v>
      </c>
      <c r="F144" s="1" t="e">
        <f>ROUND(E144/D144,2)</f>
        <v>#DIV/0!</v>
      </c>
      <c r="G144" s="1" t="s">
        <v>63</v>
      </c>
      <c r="H144" s="1" t="s">
        <v>840</v>
      </c>
      <c r="I144" s="1">
        <v>2.9089999999999998</v>
      </c>
      <c r="J144" s="1">
        <f>IF(G144="Trioxan", I144*$I$595,IF(OR(LEFT(H144,1)="6",LEFT(H144,1)="7"), I144*0.95,I144))</f>
        <v>2.9089999999999998</v>
      </c>
      <c r="K144" s="23">
        <v>0</v>
      </c>
      <c r="N144" s="1" t="e">
        <f t="shared" si="50"/>
        <v>#DIV/0!</v>
      </c>
      <c r="O144" s="1">
        <v>2.677</v>
      </c>
      <c r="P144" s="1">
        <f t="shared" si="51"/>
        <v>2.677</v>
      </c>
      <c r="Q144" s="23">
        <f t="shared" si="52"/>
        <v>7.9752492265383168E-2</v>
      </c>
      <c r="T144" s="1" t="e">
        <f t="shared" si="53"/>
        <v>#DIV/0!</v>
      </c>
      <c r="U144" s="1">
        <v>2.6539999999999999</v>
      </c>
      <c r="V144" s="1">
        <f t="shared" si="54"/>
        <v>2.6539999999999999</v>
      </c>
      <c r="W144" s="23">
        <f t="shared" si="55"/>
        <v>8.7658989343416982E-2</v>
      </c>
      <c r="X144" s="1">
        <v>570</v>
      </c>
      <c r="Y144" s="1">
        <v>640</v>
      </c>
      <c r="Z144" s="1">
        <f t="shared" si="56"/>
        <v>1.1200000000000001</v>
      </c>
      <c r="AA144" s="1">
        <v>2.5760000000000001</v>
      </c>
      <c r="AB144" s="1">
        <f t="shared" si="57"/>
        <v>2.5760000000000001</v>
      </c>
      <c r="AC144" s="23">
        <f t="shared" si="58"/>
        <v>0.11447232726022682</v>
      </c>
      <c r="AF144" s="1" t="e">
        <f t="shared" si="59"/>
        <v>#DIV/0!</v>
      </c>
      <c r="AG144" s="1">
        <v>990</v>
      </c>
      <c r="AH144" s="1">
        <v>1200</v>
      </c>
      <c r="AI144" s="1">
        <f t="shared" si="60"/>
        <v>1.21</v>
      </c>
      <c r="AJ144" s="1">
        <v>2.484</v>
      </c>
      <c r="AK144" s="1">
        <f t="shared" si="61"/>
        <v>2.484</v>
      </c>
      <c r="AL144" s="23">
        <f t="shared" si="62"/>
        <v>0.14609831557236164</v>
      </c>
      <c r="AO144" s="1" t="e">
        <f t="shared" si="63"/>
        <v>#DIV/0!</v>
      </c>
      <c r="AR144" s="1" t="e">
        <f t="shared" si="64"/>
        <v>#DIV/0!</v>
      </c>
      <c r="AS144" s="1">
        <v>2.3580000000000001</v>
      </c>
      <c r="AT144" s="1">
        <f t="shared" si="65"/>
        <v>2.3580000000000001</v>
      </c>
      <c r="AU144" s="23">
        <f t="shared" si="68"/>
        <v>0.18941216913028525</v>
      </c>
      <c r="AV144" s="1">
        <v>1400</v>
      </c>
      <c r="AW144" s="1">
        <v>1800</v>
      </c>
      <c r="AX144" s="1">
        <f t="shared" si="66"/>
        <v>1.29</v>
      </c>
      <c r="AY144" s="1">
        <v>2.274</v>
      </c>
      <c r="AZ144" s="1">
        <f t="shared" si="67"/>
        <v>2.274</v>
      </c>
      <c r="BA144" s="23">
        <f t="shared" si="49"/>
        <v>0.21828807150223439</v>
      </c>
      <c r="BB144" s="1" t="s">
        <v>199</v>
      </c>
      <c r="BC144" s="1" t="s">
        <v>207</v>
      </c>
      <c r="BD144" s="1">
        <v>0</v>
      </c>
      <c r="BE144" s="1">
        <v>1</v>
      </c>
      <c r="BF144" s="1">
        <v>0</v>
      </c>
      <c r="BG144" s="1">
        <v>1</v>
      </c>
      <c r="BH144" s="1">
        <v>0</v>
      </c>
      <c r="BI144" s="1">
        <v>0</v>
      </c>
    </row>
    <row r="145" spans="2:62" x14ac:dyDescent="0.2">
      <c r="B145" s="22" t="s">
        <v>196</v>
      </c>
      <c r="C145" s="1">
        <v>12</v>
      </c>
      <c r="F145" s="1" t="e">
        <f>ROUND(E145/D145,2)</f>
        <v>#DIV/0!</v>
      </c>
      <c r="G145" s="1" t="s">
        <v>63</v>
      </c>
      <c r="H145" s="1" t="s">
        <v>841</v>
      </c>
      <c r="I145" s="1" t="s">
        <v>201</v>
      </c>
      <c r="J145" s="1" t="str">
        <f>IF(G145="Trioxan", I145*$I$595,I145)</f>
        <v>nicht auszuwerten</v>
      </c>
      <c r="K145" s="23">
        <v>0</v>
      </c>
      <c r="N145" s="1" t="e">
        <f t="shared" si="50"/>
        <v>#DIV/0!</v>
      </c>
      <c r="O145" s="1">
        <v>2.5470000000000002</v>
      </c>
      <c r="P145" s="1">
        <f t="shared" si="51"/>
        <v>2.5470000000000002</v>
      </c>
      <c r="Q145" s="23" t="e">
        <f t="shared" si="52"/>
        <v>#VALUE!</v>
      </c>
      <c r="T145" s="1" t="e">
        <f t="shared" si="53"/>
        <v>#DIV/0!</v>
      </c>
      <c r="U145" s="1">
        <v>2.2330000000000001</v>
      </c>
      <c r="V145" s="1">
        <f t="shared" si="54"/>
        <v>2.2330000000000001</v>
      </c>
      <c r="W145" s="23" t="e">
        <f t="shared" si="55"/>
        <v>#VALUE!</v>
      </c>
      <c r="X145" s="1">
        <v>5300</v>
      </c>
      <c r="Y145" s="1">
        <v>5900</v>
      </c>
      <c r="Z145" s="1">
        <f t="shared" si="56"/>
        <v>1.1100000000000001</v>
      </c>
      <c r="AA145" s="1">
        <v>1.784</v>
      </c>
      <c r="AB145" s="1">
        <f t="shared" si="57"/>
        <v>1.784</v>
      </c>
      <c r="AC145" s="23" t="e">
        <f t="shared" si="58"/>
        <v>#VALUE!</v>
      </c>
      <c r="AF145" s="1" t="e">
        <f t="shared" si="59"/>
        <v>#DIV/0!</v>
      </c>
      <c r="AG145" s="1" t="s">
        <v>639</v>
      </c>
      <c r="AH145" s="1">
        <v>10800</v>
      </c>
      <c r="AI145" s="1">
        <f>ROUND(AH145/9000,2)</f>
        <v>1.2</v>
      </c>
      <c r="AJ145" s="1">
        <v>1.163</v>
      </c>
      <c r="AK145" s="1">
        <f t="shared" si="61"/>
        <v>1.163</v>
      </c>
      <c r="AL145" s="23" t="e">
        <f t="shared" si="62"/>
        <v>#VALUE!</v>
      </c>
      <c r="AO145" s="1" t="e">
        <f t="shared" si="63"/>
        <v>#DIV/0!</v>
      </c>
      <c r="AR145" s="1" t="e">
        <f t="shared" si="64"/>
        <v>#DIV/0!</v>
      </c>
      <c r="AS145" s="1">
        <v>0.73599999999999999</v>
      </c>
      <c r="AT145" s="1">
        <f t="shared" si="65"/>
        <v>0.73599999999999999</v>
      </c>
      <c r="AU145" s="23" t="e">
        <f t="shared" si="68"/>
        <v>#VALUE!</v>
      </c>
      <c r="AV145" s="1" t="s">
        <v>640</v>
      </c>
      <c r="AW145" s="1">
        <v>16100</v>
      </c>
      <c r="AX145" s="1">
        <f>ROUND(AW145/12500,2)</f>
        <v>1.29</v>
      </c>
      <c r="AY145" s="1">
        <v>0.624</v>
      </c>
      <c r="AZ145" s="1">
        <f t="shared" si="67"/>
        <v>0.624</v>
      </c>
      <c r="BA145" s="23" t="e">
        <f t="shared" si="49"/>
        <v>#VALUE!</v>
      </c>
      <c r="BB145" s="1" t="s">
        <v>199</v>
      </c>
      <c r="BC145" s="1" t="s">
        <v>90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</row>
    <row r="146" spans="2:62" x14ac:dyDescent="0.2">
      <c r="B146" s="22"/>
    </row>
    <row r="147" spans="2:62" x14ac:dyDescent="0.2">
      <c r="B147" s="22" t="s">
        <v>197</v>
      </c>
      <c r="C147" s="1">
        <v>13</v>
      </c>
      <c r="F147" s="1" t="e">
        <f>ROUND(E147/D147,2)</f>
        <v>#DIV/0!</v>
      </c>
      <c r="G147" s="1" t="s">
        <v>208</v>
      </c>
      <c r="J147" s="1">
        <f>IF(G147="Trioxan", I147*$I$595,I147)</f>
        <v>0</v>
      </c>
      <c r="K147" s="23">
        <v>0</v>
      </c>
      <c r="N147" s="1" t="e">
        <f t="shared" si="50"/>
        <v>#DIV/0!</v>
      </c>
      <c r="P147" s="1">
        <f t="shared" si="51"/>
        <v>0</v>
      </c>
      <c r="Q147" s="23" t="e">
        <f t="shared" si="52"/>
        <v>#DIV/0!</v>
      </c>
      <c r="T147" s="1" t="e">
        <f t="shared" si="53"/>
        <v>#DIV/0!</v>
      </c>
      <c r="V147" s="1">
        <f t="shared" si="54"/>
        <v>0</v>
      </c>
      <c r="W147" s="23" t="e">
        <f t="shared" si="55"/>
        <v>#DIV/0!</v>
      </c>
      <c r="X147" s="1" t="s">
        <v>124</v>
      </c>
      <c r="Y147" s="1" t="s">
        <v>124</v>
      </c>
      <c r="Z147" s="1" t="e">
        <f t="shared" si="56"/>
        <v>#VALUE!</v>
      </c>
      <c r="AB147" s="1">
        <f t="shared" si="57"/>
        <v>0</v>
      </c>
      <c r="AC147" s="23" t="e">
        <f t="shared" si="58"/>
        <v>#DIV/0!</v>
      </c>
      <c r="AF147" s="1" t="e">
        <f t="shared" si="59"/>
        <v>#DIV/0!</v>
      </c>
      <c r="AG147" s="1" t="s">
        <v>124</v>
      </c>
      <c r="AH147" s="1" t="s">
        <v>124</v>
      </c>
      <c r="AI147" s="1" t="e">
        <f t="shared" si="60"/>
        <v>#VALUE!</v>
      </c>
      <c r="AK147" s="1">
        <f t="shared" si="61"/>
        <v>0</v>
      </c>
      <c r="AL147" s="23" t="e">
        <f t="shared" si="62"/>
        <v>#DIV/0!</v>
      </c>
      <c r="AO147" s="1" t="e">
        <f t="shared" si="63"/>
        <v>#DIV/0!</v>
      </c>
      <c r="AR147" s="1" t="e">
        <f t="shared" si="64"/>
        <v>#DIV/0!</v>
      </c>
      <c r="AT147" s="1">
        <f t="shared" si="65"/>
        <v>0</v>
      </c>
      <c r="AU147" s="23" t="e">
        <f t="shared" si="68"/>
        <v>#DIV/0!</v>
      </c>
      <c r="AV147" s="1" t="s">
        <v>124</v>
      </c>
      <c r="AW147" s="1" t="s">
        <v>124</v>
      </c>
      <c r="AX147" s="1" t="e">
        <f t="shared" si="66"/>
        <v>#VALUE!</v>
      </c>
      <c r="AZ147" s="1">
        <f t="shared" si="67"/>
        <v>0</v>
      </c>
      <c r="BA147" s="23" t="e">
        <f t="shared" si="49"/>
        <v>#DIV/0!</v>
      </c>
      <c r="BB147" s="1" t="s">
        <v>199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</row>
    <row r="148" spans="2:62" x14ac:dyDescent="0.2">
      <c r="B148" s="22"/>
    </row>
    <row r="149" spans="2:62" x14ac:dyDescent="0.2">
      <c r="B149" s="22" t="s">
        <v>198</v>
      </c>
      <c r="C149" s="1">
        <v>15</v>
      </c>
      <c r="F149" s="1" t="e">
        <f>ROUND(E149/D149,2)</f>
        <v>#DIV/0!</v>
      </c>
      <c r="G149" s="1" t="s">
        <v>208</v>
      </c>
      <c r="H149" s="1" t="s">
        <v>842</v>
      </c>
      <c r="J149" s="1">
        <f>IF(G149="Trioxan", I149*$I$595,I149)</f>
        <v>0</v>
      </c>
      <c r="K149" s="23">
        <v>0</v>
      </c>
      <c r="N149" s="1" t="e">
        <f t="shared" si="50"/>
        <v>#DIV/0!</v>
      </c>
      <c r="P149" s="1">
        <f t="shared" si="51"/>
        <v>0</v>
      </c>
      <c r="Q149" s="23" t="e">
        <f t="shared" si="52"/>
        <v>#DIV/0!</v>
      </c>
      <c r="T149" s="1" t="e">
        <f t="shared" si="53"/>
        <v>#DIV/0!</v>
      </c>
      <c r="V149" s="1">
        <f t="shared" si="54"/>
        <v>0</v>
      </c>
      <c r="W149" s="23" t="e">
        <f t="shared" si="55"/>
        <v>#DIV/0!</v>
      </c>
      <c r="X149" s="1" t="s">
        <v>124</v>
      </c>
      <c r="Y149" s="1" t="s">
        <v>124</v>
      </c>
      <c r="Z149" s="1" t="e">
        <f t="shared" si="56"/>
        <v>#VALUE!</v>
      </c>
      <c r="AB149" s="1">
        <f t="shared" si="57"/>
        <v>0</v>
      </c>
      <c r="AC149" s="23" t="e">
        <f t="shared" si="58"/>
        <v>#DIV/0!</v>
      </c>
      <c r="AF149" s="1" t="e">
        <f t="shared" si="59"/>
        <v>#DIV/0!</v>
      </c>
      <c r="AG149" s="1" t="s">
        <v>124</v>
      </c>
      <c r="AH149" s="1" t="s">
        <v>124</v>
      </c>
      <c r="AI149" s="1" t="e">
        <f t="shared" si="60"/>
        <v>#VALUE!</v>
      </c>
      <c r="AK149" s="1">
        <f t="shared" si="61"/>
        <v>0</v>
      </c>
      <c r="AL149" s="23" t="e">
        <f t="shared" si="62"/>
        <v>#DIV/0!</v>
      </c>
      <c r="AO149" s="1" t="e">
        <f t="shared" si="63"/>
        <v>#DIV/0!</v>
      </c>
      <c r="AR149" s="1" t="e">
        <f t="shared" si="64"/>
        <v>#DIV/0!</v>
      </c>
      <c r="AT149" s="1">
        <f t="shared" si="65"/>
        <v>0</v>
      </c>
      <c r="AU149" s="23" t="e">
        <f t="shared" si="68"/>
        <v>#DIV/0!</v>
      </c>
      <c r="AV149" s="1" t="s">
        <v>124</v>
      </c>
      <c r="AW149" s="1" t="s">
        <v>124</v>
      </c>
      <c r="AX149" s="1" t="e">
        <f t="shared" si="66"/>
        <v>#VALUE!</v>
      </c>
      <c r="AZ149" s="1">
        <f t="shared" si="67"/>
        <v>0</v>
      </c>
      <c r="BA149" s="23" t="e">
        <f t="shared" si="49"/>
        <v>#DIV/0!</v>
      </c>
      <c r="BB149" s="1" t="s">
        <v>199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</row>
    <row r="150" spans="2:62" x14ac:dyDescent="0.2">
      <c r="B150" s="22"/>
    </row>
    <row r="151" spans="2:62" x14ac:dyDescent="0.2">
      <c r="B151" s="22"/>
    </row>
    <row r="152" spans="2:62" x14ac:dyDescent="0.2">
      <c r="B152" s="22"/>
    </row>
    <row r="153" spans="2:62" x14ac:dyDescent="0.2">
      <c r="B153" s="22" t="s">
        <v>209</v>
      </c>
      <c r="C153" s="1">
        <v>1</v>
      </c>
      <c r="F153" s="1" t="e">
        <f>ROUND(E153/D153,2)</f>
        <v>#DIV/0!</v>
      </c>
      <c r="G153" s="1" t="s">
        <v>63</v>
      </c>
      <c r="H153" s="1">
        <v>3.5409999999999999</v>
      </c>
      <c r="I153" s="1">
        <v>2.7170000000000001</v>
      </c>
      <c r="J153" s="1">
        <f>IF(G153="Trioxan", I153*$I$595,IF(OR(LEFT(H153,1)="6",LEFT(H153,1)="7"), I153*0.95,I153))</f>
        <v>2.7170000000000001</v>
      </c>
      <c r="K153" s="23">
        <v>0</v>
      </c>
      <c r="N153" s="1" t="e">
        <f t="shared" si="50"/>
        <v>#DIV/0!</v>
      </c>
      <c r="O153" s="1">
        <v>2.6749999999999998</v>
      </c>
      <c r="P153" s="1">
        <f t="shared" si="51"/>
        <v>2.6749999999999998</v>
      </c>
      <c r="Q153" s="23">
        <f t="shared" si="52"/>
        <v>1.5458225984541829E-2</v>
      </c>
      <c r="T153" s="1" t="e">
        <f t="shared" si="53"/>
        <v>#DIV/0!</v>
      </c>
      <c r="U153" s="1">
        <v>2.6739999999999999</v>
      </c>
      <c r="V153" s="1">
        <f t="shared" si="54"/>
        <v>2.6739999999999999</v>
      </c>
      <c r="W153" s="23">
        <f t="shared" si="55"/>
        <v>1.5826278984173769E-2</v>
      </c>
      <c r="X153" s="1">
        <v>430</v>
      </c>
      <c r="Y153" s="1">
        <v>460</v>
      </c>
      <c r="Z153" s="1">
        <f t="shared" si="56"/>
        <v>1.07</v>
      </c>
      <c r="AA153" s="1">
        <v>2.6819999999999999</v>
      </c>
      <c r="AB153" s="1">
        <f t="shared" si="57"/>
        <v>2.6819999999999999</v>
      </c>
      <c r="AC153" s="23">
        <f t="shared" si="58"/>
        <v>1.2881854987118246E-2</v>
      </c>
      <c r="AF153" s="1" t="e">
        <f t="shared" si="59"/>
        <v>#DIV/0!</v>
      </c>
      <c r="AG153" s="1">
        <v>620</v>
      </c>
      <c r="AH153" s="1">
        <v>690</v>
      </c>
      <c r="AI153" s="1">
        <f t="shared" si="60"/>
        <v>1.1100000000000001</v>
      </c>
      <c r="AJ153" s="1">
        <v>2.62</v>
      </c>
      <c r="AK153" s="1">
        <f t="shared" si="61"/>
        <v>2.62</v>
      </c>
      <c r="AL153" s="23">
        <f t="shared" si="62"/>
        <v>3.5701140964298883E-2</v>
      </c>
      <c r="AO153" s="1" t="e">
        <f t="shared" si="63"/>
        <v>#DIV/0!</v>
      </c>
      <c r="AR153" s="1" t="e">
        <f t="shared" si="64"/>
        <v>#DIV/0!</v>
      </c>
      <c r="AS153" s="1">
        <v>2.512</v>
      </c>
      <c r="AT153" s="1">
        <f t="shared" si="65"/>
        <v>2.512</v>
      </c>
      <c r="AU153" s="23">
        <f t="shared" si="68"/>
        <v>7.545086492454911E-2</v>
      </c>
      <c r="AV153" s="1">
        <v>2000</v>
      </c>
      <c r="AW153" s="1">
        <v>2300</v>
      </c>
      <c r="AX153" s="1">
        <f t="shared" si="66"/>
        <v>1.1499999999999999</v>
      </c>
      <c r="AY153" s="1">
        <v>2.4729999999999999</v>
      </c>
      <c r="AZ153" s="1">
        <f t="shared" si="67"/>
        <v>2.4729999999999999</v>
      </c>
      <c r="BA153" s="23">
        <f t="shared" si="49"/>
        <v>8.9804931910195118E-2</v>
      </c>
      <c r="BB153" s="1" t="s">
        <v>212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</row>
    <row r="154" spans="2:62" x14ac:dyDescent="0.2">
      <c r="B154" s="22" t="s">
        <v>211</v>
      </c>
      <c r="C154" s="1">
        <v>2</v>
      </c>
      <c r="F154" s="1" t="e">
        <f>ROUND(E154/D154,2)</f>
        <v>#DIV/0!</v>
      </c>
      <c r="G154" s="1" t="s">
        <v>787</v>
      </c>
      <c r="H154" s="1">
        <v>3.5419999999999998</v>
      </c>
      <c r="I154" s="1">
        <v>2.645</v>
      </c>
      <c r="J154" s="1">
        <f t="shared" ref="J154:J216" si="70">IF(G154="Trioxan", I154*$I$595,IF(OR(LEFT(H154,1)="6",LEFT(H154,1)="7"), I154*0.95,I154))</f>
        <v>2.645</v>
      </c>
      <c r="K154" s="23">
        <v>0</v>
      </c>
      <c r="N154" s="1" t="e">
        <f t="shared" si="50"/>
        <v>#DIV/0!</v>
      </c>
      <c r="O154" s="1">
        <v>2.5670000000000002</v>
      </c>
      <c r="P154" s="1">
        <f t="shared" si="51"/>
        <v>2.5670000000000002</v>
      </c>
      <c r="Q154" s="23">
        <f t="shared" si="52"/>
        <v>2.9489603024574595E-2</v>
      </c>
      <c r="T154" s="1" t="e">
        <f t="shared" si="53"/>
        <v>#DIV/0!</v>
      </c>
      <c r="U154" s="1">
        <v>2.5129999999999999</v>
      </c>
      <c r="V154" s="1">
        <f t="shared" si="54"/>
        <v>2.5129999999999999</v>
      </c>
      <c r="W154" s="23">
        <f t="shared" si="55"/>
        <v>4.9905482041587956E-2</v>
      </c>
      <c r="X154" s="1">
        <v>800</v>
      </c>
      <c r="Y154" s="1">
        <v>880</v>
      </c>
      <c r="Z154" s="1">
        <f t="shared" si="56"/>
        <v>1.1000000000000001</v>
      </c>
      <c r="AA154" s="1">
        <v>2.375</v>
      </c>
      <c r="AB154" s="1">
        <f t="shared" si="57"/>
        <v>2.375</v>
      </c>
      <c r="AC154" s="23">
        <f t="shared" si="58"/>
        <v>0.10207939508506614</v>
      </c>
      <c r="AF154" s="1" t="e">
        <f t="shared" si="59"/>
        <v>#DIV/0!</v>
      </c>
      <c r="AG154" s="1">
        <v>1330</v>
      </c>
      <c r="AH154" s="1">
        <v>1460</v>
      </c>
      <c r="AI154" s="1">
        <f t="shared" si="60"/>
        <v>1.1000000000000001</v>
      </c>
      <c r="AJ154" s="1">
        <v>2.09</v>
      </c>
      <c r="AK154" s="1">
        <f t="shared" si="61"/>
        <v>2.09</v>
      </c>
      <c r="AL154" s="23">
        <f t="shared" si="62"/>
        <v>0.20982986767485823</v>
      </c>
      <c r="AO154" s="1" t="e">
        <f t="shared" si="63"/>
        <v>#DIV/0!</v>
      </c>
      <c r="AR154" s="1" t="e">
        <f t="shared" si="64"/>
        <v>#DIV/0!</v>
      </c>
      <c r="AS154" s="1">
        <v>1.6870000000000001</v>
      </c>
      <c r="AT154" s="1">
        <f t="shared" si="65"/>
        <v>1.6870000000000001</v>
      </c>
      <c r="AU154" s="23">
        <f t="shared" si="68"/>
        <v>0.36219281663516067</v>
      </c>
      <c r="AV154" s="1">
        <v>11900</v>
      </c>
      <c r="AW154" s="1">
        <v>14400</v>
      </c>
      <c r="AX154" s="1">
        <f t="shared" si="66"/>
        <v>1.21</v>
      </c>
      <c r="AY154" s="1">
        <v>1.3919999999999999</v>
      </c>
      <c r="AZ154" s="1">
        <f t="shared" si="67"/>
        <v>1.3919999999999999</v>
      </c>
      <c r="BA154" s="23">
        <f>1-(AZ154/J154)</f>
        <v>0.47372400756143673</v>
      </c>
      <c r="BB154" s="1" t="s">
        <v>212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</row>
    <row r="155" spans="2:62" x14ac:dyDescent="0.2">
      <c r="B155" s="22" t="s">
        <v>210</v>
      </c>
      <c r="C155" s="1">
        <v>3</v>
      </c>
      <c r="F155" s="1" t="e">
        <f>ROUND(E155/D155,2)</f>
        <v>#DIV/0!</v>
      </c>
      <c r="G155" s="1" t="s">
        <v>576</v>
      </c>
      <c r="J155" s="1">
        <f t="shared" si="70"/>
        <v>0</v>
      </c>
      <c r="K155" s="23">
        <v>0</v>
      </c>
      <c r="N155" s="1" t="e">
        <f t="shared" si="50"/>
        <v>#DIV/0!</v>
      </c>
      <c r="P155" s="1">
        <f t="shared" si="51"/>
        <v>0</v>
      </c>
      <c r="Q155" s="23" t="e">
        <f t="shared" si="52"/>
        <v>#DIV/0!</v>
      </c>
      <c r="T155" s="1" t="e">
        <f t="shared" si="53"/>
        <v>#DIV/0!</v>
      </c>
      <c r="V155" s="1">
        <f t="shared" si="54"/>
        <v>0</v>
      </c>
      <c r="W155" s="23" t="e">
        <f t="shared" si="55"/>
        <v>#DIV/0!</v>
      </c>
      <c r="X155" s="1">
        <v>590</v>
      </c>
      <c r="Y155" s="1">
        <v>650</v>
      </c>
      <c r="Z155" s="1">
        <f t="shared" si="56"/>
        <v>1.1000000000000001</v>
      </c>
      <c r="AB155" s="1">
        <f t="shared" si="57"/>
        <v>0</v>
      </c>
      <c r="AC155" s="23" t="e">
        <f t="shared" si="58"/>
        <v>#DIV/0!</v>
      </c>
      <c r="AF155" s="1" t="e">
        <f t="shared" si="59"/>
        <v>#DIV/0!</v>
      </c>
      <c r="AG155" s="1">
        <v>750</v>
      </c>
      <c r="AH155" s="1">
        <v>850</v>
      </c>
      <c r="AI155" s="1">
        <f t="shared" si="60"/>
        <v>1.1299999999999999</v>
      </c>
      <c r="AK155" s="1">
        <f t="shared" si="61"/>
        <v>0</v>
      </c>
      <c r="AL155" s="23" t="e">
        <f t="shared" si="62"/>
        <v>#DIV/0!</v>
      </c>
      <c r="AO155" s="1" t="e">
        <f t="shared" si="63"/>
        <v>#DIV/0!</v>
      </c>
      <c r="AR155" s="1" t="e">
        <f t="shared" si="64"/>
        <v>#DIV/0!</v>
      </c>
      <c r="AT155" s="1">
        <f t="shared" si="65"/>
        <v>0</v>
      </c>
      <c r="AU155" s="23" t="e">
        <f t="shared" si="68"/>
        <v>#DIV/0!</v>
      </c>
      <c r="AV155" s="1">
        <v>950</v>
      </c>
      <c r="AW155" s="1">
        <v>1100</v>
      </c>
      <c r="AX155" s="1">
        <f t="shared" si="66"/>
        <v>1.1599999999999999</v>
      </c>
      <c r="AZ155" s="1">
        <f t="shared" si="67"/>
        <v>0</v>
      </c>
      <c r="BA155" s="23" t="e">
        <f t="shared" si="49"/>
        <v>#DIV/0!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</row>
    <row r="156" spans="2:62" x14ac:dyDescent="0.2">
      <c r="B156" s="22"/>
    </row>
    <row r="157" spans="2:62" x14ac:dyDescent="0.2">
      <c r="B157" s="22" t="s">
        <v>213</v>
      </c>
      <c r="C157" s="1">
        <v>4</v>
      </c>
      <c r="F157" s="1" t="e">
        <f>ROUND(E157/D157,2)</f>
        <v>#DIV/0!</v>
      </c>
      <c r="G157" s="1" t="s">
        <v>63</v>
      </c>
      <c r="H157" s="1">
        <v>3.5609999999999999</v>
      </c>
      <c r="I157" s="1">
        <v>1.8460000000000001</v>
      </c>
      <c r="J157" s="1">
        <f t="shared" si="70"/>
        <v>1.8460000000000001</v>
      </c>
      <c r="K157" s="23">
        <v>0</v>
      </c>
      <c r="N157" s="1" t="e">
        <f t="shared" si="50"/>
        <v>#DIV/0!</v>
      </c>
      <c r="O157" s="1">
        <v>2.5019999999999998</v>
      </c>
      <c r="P157" s="1">
        <f t="shared" si="51"/>
        <v>2.5019999999999998</v>
      </c>
      <c r="Q157" s="23">
        <f t="shared" si="52"/>
        <v>-0.35536294691224257</v>
      </c>
      <c r="T157" s="1" t="e">
        <f t="shared" si="53"/>
        <v>#DIV/0!</v>
      </c>
      <c r="U157" s="1">
        <v>2.2869999999999999</v>
      </c>
      <c r="V157" s="1">
        <f t="shared" si="54"/>
        <v>2.2869999999999999</v>
      </c>
      <c r="W157" s="23">
        <f t="shared" si="55"/>
        <v>-0.23889490790899237</v>
      </c>
      <c r="X157" s="1">
        <v>390</v>
      </c>
      <c r="Y157" s="1">
        <v>450</v>
      </c>
      <c r="Z157" s="1">
        <f t="shared" si="56"/>
        <v>1.1499999999999999</v>
      </c>
      <c r="AA157" s="1">
        <v>2.302</v>
      </c>
      <c r="AB157" s="1">
        <f t="shared" si="57"/>
        <v>2.302</v>
      </c>
      <c r="AC157" s="23">
        <f t="shared" si="58"/>
        <v>-0.24702058504875413</v>
      </c>
      <c r="AF157" s="1" t="e">
        <f t="shared" si="59"/>
        <v>#DIV/0!</v>
      </c>
      <c r="AG157" s="1">
        <v>870</v>
      </c>
      <c r="AH157" s="1">
        <v>1000</v>
      </c>
      <c r="AI157" s="1">
        <f t="shared" si="60"/>
        <v>1.1499999999999999</v>
      </c>
      <c r="AJ157" s="1">
        <v>2.238</v>
      </c>
      <c r="AK157" s="1">
        <f t="shared" si="61"/>
        <v>2.238</v>
      </c>
      <c r="AL157" s="23">
        <f t="shared" si="62"/>
        <v>-0.21235102925243754</v>
      </c>
      <c r="AO157" s="1" t="e">
        <f t="shared" si="63"/>
        <v>#DIV/0!</v>
      </c>
      <c r="AR157" s="1" t="e">
        <f t="shared" si="64"/>
        <v>#DIV/0!</v>
      </c>
      <c r="AS157" s="1">
        <v>2.1920000000000002</v>
      </c>
      <c r="AT157" s="1">
        <f t="shared" si="65"/>
        <v>2.1920000000000002</v>
      </c>
      <c r="AU157" s="23">
        <f t="shared" si="68"/>
        <v>-0.18743228602383533</v>
      </c>
      <c r="AV157" s="1">
        <v>2500</v>
      </c>
      <c r="AW157" s="1">
        <v>3900</v>
      </c>
      <c r="AX157" s="1">
        <f t="shared" si="66"/>
        <v>1.56</v>
      </c>
      <c r="AY157" s="1">
        <v>2.008</v>
      </c>
      <c r="AZ157" s="1">
        <f t="shared" si="67"/>
        <v>2.008</v>
      </c>
      <c r="BA157" s="23">
        <f t="shared" si="49"/>
        <v>-8.7757313109425805E-2</v>
      </c>
      <c r="BB157" s="1" t="s">
        <v>212</v>
      </c>
      <c r="BC157" s="1" t="s">
        <v>216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2:62" x14ac:dyDescent="0.2">
      <c r="B158" s="22" t="s">
        <v>214</v>
      </c>
      <c r="C158" s="1">
        <v>5</v>
      </c>
      <c r="F158" s="1" t="e">
        <f>ROUND(E158/D158,2)</f>
        <v>#DIV/0!</v>
      </c>
      <c r="G158" s="1" t="s">
        <v>63</v>
      </c>
      <c r="H158" s="1">
        <v>3.48</v>
      </c>
      <c r="I158" s="1">
        <v>2.6629999999999998</v>
      </c>
      <c r="J158" s="1">
        <f t="shared" si="70"/>
        <v>2.6629999999999998</v>
      </c>
      <c r="K158" s="23">
        <v>0</v>
      </c>
      <c r="N158" s="1" t="e">
        <f t="shared" si="50"/>
        <v>#DIV/0!</v>
      </c>
      <c r="O158" s="1">
        <v>2.6139999999999999</v>
      </c>
      <c r="P158" s="1">
        <f t="shared" si="51"/>
        <v>2.6139999999999999</v>
      </c>
      <c r="Q158" s="23">
        <f t="shared" si="52"/>
        <v>1.8400300413067949E-2</v>
      </c>
      <c r="T158" s="1" t="e">
        <f t="shared" si="53"/>
        <v>#DIV/0!</v>
      </c>
      <c r="U158" s="1">
        <v>2.5539999999999998</v>
      </c>
      <c r="V158" s="1">
        <f t="shared" si="54"/>
        <v>2.5539999999999998</v>
      </c>
      <c r="W158" s="23">
        <f t="shared" si="55"/>
        <v>4.0931280510702162E-2</v>
      </c>
      <c r="X158" s="1">
        <v>1790</v>
      </c>
      <c r="Y158" s="1">
        <v>2000</v>
      </c>
      <c r="Z158" s="1">
        <f t="shared" si="56"/>
        <v>1.1200000000000001</v>
      </c>
      <c r="AA158" s="1">
        <v>2.4460000000000002</v>
      </c>
      <c r="AB158" s="1">
        <f t="shared" si="57"/>
        <v>2.4460000000000002</v>
      </c>
      <c r="AC158" s="23">
        <f t="shared" si="58"/>
        <v>8.1487044686443744E-2</v>
      </c>
      <c r="AF158" s="1" t="e">
        <f t="shared" si="59"/>
        <v>#DIV/0!</v>
      </c>
      <c r="AG158" s="1">
        <v>3100</v>
      </c>
      <c r="AH158" s="1">
        <v>3500</v>
      </c>
      <c r="AI158" s="1">
        <f t="shared" si="60"/>
        <v>1.1299999999999999</v>
      </c>
      <c r="AJ158" s="1">
        <v>2.2509999999999999</v>
      </c>
      <c r="AK158" s="1">
        <f t="shared" si="61"/>
        <v>2.2509999999999999</v>
      </c>
      <c r="AL158" s="23">
        <f t="shared" si="62"/>
        <v>0.15471273000375518</v>
      </c>
      <c r="AO158" s="1" t="e">
        <f t="shared" si="63"/>
        <v>#DIV/0!</v>
      </c>
      <c r="AR158" s="1" t="e">
        <f t="shared" si="64"/>
        <v>#DIV/0!</v>
      </c>
      <c r="AS158" s="1">
        <v>2.0089999999999999</v>
      </c>
      <c r="AT158" s="1">
        <f t="shared" si="65"/>
        <v>2.0089999999999999</v>
      </c>
      <c r="AU158" s="23">
        <f t="shared" si="68"/>
        <v>0.2455876830642133</v>
      </c>
      <c r="AV158" s="1" t="s">
        <v>673</v>
      </c>
      <c r="AW158" s="1">
        <v>6600</v>
      </c>
      <c r="AX158" s="1">
        <f>ROUND(AW158/5900,2)</f>
        <v>1.1200000000000001</v>
      </c>
      <c r="AY158" s="1">
        <v>1.883</v>
      </c>
      <c r="AZ158" s="1">
        <f t="shared" si="67"/>
        <v>1.883</v>
      </c>
      <c r="BA158" s="23">
        <f t="shared" si="49"/>
        <v>0.2929027412692452</v>
      </c>
      <c r="BB158" s="1" t="s">
        <v>212</v>
      </c>
      <c r="BC158" s="1" t="s">
        <v>217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</row>
    <row r="159" spans="2:62" x14ac:dyDescent="0.2">
      <c r="B159" s="22" t="s">
        <v>215</v>
      </c>
      <c r="C159" s="1">
        <v>6</v>
      </c>
      <c r="F159" s="1" t="e">
        <f>ROUND(E159/D159,2)</f>
        <v>#DIV/0!</v>
      </c>
      <c r="G159" s="1" t="s">
        <v>787</v>
      </c>
      <c r="H159" s="1">
        <v>3.956</v>
      </c>
      <c r="I159" s="1">
        <v>2.5030000000000001</v>
      </c>
      <c r="J159" s="1">
        <f t="shared" si="70"/>
        <v>2.5030000000000001</v>
      </c>
      <c r="K159" s="23">
        <v>0</v>
      </c>
      <c r="N159" s="1" t="e">
        <f t="shared" si="50"/>
        <v>#DIV/0!</v>
      </c>
      <c r="O159" s="1">
        <v>1.766</v>
      </c>
      <c r="P159" s="1">
        <f t="shared" si="51"/>
        <v>1.766</v>
      </c>
      <c r="Q159" s="23">
        <f t="shared" si="52"/>
        <v>0.29444666400319619</v>
      </c>
      <c r="T159" s="1" t="e">
        <f t="shared" si="53"/>
        <v>#DIV/0!</v>
      </c>
      <c r="U159" s="1">
        <v>1.7769999999999999</v>
      </c>
      <c r="V159" s="1">
        <f t="shared" si="54"/>
        <v>1.7769999999999999</v>
      </c>
      <c r="W159" s="23">
        <f t="shared" si="55"/>
        <v>0.29005193767479032</v>
      </c>
      <c r="X159" s="1" t="s">
        <v>674</v>
      </c>
      <c r="Y159" s="1">
        <v>490</v>
      </c>
      <c r="Z159" s="1">
        <f>ROUND(Y159/390,2)</f>
        <v>1.26</v>
      </c>
      <c r="AA159" s="1">
        <v>1.7350000000000001</v>
      </c>
      <c r="AB159" s="1">
        <f t="shared" si="57"/>
        <v>1.7350000000000001</v>
      </c>
      <c r="AC159" s="23">
        <f t="shared" si="58"/>
        <v>0.30683180183779468</v>
      </c>
      <c r="AF159" s="1" t="e">
        <f t="shared" si="59"/>
        <v>#DIV/0!</v>
      </c>
      <c r="AG159" s="1" t="s">
        <v>675</v>
      </c>
      <c r="AH159" s="1">
        <v>870</v>
      </c>
      <c r="AI159" s="1">
        <f>ROUND(AH159/650,2)</f>
        <v>1.34</v>
      </c>
      <c r="AJ159" s="1">
        <v>1.681</v>
      </c>
      <c r="AK159" s="1">
        <f t="shared" si="61"/>
        <v>1.681</v>
      </c>
      <c r="AL159" s="23">
        <f t="shared" si="62"/>
        <v>0.3284059129045146</v>
      </c>
      <c r="AO159" s="1" t="e">
        <f t="shared" si="63"/>
        <v>#DIV/0!</v>
      </c>
      <c r="AR159" s="1" t="e">
        <f t="shared" si="64"/>
        <v>#DIV/0!</v>
      </c>
      <c r="AS159" s="1">
        <v>1.589</v>
      </c>
      <c r="AT159" s="1">
        <f t="shared" si="65"/>
        <v>1.589</v>
      </c>
      <c r="AU159" s="23">
        <f t="shared" si="68"/>
        <v>0.3651618058330004</v>
      </c>
      <c r="AV159" s="1" t="s">
        <v>676</v>
      </c>
      <c r="AW159" s="1">
        <v>900</v>
      </c>
      <c r="AX159" s="1">
        <f>ROUND(AW159/610,2)</f>
        <v>1.48</v>
      </c>
      <c r="AY159" s="1">
        <v>1.5329999999999999</v>
      </c>
      <c r="AZ159" s="1">
        <f t="shared" si="67"/>
        <v>1.5329999999999999</v>
      </c>
      <c r="BA159" s="23">
        <f t="shared" si="49"/>
        <v>0.38753495805033966</v>
      </c>
      <c r="BB159" s="1" t="s">
        <v>212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</row>
    <row r="160" spans="2:62" x14ac:dyDescent="0.2">
      <c r="B160" s="22"/>
    </row>
    <row r="161" spans="2:62" x14ac:dyDescent="0.2">
      <c r="B161" s="22" t="s">
        <v>219</v>
      </c>
      <c r="C161" s="1">
        <v>7</v>
      </c>
      <c r="F161" s="1" t="e">
        <f>ROUND(E161/D161,2)</f>
        <v>#DIV/0!</v>
      </c>
      <c r="G161" s="1" t="s">
        <v>63</v>
      </c>
      <c r="H161" s="1">
        <v>6.64</v>
      </c>
      <c r="I161" s="1">
        <v>2.6949999999999998</v>
      </c>
      <c r="J161" s="1">
        <f t="shared" si="70"/>
        <v>2.5602499999999999</v>
      </c>
      <c r="K161" s="23">
        <v>0</v>
      </c>
      <c r="N161" s="1" t="e">
        <f t="shared" si="50"/>
        <v>#DIV/0!</v>
      </c>
      <c r="O161" s="1">
        <v>1.94</v>
      </c>
      <c r="P161" s="1">
        <f t="shared" si="51"/>
        <v>1.843</v>
      </c>
      <c r="Q161" s="23">
        <f t="shared" si="52"/>
        <v>0.28014842300556586</v>
      </c>
      <c r="T161" s="1" t="e">
        <f t="shared" si="53"/>
        <v>#DIV/0!</v>
      </c>
      <c r="U161" s="1">
        <v>1.542</v>
      </c>
      <c r="V161" s="1">
        <f t="shared" si="54"/>
        <v>1.4648999999999999</v>
      </c>
      <c r="W161" s="23">
        <f t="shared" si="55"/>
        <v>0.42782931354359932</v>
      </c>
      <c r="X161" s="1">
        <v>4200</v>
      </c>
      <c r="Y161" s="1">
        <v>5500</v>
      </c>
      <c r="Z161" s="1">
        <f t="shared" si="56"/>
        <v>1.31</v>
      </c>
      <c r="AA161" s="1">
        <v>0.82799999999999996</v>
      </c>
      <c r="AB161" s="1">
        <f t="shared" si="57"/>
        <v>0.78659999999999997</v>
      </c>
      <c r="AC161" s="23">
        <f t="shared" si="58"/>
        <v>0.69276437847866412</v>
      </c>
      <c r="AF161" s="1" t="e">
        <f t="shared" si="59"/>
        <v>#DIV/0!</v>
      </c>
      <c r="AG161" s="1">
        <v>4700</v>
      </c>
      <c r="AH161" s="1">
        <v>6200</v>
      </c>
      <c r="AI161" s="1">
        <f t="shared" si="60"/>
        <v>1.32</v>
      </c>
      <c r="AJ161" s="1">
        <v>0.23100000000000001</v>
      </c>
      <c r="AK161" s="1">
        <f t="shared" si="61"/>
        <v>0.21945000000000001</v>
      </c>
      <c r="AL161" s="23">
        <f t="shared" si="62"/>
        <v>0.91428571428571426</v>
      </c>
      <c r="AO161" s="1" t="e">
        <f t="shared" si="63"/>
        <v>#DIV/0!</v>
      </c>
      <c r="AR161" s="1" t="e">
        <f t="shared" si="64"/>
        <v>#DIV/0!</v>
      </c>
      <c r="AS161" s="1">
        <v>2.3E-2</v>
      </c>
      <c r="AT161" s="1">
        <f t="shared" si="65"/>
        <v>2.1849999999999998E-2</v>
      </c>
      <c r="AU161" s="23">
        <f t="shared" si="68"/>
        <v>0.99146567717996292</v>
      </c>
      <c r="AV161" s="1">
        <v>4700</v>
      </c>
      <c r="AW161" s="1">
        <v>6300</v>
      </c>
      <c r="AX161" s="1">
        <f t="shared" si="66"/>
        <v>1.34</v>
      </c>
      <c r="AY161" s="1">
        <v>1E-3</v>
      </c>
      <c r="AZ161" s="1">
        <f t="shared" si="67"/>
        <v>9.5E-4</v>
      </c>
      <c r="BA161" s="23">
        <f>1-(AZ161/J161)</f>
        <v>0.99962894248608536</v>
      </c>
      <c r="BB161" s="1" t="s">
        <v>212</v>
      </c>
      <c r="BC161" s="1" t="s">
        <v>221</v>
      </c>
      <c r="BD161" s="1">
        <v>2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</row>
    <row r="162" spans="2:62" x14ac:dyDescent="0.2">
      <c r="B162" s="22" t="s">
        <v>218</v>
      </c>
      <c r="C162" s="1">
        <v>8</v>
      </c>
      <c r="F162" s="1" t="e">
        <f>ROUND(E162/D162,2)</f>
        <v>#DIV/0!</v>
      </c>
      <c r="G162" s="1" t="s">
        <v>63</v>
      </c>
      <c r="H162" s="1">
        <v>6.62</v>
      </c>
      <c r="I162" s="1">
        <v>2.6240000000000001</v>
      </c>
      <c r="J162" s="1">
        <f t="shared" si="70"/>
        <v>2.4927999999999999</v>
      </c>
      <c r="K162" s="23">
        <v>0</v>
      </c>
      <c r="N162" s="1" t="e">
        <f t="shared" si="50"/>
        <v>#DIV/0!</v>
      </c>
      <c r="O162" s="1">
        <v>2.2280000000000002</v>
      </c>
      <c r="P162" s="1">
        <f t="shared" si="51"/>
        <v>2.1166</v>
      </c>
      <c r="Q162" s="23">
        <f t="shared" si="52"/>
        <v>0.15091463414634143</v>
      </c>
      <c r="T162" s="1" t="e">
        <f t="shared" si="53"/>
        <v>#DIV/0!</v>
      </c>
      <c r="U162" s="1">
        <v>2.0070000000000001</v>
      </c>
      <c r="V162" s="1">
        <f t="shared" si="54"/>
        <v>1.90665</v>
      </c>
      <c r="W162" s="23">
        <f t="shared" si="55"/>
        <v>0.23513719512195119</v>
      </c>
      <c r="X162" s="1">
        <v>7200</v>
      </c>
      <c r="Y162" s="1">
        <v>8900</v>
      </c>
      <c r="Z162" s="1">
        <f t="shared" si="56"/>
        <v>1.24</v>
      </c>
      <c r="AA162" s="1">
        <v>1.5580000000000001</v>
      </c>
      <c r="AB162" s="1">
        <f t="shared" si="57"/>
        <v>1.4801</v>
      </c>
      <c r="AC162" s="23">
        <f t="shared" si="58"/>
        <v>0.40625</v>
      </c>
      <c r="AF162" s="1" t="e">
        <f t="shared" si="59"/>
        <v>#DIV/0!</v>
      </c>
      <c r="AG162" s="1">
        <v>10300</v>
      </c>
      <c r="AH162" s="1">
        <v>12100</v>
      </c>
      <c r="AI162" s="1">
        <f t="shared" si="60"/>
        <v>1.17</v>
      </c>
      <c r="AJ162" s="1">
        <v>0.995</v>
      </c>
      <c r="AK162" s="1">
        <f t="shared" si="61"/>
        <v>0.94524999999999992</v>
      </c>
      <c r="AL162" s="23">
        <f t="shared" si="62"/>
        <v>0.62080792682926833</v>
      </c>
      <c r="AO162" s="1" t="e">
        <f t="shared" si="63"/>
        <v>#DIV/0!</v>
      </c>
      <c r="AR162" s="1" t="e">
        <f t="shared" si="64"/>
        <v>#DIV/0!</v>
      </c>
      <c r="AS162" s="1">
        <v>0.54300000000000004</v>
      </c>
      <c r="AT162" s="1">
        <f t="shared" si="65"/>
        <v>0.51585000000000003</v>
      </c>
      <c r="AU162" s="23">
        <f t="shared" si="68"/>
        <v>0.79306402439024382</v>
      </c>
      <c r="AV162" s="1">
        <v>12600</v>
      </c>
      <c r="AW162" s="1">
        <v>15100</v>
      </c>
      <c r="AX162" s="1">
        <f t="shared" si="66"/>
        <v>1.2</v>
      </c>
      <c r="AY162" s="1">
        <v>0.40799999999999997</v>
      </c>
      <c r="AZ162" s="1">
        <f t="shared" si="67"/>
        <v>0.38759999999999994</v>
      </c>
      <c r="BA162" s="23">
        <f t="shared" si="49"/>
        <v>0.84451219512195119</v>
      </c>
      <c r="BB162" s="1" t="s">
        <v>212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1</v>
      </c>
    </row>
    <row r="163" spans="2:62" x14ac:dyDescent="0.2">
      <c r="B163" s="22" t="s">
        <v>220</v>
      </c>
      <c r="C163" s="1">
        <v>9</v>
      </c>
      <c r="F163" s="1" t="e">
        <f>ROUND(E163/D163,2)</f>
        <v>#DIV/0!</v>
      </c>
      <c r="G163" s="1" t="s">
        <v>788</v>
      </c>
      <c r="H163" s="1" t="s">
        <v>843</v>
      </c>
      <c r="I163" s="1">
        <v>3.0960000000000001</v>
      </c>
      <c r="J163" s="1">
        <f t="shared" si="70"/>
        <v>2.6316000000000002</v>
      </c>
      <c r="K163" s="23">
        <v>0</v>
      </c>
      <c r="N163" s="1" t="e">
        <f t="shared" si="50"/>
        <v>#DIV/0!</v>
      </c>
      <c r="O163" s="1">
        <v>2.9529999999999998</v>
      </c>
      <c r="P163" s="1">
        <f t="shared" si="51"/>
        <v>2.5100499999999997</v>
      </c>
      <c r="Q163" s="23">
        <f t="shared" si="52"/>
        <v>4.6188630490956228E-2</v>
      </c>
      <c r="T163" s="1" t="e">
        <f t="shared" si="53"/>
        <v>#DIV/0!</v>
      </c>
      <c r="U163" s="1">
        <v>2.9020000000000001</v>
      </c>
      <c r="V163" s="1">
        <f t="shared" si="54"/>
        <v>2.4666999999999999</v>
      </c>
      <c r="W163" s="23">
        <f t="shared" si="55"/>
        <v>6.266149870801041E-2</v>
      </c>
      <c r="X163" s="1">
        <v>3400</v>
      </c>
      <c r="Y163" s="1">
        <v>4500</v>
      </c>
      <c r="Z163" s="1">
        <f t="shared" si="56"/>
        <v>1.32</v>
      </c>
      <c r="AA163" s="1">
        <v>2.581</v>
      </c>
      <c r="AB163" s="1">
        <f t="shared" si="57"/>
        <v>2.1938499999999999</v>
      </c>
      <c r="AC163" s="23">
        <f t="shared" si="58"/>
        <v>0.16634366925064614</v>
      </c>
      <c r="AF163" s="1" t="e">
        <f t="shared" si="59"/>
        <v>#DIV/0!</v>
      </c>
      <c r="AG163" s="1">
        <v>5000</v>
      </c>
      <c r="AH163" s="1">
        <v>6400</v>
      </c>
      <c r="AI163" s="1">
        <f t="shared" si="60"/>
        <v>1.28</v>
      </c>
      <c r="AJ163" s="1">
        <v>2.278</v>
      </c>
      <c r="AK163" s="1">
        <f t="shared" si="61"/>
        <v>1.9362999999999999</v>
      </c>
      <c r="AL163" s="23">
        <f t="shared" si="62"/>
        <v>0.26421188630490966</v>
      </c>
      <c r="AO163" s="1" t="e">
        <f t="shared" si="63"/>
        <v>#DIV/0!</v>
      </c>
      <c r="AR163" s="1" t="e">
        <f t="shared" si="64"/>
        <v>#DIV/0!</v>
      </c>
      <c r="AS163" s="1">
        <v>1.929</v>
      </c>
      <c r="AT163" s="1">
        <f t="shared" si="65"/>
        <v>1.6396500000000001</v>
      </c>
      <c r="AU163" s="23">
        <f t="shared" si="68"/>
        <v>0.37693798449612403</v>
      </c>
      <c r="AV163" s="1">
        <v>6500</v>
      </c>
      <c r="AW163" s="1">
        <v>8200</v>
      </c>
      <c r="AX163" s="1">
        <f t="shared" si="66"/>
        <v>1.26</v>
      </c>
      <c r="AY163" s="1">
        <v>1.9059999999999999</v>
      </c>
      <c r="AZ163" s="1">
        <f t="shared" si="67"/>
        <v>1.6200999999999999</v>
      </c>
      <c r="BA163" s="23">
        <f t="shared" si="49"/>
        <v>0.38436692506459957</v>
      </c>
      <c r="BB163" s="1" t="s">
        <v>212</v>
      </c>
      <c r="BC163" s="1" t="s">
        <v>222</v>
      </c>
      <c r="BD163" s="1">
        <v>1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</row>
    <row r="164" spans="2:62" x14ac:dyDescent="0.2">
      <c r="B164" s="22"/>
    </row>
    <row r="165" spans="2:62" x14ac:dyDescent="0.2">
      <c r="B165" s="22" t="s">
        <v>223</v>
      </c>
      <c r="C165" s="1">
        <v>10</v>
      </c>
      <c r="F165" s="1" t="e">
        <f>ROUND(E165/D165,2)</f>
        <v>#DIV/0!</v>
      </c>
      <c r="G165" s="1" t="s">
        <v>63</v>
      </c>
      <c r="H165" s="1" t="s">
        <v>823</v>
      </c>
      <c r="I165" s="1">
        <v>2.9319999999999999</v>
      </c>
      <c r="J165" s="1">
        <f t="shared" si="70"/>
        <v>2.7853999999999997</v>
      </c>
      <c r="K165" s="23">
        <v>0</v>
      </c>
      <c r="N165" s="1" t="e">
        <f t="shared" si="50"/>
        <v>#DIV/0!</v>
      </c>
      <c r="O165" s="1">
        <v>2.58</v>
      </c>
      <c r="P165" s="1">
        <f t="shared" si="51"/>
        <v>2.4510000000000001</v>
      </c>
      <c r="Q165" s="23">
        <f t="shared" si="52"/>
        <v>0.12005457025920863</v>
      </c>
      <c r="T165" s="1" t="e">
        <f t="shared" si="53"/>
        <v>#DIV/0!</v>
      </c>
      <c r="U165" s="1">
        <v>2.359</v>
      </c>
      <c r="V165" s="1">
        <f t="shared" si="54"/>
        <v>2.24105</v>
      </c>
      <c r="W165" s="23">
        <f t="shared" si="55"/>
        <v>0.19542974079126862</v>
      </c>
      <c r="X165" s="1">
        <v>6800</v>
      </c>
      <c r="Y165" s="1">
        <v>8600</v>
      </c>
      <c r="Z165" s="1">
        <f t="shared" si="56"/>
        <v>1.26</v>
      </c>
      <c r="AA165" s="1" t="s">
        <v>124</v>
      </c>
      <c r="AB165" s="1" t="e">
        <f t="shared" si="57"/>
        <v>#VALUE!</v>
      </c>
      <c r="AC165" s="23" t="e">
        <f t="shared" si="58"/>
        <v>#VALUE!</v>
      </c>
      <c r="AF165" s="1" t="e">
        <f t="shared" si="59"/>
        <v>#DIV/0!</v>
      </c>
      <c r="AG165" s="1">
        <v>9400</v>
      </c>
      <c r="AH165" s="1">
        <v>11800</v>
      </c>
      <c r="AI165" s="1">
        <f t="shared" si="60"/>
        <v>1.26</v>
      </c>
      <c r="AJ165" s="1">
        <v>1.2</v>
      </c>
      <c r="AK165" s="1">
        <f t="shared" si="61"/>
        <v>1.1399999999999999</v>
      </c>
      <c r="AL165" s="23">
        <f t="shared" si="62"/>
        <v>0.59072305593451568</v>
      </c>
      <c r="AO165" s="1" t="e">
        <f t="shared" si="63"/>
        <v>#DIV/0!</v>
      </c>
      <c r="AR165" s="1" t="e">
        <f t="shared" si="64"/>
        <v>#DIV/0!</v>
      </c>
      <c r="AS165" s="1">
        <v>0.64900000000000002</v>
      </c>
      <c r="AT165" s="1">
        <f t="shared" si="65"/>
        <v>0.61655000000000004</v>
      </c>
      <c r="AU165" s="23">
        <f t="shared" si="68"/>
        <v>0.77864938608458389</v>
      </c>
      <c r="AV165" s="1">
        <v>7200</v>
      </c>
      <c r="AW165" s="1">
        <v>9200</v>
      </c>
      <c r="AX165" s="1">
        <f t="shared" si="66"/>
        <v>1.28</v>
      </c>
      <c r="AY165" s="1">
        <v>0.438</v>
      </c>
      <c r="AZ165" s="1">
        <f t="shared" si="67"/>
        <v>0.41609999999999997</v>
      </c>
      <c r="BA165" s="23">
        <f t="shared" si="49"/>
        <v>0.85061391541609821</v>
      </c>
      <c r="BB165" s="1" t="s">
        <v>212</v>
      </c>
      <c r="BC165" s="1" t="s">
        <v>226</v>
      </c>
      <c r="BD165" s="1">
        <v>2</v>
      </c>
      <c r="BE165" s="1">
        <v>1</v>
      </c>
      <c r="BF165" s="1">
        <v>0</v>
      </c>
      <c r="BG165" s="1">
        <v>0</v>
      </c>
      <c r="BH165" s="1">
        <v>0</v>
      </c>
      <c r="BI165" s="1">
        <v>0</v>
      </c>
    </row>
    <row r="166" spans="2:62" x14ac:dyDescent="0.2">
      <c r="B166" s="22" t="s">
        <v>224</v>
      </c>
      <c r="C166" s="1">
        <v>11</v>
      </c>
      <c r="F166" s="1" t="e">
        <f>ROUND(E166/D166,2)</f>
        <v>#DIV/0!</v>
      </c>
      <c r="G166" s="1" t="s">
        <v>63</v>
      </c>
      <c r="H166" s="1" t="s">
        <v>844</v>
      </c>
      <c r="I166" s="1">
        <v>2.7839999999999998</v>
      </c>
      <c r="J166" s="1">
        <f t="shared" si="70"/>
        <v>2.6447999999999996</v>
      </c>
      <c r="K166" s="23">
        <v>0</v>
      </c>
      <c r="N166" s="1" t="e">
        <f t="shared" si="50"/>
        <v>#DIV/0!</v>
      </c>
      <c r="O166" s="1">
        <v>2.488</v>
      </c>
      <c r="P166" s="1">
        <f t="shared" si="51"/>
        <v>2.3635999999999999</v>
      </c>
      <c r="Q166" s="23">
        <f t="shared" si="52"/>
        <v>0.10632183908045967</v>
      </c>
      <c r="T166" s="1" t="e">
        <f t="shared" si="53"/>
        <v>#DIV/0!</v>
      </c>
      <c r="U166" s="1">
        <v>2.1440000000000001</v>
      </c>
      <c r="V166" s="1">
        <f t="shared" si="54"/>
        <v>2.0367999999999999</v>
      </c>
      <c r="W166" s="23">
        <f t="shared" si="55"/>
        <v>0.22988505747126431</v>
      </c>
      <c r="X166" s="1">
        <v>8100</v>
      </c>
      <c r="Y166" s="1">
        <v>9000</v>
      </c>
      <c r="Z166" s="1">
        <f t="shared" si="56"/>
        <v>1.1100000000000001</v>
      </c>
      <c r="AA166" s="1">
        <v>1.581</v>
      </c>
      <c r="AB166" s="1">
        <f t="shared" si="57"/>
        <v>1.5019499999999999</v>
      </c>
      <c r="AC166" s="23">
        <f t="shared" si="58"/>
        <v>0.43211206896551724</v>
      </c>
      <c r="AF166" s="1" t="e">
        <f t="shared" si="59"/>
        <v>#DIV/0!</v>
      </c>
      <c r="AG166" s="1">
        <v>18800</v>
      </c>
      <c r="AH166" s="1">
        <v>23000</v>
      </c>
      <c r="AI166" s="1">
        <f t="shared" si="60"/>
        <v>1.22</v>
      </c>
      <c r="AJ166" s="1">
        <v>0.94699999999999995</v>
      </c>
      <c r="AK166" s="1">
        <f t="shared" si="61"/>
        <v>0.89964999999999995</v>
      </c>
      <c r="AL166" s="23">
        <f t="shared" si="62"/>
        <v>0.65984195402298851</v>
      </c>
      <c r="AO166" s="1" t="e">
        <f t="shared" si="63"/>
        <v>#DIV/0!</v>
      </c>
      <c r="AR166" s="1" t="e">
        <f t="shared" si="64"/>
        <v>#DIV/0!</v>
      </c>
      <c r="AS166" s="1">
        <v>0.251</v>
      </c>
      <c r="AT166" s="1">
        <f t="shared" si="65"/>
        <v>0.23845</v>
      </c>
      <c r="AU166" s="23">
        <f t="shared" si="68"/>
        <v>0.90984195402298851</v>
      </c>
      <c r="AV166" s="1">
        <v>25100</v>
      </c>
      <c r="AW166" s="1">
        <v>31000</v>
      </c>
      <c r="AX166" s="1">
        <f t="shared" si="66"/>
        <v>1.24</v>
      </c>
      <c r="AY166" s="1">
        <v>9.8000000000000004E-2</v>
      </c>
      <c r="AZ166" s="1">
        <f t="shared" si="67"/>
        <v>9.3100000000000002E-2</v>
      </c>
      <c r="BA166" s="23">
        <f t="shared" si="49"/>
        <v>0.9647988505747126</v>
      </c>
      <c r="BB166" s="1" t="s">
        <v>212</v>
      </c>
      <c r="BC166" s="1" t="s">
        <v>227</v>
      </c>
      <c r="BD166" s="1">
        <v>0</v>
      </c>
      <c r="BE166" s="1">
        <v>0</v>
      </c>
      <c r="BF166" s="1">
        <v>1</v>
      </c>
      <c r="BG166" s="1">
        <v>0</v>
      </c>
      <c r="BH166" s="1">
        <v>0</v>
      </c>
      <c r="BI166" s="1">
        <v>0</v>
      </c>
    </row>
    <row r="167" spans="2:62" x14ac:dyDescent="0.2">
      <c r="B167" s="22" t="s">
        <v>225</v>
      </c>
      <c r="C167" s="1">
        <v>12</v>
      </c>
      <c r="F167" s="1" t="e">
        <f>ROUND(E167/D167,2)</f>
        <v>#DIV/0!</v>
      </c>
      <c r="G167" s="1" t="s">
        <v>788</v>
      </c>
      <c r="H167" s="1" t="s">
        <v>845</v>
      </c>
      <c r="I167" s="1">
        <v>3.2160000000000002</v>
      </c>
      <c r="J167" s="1">
        <f t="shared" si="70"/>
        <v>2.7336</v>
      </c>
      <c r="K167" s="23">
        <v>0</v>
      </c>
      <c r="N167" s="1" t="e">
        <f t="shared" si="50"/>
        <v>#DIV/0!</v>
      </c>
      <c r="O167" s="1">
        <v>3.093</v>
      </c>
      <c r="P167" s="1">
        <f t="shared" si="51"/>
        <v>2.6290499999999999</v>
      </c>
      <c r="Q167" s="23">
        <f t="shared" si="52"/>
        <v>3.8246268656716431E-2</v>
      </c>
      <c r="T167" s="1" t="e">
        <f t="shared" si="53"/>
        <v>#DIV/0!</v>
      </c>
      <c r="U167" s="1">
        <v>3.0019999999999998</v>
      </c>
      <c r="V167" s="1">
        <f t="shared" si="54"/>
        <v>2.5516999999999999</v>
      </c>
      <c r="W167" s="23">
        <f t="shared" si="55"/>
        <v>6.6542288557214002E-2</v>
      </c>
      <c r="X167" s="1">
        <v>11500</v>
      </c>
      <c r="Y167" s="1">
        <v>17000</v>
      </c>
      <c r="Z167" s="1">
        <f t="shared" si="56"/>
        <v>1.48</v>
      </c>
      <c r="AA167" s="1">
        <v>2.6749999999999998</v>
      </c>
      <c r="AB167" s="1">
        <f t="shared" si="57"/>
        <v>2.2737499999999997</v>
      </c>
      <c r="AC167" s="23">
        <f t="shared" si="58"/>
        <v>0.16822139303482597</v>
      </c>
      <c r="AF167" s="1" t="e">
        <f t="shared" si="59"/>
        <v>#DIV/0!</v>
      </c>
      <c r="AG167" s="1">
        <v>8000</v>
      </c>
      <c r="AH167" s="1">
        <v>10500</v>
      </c>
      <c r="AI167" s="1">
        <f t="shared" si="60"/>
        <v>1.31</v>
      </c>
      <c r="AJ167" s="1">
        <v>2.1440000000000001</v>
      </c>
      <c r="AK167" s="1">
        <f t="shared" si="61"/>
        <v>1.8224</v>
      </c>
      <c r="AL167" s="23">
        <f t="shared" si="62"/>
        <v>0.33333333333333337</v>
      </c>
      <c r="AO167" s="1" t="e">
        <f t="shared" si="63"/>
        <v>#DIV/0!</v>
      </c>
      <c r="AR167" s="1" t="e">
        <f t="shared" si="64"/>
        <v>#DIV/0!</v>
      </c>
      <c r="AS167" s="1">
        <v>1.518</v>
      </c>
      <c r="AT167" s="1">
        <f t="shared" si="65"/>
        <v>1.2903</v>
      </c>
      <c r="AU167" s="23">
        <f t="shared" si="68"/>
        <v>0.52798507462686572</v>
      </c>
      <c r="AV167" s="1">
        <v>890</v>
      </c>
      <c r="AW167" s="1">
        <v>1100</v>
      </c>
      <c r="AX167" s="1">
        <f t="shared" si="66"/>
        <v>1.24</v>
      </c>
      <c r="AY167" s="1">
        <v>1.254</v>
      </c>
      <c r="AZ167" s="1">
        <f t="shared" si="67"/>
        <v>1.0659000000000001</v>
      </c>
      <c r="BA167" s="23">
        <f>1-(AZ167/J167)</f>
        <v>0.6100746268656716</v>
      </c>
      <c r="BB167" s="1" t="s">
        <v>212</v>
      </c>
      <c r="BC167" s="1" t="s">
        <v>577</v>
      </c>
      <c r="BD167" s="1">
        <v>0</v>
      </c>
      <c r="BE167" s="1">
        <v>1</v>
      </c>
      <c r="BF167" s="1">
        <v>0.5</v>
      </c>
      <c r="BG167" s="1">
        <v>0</v>
      </c>
      <c r="BH167" s="1">
        <v>0</v>
      </c>
      <c r="BI167" s="1">
        <v>0</v>
      </c>
    </row>
    <row r="168" spans="2:62" x14ac:dyDescent="0.2">
      <c r="B168" s="22"/>
    </row>
    <row r="169" spans="2:62" x14ac:dyDescent="0.2">
      <c r="B169" s="22" t="s">
        <v>228</v>
      </c>
      <c r="C169" s="1">
        <v>13</v>
      </c>
      <c r="F169" s="1" t="e">
        <f>ROUND(E169/D169,2)</f>
        <v>#DIV/0!</v>
      </c>
      <c r="G169" s="1" t="s">
        <v>63</v>
      </c>
      <c r="H169" s="1" t="s">
        <v>846</v>
      </c>
      <c r="I169" s="1">
        <v>2.714</v>
      </c>
      <c r="J169" s="1">
        <f t="shared" si="70"/>
        <v>2.714</v>
      </c>
      <c r="K169" s="23">
        <v>0</v>
      </c>
      <c r="N169" s="1" t="e">
        <f t="shared" si="50"/>
        <v>#DIV/0!</v>
      </c>
      <c r="O169" s="1">
        <v>2.379</v>
      </c>
      <c r="P169" s="1">
        <f t="shared" si="51"/>
        <v>2.379</v>
      </c>
      <c r="Q169" s="23">
        <f t="shared" si="52"/>
        <v>0.12343404568901983</v>
      </c>
      <c r="T169" s="1" t="e">
        <f t="shared" si="53"/>
        <v>#DIV/0!</v>
      </c>
      <c r="U169" s="1">
        <v>2.238</v>
      </c>
      <c r="V169" s="1">
        <f t="shared" si="54"/>
        <v>2.238</v>
      </c>
      <c r="W169" s="23">
        <f t="shared" si="55"/>
        <v>0.17538688282977155</v>
      </c>
      <c r="X169" s="1">
        <v>9800</v>
      </c>
      <c r="Y169" s="1">
        <v>11900</v>
      </c>
      <c r="Z169" s="1">
        <f t="shared" si="56"/>
        <v>1.21</v>
      </c>
      <c r="AA169" s="1">
        <v>1.774</v>
      </c>
      <c r="AB169" s="1">
        <f t="shared" si="57"/>
        <v>1.774</v>
      </c>
      <c r="AC169" s="23">
        <f t="shared" si="58"/>
        <v>0.34635224760501104</v>
      </c>
      <c r="AF169" s="1" t="e">
        <f t="shared" si="59"/>
        <v>#DIV/0!</v>
      </c>
      <c r="AG169" s="1">
        <v>12400</v>
      </c>
      <c r="AH169" s="1">
        <v>15100</v>
      </c>
      <c r="AI169" s="1">
        <f t="shared" si="60"/>
        <v>1.22</v>
      </c>
      <c r="AJ169" s="1">
        <v>1.4059999999999999</v>
      </c>
      <c r="AK169" s="1">
        <f t="shared" si="61"/>
        <v>1.4059999999999999</v>
      </c>
      <c r="AL169" s="23">
        <f t="shared" si="62"/>
        <v>0.48194546794399418</v>
      </c>
      <c r="AO169" s="1" t="e">
        <f t="shared" si="63"/>
        <v>#DIV/0!</v>
      </c>
      <c r="AR169" s="1" t="e">
        <f t="shared" si="64"/>
        <v>#DIV/0!</v>
      </c>
      <c r="AS169" s="1">
        <v>1.1160000000000001</v>
      </c>
      <c r="AT169" s="1">
        <f t="shared" si="65"/>
        <v>1.1160000000000001</v>
      </c>
      <c r="AU169" s="23">
        <f t="shared" si="68"/>
        <v>0.58879882092851876</v>
      </c>
      <c r="AV169" s="1">
        <v>14200</v>
      </c>
      <c r="AW169" s="1">
        <v>17800</v>
      </c>
      <c r="AX169" s="1">
        <f t="shared" si="66"/>
        <v>1.25</v>
      </c>
      <c r="AY169" s="1">
        <v>1.0309999999999999</v>
      </c>
      <c r="AZ169" s="1">
        <f t="shared" si="67"/>
        <v>1.0309999999999999</v>
      </c>
      <c r="BA169" s="23">
        <f t="shared" si="49"/>
        <v>0.62011790714812087</v>
      </c>
      <c r="BB169" s="1" t="s">
        <v>212</v>
      </c>
      <c r="BC169" s="1" t="s">
        <v>231</v>
      </c>
      <c r="BD169" s="1">
        <v>0</v>
      </c>
      <c r="BE169" s="1">
        <v>1</v>
      </c>
      <c r="BF169" s="1">
        <v>0</v>
      </c>
      <c r="BG169" s="1">
        <v>0</v>
      </c>
      <c r="BH169" s="1">
        <v>0</v>
      </c>
      <c r="BI169" s="1">
        <v>0</v>
      </c>
    </row>
    <row r="170" spans="2:62" x14ac:dyDescent="0.2">
      <c r="B170" s="22" t="s">
        <v>229</v>
      </c>
      <c r="C170" s="1">
        <v>14</v>
      </c>
      <c r="F170" s="1" t="e">
        <f>ROUND(E170/D170,2)</f>
        <v>#DIV/0!</v>
      </c>
      <c r="G170" s="1" t="s">
        <v>63</v>
      </c>
      <c r="H170" s="1" t="s">
        <v>847</v>
      </c>
      <c r="I170" s="1">
        <v>2.4750000000000001</v>
      </c>
      <c r="J170" s="1">
        <f t="shared" si="70"/>
        <v>2.4750000000000001</v>
      </c>
      <c r="K170" s="23">
        <v>0</v>
      </c>
      <c r="N170" s="1" t="e">
        <f t="shared" si="50"/>
        <v>#DIV/0!</v>
      </c>
      <c r="O170" s="1">
        <v>2.2109999999999999</v>
      </c>
      <c r="P170" s="1">
        <f t="shared" si="51"/>
        <v>2.2109999999999999</v>
      </c>
      <c r="Q170" s="23">
        <f t="shared" si="52"/>
        <v>0.1066666666666668</v>
      </c>
      <c r="T170" s="1" t="e">
        <f t="shared" si="53"/>
        <v>#DIV/0!</v>
      </c>
      <c r="U170" s="1">
        <v>1.93</v>
      </c>
      <c r="V170" s="1">
        <f t="shared" si="54"/>
        <v>1.93</v>
      </c>
      <c r="W170" s="23">
        <f t="shared" si="55"/>
        <v>0.22020202020202029</v>
      </c>
      <c r="X170" s="1">
        <v>13600</v>
      </c>
      <c r="Y170" s="1">
        <v>15900</v>
      </c>
      <c r="Z170" s="1">
        <f t="shared" si="56"/>
        <v>1.17</v>
      </c>
      <c r="AA170" s="1">
        <v>1.3839999999999999</v>
      </c>
      <c r="AB170" s="1">
        <f t="shared" si="57"/>
        <v>1.3839999999999999</v>
      </c>
      <c r="AC170" s="23">
        <f t="shared" si="58"/>
        <v>0.44080808080808087</v>
      </c>
      <c r="AF170" s="1" t="e">
        <f t="shared" si="59"/>
        <v>#DIV/0!</v>
      </c>
      <c r="AG170" s="1">
        <v>17800</v>
      </c>
      <c r="AH170" s="1">
        <v>20000</v>
      </c>
      <c r="AI170" s="1">
        <f t="shared" si="60"/>
        <v>1.1200000000000001</v>
      </c>
      <c r="AJ170" s="1">
        <v>0.76800000000000002</v>
      </c>
      <c r="AK170" s="1">
        <f t="shared" si="61"/>
        <v>0.76800000000000002</v>
      </c>
      <c r="AL170" s="23">
        <f t="shared" si="62"/>
        <v>0.6896969696969697</v>
      </c>
      <c r="AO170" s="1" t="e">
        <f t="shared" si="63"/>
        <v>#DIV/0!</v>
      </c>
      <c r="AR170" s="1" t="e">
        <f t="shared" si="64"/>
        <v>#DIV/0!</v>
      </c>
      <c r="AS170" s="1">
        <v>0.38400000000000001</v>
      </c>
      <c r="AT170" s="1">
        <f t="shared" si="65"/>
        <v>0.38400000000000001</v>
      </c>
      <c r="AU170" s="23">
        <f t="shared" si="68"/>
        <v>0.84484848484848485</v>
      </c>
      <c r="AV170" s="1">
        <v>20000</v>
      </c>
      <c r="AW170" s="1">
        <v>24000</v>
      </c>
      <c r="AX170" s="1">
        <f t="shared" si="66"/>
        <v>1.2</v>
      </c>
      <c r="AY170" s="1">
        <v>0.313</v>
      </c>
      <c r="AZ170" s="1">
        <f t="shared" si="67"/>
        <v>0.313</v>
      </c>
      <c r="BA170" s="23">
        <f t="shared" si="49"/>
        <v>0.8735353535353535</v>
      </c>
      <c r="BB170" s="1" t="s">
        <v>212</v>
      </c>
      <c r="BC170" s="1" t="s">
        <v>231</v>
      </c>
      <c r="BD170" s="1">
        <v>0</v>
      </c>
      <c r="BE170" s="1">
        <v>1</v>
      </c>
      <c r="BF170" s="1">
        <v>0</v>
      </c>
      <c r="BG170" s="1">
        <v>0</v>
      </c>
      <c r="BH170" s="1">
        <v>0</v>
      </c>
      <c r="BI170" s="1">
        <v>2</v>
      </c>
    </row>
    <row r="171" spans="2:62" x14ac:dyDescent="0.2">
      <c r="B171" s="22" t="s">
        <v>230</v>
      </c>
      <c r="C171" s="1">
        <v>15</v>
      </c>
      <c r="F171" s="1" t="e">
        <f>ROUND(E171/D171,2)</f>
        <v>#DIV/0!</v>
      </c>
      <c r="G171" s="1" t="s">
        <v>788</v>
      </c>
      <c r="H171" s="1" t="s">
        <v>848</v>
      </c>
      <c r="I171" s="1">
        <v>3.298</v>
      </c>
      <c r="J171" s="1">
        <f t="shared" si="70"/>
        <v>2.8033000000000001</v>
      </c>
      <c r="K171" s="23">
        <v>0</v>
      </c>
      <c r="N171" s="1" t="e">
        <f t="shared" si="50"/>
        <v>#DIV/0!</v>
      </c>
      <c r="O171" s="1">
        <v>3.3540000000000001</v>
      </c>
      <c r="P171" s="1">
        <f t="shared" si="51"/>
        <v>2.8509000000000002</v>
      </c>
      <c r="Q171" s="23">
        <f t="shared" si="52"/>
        <v>-1.6979987871437174E-2</v>
      </c>
      <c r="T171" s="1" t="e">
        <f t="shared" si="53"/>
        <v>#DIV/0!</v>
      </c>
      <c r="U171" s="1">
        <v>3.3759999999999999</v>
      </c>
      <c r="V171" s="1">
        <f t="shared" si="54"/>
        <v>2.8695999999999997</v>
      </c>
      <c r="W171" s="23">
        <f t="shared" si="55"/>
        <v>-2.3650697392358921E-2</v>
      </c>
      <c r="X171" s="1" t="s">
        <v>124</v>
      </c>
      <c r="Y171" s="1" t="s">
        <v>124</v>
      </c>
      <c r="Z171" s="1" t="e">
        <f t="shared" si="56"/>
        <v>#VALUE!</v>
      </c>
      <c r="AA171" s="1">
        <v>3.3319999999999999</v>
      </c>
      <c r="AB171" s="1">
        <f t="shared" si="57"/>
        <v>2.8321999999999998</v>
      </c>
      <c r="AC171" s="23">
        <f t="shared" si="58"/>
        <v>-1.0309278350515427E-2</v>
      </c>
      <c r="AF171" s="1" t="e">
        <f t="shared" si="59"/>
        <v>#DIV/0!</v>
      </c>
      <c r="AG171" s="1" t="s">
        <v>124</v>
      </c>
      <c r="AH171" s="1" t="s">
        <v>124</v>
      </c>
      <c r="AI171" s="1" t="e">
        <f t="shared" si="60"/>
        <v>#VALUE!</v>
      </c>
      <c r="AJ171" s="1">
        <v>3.3849999999999998</v>
      </c>
      <c r="AK171" s="1">
        <f t="shared" si="61"/>
        <v>2.8772499999999996</v>
      </c>
      <c r="AL171" s="23">
        <f t="shared" si="62"/>
        <v>-2.6379624014554182E-2</v>
      </c>
      <c r="AO171" s="1" t="e">
        <f t="shared" si="63"/>
        <v>#DIV/0!</v>
      </c>
      <c r="AR171" s="1" t="e">
        <f t="shared" si="64"/>
        <v>#DIV/0!</v>
      </c>
      <c r="AS171" s="1">
        <v>3.1</v>
      </c>
      <c r="AT171" s="1">
        <f t="shared" si="65"/>
        <v>2.6349999999999998</v>
      </c>
      <c r="AU171" s="23">
        <f t="shared" si="68"/>
        <v>6.0036385688296057E-2</v>
      </c>
      <c r="AV171" s="1">
        <v>16400</v>
      </c>
      <c r="AW171" s="1">
        <v>19500</v>
      </c>
      <c r="AX171" s="1">
        <f t="shared" si="66"/>
        <v>1.19</v>
      </c>
      <c r="AY171" s="1">
        <v>2.9169999999999998</v>
      </c>
      <c r="AZ171" s="1">
        <f t="shared" si="67"/>
        <v>2.4794499999999999</v>
      </c>
      <c r="BA171" s="23">
        <f t="shared" si="49"/>
        <v>0.11552456033959979</v>
      </c>
      <c r="BB171" s="1" t="s">
        <v>212</v>
      </c>
      <c r="BC171" s="1" t="s">
        <v>232</v>
      </c>
      <c r="BD171" s="1">
        <v>0</v>
      </c>
      <c r="BE171" s="1">
        <v>0.5</v>
      </c>
      <c r="BF171" s="1">
        <v>0</v>
      </c>
      <c r="BG171" s="1">
        <v>0</v>
      </c>
      <c r="BH171" s="1">
        <v>0</v>
      </c>
      <c r="BI171" s="1">
        <v>0</v>
      </c>
    </row>
    <row r="172" spans="2:62" x14ac:dyDescent="0.2">
      <c r="B172" s="22"/>
    </row>
    <row r="173" spans="2:62" x14ac:dyDescent="0.2">
      <c r="B173" s="22"/>
    </row>
    <row r="174" spans="2:62" ht="15" x14ac:dyDescent="0.25">
      <c r="B174" s="35" t="s">
        <v>254</v>
      </c>
      <c r="F174" s="1" t="e">
        <f>ROUND(E174/D174,2)</f>
        <v>#DIV/0!</v>
      </c>
      <c r="J174" s="1">
        <f t="shared" si="70"/>
        <v>0</v>
      </c>
      <c r="K174" s="23">
        <v>0</v>
      </c>
      <c r="N174" s="1" t="e">
        <f t="shared" si="50"/>
        <v>#DIV/0!</v>
      </c>
      <c r="P174" s="1">
        <f t="shared" si="51"/>
        <v>0</v>
      </c>
      <c r="Q174" s="23" t="e">
        <f t="shared" si="52"/>
        <v>#DIV/0!</v>
      </c>
      <c r="T174" s="1" t="e">
        <f t="shared" si="53"/>
        <v>#DIV/0!</v>
      </c>
      <c r="V174" s="1">
        <f t="shared" si="54"/>
        <v>0</v>
      </c>
      <c r="W174" s="23" t="e">
        <f t="shared" si="55"/>
        <v>#DIV/0!</v>
      </c>
      <c r="Z174" s="1" t="e">
        <f t="shared" si="56"/>
        <v>#DIV/0!</v>
      </c>
      <c r="AB174" s="1">
        <f t="shared" si="57"/>
        <v>0</v>
      </c>
      <c r="AC174" s="23" t="e">
        <f t="shared" si="58"/>
        <v>#DIV/0!</v>
      </c>
      <c r="AF174" s="1" t="e">
        <f t="shared" si="59"/>
        <v>#DIV/0!</v>
      </c>
      <c r="AI174" s="1" t="e">
        <f t="shared" si="60"/>
        <v>#DIV/0!</v>
      </c>
      <c r="AK174" s="1">
        <f t="shared" si="61"/>
        <v>0</v>
      </c>
      <c r="AL174" s="23" t="e">
        <f t="shared" si="62"/>
        <v>#DIV/0!</v>
      </c>
      <c r="AO174" s="1" t="e">
        <f t="shared" si="63"/>
        <v>#DIV/0!</v>
      </c>
      <c r="AR174" s="1" t="e">
        <f t="shared" si="64"/>
        <v>#DIV/0!</v>
      </c>
      <c r="AT174" s="1">
        <f t="shared" si="65"/>
        <v>0</v>
      </c>
      <c r="AU174" s="23" t="e">
        <f t="shared" si="68"/>
        <v>#DIV/0!</v>
      </c>
      <c r="AX174" s="1" t="e">
        <f t="shared" si="66"/>
        <v>#DIV/0!</v>
      </c>
      <c r="AZ174" s="1">
        <f t="shared" si="67"/>
        <v>0</v>
      </c>
      <c r="BA174" s="23" t="e">
        <f t="shared" ref="BA174:BA190" si="71">1-(AZ174/J174)</f>
        <v>#DIV/0!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</row>
    <row r="175" spans="2:62" x14ac:dyDescent="0.2">
      <c r="B175" s="22" t="s">
        <v>233</v>
      </c>
      <c r="C175" s="1">
        <v>1</v>
      </c>
      <c r="F175" s="1" t="e">
        <f>ROUND(E175/D175,2)</f>
        <v>#DIV/0!</v>
      </c>
      <c r="G175" s="1" t="s">
        <v>63</v>
      </c>
      <c r="H175" s="1" t="s">
        <v>849</v>
      </c>
      <c r="I175" s="1">
        <v>2.0459999999999998</v>
      </c>
      <c r="J175" s="1">
        <f t="shared" si="70"/>
        <v>2.0459999999999998</v>
      </c>
      <c r="K175" s="23">
        <v>0</v>
      </c>
      <c r="N175" s="1" t="e">
        <f t="shared" si="50"/>
        <v>#DIV/0!</v>
      </c>
      <c r="O175" s="1">
        <v>1.762</v>
      </c>
      <c r="P175" s="1">
        <f t="shared" si="51"/>
        <v>1.762</v>
      </c>
      <c r="Q175" s="23">
        <f t="shared" si="52"/>
        <v>0.13880742913000965</v>
      </c>
      <c r="T175" s="1" t="e">
        <f t="shared" si="53"/>
        <v>#DIV/0!</v>
      </c>
      <c r="U175" s="1">
        <v>1.7290000000000001</v>
      </c>
      <c r="V175" s="1">
        <f t="shared" si="54"/>
        <v>1.7290000000000001</v>
      </c>
      <c r="W175" s="23">
        <f t="shared" si="55"/>
        <v>0.15493646138807415</v>
      </c>
      <c r="X175" s="1" t="s">
        <v>693</v>
      </c>
      <c r="Y175" s="1">
        <v>270</v>
      </c>
      <c r="Z175" s="1" t="e">
        <f t="shared" si="56"/>
        <v>#VALUE!</v>
      </c>
      <c r="AA175" s="1">
        <v>1.6659999999999999</v>
      </c>
      <c r="AB175" s="1">
        <f t="shared" si="57"/>
        <v>1.6659999999999999</v>
      </c>
      <c r="AC175" s="23">
        <f t="shared" si="58"/>
        <v>0.18572825024437922</v>
      </c>
      <c r="AF175" s="1" t="e">
        <f t="shared" si="59"/>
        <v>#DIV/0!</v>
      </c>
      <c r="AG175" s="1">
        <v>910</v>
      </c>
      <c r="AH175" s="1">
        <v>1250</v>
      </c>
      <c r="AI175" s="1">
        <f t="shared" si="60"/>
        <v>1.37</v>
      </c>
      <c r="AJ175" s="1">
        <v>1.5509999999999999</v>
      </c>
      <c r="AK175" s="1">
        <f t="shared" si="61"/>
        <v>1.5509999999999999</v>
      </c>
      <c r="AL175" s="23">
        <f t="shared" si="62"/>
        <v>0.24193548387096775</v>
      </c>
      <c r="AO175" s="1" t="e">
        <f t="shared" si="63"/>
        <v>#DIV/0!</v>
      </c>
      <c r="AR175" s="1" t="e">
        <f t="shared" si="64"/>
        <v>#DIV/0!</v>
      </c>
      <c r="AS175" s="1">
        <v>1.323</v>
      </c>
      <c r="AT175" s="1">
        <f t="shared" si="65"/>
        <v>1.323</v>
      </c>
      <c r="AU175" s="23">
        <f t="shared" si="68"/>
        <v>0.35337243401759533</v>
      </c>
      <c r="AV175" s="1">
        <v>2900</v>
      </c>
      <c r="AW175" s="1">
        <v>3600</v>
      </c>
      <c r="AX175" s="1">
        <f t="shared" si="66"/>
        <v>1.24</v>
      </c>
      <c r="AY175" s="1">
        <v>1.244</v>
      </c>
      <c r="AZ175" s="1">
        <f t="shared" si="67"/>
        <v>1.244</v>
      </c>
      <c r="BA175" s="23">
        <f t="shared" si="71"/>
        <v>0.3919843597262952</v>
      </c>
      <c r="BB175" s="1" t="s">
        <v>248</v>
      </c>
      <c r="BC175" s="1" t="s">
        <v>249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J175" s="1">
        <v>1</v>
      </c>
    </row>
    <row r="176" spans="2:62" x14ac:dyDescent="0.2">
      <c r="B176" s="22" t="s">
        <v>234</v>
      </c>
      <c r="C176" s="1">
        <v>2</v>
      </c>
      <c r="F176" s="1" t="e">
        <f>ROUND(E176/D176,2)</f>
        <v>#DIV/0!</v>
      </c>
      <c r="G176" s="1" t="s">
        <v>63</v>
      </c>
      <c r="H176" s="1" t="s">
        <v>800</v>
      </c>
      <c r="I176" s="1">
        <v>4.8780000000000001</v>
      </c>
      <c r="J176" s="1">
        <f t="shared" si="70"/>
        <v>4.8780000000000001</v>
      </c>
      <c r="K176" s="23">
        <v>0</v>
      </c>
      <c r="N176" s="1" t="e">
        <f t="shared" si="50"/>
        <v>#DIV/0!</v>
      </c>
      <c r="O176" s="1">
        <v>4.2690000000000001</v>
      </c>
      <c r="P176" s="1">
        <f t="shared" si="51"/>
        <v>4.2690000000000001</v>
      </c>
      <c r="Q176" s="23">
        <f t="shared" si="52"/>
        <v>0.1248462484624846</v>
      </c>
      <c r="T176" s="1" t="e">
        <f t="shared" si="53"/>
        <v>#DIV/0!</v>
      </c>
      <c r="U176" s="1">
        <v>3.5379999999999998</v>
      </c>
      <c r="V176" s="1">
        <f t="shared" si="54"/>
        <v>3.5379999999999998</v>
      </c>
      <c r="W176" s="23">
        <f t="shared" si="55"/>
        <v>0.27470274702747033</v>
      </c>
      <c r="X176" s="1" t="s">
        <v>692</v>
      </c>
      <c r="Y176" s="1">
        <v>270</v>
      </c>
      <c r="Z176" s="1" t="e">
        <f t="shared" si="56"/>
        <v>#VALUE!</v>
      </c>
      <c r="AA176" s="1">
        <v>2.1640000000000001</v>
      </c>
      <c r="AB176" s="1">
        <f t="shared" si="57"/>
        <v>2.1640000000000001</v>
      </c>
      <c r="AC176" s="23">
        <f t="shared" si="58"/>
        <v>0.55637556375563757</v>
      </c>
      <c r="AF176" s="1" t="e">
        <f t="shared" si="59"/>
        <v>#DIV/0!</v>
      </c>
      <c r="AG176" s="1" t="s">
        <v>581</v>
      </c>
      <c r="AH176" s="1">
        <v>610</v>
      </c>
      <c r="AI176" s="1" t="e">
        <f t="shared" si="60"/>
        <v>#VALUE!</v>
      </c>
      <c r="AJ176" s="1">
        <v>2.0529999999999999</v>
      </c>
      <c r="AK176" s="1">
        <f t="shared" si="61"/>
        <v>2.0529999999999999</v>
      </c>
      <c r="AL176" s="23">
        <f t="shared" si="62"/>
        <v>0.57913079130791312</v>
      </c>
      <c r="AO176" s="1" t="e">
        <f t="shared" si="63"/>
        <v>#DIV/0!</v>
      </c>
      <c r="AR176" s="1" t="e">
        <f t="shared" si="64"/>
        <v>#DIV/0!</v>
      </c>
      <c r="AS176" s="1">
        <v>1.9810000000000001</v>
      </c>
      <c r="AT176" s="1">
        <f t="shared" si="65"/>
        <v>1.9810000000000001</v>
      </c>
      <c r="AU176" s="23">
        <f t="shared" si="68"/>
        <v>0.59389093890938915</v>
      </c>
      <c r="AV176" s="1">
        <v>1480</v>
      </c>
      <c r="AW176" s="1">
        <v>1880</v>
      </c>
      <c r="AX176" s="1">
        <f t="shared" si="66"/>
        <v>1.27</v>
      </c>
      <c r="AY176" s="1">
        <v>1.8759999999999999</v>
      </c>
      <c r="AZ176" s="1">
        <f t="shared" si="67"/>
        <v>1.8759999999999999</v>
      </c>
      <c r="BA176" s="23">
        <f t="shared" si="71"/>
        <v>0.61541615416154172</v>
      </c>
      <c r="BB176" s="1" t="s">
        <v>248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J176" s="1">
        <v>0</v>
      </c>
    </row>
    <row r="177" spans="2:62" x14ac:dyDescent="0.2">
      <c r="B177" s="22" t="s">
        <v>235</v>
      </c>
      <c r="C177" s="1">
        <v>3</v>
      </c>
      <c r="F177" s="1" t="e">
        <f>ROUND(E177/D177,2)</f>
        <v>#DIV/0!</v>
      </c>
      <c r="G177" s="1" t="s">
        <v>63</v>
      </c>
      <c r="H177" s="1" t="s">
        <v>850</v>
      </c>
      <c r="I177" s="1">
        <v>0.91500000000000004</v>
      </c>
      <c r="J177" s="1">
        <f t="shared" si="70"/>
        <v>0.91500000000000004</v>
      </c>
      <c r="K177" s="23">
        <v>0</v>
      </c>
      <c r="N177" s="1" t="e">
        <f t="shared" si="50"/>
        <v>#DIV/0!</v>
      </c>
      <c r="O177" s="1">
        <v>0.86799999999999999</v>
      </c>
      <c r="P177" s="1">
        <f t="shared" si="51"/>
        <v>0.86799999999999999</v>
      </c>
      <c r="Q177" s="23">
        <f t="shared" si="52"/>
        <v>5.1366120218579225E-2</v>
      </c>
      <c r="T177" s="1" t="e">
        <f t="shared" si="53"/>
        <v>#DIV/0!</v>
      </c>
      <c r="U177" s="1">
        <v>0.86599999999999999</v>
      </c>
      <c r="V177" s="1">
        <f t="shared" si="54"/>
        <v>0.86599999999999999</v>
      </c>
      <c r="W177" s="23">
        <f t="shared" si="55"/>
        <v>5.3551912568306048E-2</v>
      </c>
      <c r="X177" s="1" t="s">
        <v>694</v>
      </c>
      <c r="Y177" s="1">
        <v>300</v>
      </c>
      <c r="Z177" s="1" t="e">
        <f t="shared" si="56"/>
        <v>#VALUE!</v>
      </c>
      <c r="AA177" s="1">
        <v>0.86699999999999999</v>
      </c>
      <c r="AB177" s="1">
        <f t="shared" si="57"/>
        <v>0.86699999999999999</v>
      </c>
      <c r="AC177" s="23">
        <f t="shared" si="58"/>
        <v>5.2459016393442637E-2</v>
      </c>
      <c r="AF177" s="1" t="e">
        <f t="shared" si="59"/>
        <v>#DIV/0!</v>
      </c>
      <c r="AG177" s="1" t="s">
        <v>696</v>
      </c>
      <c r="AH177" s="1">
        <v>430</v>
      </c>
      <c r="AI177" s="1" t="e">
        <f t="shared" si="60"/>
        <v>#VALUE!</v>
      </c>
      <c r="AJ177" s="1">
        <v>0.83899999999999997</v>
      </c>
      <c r="AK177" s="1">
        <f t="shared" si="61"/>
        <v>0.83899999999999997</v>
      </c>
      <c r="AL177" s="23">
        <f t="shared" si="62"/>
        <v>8.3060109289617601E-2</v>
      </c>
      <c r="AO177" s="1" t="e">
        <f t="shared" si="63"/>
        <v>#DIV/0!</v>
      </c>
      <c r="AR177" s="1" t="e">
        <f t="shared" si="64"/>
        <v>#DIV/0!</v>
      </c>
      <c r="AS177" s="1">
        <v>0.83399999999999996</v>
      </c>
      <c r="AT177" s="1">
        <f t="shared" si="65"/>
        <v>0.83399999999999996</v>
      </c>
      <c r="AU177" s="23">
        <f t="shared" si="68"/>
        <v>8.8524590163934547E-2</v>
      </c>
      <c r="AV177" s="1" t="s">
        <v>695</v>
      </c>
      <c r="AW177" s="1">
        <v>740</v>
      </c>
      <c r="AX177" s="1" t="e">
        <f t="shared" si="66"/>
        <v>#VALUE!</v>
      </c>
      <c r="AY177" s="1">
        <v>0.85199999999999998</v>
      </c>
      <c r="AZ177" s="1">
        <f t="shared" si="67"/>
        <v>0.85199999999999998</v>
      </c>
      <c r="BA177" s="23">
        <f t="shared" si="71"/>
        <v>6.8852459016393475E-2</v>
      </c>
      <c r="BB177" s="1" t="s">
        <v>248</v>
      </c>
      <c r="BC177" s="1" t="s">
        <v>250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J177" s="1">
        <v>0</v>
      </c>
    </row>
    <row r="178" spans="2:62" x14ac:dyDescent="0.2">
      <c r="B178" s="22"/>
    </row>
    <row r="179" spans="2:62" x14ac:dyDescent="0.2">
      <c r="B179" s="22" t="s">
        <v>236</v>
      </c>
      <c r="C179" s="1">
        <v>4</v>
      </c>
      <c r="F179" s="1" t="e">
        <f>ROUND(E179/D179,2)</f>
        <v>#DIV/0!</v>
      </c>
      <c r="G179" s="1" t="s">
        <v>63</v>
      </c>
      <c r="H179" s="1" t="s">
        <v>846</v>
      </c>
      <c r="I179" s="1">
        <v>2.5790000000000002</v>
      </c>
      <c r="J179" s="1">
        <f t="shared" si="70"/>
        <v>2.5790000000000002</v>
      </c>
      <c r="K179" s="23">
        <v>0</v>
      </c>
      <c r="N179" s="1" t="e">
        <f t="shared" si="50"/>
        <v>#DIV/0!</v>
      </c>
      <c r="O179" s="1">
        <v>2.5019999999999998</v>
      </c>
      <c r="P179" s="1">
        <f t="shared" si="51"/>
        <v>2.5019999999999998</v>
      </c>
      <c r="Q179" s="23">
        <f t="shared" si="52"/>
        <v>2.9856533540131958E-2</v>
      </c>
      <c r="T179" s="1" t="e">
        <f t="shared" si="53"/>
        <v>#DIV/0!</v>
      </c>
      <c r="U179" s="1">
        <v>2.5150000000000001</v>
      </c>
      <c r="V179" s="1">
        <f t="shared" si="54"/>
        <v>2.5150000000000001</v>
      </c>
      <c r="W179" s="23">
        <f t="shared" si="55"/>
        <v>2.4815820085304363E-2</v>
      </c>
      <c r="X179" s="1" t="s">
        <v>584</v>
      </c>
      <c r="Y179" s="1">
        <v>870</v>
      </c>
      <c r="Z179" s="1" t="e">
        <f t="shared" si="56"/>
        <v>#VALUE!</v>
      </c>
      <c r="AA179" s="1">
        <v>2.3809999999999998</v>
      </c>
      <c r="AB179" s="1">
        <f t="shared" si="57"/>
        <v>2.3809999999999998</v>
      </c>
      <c r="AC179" s="23">
        <f t="shared" si="58"/>
        <v>7.6773943388910526E-2</v>
      </c>
      <c r="AF179" s="1" t="e">
        <f t="shared" si="59"/>
        <v>#DIV/0!</v>
      </c>
      <c r="AG179" s="1" t="s">
        <v>630</v>
      </c>
      <c r="AH179" s="1">
        <v>1800</v>
      </c>
      <c r="AI179" s="1" t="e">
        <f t="shared" si="60"/>
        <v>#VALUE!</v>
      </c>
      <c r="AJ179" s="1">
        <v>2.319</v>
      </c>
      <c r="AK179" s="1">
        <f t="shared" si="61"/>
        <v>2.319</v>
      </c>
      <c r="AL179" s="23">
        <f t="shared" si="62"/>
        <v>0.10081426909654911</v>
      </c>
      <c r="AO179" s="1" t="e">
        <f t="shared" si="63"/>
        <v>#DIV/0!</v>
      </c>
      <c r="AR179" s="1" t="e">
        <f t="shared" si="64"/>
        <v>#DIV/0!</v>
      </c>
      <c r="AS179" s="1">
        <v>2.0859999999999999</v>
      </c>
      <c r="AT179" s="1">
        <f t="shared" si="65"/>
        <v>2.0859999999999999</v>
      </c>
      <c r="AU179" s="23">
        <f t="shared" si="68"/>
        <v>0.19115936409461043</v>
      </c>
      <c r="AV179" s="1" t="s">
        <v>631</v>
      </c>
      <c r="AW179" s="1">
        <v>1600</v>
      </c>
      <c r="AX179" s="1">
        <f>ROUND(AW179/1200,2)</f>
        <v>1.33</v>
      </c>
      <c r="AY179" s="1">
        <v>2.0249999999999999</v>
      </c>
      <c r="AZ179" s="1">
        <f t="shared" si="67"/>
        <v>2.0249999999999999</v>
      </c>
      <c r="BA179" s="23">
        <f t="shared" si="71"/>
        <v>0.21481194261341618</v>
      </c>
      <c r="BB179" s="1" t="s">
        <v>248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1</v>
      </c>
    </row>
    <row r="180" spans="2:62" x14ac:dyDescent="0.2">
      <c r="B180" s="22" t="s">
        <v>578</v>
      </c>
      <c r="J180" s="1">
        <f t="shared" si="70"/>
        <v>0</v>
      </c>
      <c r="N180" s="1" t="e">
        <f t="shared" si="50"/>
        <v>#DIV/0!</v>
      </c>
      <c r="P180" s="1">
        <f t="shared" si="51"/>
        <v>0</v>
      </c>
      <c r="Q180" s="23" t="e">
        <f t="shared" si="52"/>
        <v>#DIV/0!</v>
      </c>
      <c r="T180" s="1" t="e">
        <f t="shared" si="53"/>
        <v>#DIV/0!</v>
      </c>
      <c r="V180" s="1">
        <f t="shared" si="54"/>
        <v>0</v>
      </c>
      <c r="W180" s="23" t="e">
        <f t="shared" si="55"/>
        <v>#DIV/0!</v>
      </c>
      <c r="X180" s="1" t="s">
        <v>581</v>
      </c>
      <c r="Y180" s="1">
        <v>620</v>
      </c>
      <c r="Z180" s="1" t="e">
        <f t="shared" si="56"/>
        <v>#VALUE!</v>
      </c>
      <c r="AB180" s="1">
        <f t="shared" si="57"/>
        <v>0</v>
      </c>
      <c r="AC180" s="23" t="e">
        <f t="shared" si="58"/>
        <v>#DIV/0!</v>
      </c>
      <c r="AF180" s="1" t="e">
        <f t="shared" si="59"/>
        <v>#DIV/0!</v>
      </c>
      <c r="AG180" s="1" t="s">
        <v>582</v>
      </c>
      <c r="AH180" s="1">
        <v>880</v>
      </c>
      <c r="AI180" s="1" t="e">
        <f t="shared" si="60"/>
        <v>#VALUE!</v>
      </c>
      <c r="AK180" s="1">
        <f t="shared" si="61"/>
        <v>0</v>
      </c>
      <c r="AL180" s="23" t="e">
        <f t="shared" si="62"/>
        <v>#DIV/0!</v>
      </c>
      <c r="AO180" s="1" t="e">
        <f t="shared" si="63"/>
        <v>#DIV/0!</v>
      </c>
      <c r="AR180" s="1" t="e">
        <f t="shared" si="64"/>
        <v>#DIV/0!</v>
      </c>
      <c r="AT180" s="1">
        <f t="shared" si="65"/>
        <v>0</v>
      </c>
      <c r="AU180" s="23" t="e">
        <f t="shared" si="68"/>
        <v>#DIV/0!</v>
      </c>
      <c r="AV180" s="1" t="s">
        <v>635</v>
      </c>
      <c r="AW180" s="1">
        <v>1300</v>
      </c>
      <c r="AX180" s="1">
        <f>ROUND(AW180/810,2)</f>
        <v>1.6</v>
      </c>
      <c r="AZ180" s="1">
        <f t="shared" si="67"/>
        <v>0</v>
      </c>
      <c r="BA180" s="23" t="e">
        <f t="shared" si="71"/>
        <v>#DIV/0!</v>
      </c>
    </row>
    <row r="181" spans="2:62" x14ac:dyDescent="0.2">
      <c r="B181" s="22" t="s">
        <v>237</v>
      </c>
      <c r="C181" s="1">
        <v>5</v>
      </c>
      <c r="F181" s="1" t="e">
        <f>ROUND(E181/D181,2)</f>
        <v>#DIV/0!</v>
      </c>
      <c r="G181" s="1" t="s">
        <v>63</v>
      </c>
      <c r="H181" s="1" t="s">
        <v>846</v>
      </c>
      <c r="I181" s="1">
        <v>2.5169999999999999</v>
      </c>
      <c r="J181" s="1">
        <f t="shared" si="70"/>
        <v>2.5169999999999999</v>
      </c>
      <c r="K181" s="23">
        <v>0</v>
      </c>
      <c r="N181" s="1" t="e">
        <f t="shared" si="50"/>
        <v>#DIV/0!</v>
      </c>
      <c r="O181" s="1">
        <v>2.516</v>
      </c>
      <c r="P181" s="1">
        <f t="shared" si="51"/>
        <v>2.516</v>
      </c>
      <c r="Q181" s="23">
        <f t="shared" si="52"/>
        <v>3.9729837107660426E-4</v>
      </c>
      <c r="T181" s="1" t="e">
        <f t="shared" si="53"/>
        <v>#DIV/0!</v>
      </c>
      <c r="U181" s="1">
        <v>2.5030000000000001</v>
      </c>
      <c r="V181" s="1">
        <f t="shared" si="54"/>
        <v>2.5030000000000001</v>
      </c>
      <c r="W181" s="23">
        <f t="shared" si="55"/>
        <v>5.5621771950734589E-3</v>
      </c>
      <c r="X181" s="1" t="s">
        <v>580</v>
      </c>
      <c r="Y181" s="1">
        <v>450</v>
      </c>
      <c r="Z181" s="1" t="e">
        <f t="shared" si="56"/>
        <v>#VALUE!</v>
      </c>
      <c r="AA181" s="1">
        <v>2.5169999999999999</v>
      </c>
      <c r="AB181" s="1">
        <f t="shared" si="57"/>
        <v>2.5169999999999999</v>
      </c>
      <c r="AC181" s="23">
        <f t="shared" si="58"/>
        <v>0</v>
      </c>
      <c r="AF181" s="1" t="e">
        <f t="shared" si="59"/>
        <v>#DIV/0!</v>
      </c>
      <c r="AG181" s="1" t="s">
        <v>583</v>
      </c>
      <c r="AH181" s="1">
        <v>590</v>
      </c>
      <c r="AI181" s="1" t="e">
        <f t="shared" si="60"/>
        <v>#VALUE!</v>
      </c>
      <c r="AJ181" s="1">
        <v>2.492</v>
      </c>
      <c r="AK181" s="1">
        <f t="shared" si="61"/>
        <v>2.492</v>
      </c>
      <c r="AL181" s="23">
        <f t="shared" si="62"/>
        <v>9.9324592769168829E-3</v>
      </c>
      <c r="AO181" s="1" t="e">
        <f t="shared" si="63"/>
        <v>#DIV/0!</v>
      </c>
      <c r="AR181" s="1" t="e">
        <f t="shared" si="64"/>
        <v>#DIV/0!</v>
      </c>
      <c r="AS181" s="1">
        <v>2.4089999999999998</v>
      </c>
      <c r="AT181" s="1">
        <f t="shared" si="65"/>
        <v>2.4089999999999998</v>
      </c>
      <c r="AU181" s="23">
        <f t="shared" si="68"/>
        <v>4.2908224076281365E-2</v>
      </c>
      <c r="AV181" s="1" t="s">
        <v>629</v>
      </c>
      <c r="AW181" s="1">
        <v>1700</v>
      </c>
      <c r="AX181" s="1">
        <f>ROUND(AW181/1600,2)</f>
        <v>1.06</v>
      </c>
      <c r="AY181" s="1">
        <v>2.3479999999999999</v>
      </c>
      <c r="AZ181" s="1">
        <f t="shared" si="67"/>
        <v>2.3479999999999999</v>
      </c>
      <c r="BA181" s="23">
        <f t="shared" si="71"/>
        <v>6.7143424711958666E-2</v>
      </c>
      <c r="BB181" s="1" t="s">
        <v>248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1</v>
      </c>
    </row>
    <row r="182" spans="2:62" x14ac:dyDescent="0.2">
      <c r="B182" s="22" t="s">
        <v>578</v>
      </c>
      <c r="J182" s="1">
        <f t="shared" si="70"/>
        <v>0</v>
      </c>
      <c r="N182" s="1" t="e">
        <f t="shared" si="50"/>
        <v>#DIV/0!</v>
      </c>
      <c r="P182" s="1">
        <f t="shared" si="51"/>
        <v>0</v>
      </c>
      <c r="Q182" s="23" t="e">
        <f t="shared" si="52"/>
        <v>#DIV/0!</v>
      </c>
      <c r="T182" s="1" t="e">
        <f t="shared" si="53"/>
        <v>#DIV/0!</v>
      </c>
      <c r="V182" s="1">
        <f t="shared" si="54"/>
        <v>0</v>
      </c>
      <c r="W182" s="23" t="e">
        <f t="shared" si="55"/>
        <v>#DIV/0!</v>
      </c>
      <c r="X182" s="1" t="s">
        <v>124</v>
      </c>
      <c r="Y182" s="1" t="s">
        <v>124</v>
      </c>
      <c r="Z182" s="1" t="e">
        <f t="shared" si="56"/>
        <v>#VALUE!</v>
      </c>
      <c r="AB182" s="1">
        <f t="shared" si="57"/>
        <v>0</v>
      </c>
      <c r="AC182" s="23" t="e">
        <f t="shared" si="58"/>
        <v>#DIV/0!</v>
      </c>
      <c r="AF182" s="1" t="e">
        <f t="shared" si="59"/>
        <v>#DIV/0!</v>
      </c>
      <c r="AG182" s="1" t="s">
        <v>124</v>
      </c>
      <c r="AH182" s="1" t="s">
        <v>124</v>
      </c>
      <c r="AI182" s="1" t="e">
        <f t="shared" si="60"/>
        <v>#VALUE!</v>
      </c>
      <c r="AK182" s="1">
        <f t="shared" si="61"/>
        <v>0</v>
      </c>
      <c r="AL182" s="23" t="e">
        <f t="shared" si="62"/>
        <v>#DIV/0!</v>
      </c>
      <c r="AO182" s="1" t="e">
        <f t="shared" si="63"/>
        <v>#DIV/0!</v>
      </c>
      <c r="AR182" s="1" t="e">
        <f t="shared" si="64"/>
        <v>#DIV/0!</v>
      </c>
      <c r="AT182" s="1">
        <f t="shared" si="65"/>
        <v>0</v>
      </c>
      <c r="AU182" s="23" t="e">
        <f t="shared" si="68"/>
        <v>#DIV/0!</v>
      </c>
      <c r="AV182" s="1">
        <v>1300</v>
      </c>
      <c r="AW182" s="1">
        <v>1700</v>
      </c>
      <c r="AX182" s="1">
        <f t="shared" si="66"/>
        <v>1.31</v>
      </c>
      <c r="AZ182" s="1">
        <f t="shared" si="67"/>
        <v>0</v>
      </c>
      <c r="BA182" s="23" t="e">
        <f t="shared" si="71"/>
        <v>#DIV/0!</v>
      </c>
    </row>
    <row r="183" spans="2:62" x14ac:dyDescent="0.2">
      <c r="B183" s="22" t="s">
        <v>238</v>
      </c>
      <c r="C183" s="1">
        <v>6</v>
      </c>
      <c r="F183" s="1" t="e">
        <f>ROUND(E183/D183,2)</f>
        <v>#DIV/0!</v>
      </c>
      <c r="G183" s="1" t="s">
        <v>63</v>
      </c>
      <c r="H183" s="1" t="s">
        <v>851</v>
      </c>
      <c r="I183" s="1">
        <v>2.6019999999999999</v>
      </c>
      <c r="J183" s="1">
        <f t="shared" si="70"/>
        <v>2.6019999999999999</v>
      </c>
      <c r="K183" s="23">
        <v>0</v>
      </c>
      <c r="N183" s="1" t="e">
        <f t="shared" si="50"/>
        <v>#DIV/0!</v>
      </c>
      <c r="O183" s="1">
        <v>2.621</v>
      </c>
      <c r="P183" s="1">
        <f t="shared" si="51"/>
        <v>2.621</v>
      </c>
      <c r="Q183" s="23">
        <f t="shared" si="52"/>
        <v>-7.3020753266719307E-3</v>
      </c>
      <c r="T183" s="1" t="e">
        <f t="shared" si="53"/>
        <v>#DIV/0!</v>
      </c>
      <c r="U183" s="1">
        <v>2.59</v>
      </c>
      <c r="V183" s="1">
        <f t="shared" si="54"/>
        <v>2.59</v>
      </c>
      <c r="W183" s="23">
        <f t="shared" si="55"/>
        <v>4.6118370484242721E-3</v>
      </c>
      <c r="X183" s="1" t="s">
        <v>124</v>
      </c>
      <c r="Y183" s="1" t="s">
        <v>124</v>
      </c>
      <c r="Z183" s="1" t="e">
        <f t="shared" si="56"/>
        <v>#VALUE!</v>
      </c>
      <c r="AA183" s="1">
        <v>2.5760000000000001</v>
      </c>
      <c r="AB183" s="1">
        <f t="shared" si="57"/>
        <v>2.5760000000000001</v>
      </c>
      <c r="AC183" s="23">
        <f t="shared" si="58"/>
        <v>9.9923136049192562E-3</v>
      </c>
      <c r="AF183" s="1" t="e">
        <f t="shared" si="59"/>
        <v>#DIV/0!</v>
      </c>
      <c r="AG183" s="1" t="s">
        <v>633</v>
      </c>
      <c r="AH183" s="1">
        <v>960</v>
      </c>
      <c r="AI183" s="1">
        <f>ROUND(AH183/890,2)</f>
        <v>1.08</v>
      </c>
      <c r="AJ183" s="1">
        <v>2.5409999999999999</v>
      </c>
      <c r="AK183" s="1">
        <f t="shared" si="61"/>
        <v>2.5409999999999999</v>
      </c>
      <c r="AL183" s="23">
        <f t="shared" si="62"/>
        <v>2.3443504996156772E-2</v>
      </c>
      <c r="AO183" s="1" t="e">
        <f t="shared" si="63"/>
        <v>#DIV/0!</v>
      </c>
      <c r="AR183" s="1" t="e">
        <f t="shared" si="64"/>
        <v>#DIV/0!</v>
      </c>
      <c r="AS183" s="1">
        <v>2.395</v>
      </c>
      <c r="AT183" s="1">
        <f t="shared" si="65"/>
        <v>2.395</v>
      </c>
      <c r="AU183" s="23">
        <f t="shared" si="68"/>
        <v>7.9554189085318971E-2</v>
      </c>
      <c r="AV183" s="1" t="s">
        <v>632</v>
      </c>
      <c r="AW183" s="1">
        <v>1400</v>
      </c>
      <c r="AX183" s="1">
        <f>ROUND(AW183/920,2)</f>
        <v>1.52</v>
      </c>
      <c r="AY183" s="1">
        <v>2.3359999999999999</v>
      </c>
      <c r="AZ183" s="1">
        <f t="shared" si="67"/>
        <v>2.3359999999999999</v>
      </c>
      <c r="BA183" s="23">
        <f t="shared" si="71"/>
        <v>0.10222905457340503</v>
      </c>
      <c r="BB183" s="1" t="s">
        <v>248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1</v>
      </c>
    </row>
    <row r="184" spans="2:62" x14ac:dyDescent="0.2">
      <c r="B184" s="22" t="s">
        <v>578</v>
      </c>
      <c r="J184" s="1">
        <f t="shared" si="70"/>
        <v>0</v>
      </c>
      <c r="N184" s="1" t="e">
        <f t="shared" si="50"/>
        <v>#DIV/0!</v>
      </c>
      <c r="P184" s="1">
        <f t="shared" si="51"/>
        <v>0</v>
      </c>
      <c r="Q184" s="23" t="e">
        <f t="shared" si="52"/>
        <v>#DIV/0!</v>
      </c>
      <c r="T184" s="1" t="e">
        <f t="shared" si="53"/>
        <v>#DIV/0!</v>
      </c>
      <c r="V184" s="1">
        <f t="shared" si="54"/>
        <v>0</v>
      </c>
      <c r="W184" s="23" t="e">
        <f t="shared" si="55"/>
        <v>#DIV/0!</v>
      </c>
      <c r="X184" s="1" t="s">
        <v>124</v>
      </c>
      <c r="Y184" s="1" t="s">
        <v>124</v>
      </c>
      <c r="Z184" s="1" t="e">
        <f t="shared" si="56"/>
        <v>#VALUE!</v>
      </c>
      <c r="AB184" s="1">
        <f t="shared" si="57"/>
        <v>0</v>
      </c>
      <c r="AC184" s="23" t="e">
        <f t="shared" si="58"/>
        <v>#DIV/0!</v>
      </c>
      <c r="AF184" s="1" t="e">
        <f t="shared" si="59"/>
        <v>#DIV/0!</v>
      </c>
      <c r="AI184" s="1" t="e">
        <f t="shared" si="60"/>
        <v>#DIV/0!</v>
      </c>
      <c r="AK184" s="1">
        <f t="shared" si="61"/>
        <v>0</v>
      </c>
      <c r="AL184" s="23" t="e">
        <f t="shared" si="62"/>
        <v>#DIV/0!</v>
      </c>
      <c r="AO184" s="1" t="e">
        <f t="shared" si="63"/>
        <v>#DIV/0!</v>
      </c>
      <c r="AR184" s="1" t="e">
        <f t="shared" si="64"/>
        <v>#DIV/0!</v>
      </c>
      <c r="AT184" s="1">
        <f t="shared" si="65"/>
        <v>0</v>
      </c>
      <c r="AU184" s="23" t="e">
        <f t="shared" si="68"/>
        <v>#DIV/0!</v>
      </c>
      <c r="AX184" s="1" t="e">
        <f t="shared" si="66"/>
        <v>#DIV/0!</v>
      </c>
      <c r="AZ184" s="1">
        <f t="shared" si="67"/>
        <v>0</v>
      </c>
      <c r="BA184" s="23" t="e">
        <f t="shared" si="71"/>
        <v>#DIV/0!</v>
      </c>
    </row>
    <row r="185" spans="2:62" x14ac:dyDescent="0.2">
      <c r="B185" s="22" t="s">
        <v>239</v>
      </c>
      <c r="C185" s="1">
        <v>7</v>
      </c>
      <c r="F185" s="1" t="e">
        <f>ROUND(E185/D185,2)</f>
        <v>#DIV/0!</v>
      </c>
      <c r="G185" s="1" t="s">
        <v>63</v>
      </c>
      <c r="H185" s="1" t="s">
        <v>852</v>
      </c>
      <c r="I185" s="1">
        <v>2.7719999999999998</v>
      </c>
      <c r="J185" s="1">
        <f t="shared" si="70"/>
        <v>2.6333999999999995</v>
      </c>
      <c r="K185" s="23">
        <v>0</v>
      </c>
      <c r="N185" s="1" t="e">
        <f t="shared" si="50"/>
        <v>#DIV/0!</v>
      </c>
      <c r="O185" s="1">
        <v>2.6030000000000002</v>
      </c>
      <c r="P185" s="1">
        <f t="shared" si="51"/>
        <v>2.4728500000000002</v>
      </c>
      <c r="Q185" s="23">
        <f t="shared" si="52"/>
        <v>6.0966810966810669E-2</v>
      </c>
      <c r="T185" s="1" t="e">
        <f t="shared" si="53"/>
        <v>#DIV/0!</v>
      </c>
      <c r="U185" s="1">
        <v>2.3290000000000002</v>
      </c>
      <c r="V185" s="1">
        <f t="shared" si="54"/>
        <v>2.2125500000000002</v>
      </c>
      <c r="W185" s="23">
        <f t="shared" si="55"/>
        <v>0.15981240981240952</v>
      </c>
      <c r="X185" s="1">
        <v>5600</v>
      </c>
      <c r="Y185" s="1">
        <v>6700</v>
      </c>
      <c r="Z185" s="1">
        <f t="shared" si="56"/>
        <v>1.2</v>
      </c>
      <c r="AA185" s="1">
        <v>1.8069999999999999</v>
      </c>
      <c r="AB185" s="1">
        <f t="shared" si="57"/>
        <v>1.7166499999999998</v>
      </c>
      <c r="AC185" s="23">
        <f t="shared" si="58"/>
        <v>0.34812409812409806</v>
      </c>
      <c r="AF185" s="1" t="e">
        <f t="shared" si="59"/>
        <v>#DIV/0!</v>
      </c>
      <c r="AG185" s="1" t="s">
        <v>634</v>
      </c>
      <c r="AH185" s="1">
        <v>11000</v>
      </c>
      <c r="AI185" s="1">
        <f>ROUND(AH185/8700,2)</f>
        <v>1.26</v>
      </c>
      <c r="AJ185" s="1">
        <v>1.1240000000000001</v>
      </c>
      <c r="AK185" s="1">
        <f t="shared" si="61"/>
        <v>1.0678000000000001</v>
      </c>
      <c r="AL185" s="23">
        <f t="shared" si="62"/>
        <v>0.59451659451659444</v>
      </c>
      <c r="AO185" s="1" t="e">
        <f t="shared" si="63"/>
        <v>#DIV/0!</v>
      </c>
      <c r="AR185" s="1" t="e">
        <f t="shared" si="64"/>
        <v>#DIV/0!</v>
      </c>
      <c r="AS185" s="1">
        <v>0.498</v>
      </c>
      <c r="AT185" s="1">
        <f t="shared" si="65"/>
        <v>0.47309999999999997</v>
      </c>
      <c r="AU185" s="23">
        <f t="shared" si="68"/>
        <v>0.82034632034632038</v>
      </c>
      <c r="AV185" s="1" t="s">
        <v>608</v>
      </c>
      <c r="AW185" s="1">
        <v>24000</v>
      </c>
      <c r="AX185" s="1">
        <f>ROUND(AW185/17000,2)</f>
        <v>1.41</v>
      </c>
      <c r="AY185" s="1" t="s">
        <v>124</v>
      </c>
      <c r="AZ185" s="1" t="e">
        <f t="shared" si="67"/>
        <v>#VALUE!</v>
      </c>
      <c r="BA185" s="23" t="e">
        <f t="shared" si="71"/>
        <v>#VALUE!</v>
      </c>
      <c r="BB185" s="1" t="s">
        <v>248</v>
      </c>
      <c r="BC185" s="1" t="s">
        <v>251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1</v>
      </c>
    </row>
    <row r="186" spans="2:62" x14ac:dyDescent="0.2">
      <c r="B186" s="22" t="s">
        <v>240</v>
      </c>
      <c r="C186" s="1">
        <v>8</v>
      </c>
      <c r="F186" s="1" t="e">
        <f>ROUND(E186/D186,2)</f>
        <v>#DIV/0!</v>
      </c>
      <c r="G186" s="1" t="s">
        <v>63</v>
      </c>
      <c r="H186" s="1" t="s">
        <v>853</v>
      </c>
      <c r="I186" s="1">
        <v>2.847</v>
      </c>
      <c r="J186" s="1">
        <f t="shared" si="70"/>
        <v>2.70465</v>
      </c>
      <c r="K186" s="23">
        <v>0</v>
      </c>
      <c r="N186" s="1" t="e">
        <f t="shared" si="50"/>
        <v>#DIV/0!</v>
      </c>
      <c r="O186" s="1">
        <v>2.7069999999999999</v>
      </c>
      <c r="P186" s="1">
        <f t="shared" si="51"/>
        <v>2.5716499999999995</v>
      </c>
      <c r="Q186" s="23">
        <f t="shared" si="52"/>
        <v>4.9174569722515105E-2</v>
      </c>
      <c r="T186" s="1" t="e">
        <f t="shared" si="53"/>
        <v>#DIV/0!</v>
      </c>
      <c r="U186" s="1">
        <v>2.609</v>
      </c>
      <c r="V186" s="1">
        <f t="shared" si="54"/>
        <v>2.4785499999999998</v>
      </c>
      <c r="W186" s="23">
        <f t="shared" si="55"/>
        <v>8.3596768528275467E-2</v>
      </c>
      <c r="X186" s="1">
        <v>3300</v>
      </c>
      <c r="Y186" s="1">
        <v>4500</v>
      </c>
      <c r="Z186" s="1">
        <f t="shared" si="56"/>
        <v>1.36</v>
      </c>
      <c r="AA186" s="1">
        <v>2.3450000000000002</v>
      </c>
      <c r="AB186" s="1">
        <f t="shared" si="57"/>
        <v>2.2277499999999999</v>
      </c>
      <c r="AC186" s="23">
        <f t="shared" si="58"/>
        <v>0.17632595714787502</v>
      </c>
      <c r="AF186" s="1" t="e">
        <f t="shared" si="59"/>
        <v>#DIV/0!</v>
      </c>
      <c r="AG186" s="1">
        <v>6800</v>
      </c>
      <c r="AH186" s="1">
        <v>8900</v>
      </c>
      <c r="AI186" s="1">
        <f t="shared" si="60"/>
        <v>1.31</v>
      </c>
      <c r="AJ186" s="1">
        <v>1.9059999999999999</v>
      </c>
      <c r="AK186" s="1">
        <f t="shared" si="61"/>
        <v>1.8106999999999998</v>
      </c>
      <c r="AL186" s="23">
        <f t="shared" si="62"/>
        <v>0.33052335792061827</v>
      </c>
      <c r="AO186" s="1" t="e">
        <f t="shared" si="63"/>
        <v>#DIV/0!</v>
      </c>
      <c r="AR186" s="1" t="e">
        <f t="shared" si="64"/>
        <v>#DIV/0!</v>
      </c>
      <c r="AS186" s="1">
        <v>1.3560000000000001</v>
      </c>
      <c r="AT186" s="1">
        <f t="shared" si="65"/>
        <v>1.2882</v>
      </c>
      <c r="AU186" s="23">
        <f t="shared" si="68"/>
        <v>0.52370916754478403</v>
      </c>
      <c r="AV186" s="1">
        <v>14000</v>
      </c>
      <c r="AW186" s="1">
        <v>19000</v>
      </c>
      <c r="AX186" s="1">
        <f t="shared" si="66"/>
        <v>1.36</v>
      </c>
      <c r="AY186" s="1">
        <v>1.1180000000000001</v>
      </c>
      <c r="AZ186" s="1">
        <f t="shared" si="67"/>
        <v>1.0621</v>
      </c>
      <c r="BA186" s="23">
        <f t="shared" si="71"/>
        <v>0.60730593607305927</v>
      </c>
      <c r="BB186" s="1" t="s">
        <v>248</v>
      </c>
      <c r="BC186" s="1" t="s">
        <v>90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</row>
    <row r="187" spans="2:62" x14ac:dyDescent="0.2">
      <c r="B187" s="22" t="s">
        <v>241</v>
      </c>
      <c r="C187" s="1">
        <v>9</v>
      </c>
      <c r="F187" s="1" t="e">
        <f>ROUND(E187/D187,2)</f>
        <v>#DIV/0!</v>
      </c>
      <c r="G187" s="1" t="s">
        <v>788</v>
      </c>
      <c r="H187" s="1" t="s">
        <v>854</v>
      </c>
      <c r="I187" s="1">
        <v>3.3079999999999998</v>
      </c>
      <c r="J187" s="1">
        <f t="shared" si="70"/>
        <v>2.8117999999999999</v>
      </c>
      <c r="K187" s="23">
        <v>0</v>
      </c>
      <c r="N187" s="1" t="e">
        <f t="shared" si="50"/>
        <v>#DIV/0!</v>
      </c>
      <c r="O187" s="1">
        <v>3.2320000000000002</v>
      </c>
      <c r="P187" s="1">
        <f t="shared" si="51"/>
        <v>2.7472000000000003</v>
      </c>
      <c r="Q187" s="23">
        <f t="shared" si="52"/>
        <v>2.2974607013300896E-2</v>
      </c>
      <c r="T187" s="1" t="e">
        <f t="shared" si="53"/>
        <v>#DIV/0!</v>
      </c>
      <c r="U187" s="1">
        <v>3.101</v>
      </c>
      <c r="V187" s="1">
        <f t="shared" si="54"/>
        <v>2.63585</v>
      </c>
      <c r="W187" s="23">
        <f t="shared" si="55"/>
        <v>6.2575574365175246E-2</v>
      </c>
      <c r="X187" s="1">
        <v>2200</v>
      </c>
      <c r="Y187" s="1">
        <v>3300</v>
      </c>
      <c r="Z187" s="1">
        <f t="shared" si="56"/>
        <v>1.5</v>
      </c>
      <c r="AA187" s="1">
        <v>2.8210000000000002</v>
      </c>
      <c r="AB187" s="1">
        <f t="shared" si="57"/>
        <v>2.39785</v>
      </c>
      <c r="AC187" s="23">
        <f t="shared" si="58"/>
        <v>0.14721886336154766</v>
      </c>
      <c r="AF187" s="1" t="e">
        <f t="shared" si="59"/>
        <v>#DIV/0!</v>
      </c>
      <c r="AG187" s="1">
        <v>8600</v>
      </c>
      <c r="AH187" s="1">
        <v>11800</v>
      </c>
      <c r="AI187" s="1">
        <f t="shared" si="60"/>
        <v>1.37</v>
      </c>
      <c r="AJ187" s="1">
        <v>2.242</v>
      </c>
      <c r="AK187" s="1">
        <f t="shared" si="61"/>
        <v>1.9056999999999999</v>
      </c>
      <c r="AL187" s="23">
        <f t="shared" si="62"/>
        <v>0.32224909310761785</v>
      </c>
      <c r="AO187" s="1" t="e">
        <f t="shared" si="63"/>
        <v>#DIV/0!</v>
      </c>
      <c r="AR187" s="1" t="e">
        <f t="shared" si="64"/>
        <v>#DIV/0!</v>
      </c>
      <c r="AS187" s="1">
        <v>1.8959999999999999</v>
      </c>
      <c r="AT187" s="1">
        <f t="shared" si="65"/>
        <v>1.6115999999999999</v>
      </c>
      <c r="AU187" s="23">
        <f t="shared" si="68"/>
        <v>0.42684401451027809</v>
      </c>
      <c r="AV187" s="1">
        <v>15700</v>
      </c>
      <c r="AW187" s="1">
        <v>24700</v>
      </c>
      <c r="AX187" s="1">
        <f t="shared" si="66"/>
        <v>1.57</v>
      </c>
      <c r="AY187" s="1">
        <v>2.9329999999999998</v>
      </c>
      <c r="AZ187" s="1">
        <f t="shared" si="67"/>
        <v>2.4930499999999998</v>
      </c>
      <c r="BA187" s="23">
        <f t="shared" si="71"/>
        <v>0.11336154776299878</v>
      </c>
      <c r="BB187" s="1" t="s">
        <v>248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</row>
    <row r="188" spans="2:62" x14ac:dyDescent="0.2">
      <c r="B188" s="22"/>
    </row>
    <row r="189" spans="2:62" x14ac:dyDescent="0.2">
      <c r="B189" s="22" t="s">
        <v>242</v>
      </c>
      <c r="C189" s="1">
        <v>10</v>
      </c>
      <c r="F189" s="1" t="e">
        <f>ROUND(E189/D189,2)</f>
        <v>#DIV/0!</v>
      </c>
      <c r="G189" s="1" t="s">
        <v>63</v>
      </c>
      <c r="H189" s="1" t="s">
        <v>855</v>
      </c>
      <c r="I189" s="1">
        <v>2.7639999999999998</v>
      </c>
      <c r="J189" s="1">
        <f>IF(G189="Trioxan", I189*$I$595,IF(OR(LEFT(H189,1)="6",LEFT(H189,1)="7"), I189*0.95,I189))</f>
        <v>2.6257999999999995</v>
      </c>
      <c r="K189" s="23">
        <v>0</v>
      </c>
      <c r="N189" s="1" t="e">
        <f t="shared" si="50"/>
        <v>#DIV/0!</v>
      </c>
      <c r="O189" s="1">
        <v>2.4169999999999998</v>
      </c>
      <c r="P189" s="1">
        <f t="shared" si="51"/>
        <v>2.2961499999999999</v>
      </c>
      <c r="Q189" s="23">
        <f t="shared" si="52"/>
        <v>0.12554269175108523</v>
      </c>
      <c r="T189" s="1" t="e">
        <f t="shared" si="53"/>
        <v>#DIV/0!</v>
      </c>
      <c r="U189" s="1">
        <v>2.169</v>
      </c>
      <c r="V189" s="1">
        <f t="shared" si="54"/>
        <v>2.0605500000000001</v>
      </c>
      <c r="W189" s="23">
        <f t="shared" si="55"/>
        <v>0.21526772793053528</v>
      </c>
      <c r="X189" s="1">
        <v>6400</v>
      </c>
      <c r="Y189" s="1">
        <v>7800</v>
      </c>
      <c r="Z189" s="1">
        <f t="shared" si="56"/>
        <v>1.22</v>
      </c>
      <c r="AA189" s="1">
        <v>1.704</v>
      </c>
      <c r="AB189" s="1">
        <f t="shared" si="57"/>
        <v>1.6187999999999998</v>
      </c>
      <c r="AC189" s="23">
        <f t="shared" si="58"/>
        <v>0.38350217076700432</v>
      </c>
      <c r="AF189" s="1" t="e">
        <f t="shared" si="59"/>
        <v>#DIV/0!</v>
      </c>
      <c r="AG189" s="1">
        <v>10200</v>
      </c>
      <c r="AH189" s="1">
        <v>12200</v>
      </c>
      <c r="AI189" s="1">
        <f t="shared" si="60"/>
        <v>1.2</v>
      </c>
      <c r="AJ189" s="1">
        <v>1.113</v>
      </c>
      <c r="AK189" s="1">
        <f t="shared" si="61"/>
        <v>1.05735</v>
      </c>
      <c r="AL189" s="23">
        <f t="shared" si="62"/>
        <v>0.59732272069464543</v>
      </c>
      <c r="AO189" s="1" t="e">
        <f t="shared" si="63"/>
        <v>#DIV/0!</v>
      </c>
      <c r="AR189" s="1" t="e">
        <f t="shared" si="64"/>
        <v>#DIV/0!</v>
      </c>
      <c r="AS189" s="1">
        <v>0.64700000000000002</v>
      </c>
      <c r="AT189" s="1">
        <f t="shared" si="65"/>
        <v>0.61465000000000003</v>
      </c>
      <c r="AU189" s="23">
        <f t="shared" si="68"/>
        <v>0.76591895803183785</v>
      </c>
      <c r="AV189" s="1">
        <v>13700</v>
      </c>
      <c r="AW189" s="1">
        <v>16500</v>
      </c>
      <c r="AX189" s="1">
        <f t="shared" si="66"/>
        <v>1.2</v>
      </c>
      <c r="AY189" s="1">
        <v>0.50800000000000001</v>
      </c>
      <c r="AZ189" s="1">
        <f t="shared" si="67"/>
        <v>0.48259999999999997</v>
      </c>
      <c r="BA189" s="23">
        <f t="shared" si="71"/>
        <v>0.81620839363241671</v>
      </c>
      <c r="BB189" s="1" t="s">
        <v>248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</row>
    <row r="190" spans="2:62" x14ac:dyDescent="0.2">
      <c r="B190" s="22" t="s">
        <v>243</v>
      </c>
      <c r="C190" s="1">
        <v>11</v>
      </c>
      <c r="F190" s="1" t="e">
        <f>ROUND(E190/D190,2)</f>
        <v>#DIV/0!</v>
      </c>
      <c r="G190" s="1" t="s">
        <v>63</v>
      </c>
      <c r="H190" s="1" t="s">
        <v>856</v>
      </c>
      <c r="I190" s="1">
        <v>2.7280000000000002</v>
      </c>
      <c r="J190" s="1">
        <f t="shared" si="70"/>
        <v>2.5916000000000001</v>
      </c>
      <c r="K190" s="23">
        <v>0</v>
      </c>
      <c r="N190" s="1" t="e">
        <f t="shared" si="50"/>
        <v>#DIV/0!</v>
      </c>
      <c r="O190" s="1">
        <v>2.4660000000000002</v>
      </c>
      <c r="P190" s="1">
        <f t="shared" si="51"/>
        <v>2.3427000000000002</v>
      </c>
      <c r="Q190" s="23">
        <f t="shared" si="52"/>
        <v>9.6041055718474988E-2</v>
      </c>
      <c r="T190" s="1" t="e">
        <f t="shared" si="53"/>
        <v>#DIV/0!</v>
      </c>
      <c r="U190" s="1">
        <v>2.323</v>
      </c>
      <c r="V190" s="1">
        <f t="shared" si="54"/>
        <v>2.2068499999999998</v>
      </c>
      <c r="W190" s="23">
        <f t="shared" si="55"/>
        <v>0.14846041055718484</v>
      </c>
      <c r="X190" s="1">
        <v>2700</v>
      </c>
      <c r="Y190" s="1">
        <v>3900</v>
      </c>
      <c r="Z190" s="1">
        <f t="shared" si="56"/>
        <v>1.44</v>
      </c>
      <c r="AA190" s="1">
        <v>1.8839999999999999</v>
      </c>
      <c r="AB190" s="1">
        <f t="shared" si="57"/>
        <v>1.7897999999999998</v>
      </c>
      <c r="AC190" s="23">
        <f t="shared" si="58"/>
        <v>0.30938416422287396</v>
      </c>
      <c r="AF190" s="1" t="e">
        <f t="shared" si="59"/>
        <v>#DIV/0!</v>
      </c>
      <c r="AG190" s="1">
        <v>5200</v>
      </c>
      <c r="AH190" s="1">
        <v>6700</v>
      </c>
      <c r="AI190" s="1">
        <f t="shared" si="60"/>
        <v>1.29</v>
      </c>
      <c r="AJ190" s="1">
        <v>1.2310000000000001</v>
      </c>
      <c r="AK190" s="1">
        <f t="shared" si="61"/>
        <v>1.1694500000000001</v>
      </c>
      <c r="AL190" s="23">
        <f t="shared" si="62"/>
        <v>0.54875366568914952</v>
      </c>
      <c r="AO190" s="1" t="e">
        <f t="shared" si="63"/>
        <v>#DIV/0!</v>
      </c>
      <c r="AR190" s="1" t="e">
        <f t="shared" si="64"/>
        <v>#DIV/0!</v>
      </c>
      <c r="AS190" s="1">
        <v>0.52300000000000002</v>
      </c>
      <c r="AT190" s="1">
        <f t="shared" si="65"/>
        <v>0.49685000000000001</v>
      </c>
      <c r="AU190" s="23">
        <f t="shared" si="68"/>
        <v>0.80828445747800592</v>
      </c>
      <c r="AV190" s="1">
        <v>7900</v>
      </c>
      <c r="AW190" s="1">
        <v>10100</v>
      </c>
      <c r="AX190" s="1">
        <f t="shared" si="66"/>
        <v>1.28</v>
      </c>
      <c r="AY190" s="1">
        <v>0.27300000000000002</v>
      </c>
      <c r="AZ190" s="1">
        <f t="shared" si="67"/>
        <v>0.25935000000000002</v>
      </c>
      <c r="BA190" s="23">
        <f t="shared" si="71"/>
        <v>0.89992668621700878</v>
      </c>
      <c r="BB190" s="1" t="s">
        <v>248</v>
      </c>
      <c r="BC190" s="1" t="s">
        <v>90</v>
      </c>
      <c r="BD190" s="1">
        <v>0</v>
      </c>
      <c r="BE190" s="1">
        <v>1</v>
      </c>
      <c r="BF190" s="1">
        <v>0</v>
      </c>
      <c r="BG190" s="1">
        <v>0</v>
      </c>
      <c r="BH190" s="1">
        <v>0</v>
      </c>
    </row>
    <row r="191" spans="2:62" x14ac:dyDescent="0.2">
      <c r="B191" s="22" t="s">
        <v>244</v>
      </c>
      <c r="C191" s="1">
        <v>12</v>
      </c>
      <c r="F191" s="1" t="e">
        <f>ROUND(E191/D191,2)</f>
        <v>#DIV/0!</v>
      </c>
      <c r="G191" s="1" t="s">
        <v>788</v>
      </c>
      <c r="H191" s="1" t="s">
        <v>845</v>
      </c>
      <c r="I191" s="1">
        <v>3.9790000000000001</v>
      </c>
      <c r="J191" s="1">
        <f t="shared" si="70"/>
        <v>3.3821500000000002</v>
      </c>
      <c r="K191" s="23">
        <v>0</v>
      </c>
      <c r="N191" s="1" t="e">
        <f t="shared" si="50"/>
        <v>#DIV/0!</v>
      </c>
      <c r="O191" s="1">
        <v>2.9809999999999999</v>
      </c>
      <c r="P191" s="1">
        <f t="shared" si="51"/>
        <v>2.5338499999999997</v>
      </c>
      <c r="Q191" s="23">
        <f t="shared" si="52"/>
        <v>0.25081678813772312</v>
      </c>
      <c r="T191" s="1" t="e">
        <f t="shared" si="53"/>
        <v>#DIV/0!</v>
      </c>
      <c r="U191" s="1">
        <v>2.9670000000000001</v>
      </c>
      <c r="V191" s="1">
        <f t="shared" si="54"/>
        <v>2.5219499999999999</v>
      </c>
      <c r="W191" s="23">
        <f t="shared" si="55"/>
        <v>0.25433526011560703</v>
      </c>
      <c r="X191" s="1" t="s">
        <v>710</v>
      </c>
      <c r="Y191" s="1">
        <v>2300</v>
      </c>
      <c r="Z191" s="1">
        <f>ROUND(Y191/1260,2)</f>
        <v>1.83</v>
      </c>
      <c r="AA191" s="1">
        <v>2.798</v>
      </c>
      <c r="AB191" s="1">
        <f t="shared" si="57"/>
        <v>2.3782999999999999</v>
      </c>
      <c r="AC191" s="23">
        <f t="shared" si="58"/>
        <v>0.29680824327720545</v>
      </c>
      <c r="AF191" s="1" t="e">
        <f t="shared" si="59"/>
        <v>#DIV/0!</v>
      </c>
      <c r="AG191" s="1" t="s">
        <v>711</v>
      </c>
      <c r="AH191" s="1">
        <v>5700</v>
      </c>
      <c r="AI191" s="1">
        <f>ROUND(AH191/3600,2)</f>
        <v>1.58</v>
      </c>
      <c r="AJ191" s="1">
        <v>2.5089999999999999</v>
      </c>
      <c r="AK191" s="1">
        <f t="shared" si="61"/>
        <v>2.1326499999999999</v>
      </c>
      <c r="AL191" s="23">
        <f t="shared" si="62"/>
        <v>0.36943955767780856</v>
      </c>
      <c r="AO191" s="1" t="e">
        <f t="shared" si="63"/>
        <v>#DIV/0!</v>
      </c>
      <c r="AR191" s="1" t="e">
        <f t="shared" si="64"/>
        <v>#DIV/0!</v>
      </c>
      <c r="AS191" s="1">
        <v>2.0870000000000002</v>
      </c>
      <c r="AT191" s="1">
        <f t="shared" si="65"/>
        <v>1.7739500000000001</v>
      </c>
      <c r="AU191" s="23">
        <f t="shared" si="68"/>
        <v>0.47549635586830863</v>
      </c>
      <c r="AV191" s="1">
        <v>7800</v>
      </c>
      <c r="AW191" s="1">
        <v>15200</v>
      </c>
      <c r="AX191" s="1">
        <f t="shared" si="66"/>
        <v>1.95</v>
      </c>
      <c r="AY191" s="1">
        <v>1.9059999999999999</v>
      </c>
      <c r="AZ191" s="1">
        <f t="shared" si="67"/>
        <v>1.6200999999999999</v>
      </c>
      <c r="BA191" s="23">
        <f>1-(AZ191/J191)</f>
        <v>0.52098517215380757</v>
      </c>
      <c r="BB191" s="1" t="s">
        <v>248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</row>
    <row r="192" spans="2:62" x14ac:dyDescent="0.2">
      <c r="B192" s="22"/>
    </row>
    <row r="193" spans="2:62" x14ac:dyDescent="0.2">
      <c r="B193" s="22" t="s">
        <v>245</v>
      </c>
      <c r="C193" s="1">
        <v>13</v>
      </c>
      <c r="F193" s="1" t="e">
        <f>ROUND(E193/D193,2)</f>
        <v>#DIV/0!</v>
      </c>
      <c r="G193" s="1" t="s">
        <v>63</v>
      </c>
      <c r="H193" s="1" t="s">
        <v>857</v>
      </c>
      <c r="I193" s="1">
        <v>2.1240000000000001</v>
      </c>
      <c r="J193" s="1">
        <f t="shared" si="70"/>
        <v>2.1240000000000001</v>
      </c>
      <c r="K193" s="23">
        <v>0</v>
      </c>
      <c r="N193" s="1" t="e">
        <f t="shared" si="50"/>
        <v>#DIV/0!</v>
      </c>
      <c r="O193" s="1">
        <v>2.4300000000000002</v>
      </c>
      <c r="P193" s="1">
        <f t="shared" si="51"/>
        <v>2.4300000000000002</v>
      </c>
      <c r="Q193" s="23">
        <f t="shared" si="52"/>
        <v>-0.14406779661016955</v>
      </c>
      <c r="T193" s="1" t="e">
        <f t="shared" si="53"/>
        <v>#DIV/0!</v>
      </c>
      <c r="U193" s="1">
        <v>2.2370000000000001</v>
      </c>
      <c r="V193" s="1">
        <f t="shared" si="54"/>
        <v>2.2370000000000001</v>
      </c>
      <c r="W193" s="23">
        <f t="shared" si="55"/>
        <v>-5.3201506591337155E-2</v>
      </c>
      <c r="X193" s="1">
        <v>21000</v>
      </c>
      <c r="Y193" s="1">
        <v>26000</v>
      </c>
      <c r="Z193" s="1">
        <f t="shared" si="56"/>
        <v>1.24</v>
      </c>
      <c r="AA193" s="1">
        <v>1.796</v>
      </c>
      <c r="AB193" s="1">
        <f t="shared" si="57"/>
        <v>1.796</v>
      </c>
      <c r="AC193" s="23">
        <f t="shared" si="58"/>
        <v>0.15442561205273075</v>
      </c>
      <c r="AF193" s="1" t="e">
        <f t="shared" si="59"/>
        <v>#DIV/0!</v>
      </c>
      <c r="AG193" s="1">
        <v>29000</v>
      </c>
      <c r="AH193" s="1">
        <v>38000</v>
      </c>
      <c r="AI193" s="1">
        <f t="shared" si="60"/>
        <v>1.31</v>
      </c>
      <c r="AJ193" s="1">
        <v>1.2310000000000001</v>
      </c>
      <c r="AK193" s="1">
        <f t="shared" si="61"/>
        <v>1.2310000000000001</v>
      </c>
      <c r="AL193" s="23">
        <f t="shared" si="62"/>
        <v>0.4204331450094162</v>
      </c>
      <c r="AO193" s="1" t="e">
        <f t="shared" si="63"/>
        <v>#DIV/0!</v>
      </c>
      <c r="AR193" s="1" t="e">
        <f t="shared" si="64"/>
        <v>#DIV/0!</v>
      </c>
      <c r="AS193" s="1">
        <v>0.83499999999999996</v>
      </c>
      <c r="AT193" s="1">
        <f t="shared" si="65"/>
        <v>0.83499999999999996</v>
      </c>
      <c r="AU193" s="23">
        <f t="shared" si="68"/>
        <v>0.60687382297551795</v>
      </c>
      <c r="AX193" s="1" t="e">
        <f t="shared" si="66"/>
        <v>#DIV/0!</v>
      </c>
      <c r="AY193" s="1">
        <v>0.75900000000000001</v>
      </c>
      <c r="AZ193" s="1">
        <f t="shared" si="67"/>
        <v>0.75900000000000001</v>
      </c>
      <c r="BA193" s="23">
        <f t="shared" ref="BA193:BA256" si="72">1-(AZ193/J193)</f>
        <v>0.64265536723163841</v>
      </c>
      <c r="BB193" s="1" t="s">
        <v>248</v>
      </c>
      <c r="BC193" s="1" t="s">
        <v>252</v>
      </c>
      <c r="BD193" s="1">
        <v>0</v>
      </c>
      <c r="BE193" s="1">
        <v>1</v>
      </c>
      <c r="BF193" s="1">
        <v>0</v>
      </c>
      <c r="BG193" s="1">
        <v>0</v>
      </c>
      <c r="BH193" s="1">
        <v>0</v>
      </c>
    </row>
    <row r="194" spans="2:62" x14ac:dyDescent="0.2">
      <c r="B194" s="22" t="s">
        <v>246</v>
      </c>
      <c r="C194" s="1">
        <v>14</v>
      </c>
      <c r="F194" s="1" t="e">
        <f>ROUND(E194/D194,2)</f>
        <v>#DIV/0!</v>
      </c>
      <c r="G194" s="1" t="s">
        <v>63</v>
      </c>
      <c r="H194" s="1" t="s">
        <v>858</v>
      </c>
      <c r="I194" s="1">
        <v>2.758</v>
      </c>
      <c r="J194" s="1">
        <f t="shared" si="70"/>
        <v>2.758</v>
      </c>
      <c r="K194" s="23">
        <v>0</v>
      </c>
      <c r="N194" s="1" t="e">
        <f t="shared" si="50"/>
        <v>#DIV/0!</v>
      </c>
      <c r="O194" s="1">
        <v>2.6920000000000002</v>
      </c>
      <c r="P194" s="1">
        <f t="shared" si="51"/>
        <v>2.6920000000000002</v>
      </c>
      <c r="Q194" s="23">
        <f t="shared" si="52"/>
        <v>2.3930384336475652E-2</v>
      </c>
      <c r="T194" s="1" t="e">
        <f t="shared" si="53"/>
        <v>#DIV/0!</v>
      </c>
      <c r="U194" s="1">
        <v>2.661</v>
      </c>
      <c r="V194" s="1">
        <f t="shared" si="54"/>
        <v>2.661</v>
      </c>
      <c r="W194" s="23">
        <f t="shared" si="55"/>
        <v>3.5170413343002194E-2</v>
      </c>
      <c r="X194" s="1" t="s">
        <v>732</v>
      </c>
      <c r="Y194" s="1">
        <v>10400</v>
      </c>
      <c r="Z194" s="1">
        <f>ROUND(Y194/7300,2)</f>
        <v>1.42</v>
      </c>
      <c r="AA194" s="1">
        <v>2.5510000000000002</v>
      </c>
      <c r="AB194" s="1">
        <f t="shared" si="57"/>
        <v>2.5510000000000002</v>
      </c>
      <c r="AC194" s="23">
        <f t="shared" si="58"/>
        <v>7.5054387237128317E-2</v>
      </c>
      <c r="AF194" s="1" t="e">
        <f t="shared" si="59"/>
        <v>#DIV/0!</v>
      </c>
      <c r="AG194" s="1" t="s">
        <v>733</v>
      </c>
      <c r="AH194" s="1">
        <v>21000</v>
      </c>
      <c r="AI194" s="1">
        <f>ROUND(AH194/12000,2)</f>
        <v>1.75</v>
      </c>
      <c r="AJ194" s="1">
        <v>2.331</v>
      </c>
      <c r="AK194" s="1">
        <f t="shared" si="61"/>
        <v>2.331</v>
      </c>
      <c r="AL194" s="23">
        <f t="shared" si="62"/>
        <v>0.15482233502538068</v>
      </c>
      <c r="AO194" s="1" t="e">
        <f t="shared" si="63"/>
        <v>#DIV/0!</v>
      </c>
      <c r="AR194" s="1" t="e">
        <f t="shared" si="64"/>
        <v>#DIV/0!</v>
      </c>
      <c r="AS194" s="1">
        <v>1.8779999999999999</v>
      </c>
      <c r="AT194" s="1">
        <f t="shared" si="65"/>
        <v>1.8779999999999999</v>
      </c>
      <c r="AU194" s="23">
        <f t="shared" si="68"/>
        <v>0.31907179115300943</v>
      </c>
      <c r="AV194" s="1">
        <v>25000</v>
      </c>
      <c r="AW194" s="1">
        <v>52000</v>
      </c>
      <c r="AX194" s="1">
        <f t="shared" si="66"/>
        <v>2.08</v>
      </c>
      <c r="AY194" s="1">
        <v>1.575</v>
      </c>
      <c r="AZ194" s="1">
        <f t="shared" si="67"/>
        <v>1.575</v>
      </c>
      <c r="BA194" s="23">
        <f t="shared" si="72"/>
        <v>0.42893401015228427</v>
      </c>
      <c r="BB194" s="1" t="s">
        <v>248</v>
      </c>
      <c r="BC194" s="1" t="s">
        <v>253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</row>
    <row r="195" spans="2:62" x14ac:dyDescent="0.2">
      <c r="B195" s="22" t="s">
        <v>247</v>
      </c>
      <c r="C195" s="1">
        <v>15</v>
      </c>
      <c r="F195" s="1" t="e">
        <f>ROUND(E195/D195,2)</f>
        <v>#DIV/0!</v>
      </c>
      <c r="G195" s="1" t="s">
        <v>788</v>
      </c>
      <c r="H195" s="1" t="s">
        <v>859</v>
      </c>
      <c r="I195" s="1">
        <v>3.3</v>
      </c>
      <c r="J195" s="1">
        <f t="shared" si="70"/>
        <v>2.8049999999999997</v>
      </c>
      <c r="K195" s="23">
        <v>0</v>
      </c>
      <c r="N195" s="1" t="e">
        <f t="shared" si="50"/>
        <v>#DIV/0!</v>
      </c>
      <c r="O195" s="1">
        <v>3.3740000000000001</v>
      </c>
      <c r="P195" s="1">
        <f t="shared" si="51"/>
        <v>2.8679000000000001</v>
      </c>
      <c r="Q195" s="23">
        <f t="shared" si="52"/>
        <v>-2.242424242424268E-2</v>
      </c>
      <c r="T195" s="1" t="e">
        <f t="shared" si="53"/>
        <v>#DIV/0!</v>
      </c>
      <c r="U195" s="1">
        <v>3.3690000000000002</v>
      </c>
      <c r="V195" s="1">
        <f t="shared" si="54"/>
        <v>2.8636500000000003</v>
      </c>
      <c r="W195" s="23">
        <f t="shared" si="55"/>
        <v>-2.090909090909121E-2</v>
      </c>
      <c r="X195" s="1" t="s">
        <v>124</v>
      </c>
      <c r="Y195" s="1" t="s">
        <v>124</v>
      </c>
      <c r="Z195" s="1" t="e">
        <f t="shared" si="56"/>
        <v>#VALUE!</v>
      </c>
      <c r="AA195" s="1">
        <v>3.323</v>
      </c>
      <c r="AB195" s="1">
        <f t="shared" si="57"/>
        <v>2.8245499999999999</v>
      </c>
      <c r="AC195" s="23">
        <f t="shared" si="58"/>
        <v>-6.9696969696970701E-3</v>
      </c>
      <c r="AF195" s="1" t="e">
        <f t="shared" si="59"/>
        <v>#DIV/0!</v>
      </c>
      <c r="AG195" s="1" t="s">
        <v>124</v>
      </c>
      <c r="AH195" s="1" t="s">
        <v>124</v>
      </c>
      <c r="AI195" s="1" t="e">
        <f t="shared" si="60"/>
        <v>#VALUE!</v>
      </c>
      <c r="AJ195" s="1">
        <v>3.33</v>
      </c>
      <c r="AK195" s="1">
        <f t="shared" si="61"/>
        <v>2.8304999999999998</v>
      </c>
      <c r="AL195" s="23">
        <f t="shared" si="62"/>
        <v>-9.0909090909090384E-3</v>
      </c>
      <c r="AO195" s="1" t="e">
        <f t="shared" si="63"/>
        <v>#DIV/0!</v>
      </c>
      <c r="AR195" s="1" t="e">
        <f t="shared" si="64"/>
        <v>#DIV/0!</v>
      </c>
      <c r="AS195" s="1">
        <v>3.2360000000000002</v>
      </c>
      <c r="AT195" s="1">
        <f t="shared" si="65"/>
        <v>2.7505999999999999</v>
      </c>
      <c r="AU195" s="23">
        <f t="shared" si="68"/>
        <v>1.9393939393939297E-2</v>
      </c>
      <c r="AV195" s="1">
        <v>6100</v>
      </c>
      <c r="AW195" s="1">
        <v>7700</v>
      </c>
      <c r="AX195" s="1">
        <f t="shared" si="66"/>
        <v>1.26</v>
      </c>
      <c r="AY195" s="1">
        <v>3.125</v>
      </c>
      <c r="AZ195" s="1">
        <f t="shared" si="67"/>
        <v>2.65625</v>
      </c>
      <c r="BA195" s="23">
        <f t="shared" si="72"/>
        <v>5.3030303030302983E-2</v>
      </c>
      <c r="BB195" s="1" t="s">
        <v>248</v>
      </c>
      <c r="BC195" s="1" t="s">
        <v>252</v>
      </c>
      <c r="BD195" s="1">
        <v>0</v>
      </c>
      <c r="BE195" s="1">
        <v>1</v>
      </c>
      <c r="BF195" s="1">
        <v>0</v>
      </c>
      <c r="BG195" s="1">
        <v>0</v>
      </c>
      <c r="BH195" s="1">
        <v>0</v>
      </c>
    </row>
    <row r="196" spans="2:62" x14ac:dyDescent="0.2">
      <c r="B196" s="22"/>
    </row>
    <row r="197" spans="2:62" x14ac:dyDescent="0.2">
      <c r="B197" s="22"/>
    </row>
    <row r="198" spans="2:62" x14ac:dyDescent="0.2">
      <c r="B198" s="22"/>
    </row>
    <row r="199" spans="2:62" ht="15" x14ac:dyDescent="0.25">
      <c r="B199" s="34" t="s">
        <v>69</v>
      </c>
      <c r="F199" s="1" t="e">
        <f>ROUND(E199/D199,2)</f>
        <v>#DIV/0!</v>
      </c>
      <c r="J199" s="1">
        <f t="shared" si="70"/>
        <v>0</v>
      </c>
      <c r="K199" s="23">
        <v>0</v>
      </c>
      <c r="N199" s="1" t="e">
        <f t="shared" ref="N199:N258" si="73">ROUND(M199/L199,2)</f>
        <v>#DIV/0!</v>
      </c>
      <c r="P199" s="1">
        <f t="shared" ref="P199:P258" si="74">IF(G199="Trioxan", O199*$I$595,IF(OR(LEFT(H199,1)="6",LEFT(H199,1)="7"), O199*0.95,O199))</f>
        <v>0</v>
      </c>
      <c r="Q199" s="23" t="e">
        <f t="shared" ref="Q199:Q258" si="75">1-(P199/J199)</f>
        <v>#DIV/0!</v>
      </c>
      <c r="T199" s="1" t="e">
        <f t="shared" ref="T199:T258" si="76">ROUND(S199/R199,2)</f>
        <v>#DIV/0!</v>
      </c>
      <c r="V199" s="1">
        <f t="shared" ref="V199:V258" si="77">IF(G199="Trioxan", U199*$I$595,IF(OR(LEFT(H199,1)="6",LEFT(H199,1)="7"), U199*0.95,U199))</f>
        <v>0</v>
      </c>
      <c r="W199" s="23" t="e">
        <f t="shared" ref="W199:W258" si="78">1-(V199/J199)</f>
        <v>#DIV/0!</v>
      </c>
      <c r="Z199" s="1" t="e">
        <f t="shared" ref="Z199:Z257" si="79">ROUND(Y199/X199,2)</f>
        <v>#DIV/0!</v>
      </c>
      <c r="AB199" s="1">
        <f t="shared" ref="AB199:AB258" si="80">IF(G199="Trioxan", AA199*$I$595,IF(OR(LEFT(H199,1)="6",LEFT(H199,1)="7"), AA199*0.95,AA199))</f>
        <v>0</v>
      </c>
      <c r="AC199" s="23" t="e">
        <f t="shared" ref="AC199:AC258" si="81">1-(AB199/J199)</f>
        <v>#DIV/0!</v>
      </c>
      <c r="AF199" s="1" t="e">
        <f t="shared" ref="AF199:AF258" si="82">ROUND(AE199/AD199,2)</f>
        <v>#DIV/0!</v>
      </c>
      <c r="AI199" s="1" t="e">
        <f t="shared" ref="AI199:AI257" si="83">ROUND(AH199/AG199,2)</f>
        <v>#DIV/0!</v>
      </c>
      <c r="AK199" s="1">
        <f t="shared" ref="AK199:AK258" si="84">IF(G199="Trioxan", AJ199*$I$595,IF(OR(LEFT(H199,1)="6",LEFT(H199,1)="7"), AJ199*0.95,AJ199))</f>
        <v>0</v>
      </c>
      <c r="AL199" s="23" t="e">
        <f t="shared" ref="AL199:AL258" si="85">1-(AK199/J199)</f>
        <v>#DIV/0!</v>
      </c>
      <c r="AO199" s="1" t="e">
        <f t="shared" ref="AO199:AO258" si="86">ROUND(AN199/AM199,2)</f>
        <v>#DIV/0!</v>
      </c>
      <c r="AR199" s="1" t="e">
        <f t="shared" ref="AR199:AR258" si="87">ROUND(AQ199/AP199,2)</f>
        <v>#DIV/0!</v>
      </c>
      <c r="AT199" s="1">
        <f t="shared" ref="AT199:AT258" si="88">IF(G199="Trioxan", AS199*$I$595,IF(OR(LEFT(H199,1)="6",LEFT(H199,1)="7"), AS199*0.95,AS199))</f>
        <v>0</v>
      </c>
      <c r="AU199" s="23" t="e">
        <f t="shared" si="68"/>
        <v>#DIV/0!</v>
      </c>
      <c r="AX199" s="1" t="e">
        <f t="shared" ref="AX199:AX258" si="89">ROUND(AW199/AV199,2)</f>
        <v>#DIV/0!</v>
      </c>
      <c r="AZ199" s="1">
        <f t="shared" ref="AZ199:AZ258" si="90">IF(G199="Trioxan", AY199*$I$595,IF(OR(LEFT(H199,1)="6",LEFT(H199,1)="7"), AY199*0.95,AY199))</f>
        <v>0</v>
      </c>
      <c r="BA199" s="23" t="e">
        <f t="shared" si="72"/>
        <v>#DIV/0!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</row>
    <row r="200" spans="2:62" x14ac:dyDescent="0.2">
      <c r="B200" s="22" t="s">
        <v>56</v>
      </c>
      <c r="C200" s="1">
        <v>1</v>
      </c>
      <c r="F200" s="1" t="e">
        <f>ROUND(E200/D200,2)</f>
        <v>#DIV/0!</v>
      </c>
      <c r="G200" s="1" t="s">
        <v>63</v>
      </c>
      <c r="H200" s="1" t="s">
        <v>860</v>
      </c>
      <c r="I200" s="1">
        <v>14.036</v>
      </c>
      <c r="J200" s="1">
        <f t="shared" si="70"/>
        <v>13.334199999999999</v>
      </c>
      <c r="K200" s="23">
        <v>0</v>
      </c>
      <c r="N200" s="1" t="e">
        <f t="shared" si="73"/>
        <v>#DIV/0!</v>
      </c>
      <c r="O200" s="1">
        <v>2.5670000000000002</v>
      </c>
      <c r="P200" s="1">
        <f t="shared" si="74"/>
        <v>2.43865</v>
      </c>
      <c r="Q200" s="23">
        <f t="shared" si="75"/>
        <v>0.81711313764605298</v>
      </c>
      <c r="T200" s="1" t="e">
        <f t="shared" si="76"/>
        <v>#DIV/0!</v>
      </c>
      <c r="U200" s="1">
        <v>1.661</v>
      </c>
      <c r="V200" s="1">
        <f t="shared" si="77"/>
        <v>1.57795</v>
      </c>
      <c r="W200" s="23">
        <f t="shared" si="78"/>
        <v>0.88166144200626961</v>
      </c>
      <c r="Z200" s="1" t="e">
        <f t="shared" si="79"/>
        <v>#DIV/0!</v>
      </c>
      <c r="AA200" s="1">
        <v>0.78500000000000003</v>
      </c>
      <c r="AB200" s="1">
        <f t="shared" si="80"/>
        <v>0.74575000000000002</v>
      </c>
      <c r="AC200" s="23">
        <f t="shared" si="81"/>
        <v>0.94407238529495585</v>
      </c>
      <c r="AF200" s="1" t="e">
        <f t="shared" si="82"/>
        <v>#DIV/0!</v>
      </c>
      <c r="AI200" s="1" t="e">
        <f t="shared" si="83"/>
        <v>#DIV/0!</v>
      </c>
      <c r="AJ200" s="1">
        <v>0.20300000000000001</v>
      </c>
      <c r="AK200" s="1">
        <f t="shared" si="84"/>
        <v>0.19284999999999999</v>
      </c>
      <c r="AL200" s="23">
        <f t="shared" si="85"/>
        <v>0.98553719008264462</v>
      </c>
      <c r="AO200" s="1" t="e">
        <f t="shared" si="86"/>
        <v>#DIV/0!</v>
      </c>
      <c r="AR200" s="1" t="e">
        <f t="shared" si="87"/>
        <v>#DIV/0!</v>
      </c>
      <c r="AS200" s="1">
        <v>7.0999999999999994E-2</v>
      </c>
      <c r="AT200" s="1">
        <f t="shared" si="88"/>
        <v>6.7449999999999996E-2</v>
      </c>
      <c r="AU200" s="23">
        <f t="shared" si="68"/>
        <v>0.99494157879737821</v>
      </c>
      <c r="AX200" s="1" t="e">
        <f t="shared" si="89"/>
        <v>#DIV/0!</v>
      </c>
      <c r="AY200" s="1">
        <v>6.3E-2</v>
      </c>
      <c r="AZ200" s="1">
        <f t="shared" si="90"/>
        <v>5.985E-2</v>
      </c>
      <c r="BA200" s="23">
        <f t="shared" si="72"/>
        <v>0.99551154174978629</v>
      </c>
      <c r="BB200" s="1" t="s">
        <v>54</v>
      </c>
      <c r="BC200" s="1" t="s">
        <v>57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2:62" x14ac:dyDescent="0.2">
      <c r="B201" s="22" t="s">
        <v>58</v>
      </c>
      <c r="C201" s="1">
        <v>2</v>
      </c>
      <c r="F201" s="1" t="e">
        <f>ROUND(E201/D201,2)</f>
        <v>#DIV/0!</v>
      </c>
      <c r="G201" s="1" t="s">
        <v>63</v>
      </c>
      <c r="J201" s="1">
        <f t="shared" si="70"/>
        <v>0</v>
      </c>
      <c r="K201" s="23">
        <v>0</v>
      </c>
      <c r="N201" s="1" t="e">
        <f t="shared" si="73"/>
        <v>#DIV/0!</v>
      </c>
      <c r="P201" s="1">
        <f t="shared" si="74"/>
        <v>0</v>
      </c>
      <c r="Q201" s="23" t="e">
        <f t="shared" si="75"/>
        <v>#DIV/0!</v>
      </c>
      <c r="T201" s="1" t="e">
        <f t="shared" si="76"/>
        <v>#DIV/0!</v>
      </c>
      <c r="V201" s="1">
        <f t="shared" si="77"/>
        <v>0</v>
      </c>
      <c r="W201" s="23" t="e">
        <f t="shared" si="78"/>
        <v>#DIV/0!</v>
      </c>
      <c r="Z201" s="1" t="e">
        <f t="shared" si="79"/>
        <v>#DIV/0!</v>
      </c>
      <c r="AB201" s="1">
        <f t="shared" si="80"/>
        <v>0</v>
      </c>
      <c r="AC201" s="23" t="e">
        <f t="shared" si="81"/>
        <v>#DIV/0!</v>
      </c>
      <c r="AF201" s="1" t="e">
        <f t="shared" si="82"/>
        <v>#DIV/0!</v>
      </c>
      <c r="AI201" s="1" t="e">
        <f t="shared" si="83"/>
        <v>#DIV/0!</v>
      </c>
      <c r="AK201" s="1">
        <f t="shared" si="84"/>
        <v>0</v>
      </c>
      <c r="AL201" s="23" t="e">
        <f t="shared" si="85"/>
        <v>#DIV/0!</v>
      </c>
      <c r="AO201" s="1" t="e">
        <f t="shared" si="86"/>
        <v>#DIV/0!</v>
      </c>
      <c r="AR201" s="1" t="e">
        <f t="shared" si="87"/>
        <v>#DIV/0!</v>
      </c>
      <c r="AT201" s="1">
        <f t="shared" si="88"/>
        <v>0</v>
      </c>
      <c r="AU201" s="23" t="e">
        <f t="shared" si="68"/>
        <v>#DIV/0!</v>
      </c>
      <c r="AX201" s="1" t="e">
        <f t="shared" si="89"/>
        <v>#DIV/0!</v>
      </c>
      <c r="AZ201" s="1">
        <f t="shared" si="90"/>
        <v>0</v>
      </c>
      <c r="BA201" s="23" t="e">
        <f t="shared" si="72"/>
        <v>#DIV/0!</v>
      </c>
      <c r="BB201" s="1" t="s">
        <v>54</v>
      </c>
      <c r="BC201" s="1" t="s">
        <v>59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2:62" x14ac:dyDescent="0.2">
      <c r="B202" s="22" t="s">
        <v>60</v>
      </c>
      <c r="C202" s="1">
        <v>3</v>
      </c>
      <c r="F202" s="1" t="e">
        <f>ROUND(E202/D202,2)</f>
        <v>#DIV/0!</v>
      </c>
      <c r="G202" s="1" t="s">
        <v>63</v>
      </c>
      <c r="J202" s="1">
        <f t="shared" si="70"/>
        <v>0</v>
      </c>
      <c r="K202" s="23">
        <v>0</v>
      </c>
      <c r="N202" s="1" t="e">
        <f t="shared" si="73"/>
        <v>#DIV/0!</v>
      </c>
      <c r="P202" s="1">
        <f t="shared" si="74"/>
        <v>0</v>
      </c>
      <c r="Q202" s="23" t="e">
        <f t="shared" si="75"/>
        <v>#DIV/0!</v>
      </c>
      <c r="T202" s="1" t="e">
        <f t="shared" si="76"/>
        <v>#DIV/0!</v>
      </c>
      <c r="V202" s="1">
        <f t="shared" si="77"/>
        <v>0</v>
      </c>
      <c r="W202" s="23" t="e">
        <f t="shared" si="78"/>
        <v>#DIV/0!</v>
      </c>
      <c r="Z202" s="1" t="e">
        <f t="shared" si="79"/>
        <v>#DIV/0!</v>
      </c>
      <c r="AB202" s="1">
        <f t="shared" si="80"/>
        <v>0</v>
      </c>
      <c r="AC202" s="23" t="e">
        <f t="shared" si="81"/>
        <v>#DIV/0!</v>
      </c>
      <c r="AF202" s="1" t="e">
        <f t="shared" si="82"/>
        <v>#DIV/0!</v>
      </c>
      <c r="AI202" s="1" t="e">
        <f t="shared" si="83"/>
        <v>#DIV/0!</v>
      </c>
      <c r="AK202" s="1">
        <f t="shared" si="84"/>
        <v>0</v>
      </c>
      <c r="AL202" s="23" t="e">
        <f t="shared" si="85"/>
        <v>#DIV/0!</v>
      </c>
      <c r="AO202" s="1" t="e">
        <f t="shared" si="86"/>
        <v>#DIV/0!</v>
      </c>
      <c r="AR202" s="1" t="e">
        <f t="shared" si="87"/>
        <v>#DIV/0!</v>
      </c>
      <c r="AT202" s="1">
        <f t="shared" si="88"/>
        <v>0</v>
      </c>
      <c r="AU202" s="23" t="e">
        <f t="shared" si="68"/>
        <v>#DIV/0!</v>
      </c>
      <c r="AX202" s="1" t="e">
        <f t="shared" si="89"/>
        <v>#DIV/0!</v>
      </c>
      <c r="AZ202" s="1">
        <f t="shared" si="90"/>
        <v>0</v>
      </c>
      <c r="BA202" s="23" t="e">
        <f t="shared" si="72"/>
        <v>#DIV/0!</v>
      </c>
      <c r="BB202" s="1" t="s">
        <v>54</v>
      </c>
      <c r="BC202" s="1" t="s">
        <v>61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2:62" x14ac:dyDescent="0.2">
      <c r="B203" s="22"/>
    </row>
    <row r="204" spans="2:62" x14ac:dyDescent="0.2">
      <c r="B204" s="22" t="s">
        <v>62</v>
      </c>
      <c r="C204" s="1">
        <v>4</v>
      </c>
      <c r="F204" s="1" t="e">
        <f>ROUND(E204/D204,2)</f>
        <v>#DIV/0!</v>
      </c>
      <c r="G204" s="1" t="s">
        <v>63</v>
      </c>
      <c r="H204" s="1" t="s">
        <v>861</v>
      </c>
      <c r="I204" s="1">
        <v>3.9489999999999998</v>
      </c>
      <c r="J204" s="1">
        <f t="shared" si="70"/>
        <v>3.9489999999999998</v>
      </c>
      <c r="K204" s="23">
        <v>0</v>
      </c>
      <c r="N204" s="1" t="e">
        <f t="shared" si="73"/>
        <v>#DIV/0!</v>
      </c>
      <c r="O204" s="1">
        <v>2.6339999999999999</v>
      </c>
      <c r="P204" s="1">
        <f t="shared" si="74"/>
        <v>2.6339999999999999</v>
      </c>
      <c r="Q204" s="23">
        <f t="shared" si="75"/>
        <v>0.33299569511268678</v>
      </c>
      <c r="T204" s="1" t="e">
        <f t="shared" si="76"/>
        <v>#DIV/0!</v>
      </c>
      <c r="U204" s="1">
        <v>2.234</v>
      </c>
      <c r="V204" s="1">
        <f t="shared" si="77"/>
        <v>2.234</v>
      </c>
      <c r="W204" s="23">
        <f t="shared" si="78"/>
        <v>0.4342871613066599</v>
      </c>
      <c r="Z204" s="1" t="e">
        <f t="shared" si="79"/>
        <v>#DIV/0!</v>
      </c>
      <c r="AA204" s="1">
        <v>1.5820000000000001</v>
      </c>
      <c r="AB204" s="1">
        <f t="shared" si="80"/>
        <v>1.5820000000000001</v>
      </c>
      <c r="AC204" s="23">
        <f t="shared" si="81"/>
        <v>0.59939225120283612</v>
      </c>
      <c r="AF204" s="1" t="e">
        <f t="shared" si="82"/>
        <v>#DIV/0!</v>
      </c>
      <c r="AI204" s="1" t="e">
        <f t="shared" si="83"/>
        <v>#DIV/0!</v>
      </c>
      <c r="AJ204" s="1">
        <v>0.84299999999999997</v>
      </c>
      <c r="AK204" s="1">
        <f t="shared" si="84"/>
        <v>0.84299999999999997</v>
      </c>
      <c r="AL204" s="23">
        <f t="shared" si="85"/>
        <v>0.7865282349962015</v>
      </c>
      <c r="AO204" s="1" t="e">
        <f t="shared" si="86"/>
        <v>#DIV/0!</v>
      </c>
      <c r="AR204" s="1" t="e">
        <f t="shared" si="87"/>
        <v>#DIV/0!</v>
      </c>
      <c r="AS204" s="1">
        <v>0.39800000000000002</v>
      </c>
      <c r="AT204" s="1">
        <f t="shared" si="88"/>
        <v>0.39800000000000002</v>
      </c>
      <c r="AU204" s="23">
        <f t="shared" ref="AU204:AU266" si="91">1-(AT204/J204)</f>
        <v>0.89921499113699666</v>
      </c>
      <c r="AX204" s="1" t="e">
        <f t="shared" si="89"/>
        <v>#DIV/0!</v>
      </c>
      <c r="AY204" s="1">
        <v>0.32300000000000001</v>
      </c>
      <c r="AZ204" s="1">
        <f t="shared" si="90"/>
        <v>0.32300000000000001</v>
      </c>
      <c r="BA204" s="23">
        <f t="shared" si="72"/>
        <v>0.91820714104836665</v>
      </c>
      <c r="BB204" s="1" t="s">
        <v>54</v>
      </c>
      <c r="BC204" s="1" t="s">
        <v>64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</row>
    <row r="205" spans="2:62" x14ac:dyDescent="0.2">
      <c r="B205" s="22" t="s">
        <v>65</v>
      </c>
      <c r="C205" s="1">
        <v>5</v>
      </c>
      <c r="F205" s="1" t="e">
        <f>ROUND(E205/D205,2)</f>
        <v>#DIV/0!</v>
      </c>
      <c r="G205" s="1" t="s">
        <v>63</v>
      </c>
      <c r="H205" s="1">
        <v>3.62</v>
      </c>
      <c r="I205" s="1">
        <v>19.359000000000002</v>
      </c>
      <c r="J205" s="1">
        <f t="shared" si="70"/>
        <v>19.359000000000002</v>
      </c>
      <c r="K205" s="23">
        <v>0</v>
      </c>
      <c r="N205" s="1" t="e">
        <f t="shared" si="73"/>
        <v>#DIV/0!</v>
      </c>
      <c r="O205" s="1">
        <v>2.3820000000000001</v>
      </c>
      <c r="P205" s="1">
        <f t="shared" si="74"/>
        <v>2.3820000000000001</v>
      </c>
      <c r="Q205" s="23">
        <f t="shared" si="75"/>
        <v>0.87695645436231207</v>
      </c>
      <c r="T205" s="1" t="e">
        <f t="shared" si="76"/>
        <v>#DIV/0!</v>
      </c>
      <c r="U205" s="1">
        <v>2.2829999999999999</v>
      </c>
      <c r="V205" s="1">
        <f t="shared" si="77"/>
        <v>2.2829999999999999</v>
      </c>
      <c r="W205" s="23">
        <f t="shared" si="78"/>
        <v>0.88207035487370211</v>
      </c>
      <c r="Z205" s="1" t="e">
        <f t="shared" si="79"/>
        <v>#DIV/0!</v>
      </c>
      <c r="AA205" s="1">
        <v>2.1819999999999999</v>
      </c>
      <c r="AB205" s="1">
        <f t="shared" si="80"/>
        <v>2.1819999999999999</v>
      </c>
      <c r="AC205" s="23">
        <f t="shared" si="81"/>
        <v>0.8872875665065344</v>
      </c>
      <c r="AF205" s="1" t="e">
        <f t="shared" si="82"/>
        <v>#DIV/0!</v>
      </c>
      <c r="AI205" s="1" t="e">
        <f t="shared" si="83"/>
        <v>#DIV/0!</v>
      </c>
      <c r="AJ205" s="1">
        <v>1.9319999999999999</v>
      </c>
      <c r="AK205" s="1">
        <f t="shared" si="84"/>
        <v>1.9319999999999999</v>
      </c>
      <c r="AL205" s="23">
        <f t="shared" si="85"/>
        <v>0.9002014566868124</v>
      </c>
      <c r="AO205" s="1" t="e">
        <f t="shared" si="86"/>
        <v>#DIV/0!</v>
      </c>
      <c r="AR205" s="1" t="e">
        <f t="shared" si="87"/>
        <v>#DIV/0!</v>
      </c>
      <c r="AS205" s="1">
        <v>1.6910000000000001</v>
      </c>
      <c r="AT205" s="1">
        <f t="shared" si="88"/>
        <v>1.6910000000000001</v>
      </c>
      <c r="AU205" s="23">
        <f t="shared" si="91"/>
        <v>0.91265044682060026</v>
      </c>
      <c r="AX205" s="1" t="e">
        <f t="shared" si="89"/>
        <v>#DIV/0!</v>
      </c>
      <c r="AY205" s="1">
        <v>1.681</v>
      </c>
      <c r="AZ205" s="1">
        <f t="shared" si="90"/>
        <v>1.681</v>
      </c>
      <c r="BA205" s="23">
        <f t="shared" si="72"/>
        <v>0.91316700242781135</v>
      </c>
      <c r="BB205" s="1" t="s">
        <v>54</v>
      </c>
      <c r="BC205" s="1" t="s">
        <v>67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</row>
    <row r="206" spans="2:62" x14ac:dyDescent="0.2">
      <c r="B206" s="22" t="s">
        <v>66</v>
      </c>
      <c r="C206" s="1">
        <v>6</v>
      </c>
      <c r="F206" s="1" t="e">
        <f>ROUND(E206/D206,2)</f>
        <v>#DIV/0!</v>
      </c>
      <c r="G206" s="1" t="s">
        <v>63</v>
      </c>
      <c r="H206" s="1" t="s">
        <v>862</v>
      </c>
      <c r="I206" s="1">
        <v>6.6440000000000001</v>
      </c>
      <c r="J206" s="1">
        <f t="shared" si="70"/>
        <v>6.6440000000000001</v>
      </c>
      <c r="K206" s="23">
        <v>0</v>
      </c>
      <c r="N206" s="1" t="e">
        <f t="shared" si="73"/>
        <v>#DIV/0!</v>
      </c>
      <c r="O206" s="1">
        <v>2.5009999999999999</v>
      </c>
      <c r="P206" s="1">
        <f t="shared" si="74"/>
        <v>2.5009999999999999</v>
      </c>
      <c r="Q206" s="23">
        <f t="shared" si="75"/>
        <v>0.62357013847080078</v>
      </c>
      <c r="T206" s="1" t="e">
        <f t="shared" si="76"/>
        <v>#DIV/0!</v>
      </c>
      <c r="U206" s="1">
        <v>2.411</v>
      </c>
      <c r="V206" s="1">
        <f t="shared" si="77"/>
        <v>2.411</v>
      </c>
      <c r="W206" s="23">
        <f t="shared" si="78"/>
        <v>0.63711619506321493</v>
      </c>
      <c r="Z206" s="1" t="e">
        <f t="shared" si="79"/>
        <v>#DIV/0!</v>
      </c>
      <c r="AA206" s="1">
        <v>2.2410000000000001</v>
      </c>
      <c r="AB206" s="1">
        <f t="shared" si="80"/>
        <v>2.2410000000000001</v>
      </c>
      <c r="AC206" s="23">
        <f t="shared" si="81"/>
        <v>0.66270319084888618</v>
      </c>
      <c r="AF206" s="1" t="e">
        <f t="shared" si="82"/>
        <v>#DIV/0!</v>
      </c>
      <c r="AI206" s="1" t="e">
        <f t="shared" si="83"/>
        <v>#DIV/0!</v>
      </c>
      <c r="AJ206" s="1">
        <v>1.891</v>
      </c>
      <c r="AK206" s="1">
        <f t="shared" si="84"/>
        <v>1.891</v>
      </c>
      <c r="AL206" s="23">
        <f t="shared" si="85"/>
        <v>0.71538229981938595</v>
      </c>
      <c r="AO206" s="1" t="e">
        <f t="shared" si="86"/>
        <v>#DIV/0!</v>
      </c>
      <c r="AR206" s="1" t="e">
        <f t="shared" si="87"/>
        <v>#DIV/0!</v>
      </c>
      <c r="AS206" s="1">
        <v>1.556</v>
      </c>
      <c r="AT206" s="1">
        <f t="shared" si="88"/>
        <v>1.556</v>
      </c>
      <c r="AU206" s="23">
        <f t="shared" si="91"/>
        <v>0.76580373269114987</v>
      </c>
      <c r="AX206" s="1" t="e">
        <f t="shared" si="89"/>
        <v>#DIV/0!</v>
      </c>
      <c r="AY206" s="1">
        <v>1.4470000000000001</v>
      </c>
      <c r="AZ206" s="1">
        <f t="shared" si="90"/>
        <v>1.4470000000000001</v>
      </c>
      <c r="BA206" s="23">
        <f t="shared" si="72"/>
        <v>0.78220951234196268</v>
      </c>
      <c r="BB206" s="1" t="s">
        <v>54</v>
      </c>
      <c r="BC206" s="1" t="s">
        <v>39</v>
      </c>
      <c r="BD206" s="1">
        <v>0</v>
      </c>
      <c r="BE206" s="1">
        <v>1</v>
      </c>
      <c r="BF206" s="1">
        <v>0</v>
      </c>
      <c r="BG206" s="1">
        <v>0</v>
      </c>
      <c r="BH206" s="1">
        <v>0</v>
      </c>
      <c r="BI206" s="1">
        <v>0</v>
      </c>
    </row>
    <row r="207" spans="2:62" x14ac:dyDescent="0.2">
      <c r="B207" s="22"/>
    </row>
    <row r="208" spans="2:62" x14ac:dyDescent="0.2">
      <c r="B208" s="22" t="s">
        <v>552</v>
      </c>
      <c r="C208" s="1">
        <v>7</v>
      </c>
      <c r="F208" s="1" t="e">
        <f>ROUND(E208/D208,2)</f>
        <v>#DIV/0!</v>
      </c>
      <c r="G208" s="1" t="s">
        <v>63</v>
      </c>
      <c r="H208" s="1" t="s">
        <v>863</v>
      </c>
      <c r="I208" s="1">
        <v>0.63900000000000001</v>
      </c>
      <c r="J208" s="1">
        <f t="shared" si="70"/>
        <v>0.63900000000000001</v>
      </c>
      <c r="K208" s="23">
        <v>0</v>
      </c>
      <c r="N208" s="1" t="e">
        <f t="shared" si="73"/>
        <v>#DIV/0!</v>
      </c>
      <c r="O208" s="1">
        <v>0.216</v>
      </c>
      <c r="P208" s="1">
        <f t="shared" si="74"/>
        <v>0.216</v>
      </c>
      <c r="Q208" s="23">
        <f t="shared" si="75"/>
        <v>0.6619718309859155</v>
      </c>
      <c r="T208" s="1" t="e">
        <f t="shared" si="76"/>
        <v>#DIV/0!</v>
      </c>
      <c r="U208" s="1">
        <v>0.19900000000000001</v>
      </c>
      <c r="V208" s="1">
        <f t="shared" si="77"/>
        <v>0.19900000000000001</v>
      </c>
      <c r="W208" s="23">
        <f t="shared" si="78"/>
        <v>0.68857589984350542</v>
      </c>
      <c r="Z208" s="1" t="e">
        <f t="shared" si="79"/>
        <v>#DIV/0!</v>
      </c>
      <c r="AA208" s="1">
        <v>0.15</v>
      </c>
      <c r="AB208" s="1">
        <f t="shared" si="80"/>
        <v>0.15</v>
      </c>
      <c r="AC208" s="23">
        <f t="shared" si="81"/>
        <v>0.76525821596244137</v>
      </c>
      <c r="AF208" s="1" t="e">
        <f t="shared" si="82"/>
        <v>#DIV/0!</v>
      </c>
      <c r="AI208" s="1" t="e">
        <f t="shared" si="83"/>
        <v>#DIV/0!</v>
      </c>
      <c r="AJ208" s="1">
        <v>0.129</v>
      </c>
      <c r="AK208" s="1">
        <f t="shared" si="84"/>
        <v>0.129</v>
      </c>
      <c r="AL208" s="23">
        <f t="shared" si="85"/>
        <v>0.7981220657276995</v>
      </c>
      <c r="AO208" s="1" t="e">
        <f t="shared" si="86"/>
        <v>#DIV/0!</v>
      </c>
      <c r="AR208" s="1" t="e">
        <f t="shared" si="87"/>
        <v>#DIV/0!</v>
      </c>
      <c r="AS208" s="1">
        <v>0.13800000000000001</v>
      </c>
      <c r="AT208" s="1">
        <f t="shared" si="88"/>
        <v>0.13800000000000001</v>
      </c>
      <c r="AU208" s="23">
        <f t="shared" si="91"/>
        <v>0.784037558685446</v>
      </c>
      <c r="AX208" s="1" t="e">
        <f t="shared" si="89"/>
        <v>#DIV/0!</v>
      </c>
      <c r="AY208" s="1">
        <v>0.161</v>
      </c>
      <c r="AZ208" s="1">
        <f t="shared" si="90"/>
        <v>0.161</v>
      </c>
      <c r="BA208" s="23">
        <f t="shared" si="72"/>
        <v>0.74804381846635359</v>
      </c>
      <c r="BB208" s="1" t="s">
        <v>54</v>
      </c>
      <c r="BC208" s="1" t="s">
        <v>68</v>
      </c>
      <c r="BD208" s="1">
        <v>0</v>
      </c>
      <c r="BE208" s="1">
        <v>0</v>
      </c>
      <c r="BF208" s="1">
        <v>1</v>
      </c>
      <c r="BG208" s="1">
        <v>0</v>
      </c>
      <c r="BH208" s="1">
        <v>1</v>
      </c>
      <c r="BI208" s="1">
        <v>0</v>
      </c>
    </row>
    <row r="209" spans="2:62" x14ac:dyDescent="0.2">
      <c r="B209" s="22" t="s">
        <v>53</v>
      </c>
      <c r="C209" s="1">
        <v>8</v>
      </c>
      <c r="F209" s="1" t="e">
        <f>ROUND(E209/D209,2)</f>
        <v>#DIV/0!</v>
      </c>
      <c r="G209" s="1" t="s">
        <v>63</v>
      </c>
      <c r="H209" s="1">
        <v>3.55</v>
      </c>
      <c r="I209" s="1">
        <v>0.58299999999999996</v>
      </c>
      <c r="J209" s="1">
        <f t="shared" si="70"/>
        <v>0.58299999999999996</v>
      </c>
      <c r="K209" s="23">
        <v>0</v>
      </c>
      <c r="N209" s="1" t="e">
        <f t="shared" si="73"/>
        <v>#DIV/0!</v>
      </c>
      <c r="O209" s="1">
        <v>1.101</v>
      </c>
      <c r="P209" s="1">
        <f t="shared" si="74"/>
        <v>1.101</v>
      </c>
      <c r="Q209" s="23">
        <f t="shared" si="75"/>
        <v>-0.88850771869639811</v>
      </c>
      <c r="T209" s="1" t="e">
        <f t="shared" si="76"/>
        <v>#DIV/0!</v>
      </c>
      <c r="U209" s="1">
        <v>1.103</v>
      </c>
      <c r="V209" s="1">
        <f t="shared" si="77"/>
        <v>1.103</v>
      </c>
      <c r="W209" s="23">
        <f t="shared" si="78"/>
        <v>-0.89193825042881647</v>
      </c>
      <c r="Z209" s="1" t="e">
        <f t="shared" si="79"/>
        <v>#DIV/0!</v>
      </c>
      <c r="AA209" s="1">
        <v>1.4570000000000001</v>
      </c>
      <c r="AB209" s="1">
        <f t="shared" si="80"/>
        <v>1.4570000000000001</v>
      </c>
      <c r="AC209" s="23">
        <f t="shared" si="81"/>
        <v>-1.4991423670668955</v>
      </c>
      <c r="AF209" s="1" t="e">
        <f t="shared" si="82"/>
        <v>#DIV/0!</v>
      </c>
      <c r="AI209" s="1" t="e">
        <f t="shared" si="83"/>
        <v>#DIV/0!</v>
      </c>
      <c r="AJ209" s="1">
        <v>1.921</v>
      </c>
      <c r="AK209" s="1">
        <f t="shared" si="84"/>
        <v>1.921</v>
      </c>
      <c r="AL209" s="23">
        <f t="shared" si="85"/>
        <v>-2.2950257289879934</v>
      </c>
      <c r="AO209" s="1" t="e">
        <f t="shared" si="86"/>
        <v>#DIV/0!</v>
      </c>
      <c r="AR209" s="1" t="e">
        <f t="shared" si="87"/>
        <v>#DIV/0!</v>
      </c>
      <c r="AS209" s="1">
        <v>1.994</v>
      </c>
      <c r="AT209" s="1">
        <f t="shared" si="88"/>
        <v>1.994</v>
      </c>
      <c r="AU209" s="23">
        <f t="shared" si="91"/>
        <v>-2.4202401372212696</v>
      </c>
      <c r="AX209" s="1" t="e">
        <f t="shared" si="89"/>
        <v>#DIV/0!</v>
      </c>
      <c r="AY209" s="1">
        <v>1.8140000000000001</v>
      </c>
      <c r="AZ209" s="1">
        <f t="shared" si="90"/>
        <v>1.8140000000000001</v>
      </c>
      <c r="BA209" s="23">
        <f t="shared" si="72"/>
        <v>-2.1114922813036023</v>
      </c>
      <c r="BB209" s="1" t="s">
        <v>54</v>
      </c>
      <c r="BC209" s="1" t="s">
        <v>55</v>
      </c>
      <c r="BD209" s="1">
        <v>0</v>
      </c>
      <c r="BE209" s="1">
        <v>1</v>
      </c>
      <c r="BF209" s="1">
        <v>0</v>
      </c>
      <c r="BG209" s="1">
        <v>1</v>
      </c>
      <c r="BH209" s="1">
        <v>0</v>
      </c>
      <c r="BI209" s="1">
        <v>0</v>
      </c>
      <c r="BJ209" s="1">
        <v>0</v>
      </c>
    </row>
    <row r="210" spans="2:62" x14ac:dyDescent="0.2">
      <c r="B210" s="22" t="s">
        <v>70</v>
      </c>
      <c r="C210" s="1">
        <v>9</v>
      </c>
      <c r="F210" s="1" t="e">
        <f>ROUND(E210/D210,2)</f>
        <v>#DIV/0!</v>
      </c>
      <c r="G210" s="1" t="s">
        <v>788</v>
      </c>
      <c r="H210" s="1">
        <v>5.26</v>
      </c>
      <c r="I210" s="1">
        <v>3.4790000000000001</v>
      </c>
      <c r="J210" s="1">
        <f t="shared" si="70"/>
        <v>2.9571499999999999</v>
      </c>
      <c r="K210" s="23">
        <v>0</v>
      </c>
      <c r="N210" s="1" t="e">
        <f t="shared" si="73"/>
        <v>#DIV/0!</v>
      </c>
      <c r="O210" s="1">
        <v>3.4209999999999998</v>
      </c>
      <c r="P210" s="1">
        <f t="shared" si="74"/>
        <v>2.9078499999999998</v>
      </c>
      <c r="Q210" s="23">
        <f t="shared" si="75"/>
        <v>1.6671457315320493E-2</v>
      </c>
      <c r="T210" s="1" t="e">
        <f t="shared" si="76"/>
        <v>#DIV/0!</v>
      </c>
      <c r="U210" s="1">
        <v>3.468</v>
      </c>
      <c r="V210" s="1">
        <f t="shared" si="77"/>
        <v>2.9478</v>
      </c>
      <c r="W210" s="23">
        <f t="shared" si="78"/>
        <v>3.1618281115263214E-3</v>
      </c>
      <c r="Z210" s="1" t="e">
        <f t="shared" si="79"/>
        <v>#DIV/0!</v>
      </c>
      <c r="AA210" s="1">
        <v>3.4510000000000001</v>
      </c>
      <c r="AB210" s="1">
        <f t="shared" si="80"/>
        <v>2.9333499999999999</v>
      </c>
      <c r="AC210" s="23">
        <f t="shared" si="81"/>
        <v>8.0482897384306362E-3</v>
      </c>
      <c r="AF210" s="1" t="e">
        <f t="shared" si="82"/>
        <v>#DIV/0!</v>
      </c>
      <c r="AI210" s="1">
        <f>ROUND(AH210/2600,2)</f>
        <v>0</v>
      </c>
      <c r="AJ210" s="1">
        <v>3.323</v>
      </c>
      <c r="AK210" s="1">
        <f t="shared" si="84"/>
        <v>2.8245499999999999</v>
      </c>
      <c r="AL210" s="23">
        <f t="shared" si="85"/>
        <v>4.4840471399827608E-2</v>
      </c>
      <c r="AO210" s="1" t="e">
        <f t="shared" si="86"/>
        <v>#DIV/0!</v>
      </c>
      <c r="AR210" s="1" t="e">
        <f t="shared" si="87"/>
        <v>#DIV/0!</v>
      </c>
      <c r="AS210" s="1">
        <v>4.7329999999999997</v>
      </c>
      <c r="AT210" s="1">
        <f t="shared" si="88"/>
        <v>4.0230499999999996</v>
      </c>
      <c r="AU210" s="23">
        <f t="shared" si="91"/>
        <v>-0.36044840471399819</v>
      </c>
      <c r="AX210" s="1">
        <f>ROUND(AW210/3500,2)</f>
        <v>0</v>
      </c>
      <c r="AY210" s="1">
        <v>3.2770000000000001</v>
      </c>
      <c r="AZ210" s="1">
        <f t="shared" si="90"/>
        <v>2.78545</v>
      </c>
      <c r="BA210" s="23">
        <f t="shared" si="72"/>
        <v>5.8062661684392003E-2</v>
      </c>
      <c r="BB210" s="1" t="s">
        <v>54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</row>
    <row r="211" spans="2:62" x14ac:dyDescent="0.2">
      <c r="B211" s="22"/>
    </row>
    <row r="212" spans="2:62" x14ac:dyDescent="0.2">
      <c r="B212" s="22" t="s">
        <v>71</v>
      </c>
      <c r="C212" s="1">
        <v>10</v>
      </c>
      <c r="F212" s="1" t="e">
        <f>ROUND(E212/D212,2)</f>
        <v>#DIV/0!</v>
      </c>
      <c r="G212" s="1" t="s">
        <v>63</v>
      </c>
      <c r="H212" s="1" t="s">
        <v>864</v>
      </c>
      <c r="I212" s="1">
        <v>7.7409999999999997</v>
      </c>
      <c r="J212" s="1">
        <f t="shared" si="70"/>
        <v>7.3539499999999993</v>
      </c>
      <c r="K212" s="23">
        <v>0</v>
      </c>
      <c r="N212" s="1" t="e">
        <f t="shared" si="73"/>
        <v>#DIV/0!</v>
      </c>
      <c r="O212" s="1">
        <v>2.35</v>
      </c>
      <c r="P212" s="1">
        <f t="shared" si="74"/>
        <v>2.2324999999999999</v>
      </c>
      <c r="Q212" s="23">
        <f t="shared" si="75"/>
        <v>0.69642165094948971</v>
      </c>
      <c r="T212" s="1" t="e">
        <f t="shared" si="76"/>
        <v>#DIV/0!</v>
      </c>
      <c r="U212" s="1">
        <v>2.2029999999999998</v>
      </c>
      <c r="V212" s="1">
        <f t="shared" si="77"/>
        <v>2.0928499999999999</v>
      </c>
      <c r="W212" s="23">
        <f t="shared" si="78"/>
        <v>0.71541144554967051</v>
      </c>
      <c r="Z212" s="1" t="e">
        <f t="shared" si="79"/>
        <v>#DIV/0!</v>
      </c>
      <c r="AA212" s="1">
        <v>1.8380000000000001</v>
      </c>
      <c r="AB212" s="1">
        <f t="shared" si="80"/>
        <v>1.7461</v>
      </c>
      <c r="AC212" s="23">
        <f t="shared" si="81"/>
        <v>0.76256297635964343</v>
      </c>
      <c r="AF212" s="1" t="e">
        <f t="shared" si="82"/>
        <v>#DIV/0!</v>
      </c>
      <c r="AI212" s="1" t="e">
        <f t="shared" si="83"/>
        <v>#DIV/0!</v>
      </c>
      <c r="AJ212" s="1">
        <v>1.4610000000000001</v>
      </c>
      <c r="AK212" s="1">
        <f t="shared" si="84"/>
        <v>1.38795</v>
      </c>
      <c r="AL212" s="23">
        <f t="shared" si="85"/>
        <v>0.8112646944839168</v>
      </c>
      <c r="AO212" s="1" t="e">
        <f t="shared" si="86"/>
        <v>#DIV/0!</v>
      </c>
      <c r="AR212" s="1" t="e">
        <f t="shared" si="87"/>
        <v>#DIV/0!</v>
      </c>
      <c r="AS212" s="1">
        <v>0.97299999999999998</v>
      </c>
      <c r="AT212" s="1">
        <f t="shared" si="88"/>
        <v>0.92434999999999989</v>
      </c>
      <c r="AU212" s="23">
        <f t="shared" si="91"/>
        <v>0.87430564526546961</v>
      </c>
      <c r="AX212" s="1" t="e">
        <f t="shared" si="89"/>
        <v>#DIV/0!</v>
      </c>
      <c r="AY212" s="1">
        <v>0.53900000000000003</v>
      </c>
      <c r="AZ212" s="1">
        <f t="shared" si="90"/>
        <v>0.51205000000000001</v>
      </c>
      <c r="BA212" s="23">
        <f t="shared" si="72"/>
        <v>0.93037075313267015</v>
      </c>
      <c r="BB212" s="1" t="s">
        <v>54</v>
      </c>
      <c r="BC212" s="1" t="s">
        <v>72</v>
      </c>
      <c r="BD212" s="1">
        <v>0</v>
      </c>
      <c r="BE212" s="1">
        <v>1</v>
      </c>
      <c r="BF212" s="1">
        <v>0</v>
      </c>
      <c r="BG212" s="1">
        <v>0</v>
      </c>
      <c r="BH212" s="1">
        <v>0</v>
      </c>
      <c r="BI212" s="1">
        <v>0</v>
      </c>
    </row>
    <row r="213" spans="2:62" x14ac:dyDescent="0.2">
      <c r="B213" s="22" t="s">
        <v>73</v>
      </c>
      <c r="C213" s="1">
        <v>11</v>
      </c>
      <c r="F213" s="1" t="e">
        <f>ROUND(E213/D213,2)</f>
        <v>#DIV/0!</v>
      </c>
      <c r="G213" s="1" t="s">
        <v>63</v>
      </c>
      <c r="H213" s="1">
        <v>6.62</v>
      </c>
      <c r="I213" s="1">
        <v>2.5430000000000001</v>
      </c>
      <c r="J213" s="1">
        <f t="shared" si="70"/>
        <v>2.4158499999999998</v>
      </c>
      <c r="K213" s="23">
        <v>0</v>
      </c>
      <c r="N213" s="1" t="e">
        <f t="shared" si="73"/>
        <v>#DIV/0!</v>
      </c>
      <c r="O213" s="1">
        <v>2.496</v>
      </c>
      <c r="P213" s="1">
        <f t="shared" si="74"/>
        <v>2.3712</v>
      </c>
      <c r="Q213" s="23">
        <f t="shared" si="75"/>
        <v>1.8482107746755738E-2</v>
      </c>
      <c r="T213" s="1" t="e">
        <f t="shared" si="76"/>
        <v>#DIV/0!</v>
      </c>
      <c r="U213" s="1">
        <v>2.48</v>
      </c>
      <c r="V213" s="1">
        <f t="shared" si="77"/>
        <v>2.3559999999999999</v>
      </c>
      <c r="W213" s="23">
        <f t="shared" si="78"/>
        <v>2.4773889107353453E-2</v>
      </c>
      <c r="Z213" s="1" t="e">
        <f t="shared" si="79"/>
        <v>#DIV/0!</v>
      </c>
      <c r="AA213" s="1">
        <v>2.4279999999999999</v>
      </c>
      <c r="AB213" s="1">
        <f t="shared" si="80"/>
        <v>2.3066</v>
      </c>
      <c r="AC213" s="23">
        <f t="shared" si="81"/>
        <v>4.5222178529295998E-2</v>
      </c>
      <c r="AF213" s="1" t="e">
        <f t="shared" si="82"/>
        <v>#DIV/0!</v>
      </c>
      <c r="AI213" s="1" t="e">
        <f t="shared" si="83"/>
        <v>#DIV/0!</v>
      </c>
      <c r="AJ213" s="1">
        <v>2.419</v>
      </c>
      <c r="AK213" s="1">
        <f t="shared" si="84"/>
        <v>2.2980499999999999</v>
      </c>
      <c r="AL213" s="23">
        <f t="shared" si="85"/>
        <v>4.8761305544632316E-2</v>
      </c>
      <c r="AO213" s="1" t="e">
        <f t="shared" si="86"/>
        <v>#DIV/0!</v>
      </c>
      <c r="AR213" s="1" t="e">
        <f t="shared" si="87"/>
        <v>#DIV/0!</v>
      </c>
      <c r="AS213" s="1">
        <v>2.1930000000000001</v>
      </c>
      <c r="AT213" s="1">
        <f t="shared" si="88"/>
        <v>2.0833499999999998</v>
      </c>
      <c r="AU213" s="23">
        <f t="shared" si="91"/>
        <v>0.13763271726307513</v>
      </c>
      <c r="AX213" s="1" t="e">
        <f t="shared" si="89"/>
        <v>#DIV/0!</v>
      </c>
      <c r="AY213" s="1">
        <v>2.1150000000000002</v>
      </c>
      <c r="AZ213" s="1">
        <f t="shared" si="90"/>
        <v>2.0092500000000002</v>
      </c>
      <c r="BA213" s="23">
        <f t="shared" si="72"/>
        <v>0.16830515139598889</v>
      </c>
      <c r="BB213" s="1" t="s">
        <v>54</v>
      </c>
      <c r="BC213" s="1" t="s">
        <v>75</v>
      </c>
      <c r="BD213" s="1">
        <v>0</v>
      </c>
      <c r="BE213" s="1">
        <v>1</v>
      </c>
      <c r="BF213" s="1">
        <v>0</v>
      </c>
      <c r="BG213" s="1">
        <v>0</v>
      </c>
      <c r="BH213" s="1">
        <v>0</v>
      </c>
      <c r="BI213" s="1">
        <v>0</v>
      </c>
    </row>
    <row r="214" spans="2:62" x14ac:dyDescent="0.2">
      <c r="B214" s="22" t="s">
        <v>74</v>
      </c>
      <c r="C214" s="1">
        <v>12</v>
      </c>
      <c r="F214" s="1" t="e">
        <f>ROUND(E214/D214,2)</f>
        <v>#DIV/0!</v>
      </c>
      <c r="G214" s="1" t="s">
        <v>788</v>
      </c>
      <c r="H214" s="1" t="s">
        <v>865</v>
      </c>
      <c r="I214" s="1">
        <v>2.5840000000000001</v>
      </c>
      <c r="J214" s="1">
        <f t="shared" si="70"/>
        <v>2.1964000000000001</v>
      </c>
      <c r="K214" s="23">
        <v>0</v>
      </c>
      <c r="N214" s="1" t="e">
        <f t="shared" si="73"/>
        <v>#DIV/0!</v>
      </c>
      <c r="O214" s="1">
        <v>2.835</v>
      </c>
      <c r="P214" s="1">
        <f t="shared" si="74"/>
        <v>2.4097499999999998</v>
      </c>
      <c r="Q214" s="23">
        <f t="shared" si="75"/>
        <v>-9.7136222910216619E-2</v>
      </c>
      <c r="T214" s="1" t="e">
        <f t="shared" si="76"/>
        <v>#DIV/0!</v>
      </c>
      <c r="U214" s="1">
        <v>2.8170000000000002</v>
      </c>
      <c r="V214" s="1">
        <f t="shared" si="77"/>
        <v>2.39445</v>
      </c>
      <c r="W214" s="23">
        <f t="shared" si="78"/>
        <v>-9.0170278637770718E-2</v>
      </c>
      <c r="Z214" s="1" t="e">
        <f t="shared" si="79"/>
        <v>#DIV/0!</v>
      </c>
      <c r="AA214" s="1">
        <v>2.81</v>
      </c>
      <c r="AB214" s="1">
        <f t="shared" si="80"/>
        <v>2.3885000000000001</v>
      </c>
      <c r="AC214" s="23">
        <f t="shared" si="81"/>
        <v>-8.7461300309597423E-2</v>
      </c>
      <c r="AF214" s="1" t="e">
        <f t="shared" si="82"/>
        <v>#DIV/0!</v>
      </c>
      <c r="AI214" s="1" t="e">
        <f t="shared" si="83"/>
        <v>#DIV/0!</v>
      </c>
      <c r="AJ214" s="1">
        <v>2.6459999999999999</v>
      </c>
      <c r="AK214" s="1">
        <f t="shared" si="84"/>
        <v>2.2490999999999999</v>
      </c>
      <c r="AL214" s="23">
        <f t="shared" si="85"/>
        <v>-2.3993808049535437E-2</v>
      </c>
      <c r="AO214" s="1" t="e">
        <f t="shared" si="86"/>
        <v>#DIV/0!</v>
      </c>
      <c r="AR214" s="1" t="e">
        <f t="shared" si="87"/>
        <v>#DIV/0!</v>
      </c>
      <c r="AS214" s="1">
        <v>2.2549999999999999</v>
      </c>
      <c r="AT214" s="1">
        <f t="shared" si="88"/>
        <v>1.91675</v>
      </c>
      <c r="AU214" s="23">
        <f t="shared" si="91"/>
        <v>0.12732198142414863</v>
      </c>
      <c r="AX214" s="1" t="e">
        <f t="shared" si="89"/>
        <v>#DIV/0!</v>
      </c>
      <c r="AY214" s="1">
        <v>2.0790000000000002</v>
      </c>
      <c r="AZ214" s="1">
        <f t="shared" si="90"/>
        <v>1.76715</v>
      </c>
      <c r="BA214" s="23">
        <f t="shared" si="72"/>
        <v>0.19543343653250778</v>
      </c>
      <c r="BB214" s="1" t="s">
        <v>54</v>
      </c>
      <c r="BC214" s="1" t="s">
        <v>39</v>
      </c>
      <c r="BD214" s="1">
        <v>0</v>
      </c>
      <c r="BE214" s="1">
        <v>1</v>
      </c>
      <c r="BF214" s="1">
        <v>0</v>
      </c>
      <c r="BG214" s="1">
        <v>0</v>
      </c>
      <c r="BH214" s="1">
        <v>0</v>
      </c>
      <c r="BI214" s="1">
        <v>0</v>
      </c>
    </row>
    <row r="215" spans="2:62" x14ac:dyDescent="0.2">
      <c r="B215" s="22"/>
    </row>
    <row r="216" spans="2:62" x14ac:dyDescent="0.2">
      <c r="B216" s="22" t="s">
        <v>76</v>
      </c>
      <c r="C216" s="1">
        <v>13</v>
      </c>
      <c r="F216" s="1" t="e">
        <f>ROUND(E216/D216,2)</f>
        <v>#DIV/0!</v>
      </c>
      <c r="G216" s="1" t="s">
        <v>63</v>
      </c>
      <c r="J216" s="1">
        <f t="shared" si="70"/>
        <v>0</v>
      </c>
      <c r="K216" s="23">
        <v>0</v>
      </c>
      <c r="N216" s="1" t="e">
        <f t="shared" si="73"/>
        <v>#DIV/0!</v>
      </c>
      <c r="P216" s="1">
        <f t="shared" si="74"/>
        <v>0</v>
      </c>
      <c r="Q216" s="23" t="e">
        <f t="shared" si="75"/>
        <v>#DIV/0!</v>
      </c>
      <c r="T216" s="1" t="e">
        <f t="shared" si="76"/>
        <v>#DIV/0!</v>
      </c>
      <c r="V216" s="1">
        <f t="shared" si="77"/>
        <v>0</v>
      </c>
      <c r="W216" s="23" t="e">
        <f t="shared" si="78"/>
        <v>#DIV/0!</v>
      </c>
      <c r="Z216" s="1" t="e">
        <f t="shared" si="79"/>
        <v>#DIV/0!</v>
      </c>
      <c r="AB216" s="1">
        <f t="shared" si="80"/>
        <v>0</v>
      </c>
      <c r="AC216" s="23" t="e">
        <f t="shared" si="81"/>
        <v>#DIV/0!</v>
      </c>
      <c r="AF216" s="1" t="e">
        <f t="shared" si="82"/>
        <v>#DIV/0!</v>
      </c>
      <c r="AI216" s="1" t="e">
        <f t="shared" si="83"/>
        <v>#DIV/0!</v>
      </c>
      <c r="AK216" s="1">
        <f t="shared" si="84"/>
        <v>0</v>
      </c>
      <c r="AL216" s="23" t="e">
        <f t="shared" si="85"/>
        <v>#DIV/0!</v>
      </c>
      <c r="AO216" s="1" t="e">
        <f t="shared" si="86"/>
        <v>#DIV/0!</v>
      </c>
      <c r="AR216" s="1" t="e">
        <f t="shared" si="87"/>
        <v>#DIV/0!</v>
      </c>
      <c r="AT216" s="1">
        <f t="shared" si="88"/>
        <v>0</v>
      </c>
      <c r="AU216" s="23" t="e">
        <f t="shared" si="91"/>
        <v>#DIV/0!</v>
      </c>
      <c r="AX216" s="1" t="e">
        <f t="shared" si="89"/>
        <v>#DIV/0!</v>
      </c>
      <c r="AZ216" s="1">
        <f t="shared" si="90"/>
        <v>0</v>
      </c>
      <c r="BA216" s="23" t="e">
        <f t="shared" si="72"/>
        <v>#DIV/0!</v>
      </c>
      <c r="BB216" s="1" t="s">
        <v>54</v>
      </c>
      <c r="BC216" s="1" t="s">
        <v>79</v>
      </c>
      <c r="BD216" s="1">
        <v>0</v>
      </c>
      <c r="BE216" s="1">
        <v>0</v>
      </c>
      <c r="BF216" s="1">
        <v>1</v>
      </c>
      <c r="BG216" s="1">
        <v>0</v>
      </c>
      <c r="BH216" s="1">
        <v>0</v>
      </c>
      <c r="BI216" s="1">
        <v>0</v>
      </c>
      <c r="BJ216" s="1">
        <v>0</v>
      </c>
    </row>
    <row r="217" spans="2:62" x14ac:dyDescent="0.2">
      <c r="B217" s="22" t="s">
        <v>77</v>
      </c>
      <c r="C217" s="1">
        <v>14</v>
      </c>
      <c r="F217" s="1" t="e">
        <f>ROUND(E217/D217,2)</f>
        <v>#DIV/0!</v>
      </c>
      <c r="G217" s="1" t="s">
        <v>63</v>
      </c>
      <c r="J217" s="1">
        <f>IF(G217="Trioxan", I217*$I$595,IF(OR(LEFT(H217,1)="6",LEFT(H217,1)="7"), I217*0.95,I217))</f>
        <v>0</v>
      </c>
      <c r="K217" s="23">
        <v>0</v>
      </c>
      <c r="N217" s="1" t="e">
        <f t="shared" si="73"/>
        <v>#DIV/0!</v>
      </c>
      <c r="P217" s="1">
        <f t="shared" si="74"/>
        <v>0</v>
      </c>
      <c r="Q217" s="23" t="e">
        <f t="shared" si="75"/>
        <v>#DIV/0!</v>
      </c>
      <c r="T217" s="1" t="e">
        <f t="shared" si="76"/>
        <v>#DIV/0!</v>
      </c>
      <c r="V217" s="1">
        <f t="shared" si="77"/>
        <v>0</v>
      </c>
      <c r="W217" s="23" t="e">
        <f t="shared" si="78"/>
        <v>#DIV/0!</v>
      </c>
      <c r="Z217" s="1" t="e">
        <f t="shared" si="79"/>
        <v>#DIV/0!</v>
      </c>
      <c r="AB217" s="1">
        <f t="shared" si="80"/>
        <v>0</v>
      </c>
      <c r="AC217" s="23" t="e">
        <f t="shared" si="81"/>
        <v>#DIV/0!</v>
      </c>
      <c r="AF217" s="1" t="e">
        <f t="shared" si="82"/>
        <v>#DIV/0!</v>
      </c>
      <c r="AI217" s="1" t="e">
        <f t="shared" si="83"/>
        <v>#DIV/0!</v>
      </c>
      <c r="AK217" s="1">
        <f t="shared" si="84"/>
        <v>0</v>
      </c>
      <c r="AL217" s="23" t="e">
        <f t="shared" si="85"/>
        <v>#DIV/0!</v>
      </c>
      <c r="AO217" s="1" t="e">
        <f t="shared" si="86"/>
        <v>#DIV/0!</v>
      </c>
      <c r="AR217" s="1" t="e">
        <f t="shared" si="87"/>
        <v>#DIV/0!</v>
      </c>
      <c r="AT217" s="1">
        <f t="shared" si="88"/>
        <v>0</v>
      </c>
      <c r="AU217" s="23" t="e">
        <f t="shared" si="91"/>
        <v>#DIV/0!</v>
      </c>
      <c r="AX217" s="1" t="e">
        <f t="shared" si="89"/>
        <v>#DIV/0!</v>
      </c>
      <c r="AZ217" s="1">
        <f t="shared" si="90"/>
        <v>0</v>
      </c>
      <c r="BA217" s="23" t="e">
        <f t="shared" si="72"/>
        <v>#DIV/0!</v>
      </c>
      <c r="BB217" s="1" t="s">
        <v>54</v>
      </c>
      <c r="BC217" s="1" t="s">
        <v>80</v>
      </c>
      <c r="BD217" s="1">
        <v>0</v>
      </c>
      <c r="BE217" s="1">
        <v>1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</row>
    <row r="218" spans="2:62" x14ac:dyDescent="0.2">
      <c r="B218" s="22" t="s">
        <v>78</v>
      </c>
      <c r="C218" s="1">
        <v>15</v>
      </c>
      <c r="F218" s="1" t="e">
        <f>ROUND(E218/D218,2)</f>
        <v>#DIV/0!</v>
      </c>
      <c r="G218" s="1" t="s">
        <v>63</v>
      </c>
      <c r="J218" s="1">
        <f t="shared" ref="J218:J281" si="92">IF(G218="Trioxan", I218*$I$595,IF(OR(LEFT(H218,1)="6",LEFT(H218,1)="7"), I218*0.95,I218))</f>
        <v>0</v>
      </c>
      <c r="K218" s="23">
        <v>0</v>
      </c>
      <c r="N218" s="1" t="e">
        <f t="shared" si="73"/>
        <v>#DIV/0!</v>
      </c>
      <c r="P218" s="1">
        <f t="shared" si="74"/>
        <v>0</v>
      </c>
      <c r="Q218" s="23" t="e">
        <f t="shared" si="75"/>
        <v>#DIV/0!</v>
      </c>
      <c r="T218" s="1" t="e">
        <f t="shared" si="76"/>
        <v>#DIV/0!</v>
      </c>
      <c r="V218" s="1">
        <f t="shared" si="77"/>
        <v>0</v>
      </c>
      <c r="W218" s="23" t="e">
        <f t="shared" si="78"/>
        <v>#DIV/0!</v>
      </c>
      <c r="Z218" s="1" t="e">
        <f t="shared" si="79"/>
        <v>#DIV/0!</v>
      </c>
      <c r="AB218" s="1">
        <f t="shared" si="80"/>
        <v>0</v>
      </c>
      <c r="AC218" s="23" t="e">
        <f t="shared" si="81"/>
        <v>#DIV/0!</v>
      </c>
      <c r="AF218" s="1" t="e">
        <f t="shared" si="82"/>
        <v>#DIV/0!</v>
      </c>
      <c r="AI218" s="1" t="e">
        <f t="shared" si="83"/>
        <v>#DIV/0!</v>
      </c>
      <c r="AK218" s="1">
        <f t="shared" si="84"/>
        <v>0</v>
      </c>
      <c r="AL218" s="23" t="e">
        <f t="shared" si="85"/>
        <v>#DIV/0!</v>
      </c>
      <c r="AO218" s="1" t="e">
        <f t="shared" si="86"/>
        <v>#DIV/0!</v>
      </c>
      <c r="AR218" s="1" t="e">
        <f t="shared" si="87"/>
        <v>#DIV/0!</v>
      </c>
      <c r="AT218" s="1">
        <f t="shared" si="88"/>
        <v>0</v>
      </c>
      <c r="AU218" s="23" t="e">
        <f t="shared" si="91"/>
        <v>#DIV/0!</v>
      </c>
      <c r="AX218" s="1" t="e">
        <f t="shared" si="89"/>
        <v>#DIV/0!</v>
      </c>
      <c r="AZ218" s="1">
        <f t="shared" si="90"/>
        <v>0</v>
      </c>
      <c r="BA218" s="23" t="e">
        <f>1-(AZ218/J218)</f>
        <v>#DIV/0!</v>
      </c>
      <c r="BB218" s="1" t="s">
        <v>54</v>
      </c>
      <c r="BC218" s="1" t="s">
        <v>81</v>
      </c>
      <c r="BD218" s="1">
        <v>0</v>
      </c>
      <c r="BE218" s="1">
        <v>1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</row>
    <row r="219" spans="2:62" x14ac:dyDescent="0.2">
      <c r="B219" s="22"/>
    </row>
    <row r="220" spans="2:62" x14ac:dyDescent="0.2">
      <c r="B220" s="22"/>
    </row>
    <row r="221" spans="2:62" ht="15" x14ac:dyDescent="0.25">
      <c r="B221" s="34" t="s">
        <v>82</v>
      </c>
      <c r="F221" s="1" t="e">
        <f>ROUND(E221/D221,2)</f>
        <v>#DIV/0!</v>
      </c>
      <c r="J221" s="1">
        <f t="shared" si="92"/>
        <v>0</v>
      </c>
      <c r="K221" s="23">
        <v>0</v>
      </c>
      <c r="N221" s="1" t="e">
        <f t="shared" si="73"/>
        <v>#DIV/0!</v>
      </c>
      <c r="P221" s="1">
        <f t="shared" si="74"/>
        <v>0</v>
      </c>
      <c r="Q221" s="23" t="e">
        <f t="shared" si="75"/>
        <v>#DIV/0!</v>
      </c>
      <c r="T221" s="1" t="e">
        <f t="shared" si="76"/>
        <v>#DIV/0!</v>
      </c>
      <c r="V221" s="1">
        <f t="shared" si="77"/>
        <v>0</v>
      </c>
      <c r="W221" s="23" t="e">
        <f t="shared" si="78"/>
        <v>#DIV/0!</v>
      </c>
      <c r="AB221" s="1">
        <f t="shared" si="80"/>
        <v>0</v>
      </c>
      <c r="AC221" s="23" t="e">
        <f t="shared" si="81"/>
        <v>#DIV/0!</v>
      </c>
      <c r="AF221" s="1" t="e">
        <f t="shared" si="82"/>
        <v>#DIV/0!</v>
      </c>
      <c r="AK221" s="1">
        <f t="shared" si="84"/>
        <v>0</v>
      </c>
      <c r="AL221" s="23" t="e">
        <f t="shared" si="85"/>
        <v>#DIV/0!</v>
      </c>
      <c r="AO221" s="1" t="e">
        <f t="shared" si="86"/>
        <v>#DIV/0!</v>
      </c>
      <c r="AR221" s="1" t="e">
        <f t="shared" si="87"/>
        <v>#DIV/0!</v>
      </c>
      <c r="AT221" s="1">
        <f t="shared" si="88"/>
        <v>0</v>
      </c>
      <c r="AU221" s="23" t="e">
        <f t="shared" si="91"/>
        <v>#DIV/0!</v>
      </c>
      <c r="AZ221" s="1">
        <f t="shared" si="90"/>
        <v>0</v>
      </c>
      <c r="BA221" s="23" t="e">
        <f t="shared" si="72"/>
        <v>#DIV/0!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</row>
    <row r="222" spans="2:62" x14ac:dyDescent="0.2">
      <c r="B222" s="22" t="s">
        <v>83</v>
      </c>
      <c r="C222" s="1">
        <v>1</v>
      </c>
      <c r="F222" s="1" t="e">
        <f>ROUND(E222/D222,2)</f>
        <v>#DIV/0!</v>
      </c>
      <c r="G222" s="1" t="s">
        <v>63</v>
      </c>
      <c r="H222" s="1">
        <v>6.63</v>
      </c>
      <c r="I222" s="1">
        <v>3.2669999999999999</v>
      </c>
      <c r="J222" s="1">
        <f t="shared" si="92"/>
        <v>3.1036499999999996</v>
      </c>
      <c r="K222" s="23">
        <v>0</v>
      </c>
      <c r="N222" s="1" t="e">
        <f t="shared" si="73"/>
        <v>#DIV/0!</v>
      </c>
      <c r="O222" s="1">
        <v>2.4910000000000001</v>
      </c>
      <c r="P222" s="1">
        <f t="shared" si="74"/>
        <v>2.3664499999999999</v>
      </c>
      <c r="Q222" s="23">
        <f t="shared" si="75"/>
        <v>0.23752678298132834</v>
      </c>
      <c r="T222" s="1" t="e">
        <f t="shared" si="76"/>
        <v>#DIV/0!</v>
      </c>
      <c r="U222" s="1">
        <v>1.633</v>
      </c>
      <c r="V222" s="1">
        <f t="shared" si="77"/>
        <v>1.55135</v>
      </c>
      <c r="W222" s="23">
        <f t="shared" si="78"/>
        <v>0.500153045607591</v>
      </c>
      <c r="X222" s="1" t="s">
        <v>729</v>
      </c>
      <c r="Y222" s="1">
        <v>57000</v>
      </c>
      <c r="Z222" s="1">
        <f>ROUND(Y222/47000,2)</f>
        <v>1.21</v>
      </c>
      <c r="AA222" s="1">
        <v>0.84199999999999997</v>
      </c>
      <c r="AB222" s="1">
        <f t="shared" si="80"/>
        <v>0.79989999999999994</v>
      </c>
      <c r="AC222" s="23">
        <f t="shared" si="81"/>
        <v>0.74227119681665132</v>
      </c>
      <c r="AF222" s="1" t="e">
        <f t="shared" si="82"/>
        <v>#DIV/0!</v>
      </c>
      <c r="AG222" s="1" t="s">
        <v>737</v>
      </c>
      <c r="AH222" s="1">
        <v>76000</v>
      </c>
      <c r="AI222" s="1">
        <f>ROUND(AH222/58000,2)</f>
        <v>1.31</v>
      </c>
      <c r="AJ222" s="1">
        <v>0.30599999999999999</v>
      </c>
      <c r="AK222" s="1">
        <f t="shared" si="84"/>
        <v>0.29069999999999996</v>
      </c>
      <c r="AL222" s="23">
        <f t="shared" si="85"/>
        <v>0.90633608815426991</v>
      </c>
      <c r="AO222" s="1" t="e">
        <f t="shared" si="86"/>
        <v>#DIV/0!</v>
      </c>
      <c r="AR222" s="1" t="e">
        <f t="shared" si="87"/>
        <v>#DIV/0!</v>
      </c>
      <c r="AS222" s="1">
        <v>7.6999999999999999E-2</v>
      </c>
      <c r="AT222" s="1">
        <f t="shared" si="88"/>
        <v>7.3149999999999993E-2</v>
      </c>
      <c r="AU222" s="23">
        <f t="shared" si="91"/>
        <v>0.97643097643097643</v>
      </c>
      <c r="AV222" s="1" t="s">
        <v>738</v>
      </c>
      <c r="AW222" s="1">
        <v>89000</v>
      </c>
      <c r="AX222" s="1">
        <f>ROUND(AW222/62000,2)</f>
        <v>1.44</v>
      </c>
      <c r="AY222" s="1">
        <v>5.6000000000000001E-2</v>
      </c>
      <c r="AZ222" s="1">
        <f t="shared" si="90"/>
        <v>5.3199999999999997E-2</v>
      </c>
      <c r="BA222" s="23">
        <f>1-(AZ222/J222)</f>
        <v>0.98285889194980103</v>
      </c>
      <c r="BB222" s="1" t="s">
        <v>84</v>
      </c>
      <c r="BC222" s="1" t="s">
        <v>85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</row>
    <row r="223" spans="2:62" x14ac:dyDescent="0.2">
      <c r="B223" s="22" t="s">
        <v>86</v>
      </c>
      <c r="C223" s="1">
        <v>2</v>
      </c>
      <c r="F223" s="1" t="e">
        <f>ROUND(E223/D223,2)</f>
        <v>#DIV/0!</v>
      </c>
      <c r="G223" s="1" t="s">
        <v>63</v>
      </c>
      <c r="H223" s="1">
        <v>6.74</v>
      </c>
      <c r="I223" s="1">
        <v>2.4369999999999998</v>
      </c>
      <c r="J223" s="1">
        <f t="shared" si="92"/>
        <v>2.3151499999999996</v>
      </c>
      <c r="K223" s="23">
        <v>0</v>
      </c>
      <c r="N223" s="1" t="e">
        <f t="shared" si="73"/>
        <v>#DIV/0!</v>
      </c>
      <c r="O223" s="1">
        <v>2.2370000000000001</v>
      </c>
      <c r="P223" s="1">
        <f t="shared" si="74"/>
        <v>2.1251500000000001</v>
      </c>
      <c r="Q223" s="23">
        <f t="shared" si="75"/>
        <v>8.20681165367253E-2</v>
      </c>
      <c r="T223" s="1" t="e">
        <f t="shared" si="76"/>
        <v>#DIV/0!</v>
      </c>
      <c r="U223" s="1">
        <v>1.94</v>
      </c>
      <c r="V223" s="1">
        <f t="shared" si="77"/>
        <v>1.843</v>
      </c>
      <c r="W223" s="23">
        <f t="shared" si="78"/>
        <v>0.20393926959376274</v>
      </c>
      <c r="X223" s="1">
        <v>29000</v>
      </c>
      <c r="Y223" s="1">
        <v>34000</v>
      </c>
      <c r="Z223" s="1">
        <f t="shared" si="79"/>
        <v>1.17</v>
      </c>
      <c r="AA223" s="1">
        <v>1.2490000000000001</v>
      </c>
      <c r="AB223" s="1">
        <f t="shared" si="80"/>
        <v>1.18655</v>
      </c>
      <c r="AC223" s="23">
        <f t="shared" si="81"/>
        <v>0.48748461222814932</v>
      </c>
      <c r="AF223" s="1" t="e">
        <f t="shared" si="82"/>
        <v>#DIV/0!</v>
      </c>
      <c r="AG223" s="1">
        <v>40000</v>
      </c>
      <c r="AH223" s="1">
        <v>50000</v>
      </c>
      <c r="AI223" s="1">
        <f t="shared" si="83"/>
        <v>1.25</v>
      </c>
      <c r="AJ223" s="1">
        <v>0.39510000000000001</v>
      </c>
      <c r="AK223" s="1">
        <f t="shared" si="84"/>
        <v>0.37534499999999998</v>
      </c>
      <c r="AL223" s="23">
        <f t="shared" si="85"/>
        <v>0.83787443578169873</v>
      </c>
      <c r="AO223" s="1" t="e">
        <f t="shared" si="86"/>
        <v>#DIV/0!</v>
      </c>
      <c r="AR223" s="1" t="e">
        <f t="shared" si="87"/>
        <v>#DIV/0!</v>
      </c>
      <c r="AS223" s="1">
        <v>0.14399999999999999</v>
      </c>
      <c r="AT223" s="1">
        <f t="shared" si="88"/>
        <v>0.13679999999999998</v>
      </c>
      <c r="AU223" s="23">
        <f t="shared" si="91"/>
        <v>0.94091095609355768</v>
      </c>
      <c r="AV223" s="1">
        <v>46000</v>
      </c>
      <c r="AW223" s="1">
        <v>61000</v>
      </c>
      <c r="AX223" s="1">
        <f t="shared" si="89"/>
        <v>1.33</v>
      </c>
      <c r="AY223" s="1">
        <v>0.105</v>
      </c>
      <c r="AZ223" s="1">
        <f t="shared" si="90"/>
        <v>9.9749999999999991E-2</v>
      </c>
      <c r="BA223" s="23">
        <f t="shared" si="72"/>
        <v>0.95691423881821913</v>
      </c>
      <c r="BB223" s="1" t="s">
        <v>84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1</v>
      </c>
    </row>
    <row r="224" spans="2:62" x14ac:dyDescent="0.2">
      <c r="B224" s="22" t="s">
        <v>87</v>
      </c>
      <c r="C224" s="1">
        <v>3</v>
      </c>
      <c r="F224" s="1" t="e">
        <f>ROUND(E224/D224,2)</f>
        <v>#DIV/0!</v>
      </c>
      <c r="G224" s="1" t="s">
        <v>63</v>
      </c>
      <c r="H224" s="1" t="s">
        <v>866</v>
      </c>
      <c r="I224" s="1">
        <v>3.2130000000000001</v>
      </c>
      <c r="J224" s="1">
        <f t="shared" si="92"/>
        <v>3.0523500000000001</v>
      </c>
      <c r="K224" s="23">
        <v>0</v>
      </c>
      <c r="N224" s="1" t="e">
        <f t="shared" si="73"/>
        <v>#DIV/0!</v>
      </c>
      <c r="O224" s="1">
        <v>3.7726000000000002</v>
      </c>
      <c r="P224" s="1">
        <f t="shared" si="74"/>
        <v>3.5839699999999999</v>
      </c>
      <c r="Q224" s="23">
        <f t="shared" si="75"/>
        <v>-0.17416744475568002</v>
      </c>
      <c r="T224" s="1" t="e">
        <f t="shared" si="76"/>
        <v>#DIV/0!</v>
      </c>
      <c r="U224" s="1">
        <v>2.4860000000000002</v>
      </c>
      <c r="V224" s="1">
        <f t="shared" si="77"/>
        <v>2.3616999999999999</v>
      </c>
      <c r="W224" s="23">
        <f t="shared" si="78"/>
        <v>0.22626828509181451</v>
      </c>
      <c r="X224" s="1">
        <v>32000</v>
      </c>
      <c r="Y224" s="1">
        <v>48000</v>
      </c>
      <c r="Z224" s="1">
        <f t="shared" si="79"/>
        <v>1.5</v>
      </c>
      <c r="AA224" s="1">
        <v>1.508</v>
      </c>
      <c r="AB224" s="1">
        <f t="shared" si="80"/>
        <v>1.4325999999999999</v>
      </c>
      <c r="AC224" s="23">
        <f t="shared" si="81"/>
        <v>0.5306567071272954</v>
      </c>
      <c r="AF224" s="1" t="e">
        <f t="shared" si="82"/>
        <v>#DIV/0!</v>
      </c>
      <c r="AG224" s="1">
        <v>33000</v>
      </c>
      <c r="AH224" s="1">
        <v>44000</v>
      </c>
      <c r="AI224" s="1">
        <f t="shared" si="83"/>
        <v>1.33</v>
      </c>
      <c r="AJ224" s="1">
        <v>0.747</v>
      </c>
      <c r="AK224" s="1">
        <f t="shared" si="84"/>
        <v>0.70965</v>
      </c>
      <c r="AL224" s="23">
        <f t="shared" si="85"/>
        <v>0.7675070028011205</v>
      </c>
      <c r="AO224" s="1" t="e">
        <f t="shared" si="86"/>
        <v>#DIV/0!</v>
      </c>
      <c r="AR224" s="1" t="e">
        <f t="shared" si="87"/>
        <v>#DIV/0!</v>
      </c>
      <c r="AS224" s="1">
        <v>0.24099999999999999</v>
      </c>
      <c r="AT224" s="1">
        <f t="shared" si="88"/>
        <v>0.22894999999999999</v>
      </c>
      <c r="AU224" s="23">
        <f t="shared" si="91"/>
        <v>0.92499221910986618</v>
      </c>
      <c r="AV224" s="1" t="s">
        <v>612</v>
      </c>
      <c r="AW224" s="1">
        <v>87000</v>
      </c>
      <c r="AX224" s="1">
        <f>ROUND(AW224/54000,2)</f>
        <v>1.61</v>
      </c>
      <c r="AY224" s="1">
        <v>0.14699999999999999</v>
      </c>
      <c r="AZ224" s="1">
        <f t="shared" si="90"/>
        <v>0.13965</v>
      </c>
      <c r="BA224" s="23">
        <f t="shared" si="72"/>
        <v>0.95424836601307195</v>
      </c>
      <c r="BB224" s="1" t="s">
        <v>84</v>
      </c>
      <c r="BC224" s="1" t="s">
        <v>88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</row>
    <row r="225" spans="2:62" x14ac:dyDescent="0.2">
      <c r="B225" s="22"/>
    </row>
    <row r="226" spans="2:62" x14ac:dyDescent="0.2">
      <c r="B226" s="22" t="s">
        <v>89</v>
      </c>
      <c r="C226" s="1">
        <v>4</v>
      </c>
      <c r="F226" s="1" t="e">
        <f>ROUND(E226/D226,2)</f>
        <v>#DIV/0!</v>
      </c>
      <c r="G226" s="1" t="s">
        <v>63</v>
      </c>
      <c r="H226" s="1">
        <v>3.53</v>
      </c>
      <c r="I226" s="1">
        <v>2.8759999999999999</v>
      </c>
      <c r="J226" s="1">
        <f t="shared" si="92"/>
        <v>2.8759999999999999</v>
      </c>
      <c r="K226" s="23">
        <v>0</v>
      </c>
      <c r="N226" s="1" t="e">
        <f t="shared" si="73"/>
        <v>#DIV/0!</v>
      </c>
      <c r="O226" s="1">
        <v>2.5910000000000002</v>
      </c>
      <c r="P226" s="1">
        <f t="shared" si="74"/>
        <v>2.5910000000000002</v>
      </c>
      <c r="Q226" s="23">
        <f t="shared" si="75"/>
        <v>9.9095966620305842E-2</v>
      </c>
      <c r="T226" s="1" t="e">
        <f t="shared" si="76"/>
        <v>#DIV/0!</v>
      </c>
      <c r="U226" s="1">
        <v>2.2330000000000001</v>
      </c>
      <c r="V226" s="1">
        <f t="shared" si="77"/>
        <v>2.2330000000000001</v>
      </c>
      <c r="W226" s="23">
        <f t="shared" si="78"/>
        <v>0.22357440890125169</v>
      </c>
      <c r="X226" s="1">
        <v>8800</v>
      </c>
      <c r="Y226" s="1">
        <v>11000</v>
      </c>
      <c r="Z226" s="1">
        <f t="shared" si="79"/>
        <v>1.25</v>
      </c>
      <c r="AA226" s="1">
        <v>1.613</v>
      </c>
      <c r="AB226" s="1">
        <f t="shared" si="80"/>
        <v>1.613</v>
      </c>
      <c r="AC226" s="23">
        <f t="shared" si="81"/>
        <v>0.43915159944367177</v>
      </c>
      <c r="AF226" s="1" t="e">
        <f t="shared" si="82"/>
        <v>#DIV/0!</v>
      </c>
      <c r="AG226" s="1">
        <v>13500</v>
      </c>
      <c r="AH226" s="1">
        <v>16800</v>
      </c>
      <c r="AI226" s="1">
        <f t="shared" si="83"/>
        <v>1.24</v>
      </c>
      <c r="AJ226" s="1">
        <v>0.83099999999999996</v>
      </c>
      <c r="AK226" s="1">
        <f t="shared" si="84"/>
        <v>0.83099999999999996</v>
      </c>
      <c r="AL226" s="23">
        <f t="shared" si="85"/>
        <v>0.71105702364394996</v>
      </c>
      <c r="AO226" s="1" t="e">
        <f t="shared" si="86"/>
        <v>#DIV/0!</v>
      </c>
      <c r="AR226" s="1" t="e">
        <f t="shared" si="87"/>
        <v>#DIV/0!</v>
      </c>
      <c r="AS226" s="1">
        <v>0.39600000000000002</v>
      </c>
      <c r="AT226" s="1">
        <f t="shared" si="88"/>
        <v>0.39600000000000002</v>
      </c>
      <c r="AU226" s="23">
        <f t="shared" si="91"/>
        <v>0.86230876216968011</v>
      </c>
      <c r="AV226" s="1">
        <v>17600</v>
      </c>
      <c r="AW226" s="1">
        <v>22000</v>
      </c>
      <c r="AX226" s="1">
        <f t="shared" si="89"/>
        <v>1.25</v>
      </c>
      <c r="AY226" s="1">
        <v>0.30399999999999999</v>
      </c>
      <c r="AZ226" s="1">
        <f t="shared" si="90"/>
        <v>0.30399999999999999</v>
      </c>
      <c r="BA226" s="23">
        <f t="shared" si="72"/>
        <v>0.89429763560500697</v>
      </c>
      <c r="BB226" s="1" t="s">
        <v>84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1</v>
      </c>
    </row>
    <row r="227" spans="2:62" x14ac:dyDescent="0.2">
      <c r="B227" s="22" t="s">
        <v>91</v>
      </c>
      <c r="C227" s="1">
        <v>5</v>
      </c>
      <c r="F227" s="1" t="e">
        <f>ROUND(E227/D227,2)</f>
        <v>#DIV/0!</v>
      </c>
      <c r="G227" s="1" t="s">
        <v>63</v>
      </c>
      <c r="H227" s="1">
        <v>3.57</v>
      </c>
      <c r="I227" s="1">
        <v>2.82</v>
      </c>
      <c r="J227" s="1">
        <f t="shared" si="92"/>
        <v>2.82</v>
      </c>
      <c r="K227" s="23">
        <v>0</v>
      </c>
      <c r="N227" s="1" t="e">
        <f t="shared" si="73"/>
        <v>#DIV/0!</v>
      </c>
      <c r="O227" s="1">
        <v>2.6240000000000001</v>
      </c>
      <c r="P227" s="1">
        <f t="shared" si="74"/>
        <v>2.6240000000000001</v>
      </c>
      <c r="Q227" s="23">
        <f t="shared" si="75"/>
        <v>6.9503546099290658E-2</v>
      </c>
      <c r="T227" s="1" t="e">
        <f t="shared" si="76"/>
        <v>#DIV/0!</v>
      </c>
      <c r="U227" s="1">
        <v>2.4769999999999999</v>
      </c>
      <c r="V227" s="1">
        <f t="shared" si="77"/>
        <v>2.4769999999999999</v>
      </c>
      <c r="W227" s="23">
        <f t="shared" si="78"/>
        <v>0.12163120567375885</v>
      </c>
      <c r="X227" s="1">
        <v>4800</v>
      </c>
      <c r="Y227" s="1">
        <v>6800</v>
      </c>
      <c r="Z227" s="1">
        <f t="shared" si="79"/>
        <v>1.42</v>
      </c>
      <c r="AA227" s="1">
        <v>2.1160000000000001</v>
      </c>
      <c r="AB227" s="1">
        <f t="shared" si="80"/>
        <v>2.1160000000000001</v>
      </c>
      <c r="AC227" s="23">
        <f t="shared" si="81"/>
        <v>0.2496453900709219</v>
      </c>
      <c r="AF227" s="1" t="e">
        <f t="shared" si="82"/>
        <v>#DIV/0!</v>
      </c>
      <c r="AG227" s="1">
        <v>8400</v>
      </c>
      <c r="AH227" s="1">
        <v>11900</v>
      </c>
      <c r="AI227" s="1">
        <f t="shared" si="83"/>
        <v>1.42</v>
      </c>
      <c r="AJ227" s="1">
        <v>1.649</v>
      </c>
      <c r="AK227" s="1">
        <f t="shared" si="84"/>
        <v>1.649</v>
      </c>
      <c r="AL227" s="23">
        <f t="shared" si="85"/>
        <v>0.41524822695035457</v>
      </c>
      <c r="AO227" s="1" t="e">
        <f t="shared" si="86"/>
        <v>#DIV/0!</v>
      </c>
      <c r="AR227" s="1" t="e">
        <f t="shared" si="87"/>
        <v>#DIV/0!</v>
      </c>
      <c r="AS227" s="1">
        <v>1.2130000000000001</v>
      </c>
      <c r="AT227" s="1">
        <f t="shared" si="88"/>
        <v>1.2130000000000001</v>
      </c>
      <c r="AU227" s="23">
        <f t="shared" si="91"/>
        <v>0.56985815602836876</v>
      </c>
      <c r="AV227" s="1">
        <v>13200</v>
      </c>
      <c r="AW227" s="1">
        <v>21600</v>
      </c>
      <c r="AX227" s="1">
        <f t="shared" si="89"/>
        <v>1.64</v>
      </c>
      <c r="AY227" s="1">
        <v>0.85099999999999998</v>
      </c>
      <c r="AZ227" s="1">
        <f t="shared" si="90"/>
        <v>0.85099999999999998</v>
      </c>
      <c r="BA227" s="23">
        <f t="shared" si="72"/>
        <v>0.69822695035460991</v>
      </c>
      <c r="BB227" s="1" t="s">
        <v>84</v>
      </c>
      <c r="BC227" s="1" t="s">
        <v>90</v>
      </c>
      <c r="BD227" s="1">
        <v>0</v>
      </c>
      <c r="BE227" s="1">
        <v>1</v>
      </c>
      <c r="BF227" s="1">
        <v>0</v>
      </c>
      <c r="BG227" s="1">
        <v>0</v>
      </c>
      <c r="BH227" s="1">
        <v>0</v>
      </c>
      <c r="BI227" s="1">
        <v>0</v>
      </c>
    </row>
    <row r="228" spans="2:62" x14ac:dyDescent="0.2">
      <c r="B228" s="22" t="s">
        <v>92</v>
      </c>
      <c r="C228" s="1">
        <v>6</v>
      </c>
      <c r="F228" s="1" t="e">
        <f>ROUND(E228/D228,2)</f>
        <v>#DIV/0!</v>
      </c>
      <c r="G228" s="1" t="s">
        <v>63</v>
      </c>
      <c r="H228" s="1">
        <v>3.9550000000000001</v>
      </c>
      <c r="I228" s="1">
        <v>1.2549999999999999</v>
      </c>
      <c r="J228" s="1">
        <f t="shared" si="92"/>
        <v>1.2549999999999999</v>
      </c>
      <c r="K228" s="23">
        <v>0</v>
      </c>
      <c r="N228" s="1" t="e">
        <f t="shared" si="73"/>
        <v>#DIV/0!</v>
      </c>
      <c r="O228" s="1">
        <v>1.2170000000000001</v>
      </c>
      <c r="P228" s="1">
        <f t="shared" si="74"/>
        <v>1.2170000000000001</v>
      </c>
      <c r="Q228" s="23">
        <f t="shared" si="75"/>
        <v>3.0278884462151212E-2</v>
      </c>
      <c r="T228" s="1" t="e">
        <f t="shared" si="76"/>
        <v>#DIV/0!</v>
      </c>
      <c r="U228" s="1">
        <v>1.173</v>
      </c>
      <c r="V228" s="1">
        <f t="shared" si="77"/>
        <v>1.173</v>
      </c>
      <c r="W228" s="23">
        <f t="shared" si="78"/>
        <v>6.5338645418326569E-2</v>
      </c>
      <c r="X228" s="1" t="s">
        <v>644</v>
      </c>
      <c r="Y228" s="1">
        <v>1580</v>
      </c>
      <c r="Z228" s="1">
        <f>ROUND(Y228/1100,2)</f>
        <v>1.44</v>
      </c>
      <c r="AA228" s="1">
        <v>1.075</v>
      </c>
      <c r="AB228" s="1">
        <f t="shared" si="80"/>
        <v>1.075</v>
      </c>
      <c r="AC228" s="23">
        <f t="shared" si="81"/>
        <v>0.14342629482071712</v>
      </c>
      <c r="AF228" s="1" t="e">
        <f t="shared" si="82"/>
        <v>#DIV/0!</v>
      </c>
      <c r="AG228" s="1">
        <v>2700</v>
      </c>
      <c r="AH228" s="1">
        <v>4100</v>
      </c>
      <c r="AI228" s="1">
        <f t="shared" si="83"/>
        <v>1.52</v>
      </c>
      <c r="AJ228" s="1">
        <v>0.80300000000000005</v>
      </c>
      <c r="AK228" s="1">
        <f t="shared" si="84"/>
        <v>0.80300000000000005</v>
      </c>
      <c r="AL228" s="23">
        <f t="shared" si="85"/>
        <v>0.36015936254980074</v>
      </c>
      <c r="AO228" s="1" t="e">
        <f t="shared" si="86"/>
        <v>#DIV/0!</v>
      </c>
      <c r="AR228" s="1" t="e">
        <f t="shared" si="87"/>
        <v>#DIV/0!</v>
      </c>
      <c r="AS228" s="1">
        <v>0.56100000000000005</v>
      </c>
      <c r="AT228" s="1">
        <f t="shared" si="88"/>
        <v>0.56100000000000005</v>
      </c>
      <c r="AU228" s="23">
        <f t="shared" si="91"/>
        <v>0.55298804780876487</v>
      </c>
      <c r="AV228" s="1">
        <v>5300</v>
      </c>
      <c r="AW228" s="1">
        <v>10900</v>
      </c>
      <c r="AX228" s="1">
        <f t="shared" si="89"/>
        <v>2.06</v>
      </c>
      <c r="AY228" s="1">
        <v>0.47199999999999998</v>
      </c>
      <c r="AZ228" s="1">
        <f t="shared" si="90"/>
        <v>0.47199999999999998</v>
      </c>
      <c r="BA228" s="23">
        <f t="shared" si="72"/>
        <v>0.62390438247011959</v>
      </c>
      <c r="BB228" s="1" t="s">
        <v>84</v>
      </c>
      <c r="BC228" s="1" t="s">
        <v>52</v>
      </c>
      <c r="BD228" s="1">
        <v>0.5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</row>
    <row r="229" spans="2:62" x14ac:dyDescent="0.2">
      <c r="B229" s="22"/>
    </row>
    <row r="230" spans="2:62" x14ac:dyDescent="0.2">
      <c r="B230" s="22" t="s">
        <v>93</v>
      </c>
      <c r="C230" s="1">
        <v>7</v>
      </c>
      <c r="F230" s="1" t="e">
        <f>ROUND(E230/D230,2)</f>
        <v>#DIV/0!</v>
      </c>
      <c r="G230" s="1" t="s">
        <v>63</v>
      </c>
      <c r="H230" s="1" t="s">
        <v>867</v>
      </c>
      <c r="I230" s="1">
        <v>1.1439999999999999</v>
      </c>
      <c r="J230" s="1">
        <f t="shared" si="92"/>
        <v>1.1439999999999999</v>
      </c>
      <c r="K230" s="23">
        <v>0</v>
      </c>
      <c r="N230" s="1" t="e">
        <f t="shared" si="73"/>
        <v>#DIV/0!</v>
      </c>
      <c r="O230" s="1">
        <v>0.23499999999999999</v>
      </c>
      <c r="P230" s="1">
        <f t="shared" si="74"/>
        <v>0.23499999999999999</v>
      </c>
      <c r="Q230" s="23">
        <f t="shared" si="75"/>
        <v>0.79458041958041958</v>
      </c>
      <c r="T230" s="1" t="e">
        <f t="shared" si="76"/>
        <v>#DIV/0!</v>
      </c>
      <c r="U230" s="1">
        <v>0.21</v>
      </c>
      <c r="V230" s="1">
        <f t="shared" si="77"/>
        <v>0.21</v>
      </c>
      <c r="W230" s="23">
        <f t="shared" si="78"/>
        <v>0.81643356643356646</v>
      </c>
      <c r="X230" s="1" t="s">
        <v>124</v>
      </c>
      <c r="Y230" s="1" t="s">
        <v>124</v>
      </c>
      <c r="Z230" s="1" t="e">
        <f t="shared" si="79"/>
        <v>#VALUE!</v>
      </c>
      <c r="AA230" s="1">
        <v>0.14899999999999999</v>
      </c>
      <c r="AB230" s="1">
        <f t="shared" si="80"/>
        <v>0.14899999999999999</v>
      </c>
      <c r="AC230" s="23">
        <f t="shared" si="81"/>
        <v>0.86975524475524479</v>
      </c>
      <c r="AF230" s="1" t="e">
        <f t="shared" si="82"/>
        <v>#DIV/0!</v>
      </c>
      <c r="AG230" s="1" t="s">
        <v>124</v>
      </c>
      <c r="AH230" s="1" t="s">
        <v>124</v>
      </c>
      <c r="AI230" s="1" t="e">
        <f t="shared" si="83"/>
        <v>#VALUE!</v>
      </c>
      <c r="AJ230" s="1">
        <v>9.2999999999999999E-2</v>
      </c>
      <c r="AK230" s="1">
        <f t="shared" si="84"/>
        <v>9.2999999999999999E-2</v>
      </c>
      <c r="AL230" s="23">
        <f t="shared" si="85"/>
        <v>0.91870629370629375</v>
      </c>
      <c r="AO230" s="1" t="e">
        <f t="shared" si="86"/>
        <v>#DIV/0!</v>
      </c>
      <c r="AR230" s="1" t="e">
        <f t="shared" si="87"/>
        <v>#DIV/0!</v>
      </c>
      <c r="AS230" s="1">
        <v>6.9000000000000006E-2</v>
      </c>
      <c r="AT230" s="1">
        <f t="shared" si="88"/>
        <v>6.9000000000000006E-2</v>
      </c>
      <c r="AU230" s="23">
        <f t="shared" si="91"/>
        <v>0.93968531468531469</v>
      </c>
      <c r="AV230" s="1" t="s">
        <v>124</v>
      </c>
      <c r="AW230" s="1" t="s">
        <v>124</v>
      </c>
      <c r="AX230" s="1" t="e">
        <f t="shared" si="89"/>
        <v>#VALUE!</v>
      </c>
      <c r="AY230" s="1">
        <v>9.0999999999999998E-2</v>
      </c>
      <c r="AZ230" s="1">
        <f t="shared" si="90"/>
        <v>9.0999999999999998E-2</v>
      </c>
      <c r="BA230" s="23">
        <f t="shared" si="72"/>
        <v>0.92045454545454541</v>
      </c>
      <c r="BB230" s="1" t="s">
        <v>84</v>
      </c>
      <c r="BC230" s="1" t="s">
        <v>96</v>
      </c>
      <c r="BD230" s="1">
        <v>0</v>
      </c>
      <c r="BE230" s="1">
        <v>1</v>
      </c>
      <c r="BF230" s="1">
        <v>0</v>
      </c>
      <c r="BG230" s="1">
        <v>0</v>
      </c>
      <c r="BH230" s="1">
        <v>1</v>
      </c>
      <c r="BI230" s="1">
        <v>0</v>
      </c>
      <c r="BJ230" s="1">
        <v>0</v>
      </c>
    </row>
    <row r="231" spans="2:62" x14ac:dyDescent="0.2">
      <c r="B231" s="22" t="s">
        <v>94</v>
      </c>
      <c r="C231" s="1">
        <v>8</v>
      </c>
      <c r="F231" s="1" t="e">
        <f>ROUND(E231/D231,2)</f>
        <v>#DIV/0!</v>
      </c>
      <c r="G231" s="1" t="s">
        <v>63</v>
      </c>
      <c r="H231" s="1" t="s">
        <v>868</v>
      </c>
      <c r="I231" s="1">
        <v>2.9510000000000001</v>
      </c>
      <c r="J231" s="1">
        <f t="shared" si="92"/>
        <v>2.8034499999999998</v>
      </c>
      <c r="K231" s="23">
        <v>0</v>
      </c>
      <c r="N231" s="1" t="e">
        <f t="shared" si="73"/>
        <v>#DIV/0!</v>
      </c>
      <c r="O231" s="1">
        <v>2.7370000000000001</v>
      </c>
      <c r="P231" s="1">
        <f t="shared" si="74"/>
        <v>2.6001500000000002</v>
      </c>
      <c r="Q231" s="23">
        <f t="shared" si="75"/>
        <v>7.2517790579464503E-2</v>
      </c>
      <c r="T231" s="1" t="e">
        <f t="shared" si="76"/>
        <v>#DIV/0!</v>
      </c>
      <c r="U231" s="1">
        <v>2.6579999999999999</v>
      </c>
      <c r="V231" s="1">
        <f t="shared" si="77"/>
        <v>2.5250999999999997</v>
      </c>
      <c r="W231" s="23">
        <f t="shared" si="78"/>
        <v>9.9288376821416557E-2</v>
      </c>
      <c r="X231" s="1">
        <v>8300</v>
      </c>
      <c r="Y231" s="1">
        <v>9800</v>
      </c>
      <c r="Z231" s="1">
        <f t="shared" si="79"/>
        <v>1.18</v>
      </c>
      <c r="AA231" s="1" t="s">
        <v>97</v>
      </c>
      <c r="AB231" s="1" t="e">
        <f t="shared" si="80"/>
        <v>#VALUE!</v>
      </c>
      <c r="AC231" s="23" t="e">
        <f t="shared" si="81"/>
        <v>#VALUE!</v>
      </c>
      <c r="AF231" s="1" t="e">
        <f t="shared" si="82"/>
        <v>#DIV/0!</v>
      </c>
      <c r="AG231" s="1">
        <v>10500</v>
      </c>
      <c r="AH231" s="1">
        <v>13000</v>
      </c>
      <c r="AI231" s="1">
        <f t="shared" si="83"/>
        <v>1.24</v>
      </c>
      <c r="AJ231" s="1">
        <v>2.4129999999999998</v>
      </c>
      <c r="AK231" s="1">
        <f t="shared" si="84"/>
        <v>2.2923499999999999</v>
      </c>
      <c r="AL231" s="23">
        <f t="shared" si="85"/>
        <v>0.18231108098949511</v>
      </c>
      <c r="AO231" s="1" t="e">
        <f t="shared" si="86"/>
        <v>#DIV/0!</v>
      </c>
      <c r="AR231" s="1" t="e">
        <f t="shared" si="87"/>
        <v>#DIV/0!</v>
      </c>
      <c r="AS231" s="1">
        <v>1.5429999999999999</v>
      </c>
      <c r="AT231" s="1">
        <f t="shared" si="88"/>
        <v>1.4658499999999999</v>
      </c>
      <c r="AU231" s="23">
        <f t="shared" si="91"/>
        <v>0.47712639783124366</v>
      </c>
      <c r="AV231" s="1" t="s">
        <v>642</v>
      </c>
      <c r="AW231" s="1">
        <v>53000</v>
      </c>
      <c r="AX231" s="1">
        <f>ROUND(AW231/41000,2)</f>
        <v>1.29</v>
      </c>
      <c r="AY231" s="1">
        <v>1.3220000000000001</v>
      </c>
      <c r="AZ231" s="1">
        <f t="shared" si="90"/>
        <v>1.2559</v>
      </c>
      <c r="BA231" s="23">
        <f t="shared" si="72"/>
        <v>0.55201626567265327</v>
      </c>
      <c r="BB231" s="1" t="s">
        <v>84</v>
      </c>
      <c r="BC231" s="1" t="s">
        <v>98</v>
      </c>
      <c r="BD231" s="1">
        <v>0</v>
      </c>
      <c r="BE231" s="1">
        <v>1</v>
      </c>
      <c r="BF231" s="1">
        <v>0</v>
      </c>
      <c r="BG231" s="1">
        <v>1</v>
      </c>
      <c r="BH231" s="1">
        <v>0</v>
      </c>
      <c r="BI231" s="1">
        <v>0</v>
      </c>
    </row>
    <row r="232" spans="2:62" x14ac:dyDescent="0.2">
      <c r="B232" s="22" t="s">
        <v>95</v>
      </c>
      <c r="C232" s="1">
        <v>9</v>
      </c>
      <c r="F232" s="1" t="e">
        <f>ROUND(E232/D232,2)</f>
        <v>#DIV/0!</v>
      </c>
      <c r="G232" s="1" t="s">
        <v>788</v>
      </c>
      <c r="H232" s="1">
        <v>5.26</v>
      </c>
      <c r="I232" s="1">
        <v>4.3099999999999996</v>
      </c>
      <c r="J232" s="1">
        <f t="shared" si="92"/>
        <v>3.6634999999999995</v>
      </c>
      <c r="K232" s="23">
        <v>0</v>
      </c>
      <c r="N232" s="1" t="e">
        <f t="shared" si="73"/>
        <v>#DIV/0!</v>
      </c>
      <c r="O232" s="1">
        <v>4.1840000000000002</v>
      </c>
      <c r="P232" s="1">
        <f t="shared" si="74"/>
        <v>3.5564</v>
      </c>
      <c r="Q232" s="23">
        <f t="shared" si="75"/>
        <v>2.9234338747099686E-2</v>
      </c>
      <c r="T232" s="1" t="e">
        <f t="shared" si="76"/>
        <v>#DIV/0!</v>
      </c>
      <c r="U232" s="1">
        <v>4.1580000000000004</v>
      </c>
      <c r="V232" s="1">
        <f t="shared" si="77"/>
        <v>3.5343</v>
      </c>
      <c r="W232" s="23">
        <f t="shared" si="78"/>
        <v>3.5266821345707577E-2</v>
      </c>
      <c r="X232" s="1" t="s">
        <v>124</v>
      </c>
      <c r="Y232" s="1" t="s">
        <v>124</v>
      </c>
      <c r="Z232" s="1" t="e">
        <f t="shared" si="79"/>
        <v>#VALUE!</v>
      </c>
      <c r="AA232" s="1">
        <v>4.1230000000000002</v>
      </c>
      <c r="AB232" s="1">
        <f t="shared" si="80"/>
        <v>3.5045500000000001</v>
      </c>
      <c r="AC232" s="23">
        <f t="shared" si="81"/>
        <v>4.33874709976797E-2</v>
      </c>
      <c r="AF232" s="1" t="e">
        <f t="shared" si="82"/>
        <v>#DIV/0!</v>
      </c>
      <c r="AG232" s="1" t="s">
        <v>646</v>
      </c>
      <c r="AH232" s="1">
        <v>2300</v>
      </c>
      <c r="AI232" s="1">
        <f>ROUND(AH232/1740,2)</f>
        <v>1.32</v>
      </c>
      <c r="AJ232" s="1">
        <v>4.1379999999999999</v>
      </c>
      <c r="AK232" s="1">
        <f t="shared" si="84"/>
        <v>3.5172999999999996</v>
      </c>
      <c r="AL232" s="23">
        <f t="shared" si="85"/>
        <v>3.9907192575405981E-2</v>
      </c>
      <c r="AO232" s="1" t="e">
        <f t="shared" si="86"/>
        <v>#DIV/0!</v>
      </c>
      <c r="AR232" s="1" t="e">
        <f t="shared" si="87"/>
        <v>#DIV/0!</v>
      </c>
      <c r="AS232" s="1">
        <v>4.0970000000000004</v>
      </c>
      <c r="AT232" s="1">
        <f t="shared" si="88"/>
        <v>3.48245</v>
      </c>
      <c r="AU232" s="23">
        <f t="shared" si="91"/>
        <v>4.9419953596287591E-2</v>
      </c>
      <c r="AV232" s="1">
        <v>2500</v>
      </c>
      <c r="AW232" s="1">
        <v>3400</v>
      </c>
      <c r="AX232" s="1">
        <f>ROUND(AW232/2500,2)</f>
        <v>1.36</v>
      </c>
      <c r="AY232" s="1">
        <v>3.9809999999999999</v>
      </c>
      <c r="AZ232" s="1">
        <f t="shared" si="90"/>
        <v>3.3838499999999998</v>
      </c>
      <c r="BA232" s="23">
        <f t="shared" si="72"/>
        <v>7.6334106728538242E-2</v>
      </c>
      <c r="BB232" s="1" t="s">
        <v>84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1</v>
      </c>
    </row>
    <row r="233" spans="2:62" x14ac:dyDescent="0.2">
      <c r="B233" s="22"/>
    </row>
    <row r="234" spans="2:62" x14ac:dyDescent="0.2">
      <c r="B234" s="22" t="s">
        <v>99</v>
      </c>
      <c r="C234" s="1">
        <v>10</v>
      </c>
      <c r="F234" s="1" t="e">
        <f>ROUND(E234/D234,2)</f>
        <v>#DIV/0!</v>
      </c>
      <c r="G234" s="1" t="s">
        <v>63</v>
      </c>
      <c r="H234" s="1">
        <v>6.62</v>
      </c>
      <c r="I234" s="1">
        <v>2.2240000000000002</v>
      </c>
      <c r="J234" s="1">
        <f t="shared" si="92"/>
        <v>2.1128</v>
      </c>
      <c r="K234" s="23">
        <v>0</v>
      </c>
      <c r="N234" s="1" t="e">
        <f t="shared" si="73"/>
        <v>#DIV/0!</v>
      </c>
      <c r="O234" s="1">
        <v>2.1080000000000001</v>
      </c>
      <c r="P234" s="1">
        <f t="shared" si="74"/>
        <v>2.0026000000000002</v>
      </c>
      <c r="Q234" s="23">
        <f t="shared" si="75"/>
        <v>5.2158273381294862E-2</v>
      </c>
      <c r="T234" s="1" t="e">
        <f t="shared" si="76"/>
        <v>#DIV/0!</v>
      </c>
      <c r="U234" s="1">
        <v>1.9650000000000001</v>
      </c>
      <c r="V234" s="1">
        <f t="shared" si="77"/>
        <v>1.8667499999999999</v>
      </c>
      <c r="W234" s="23">
        <f t="shared" si="78"/>
        <v>0.1164568345323741</v>
      </c>
      <c r="X234" s="1">
        <v>1970</v>
      </c>
      <c r="Y234" s="1">
        <v>2400</v>
      </c>
      <c r="Z234" s="1">
        <f t="shared" si="79"/>
        <v>1.22</v>
      </c>
      <c r="AA234" s="1">
        <v>1.738</v>
      </c>
      <c r="AB234" s="1">
        <f t="shared" si="80"/>
        <v>1.6511</v>
      </c>
      <c r="AC234" s="23">
        <f t="shared" si="81"/>
        <v>0.21852517985611508</v>
      </c>
      <c r="AF234" s="1" t="e">
        <f t="shared" si="82"/>
        <v>#DIV/0!</v>
      </c>
      <c r="AG234" s="1">
        <v>5300</v>
      </c>
      <c r="AH234" s="1">
        <v>6000</v>
      </c>
      <c r="AI234" s="1">
        <f t="shared" si="83"/>
        <v>1.1299999999999999</v>
      </c>
      <c r="AJ234" s="1">
        <v>1.333</v>
      </c>
      <c r="AK234" s="1">
        <f t="shared" si="84"/>
        <v>1.2663499999999999</v>
      </c>
      <c r="AL234" s="23">
        <f t="shared" si="85"/>
        <v>0.40062949640287782</v>
      </c>
      <c r="AO234" s="1" t="e">
        <f t="shared" si="86"/>
        <v>#DIV/0!</v>
      </c>
      <c r="AR234" s="1" t="e">
        <f t="shared" si="87"/>
        <v>#DIV/0!</v>
      </c>
      <c r="AS234" s="1">
        <v>0.95299999999999996</v>
      </c>
      <c r="AT234" s="1">
        <f t="shared" si="88"/>
        <v>0.90534999999999988</v>
      </c>
      <c r="AU234" s="23">
        <f t="shared" si="91"/>
        <v>0.57149280575539574</v>
      </c>
      <c r="AV234" s="1">
        <v>8900</v>
      </c>
      <c r="AW234" s="1">
        <v>10900</v>
      </c>
      <c r="AX234" s="1">
        <f t="shared" si="89"/>
        <v>1.22</v>
      </c>
      <c r="AY234" s="1">
        <v>0.83399999999999996</v>
      </c>
      <c r="AZ234" s="1">
        <f t="shared" si="90"/>
        <v>0.79229999999999989</v>
      </c>
      <c r="BA234" s="23">
        <f t="shared" si="72"/>
        <v>0.625</v>
      </c>
      <c r="BB234" s="1" t="s">
        <v>84</v>
      </c>
      <c r="BC234" s="1" t="s">
        <v>39</v>
      </c>
      <c r="BD234" s="1">
        <v>0</v>
      </c>
      <c r="BE234" s="1">
        <v>1</v>
      </c>
      <c r="BF234" s="1">
        <v>0</v>
      </c>
      <c r="BG234" s="1">
        <v>0</v>
      </c>
      <c r="BH234" s="1">
        <v>0</v>
      </c>
      <c r="BI234" s="1">
        <v>0</v>
      </c>
    </row>
    <row r="235" spans="2:62" x14ac:dyDescent="0.2">
      <c r="B235" s="22" t="s">
        <v>100</v>
      </c>
      <c r="C235" s="1">
        <v>11</v>
      </c>
      <c r="F235" s="1" t="e">
        <f>ROUND(E235/D235,2)</f>
        <v>#DIV/0!</v>
      </c>
      <c r="G235" s="1" t="s">
        <v>63</v>
      </c>
      <c r="H235" s="1">
        <v>6.64</v>
      </c>
      <c r="I235" s="1">
        <v>2.3220000000000001</v>
      </c>
      <c r="J235" s="1">
        <f t="shared" si="92"/>
        <v>2.2058999999999997</v>
      </c>
      <c r="K235" s="23">
        <v>0</v>
      </c>
      <c r="N235" s="1" t="e">
        <f t="shared" si="73"/>
        <v>#DIV/0!</v>
      </c>
      <c r="O235" s="1">
        <v>2.2919999999999998</v>
      </c>
      <c r="P235" s="1">
        <f t="shared" si="74"/>
        <v>2.1773999999999996</v>
      </c>
      <c r="Q235" s="23">
        <f t="shared" si="75"/>
        <v>1.2919896640826933E-2</v>
      </c>
      <c r="T235" s="1" t="e">
        <f t="shared" si="76"/>
        <v>#DIV/0!</v>
      </c>
      <c r="U235" s="1">
        <v>2.3039999999999998</v>
      </c>
      <c r="V235" s="1">
        <f t="shared" si="77"/>
        <v>2.1887999999999996</v>
      </c>
      <c r="W235" s="23">
        <f t="shared" si="78"/>
        <v>7.7519379844961378E-3</v>
      </c>
      <c r="X235" s="1" t="s">
        <v>124</v>
      </c>
      <c r="Y235" s="1" t="s">
        <v>124</v>
      </c>
      <c r="Z235" s="1" t="e">
        <f t="shared" si="79"/>
        <v>#VALUE!</v>
      </c>
      <c r="AA235" s="1">
        <v>2.2559999999999998</v>
      </c>
      <c r="AB235" s="1">
        <f t="shared" si="80"/>
        <v>2.1431999999999998</v>
      </c>
      <c r="AC235" s="23">
        <f t="shared" si="81"/>
        <v>2.8423772609819098E-2</v>
      </c>
      <c r="AD235" s="1" t="s">
        <v>124</v>
      </c>
      <c r="AE235" s="1" t="s">
        <v>124</v>
      </c>
      <c r="AF235" s="1" t="e">
        <f t="shared" si="82"/>
        <v>#VALUE!</v>
      </c>
      <c r="AG235" s="1" t="s">
        <v>124</v>
      </c>
      <c r="AH235" s="1" t="s">
        <v>124</v>
      </c>
      <c r="AI235" s="1" t="e">
        <f t="shared" si="83"/>
        <v>#VALUE!</v>
      </c>
      <c r="AJ235" s="1">
        <v>2.2170000000000001</v>
      </c>
      <c r="AK235" s="1">
        <f t="shared" si="84"/>
        <v>2.10615</v>
      </c>
      <c r="AL235" s="23">
        <f t="shared" si="85"/>
        <v>4.5219638242893989E-2</v>
      </c>
      <c r="AO235" s="1" t="e">
        <f t="shared" si="86"/>
        <v>#DIV/0!</v>
      </c>
      <c r="AR235" s="1" t="e">
        <f t="shared" si="87"/>
        <v>#DIV/0!</v>
      </c>
      <c r="AS235" s="1">
        <v>2.12</v>
      </c>
      <c r="AT235" s="1">
        <f t="shared" si="88"/>
        <v>2.0139999999999998</v>
      </c>
      <c r="AU235" s="23">
        <f t="shared" si="91"/>
        <v>8.6993970714900892E-2</v>
      </c>
      <c r="AV235" s="1" t="s">
        <v>124</v>
      </c>
      <c r="AW235" s="1" t="s">
        <v>124</v>
      </c>
      <c r="AX235" s="1" t="e">
        <f t="shared" si="89"/>
        <v>#VALUE!</v>
      </c>
      <c r="AY235" s="1">
        <v>2.0779999999999998</v>
      </c>
      <c r="AZ235" s="1">
        <f t="shared" si="90"/>
        <v>1.9740999999999997</v>
      </c>
      <c r="BA235" s="23">
        <f>1-(AZ235/J235)</f>
        <v>0.10508182601205862</v>
      </c>
      <c r="BB235" s="1" t="s">
        <v>84</v>
      </c>
      <c r="BC235" s="1" t="s">
        <v>75</v>
      </c>
      <c r="BD235" s="1">
        <v>0</v>
      </c>
      <c r="BE235" s="1">
        <v>1</v>
      </c>
      <c r="BF235" s="1">
        <v>0</v>
      </c>
      <c r="BG235" s="1">
        <v>0</v>
      </c>
      <c r="BH235" s="1">
        <v>0</v>
      </c>
      <c r="BI235" s="1">
        <v>0</v>
      </c>
    </row>
    <row r="236" spans="2:62" x14ac:dyDescent="0.2">
      <c r="B236" s="22" t="s">
        <v>101</v>
      </c>
      <c r="C236" s="1">
        <v>12</v>
      </c>
      <c r="F236" s="1" t="e">
        <f>ROUND(E236/D236,2)</f>
        <v>#DIV/0!</v>
      </c>
      <c r="G236" s="1" t="s">
        <v>788</v>
      </c>
      <c r="H236" s="1">
        <v>5.28</v>
      </c>
      <c r="I236" s="1">
        <v>2.6989999999999998</v>
      </c>
      <c r="J236" s="1">
        <f t="shared" si="92"/>
        <v>2.2941499999999997</v>
      </c>
      <c r="K236" s="23">
        <v>0</v>
      </c>
      <c r="N236" s="1" t="e">
        <f t="shared" si="73"/>
        <v>#DIV/0!</v>
      </c>
      <c r="O236" s="1">
        <v>2.6680000000000001</v>
      </c>
      <c r="P236" s="1">
        <f t="shared" si="74"/>
        <v>2.2678000000000003</v>
      </c>
      <c r="Q236" s="23">
        <f t="shared" si="75"/>
        <v>1.1485735457576585E-2</v>
      </c>
      <c r="T236" s="1" t="e">
        <f t="shared" si="76"/>
        <v>#DIV/0!</v>
      </c>
      <c r="U236" s="1">
        <v>2.6560000000000001</v>
      </c>
      <c r="V236" s="1">
        <f t="shared" si="77"/>
        <v>2.2576000000000001</v>
      </c>
      <c r="W236" s="23">
        <f t="shared" si="78"/>
        <v>1.5931826602445187E-2</v>
      </c>
      <c r="X236" s="1" t="s">
        <v>124</v>
      </c>
      <c r="Y236" s="1" t="s">
        <v>124</v>
      </c>
      <c r="Z236" s="1" t="e">
        <f t="shared" si="79"/>
        <v>#VALUE!</v>
      </c>
      <c r="AA236" s="1">
        <v>2.6389999999999998</v>
      </c>
      <c r="AB236" s="1">
        <f t="shared" si="80"/>
        <v>2.24315</v>
      </c>
      <c r="AC236" s="23">
        <f t="shared" si="81"/>
        <v>2.2230455724342235E-2</v>
      </c>
      <c r="AF236" s="1" t="e">
        <f t="shared" si="82"/>
        <v>#DIV/0!</v>
      </c>
      <c r="AG236" s="1" t="s">
        <v>124</v>
      </c>
      <c r="AH236" s="1" t="s">
        <v>124</v>
      </c>
      <c r="AI236" s="1" t="e">
        <f t="shared" si="83"/>
        <v>#VALUE!</v>
      </c>
      <c r="AJ236" s="1">
        <v>2.5409999999999999</v>
      </c>
      <c r="AK236" s="1">
        <f t="shared" si="84"/>
        <v>2.15985</v>
      </c>
      <c r="AL236" s="23">
        <f t="shared" si="85"/>
        <v>5.8540200074101323E-2</v>
      </c>
      <c r="AO236" s="1" t="e">
        <f t="shared" si="86"/>
        <v>#DIV/0!</v>
      </c>
      <c r="AR236" s="1" t="e">
        <f t="shared" si="87"/>
        <v>#DIV/0!</v>
      </c>
      <c r="AS236" s="1">
        <v>2.2759999999999998</v>
      </c>
      <c r="AT236" s="1">
        <f t="shared" si="88"/>
        <v>1.9345999999999999</v>
      </c>
      <c r="AU236" s="23">
        <f t="shared" si="91"/>
        <v>0.15672471285661349</v>
      </c>
      <c r="AV236" s="1">
        <v>7200</v>
      </c>
      <c r="AW236" s="1">
        <v>8600</v>
      </c>
      <c r="AX236" s="1">
        <f t="shared" si="89"/>
        <v>1.19</v>
      </c>
      <c r="AY236" s="1">
        <v>2.149</v>
      </c>
      <c r="AZ236" s="1">
        <f t="shared" si="90"/>
        <v>1.8266499999999999</v>
      </c>
      <c r="BA236" s="23">
        <f t="shared" si="72"/>
        <v>0.20377917747313812</v>
      </c>
      <c r="BB236" s="1" t="s">
        <v>84</v>
      </c>
      <c r="BC236" s="1" t="s">
        <v>39</v>
      </c>
      <c r="BD236" s="1">
        <v>0</v>
      </c>
      <c r="BE236" s="1">
        <v>1</v>
      </c>
      <c r="BF236" s="1">
        <v>0</v>
      </c>
      <c r="BG236" s="1">
        <v>0</v>
      </c>
      <c r="BH236" s="1">
        <v>0</v>
      </c>
      <c r="BI236" s="1">
        <v>0</v>
      </c>
    </row>
    <row r="237" spans="2:62" x14ac:dyDescent="0.2">
      <c r="B237" s="22"/>
    </row>
    <row r="238" spans="2:62" x14ac:dyDescent="0.2">
      <c r="B238" s="22" t="s">
        <v>102</v>
      </c>
      <c r="C238" s="1">
        <v>13</v>
      </c>
      <c r="F238" s="1" t="e">
        <f>ROUND(E238/D238,2)</f>
        <v>#DIV/0!</v>
      </c>
      <c r="G238" s="1" t="s">
        <v>63</v>
      </c>
      <c r="H238" s="1">
        <v>3.53</v>
      </c>
      <c r="I238" s="1">
        <v>2.83</v>
      </c>
      <c r="J238" s="1">
        <f t="shared" si="92"/>
        <v>2.83</v>
      </c>
      <c r="K238" s="23">
        <v>0</v>
      </c>
      <c r="N238" s="1" t="e">
        <f t="shared" si="73"/>
        <v>#DIV/0!</v>
      </c>
      <c r="O238" s="1">
        <v>2.9060000000000001</v>
      </c>
      <c r="P238" s="1">
        <f t="shared" si="74"/>
        <v>2.9060000000000001</v>
      </c>
      <c r="Q238" s="23">
        <f t="shared" si="75"/>
        <v>-2.6855123674911718E-2</v>
      </c>
      <c r="T238" s="1" t="e">
        <f t="shared" si="76"/>
        <v>#DIV/0!</v>
      </c>
      <c r="U238" s="1">
        <v>2.7949999999999999</v>
      </c>
      <c r="V238" s="1">
        <f t="shared" si="77"/>
        <v>2.7949999999999999</v>
      </c>
      <c r="W238" s="23">
        <f t="shared" si="78"/>
        <v>1.2367491166077826E-2</v>
      </c>
      <c r="X238" s="1" t="s">
        <v>700</v>
      </c>
      <c r="Y238" s="1">
        <v>1160</v>
      </c>
      <c r="Z238" s="1">
        <f>ROUND(Y238/960,2)</f>
        <v>1.21</v>
      </c>
      <c r="AA238" s="1">
        <v>2.6930000000000001</v>
      </c>
      <c r="AB238" s="1">
        <f t="shared" si="80"/>
        <v>2.6930000000000001</v>
      </c>
      <c r="AC238" s="23">
        <f t="shared" si="81"/>
        <v>4.8409893992932829E-2</v>
      </c>
      <c r="AF238" s="1" t="e">
        <f t="shared" si="82"/>
        <v>#DIV/0!</v>
      </c>
      <c r="AG238" s="1">
        <v>2500</v>
      </c>
      <c r="AH238" s="1">
        <v>3000</v>
      </c>
      <c r="AI238" s="1">
        <f t="shared" si="83"/>
        <v>1.2</v>
      </c>
      <c r="AJ238" s="1">
        <v>2.4569999999999999</v>
      </c>
      <c r="AK238" s="1">
        <f t="shared" si="84"/>
        <v>2.4569999999999999</v>
      </c>
      <c r="AL238" s="23">
        <f t="shared" si="85"/>
        <v>0.13180212014134285</v>
      </c>
      <c r="AO238" s="1" t="e">
        <f t="shared" si="86"/>
        <v>#DIV/0!</v>
      </c>
      <c r="AR238" s="1" t="e">
        <f t="shared" si="87"/>
        <v>#DIV/0!</v>
      </c>
      <c r="AS238" s="1">
        <v>2.161</v>
      </c>
      <c r="AT238" s="1">
        <f t="shared" si="88"/>
        <v>2.161</v>
      </c>
      <c r="AU238" s="23">
        <f t="shared" si="91"/>
        <v>0.23639575971731452</v>
      </c>
      <c r="AV238" s="1" t="s">
        <v>701</v>
      </c>
      <c r="AW238" s="1">
        <v>6800</v>
      </c>
      <c r="AX238" s="1">
        <f>ROUND(AW238/5000,2)</f>
        <v>1.36</v>
      </c>
      <c r="AY238" s="1">
        <v>2.0499999999999998</v>
      </c>
      <c r="AZ238" s="1">
        <f t="shared" si="90"/>
        <v>2.0499999999999998</v>
      </c>
      <c r="BA238" s="23">
        <f t="shared" si="72"/>
        <v>0.27561837455830396</v>
      </c>
      <c r="BB238" s="1" t="s">
        <v>84</v>
      </c>
      <c r="BC238" s="1" t="s">
        <v>39</v>
      </c>
      <c r="BD238" s="1">
        <v>0</v>
      </c>
      <c r="BE238" s="1">
        <v>1</v>
      </c>
      <c r="BF238" s="1">
        <v>0</v>
      </c>
      <c r="BG238" s="1">
        <v>0</v>
      </c>
      <c r="BH238" s="1">
        <v>0</v>
      </c>
      <c r="BI238" s="1">
        <v>0</v>
      </c>
    </row>
    <row r="239" spans="2:62" x14ac:dyDescent="0.2">
      <c r="B239" s="22" t="s">
        <v>697</v>
      </c>
      <c r="C239" s="1">
        <v>14</v>
      </c>
      <c r="F239" s="1" t="e">
        <f>ROUND(E239/D239,2)</f>
        <v>#DIV/0!</v>
      </c>
      <c r="G239" s="1" t="s">
        <v>63</v>
      </c>
      <c r="H239" s="1">
        <v>3.57</v>
      </c>
      <c r="I239" s="1">
        <v>2.827</v>
      </c>
      <c r="J239" s="1">
        <f t="shared" si="92"/>
        <v>2.827</v>
      </c>
      <c r="K239" s="23">
        <v>0</v>
      </c>
      <c r="N239" s="1" t="e">
        <f t="shared" si="73"/>
        <v>#DIV/0!</v>
      </c>
      <c r="O239" s="1">
        <v>2.83</v>
      </c>
      <c r="P239" s="1">
        <f t="shared" si="74"/>
        <v>2.83</v>
      </c>
      <c r="Q239" s="23">
        <f t="shared" si="75"/>
        <v>-1.0611956137247525E-3</v>
      </c>
      <c r="T239" s="1" t="e">
        <f t="shared" si="76"/>
        <v>#DIV/0!</v>
      </c>
      <c r="U239" s="1">
        <v>2.8279999999999998</v>
      </c>
      <c r="V239" s="1">
        <f t="shared" si="77"/>
        <v>2.8279999999999998</v>
      </c>
      <c r="W239" s="23">
        <f t="shared" si="78"/>
        <v>-3.5373187124165817E-4</v>
      </c>
      <c r="X239" s="1" t="s">
        <v>698</v>
      </c>
      <c r="Y239" s="1">
        <v>490</v>
      </c>
      <c r="Z239" s="1" t="e">
        <f t="shared" si="79"/>
        <v>#VALUE!</v>
      </c>
      <c r="AA239" s="1">
        <v>2.7850000000000001</v>
      </c>
      <c r="AB239" s="1">
        <f t="shared" si="80"/>
        <v>2.7850000000000001</v>
      </c>
      <c r="AC239" s="23">
        <f t="shared" si="81"/>
        <v>1.485673859214709E-2</v>
      </c>
      <c r="AF239" s="1" t="e">
        <f t="shared" si="82"/>
        <v>#DIV/0!</v>
      </c>
      <c r="AG239" s="1" t="s">
        <v>699</v>
      </c>
      <c r="AH239" s="1">
        <v>120</v>
      </c>
      <c r="AI239" s="1" t="e">
        <f t="shared" si="83"/>
        <v>#VALUE!</v>
      </c>
      <c r="AJ239" s="1">
        <v>2.7290000000000001</v>
      </c>
      <c r="AK239" s="1">
        <f t="shared" si="84"/>
        <v>2.7290000000000001</v>
      </c>
      <c r="AL239" s="23">
        <f t="shared" si="85"/>
        <v>3.4665723381676616E-2</v>
      </c>
      <c r="AO239" s="1" t="e">
        <f t="shared" si="86"/>
        <v>#DIV/0!</v>
      </c>
      <c r="AR239" s="1" t="e">
        <f t="shared" si="87"/>
        <v>#DIV/0!</v>
      </c>
      <c r="AS239" s="1">
        <v>2.6219999999999999</v>
      </c>
      <c r="AT239" s="1">
        <f t="shared" si="88"/>
        <v>2.6219999999999999</v>
      </c>
      <c r="AU239" s="23">
        <f t="shared" si="91"/>
        <v>7.2515033604527823E-2</v>
      </c>
      <c r="AV239" s="1">
        <v>3600</v>
      </c>
      <c r="AW239" s="1">
        <v>4300</v>
      </c>
      <c r="AX239" s="1">
        <f t="shared" si="89"/>
        <v>1.19</v>
      </c>
      <c r="AY239" s="1">
        <v>2.4820000000000002</v>
      </c>
      <c r="AZ239" s="1">
        <f t="shared" si="90"/>
        <v>2.4820000000000002</v>
      </c>
      <c r="BA239" s="23">
        <f t="shared" si="72"/>
        <v>0.12203749557835153</v>
      </c>
      <c r="BB239" s="1" t="s">
        <v>84</v>
      </c>
      <c r="BC239" s="1" t="s">
        <v>39</v>
      </c>
      <c r="BD239" s="1">
        <v>0</v>
      </c>
      <c r="BE239" s="1">
        <v>1</v>
      </c>
      <c r="BF239" s="1">
        <v>0</v>
      </c>
      <c r="BG239" s="1">
        <v>0</v>
      </c>
      <c r="BH239" s="1">
        <v>0</v>
      </c>
      <c r="BI239" s="1">
        <v>0</v>
      </c>
    </row>
    <row r="240" spans="2:62" x14ac:dyDescent="0.2">
      <c r="B240" s="22" t="s">
        <v>103</v>
      </c>
      <c r="C240" s="1">
        <v>15</v>
      </c>
      <c r="F240" s="1" t="e">
        <f>ROUND(E240/D240,2)</f>
        <v>#DIV/0!</v>
      </c>
      <c r="G240" s="1" t="s">
        <v>63</v>
      </c>
      <c r="H240" s="1" t="s">
        <v>869</v>
      </c>
      <c r="I240" s="1">
        <v>2.746</v>
      </c>
      <c r="J240" s="1">
        <f t="shared" si="92"/>
        <v>2.746</v>
      </c>
      <c r="K240" s="23">
        <v>0</v>
      </c>
      <c r="N240" s="1" t="e">
        <f t="shared" si="73"/>
        <v>#DIV/0!</v>
      </c>
      <c r="O240" s="1">
        <v>2.7269999999999999</v>
      </c>
      <c r="P240" s="1">
        <f t="shared" si="74"/>
        <v>2.7269999999999999</v>
      </c>
      <c r="Q240" s="23">
        <f t="shared" si="75"/>
        <v>6.9191551347415059E-3</v>
      </c>
      <c r="T240" s="1" t="e">
        <f t="shared" si="76"/>
        <v>#DIV/0!</v>
      </c>
      <c r="U240" s="1">
        <v>2.7240000000000002</v>
      </c>
      <c r="V240" s="1">
        <f t="shared" si="77"/>
        <v>2.7240000000000002</v>
      </c>
      <c r="W240" s="23">
        <f t="shared" si="78"/>
        <v>8.0116533139110713E-3</v>
      </c>
      <c r="X240" s="1" t="s">
        <v>702</v>
      </c>
      <c r="Y240" s="1">
        <v>550</v>
      </c>
      <c r="Z240" s="1" t="e">
        <f t="shared" si="79"/>
        <v>#VALUE!</v>
      </c>
      <c r="AA240" s="1">
        <v>2.6909999999999998</v>
      </c>
      <c r="AB240" s="1">
        <f t="shared" si="80"/>
        <v>2.6909999999999998</v>
      </c>
      <c r="AC240" s="23">
        <f t="shared" si="81"/>
        <v>2.0029133284777956E-2</v>
      </c>
      <c r="AF240" s="1" t="e">
        <f t="shared" si="82"/>
        <v>#DIV/0!</v>
      </c>
      <c r="AG240" s="1" t="s">
        <v>703</v>
      </c>
      <c r="AH240" s="1">
        <v>860</v>
      </c>
      <c r="AI240" s="1" t="e">
        <f t="shared" si="83"/>
        <v>#VALUE!</v>
      </c>
      <c r="AJ240" s="1">
        <v>2.6309999999999998</v>
      </c>
      <c r="AK240" s="1">
        <f t="shared" si="84"/>
        <v>2.6309999999999998</v>
      </c>
      <c r="AL240" s="23">
        <f t="shared" si="85"/>
        <v>4.1879096868171928E-2</v>
      </c>
      <c r="AO240" s="1" t="e">
        <f t="shared" si="86"/>
        <v>#DIV/0!</v>
      </c>
      <c r="AR240" s="1" t="e">
        <f t="shared" si="87"/>
        <v>#DIV/0!</v>
      </c>
      <c r="AS240" s="1">
        <v>2.4870000000000001</v>
      </c>
      <c r="AT240" s="1">
        <f t="shared" si="88"/>
        <v>2.4870000000000001</v>
      </c>
      <c r="AU240" s="23">
        <f t="shared" si="91"/>
        <v>9.4319009468317505E-2</v>
      </c>
      <c r="AV240" s="1">
        <v>3800</v>
      </c>
      <c r="AW240" s="1">
        <v>5800</v>
      </c>
      <c r="AX240" s="1">
        <f t="shared" si="89"/>
        <v>1.53</v>
      </c>
      <c r="AY240" s="1">
        <v>2.403</v>
      </c>
      <c r="AZ240" s="1">
        <f t="shared" si="90"/>
        <v>2.403</v>
      </c>
      <c r="BA240" s="23">
        <f t="shared" si="72"/>
        <v>0.12490895848506922</v>
      </c>
      <c r="BB240" s="1" t="s">
        <v>84</v>
      </c>
      <c r="BC240" s="1" t="s">
        <v>104</v>
      </c>
      <c r="BD240" s="1">
        <v>0</v>
      </c>
      <c r="BE240" s="1">
        <v>1</v>
      </c>
      <c r="BF240" s="1">
        <v>0</v>
      </c>
      <c r="BG240" s="1">
        <v>0.5</v>
      </c>
      <c r="BH240" s="1">
        <v>0</v>
      </c>
      <c r="BI240" s="1">
        <v>0</v>
      </c>
    </row>
    <row r="241" spans="2:62" x14ac:dyDescent="0.2">
      <c r="B241" s="22"/>
    </row>
    <row r="242" spans="2:62" x14ac:dyDescent="0.2">
      <c r="B242" s="22"/>
    </row>
    <row r="244" spans="2:62" x14ac:dyDescent="0.2">
      <c r="B244" s="22" t="s">
        <v>255</v>
      </c>
      <c r="C244" s="1">
        <v>1</v>
      </c>
      <c r="F244" s="1" t="e">
        <f>ROUND(E244/D244,2)</f>
        <v>#DIV/0!</v>
      </c>
      <c r="G244" s="1" t="s">
        <v>63</v>
      </c>
      <c r="H244" s="1" t="s">
        <v>793</v>
      </c>
      <c r="I244" s="1">
        <v>2.8</v>
      </c>
      <c r="J244" s="1">
        <f t="shared" si="92"/>
        <v>2.6599999999999997</v>
      </c>
      <c r="K244" s="23">
        <v>0</v>
      </c>
      <c r="N244" s="1" t="e">
        <f t="shared" si="73"/>
        <v>#DIV/0!</v>
      </c>
      <c r="O244" s="1">
        <v>2.8</v>
      </c>
      <c r="P244" s="1">
        <f t="shared" si="74"/>
        <v>2.6599999999999997</v>
      </c>
      <c r="Q244" s="23">
        <f t="shared" si="75"/>
        <v>0</v>
      </c>
      <c r="T244" s="1" t="e">
        <f t="shared" si="76"/>
        <v>#DIV/0!</v>
      </c>
      <c r="U244" s="1">
        <v>2.2130000000000001</v>
      </c>
      <c r="V244" s="1">
        <f t="shared" si="77"/>
        <v>2.1023499999999999</v>
      </c>
      <c r="W244" s="23">
        <f t="shared" si="78"/>
        <v>0.20964285714285702</v>
      </c>
      <c r="X244" s="1">
        <v>25000</v>
      </c>
      <c r="Y244" s="1">
        <v>31000</v>
      </c>
      <c r="Z244" s="1">
        <f t="shared" si="79"/>
        <v>1.24</v>
      </c>
      <c r="AA244" s="1">
        <v>1.165</v>
      </c>
      <c r="AB244" s="1">
        <f t="shared" si="80"/>
        <v>1.1067499999999999</v>
      </c>
      <c r="AC244" s="23">
        <f t="shared" si="81"/>
        <v>0.58392857142857135</v>
      </c>
      <c r="AF244" s="1" t="e">
        <f t="shared" si="82"/>
        <v>#DIV/0!</v>
      </c>
      <c r="AG244" s="1">
        <v>28000</v>
      </c>
      <c r="AH244" s="1">
        <v>38000</v>
      </c>
      <c r="AI244" s="1">
        <f t="shared" si="83"/>
        <v>1.36</v>
      </c>
      <c r="AJ244" s="1">
        <v>0.54600000000000004</v>
      </c>
      <c r="AK244" s="1">
        <f t="shared" si="84"/>
        <v>0.51870000000000005</v>
      </c>
      <c r="AL244" s="23">
        <f t="shared" si="85"/>
        <v>0.80499999999999994</v>
      </c>
      <c r="AO244" s="1" t="e">
        <f t="shared" si="86"/>
        <v>#DIV/0!</v>
      </c>
      <c r="AR244" s="1" t="e">
        <f t="shared" si="87"/>
        <v>#DIV/0!</v>
      </c>
      <c r="AS244" s="1">
        <v>0.307</v>
      </c>
      <c r="AT244" s="1">
        <f t="shared" si="88"/>
        <v>0.29164999999999996</v>
      </c>
      <c r="AU244" s="23">
        <f t="shared" si="91"/>
        <v>0.89035714285714285</v>
      </c>
      <c r="AV244" s="1">
        <v>34000</v>
      </c>
      <c r="AW244" s="1">
        <v>49000</v>
      </c>
      <c r="AX244" s="1">
        <f t="shared" si="89"/>
        <v>1.44</v>
      </c>
      <c r="AY244" s="1">
        <v>0.23200000000000001</v>
      </c>
      <c r="AZ244" s="1">
        <f t="shared" si="90"/>
        <v>0.22040000000000001</v>
      </c>
      <c r="BA244" s="23">
        <f t="shared" si="72"/>
        <v>0.91714285714285715</v>
      </c>
      <c r="BB244" s="1" t="s">
        <v>270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</row>
    <row r="245" spans="2:62" x14ac:dyDescent="0.2">
      <c r="B245" s="22" t="s">
        <v>256</v>
      </c>
      <c r="C245" s="1">
        <v>2</v>
      </c>
      <c r="F245" s="1" t="e">
        <f>ROUND(E245/D245,2)</f>
        <v>#DIV/0!</v>
      </c>
      <c r="G245" s="1" t="s">
        <v>63</v>
      </c>
      <c r="H245" s="1" t="s">
        <v>870</v>
      </c>
      <c r="I245" s="1">
        <v>2.9969999999999999</v>
      </c>
      <c r="J245" s="1">
        <f t="shared" si="92"/>
        <v>2.8471499999999996</v>
      </c>
      <c r="K245" s="23">
        <v>0</v>
      </c>
      <c r="N245" s="1" t="e">
        <f t="shared" si="73"/>
        <v>#DIV/0!</v>
      </c>
      <c r="O245" s="1">
        <v>2.9820000000000002</v>
      </c>
      <c r="P245" s="1">
        <f t="shared" si="74"/>
        <v>2.8329</v>
      </c>
      <c r="Q245" s="23">
        <f t="shared" si="75"/>
        <v>5.0050050050048922E-3</v>
      </c>
      <c r="T245" s="1" t="e">
        <f t="shared" si="76"/>
        <v>#DIV/0!</v>
      </c>
      <c r="U245" s="1">
        <v>1.758</v>
      </c>
      <c r="V245" s="1">
        <f t="shared" si="77"/>
        <v>1.6700999999999999</v>
      </c>
      <c r="W245" s="23">
        <f t="shared" si="78"/>
        <v>0.41341341341341331</v>
      </c>
      <c r="X245" s="1">
        <v>29000</v>
      </c>
      <c r="Y245" s="1">
        <v>38000</v>
      </c>
      <c r="Z245" s="1">
        <f t="shared" si="79"/>
        <v>1.31</v>
      </c>
      <c r="AA245" s="1">
        <v>0.753</v>
      </c>
      <c r="AB245" s="1">
        <f t="shared" si="80"/>
        <v>0.71534999999999993</v>
      </c>
      <c r="AC245" s="23">
        <f t="shared" si="81"/>
        <v>0.74874874874874875</v>
      </c>
      <c r="AF245" s="1" t="e">
        <f t="shared" si="82"/>
        <v>#DIV/0!</v>
      </c>
      <c r="AG245" s="1">
        <v>32000</v>
      </c>
      <c r="AH245" s="1">
        <v>44000</v>
      </c>
      <c r="AI245" s="1">
        <f t="shared" si="83"/>
        <v>1.38</v>
      </c>
      <c r="AJ245" s="1">
        <v>0.33900000000000002</v>
      </c>
      <c r="AK245" s="1">
        <f t="shared" si="84"/>
        <v>0.32205</v>
      </c>
      <c r="AL245" s="23">
        <f t="shared" si="85"/>
        <v>0.88688688688688688</v>
      </c>
      <c r="AO245" s="1" t="e">
        <f t="shared" si="86"/>
        <v>#DIV/0!</v>
      </c>
      <c r="AR245" s="1" t="e">
        <f t="shared" si="87"/>
        <v>#DIV/0!</v>
      </c>
      <c r="AS245" s="1">
        <v>0.29099999999999998</v>
      </c>
      <c r="AT245" s="1">
        <f t="shared" si="88"/>
        <v>0.27644999999999997</v>
      </c>
      <c r="AU245" s="23">
        <f t="shared" si="91"/>
        <v>0.90290290290290287</v>
      </c>
      <c r="AV245" s="1">
        <v>37000</v>
      </c>
      <c r="AW245" s="1">
        <v>53000</v>
      </c>
      <c r="AX245" s="1">
        <f t="shared" si="89"/>
        <v>1.43</v>
      </c>
      <c r="AY245" s="1">
        <v>0.28000000000000003</v>
      </c>
      <c r="AZ245" s="1">
        <f t="shared" si="90"/>
        <v>0.26600000000000001</v>
      </c>
      <c r="BA245" s="23">
        <f t="shared" si="72"/>
        <v>0.90657323990657324</v>
      </c>
      <c r="BB245" s="1" t="s">
        <v>270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</row>
    <row r="246" spans="2:62" x14ac:dyDescent="0.2">
      <c r="B246" s="22" t="s">
        <v>265</v>
      </c>
      <c r="C246" s="1">
        <v>3</v>
      </c>
      <c r="F246" s="1" t="e">
        <f>ROUND(E246/D246,2)</f>
        <v>#DIV/0!</v>
      </c>
      <c r="G246" s="1" t="s">
        <v>63</v>
      </c>
      <c r="H246" s="1" t="s">
        <v>871</v>
      </c>
      <c r="I246" s="1">
        <v>2.895</v>
      </c>
      <c r="J246" s="1">
        <f t="shared" si="92"/>
        <v>2.7502499999999999</v>
      </c>
      <c r="K246" s="23">
        <v>0</v>
      </c>
      <c r="N246" s="1" t="e">
        <f t="shared" si="73"/>
        <v>#DIV/0!</v>
      </c>
      <c r="O246" s="1">
        <v>2.952</v>
      </c>
      <c r="P246" s="1">
        <f t="shared" si="74"/>
        <v>2.8043999999999998</v>
      </c>
      <c r="Q246" s="23">
        <f t="shared" si="75"/>
        <v>-1.9689119170984481E-2</v>
      </c>
      <c r="T246" s="1" t="e">
        <f t="shared" si="76"/>
        <v>#DIV/0!</v>
      </c>
      <c r="U246" s="1">
        <v>3.0110000000000001</v>
      </c>
      <c r="V246" s="1">
        <f t="shared" si="77"/>
        <v>2.8604500000000002</v>
      </c>
      <c r="W246" s="23">
        <f t="shared" si="78"/>
        <v>-4.0069084628670204E-2</v>
      </c>
      <c r="X246" s="1">
        <v>15500</v>
      </c>
      <c r="Y246" s="1">
        <v>18400</v>
      </c>
      <c r="Z246" s="1">
        <f t="shared" si="79"/>
        <v>1.19</v>
      </c>
      <c r="AA246" s="1">
        <v>2.456</v>
      </c>
      <c r="AB246" s="1">
        <f t="shared" si="80"/>
        <v>2.3331999999999997</v>
      </c>
      <c r="AC246" s="23">
        <f t="shared" si="81"/>
        <v>0.15164075993091541</v>
      </c>
      <c r="AF246" s="1" t="e">
        <f t="shared" si="82"/>
        <v>#DIV/0!</v>
      </c>
      <c r="AG246" s="1">
        <v>26000</v>
      </c>
      <c r="AH246" s="1">
        <v>31000</v>
      </c>
      <c r="AI246" s="1">
        <f t="shared" si="83"/>
        <v>1.19</v>
      </c>
      <c r="AJ246" s="1">
        <v>1.5269999999999999</v>
      </c>
      <c r="AK246" s="1">
        <f t="shared" si="84"/>
        <v>1.4506499999999998</v>
      </c>
      <c r="AL246" s="23">
        <f t="shared" si="85"/>
        <v>0.472538860103627</v>
      </c>
      <c r="AO246" s="1" t="e">
        <f t="shared" si="86"/>
        <v>#DIV/0!</v>
      </c>
      <c r="AR246" s="1" t="e">
        <f t="shared" si="87"/>
        <v>#DIV/0!</v>
      </c>
      <c r="AS246" s="1">
        <v>0.94699999999999995</v>
      </c>
      <c r="AT246" s="1">
        <f t="shared" si="88"/>
        <v>0.89964999999999995</v>
      </c>
      <c r="AU246" s="23">
        <f t="shared" si="91"/>
        <v>0.67288428324697758</v>
      </c>
      <c r="AV246" s="1">
        <v>29000</v>
      </c>
      <c r="AW246" s="1">
        <v>39000</v>
      </c>
      <c r="AX246" s="1">
        <f t="shared" si="89"/>
        <v>1.34</v>
      </c>
      <c r="AY246" s="1">
        <v>0.76100000000000001</v>
      </c>
      <c r="AZ246" s="1">
        <f t="shared" si="90"/>
        <v>0.72294999999999998</v>
      </c>
      <c r="BA246" s="23">
        <f t="shared" si="72"/>
        <v>0.73713298791019</v>
      </c>
      <c r="BB246" s="1" t="s">
        <v>270</v>
      </c>
      <c r="BC246" s="1" t="s">
        <v>90</v>
      </c>
      <c r="BD246" s="1">
        <v>0</v>
      </c>
      <c r="BE246" s="1">
        <v>1</v>
      </c>
      <c r="BF246" s="1">
        <v>0</v>
      </c>
      <c r="BG246" s="1">
        <v>0</v>
      </c>
      <c r="BH246" s="1">
        <v>0</v>
      </c>
      <c r="BI246" s="1">
        <v>0</v>
      </c>
    </row>
    <row r="247" spans="2:62" x14ac:dyDescent="0.2">
      <c r="B247" s="22"/>
    </row>
    <row r="248" spans="2:62" x14ac:dyDescent="0.2">
      <c r="B248" s="22" t="s">
        <v>257</v>
      </c>
      <c r="C248" s="1">
        <v>4</v>
      </c>
      <c r="F248" s="1" t="e">
        <f>ROUND(E248/D248,2)</f>
        <v>#DIV/0!</v>
      </c>
      <c r="G248" s="1" t="s">
        <v>63</v>
      </c>
      <c r="H248" s="1" t="s">
        <v>872</v>
      </c>
      <c r="I248" s="1">
        <v>2.75</v>
      </c>
      <c r="J248" s="1">
        <f t="shared" si="92"/>
        <v>2.75</v>
      </c>
      <c r="K248" s="23">
        <v>0</v>
      </c>
      <c r="N248" s="1" t="e">
        <f t="shared" si="73"/>
        <v>#DIV/0!</v>
      </c>
      <c r="O248" s="1">
        <v>2.72</v>
      </c>
      <c r="P248" s="1">
        <f t="shared" si="74"/>
        <v>2.72</v>
      </c>
      <c r="Q248" s="23">
        <f t="shared" si="75"/>
        <v>1.0909090909090868E-2</v>
      </c>
      <c r="T248" s="1" t="e">
        <f t="shared" si="76"/>
        <v>#DIV/0!</v>
      </c>
      <c r="U248" s="1">
        <v>2.71</v>
      </c>
      <c r="V248" s="1">
        <f t="shared" si="77"/>
        <v>2.71</v>
      </c>
      <c r="W248" s="23">
        <f t="shared" si="78"/>
        <v>1.4545454545454528E-2</v>
      </c>
      <c r="X248" s="1">
        <v>1180</v>
      </c>
      <c r="Y248" s="1">
        <v>1630</v>
      </c>
      <c r="Z248" s="1">
        <f t="shared" si="79"/>
        <v>1.38</v>
      </c>
      <c r="AA248" s="1">
        <v>2.4020000000000001</v>
      </c>
      <c r="AB248" s="1">
        <f t="shared" si="80"/>
        <v>2.4020000000000001</v>
      </c>
      <c r="AC248" s="23">
        <f t="shared" si="81"/>
        <v>0.12654545454545452</v>
      </c>
      <c r="AF248" s="1" t="e">
        <f t="shared" si="82"/>
        <v>#DIV/0!</v>
      </c>
      <c r="AG248" s="1">
        <v>5300</v>
      </c>
      <c r="AH248" s="1">
        <v>8000</v>
      </c>
      <c r="AI248" s="1">
        <f t="shared" si="83"/>
        <v>1.51</v>
      </c>
      <c r="AJ248" s="1">
        <v>1.782</v>
      </c>
      <c r="AK248" s="1">
        <f t="shared" si="84"/>
        <v>1.782</v>
      </c>
      <c r="AL248" s="23">
        <f t="shared" si="85"/>
        <v>0.35199999999999998</v>
      </c>
      <c r="AO248" s="1" t="e">
        <f t="shared" si="86"/>
        <v>#DIV/0!</v>
      </c>
      <c r="AR248" s="1" t="e">
        <f t="shared" si="87"/>
        <v>#DIV/0!</v>
      </c>
      <c r="AS248" s="1">
        <v>1.0980000000000001</v>
      </c>
      <c r="AT248" s="1">
        <f t="shared" si="88"/>
        <v>1.0980000000000001</v>
      </c>
      <c r="AU248" s="23">
        <f t="shared" si="91"/>
        <v>0.60072727272727278</v>
      </c>
      <c r="AV248" s="1">
        <v>8200</v>
      </c>
      <c r="AW248" s="1">
        <v>17500</v>
      </c>
      <c r="AX248" s="1">
        <f t="shared" si="89"/>
        <v>2.13</v>
      </c>
      <c r="AY248" s="1">
        <v>0.91500000000000004</v>
      </c>
      <c r="AZ248" s="1">
        <f t="shared" si="90"/>
        <v>0.91500000000000004</v>
      </c>
      <c r="BA248" s="23">
        <f t="shared" si="72"/>
        <v>0.66727272727272724</v>
      </c>
      <c r="BB248" s="1" t="s">
        <v>270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</row>
    <row r="249" spans="2:62" x14ac:dyDescent="0.2">
      <c r="B249" s="22" t="s">
        <v>258</v>
      </c>
      <c r="C249" s="1">
        <v>5</v>
      </c>
      <c r="F249" s="1" t="e">
        <f>ROUND(E249/D249,2)</f>
        <v>#DIV/0!</v>
      </c>
      <c r="G249" s="1" t="s">
        <v>63</v>
      </c>
      <c r="H249" s="1" t="s">
        <v>873</v>
      </c>
      <c r="I249" s="1">
        <v>2.718</v>
      </c>
      <c r="J249" s="1">
        <f t="shared" si="92"/>
        <v>2.718</v>
      </c>
      <c r="K249" s="23">
        <v>0</v>
      </c>
      <c r="N249" s="1" t="e">
        <f t="shared" si="73"/>
        <v>#DIV/0!</v>
      </c>
      <c r="O249" s="1">
        <v>2.589</v>
      </c>
      <c r="P249" s="1">
        <f t="shared" si="74"/>
        <v>2.589</v>
      </c>
      <c r="Q249" s="23">
        <f t="shared" si="75"/>
        <v>4.7461368653421654E-2</v>
      </c>
      <c r="T249" s="1" t="e">
        <f t="shared" si="76"/>
        <v>#DIV/0!</v>
      </c>
      <c r="U249" s="1">
        <v>2.1160000000000001</v>
      </c>
      <c r="V249" s="1">
        <f t="shared" si="77"/>
        <v>2.1160000000000001</v>
      </c>
      <c r="W249" s="23">
        <f t="shared" si="78"/>
        <v>0.2214863870493009</v>
      </c>
      <c r="X249" s="1">
        <v>8400</v>
      </c>
      <c r="Y249" s="1">
        <v>10000</v>
      </c>
      <c r="Z249" s="1">
        <f t="shared" si="79"/>
        <v>1.19</v>
      </c>
      <c r="AA249" s="1">
        <v>1.327</v>
      </c>
      <c r="AB249" s="1">
        <f t="shared" si="80"/>
        <v>1.327</v>
      </c>
      <c r="AC249" s="23">
        <f t="shared" si="81"/>
        <v>0.51177336276674024</v>
      </c>
      <c r="AF249" s="1" t="e">
        <f t="shared" si="82"/>
        <v>#DIV/0!</v>
      </c>
      <c r="AG249" s="1" t="s">
        <v>645</v>
      </c>
      <c r="AH249" s="1">
        <v>17300</v>
      </c>
      <c r="AI249" s="1">
        <f>ROUND(AH249/13500,2)</f>
        <v>1.28</v>
      </c>
      <c r="AJ249" s="1">
        <v>0.63800000000000001</v>
      </c>
      <c r="AK249" s="1">
        <f t="shared" si="84"/>
        <v>0.63800000000000001</v>
      </c>
      <c r="AL249" s="23">
        <f t="shared" si="85"/>
        <v>0.76526857983811625</v>
      </c>
      <c r="AO249" s="1" t="e">
        <f t="shared" si="86"/>
        <v>#DIV/0!</v>
      </c>
      <c r="AR249" s="1" t="e">
        <f t="shared" si="87"/>
        <v>#DIV/0!</v>
      </c>
      <c r="AS249" s="1">
        <v>0.32100000000000001</v>
      </c>
      <c r="AT249" s="1">
        <f t="shared" si="88"/>
        <v>0.32100000000000001</v>
      </c>
      <c r="AU249" s="23">
        <f t="shared" si="91"/>
        <v>0.88189845474613682</v>
      </c>
      <c r="AV249" s="1" t="s">
        <v>615</v>
      </c>
      <c r="AW249" s="1">
        <v>22000</v>
      </c>
      <c r="AX249" s="1">
        <f>ROUND(AW249/14800,2)</f>
        <v>1.49</v>
      </c>
      <c r="AY249" s="1">
        <v>0.24399999999999999</v>
      </c>
      <c r="AZ249" s="1">
        <f t="shared" si="90"/>
        <v>0.24399999999999999</v>
      </c>
      <c r="BA249" s="23">
        <f t="shared" si="72"/>
        <v>0.91022810890360561</v>
      </c>
      <c r="BB249" s="1" t="s">
        <v>270</v>
      </c>
      <c r="BC249" s="1" t="s">
        <v>271</v>
      </c>
      <c r="BD249" s="1">
        <v>0</v>
      </c>
      <c r="BE249" s="1">
        <v>0.5</v>
      </c>
      <c r="BF249" s="1">
        <v>0</v>
      </c>
      <c r="BG249" s="1">
        <v>0</v>
      </c>
      <c r="BH249" s="1">
        <v>0</v>
      </c>
      <c r="BI249" s="1">
        <v>0</v>
      </c>
    </row>
    <row r="250" spans="2:62" x14ac:dyDescent="0.2">
      <c r="B250" s="22" t="s">
        <v>266</v>
      </c>
      <c r="C250" s="1">
        <v>6</v>
      </c>
      <c r="F250" s="1" t="e">
        <f>ROUND(E250/D250,2)</f>
        <v>#DIV/0!</v>
      </c>
      <c r="G250" s="1" t="s">
        <v>63</v>
      </c>
      <c r="H250" s="1" t="s">
        <v>874</v>
      </c>
      <c r="I250" s="1">
        <v>2.7080000000000002</v>
      </c>
      <c r="J250" s="1">
        <f t="shared" si="92"/>
        <v>2.7080000000000002</v>
      </c>
      <c r="K250" s="23">
        <v>0</v>
      </c>
      <c r="N250" s="1" t="e">
        <f t="shared" si="73"/>
        <v>#DIV/0!</v>
      </c>
      <c r="O250" s="1">
        <v>2.6970000000000001</v>
      </c>
      <c r="P250" s="1">
        <f t="shared" si="74"/>
        <v>2.6970000000000001</v>
      </c>
      <c r="Q250" s="23">
        <f t="shared" si="75"/>
        <v>4.0620384047267422E-3</v>
      </c>
      <c r="T250" s="1" t="e">
        <f t="shared" si="76"/>
        <v>#DIV/0!</v>
      </c>
      <c r="U250" s="1">
        <v>2.6859999999999999</v>
      </c>
      <c r="V250" s="1">
        <f t="shared" si="77"/>
        <v>2.6859999999999999</v>
      </c>
      <c r="W250" s="23">
        <f t="shared" si="78"/>
        <v>8.1240768094535953E-3</v>
      </c>
      <c r="X250" s="1" t="s">
        <v>124</v>
      </c>
      <c r="Y250" s="1" t="s">
        <v>124</v>
      </c>
      <c r="Z250" s="1" t="e">
        <f t="shared" si="79"/>
        <v>#VALUE!</v>
      </c>
      <c r="AA250" s="1">
        <v>2.5710000000000002</v>
      </c>
      <c r="AB250" s="1">
        <f t="shared" si="80"/>
        <v>2.5710000000000002</v>
      </c>
      <c r="AC250" s="23">
        <f t="shared" si="81"/>
        <v>5.0590841949778476E-2</v>
      </c>
      <c r="AF250" s="1" t="e">
        <f t="shared" si="82"/>
        <v>#DIV/0!</v>
      </c>
      <c r="AG250" s="1">
        <v>2200</v>
      </c>
      <c r="AH250" s="1">
        <v>3000</v>
      </c>
      <c r="AI250" s="1">
        <f t="shared" si="83"/>
        <v>1.36</v>
      </c>
      <c r="AJ250" s="1">
        <v>2.1589999999999998</v>
      </c>
      <c r="AK250" s="1">
        <f t="shared" si="84"/>
        <v>2.1589999999999998</v>
      </c>
      <c r="AL250" s="23">
        <f t="shared" si="85"/>
        <v>0.20273264401772539</v>
      </c>
      <c r="AO250" s="1" t="e">
        <f t="shared" si="86"/>
        <v>#DIV/0!</v>
      </c>
      <c r="AR250" s="1" t="e">
        <f t="shared" si="87"/>
        <v>#DIV/0!</v>
      </c>
      <c r="AS250" s="1">
        <v>1.61</v>
      </c>
      <c r="AT250" s="1">
        <f t="shared" si="88"/>
        <v>1.61</v>
      </c>
      <c r="AU250" s="23">
        <f t="shared" si="91"/>
        <v>0.40546528803545057</v>
      </c>
      <c r="AV250" s="1">
        <v>6900</v>
      </c>
      <c r="AW250" s="1">
        <v>10400</v>
      </c>
      <c r="AX250" s="1">
        <f t="shared" si="89"/>
        <v>1.51</v>
      </c>
      <c r="AY250" s="1">
        <v>1.3819999999999999</v>
      </c>
      <c r="AZ250" s="1">
        <f t="shared" si="90"/>
        <v>1.3819999999999999</v>
      </c>
      <c r="BA250" s="23">
        <f>1-(AZ250/J250)</f>
        <v>0.48966026587887745</v>
      </c>
      <c r="BB250" s="1" t="s">
        <v>270</v>
      </c>
      <c r="BC250" s="1" t="s">
        <v>90</v>
      </c>
      <c r="BD250" s="1">
        <v>0</v>
      </c>
      <c r="BE250" s="1">
        <v>1</v>
      </c>
      <c r="BF250" s="1">
        <v>0</v>
      </c>
      <c r="BG250" s="1">
        <v>0</v>
      </c>
      <c r="BH250" s="1">
        <v>0</v>
      </c>
      <c r="BI250" s="1">
        <v>0</v>
      </c>
    </row>
    <row r="251" spans="2:62" x14ac:dyDescent="0.2">
      <c r="B251" s="22"/>
    </row>
    <row r="252" spans="2:62" x14ac:dyDescent="0.2">
      <c r="B252" s="22" t="s">
        <v>259</v>
      </c>
      <c r="C252" s="1">
        <v>7</v>
      </c>
      <c r="F252" s="1" t="e">
        <f>ROUND(E252/D252,2)</f>
        <v>#DIV/0!</v>
      </c>
      <c r="G252" s="1" t="s">
        <v>788</v>
      </c>
      <c r="H252" s="1" t="s">
        <v>875</v>
      </c>
      <c r="I252" s="1">
        <v>3.722</v>
      </c>
      <c r="J252" s="1">
        <f t="shared" si="92"/>
        <v>3.1637</v>
      </c>
      <c r="K252" s="23">
        <v>0</v>
      </c>
      <c r="N252" s="1" t="e">
        <f t="shared" si="73"/>
        <v>#DIV/0!</v>
      </c>
      <c r="O252" s="1">
        <v>3.7570000000000001</v>
      </c>
      <c r="P252" s="1">
        <f t="shared" si="74"/>
        <v>3.1934499999999999</v>
      </c>
      <c r="Q252" s="23">
        <f t="shared" si="75"/>
        <v>-9.4035464803867708E-3</v>
      </c>
      <c r="T252" s="1" t="e">
        <f t="shared" si="76"/>
        <v>#DIV/0!</v>
      </c>
      <c r="U252" s="1">
        <v>3.71</v>
      </c>
      <c r="V252" s="1">
        <f t="shared" si="77"/>
        <v>3.1534999999999997</v>
      </c>
      <c r="W252" s="23">
        <f t="shared" si="78"/>
        <v>3.2240730789898642E-3</v>
      </c>
      <c r="X252" s="1">
        <v>7200</v>
      </c>
      <c r="Y252" s="1">
        <v>8600</v>
      </c>
      <c r="Z252" s="1">
        <f t="shared" si="79"/>
        <v>1.19</v>
      </c>
      <c r="AA252" s="1">
        <v>2.9079999999999999</v>
      </c>
      <c r="AB252" s="1">
        <f t="shared" si="80"/>
        <v>2.4718</v>
      </c>
      <c r="AC252" s="23">
        <f t="shared" si="81"/>
        <v>0.21869962385814079</v>
      </c>
      <c r="AF252" s="1" t="e">
        <f t="shared" si="82"/>
        <v>#DIV/0!</v>
      </c>
      <c r="AG252" s="1">
        <v>15200</v>
      </c>
      <c r="AH252" s="1">
        <v>21000</v>
      </c>
      <c r="AI252" s="1">
        <f t="shared" si="83"/>
        <v>1.38</v>
      </c>
      <c r="AJ252" s="1">
        <v>1.6140000000000001</v>
      </c>
      <c r="AK252" s="1">
        <f t="shared" si="84"/>
        <v>1.3719000000000001</v>
      </c>
      <c r="AL252" s="23">
        <f t="shared" si="85"/>
        <v>0.56636217087587315</v>
      </c>
      <c r="AO252" s="1" t="e">
        <f t="shared" si="86"/>
        <v>#DIV/0!</v>
      </c>
      <c r="AR252" s="1" t="e">
        <f t="shared" si="87"/>
        <v>#DIV/0!</v>
      </c>
      <c r="AS252" s="1">
        <v>0.86</v>
      </c>
      <c r="AT252" s="1">
        <f t="shared" si="88"/>
        <v>0.73099999999999998</v>
      </c>
      <c r="AU252" s="23">
        <f t="shared" si="91"/>
        <v>0.76894142933906506</v>
      </c>
      <c r="AV252" s="1">
        <v>17100</v>
      </c>
      <c r="AW252" s="1">
        <v>27000</v>
      </c>
      <c r="AX252" s="1">
        <f t="shared" si="89"/>
        <v>1.58</v>
      </c>
      <c r="AY252" s="1">
        <v>0.67700000000000005</v>
      </c>
      <c r="AZ252" s="1">
        <f t="shared" si="90"/>
        <v>0.57545000000000002</v>
      </c>
      <c r="BA252" s="23">
        <f t="shared" si="72"/>
        <v>0.81810854379365927</v>
      </c>
      <c r="BB252" s="1" t="s">
        <v>270</v>
      </c>
      <c r="BC252" s="1" t="s">
        <v>271</v>
      </c>
      <c r="BD252" s="1">
        <v>0</v>
      </c>
      <c r="BE252" s="1">
        <v>0.5</v>
      </c>
      <c r="BF252" s="1">
        <v>0</v>
      </c>
      <c r="BG252" s="1">
        <v>0</v>
      </c>
      <c r="BH252" s="1">
        <v>0</v>
      </c>
    </row>
    <row r="253" spans="2:62" x14ac:dyDescent="0.2">
      <c r="B253" s="22" t="s">
        <v>260</v>
      </c>
      <c r="C253" s="1">
        <v>8</v>
      </c>
      <c r="F253" s="1" t="e">
        <f>ROUND(E253/D253,2)</f>
        <v>#DIV/0!</v>
      </c>
      <c r="G253" s="1" t="s">
        <v>63</v>
      </c>
      <c r="H253" s="1" t="s">
        <v>876</v>
      </c>
      <c r="I253" s="1">
        <v>0.64</v>
      </c>
      <c r="J253" s="1">
        <f t="shared" si="92"/>
        <v>0.64</v>
      </c>
      <c r="K253" s="23">
        <v>0</v>
      </c>
      <c r="N253" s="1" t="e">
        <f t="shared" si="73"/>
        <v>#DIV/0!</v>
      </c>
      <c r="O253" s="1">
        <v>0.94199999999999995</v>
      </c>
      <c r="P253" s="1">
        <f t="shared" si="74"/>
        <v>0.94199999999999995</v>
      </c>
      <c r="Q253" s="23">
        <f t="shared" si="75"/>
        <v>-0.47187499999999982</v>
      </c>
      <c r="T253" s="1" t="e">
        <f t="shared" si="76"/>
        <v>#DIV/0!</v>
      </c>
      <c r="U253" s="1">
        <v>0.46899999999999997</v>
      </c>
      <c r="V253" s="1">
        <f t="shared" si="77"/>
        <v>0.46899999999999997</v>
      </c>
      <c r="W253" s="23">
        <f t="shared" si="78"/>
        <v>0.26718750000000002</v>
      </c>
      <c r="X253" s="1" t="s">
        <v>124</v>
      </c>
      <c r="Y253" s="1" t="s">
        <v>124</v>
      </c>
      <c r="Z253" s="1" t="e">
        <f t="shared" si="79"/>
        <v>#VALUE!</v>
      </c>
      <c r="AA253" s="1">
        <v>0.44900000000000001</v>
      </c>
      <c r="AB253" s="1">
        <f t="shared" si="80"/>
        <v>0.44900000000000001</v>
      </c>
      <c r="AC253" s="23">
        <f t="shared" si="81"/>
        <v>0.29843750000000002</v>
      </c>
      <c r="AF253" s="1" t="e">
        <f t="shared" si="82"/>
        <v>#DIV/0!</v>
      </c>
      <c r="AG253" s="1" t="s">
        <v>124</v>
      </c>
      <c r="AH253" s="1" t="s">
        <v>124</v>
      </c>
      <c r="AI253" s="1" t="e">
        <f t="shared" si="83"/>
        <v>#VALUE!</v>
      </c>
      <c r="AJ253" s="1">
        <v>0.437</v>
      </c>
      <c r="AK253" s="1">
        <f t="shared" si="84"/>
        <v>0.437</v>
      </c>
      <c r="AL253" s="23">
        <f t="shared" si="85"/>
        <v>0.31718750000000007</v>
      </c>
      <c r="AO253" s="1" t="e">
        <f t="shared" si="86"/>
        <v>#DIV/0!</v>
      </c>
      <c r="AR253" s="1" t="e">
        <f t="shared" si="87"/>
        <v>#DIV/0!</v>
      </c>
      <c r="AS253" s="1">
        <v>0.377</v>
      </c>
      <c r="AT253" s="1">
        <f t="shared" si="88"/>
        <v>0.377</v>
      </c>
      <c r="AU253" s="23">
        <f t="shared" si="91"/>
        <v>0.41093749999999996</v>
      </c>
      <c r="AV253" s="1" t="s">
        <v>124</v>
      </c>
      <c r="AW253" s="1" t="s">
        <v>124</v>
      </c>
      <c r="AX253" s="1" t="e">
        <f t="shared" si="89"/>
        <v>#VALUE!</v>
      </c>
      <c r="AY253" s="1">
        <v>0.40600000000000003</v>
      </c>
      <c r="AZ253" s="1">
        <f t="shared" si="90"/>
        <v>0.40600000000000003</v>
      </c>
      <c r="BA253" s="23">
        <f t="shared" si="72"/>
        <v>0.36562499999999998</v>
      </c>
      <c r="BB253" s="1" t="s">
        <v>270</v>
      </c>
      <c r="BC253" s="1" t="s">
        <v>272</v>
      </c>
      <c r="BD253" s="1">
        <v>0</v>
      </c>
      <c r="BE253" s="1">
        <v>1</v>
      </c>
      <c r="BF253" s="1">
        <v>1</v>
      </c>
      <c r="BG253" s="1">
        <v>1</v>
      </c>
      <c r="BH253" s="1">
        <v>0</v>
      </c>
      <c r="BJ253" s="1">
        <v>0</v>
      </c>
    </row>
    <row r="254" spans="2:62" x14ac:dyDescent="0.2">
      <c r="B254" s="22" t="s">
        <v>267</v>
      </c>
      <c r="C254" s="1">
        <v>9</v>
      </c>
      <c r="F254" s="1" t="e">
        <f>ROUND(E254/D254,2)</f>
        <v>#DIV/0!</v>
      </c>
      <c r="G254" s="1" t="s">
        <v>63</v>
      </c>
      <c r="H254" s="1" t="s">
        <v>806</v>
      </c>
      <c r="I254" s="1">
        <v>2.7490000000000001</v>
      </c>
      <c r="J254" s="1">
        <f t="shared" si="92"/>
        <v>2.7490000000000001</v>
      </c>
      <c r="K254" s="23">
        <v>0</v>
      </c>
      <c r="N254" s="1" t="e">
        <f t="shared" si="73"/>
        <v>#DIV/0!</v>
      </c>
      <c r="O254" s="1">
        <v>2.766</v>
      </c>
      <c r="P254" s="1">
        <f t="shared" si="74"/>
        <v>2.766</v>
      </c>
      <c r="Q254" s="23">
        <f t="shared" si="75"/>
        <v>-6.1840669334303211E-3</v>
      </c>
      <c r="T254" s="1" t="e">
        <f t="shared" si="76"/>
        <v>#DIV/0!</v>
      </c>
      <c r="U254" s="1">
        <v>2.7360000000000002</v>
      </c>
      <c r="V254" s="1">
        <f t="shared" si="77"/>
        <v>2.7360000000000002</v>
      </c>
      <c r="W254" s="23">
        <f t="shared" si="78"/>
        <v>4.7289923608584417E-3</v>
      </c>
      <c r="X254" s="1" t="s">
        <v>647</v>
      </c>
      <c r="Y254" s="1">
        <v>2000</v>
      </c>
      <c r="Z254" s="1">
        <f>ROUND(Y254/1540,2)</f>
        <v>1.3</v>
      </c>
      <c r="AA254" s="1" t="s">
        <v>124</v>
      </c>
      <c r="AB254" s="1" t="str">
        <f t="shared" si="80"/>
        <v>x</v>
      </c>
      <c r="AC254" s="23" t="e">
        <f t="shared" si="81"/>
        <v>#VALUE!</v>
      </c>
      <c r="AF254" s="1" t="e">
        <f t="shared" si="82"/>
        <v>#DIV/0!</v>
      </c>
      <c r="AG254" s="1" t="s">
        <v>648</v>
      </c>
      <c r="AH254" s="1">
        <v>8000</v>
      </c>
      <c r="AI254" s="1">
        <f>ROUND(AH254/6500,2)</f>
        <v>1.23</v>
      </c>
      <c r="AJ254" s="1">
        <v>2.8010000000000002</v>
      </c>
      <c r="AK254" s="1">
        <f t="shared" si="84"/>
        <v>2.8010000000000002</v>
      </c>
      <c r="AL254" s="23">
        <f t="shared" si="85"/>
        <v>-1.8915969443433989E-2</v>
      </c>
      <c r="AO254" s="1" t="e">
        <f t="shared" si="86"/>
        <v>#DIV/0!</v>
      </c>
      <c r="AR254" s="1" t="e">
        <f t="shared" si="87"/>
        <v>#DIV/0!</v>
      </c>
      <c r="AS254" s="1">
        <v>1.8049999999999999</v>
      </c>
      <c r="AT254" s="1">
        <f t="shared" si="88"/>
        <v>1.8049999999999999</v>
      </c>
      <c r="AU254" s="23">
        <f t="shared" si="91"/>
        <v>0.34339759912695533</v>
      </c>
      <c r="AV254" s="1" t="s">
        <v>649</v>
      </c>
      <c r="AW254" s="1">
        <v>64000</v>
      </c>
      <c r="AX254" s="1">
        <f>ROUND(AW254/43000,2)</f>
        <v>1.49</v>
      </c>
      <c r="AY254" s="1">
        <v>1.03</v>
      </c>
      <c r="AZ254" s="1">
        <f t="shared" si="90"/>
        <v>1.03</v>
      </c>
      <c r="BA254" s="23">
        <f t="shared" si="72"/>
        <v>0.62531829756275004</v>
      </c>
      <c r="BB254" s="1" t="s">
        <v>270</v>
      </c>
      <c r="BC254" s="1" t="s">
        <v>273</v>
      </c>
      <c r="BD254" s="1">
        <v>0</v>
      </c>
      <c r="BE254" s="1">
        <v>1</v>
      </c>
      <c r="BF254" s="1">
        <v>1</v>
      </c>
      <c r="BG254" s="1">
        <v>0</v>
      </c>
      <c r="BH254" s="1">
        <v>0</v>
      </c>
    </row>
    <row r="255" spans="2:62" x14ac:dyDescent="0.2">
      <c r="B255" s="22"/>
    </row>
    <row r="256" spans="2:62" x14ac:dyDescent="0.2">
      <c r="B256" s="22" t="s">
        <v>261</v>
      </c>
      <c r="C256" s="1">
        <v>10</v>
      </c>
      <c r="F256" s="1" t="e">
        <f>ROUND(E256/D256,2)</f>
        <v>#DIV/0!</v>
      </c>
      <c r="G256" s="1" t="s">
        <v>788</v>
      </c>
      <c r="H256" s="1" t="s">
        <v>877</v>
      </c>
      <c r="I256" s="1">
        <v>3.5070000000000001</v>
      </c>
      <c r="J256" s="1">
        <f t="shared" si="92"/>
        <v>2.98095</v>
      </c>
      <c r="K256" s="23">
        <v>0</v>
      </c>
      <c r="N256" s="1" t="e">
        <f t="shared" si="73"/>
        <v>#DIV/0!</v>
      </c>
      <c r="O256" s="1">
        <v>3.6</v>
      </c>
      <c r="P256" s="1">
        <f t="shared" si="74"/>
        <v>3.06</v>
      </c>
      <c r="Q256" s="23">
        <f t="shared" si="75"/>
        <v>-2.6518391787852869E-2</v>
      </c>
      <c r="T256" s="1" t="e">
        <f t="shared" si="76"/>
        <v>#DIV/0!</v>
      </c>
      <c r="U256" s="1">
        <v>3.573</v>
      </c>
      <c r="V256" s="1">
        <f t="shared" si="77"/>
        <v>3.0370499999999998</v>
      </c>
      <c r="W256" s="23">
        <f t="shared" si="78"/>
        <v>-1.8819503849443864E-2</v>
      </c>
      <c r="X256" s="1" t="s">
        <v>583</v>
      </c>
      <c r="Y256" s="1">
        <v>540</v>
      </c>
      <c r="Z256" s="1" t="e">
        <f t="shared" si="79"/>
        <v>#VALUE!</v>
      </c>
      <c r="AA256" s="1">
        <v>3.5030000000000001</v>
      </c>
      <c r="AB256" s="1">
        <f t="shared" si="80"/>
        <v>2.9775499999999999</v>
      </c>
      <c r="AC256" s="23">
        <f t="shared" si="81"/>
        <v>1.1405759908754698E-3</v>
      </c>
      <c r="AF256" s="1" t="e">
        <f t="shared" si="82"/>
        <v>#DIV/0!</v>
      </c>
      <c r="AG256" s="1" t="s">
        <v>736</v>
      </c>
      <c r="AH256" s="1">
        <v>1710</v>
      </c>
      <c r="AI256" s="1">
        <f>ROUND(AH256/1330,2)</f>
        <v>1.29</v>
      </c>
      <c r="AJ256" s="1">
        <v>3.4289999999999998</v>
      </c>
      <c r="AK256" s="1">
        <f t="shared" si="84"/>
        <v>2.91465</v>
      </c>
      <c r="AL256" s="23">
        <f t="shared" si="85"/>
        <v>2.2241231822070162E-2</v>
      </c>
      <c r="AO256" s="1" t="e">
        <f t="shared" si="86"/>
        <v>#DIV/0!</v>
      </c>
      <c r="AR256" s="1" t="e">
        <f t="shared" si="87"/>
        <v>#DIV/0!</v>
      </c>
      <c r="AS256" s="1">
        <v>3.2890000000000001</v>
      </c>
      <c r="AT256" s="1">
        <f t="shared" si="88"/>
        <v>2.7956500000000002</v>
      </c>
      <c r="AU256" s="23">
        <f t="shared" si="91"/>
        <v>6.2161391502708829E-2</v>
      </c>
      <c r="AV256" s="1">
        <v>3300</v>
      </c>
      <c r="AW256" s="1">
        <v>4100</v>
      </c>
      <c r="AX256" s="1">
        <f t="shared" si="89"/>
        <v>1.24</v>
      </c>
      <c r="AY256" s="1">
        <v>3.1989999999999998</v>
      </c>
      <c r="AZ256" s="1">
        <f t="shared" si="90"/>
        <v>2.71915</v>
      </c>
      <c r="BA256" s="23">
        <f t="shared" si="72"/>
        <v>8.7824351297405179E-2</v>
      </c>
      <c r="BB256" s="1" t="s">
        <v>270</v>
      </c>
      <c r="BC256" s="1" t="s">
        <v>271</v>
      </c>
      <c r="BD256" s="1">
        <v>0</v>
      </c>
      <c r="BE256" s="1">
        <v>0.5</v>
      </c>
      <c r="BF256" s="1">
        <v>0</v>
      </c>
      <c r="BG256" s="1">
        <v>0</v>
      </c>
      <c r="BH256" s="1">
        <v>0</v>
      </c>
    </row>
    <row r="257" spans="2:60" x14ac:dyDescent="0.2">
      <c r="B257" s="22" t="s">
        <v>262</v>
      </c>
      <c r="C257" s="1">
        <v>11</v>
      </c>
      <c r="F257" s="1" t="e">
        <f>ROUND(E257/D257,2)</f>
        <v>#DIV/0!</v>
      </c>
      <c r="G257" s="1" t="s">
        <v>63</v>
      </c>
      <c r="H257" s="1" t="s">
        <v>878</v>
      </c>
      <c r="I257" s="1">
        <v>2.6930000000000001</v>
      </c>
      <c r="J257" s="1">
        <f t="shared" si="92"/>
        <v>2.6930000000000001</v>
      </c>
      <c r="K257" s="23">
        <v>0</v>
      </c>
      <c r="N257" s="1" t="e">
        <f t="shared" si="73"/>
        <v>#DIV/0!</v>
      </c>
      <c r="O257" s="1">
        <v>2.7370000000000001</v>
      </c>
      <c r="P257" s="1">
        <f t="shared" si="74"/>
        <v>2.7370000000000001</v>
      </c>
      <c r="Q257" s="23">
        <f t="shared" si="75"/>
        <v>-1.6338655774229549E-2</v>
      </c>
      <c r="T257" s="1" t="e">
        <f t="shared" si="76"/>
        <v>#DIV/0!</v>
      </c>
      <c r="U257" s="1">
        <v>2.7890000000000001</v>
      </c>
      <c r="V257" s="1">
        <f t="shared" si="77"/>
        <v>2.7890000000000001</v>
      </c>
      <c r="W257" s="23">
        <f t="shared" si="78"/>
        <v>-3.5647976234682632E-2</v>
      </c>
      <c r="X257" s="1" t="s">
        <v>124</v>
      </c>
      <c r="Y257" s="1" t="s">
        <v>124</v>
      </c>
      <c r="Z257" s="1" t="e">
        <f t="shared" si="79"/>
        <v>#VALUE!</v>
      </c>
      <c r="AA257" s="1">
        <v>2.7589999999999999</v>
      </c>
      <c r="AB257" s="1">
        <f t="shared" si="80"/>
        <v>2.7589999999999999</v>
      </c>
      <c r="AC257" s="23">
        <f t="shared" si="81"/>
        <v>-2.4507983661344213E-2</v>
      </c>
      <c r="AF257" s="1" t="e">
        <f t="shared" si="82"/>
        <v>#DIV/0!</v>
      </c>
      <c r="AG257" s="1" t="s">
        <v>124</v>
      </c>
      <c r="AH257" s="1" t="s">
        <v>124</v>
      </c>
      <c r="AI257" s="1" t="e">
        <f t="shared" si="83"/>
        <v>#VALUE!</v>
      </c>
      <c r="AJ257" s="1">
        <v>2.694</v>
      </c>
      <c r="AK257" s="1">
        <f t="shared" si="84"/>
        <v>2.694</v>
      </c>
      <c r="AL257" s="23">
        <f t="shared" si="85"/>
        <v>-3.7133308577796953E-4</v>
      </c>
      <c r="AO257" s="1" t="e">
        <f t="shared" si="86"/>
        <v>#DIV/0!</v>
      </c>
      <c r="AR257" s="1" t="e">
        <f t="shared" si="87"/>
        <v>#DIV/0!</v>
      </c>
      <c r="AS257" s="1">
        <v>2.5950000000000002</v>
      </c>
      <c r="AT257" s="1">
        <f t="shared" si="88"/>
        <v>2.5950000000000002</v>
      </c>
      <c r="AU257" s="23">
        <f t="shared" si="91"/>
        <v>3.6390642406238349E-2</v>
      </c>
      <c r="AV257" s="1">
        <v>7600</v>
      </c>
      <c r="AW257" s="1">
        <v>10300</v>
      </c>
      <c r="AX257" s="1">
        <f t="shared" si="89"/>
        <v>1.36</v>
      </c>
      <c r="AY257" s="1">
        <v>2.5609999999999999</v>
      </c>
      <c r="AZ257" s="1">
        <f t="shared" si="90"/>
        <v>2.5609999999999999</v>
      </c>
      <c r="BA257" s="23">
        <f t="shared" ref="BA257:BA262" si="93">1-(AZ257/J257)</f>
        <v>4.9015967322688536E-2</v>
      </c>
      <c r="BB257" s="1" t="s">
        <v>270</v>
      </c>
      <c r="BC257" s="1" t="s">
        <v>75</v>
      </c>
      <c r="BD257" s="1">
        <v>0</v>
      </c>
      <c r="BE257" s="1">
        <v>1</v>
      </c>
      <c r="BF257" s="1">
        <v>0</v>
      </c>
      <c r="BG257" s="1">
        <v>0</v>
      </c>
      <c r="BH257" s="1">
        <v>0</v>
      </c>
    </row>
    <row r="258" spans="2:60" x14ac:dyDescent="0.2">
      <c r="B258" s="22" t="s">
        <v>268</v>
      </c>
      <c r="C258" s="1">
        <v>12</v>
      </c>
      <c r="F258" s="1" t="e">
        <f>ROUND(E258/D258,2)</f>
        <v>#DIV/0!</v>
      </c>
      <c r="G258" s="1" t="s">
        <v>63</v>
      </c>
      <c r="H258" s="1" t="s">
        <v>879</v>
      </c>
      <c r="I258" s="1">
        <v>2.7160000000000002</v>
      </c>
      <c r="J258" s="1">
        <f t="shared" si="92"/>
        <v>2.7160000000000002</v>
      </c>
      <c r="K258" s="23">
        <v>0</v>
      </c>
      <c r="N258" s="1" t="e">
        <f t="shared" si="73"/>
        <v>#DIV/0!</v>
      </c>
      <c r="O258" s="1">
        <v>2.7269999999999999</v>
      </c>
      <c r="P258" s="1">
        <f t="shared" si="74"/>
        <v>2.7269999999999999</v>
      </c>
      <c r="Q258" s="23">
        <f t="shared" si="75"/>
        <v>-4.0500736377024893E-3</v>
      </c>
      <c r="T258" s="1" t="e">
        <f t="shared" si="76"/>
        <v>#DIV/0!</v>
      </c>
      <c r="U258" s="1">
        <v>2.7090000000000001</v>
      </c>
      <c r="V258" s="1">
        <f t="shared" si="77"/>
        <v>2.7090000000000001</v>
      </c>
      <c r="W258" s="23">
        <f t="shared" si="78"/>
        <v>2.5773195876288568E-3</v>
      </c>
      <c r="X258" s="1" t="s">
        <v>734</v>
      </c>
      <c r="Y258" s="1">
        <v>1110</v>
      </c>
      <c r="Z258" s="1">
        <f>ROUND(Y258/890,2)</f>
        <v>1.25</v>
      </c>
      <c r="AA258" s="1">
        <v>2.69</v>
      </c>
      <c r="AB258" s="1">
        <f t="shared" si="80"/>
        <v>2.69</v>
      </c>
      <c r="AC258" s="23">
        <f t="shared" si="81"/>
        <v>9.5729013254787221E-3</v>
      </c>
      <c r="AF258" s="1" t="e">
        <f t="shared" si="82"/>
        <v>#DIV/0!</v>
      </c>
      <c r="AG258" s="1" t="s">
        <v>735</v>
      </c>
      <c r="AH258" s="1">
        <v>2900</v>
      </c>
      <c r="AI258" s="1">
        <f>ROUND(AH258/2400,2)</f>
        <v>1.21</v>
      </c>
      <c r="AJ258" s="1">
        <v>2.5430000000000001</v>
      </c>
      <c r="AK258" s="1">
        <f t="shared" si="84"/>
        <v>2.5430000000000001</v>
      </c>
      <c r="AL258" s="23">
        <f t="shared" si="85"/>
        <v>6.3696612665684826E-2</v>
      </c>
      <c r="AO258" s="1" t="e">
        <f t="shared" si="86"/>
        <v>#DIV/0!</v>
      </c>
      <c r="AR258" s="1" t="e">
        <f t="shared" si="87"/>
        <v>#DIV/0!</v>
      </c>
      <c r="AS258" s="1">
        <v>2.4780000000000002</v>
      </c>
      <c r="AT258" s="1">
        <f t="shared" si="88"/>
        <v>2.4780000000000002</v>
      </c>
      <c r="AU258" s="23">
        <f t="shared" si="91"/>
        <v>8.7628865979381465E-2</v>
      </c>
      <c r="AV258" s="1">
        <v>4600</v>
      </c>
      <c r="AW258" s="1">
        <v>5700</v>
      </c>
      <c r="AX258" s="1">
        <f t="shared" si="89"/>
        <v>1.24</v>
      </c>
      <c r="AY258" s="1">
        <v>2.367</v>
      </c>
      <c r="AZ258" s="1">
        <f t="shared" si="90"/>
        <v>2.367</v>
      </c>
      <c r="BA258" s="23">
        <f t="shared" si="93"/>
        <v>0.12849779086892499</v>
      </c>
      <c r="BB258" s="1" t="s">
        <v>270</v>
      </c>
      <c r="BC258" s="1" t="s">
        <v>90</v>
      </c>
      <c r="BD258" s="1">
        <v>0</v>
      </c>
      <c r="BE258" s="1">
        <v>1</v>
      </c>
      <c r="BF258" s="1">
        <v>0</v>
      </c>
      <c r="BG258" s="1">
        <v>0</v>
      </c>
      <c r="BH258" s="1">
        <v>0</v>
      </c>
    </row>
    <row r="259" spans="2:60" x14ac:dyDescent="0.2">
      <c r="B259" s="22"/>
    </row>
    <row r="260" spans="2:60" s="28" customFormat="1" x14ac:dyDescent="0.2">
      <c r="B260" s="28" t="s">
        <v>263</v>
      </c>
      <c r="C260" s="28">
        <v>13</v>
      </c>
      <c r="F260" s="28" t="e">
        <f>ROUND(E260/D260,2)</f>
        <v>#DIV/0!</v>
      </c>
      <c r="J260" s="1">
        <f t="shared" si="92"/>
        <v>0</v>
      </c>
      <c r="K260" s="32">
        <v>0</v>
      </c>
      <c r="N260" s="1" t="e">
        <f t="shared" ref="N260:N323" si="94">ROUND(M260/L260,2)</f>
        <v>#DIV/0!</v>
      </c>
      <c r="P260" s="1">
        <f t="shared" ref="P260:P323" si="95">IF(G260="Trioxan", O260*$I$595,IF(OR(LEFT(H260,1)="6",LEFT(H260,1)="7"), O260*0.95,O260))</f>
        <v>0</v>
      </c>
      <c r="Q260" s="23" t="e">
        <f t="shared" ref="Q260:Q323" si="96">1-(P260/J260)</f>
        <v>#DIV/0!</v>
      </c>
      <c r="T260" s="1" t="e">
        <f t="shared" ref="T260:T323" si="97">ROUND(S260/R260,2)</f>
        <v>#DIV/0!</v>
      </c>
      <c r="V260" s="1">
        <f t="shared" ref="V260:V323" si="98">IF(G260="Trioxan", U260*$I$595,IF(OR(LEFT(H260,1)="6",LEFT(H260,1)="7"), U260*0.95,U260))</f>
        <v>0</v>
      </c>
      <c r="W260" s="23" t="e">
        <f t="shared" ref="W260:W323" si="99">1-(V260/J260)</f>
        <v>#DIV/0!</v>
      </c>
      <c r="Z260" s="1" t="e">
        <f t="shared" ref="Z260:Z323" si="100">ROUND(Y260/X260,2)</f>
        <v>#DIV/0!</v>
      </c>
      <c r="AB260" s="1">
        <f t="shared" ref="AB260:AB323" si="101">IF(G260="Trioxan", AA260*$I$595,IF(OR(LEFT(H260,1)="6",LEFT(H260,1)="7"), AA260*0.95,AA260))</f>
        <v>0</v>
      </c>
      <c r="AC260" s="23" t="e">
        <f t="shared" ref="AC260:AC323" si="102">1-(AB260/J260)</f>
        <v>#DIV/0!</v>
      </c>
      <c r="AF260" s="1" t="e">
        <f t="shared" ref="AF260:AF323" si="103">ROUND(AE260/AD260,2)</f>
        <v>#DIV/0!</v>
      </c>
      <c r="AI260" s="1" t="e">
        <f t="shared" ref="AI260:AI323" si="104">ROUND(AH260/AG260,2)</f>
        <v>#DIV/0!</v>
      </c>
      <c r="AK260" s="1">
        <f t="shared" ref="AK260:AK323" si="105">IF(G260="Trioxan", AJ260*$I$595,IF(OR(LEFT(H260,1)="6",LEFT(H260,1)="7"), AJ260*0.95,AJ260))</f>
        <v>0</v>
      </c>
      <c r="AL260" s="23" t="e">
        <f t="shared" ref="AL260:AL323" si="106">1-(AK260/J260)</f>
        <v>#DIV/0!</v>
      </c>
      <c r="AO260" s="1" t="e">
        <f t="shared" ref="AO260:AO323" si="107">ROUND(AN260/AM260,2)</f>
        <v>#DIV/0!</v>
      </c>
      <c r="AR260" s="1" t="e">
        <f t="shared" ref="AR260:AR323" si="108">ROUND(AQ260/AP260,2)</f>
        <v>#DIV/0!</v>
      </c>
      <c r="AT260" s="1">
        <f t="shared" ref="AT260:AT323" si="109">IF(G260="Trioxan", AS260*$I$595,IF(OR(LEFT(H260,1)="6",LEFT(H260,1)="7"), AS260*0.95,AS260))</f>
        <v>0</v>
      </c>
      <c r="AU260" s="23" t="e">
        <f t="shared" si="91"/>
        <v>#DIV/0!</v>
      </c>
      <c r="AX260" s="1" t="e">
        <f t="shared" ref="AX260:AX323" si="110">ROUND(AW260/AV260,2)</f>
        <v>#DIV/0!</v>
      </c>
      <c r="AZ260" s="1">
        <f t="shared" ref="AZ260:AZ323" si="111">IF(G260="Trioxan", AY260*$I$595,IF(OR(LEFT(H260,1)="6",LEFT(H260,1)="7"), AY260*0.95,AY260))</f>
        <v>0</v>
      </c>
      <c r="BA260" s="23" t="e">
        <f t="shared" si="93"/>
        <v>#DIV/0!</v>
      </c>
      <c r="BB260" s="28" t="s">
        <v>270</v>
      </c>
      <c r="BD260" s="28">
        <v>0</v>
      </c>
      <c r="BE260" s="28">
        <v>0</v>
      </c>
      <c r="BF260" s="28">
        <v>0</v>
      </c>
      <c r="BG260" s="28">
        <v>0</v>
      </c>
      <c r="BH260" s="28">
        <v>0</v>
      </c>
    </row>
    <row r="261" spans="2:60" x14ac:dyDescent="0.2">
      <c r="B261" s="22" t="s">
        <v>264</v>
      </c>
      <c r="C261" s="1">
        <v>14</v>
      </c>
      <c r="F261" s="1" t="e">
        <f>ROUND(E261/D261,2)</f>
        <v>#DIV/0!</v>
      </c>
      <c r="G261" s="1" t="s">
        <v>63</v>
      </c>
      <c r="H261" s="1" t="s">
        <v>880</v>
      </c>
      <c r="I261" s="1">
        <v>2.161</v>
      </c>
      <c r="J261" s="1">
        <f t="shared" si="92"/>
        <v>2.161</v>
      </c>
      <c r="K261" s="23">
        <v>0</v>
      </c>
      <c r="N261" s="1" t="e">
        <f t="shared" si="94"/>
        <v>#DIV/0!</v>
      </c>
      <c r="O261" s="1">
        <v>2.23</v>
      </c>
      <c r="P261" s="1">
        <f t="shared" si="95"/>
        <v>2.23</v>
      </c>
      <c r="Q261" s="23">
        <f t="shared" si="96"/>
        <v>-3.1929662193428854E-2</v>
      </c>
      <c r="T261" s="1" t="e">
        <f t="shared" si="97"/>
        <v>#DIV/0!</v>
      </c>
      <c r="U261" s="1">
        <v>2.214</v>
      </c>
      <c r="V261" s="1">
        <f t="shared" si="98"/>
        <v>2.214</v>
      </c>
      <c r="W261" s="23">
        <f t="shared" si="99"/>
        <v>-2.452568255437293E-2</v>
      </c>
      <c r="X261" s="1" t="s">
        <v>124</v>
      </c>
      <c r="Y261" s="1" t="s">
        <v>124</v>
      </c>
      <c r="Z261" s="1" t="e">
        <f t="shared" si="100"/>
        <v>#VALUE!</v>
      </c>
      <c r="AA261" s="1">
        <v>2.2160000000000002</v>
      </c>
      <c r="AB261" s="1">
        <f t="shared" si="101"/>
        <v>2.2160000000000002</v>
      </c>
      <c r="AC261" s="23">
        <f t="shared" si="102"/>
        <v>-2.5451180009254948E-2</v>
      </c>
      <c r="AF261" s="1" t="e">
        <f t="shared" si="103"/>
        <v>#DIV/0!</v>
      </c>
      <c r="AG261" s="1" t="s">
        <v>124</v>
      </c>
      <c r="AH261" s="1" t="s">
        <v>124</v>
      </c>
      <c r="AI261" s="1" t="e">
        <f t="shared" si="104"/>
        <v>#VALUE!</v>
      </c>
      <c r="AJ261" s="1">
        <v>2.2440000000000002</v>
      </c>
      <c r="AK261" s="1">
        <f t="shared" si="105"/>
        <v>2.2440000000000002</v>
      </c>
      <c r="AL261" s="23">
        <f t="shared" si="106"/>
        <v>-3.8408144377602982E-2</v>
      </c>
      <c r="AO261" s="1" t="e">
        <f t="shared" si="107"/>
        <v>#DIV/0!</v>
      </c>
      <c r="AR261" s="1" t="e">
        <f t="shared" si="108"/>
        <v>#DIV/0!</v>
      </c>
      <c r="AS261" s="1">
        <v>2.2759999999999998</v>
      </c>
      <c r="AT261" s="1">
        <f t="shared" si="109"/>
        <v>2.2759999999999998</v>
      </c>
      <c r="AU261" s="23">
        <f t="shared" si="91"/>
        <v>-5.321610365571483E-2</v>
      </c>
      <c r="AV261" s="1" t="s">
        <v>124</v>
      </c>
      <c r="AW261" s="1" t="s">
        <v>124</v>
      </c>
      <c r="AX261" s="1" t="e">
        <f t="shared" si="110"/>
        <v>#VALUE!</v>
      </c>
      <c r="AY261" s="1">
        <v>2.3279999999999998</v>
      </c>
      <c r="AZ261" s="1">
        <f t="shared" si="111"/>
        <v>2.3279999999999998</v>
      </c>
      <c r="BA261" s="23">
        <f t="shared" si="93"/>
        <v>-7.7279037482646862E-2</v>
      </c>
      <c r="BB261" s="1" t="s">
        <v>270</v>
      </c>
      <c r="BC261" s="1" t="s">
        <v>271</v>
      </c>
      <c r="BD261" s="1">
        <v>0</v>
      </c>
      <c r="BE261" s="1">
        <v>0.5</v>
      </c>
      <c r="BF261" s="1">
        <v>0</v>
      </c>
      <c r="BG261" s="1">
        <v>0</v>
      </c>
      <c r="BH261" s="1">
        <v>0</v>
      </c>
    </row>
    <row r="262" spans="2:60" x14ac:dyDescent="0.2">
      <c r="B262" s="22" t="s">
        <v>269</v>
      </c>
      <c r="C262" s="1">
        <v>15</v>
      </c>
      <c r="F262" s="1" t="e">
        <f>ROUND(E262/D262,2)</f>
        <v>#DIV/0!</v>
      </c>
      <c r="G262" s="1" t="s">
        <v>63</v>
      </c>
      <c r="H262" s="1" t="s">
        <v>874</v>
      </c>
      <c r="I262" s="1">
        <v>2.141</v>
      </c>
      <c r="J262" s="1">
        <f t="shared" si="92"/>
        <v>2.141</v>
      </c>
      <c r="K262" s="23">
        <v>0</v>
      </c>
      <c r="N262" s="1" t="e">
        <f t="shared" si="94"/>
        <v>#DIV/0!</v>
      </c>
      <c r="O262" s="1">
        <v>2.161</v>
      </c>
      <c r="P262" s="1">
        <f t="shared" si="95"/>
        <v>2.161</v>
      </c>
      <c r="Q262" s="23">
        <f t="shared" si="96"/>
        <v>-9.3414292386735376E-3</v>
      </c>
      <c r="T262" s="1" t="e">
        <f t="shared" si="97"/>
        <v>#DIV/0!</v>
      </c>
      <c r="U262" s="1">
        <v>2.1579999999999999</v>
      </c>
      <c r="V262" s="1">
        <f t="shared" si="98"/>
        <v>2.1579999999999999</v>
      </c>
      <c r="W262" s="23">
        <f t="shared" si="99"/>
        <v>-7.9402148528724403E-3</v>
      </c>
      <c r="X262" s="1" t="s">
        <v>124</v>
      </c>
      <c r="Y262" s="1" t="s">
        <v>124</v>
      </c>
      <c r="Z262" s="1" t="e">
        <f t="shared" si="100"/>
        <v>#VALUE!</v>
      </c>
      <c r="AA262" s="1">
        <v>2.1080000000000001</v>
      </c>
      <c r="AB262" s="1">
        <f t="shared" si="101"/>
        <v>2.1080000000000001</v>
      </c>
      <c r="AC262" s="23">
        <f t="shared" si="102"/>
        <v>1.5413358243811293E-2</v>
      </c>
      <c r="AF262" s="1" t="e">
        <f t="shared" si="103"/>
        <v>#DIV/0!</v>
      </c>
      <c r="AG262" s="1" t="s">
        <v>124</v>
      </c>
      <c r="AH262" s="1" t="s">
        <v>124</v>
      </c>
      <c r="AI262" s="1" t="e">
        <f t="shared" si="104"/>
        <v>#VALUE!</v>
      </c>
      <c r="AJ262" s="1">
        <v>2.06</v>
      </c>
      <c r="AK262" s="1">
        <f t="shared" si="105"/>
        <v>2.06</v>
      </c>
      <c r="AL262" s="23">
        <f t="shared" si="106"/>
        <v>3.7832788416627738E-2</v>
      </c>
      <c r="AO262" s="1" t="e">
        <f t="shared" si="107"/>
        <v>#DIV/0!</v>
      </c>
      <c r="AR262" s="1" t="e">
        <f t="shared" si="108"/>
        <v>#DIV/0!</v>
      </c>
      <c r="AS262" s="1">
        <v>1.873</v>
      </c>
      <c r="AT262" s="1">
        <f t="shared" si="109"/>
        <v>1.873</v>
      </c>
      <c r="AU262" s="23">
        <f t="shared" si="91"/>
        <v>0.12517515179822514</v>
      </c>
      <c r="AV262" s="1" t="s">
        <v>124</v>
      </c>
      <c r="AW262" s="1" t="s">
        <v>124</v>
      </c>
      <c r="AX262" s="1" t="e">
        <f t="shared" si="110"/>
        <v>#VALUE!</v>
      </c>
      <c r="AY262" s="1">
        <v>1.7170000000000001</v>
      </c>
      <c r="AZ262" s="1">
        <f t="shared" si="111"/>
        <v>1.7170000000000001</v>
      </c>
      <c r="BA262" s="23">
        <f t="shared" si="93"/>
        <v>0.19803829985987853</v>
      </c>
      <c r="BB262" s="1" t="s">
        <v>270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</row>
    <row r="263" spans="2:60" x14ac:dyDescent="0.2">
      <c r="B263" s="22"/>
    </row>
    <row r="264" spans="2:60" x14ac:dyDescent="0.2">
      <c r="B264" s="22"/>
    </row>
    <row r="265" spans="2:60" x14ac:dyDescent="0.2">
      <c r="B265" s="22"/>
    </row>
    <row r="266" spans="2:60" x14ac:dyDescent="0.2">
      <c r="B266" s="22" t="s">
        <v>274</v>
      </c>
      <c r="C266" s="1">
        <v>1</v>
      </c>
      <c r="F266" s="1" t="e">
        <f>ROUND(E266/D266,2)</f>
        <v>#DIV/0!</v>
      </c>
      <c r="G266" s="1" t="s">
        <v>63</v>
      </c>
      <c r="H266" s="1" t="s">
        <v>881</v>
      </c>
      <c r="I266" s="1">
        <v>2.7010000000000001</v>
      </c>
      <c r="J266" s="1">
        <f t="shared" si="92"/>
        <v>2.7010000000000001</v>
      </c>
      <c r="K266" s="23">
        <v>0</v>
      </c>
      <c r="N266" s="1" t="e">
        <f t="shared" si="94"/>
        <v>#DIV/0!</v>
      </c>
      <c r="O266" s="1">
        <v>2.702</v>
      </c>
      <c r="P266" s="1">
        <f t="shared" si="95"/>
        <v>2.702</v>
      </c>
      <c r="Q266" s="23">
        <f t="shared" si="96"/>
        <v>-3.7023324694551718E-4</v>
      </c>
      <c r="T266" s="1" t="e">
        <f t="shared" si="97"/>
        <v>#DIV/0!</v>
      </c>
      <c r="U266" s="1">
        <v>2.6779999999999999</v>
      </c>
      <c r="V266" s="1">
        <f t="shared" si="98"/>
        <v>2.6779999999999999</v>
      </c>
      <c r="W266" s="23">
        <f t="shared" si="99"/>
        <v>8.5153646797483384E-3</v>
      </c>
      <c r="X266" s="1" t="s">
        <v>704</v>
      </c>
      <c r="Y266" s="1">
        <v>530</v>
      </c>
      <c r="Z266" s="1" t="e">
        <f t="shared" si="100"/>
        <v>#VALUE!</v>
      </c>
      <c r="AA266" s="1">
        <v>2.645</v>
      </c>
      <c r="AB266" s="1">
        <f t="shared" si="101"/>
        <v>2.645</v>
      </c>
      <c r="AC266" s="23">
        <f t="shared" si="102"/>
        <v>2.0733061828952293E-2</v>
      </c>
      <c r="AF266" s="1" t="e">
        <f t="shared" si="103"/>
        <v>#DIV/0!</v>
      </c>
      <c r="AG266" s="1" t="s">
        <v>622</v>
      </c>
      <c r="AH266" s="1">
        <v>480</v>
      </c>
      <c r="AI266" s="1" t="e">
        <f t="shared" si="104"/>
        <v>#VALUE!</v>
      </c>
      <c r="AJ266" s="1">
        <v>2.59</v>
      </c>
      <c r="AK266" s="1">
        <f t="shared" si="105"/>
        <v>2.59</v>
      </c>
      <c r="AL266" s="23">
        <f t="shared" si="106"/>
        <v>4.1095890410958957E-2</v>
      </c>
      <c r="AO266" s="1" t="e">
        <f t="shared" si="107"/>
        <v>#DIV/0!</v>
      </c>
      <c r="AR266" s="1" t="e">
        <f t="shared" si="108"/>
        <v>#DIV/0!</v>
      </c>
      <c r="AS266" s="1">
        <v>2.48</v>
      </c>
      <c r="AT266" s="1">
        <f t="shared" si="109"/>
        <v>2.48</v>
      </c>
      <c r="AU266" s="23">
        <f t="shared" si="91"/>
        <v>8.1821547574972286E-2</v>
      </c>
      <c r="AV266" s="1" t="s">
        <v>705</v>
      </c>
      <c r="AW266" s="1">
        <v>2100</v>
      </c>
      <c r="AX266" s="1">
        <f>ROUND(AW266/1680,2)</f>
        <v>1.25</v>
      </c>
      <c r="AY266" s="1">
        <v>2.3929999999999998</v>
      </c>
      <c r="AZ266" s="1">
        <f t="shared" si="111"/>
        <v>2.3929999999999998</v>
      </c>
      <c r="BA266" s="23">
        <f t="shared" ref="BA266:BA279" si="112">1-(AZ266/J266)</f>
        <v>0.11403184005923739</v>
      </c>
      <c r="BB266" s="1" t="s">
        <v>289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</row>
    <row r="267" spans="2:60" x14ac:dyDescent="0.2">
      <c r="B267" s="22" t="s">
        <v>275</v>
      </c>
      <c r="C267" s="1">
        <v>2</v>
      </c>
      <c r="F267" s="1" t="e">
        <f>ROUND(E267/D267,2)</f>
        <v>#DIV/0!</v>
      </c>
      <c r="G267" s="1" t="s">
        <v>63</v>
      </c>
      <c r="H267" s="1" t="s">
        <v>881</v>
      </c>
      <c r="I267" s="1">
        <v>2.5979999999999999</v>
      </c>
      <c r="J267" s="1">
        <f t="shared" si="92"/>
        <v>2.5979999999999999</v>
      </c>
      <c r="K267" s="23">
        <v>0</v>
      </c>
      <c r="N267" s="1" t="e">
        <f t="shared" si="94"/>
        <v>#DIV/0!</v>
      </c>
      <c r="O267" s="1">
        <v>2.5680000000000001</v>
      </c>
      <c r="P267" s="1">
        <f t="shared" si="95"/>
        <v>2.5680000000000001</v>
      </c>
      <c r="Q267" s="23">
        <f t="shared" si="96"/>
        <v>1.1547344110854452E-2</v>
      </c>
      <c r="T267" s="1" t="e">
        <f t="shared" si="97"/>
        <v>#DIV/0!</v>
      </c>
      <c r="U267" s="1">
        <v>2.5840000000000001</v>
      </c>
      <c r="V267" s="1">
        <f t="shared" si="98"/>
        <v>2.5840000000000001</v>
      </c>
      <c r="W267" s="23">
        <f t="shared" si="99"/>
        <v>5.388760585065322E-3</v>
      </c>
      <c r="X267" s="1" t="s">
        <v>706</v>
      </c>
      <c r="Y267" s="1">
        <v>470</v>
      </c>
      <c r="Z267" s="1" t="e">
        <f t="shared" si="100"/>
        <v>#VALUE!</v>
      </c>
      <c r="AA267" s="1">
        <v>2.536</v>
      </c>
      <c r="AB267" s="1">
        <f t="shared" si="101"/>
        <v>2.536</v>
      </c>
      <c r="AC267" s="23">
        <f t="shared" si="102"/>
        <v>2.38645111624326E-2</v>
      </c>
      <c r="AF267" s="1" t="e">
        <f t="shared" si="103"/>
        <v>#DIV/0!</v>
      </c>
      <c r="AG267" s="1" t="s">
        <v>700</v>
      </c>
      <c r="AH267" s="1">
        <v>1120</v>
      </c>
      <c r="AI267" s="1" t="e">
        <f t="shared" si="104"/>
        <v>#VALUE!</v>
      </c>
      <c r="AJ267" s="1">
        <v>2.419</v>
      </c>
      <c r="AK267" s="1">
        <f t="shared" si="105"/>
        <v>2.419</v>
      </c>
      <c r="AL267" s="23">
        <f t="shared" si="106"/>
        <v>6.8899153194765139E-2</v>
      </c>
      <c r="AO267" s="1" t="e">
        <f t="shared" si="107"/>
        <v>#DIV/0!</v>
      </c>
      <c r="AR267" s="1" t="e">
        <f t="shared" si="108"/>
        <v>#DIV/0!</v>
      </c>
      <c r="AS267" s="1">
        <v>2.2669999999999999</v>
      </c>
      <c r="AT267" s="1">
        <f t="shared" si="109"/>
        <v>2.2669999999999999</v>
      </c>
      <c r="AU267" s="23">
        <f t="shared" ref="AU267:AU329" si="113">1-(AT267/J267)</f>
        <v>0.12740569668976132</v>
      </c>
      <c r="AV267" s="1" t="s">
        <v>707</v>
      </c>
      <c r="AW267" s="1">
        <v>3100</v>
      </c>
      <c r="AX267" s="1">
        <f>ROUND(AW267/2500,2)</f>
        <v>1.24</v>
      </c>
      <c r="AY267" s="1">
        <v>2.1970000000000001</v>
      </c>
      <c r="AZ267" s="1">
        <f t="shared" si="111"/>
        <v>2.1970000000000001</v>
      </c>
      <c r="BA267" s="23">
        <f t="shared" si="112"/>
        <v>0.15434949961508848</v>
      </c>
      <c r="BB267" s="1" t="s">
        <v>289</v>
      </c>
      <c r="BC267" s="1" t="s">
        <v>290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</row>
    <row r="268" spans="2:60" x14ac:dyDescent="0.2">
      <c r="B268" s="22" t="s">
        <v>276</v>
      </c>
      <c r="C268" s="1">
        <v>3</v>
      </c>
      <c r="F268" s="1" t="e">
        <f>ROUND(E268/D268,2)</f>
        <v>#DIV/0!</v>
      </c>
      <c r="G268" s="1" t="s">
        <v>63</v>
      </c>
      <c r="H268" s="1" t="s">
        <v>882</v>
      </c>
      <c r="I268" s="1">
        <v>2.6179999999999999</v>
      </c>
      <c r="J268" s="1">
        <f t="shared" si="92"/>
        <v>2.6179999999999999</v>
      </c>
      <c r="K268" s="23">
        <v>0</v>
      </c>
      <c r="N268" s="1" t="e">
        <f t="shared" si="94"/>
        <v>#DIV/0!</v>
      </c>
      <c r="O268" s="1">
        <v>2.6379999999999999</v>
      </c>
      <c r="P268" s="1">
        <f t="shared" si="95"/>
        <v>2.6379999999999999</v>
      </c>
      <c r="Q268" s="23">
        <f t="shared" si="96"/>
        <v>-7.6394194041253805E-3</v>
      </c>
      <c r="T268" s="1" t="e">
        <f t="shared" si="97"/>
        <v>#DIV/0!</v>
      </c>
      <c r="U268" s="1">
        <v>2.58</v>
      </c>
      <c r="V268" s="1">
        <f t="shared" si="98"/>
        <v>2.58</v>
      </c>
      <c r="W268" s="23">
        <f t="shared" si="99"/>
        <v>1.4514896867838023E-2</v>
      </c>
      <c r="X268" s="1" t="s">
        <v>675</v>
      </c>
      <c r="Y268" s="1">
        <v>710</v>
      </c>
      <c r="Z268" s="1" t="e">
        <f t="shared" si="100"/>
        <v>#VALUE!</v>
      </c>
      <c r="AA268" s="1">
        <v>2.5649999999999999</v>
      </c>
      <c r="AB268" s="1">
        <f t="shared" si="101"/>
        <v>2.5649999999999999</v>
      </c>
      <c r="AC268" s="23">
        <f t="shared" si="102"/>
        <v>2.0244461420931947E-2</v>
      </c>
      <c r="AF268" s="1" t="e">
        <f t="shared" si="103"/>
        <v>#DIV/0!</v>
      </c>
      <c r="AG268" s="1" t="s">
        <v>708</v>
      </c>
      <c r="AH268" s="1">
        <v>660</v>
      </c>
      <c r="AI268" s="1" t="e">
        <f t="shared" si="104"/>
        <v>#VALUE!</v>
      </c>
      <c r="AJ268" s="1">
        <v>2.5289999999999999</v>
      </c>
      <c r="AK268" s="1">
        <f t="shared" si="105"/>
        <v>2.5289999999999999</v>
      </c>
      <c r="AL268" s="23">
        <f t="shared" si="106"/>
        <v>3.3995416348357566E-2</v>
      </c>
      <c r="AO268" s="1" t="e">
        <f t="shared" si="107"/>
        <v>#DIV/0!</v>
      </c>
      <c r="AR268" s="1" t="e">
        <f t="shared" si="108"/>
        <v>#DIV/0!</v>
      </c>
      <c r="AS268" s="1">
        <v>2.3919999999999999</v>
      </c>
      <c r="AT268" s="1">
        <f t="shared" si="109"/>
        <v>2.3919999999999999</v>
      </c>
      <c r="AU268" s="23">
        <f t="shared" si="113"/>
        <v>8.6325439266615733E-2</v>
      </c>
      <c r="AV268" s="1" t="s">
        <v>709</v>
      </c>
      <c r="AW268" s="1">
        <v>2400</v>
      </c>
      <c r="AX268" s="1">
        <f>ROUND(AW268/1870,2)</f>
        <v>1.28</v>
      </c>
      <c r="AY268" s="1">
        <v>2.3159999999999998</v>
      </c>
      <c r="AZ268" s="1">
        <f t="shared" si="111"/>
        <v>2.3159999999999998</v>
      </c>
      <c r="BA268" s="23">
        <f t="shared" si="112"/>
        <v>0.11535523300229189</v>
      </c>
      <c r="BB268" s="1" t="s">
        <v>289</v>
      </c>
      <c r="BC268" s="1" t="s">
        <v>291</v>
      </c>
      <c r="BD268" s="1">
        <v>0.5</v>
      </c>
      <c r="BE268" s="1">
        <v>0</v>
      </c>
      <c r="BF268" s="1">
        <v>0</v>
      </c>
      <c r="BG268" s="1">
        <v>0</v>
      </c>
      <c r="BH268" s="1">
        <v>0</v>
      </c>
    </row>
    <row r="269" spans="2:60" x14ac:dyDescent="0.2">
      <c r="B269" s="22"/>
    </row>
    <row r="270" spans="2:60" x14ac:dyDescent="0.2">
      <c r="B270" s="22" t="s">
        <v>277</v>
      </c>
      <c r="C270" s="1">
        <v>4</v>
      </c>
      <c r="F270" s="1" t="e">
        <f>ROUND(E270/D270,2)</f>
        <v>#DIV/0!</v>
      </c>
      <c r="G270" s="1" t="s">
        <v>63</v>
      </c>
      <c r="H270" s="1" t="s">
        <v>883</v>
      </c>
      <c r="I270" s="1">
        <v>2.8239999999999998</v>
      </c>
      <c r="J270" s="1">
        <f t="shared" si="92"/>
        <v>2.6827999999999999</v>
      </c>
      <c r="K270" s="23">
        <v>0</v>
      </c>
      <c r="N270" s="1" t="e">
        <f t="shared" si="94"/>
        <v>#DIV/0!</v>
      </c>
      <c r="O270" s="1">
        <v>2.7909999999999999</v>
      </c>
      <c r="P270" s="1">
        <f t="shared" si="95"/>
        <v>2.6514499999999996</v>
      </c>
      <c r="Q270" s="23">
        <f t="shared" si="96"/>
        <v>1.168555240793212E-2</v>
      </c>
      <c r="T270" s="1" t="e">
        <f t="shared" si="97"/>
        <v>#DIV/0!</v>
      </c>
      <c r="U270" s="1">
        <v>2.7839999999999998</v>
      </c>
      <c r="V270" s="1">
        <f t="shared" si="98"/>
        <v>2.6447999999999996</v>
      </c>
      <c r="W270" s="23">
        <f t="shared" si="99"/>
        <v>1.4164305949008638E-2</v>
      </c>
      <c r="X270" s="1" t="s">
        <v>124</v>
      </c>
      <c r="Y270" s="1" t="s">
        <v>124</v>
      </c>
      <c r="Z270" s="1" t="e">
        <f t="shared" si="100"/>
        <v>#VALUE!</v>
      </c>
      <c r="AA270" s="1">
        <v>2.7370000000000001</v>
      </c>
      <c r="AB270" s="1">
        <f t="shared" si="101"/>
        <v>2.6001500000000002</v>
      </c>
      <c r="AC270" s="23">
        <f t="shared" si="102"/>
        <v>3.0807365439093348E-2</v>
      </c>
      <c r="AF270" s="1" t="e">
        <f t="shared" si="103"/>
        <v>#DIV/0!</v>
      </c>
      <c r="AG270" s="1" t="s">
        <v>124</v>
      </c>
      <c r="AH270" s="1" t="s">
        <v>124</v>
      </c>
      <c r="AI270" s="1" t="e">
        <f t="shared" si="104"/>
        <v>#VALUE!</v>
      </c>
      <c r="AJ270" s="1">
        <v>2.4529999999999998</v>
      </c>
      <c r="AK270" s="1">
        <f t="shared" si="105"/>
        <v>2.3303499999999997</v>
      </c>
      <c r="AL270" s="23">
        <f t="shared" si="106"/>
        <v>0.13137393767705385</v>
      </c>
      <c r="AO270" s="1" t="e">
        <f t="shared" si="107"/>
        <v>#DIV/0!</v>
      </c>
      <c r="AR270" s="1" t="e">
        <f t="shared" si="108"/>
        <v>#DIV/0!</v>
      </c>
      <c r="AS270" s="1">
        <v>1.8740000000000001</v>
      </c>
      <c r="AT270" s="1">
        <f t="shared" si="109"/>
        <v>1.7803</v>
      </c>
      <c r="AU270" s="23">
        <f t="shared" si="113"/>
        <v>0.33640226628895176</v>
      </c>
      <c r="AV270" s="1">
        <v>8200</v>
      </c>
      <c r="AW270" s="1">
        <v>10600</v>
      </c>
      <c r="AX270" s="1">
        <f t="shared" si="110"/>
        <v>1.29</v>
      </c>
      <c r="AY270" s="1">
        <v>1.6120000000000001</v>
      </c>
      <c r="AZ270" s="1">
        <f t="shared" si="111"/>
        <v>1.5314000000000001</v>
      </c>
      <c r="BA270" s="23">
        <f t="shared" si="112"/>
        <v>0.42917847025495748</v>
      </c>
      <c r="BB270" s="1" t="s">
        <v>289</v>
      </c>
      <c r="BC270" s="1" t="s">
        <v>138</v>
      </c>
      <c r="BD270" s="1">
        <v>0</v>
      </c>
      <c r="BE270" s="1">
        <v>1</v>
      </c>
      <c r="BF270" s="1">
        <v>0</v>
      </c>
      <c r="BG270" s="1">
        <v>0</v>
      </c>
      <c r="BH270" s="1">
        <v>0</v>
      </c>
    </row>
    <row r="271" spans="2:60" x14ac:dyDescent="0.2">
      <c r="B271" s="22" t="s">
        <v>578</v>
      </c>
      <c r="J271" s="1">
        <f t="shared" si="92"/>
        <v>0</v>
      </c>
      <c r="N271" s="1" t="e">
        <f t="shared" si="94"/>
        <v>#DIV/0!</v>
      </c>
      <c r="P271" s="1">
        <f t="shared" si="95"/>
        <v>0</v>
      </c>
      <c r="Q271" s="23" t="e">
        <f t="shared" si="96"/>
        <v>#DIV/0!</v>
      </c>
      <c r="T271" s="1" t="e">
        <f t="shared" si="97"/>
        <v>#DIV/0!</v>
      </c>
      <c r="V271" s="1">
        <f t="shared" si="98"/>
        <v>0</v>
      </c>
      <c r="W271" s="23" t="e">
        <f t="shared" si="99"/>
        <v>#DIV/0!</v>
      </c>
      <c r="X271" s="1" t="s">
        <v>579</v>
      </c>
      <c r="Y271" s="1">
        <v>420</v>
      </c>
      <c r="Z271" s="1" t="e">
        <f t="shared" si="100"/>
        <v>#VALUE!</v>
      </c>
      <c r="AB271" s="1">
        <f t="shared" si="101"/>
        <v>0</v>
      </c>
      <c r="AC271" s="23" t="e">
        <f t="shared" si="102"/>
        <v>#DIV/0!</v>
      </c>
      <c r="AF271" s="1" t="e">
        <f t="shared" si="103"/>
        <v>#DIV/0!</v>
      </c>
      <c r="AG271" s="1" t="s">
        <v>580</v>
      </c>
      <c r="AH271" s="1">
        <v>670</v>
      </c>
      <c r="AI271" s="1" t="e">
        <f t="shared" si="104"/>
        <v>#VALUE!</v>
      </c>
      <c r="AK271" s="1">
        <f t="shared" si="105"/>
        <v>0</v>
      </c>
      <c r="AL271" s="23" t="e">
        <f t="shared" si="106"/>
        <v>#DIV/0!</v>
      </c>
      <c r="AO271" s="1" t="e">
        <f t="shared" si="107"/>
        <v>#DIV/0!</v>
      </c>
      <c r="AR271" s="1" t="e">
        <f t="shared" si="108"/>
        <v>#DIV/0!</v>
      </c>
      <c r="AT271" s="1">
        <f t="shared" si="109"/>
        <v>0</v>
      </c>
      <c r="AU271" s="23" t="e">
        <f t="shared" si="113"/>
        <v>#DIV/0!</v>
      </c>
      <c r="AX271" s="1" t="e">
        <f t="shared" si="110"/>
        <v>#DIV/0!</v>
      </c>
      <c r="AZ271" s="1">
        <f t="shared" si="111"/>
        <v>0</v>
      </c>
      <c r="BA271" s="23" t="e">
        <f t="shared" si="112"/>
        <v>#DIV/0!</v>
      </c>
    </row>
    <row r="272" spans="2:60" x14ac:dyDescent="0.2">
      <c r="B272" s="22" t="s">
        <v>278</v>
      </c>
      <c r="C272" s="1">
        <v>5</v>
      </c>
      <c r="F272" s="1" t="e">
        <f>ROUND(E272/D272,2)</f>
        <v>#DIV/0!</v>
      </c>
      <c r="G272" s="1" t="s">
        <v>63</v>
      </c>
      <c r="H272" s="1" t="s">
        <v>884</v>
      </c>
      <c r="I272" s="1">
        <v>2.7269999999999999</v>
      </c>
      <c r="J272" s="1">
        <f t="shared" si="92"/>
        <v>2.5906499999999997</v>
      </c>
      <c r="K272" s="23">
        <v>0</v>
      </c>
      <c r="N272" s="1" t="e">
        <f t="shared" si="94"/>
        <v>#DIV/0!</v>
      </c>
      <c r="O272" s="1">
        <v>2.5990000000000002</v>
      </c>
      <c r="P272" s="1">
        <f t="shared" si="95"/>
        <v>2.4690500000000002</v>
      </c>
      <c r="Q272" s="23">
        <f t="shared" si="96"/>
        <v>4.6938027136046778E-2</v>
      </c>
      <c r="T272" s="1" t="e">
        <f t="shared" si="97"/>
        <v>#DIV/0!</v>
      </c>
      <c r="U272" s="1">
        <v>2.4369999999999998</v>
      </c>
      <c r="V272" s="1">
        <f t="shared" si="98"/>
        <v>2.3151499999999996</v>
      </c>
      <c r="W272" s="23">
        <f t="shared" si="99"/>
        <v>0.10634396773010635</v>
      </c>
      <c r="X272" s="1">
        <v>1700</v>
      </c>
      <c r="Y272" s="1">
        <v>2200</v>
      </c>
      <c r="Z272" s="1">
        <f t="shared" si="100"/>
        <v>1.29</v>
      </c>
      <c r="AA272" s="1">
        <v>2.1120000000000001</v>
      </c>
      <c r="AB272" s="1">
        <f t="shared" si="101"/>
        <v>2.0064000000000002</v>
      </c>
      <c r="AC272" s="23">
        <f t="shared" si="102"/>
        <v>0.22552255225522533</v>
      </c>
      <c r="AF272" s="1" t="e">
        <f t="shared" si="103"/>
        <v>#DIV/0!</v>
      </c>
      <c r="AG272" s="1">
        <v>4800</v>
      </c>
      <c r="AH272" s="1">
        <v>5700</v>
      </c>
      <c r="AI272" s="1">
        <f t="shared" si="104"/>
        <v>1.19</v>
      </c>
      <c r="AJ272" s="1">
        <v>1.726</v>
      </c>
      <c r="AK272" s="1">
        <f t="shared" si="105"/>
        <v>1.6396999999999999</v>
      </c>
      <c r="AL272" s="23">
        <f t="shared" si="106"/>
        <v>0.36707004033736701</v>
      </c>
      <c r="AO272" s="1" t="e">
        <f t="shared" si="107"/>
        <v>#DIV/0!</v>
      </c>
      <c r="AR272" s="1" t="e">
        <f t="shared" si="108"/>
        <v>#DIV/0!</v>
      </c>
      <c r="AS272" s="1">
        <v>1.292</v>
      </c>
      <c r="AT272" s="1">
        <f t="shared" si="109"/>
        <v>1.2274</v>
      </c>
      <c r="AU272" s="23">
        <f t="shared" si="113"/>
        <v>0.52621928859552614</v>
      </c>
      <c r="AV272" s="1">
        <v>9600</v>
      </c>
      <c r="AW272" s="1">
        <v>13600</v>
      </c>
      <c r="AX272" s="1">
        <f t="shared" si="110"/>
        <v>1.42</v>
      </c>
      <c r="AY272" s="1">
        <v>1.115</v>
      </c>
      <c r="AZ272" s="1">
        <f t="shared" si="111"/>
        <v>1.05925</v>
      </c>
      <c r="BA272" s="23">
        <f t="shared" si="112"/>
        <v>0.59112577924459109</v>
      </c>
      <c r="BB272" s="1" t="s">
        <v>289</v>
      </c>
      <c r="BC272" s="1" t="s">
        <v>292</v>
      </c>
      <c r="BD272" s="1">
        <v>0</v>
      </c>
      <c r="BE272" s="1">
        <v>1</v>
      </c>
      <c r="BF272" s="1">
        <v>0</v>
      </c>
      <c r="BG272" s="1">
        <v>0</v>
      </c>
      <c r="BH272" s="1">
        <v>1</v>
      </c>
    </row>
    <row r="273" spans="2:60" x14ac:dyDescent="0.2">
      <c r="B273" s="22" t="s">
        <v>578</v>
      </c>
      <c r="J273" s="1">
        <f t="shared" si="92"/>
        <v>0</v>
      </c>
      <c r="N273" s="1" t="e">
        <f t="shared" si="94"/>
        <v>#DIV/0!</v>
      </c>
      <c r="P273" s="1">
        <f t="shared" si="95"/>
        <v>0</v>
      </c>
      <c r="Q273" s="23" t="e">
        <f t="shared" si="96"/>
        <v>#DIV/0!</v>
      </c>
      <c r="T273" s="1" t="e">
        <f t="shared" si="97"/>
        <v>#DIV/0!</v>
      </c>
      <c r="V273" s="1">
        <f t="shared" si="98"/>
        <v>0</v>
      </c>
      <c r="W273" s="23" t="e">
        <f t="shared" si="99"/>
        <v>#DIV/0!</v>
      </c>
      <c r="X273" s="1" t="s">
        <v>124</v>
      </c>
      <c r="Y273" s="1" t="s">
        <v>124</v>
      </c>
      <c r="Z273" s="1" t="e">
        <f t="shared" si="100"/>
        <v>#VALUE!</v>
      </c>
      <c r="AB273" s="1">
        <f t="shared" si="101"/>
        <v>0</v>
      </c>
      <c r="AC273" s="23" t="e">
        <f t="shared" si="102"/>
        <v>#DIV/0!</v>
      </c>
      <c r="AF273" s="1" t="e">
        <f t="shared" si="103"/>
        <v>#DIV/0!</v>
      </c>
      <c r="AG273" s="1">
        <v>1100</v>
      </c>
      <c r="AH273" s="1">
        <v>1500</v>
      </c>
      <c r="AI273" s="1">
        <f t="shared" si="104"/>
        <v>1.36</v>
      </c>
      <c r="AK273" s="1">
        <f t="shared" si="105"/>
        <v>0</v>
      </c>
      <c r="AL273" s="23" t="e">
        <f t="shared" si="106"/>
        <v>#DIV/0!</v>
      </c>
      <c r="AO273" s="1" t="e">
        <f t="shared" si="107"/>
        <v>#DIV/0!</v>
      </c>
      <c r="AR273" s="1" t="e">
        <f t="shared" si="108"/>
        <v>#DIV/0!</v>
      </c>
      <c r="AT273" s="1">
        <f t="shared" si="109"/>
        <v>0</v>
      </c>
      <c r="AU273" s="23" t="e">
        <f t="shared" si="113"/>
        <v>#DIV/0!</v>
      </c>
      <c r="AV273" s="1" t="s">
        <v>124</v>
      </c>
      <c r="AW273" s="1" t="s">
        <v>124</v>
      </c>
      <c r="AX273" s="1" t="e">
        <f t="shared" si="110"/>
        <v>#VALUE!</v>
      </c>
      <c r="AZ273" s="1">
        <f t="shared" si="111"/>
        <v>0</v>
      </c>
      <c r="BA273" s="23" t="e">
        <f t="shared" si="112"/>
        <v>#DIV/0!</v>
      </c>
    </row>
    <row r="274" spans="2:60" x14ac:dyDescent="0.2">
      <c r="B274" s="22" t="s">
        <v>279</v>
      </c>
      <c r="C274" s="1">
        <v>6</v>
      </c>
      <c r="F274" s="1" t="e">
        <f>ROUND(E274/D274,2)</f>
        <v>#DIV/0!</v>
      </c>
      <c r="G274" s="1" t="s">
        <v>788</v>
      </c>
      <c r="H274" s="1" t="s">
        <v>885</v>
      </c>
      <c r="I274" s="1">
        <v>3.7330000000000001</v>
      </c>
      <c r="J274" s="1">
        <f t="shared" si="92"/>
        <v>3.1730499999999999</v>
      </c>
      <c r="K274" s="23">
        <v>0</v>
      </c>
      <c r="N274" s="1" t="e">
        <f t="shared" si="94"/>
        <v>#DIV/0!</v>
      </c>
      <c r="O274" s="1">
        <v>3.6659999999999999</v>
      </c>
      <c r="P274" s="1">
        <f t="shared" si="95"/>
        <v>3.1160999999999999</v>
      </c>
      <c r="Q274" s="23">
        <f t="shared" si="96"/>
        <v>1.7948031074203064E-2</v>
      </c>
      <c r="T274" s="1" t="e">
        <f t="shared" si="97"/>
        <v>#DIV/0!</v>
      </c>
      <c r="U274" s="1">
        <v>3.7360000000000002</v>
      </c>
      <c r="V274" s="1">
        <f t="shared" si="98"/>
        <v>3.1756000000000002</v>
      </c>
      <c r="W274" s="23">
        <f t="shared" si="99"/>
        <v>-8.0364318242698296E-4</v>
      </c>
      <c r="X274" s="1" t="s">
        <v>585</v>
      </c>
      <c r="Y274" s="1">
        <v>920</v>
      </c>
      <c r="Z274" s="1" t="e">
        <f t="shared" si="100"/>
        <v>#VALUE!</v>
      </c>
      <c r="AA274" s="1">
        <v>3.3010000000000002</v>
      </c>
      <c r="AB274" s="1">
        <f t="shared" si="101"/>
        <v>2.80585</v>
      </c>
      <c r="AC274" s="23">
        <f t="shared" si="102"/>
        <v>0.11572461826948832</v>
      </c>
      <c r="AF274" s="1" t="e">
        <f t="shared" si="103"/>
        <v>#DIV/0!</v>
      </c>
      <c r="AG274" s="1">
        <v>5600</v>
      </c>
      <c r="AH274" s="1">
        <v>6600</v>
      </c>
      <c r="AI274" s="1">
        <f t="shared" si="104"/>
        <v>1.18</v>
      </c>
      <c r="AJ274" s="1">
        <v>2.5819999999999999</v>
      </c>
      <c r="AK274" s="1">
        <f t="shared" si="105"/>
        <v>2.1946999999999997</v>
      </c>
      <c r="AL274" s="23">
        <f t="shared" si="106"/>
        <v>0.30833110099116001</v>
      </c>
      <c r="AO274" s="1" t="e">
        <f t="shared" si="107"/>
        <v>#DIV/0!</v>
      </c>
      <c r="AR274" s="1" t="e">
        <f t="shared" si="108"/>
        <v>#DIV/0!</v>
      </c>
      <c r="AS274" s="1">
        <v>1.7649999999999999</v>
      </c>
      <c r="AT274" s="1">
        <f t="shared" si="109"/>
        <v>1.5002499999999999</v>
      </c>
      <c r="AU274" s="23">
        <f t="shared" si="113"/>
        <v>0.52718992767211359</v>
      </c>
      <c r="AV274" s="1">
        <v>9900</v>
      </c>
      <c r="AW274" s="1">
        <v>16500</v>
      </c>
      <c r="AX274" s="1">
        <f t="shared" si="110"/>
        <v>1.67</v>
      </c>
      <c r="AY274" s="1">
        <v>1.3839999999999999</v>
      </c>
      <c r="AZ274" s="1">
        <f t="shared" si="111"/>
        <v>1.1763999999999999</v>
      </c>
      <c r="BA274" s="23">
        <f t="shared" si="112"/>
        <v>0.62925261184034298</v>
      </c>
      <c r="BB274" s="1" t="s">
        <v>289</v>
      </c>
      <c r="BC274" s="1" t="s">
        <v>291</v>
      </c>
      <c r="BD274" s="1">
        <v>0.5</v>
      </c>
      <c r="BE274" s="1">
        <v>0</v>
      </c>
      <c r="BF274" s="1">
        <v>0</v>
      </c>
      <c r="BG274" s="1">
        <v>0</v>
      </c>
      <c r="BH274" s="1">
        <v>0</v>
      </c>
    </row>
    <row r="275" spans="2:60" x14ac:dyDescent="0.2">
      <c r="B275" s="22" t="s">
        <v>578</v>
      </c>
      <c r="J275" s="1">
        <f t="shared" si="92"/>
        <v>0</v>
      </c>
      <c r="N275" s="1" t="e">
        <f t="shared" si="94"/>
        <v>#DIV/0!</v>
      </c>
      <c r="P275" s="1">
        <f t="shared" si="95"/>
        <v>0</v>
      </c>
      <c r="Q275" s="23" t="e">
        <f t="shared" si="96"/>
        <v>#DIV/0!</v>
      </c>
      <c r="T275" s="1" t="e">
        <f t="shared" si="97"/>
        <v>#DIV/0!</v>
      </c>
      <c r="V275" s="1">
        <f t="shared" si="98"/>
        <v>0</v>
      </c>
      <c r="W275" s="23" t="e">
        <f t="shared" si="99"/>
        <v>#DIV/0!</v>
      </c>
      <c r="X275" s="1">
        <v>10800</v>
      </c>
      <c r="Y275" s="1">
        <v>12500</v>
      </c>
      <c r="Z275" s="1">
        <f t="shared" si="100"/>
        <v>1.1599999999999999</v>
      </c>
      <c r="AB275" s="1">
        <f t="shared" si="101"/>
        <v>0</v>
      </c>
      <c r="AC275" s="23" t="e">
        <f t="shared" si="102"/>
        <v>#DIV/0!</v>
      </c>
      <c r="AF275" s="1" t="e">
        <f t="shared" si="103"/>
        <v>#DIV/0!</v>
      </c>
      <c r="AI275" s="1" t="e">
        <f t="shared" si="104"/>
        <v>#DIV/0!</v>
      </c>
      <c r="AK275" s="1">
        <f t="shared" si="105"/>
        <v>0</v>
      </c>
      <c r="AL275" s="23" t="e">
        <f t="shared" si="106"/>
        <v>#DIV/0!</v>
      </c>
      <c r="AO275" s="1" t="e">
        <f t="shared" si="107"/>
        <v>#DIV/0!</v>
      </c>
      <c r="AR275" s="1" t="e">
        <f t="shared" si="108"/>
        <v>#DIV/0!</v>
      </c>
      <c r="AT275" s="1">
        <f t="shared" si="109"/>
        <v>0</v>
      </c>
      <c r="AU275" s="23" t="e">
        <f t="shared" si="113"/>
        <v>#DIV/0!</v>
      </c>
      <c r="AX275" s="1" t="e">
        <f t="shared" si="110"/>
        <v>#DIV/0!</v>
      </c>
      <c r="AZ275" s="1">
        <f t="shared" si="111"/>
        <v>0</v>
      </c>
      <c r="BA275" s="23" t="e">
        <f t="shared" si="112"/>
        <v>#DIV/0!</v>
      </c>
    </row>
    <row r="276" spans="2:60" x14ac:dyDescent="0.2">
      <c r="B276" s="22"/>
    </row>
    <row r="277" spans="2:60" x14ac:dyDescent="0.2">
      <c r="B277" s="22" t="s">
        <v>280</v>
      </c>
      <c r="C277" s="1">
        <v>7</v>
      </c>
      <c r="F277" s="1" t="e">
        <f>ROUND(E277/D277,2)</f>
        <v>#DIV/0!</v>
      </c>
      <c r="G277" s="1" t="s">
        <v>63</v>
      </c>
      <c r="H277" s="1" t="s">
        <v>886</v>
      </c>
      <c r="I277" s="1">
        <v>2.7360000000000002</v>
      </c>
      <c r="J277" s="1">
        <f t="shared" si="92"/>
        <v>2.7360000000000002</v>
      </c>
      <c r="K277" s="23">
        <v>0</v>
      </c>
      <c r="N277" s="1" t="e">
        <f t="shared" si="94"/>
        <v>#DIV/0!</v>
      </c>
      <c r="O277" s="1">
        <v>2.7349999999999999</v>
      </c>
      <c r="P277" s="1">
        <f t="shared" si="95"/>
        <v>2.7349999999999999</v>
      </c>
      <c r="Q277" s="23">
        <f t="shared" si="96"/>
        <v>3.6549707602351322E-4</v>
      </c>
      <c r="T277" s="1" t="e">
        <f t="shared" si="97"/>
        <v>#DIV/0!</v>
      </c>
      <c r="U277" s="1">
        <v>2.7370000000000001</v>
      </c>
      <c r="V277" s="1">
        <f t="shared" si="98"/>
        <v>2.7370000000000001</v>
      </c>
      <c r="W277" s="23">
        <f t="shared" si="99"/>
        <v>-3.654970760234022E-4</v>
      </c>
      <c r="X277" s="1" t="s">
        <v>124</v>
      </c>
      <c r="Y277" s="1" t="s">
        <v>124</v>
      </c>
      <c r="Z277" s="1" t="e">
        <f t="shared" si="100"/>
        <v>#VALUE!</v>
      </c>
      <c r="AA277" s="1">
        <v>2.718</v>
      </c>
      <c r="AB277" s="1">
        <f t="shared" si="101"/>
        <v>2.718</v>
      </c>
      <c r="AC277" s="23">
        <f t="shared" si="102"/>
        <v>6.5789473684211286E-3</v>
      </c>
      <c r="AF277" s="1" t="e">
        <f t="shared" si="103"/>
        <v>#DIV/0!</v>
      </c>
      <c r="AG277" s="1" t="s">
        <v>124</v>
      </c>
      <c r="AH277" s="1" t="s">
        <v>124</v>
      </c>
      <c r="AI277" s="1" t="e">
        <f t="shared" si="104"/>
        <v>#VALUE!</v>
      </c>
      <c r="AJ277" s="1">
        <v>2.7120000000000002</v>
      </c>
      <c r="AK277" s="1">
        <f t="shared" si="105"/>
        <v>2.7120000000000002</v>
      </c>
      <c r="AL277" s="23">
        <f t="shared" si="106"/>
        <v>8.7719298245614308E-3</v>
      </c>
      <c r="AO277" s="1" t="e">
        <f t="shared" si="107"/>
        <v>#DIV/0!</v>
      </c>
      <c r="AR277" s="1" t="e">
        <f t="shared" si="108"/>
        <v>#DIV/0!</v>
      </c>
      <c r="AS277" s="1">
        <v>2.7480000000000002</v>
      </c>
      <c r="AT277" s="1">
        <f t="shared" si="109"/>
        <v>2.7480000000000002</v>
      </c>
      <c r="AU277" s="23">
        <f t="shared" si="113"/>
        <v>-4.3859649122806044E-3</v>
      </c>
      <c r="AV277" s="1" t="s">
        <v>124</v>
      </c>
      <c r="AW277" s="1" t="s">
        <v>124</v>
      </c>
      <c r="AX277" s="1" t="e">
        <f t="shared" si="110"/>
        <v>#VALUE!</v>
      </c>
      <c r="AY277" s="1">
        <v>2.7330000000000001</v>
      </c>
      <c r="AZ277" s="1">
        <f t="shared" si="111"/>
        <v>2.7330000000000001</v>
      </c>
      <c r="BA277" s="23">
        <f t="shared" si="112"/>
        <v>1.0964912280702066E-3</v>
      </c>
      <c r="BB277" s="1" t="s">
        <v>289</v>
      </c>
      <c r="BC277" s="1" t="s">
        <v>204</v>
      </c>
      <c r="BD277" s="1">
        <v>0</v>
      </c>
      <c r="BE277" s="1">
        <v>0.5</v>
      </c>
      <c r="BF277" s="1">
        <v>0</v>
      </c>
      <c r="BG277" s="1">
        <v>0</v>
      </c>
      <c r="BH277" s="1">
        <v>0</v>
      </c>
    </row>
    <row r="278" spans="2:60" x14ac:dyDescent="0.2">
      <c r="B278" s="22" t="s">
        <v>281</v>
      </c>
      <c r="C278" s="1">
        <v>8</v>
      </c>
      <c r="F278" s="1" t="e">
        <f>ROUND(E278/D278,2)</f>
        <v>#DIV/0!</v>
      </c>
      <c r="G278" s="1" t="s">
        <v>63</v>
      </c>
      <c r="H278" s="1" t="s">
        <v>887</v>
      </c>
      <c r="I278" s="1">
        <v>2.742</v>
      </c>
      <c r="J278" s="1">
        <f t="shared" si="92"/>
        <v>2.742</v>
      </c>
      <c r="K278" s="23">
        <v>0</v>
      </c>
      <c r="N278" s="1" t="e">
        <f t="shared" si="94"/>
        <v>#DIV/0!</v>
      </c>
      <c r="O278" s="1">
        <v>2.7050000000000001</v>
      </c>
      <c r="P278" s="1">
        <f t="shared" si="95"/>
        <v>2.7050000000000001</v>
      </c>
      <c r="Q278" s="23">
        <f t="shared" si="96"/>
        <v>1.3493800145878865E-2</v>
      </c>
      <c r="T278" s="1" t="e">
        <f t="shared" si="97"/>
        <v>#DIV/0!</v>
      </c>
      <c r="U278" s="1">
        <v>2.7280000000000002</v>
      </c>
      <c r="V278" s="1">
        <f t="shared" si="98"/>
        <v>2.7280000000000002</v>
      </c>
      <c r="W278" s="23">
        <f t="shared" si="99"/>
        <v>5.1057622173594774E-3</v>
      </c>
      <c r="X278" s="1" t="s">
        <v>124</v>
      </c>
      <c r="Y278" s="1" t="s">
        <v>124</v>
      </c>
      <c r="Z278" s="1" t="e">
        <f t="shared" si="100"/>
        <v>#VALUE!</v>
      </c>
      <c r="AA278" s="1">
        <v>2.7290000000000001</v>
      </c>
      <c r="AB278" s="1">
        <f t="shared" si="101"/>
        <v>2.7290000000000001</v>
      </c>
      <c r="AC278" s="23">
        <f t="shared" si="102"/>
        <v>4.7410649161195861E-3</v>
      </c>
      <c r="AF278" s="1" t="e">
        <f t="shared" si="103"/>
        <v>#DIV/0!</v>
      </c>
      <c r="AG278" s="1" t="s">
        <v>124</v>
      </c>
      <c r="AH278" s="1" t="s">
        <v>124</v>
      </c>
      <c r="AI278" s="1" t="e">
        <f t="shared" si="104"/>
        <v>#VALUE!</v>
      </c>
      <c r="AJ278" s="1">
        <v>2.7850000000000001</v>
      </c>
      <c r="AK278" s="1">
        <f t="shared" si="105"/>
        <v>2.7850000000000001</v>
      </c>
      <c r="AL278" s="23">
        <f t="shared" si="106"/>
        <v>-1.5681983953318879E-2</v>
      </c>
      <c r="AO278" s="1" t="e">
        <f t="shared" si="107"/>
        <v>#DIV/0!</v>
      </c>
      <c r="AR278" s="1" t="e">
        <f t="shared" si="108"/>
        <v>#DIV/0!</v>
      </c>
      <c r="AS278" s="1">
        <v>2.8109999999999999</v>
      </c>
      <c r="AT278" s="1">
        <f t="shared" si="109"/>
        <v>2.8109999999999999</v>
      </c>
      <c r="AU278" s="23">
        <f t="shared" si="113"/>
        <v>-2.5164113785558051E-2</v>
      </c>
      <c r="AV278" s="1" t="s">
        <v>124</v>
      </c>
      <c r="AW278" s="1" t="s">
        <v>124</v>
      </c>
      <c r="AX278" s="1" t="e">
        <f t="shared" si="110"/>
        <v>#VALUE!</v>
      </c>
      <c r="AY278" s="1">
        <v>2.8250000000000002</v>
      </c>
      <c r="AZ278" s="1">
        <f t="shared" si="111"/>
        <v>2.8250000000000002</v>
      </c>
      <c r="BA278" s="23">
        <f t="shared" si="112"/>
        <v>-3.0269876002917639E-2</v>
      </c>
      <c r="BB278" s="1" t="s">
        <v>289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</row>
    <row r="279" spans="2:60" x14ac:dyDescent="0.2">
      <c r="B279" s="22" t="s">
        <v>282</v>
      </c>
      <c r="C279" s="1">
        <v>9</v>
      </c>
      <c r="F279" s="1" t="e">
        <f>ROUND(E279/D279,2)</f>
        <v>#DIV/0!</v>
      </c>
      <c r="G279" s="1" t="s">
        <v>63</v>
      </c>
      <c r="H279" s="1" t="s">
        <v>888</v>
      </c>
      <c r="I279" s="1">
        <v>2.698</v>
      </c>
      <c r="J279" s="1">
        <f t="shared" si="92"/>
        <v>2.698</v>
      </c>
      <c r="K279" s="23">
        <v>0</v>
      </c>
      <c r="N279" s="1" t="e">
        <f t="shared" si="94"/>
        <v>#DIV/0!</v>
      </c>
      <c r="O279" s="1">
        <v>2.6560000000000001</v>
      </c>
      <c r="P279" s="1">
        <f t="shared" si="95"/>
        <v>2.6560000000000001</v>
      </c>
      <c r="Q279" s="23">
        <f t="shared" si="96"/>
        <v>1.5567086730911672E-2</v>
      </c>
      <c r="T279" s="1" t="e">
        <f t="shared" si="97"/>
        <v>#DIV/0!</v>
      </c>
      <c r="U279" s="1">
        <v>2.681</v>
      </c>
      <c r="V279" s="1">
        <f t="shared" si="98"/>
        <v>2.681</v>
      </c>
      <c r="W279" s="23">
        <f t="shared" si="99"/>
        <v>6.3009636767975552E-3</v>
      </c>
      <c r="X279" s="1" t="s">
        <v>124</v>
      </c>
      <c r="Y279" s="1" t="s">
        <v>124</v>
      </c>
      <c r="Z279" s="1" t="e">
        <f t="shared" si="100"/>
        <v>#VALUE!</v>
      </c>
      <c r="AA279" s="1">
        <v>2.665</v>
      </c>
      <c r="AB279" s="1">
        <f t="shared" si="101"/>
        <v>2.665</v>
      </c>
      <c r="AC279" s="23">
        <f t="shared" si="102"/>
        <v>1.2231282431430679E-2</v>
      </c>
      <c r="AF279" s="1" t="e">
        <f t="shared" si="103"/>
        <v>#DIV/0!</v>
      </c>
      <c r="AG279" s="1" t="s">
        <v>124</v>
      </c>
      <c r="AH279" s="1" t="s">
        <v>124</v>
      </c>
      <c r="AI279" s="1" t="e">
        <f t="shared" si="104"/>
        <v>#VALUE!</v>
      </c>
      <c r="AJ279" s="1">
        <v>2.6760000000000002</v>
      </c>
      <c r="AK279" s="1">
        <f t="shared" si="105"/>
        <v>2.6760000000000002</v>
      </c>
      <c r="AL279" s="23">
        <f t="shared" si="106"/>
        <v>8.1541882876203786E-3</v>
      </c>
      <c r="AO279" s="1" t="e">
        <f t="shared" si="107"/>
        <v>#DIV/0!</v>
      </c>
      <c r="AR279" s="1" t="e">
        <f t="shared" si="108"/>
        <v>#DIV/0!</v>
      </c>
      <c r="AS279" s="1">
        <v>2.649</v>
      </c>
      <c r="AT279" s="1">
        <f t="shared" si="109"/>
        <v>2.649</v>
      </c>
      <c r="AU279" s="23">
        <f t="shared" si="113"/>
        <v>1.8161601186063692E-2</v>
      </c>
      <c r="AV279" s="1" t="s">
        <v>124</v>
      </c>
      <c r="AW279" s="1" t="s">
        <v>124</v>
      </c>
      <c r="AX279" s="1" t="e">
        <f t="shared" si="110"/>
        <v>#VALUE!</v>
      </c>
      <c r="AY279" s="1">
        <v>2.657</v>
      </c>
      <c r="AZ279" s="1">
        <f t="shared" si="111"/>
        <v>2.657</v>
      </c>
      <c r="BA279" s="23">
        <f t="shared" si="112"/>
        <v>1.5196441808747241E-2</v>
      </c>
      <c r="BB279" s="1" t="s">
        <v>289</v>
      </c>
      <c r="BC279" s="1" t="s">
        <v>291</v>
      </c>
      <c r="BD279" s="1">
        <v>0.5</v>
      </c>
      <c r="BE279" s="1">
        <v>0</v>
      </c>
      <c r="BF279" s="1">
        <v>0</v>
      </c>
      <c r="BG279" s="1">
        <v>0</v>
      </c>
      <c r="BH279" s="1">
        <v>0</v>
      </c>
    </row>
    <row r="280" spans="2:60" x14ac:dyDescent="0.2">
      <c r="B280" s="22"/>
    </row>
    <row r="281" spans="2:60" x14ac:dyDescent="0.2">
      <c r="B281" s="22" t="s">
        <v>283</v>
      </c>
      <c r="C281" s="1">
        <v>10</v>
      </c>
      <c r="F281" s="1" t="e">
        <f>ROUND(E281/D281,2)</f>
        <v>#DIV/0!</v>
      </c>
      <c r="G281" s="1" t="s">
        <v>63</v>
      </c>
      <c r="H281" s="1" t="s">
        <v>889</v>
      </c>
      <c r="I281" s="1">
        <v>2.5950000000000002</v>
      </c>
      <c r="J281" s="1">
        <f t="shared" si="92"/>
        <v>2.5950000000000002</v>
      </c>
      <c r="K281" s="23">
        <v>0</v>
      </c>
      <c r="N281" s="1" t="e">
        <f t="shared" si="94"/>
        <v>#DIV/0!</v>
      </c>
      <c r="O281" s="1">
        <v>2.629</v>
      </c>
      <c r="P281" s="1">
        <f t="shared" si="95"/>
        <v>2.629</v>
      </c>
      <c r="Q281" s="23">
        <f t="shared" si="96"/>
        <v>-1.3102119460500994E-2</v>
      </c>
      <c r="T281" s="1" t="e">
        <f t="shared" si="97"/>
        <v>#DIV/0!</v>
      </c>
      <c r="U281" s="1">
        <v>2.6110000000000002</v>
      </c>
      <c r="V281" s="1">
        <f t="shared" si="98"/>
        <v>2.6110000000000002</v>
      </c>
      <c r="W281" s="23">
        <f t="shared" si="99"/>
        <v>-6.165703275529788E-3</v>
      </c>
      <c r="X281" s="1" t="s">
        <v>124</v>
      </c>
      <c r="Y281" s="1" t="s">
        <v>124</v>
      </c>
      <c r="Z281" s="1" t="e">
        <f t="shared" si="100"/>
        <v>#VALUE!</v>
      </c>
      <c r="AA281" s="1">
        <v>2.6480000000000001</v>
      </c>
      <c r="AB281" s="1">
        <f t="shared" si="101"/>
        <v>2.6480000000000001</v>
      </c>
      <c r="AC281" s="23">
        <f t="shared" si="102"/>
        <v>-2.0423892100192687E-2</v>
      </c>
      <c r="AF281" s="1" t="e">
        <f t="shared" si="103"/>
        <v>#DIV/0!</v>
      </c>
      <c r="AI281" s="1" t="e">
        <f t="shared" si="104"/>
        <v>#DIV/0!</v>
      </c>
      <c r="AJ281" s="1">
        <v>2.4990000000000001</v>
      </c>
      <c r="AK281" s="1">
        <f t="shared" si="105"/>
        <v>2.4990000000000001</v>
      </c>
      <c r="AL281" s="23">
        <f t="shared" si="106"/>
        <v>3.6994219653179172E-2</v>
      </c>
      <c r="AO281" s="1" t="e">
        <f t="shared" si="107"/>
        <v>#DIV/0!</v>
      </c>
      <c r="AR281" s="1" t="e">
        <f t="shared" si="108"/>
        <v>#DIV/0!</v>
      </c>
      <c r="AS281" s="1">
        <v>1.91</v>
      </c>
      <c r="AT281" s="1">
        <f t="shared" si="109"/>
        <v>1.91</v>
      </c>
      <c r="AU281" s="23">
        <f t="shared" si="113"/>
        <v>0.26396917148362242</v>
      </c>
      <c r="AV281" s="1">
        <v>7000</v>
      </c>
      <c r="AW281" s="1">
        <v>8500</v>
      </c>
      <c r="AX281" s="1">
        <f t="shared" si="110"/>
        <v>1.21</v>
      </c>
      <c r="AY281" s="1">
        <v>1.627</v>
      </c>
      <c r="AZ281" s="1">
        <f t="shared" si="111"/>
        <v>1.627</v>
      </c>
      <c r="BA281" s="23">
        <f>1-(AZ281/J281)</f>
        <v>0.37302504816955684</v>
      </c>
      <c r="BB281" s="1" t="s">
        <v>289</v>
      </c>
      <c r="BC281" s="1" t="s">
        <v>293</v>
      </c>
      <c r="BD281" s="1">
        <v>0</v>
      </c>
      <c r="BE281" s="1">
        <v>1</v>
      </c>
      <c r="BF281" s="1">
        <v>0</v>
      </c>
      <c r="BG281" s="1">
        <v>0</v>
      </c>
      <c r="BH281" s="1">
        <v>0</v>
      </c>
    </row>
    <row r="282" spans="2:60" x14ac:dyDescent="0.2">
      <c r="B282" s="22" t="s">
        <v>578</v>
      </c>
      <c r="J282" s="1">
        <f t="shared" ref="J282:J345" si="114">IF(G282="Trioxan", I282*$I$595,IF(OR(LEFT(H282,1)="6",LEFT(H282,1)="7"), I282*0.95,I282))</f>
        <v>0</v>
      </c>
      <c r="N282" s="1" t="e">
        <f t="shared" si="94"/>
        <v>#DIV/0!</v>
      </c>
      <c r="P282" s="1">
        <f t="shared" si="95"/>
        <v>0</v>
      </c>
      <c r="Q282" s="23" t="e">
        <f t="shared" si="96"/>
        <v>#DIV/0!</v>
      </c>
      <c r="T282" s="1" t="e">
        <f t="shared" si="97"/>
        <v>#DIV/0!</v>
      </c>
      <c r="V282" s="1">
        <f t="shared" si="98"/>
        <v>0</v>
      </c>
      <c r="W282" s="23" t="e">
        <f t="shared" si="99"/>
        <v>#DIV/0!</v>
      </c>
      <c r="X282" s="1">
        <v>2000</v>
      </c>
      <c r="Y282" s="1">
        <v>2500</v>
      </c>
      <c r="Z282" s="1">
        <f t="shared" si="100"/>
        <v>1.25</v>
      </c>
      <c r="AB282" s="1">
        <f t="shared" si="101"/>
        <v>0</v>
      </c>
      <c r="AC282" s="23" t="e">
        <f t="shared" si="102"/>
        <v>#DIV/0!</v>
      </c>
      <c r="AF282" s="1" t="e">
        <f t="shared" si="103"/>
        <v>#DIV/0!</v>
      </c>
      <c r="AG282" s="1">
        <v>5000</v>
      </c>
      <c r="AH282" s="1">
        <v>5800</v>
      </c>
      <c r="AI282" s="1">
        <f t="shared" si="104"/>
        <v>1.1599999999999999</v>
      </c>
      <c r="AK282" s="1">
        <f t="shared" si="105"/>
        <v>0</v>
      </c>
      <c r="AL282" s="23" t="e">
        <f t="shared" si="106"/>
        <v>#DIV/0!</v>
      </c>
      <c r="AO282" s="1" t="e">
        <f t="shared" si="107"/>
        <v>#DIV/0!</v>
      </c>
      <c r="AR282" s="1" t="e">
        <f t="shared" si="108"/>
        <v>#DIV/0!</v>
      </c>
      <c r="AT282" s="1">
        <f t="shared" si="109"/>
        <v>0</v>
      </c>
      <c r="AU282" s="23" t="e">
        <f t="shared" si="113"/>
        <v>#DIV/0!</v>
      </c>
      <c r="AX282" s="1" t="e">
        <f t="shared" si="110"/>
        <v>#DIV/0!</v>
      </c>
      <c r="AZ282" s="1">
        <f t="shared" si="111"/>
        <v>0</v>
      </c>
      <c r="BA282" s="23" t="e">
        <f t="shared" ref="BA282:BA345" si="115">1-(AZ282/J282)</f>
        <v>#DIV/0!</v>
      </c>
    </row>
    <row r="283" spans="2:60" x14ac:dyDescent="0.2">
      <c r="B283" s="22" t="s">
        <v>284</v>
      </c>
      <c r="C283" s="1">
        <v>11</v>
      </c>
      <c r="F283" s="1" t="e">
        <f>ROUND(E283/D283,2)</f>
        <v>#DIV/0!</v>
      </c>
      <c r="G283" s="1" t="s">
        <v>63</v>
      </c>
      <c r="H283" s="1" t="s">
        <v>890</v>
      </c>
      <c r="I283" s="1">
        <v>2.7370000000000001</v>
      </c>
      <c r="J283" s="1">
        <f t="shared" si="114"/>
        <v>2.7370000000000001</v>
      </c>
      <c r="K283" s="23">
        <v>0</v>
      </c>
      <c r="N283" s="1" t="e">
        <f t="shared" si="94"/>
        <v>#DIV/0!</v>
      </c>
      <c r="O283" s="1">
        <v>2.7429999999999999</v>
      </c>
      <c r="P283" s="1">
        <f t="shared" si="95"/>
        <v>2.7429999999999999</v>
      </c>
      <c r="Q283" s="23">
        <f t="shared" si="96"/>
        <v>-2.19218122031406E-3</v>
      </c>
      <c r="T283" s="1" t="e">
        <f t="shared" si="97"/>
        <v>#DIV/0!</v>
      </c>
      <c r="U283" s="1">
        <v>2.6850000000000001</v>
      </c>
      <c r="V283" s="1">
        <f t="shared" si="98"/>
        <v>2.6850000000000001</v>
      </c>
      <c r="W283" s="23">
        <f t="shared" si="99"/>
        <v>1.8998903909389853E-2</v>
      </c>
      <c r="Z283" s="1" t="e">
        <f t="shared" si="100"/>
        <v>#DIV/0!</v>
      </c>
      <c r="AA283" s="1">
        <v>2.75</v>
      </c>
      <c r="AB283" s="1">
        <f t="shared" si="101"/>
        <v>2.75</v>
      </c>
      <c r="AC283" s="23">
        <f t="shared" si="102"/>
        <v>-4.7497259773474632E-3</v>
      </c>
      <c r="AF283" s="1" t="e">
        <f t="shared" si="103"/>
        <v>#DIV/0!</v>
      </c>
      <c r="AG283" s="1">
        <v>2000</v>
      </c>
      <c r="AH283" s="1">
        <v>2700</v>
      </c>
      <c r="AI283" s="1">
        <f t="shared" si="104"/>
        <v>1.35</v>
      </c>
      <c r="AJ283" s="1">
        <v>2.141</v>
      </c>
      <c r="AK283" s="1">
        <f t="shared" si="105"/>
        <v>2.141</v>
      </c>
      <c r="AL283" s="23">
        <f t="shared" si="106"/>
        <v>0.21775666788454517</v>
      </c>
      <c r="AO283" s="1" t="e">
        <f t="shared" si="107"/>
        <v>#DIV/0!</v>
      </c>
      <c r="AR283" s="1" t="e">
        <f t="shared" si="108"/>
        <v>#DIV/0!</v>
      </c>
      <c r="AS283" s="1">
        <v>1.238</v>
      </c>
      <c r="AT283" s="1">
        <f t="shared" si="109"/>
        <v>1.238</v>
      </c>
      <c r="AU283" s="23">
        <f t="shared" si="113"/>
        <v>0.54767994154183408</v>
      </c>
      <c r="AV283" s="1">
        <v>13800</v>
      </c>
      <c r="AW283" s="1">
        <v>16300</v>
      </c>
      <c r="AX283" s="1">
        <f t="shared" si="110"/>
        <v>1.18</v>
      </c>
      <c r="AY283" s="1">
        <v>0.91600000000000004</v>
      </c>
      <c r="AZ283" s="1">
        <f t="shared" si="111"/>
        <v>0.91600000000000004</v>
      </c>
      <c r="BA283" s="23">
        <f t="shared" si="115"/>
        <v>0.66532700036536352</v>
      </c>
      <c r="BB283" s="1" t="s">
        <v>289</v>
      </c>
      <c r="BC283" s="1" t="s">
        <v>293</v>
      </c>
      <c r="BD283" s="1">
        <v>0</v>
      </c>
      <c r="BE283" s="1">
        <v>1</v>
      </c>
      <c r="BF283" s="1">
        <v>0</v>
      </c>
      <c r="BG283" s="1">
        <v>0</v>
      </c>
      <c r="BH283" s="1">
        <v>0</v>
      </c>
    </row>
    <row r="284" spans="2:60" x14ac:dyDescent="0.2">
      <c r="B284" s="22" t="s">
        <v>578</v>
      </c>
      <c r="J284" s="1">
        <f t="shared" si="114"/>
        <v>0</v>
      </c>
      <c r="N284" s="1" t="e">
        <f t="shared" si="94"/>
        <v>#DIV/0!</v>
      </c>
      <c r="P284" s="1">
        <f t="shared" si="95"/>
        <v>0</v>
      </c>
      <c r="Q284" s="23" t="e">
        <f t="shared" si="96"/>
        <v>#DIV/0!</v>
      </c>
      <c r="T284" s="1" t="e">
        <f t="shared" si="97"/>
        <v>#DIV/0!</v>
      </c>
      <c r="V284" s="1">
        <f t="shared" si="98"/>
        <v>0</v>
      </c>
      <c r="W284" s="23" t="e">
        <f t="shared" si="99"/>
        <v>#DIV/0!</v>
      </c>
      <c r="X284" s="1">
        <v>720</v>
      </c>
      <c r="Y284" s="1">
        <v>1100</v>
      </c>
      <c r="Z284" s="1">
        <f t="shared" si="100"/>
        <v>1.53</v>
      </c>
      <c r="AB284" s="1">
        <f t="shared" si="101"/>
        <v>0</v>
      </c>
      <c r="AC284" s="23" t="e">
        <f t="shared" si="102"/>
        <v>#DIV/0!</v>
      </c>
      <c r="AF284" s="1" t="e">
        <f t="shared" si="103"/>
        <v>#DIV/0!</v>
      </c>
      <c r="AI284" s="1" t="e">
        <f t="shared" si="104"/>
        <v>#DIV/0!</v>
      </c>
      <c r="AK284" s="1">
        <f t="shared" si="105"/>
        <v>0</v>
      </c>
      <c r="AL284" s="23" t="e">
        <f t="shared" si="106"/>
        <v>#DIV/0!</v>
      </c>
      <c r="AO284" s="1" t="e">
        <f t="shared" si="107"/>
        <v>#DIV/0!</v>
      </c>
      <c r="AR284" s="1" t="e">
        <f t="shared" si="108"/>
        <v>#DIV/0!</v>
      </c>
      <c r="AT284" s="1">
        <f t="shared" si="109"/>
        <v>0</v>
      </c>
      <c r="AU284" s="23" t="e">
        <f t="shared" si="113"/>
        <v>#DIV/0!</v>
      </c>
      <c r="AX284" s="1" t="e">
        <f t="shared" si="110"/>
        <v>#DIV/0!</v>
      </c>
      <c r="AZ284" s="1">
        <f t="shared" si="111"/>
        <v>0</v>
      </c>
      <c r="BA284" s="23" t="e">
        <f t="shared" si="115"/>
        <v>#DIV/0!</v>
      </c>
    </row>
    <row r="285" spans="2:60" x14ac:dyDescent="0.2">
      <c r="B285" s="22" t="s">
        <v>285</v>
      </c>
      <c r="C285" s="1">
        <v>12</v>
      </c>
      <c r="F285" s="1" t="e">
        <f>ROUND(E285/D285,2)</f>
        <v>#DIV/0!</v>
      </c>
      <c r="G285" s="1" t="s">
        <v>63</v>
      </c>
      <c r="H285" s="1" t="s">
        <v>891</v>
      </c>
      <c r="I285" s="1">
        <v>2.6070000000000002</v>
      </c>
      <c r="J285" s="1">
        <f t="shared" si="114"/>
        <v>2.6070000000000002</v>
      </c>
      <c r="K285" s="23">
        <v>0</v>
      </c>
      <c r="N285" s="1" t="e">
        <f t="shared" si="94"/>
        <v>#DIV/0!</v>
      </c>
      <c r="O285" s="1">
        <v>2.577</v>
      </c>
      <c r="P285" s="1">
        <f t="shared" si="95"/>
        <v>2.577</v>
      </c>
      <c r="Q285" s="23">
        <f t="shared" si="96"/>
        <v>1.1507479861910364E-2</v>
      </c>
      <c r="T285" s="1" t="e">
        <f t="shared" si="97"/>
        <v>#DIV/0!</v>
      </c>
      <c r="U285" s="1">
        <v>2.5630000000000002</v>
      </c>
      <c r="V285" s="1">
        <f t="shared" si="98"/>
        <v>2.5630000000000002</v>
      </c>
      <c r="W285" s="23">
        <f t="shared" si="99"/>
        <v>1.6877637130801704E-2</v>
      </c>
      <c r="X285" s="1" t="s">
        <v>586</v>
      </c>
      <c r="Y285" s="1">
        <v>750</v>
      </c>
      <c r="Z285" s="1" t="e">
        <f t="shared" si="100"/>
        <v>#VALUE!</v>
      </c>
      <c r="AA285" s="1">
        <v>2.278</v>
      </c>
      <c r="AB285" s="1">
        <f t="shared" si="101"/>
        <v>2.278</v>
      </c>
      <c r="AC285" s="23">
        <f t="shared" si="102"/>
        <v>0.12619869581894905</v>
      </c>
      <c r="AF285" s="1" t="e">
        <f t="shared" si="103"/>
        <v>#DIV/0!</v>
      </c>
      <c r="AG285" s="1">
        <v>3000</v>
      </c>
      <c r="AH285" s="1">
        <v>3900</v>
      </c>
      <c r="AI285" s="1">
        <f t="shared" si="104"/>
        <v>1.3</v>
      </c>
      <c r="AJ285" s="1">
        <v>1.79</v>
      </c>
      <c r="AK285" s="1">
        <f t="shared" si="105"/>
        <v>1.79</v>
      </c>
      <c r="AL285" s="23">
        <f t="shared" si="106"/>
        <v>0.31338703490602227</v>
      </c>
      <c r="AO285" s="1" t="e">
        <f t="shared" si="107"/>
        <v>#DIV/0!</v>
      </c>
      <c r="AR285" s="1" t="e">
        <f t="shared" si="108"/>
        <v>#DIV/0!</v>
      </c>
      <c r="AS285" s="1">
        <v>1.2110000000000001</v>
      </c>
      <c r="AT285" s="1">
        <f t="shared" si="109"/>
        <v>1.2110000000000001</v>
      </c>
      <c r="AU285" s="23">
        <f t="shared" si="113"/>
        <v>0.53548139624088997</v>
      </c>
      <c r="AV285" s="1">
        <v>9600</v>
      </c>
      <c r="AW285" s="1">
        <v>13400</v>
      </c>
      <c r="AX285" s="1">
        <f t="shared" si="110"/>
        <v>1.4</v>
      </c>
      <c r="AY285" s="1">
        <v>1.034</v>
      </c>
      <c r="AZ285" s="1">
        <f t="shared" si="111"/>
        <v>1.034</v>
      </c>
      <c r="BA285" s="23">
        <f t="shared" si="115"/>
        <v>0.6033755274261603</v>
      </c>
      <c r="BB285" s="1" t="s">
        <v>289</v>
      </c>
      <c r="BC285" s="1" t="s">
        <v>291</v>
      </c>
      <c r="BD285" s="1">
        <v>0.5</v>
      </c>
      <c r="BE285" s="1">
        <v>0</v>
      </c>
      <c r="BF285" s="1">
        <v>0</v>
      </c>
      <c r="BG285" s="1">
        <v>0</v>
      </c>
      <c r="BH285" s="1">
        <v>0</v>
      </c>
    </row>
    <row r="286" spans="2:60" x14ac:dyDescent="0.2">
      <c r="B286" s="22"/>
    </row>
    <row r="287" spans="2:60" x14ac:dyDescent="0.2">
      <c r="B287" s="22" t="s">
        <v>286</v>
      </c>
      <c r="C287" s="1">
        <v>13</v>
      </c>
      <c r="F287" s="1" t="e">
        <f>ROUND(E287/D287,2)</f>
        <v>#DIV/0!</v>
      </c>
      <c r="G287" s="1" t="s">
        <v>63</v>
      </c>
      <c r="H287" s="1" t="s">
        <v>892</v>
      </c>
      <c r="I287" s="1">
        <v>2.2000000000000002</v>
      </c>
      <c r="J287" s="1">
        <f t="shared" si="114"/>
        <v>2.2000000000000002</v>
      </c>
      <c r="K287" s="23">
        <v>0</v>
      </c>
      <c r="N287" s="1" t="e">
        <f t="shared" si="94"/>
        <v>#DIV/0!</v>
      </c>
      <c r="O287" s="1">
        <v>2.1800000000000002</v>
      </c>
      <c r="P287" s="1">
        <f t="shared" si="95"/>
        <v>2.1800000000000002</v>
      </c>
      <c r="Q287" s="23">
        <f t="shared" si="96"/>
        <v>9.0909090909091494E-3</v>
      </c>
      <c r="T287" s="1" t="e">
        <f t="shared" si="97"/>
        <v>#DIV/0!</v>
      </c>
      <c r="U287" s="1">
        <v>2.21</v>
      </c>
      <c r="V287" s="1">
        <f t="shared" si="98"/>
        <v>2.21</v>
      </c>
      <c r="W287" s="23">
        <f t="shared" si="99"/>
        <v>-4.5454545454544082E-3</v>
      </c>
      <c r="X287" s="1" t="s">
        <v>124</v>
      </c>
      <c r="Y287" s="1" t="s">
        <v>124</v>
      </c>
      <c r="Z287" s="1" t="e">
        <f t="shared" si="100"/>
        <v>#VALUE!</v>
      </c>
      <c r="AA287" s="1">
        <v>2.1520000000000001</v>
      </c>
      <c r="AB287" s="1">
        <f t="shared" si="101"/>
        <v>2.1520000000000001</v>
      </c>
      <c r="AC287" s="23">
        <f t="shared" si="102"/>
        <v>2.1818181818181848E-2</v>
      </c>
      <c r="AF287" s="1" t="e">
        <f t="shared" si="103"/>
        <v>#DIV/0!</v>
      </c>
      <c r="AG287" s="1" t="s">
        <v>124</v>
      </c>
      <c r="AH287" s="1" t="s">
        <v>124</v>
      </c>
      <c r="AI287" s="1" t="e">
        <f t="shared" si="104"/>
        <v>#VALUE!</v>
      </c>
      <c r="AJ287" s="1">
        <v>1.97</v>
      </c>
      <c r="AK287" s="1">
        <f t="shared" si="105"/>
        <v>1.97</v>
      </c>
      <c r="AL287" s="23">
        <f t="shared" si="106"/>
        <v>0.10454545454545461</v>
      </c>
      <c r="AO287" s="1" t="e">
        <f t="shared" si="107"/>
        <v>#DIV/0!</v>
      </c>
      <c r="AR287" s="1" t="e">
        <f t="shared" si="108"/>
        <v>#DIV/0!</v>
      </c>
      <c r="AS287" s="1">
        <v>1.2350000000000001</v>
      </c>
      <c r="AT287" s="1">
        <f t="shared" si="109"/>
        <v>1.2350000000000001</v>
      </c>
      <c r="AU287" s="23">
        <f t="shared" si="113"/>
        <v>0.4386363636363636</v>
      </c>
      <c r="AV287" s="1" t="s">
        <v>124</v>
      </c>
      <c r="AW287" s="1" t="s">
        <v>124</v>
      </c>
      <c r="AX287" s="1" t="e">
        <f t="shared" si="110"/>
        <v>#VALUE!</v>
      </c>
      <c r="AY287" s="1">
        <v>1.125</v>
      </c>
      <c r="AZ287" s="1">
        <f t="shared" si="111"/>
        <v>1.125</v>
      </c>
      <c r="BA287" s="23">
        <f t="shared" si="115"/>
        <v>0.48863636363636365</v>
      </c>
      <c r="BB287" s="1" t="s">
        <v>289</v>
      </c>
      <c r="BC287" s="1" t="s">
        <v>90</v>
      </c>
      <c r="BD287" s="1">
        <v>0</v>
      </c>
      <c r="BE287" s="1">
        <v>1</v>
      </c>
      <c r="BF287" s="1">
        <v>0</v>
      </c>
      <c r="BG287" s="1">
        <v>0</v>
      </c>
      <c r="BH287" s="1">
        <v>0</v>
      </c>
    </row>
    <row r="288" spans="2:60" x14ac:dyDescent="0.2">
      <c r="B288" s="22" t="s">
        <v>287</v>
      </c>
      <c r="C288" s="1">
        <v>14</v>
      </c>
      <c r="F288" s="1" t="e">
        <f>ROUND(E288/D288,2)</f>
        <v>#DIV/0!</v>
      </c>
      <c r="G288" s="1" t="s">
        <v>63</v>
      </c>
      <c r="H288" s="1" t="s">
        <v>893</v>
      </c>
      <c r="I288" s="1">
        <v>2.234</v>
      </c>
      <c r="J288" s="1">
        <f t="shared" si="114"/>
        <v>2.234</v>
      </c>
      <c r="K288" s="23">
        <v>0</v>
      </c>
      <c r="N288" s="1" t="e">
        <f t="shared" si="94"/>
        <v>#DIV/0!</v>
      </c>
      <c r="O288" s="1">
        <v>2.2639999999999998</v>
      </c>
      <c r="P288" s="1">
        <f t="shared" si="95"/>
        <v>2.2639999999999998</v>
      </c>
      <c r="Q288" s="23">
        <f t="shared" si="96"/>
        <v>-1.3428827215756334E-2</v>
      </c>
      <c r="T288" s="1" t="e">
        <f t="shared" si="97"/>
        <v>#DIV/0!</v>
      </c>
      <c r="U288" s="1">
        <v>2.2269999999999999</v>
      </c>
      <c r="V288" s="1">
        <f t="shared" si="98"/>
        <v>2.2269999999999999</v>
      </c>
      <c r="W288" s="23">
        <f t="shared" si="99"/>
        <v>3.1333930170098778E-3</v>
      </c>
      <c r="X288" s="1" t="s">
        <v>124</v>
      </c>
      <c r="Y288" s="1" t="s">
        <v>124</v>
      </c>
      <c r="Z288" s="1" t="e">
        <f t="shared" si="100"/>
        <v>#VALUE!</v>
      </c>
      <c r="AA288" s="1">
        <v>1.1459999999999999</v>
      </c>
      <c r="AB288" s="1">
        <f t="shared" si="101"/>
        <v>1.1459999999999999</v>
      </c>
      <c r="AC288" s="23">
        <f t="shared" si="102"/>
        <v>0.48701880035810208</v>
      </c>
      <c r="AF288" s="1" t="e">
        <f t="shared" si="103"/>
        <v>#DIV/0!</v>
      </c>
      <c r="AG288" s="1" t="s">
        <v>124</v>
      </c>
      <c r="AH288" s="1" t="s">
        <v>124</v>
      </c>
      <c r="AI288" s="1" t="e">
        <f t="shared" si="104"/>
        <v>#VALUE!</v>
      </c>
      <c r="AJ288" s="1">
        <v>0.254</v>
      </c>
      <c r="AK288" s="1">
        <f t="shared" si="105"/>
        <v>0.254</v>
      </c>
      <c r="AL288" s="23">
        <f t="shared" si="106"/>
        <v>0.88630259623992835</v>
      </c>
      <c r="AO288" s="1" t="e">
        <f t="shared" si="107"/>
        <v>#DIV/0!</v>
      </c>
      <c r="AR288" s="1" t="e">
        <f t="shared" si="108"/>
        <v>#DIV/0!</v>
      </c>
      <c r="AS288" s="1">
        <v>7.9000000000000001E-2</v>
      </c>
      <c r="AT288" s="1">
        <f t="shared" si="109"/>
        <v>7.9000000000000001E-2</v>
      </c>
      <c r="AU288" s="23">
        <f t="shared" si="113"/>
        <v>0.96463742166517452</v>
      </c>
      <c r="AV288" s="1" t="s">
        <v>124</v>
      </c>
      <c r="AW288" s="1" t="s">
        <v>124</v>
      </c>
      <c r="AX288" s="1" t="e">
        <f t="shared" si="110"/>
        <v>#VALUE!</v>
      </c>
      <c r="AY288" s="1">
        <v>4.9000000000000002E-2</v>
      </c>
      <c r="AZ288" s="1">
        <f t="shared" si="111"/>
        <v>4.9000000000000002E-2</v>
      </c>
      <c r="BA288" s="23">
        <f t="shared" si="115"/>
        <v>0.97806624888093108</v>
      </c>
      <c r="BB288" s="1" t="s">
        <v>289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</row>
    <row r="289" spans="2:61" s="28" customFormat="1" x14ac:dyDescent="0.2">
      <c r="B289" s="28" t="s">
        <v>288</v>
      </c>
      <c r="F289" s="1" t="e">
        <f>ROUND(E289/D289,2)</f>
        <v>#DIV/0!</v>
      </c>
      <c r="J289" s="1">
        <f t="shared" si="114"/>
        <v>0</v>
      </c>
      <c r="K289" s="32">
        <v>0</v>
      </c>
      <c r="N289" s="1" t="e">
        <f t="shared" si="94"/>
        <v>#DIV/0!</v>
      </c>
      <c r="P289" s="1">
        <f t="shared" si="95"/>
        <v>0</v>
      </c>
      <c r="Q289" s="23" t="e">
        <f t="shared" si="96"/>
        <v>#DIV/0!</v>
      </c>
      <c r="T289" s="1" t="e">
        <f t="shared" si="97"/>
        <v>#DIV/0!</v>
      </c>
      <c r="V289" s="1">
        <f t="shared" si="98"/>
        <v>0</v>
      </c>
      <c r="W289" s="23" t="e">
        <f t="shared" si="99"/>
        <v>#DIV/0!</v>
      </c>
      <c r="Z289" s="1" t="e">
        <f t="shared" si="100"/>
        <v>#DIV/0!</v>
      </c>
      <c r="AB289" s="1">
        <f t="shared" si="101"/>
        <v>0</v>
      </c>
      <c r="AC289" s="23" t="e">
        <f t="shared" si="102"/>
        <v>#DIV/0!</v>
      </c>
      <c r="AF289" s="1" t="e">
        <f t="shared" si="103"/>
        <v>#DIV/0!</v>
      </c>
      <c r="AI289" s="1" t="e">
        <f t="shared" si="104"/>
        <v>#DIV/0!</v>
      </c>
      <c r="AK289" s="1">
        <f t="shared" si="105"/>
        <v>0</v>
      </c>
      <c r="AL289" s="23" t="e">
        <f t="shared" si="106"/>
        <v>#DIV/0!</v>
      </c>
      <c r="AO289" s="1" t="e">
        <f t="shared" si="107"/>
        <v>#DIV/0!</v>
      </c>
      <c r="AR289" s="1" t="e">
        <f t="shared" si="108"/>
        <v>#DIV/0!</v>
      </c>
      <c r="AT289" s="1">
        <f t="shared" si="109"/>
        <v>0</v>
      </c>
      <c r="AU289" s="23" t="e">
        <f t="shared" si="113"/>
        <v>#DIV/0!</v>
      </c>
      <c r="AX289" s="1" t="e">
        <f t="shared" si="110"/>
        <v>#DIV/0!</v>
      </c>
      <c r="AZ289" s="1">
        <f t="shared" si="111"/>
        <v>0</v>
      </c>
      <c r="BA289" s="23" t="e">
        <f t="shared" si="115"/>
        <v>#DIV/0!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</row>
    <row r="290" spans="2:61" x14ac:dyDescent="0.2">
      <c r="B290" s="22"/>
    </row>
    <row r="291" spans="2:61" x14ac:dyDescent="0.2">
      <c r="B291" s="22"/>
    </row>
    <row r="292" spans="2:61" x14ac:dyDescent="0.2">
      <c r="B292" s="22"/>
    </row>
    <row r="293" spans="2:61" x14ac:dyDescent="0.2">
      <c r="B293" s="22" t="s">
        <v>294</v>
      </c>
      <c r="C293" s="1">
        <v>1</v>
      </c>
      <c r="F293" s="1" t="e">
        <f>ROUND(E293/D293,2)</f>
        <v>#DIV/0!</v>
      </c>
      <c r="G293" s="1" t="s">
        <v>63</v>
      </c>
      <c r="H293" s="1">
        <v>3.99</v>
      </c>
      <c r="I293" s="1">
        <v>2.6850000000000001</v>
      </c>
      <c r="J293" s="1">
        <f t="shared" si="114"/>
        <v>2.6850000000000001</v>
      </c>
      <c r="K293" s="23">
        <v>0</v>
      </c>
      <c r="N293" s="1" t="e">
        <f t="shared" si="94"/>
        <v>#DIV/0!</v>
      </c>
      <c r="O293" s="1">
        <v>2.661</v>
      </c>
      <c r="P293" s="1">
        <f t="shared" si="95"/>
        <v>2.661</v>
      </c>
      <c r="Q293" s="23">
        <f t="shared" si="96"/>
        <v>8.9385474860335101E-3</v>
      </c>
      <c r="T293" s="1" t="e">
        <f t="shared" si="97"/>
        <v>#DIV/0!</v>
      </c>
      <c r="U293" s="1">
        <v>2.6429999999999998</v>
      </c>
      <c r="V293" s="1">
        <f t="shared" si="98"/>
        <v>2.6429999999999998</v>
      </c>
      <c r="W293" s="23">
        <f t="shared" si="99"/>
        <v>1.5642458100558754E-2</v>
      </c>
      <c r="X293" s="1">
        <v>850</v>
      </c>
      <c r="Y293" s="1">
        <v>950</v>
      </c>
      <c r="Z293" s="1">
        <f t="shared" si="100"/>
        <v>1.1200000000000001</v>
      </c>
      <c r="AA293" s="1">
        <v>2.605</v>
      </c>
      <c r="AB293" s="1">
        <f t="shared" si="101"/>
        <v>2.605</v>
      </c>
      <c r="AC293" s="23">
        <f t="shared" si="102"/>
        <v>2.9795158286778478E-2</v>
      </c>
      <c r="AF293" s="1" t="e">
        <f t="shared" si="103"/>
        <v>#DIV/0!</v>
      </c>
      <c r="AG293" s="1">
        <v>1300</v>
      </c>
      <c r="AH293" s="1">
        <v>1500</v>
      </c>
      <c r="AI293" s="1">
        <f t="shared" si="104"/>
        <v>1.1499999999999999</v>
      </c>
      <c r="AJ293" s="1">
        <v>2.4969999999999999</v>
      </c>
      <c r="AK293" s="1">
        <f t="shared" si="105"/>
        <v>2.4969999999999999</v>
      </c>
      <c r="AL293" s="23">
        <f t="shared" si="106"/>
        <v>7.0018621973929274E-2</v>
      </c>
      <c r="AO293" s="1" t="e">
        <f t="shared" si="107"/>
        <v>#DIV/0!</v>
      </c>
      <c r="AR293" s="1" t="e">
        <f t="shared" si="108"/>
        <v>#DIV/0!</v>
      </c>
      <c r="AS293" s="1">
        <v>2.35</v>
      </c>
      <c r="AT293" s="1">
        <f t="shared" si="109"/>
        <v>2.35</v>
      </c>
      <c r="AU293" s="23">
        <f t="shared" si="113"/>
        <v>0.12476722532588458</v>
      </c>
      <c r="AV293" s="1">
        <v>2100</v>
      </c>
      <c r="AW293" s="1">
        <v>2400</v>
      </c>
      <c r="AX293" s="1">
        <f t="shared" si="110"/>
        <v>1.1399999999999999</v>
      </c>
      <c r="AY293" s="1">
        <v>2.2749999999999999</v>
      </c>
      <c r="AZ293" s="1">
        <f t="shared" si="111"/>
        <v>2.2749999999999999</v>
      </c>
      <c r="BA293" s="23">
        <f t="shared" si="115"/>
        <v>0.15270018621973935</v>
      </c>
      <c r="BB293" s="1" t="s">
        <v>309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</row>
    <row r="294" spans="2:61" x14ac:dyDescent="0.2">
      <c r="B294" s="22" t="s">
        <v>295</v>
      </c>
      <c r="C294" s="1">
        <v>2</v>
      </c>
      <c r="F294" s="1" t="e">
        <f>ROUND(E294/D294,2)</f>
        <v>#DIV/0!</v>
      </c>
      <c r="G294" s="1" t="s">
        <v>63</v>
      </c>
      <c r="H294" s="1">
        <v>3.59</v>
      </c>
      <c r="I294" s="1">
        <v>2.6240000000000001</v>
      </c>
      <c r="J294" s="1">
        <f t="shared" si="114"/>
        <v>2.6240000000000001</v>
      </c>
      <c r="K294" s="23">
        <v>0</v>
      </c>
      <c r="N294" s="1" t="e">
        <f t="shared" si="94"/>
        <v>#DIV/0!</v>
      </c>
      <c r="O294" s="1">
        <v>2.5939999999999999</v>
      </c>
      <c r="P294" s="1">
        <f t="shared" si="95"/>
        <v>2.5939999999999999</v>
      </c>
      <c r="Q294" s="23">
        <f t="shared" si="96"/>
        <v>1.1432926829268442E-2</v>
      </c>
      <c r="T294" s="1" t="e">
        <f t="shared" si="97"/>
        <v>#DIV/0!</v>
      </c>
      <c r="U294" s="1">
        <v>2.5760000000000001</v>
      </c>
      <c r="V294" s="1">
        <f t="shared" si="98"/>
        <v>2.5760000000000001</v>
      </c>
      <c r="W294" s="23">
        <f t="shared" si="99"/>
        <v>1.8292682926829285E-2</v>
      </c>
      <c r="X294" s="1">
        <v>980</v>
      </c>
      <c r="Y294" s="1">
        <v>1100</v>
      </c>
      <c r="Z294" s="1">
        <f t="shared" si="100"/>
        <v>1.1200000000000001</v>
      </c>
      <c r="AA294" s="1">
        <v>2.5070000000000001</v>
      </c>
      <c r="AB294" s="1">
        <f t="shared" si="101"/>
        <v>2.5070000000000001</v>
      </c>
      <c r="AC294" s="23">
        <f t="shared" si="102"/>
        <v>4.4588414634146312E-2</v>
      </c>
      <c r="AF294" s="1" t="e">
        <f t="shared" si="103"/>
        <v>#DIV/0!</v>
      </c>
      <c r="AG294" s="1">
        <v>1600</v>
      </c>
      <c r="AH294" s="1">
        <v>1800</v>
      </c>
      <c r="AI294" s="1">
        <f t="shared" si="104"/>
        <v>1.1299999999999999</v>
      </c>
      <c r="AJ294" s="1">
        <v>2.391</v>
      </c>
      <c r="AK294" s="1">
        <f t="shared" si="105"/>
        <v>2.391</v>
      </c>
      <c r="AL294" s="23">
        <f t="shared" si="106"/>
        <v>8.8795731707317138E-2</v>
      </c>
      <c r="AO294" s="1" t="e">
        <f t="shared" si="107"/>
        <v>#DIV/0!</v>
      </c>
      <c r="AR294" s="1" t="e">
        <f t="shared" si="108"/>
        <v>#DIV/0!</v>
      </c>
      <c r="AS294" s="1">
        <v>2.2200000000000002</v>
      </c>
      <c r="AT294" s="1">
        <f t="shared" si="109"/>
        <v>2.2200000000000002</v>
      </c>
      <c r="AU294" s="23">
        <f t="shared" si="113"/>
        <v>0.15396341463414631</v>
      </c>
      <c r="AV294" s="1">
        <v>3000</v>
      </c>
      <c r="AW294" s="1">
        <v>3600</v>
      </c>
      <c r="AX294" s="1">
        <f t="shared" si="110"/>
        <v>1.2</v>
      </c>
      <c r="AY294" s="1">
        <v>2.1</v>
      </c>
      <c r="AZ294" s="1">
        <f t="shared" si="111"/>
        <v>2.1</v>
      </c>
      <c r="BA294" s="23">
        <f t="shared" si="115"/>
        <v>0.19969512195121952</v>
      </c>
      <c r="BB294" s="1" t="s">
        <v>309</v>
      </c>
      <c r="BC294" s="1" t="s">
        <v>290</v>
      </c>
      <c r="BD294" s="1">
        <v>0</v>
      </c>
      <c r="BE294" s="1">
        <v>0</v>
      </c>
      <c r="BF294" s="1">
        <v>0.5</v>
      </c>
      <c r="BG294" s="1">
        <v>0</v>
      </c>
      <c r="BH294" s="1">
        <v>0</v>
      </c>
      <c r="BI294" s="1">
        <v>0</v>
      </c>
    </row>
    <row r="295" spans="2:61" x14ac:dyDescent="0.2">
      <c r="B295" s="22" t="s">
        <v>296</v>
      </c>
      <c r="C295" s="1">
        <v>3</v>
      </c>
      <c r="F295" s="1" t="e">
        <f>ROUND(E295/D295,2)</f>
        <v>#DIV/0!</v>
      </c>
      <c r="G295" s="1" t="s">
        <v>63</v>
      </c>
      <c r="H295" s="1">
        <v>3.49</v>
      </c>
      <c r="I295" s="1">
        <v>2.6019999999999999</v>
      </c>
      <c r="J295" s="1">
        <f t="shared" si="114"/>
        <v>2.6019999999999999</v>
      </c>
      <c r="K295" s="23">
        <v>0</v>
      </c>
      <c r="N295" s="1" t="e">
        <f t="shared" si="94"/>
        <v>#DIV/0!</v>
      </c>
      <c r="O295" s="1">
        <v>2.54</v>
      </c>
      <c r="P295" s="1">
        <f t="shared" si="95"/>
        <v>2.54</v>
      </c>
      <c r="Q295" s="23">
        <f t="shared" si="96"/>
        <v>2.3827824750192073E-2</v>
      </c>
      <c r="T295" s="1" t="e">
        <f t="shared" si="97"/>
        <v>#DIV/0!</v>
      </c>
      <c r="U295" s="1">
        <v>2.508</v>
      </c>
      <c r="V295" s="1">
        <f t="shared" si="98"/>
        <v>2.508</v>
      </c>
      <c r="W295" s="23">
        <f t="shared" si="99"/>
        <v>3.6126056879323576E-2</v>
      </c>
      <c r="X295" s="1">
        <v>1300</v>
      </c>
      <c r="Y295" s="1">
        <v>1400</v>
      </c>
      <c r="Z295" s="1">
        <f t="shared" si="100"/>
        <v>1.08</v>
      </c>
      <c r="AA295" s="1">
        <v>2.4129999999999998</v>
      </c>
      <c r="AB295" s="1">
        <f t="shared" si="101"/>
        <v>2.4129999999999998</v>
      </c>
      <c r="AC295" s="23">
        <f t="shared" si="102"/>
        <v>7.2636433512682563E-2</v>
      </c>
      <c r="AF295" s="1" t="e">
        <f t="shared" si="103"/>
        <v>#DIV/0!</v>
      </c>
      <c r="AG295" s="1">
        <v>2100</v>
      </c>
      <c r="AH295" s="1">
        <v>2300</v>
      </c>
      <c r="AI295" s="1">
        <f t="shared" si="104"/>
        <v>1.1000000000000001</v>
      </c>
      <c r="AJ295" s="1">
        <v>2.2639999999999998</v>
      </c>
      <c r="AK295" s="1">
        <f t="shared" si="105"/>
        <v>2.2639999999999998</v>
      </c>
      <c r="AL295" s="23">
        <f t="shared" si="106"/>
        <v>0.12990007686395089</v>
      </c>
      <c r="AO295" s="1" t="e">
        <f t="shared" si="107"/>
        <v>#DIV/0!</v>
      </c>
      <c r="AR295" s="1" t="e">
        <f t="shared" si="108"/>
        <v>#DIV/0!</v>
      </c>
      <c r="AS295" s="1">
        <v>2.0590000000000002</v>
      </c>
      <c r="AT295" s="1">
        <f t="shared" si="109"/>
        <v>2.0590000000000002</v>
      </c>
      <c r="AU295" s="23">
        <f t="shared" si="113"/>
        <v>0.20868562644119892</v>
      </c>
      <c r="AV295" s="1">
        <v>3700</v>
      </c>
      <c r="AW295" s="1">
        <v>4000</v>
      </c>
      <c r="AX295" s="1">
        <f t="shared" si="110"/>
        <v>1.08</v>
      </c>
      <c r="AY295" s="1">
        <v>1.94</v>
      </c>
      <c r="AZ295" s="1">
        <f t="shared" si="111"/>
        <v>1.94</v>
      </c>
      <c r="BA295" s="23">
        <f t="shared" si="115"/>
        <v>0.25441967717140657</v>
      </c>
      <c r="BB295" s="1" t="s">
        <v>309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</row>
    <row r="296" spans="2:61" x14ac:dyDescent="0.2">
      <c r="B296" s="22"/>
    </row>
    <row r="297" spans="2:61" x14ac:dyDescent="0.2">
      <c r="B297" s="22" t="s">
        <v>297</v>
      </c>
      <c r="C297" s="1">
        <v>4</v>
      </c>
      <c r="F297" s="1" t="e">
        <f>ROUND(E297/D297,2)</f>
        <v>#DIV/0!</v>
      </c>
      <c r="G297" s="1" t="s">
        <v>63</v>
      </c>
      <c r="H297" s="1" t="s">
        <v>894</v>
      </c>
      <c r="I297" s="1">
        <v>2.6419999999999999</v>
      </c>
      <c r="J297" s="1">
        <f t="shared" si="114"/>
        <v>2.6419999999999999</v>
      </c>
      <c r="K297" s="23">
        <v>0</v>
      </c>
      <c r="N297" s="1" t="e">
        <f t="shared" si="94"/>
        <v>#DIV/0!</v>
      </c>
      <c r="O297" s="1">
        <v>2.5990000000000002</v>
      </c>
      <c r="P297" s="1">
        <f t="shared" si="95"/>
        <v>2.5990000000000002</v>
      </c>
      <c r="Q297" s="23">
        <f t="shared" si="96"/>
        <v>1.6275548826646391E-2</v>
      </c>
      <c r="T297" s="1" t="e">
        <f t="shared" si="97"/>
        <v>#DIV/0!</v>
      </c>
      <c r="U297" s="1">
        <v>2.544</v>
      </c>
      <c r="V297" s="1">
        <f t="shared" si="98"/>
        <v>2.544</v>
      </c>
      <c r="W297" s="23">
        <f t="shared" si="99"/>
        <v>3.709311127933379E-2</v>
      </c>
      <c r="X297" s="1">
        <v>1310</v>
      </c>
      <c r="Y297" s="1">
        <v>1480</v>
      </c>
      <c r="Z297" s="1">
        <f t="shared" si="100"/>
        <v>1.1299999999999999</v>
      </c>
      <c r="AA297" s="1">
        <v>2.4380000000000002</v>
      </c>
      <c r="AB297" s="1">
        <f t="shared" si="101"/>
        <v>2.4380000000000002</v>
      </c>
      <c r="AC297" s="23">
        <f t="shared" si="102"/>
        <v>7.7214231642694808E-2</v>
      </c>
      <c r="AF297" s="1" t="e">
        <f t="shared" si="103"/>
        <v>#DIV/0!</v>
      </c>
      <c r="AG297" s="1">
        <v>2400</v>
      </c>
      <c r="AH297" s="1">
        <v>2800</v>
      </c>
      <c r="AI297" s="1">
        <f t="shared" si="104"/>
        <v>1.17</v>
      </c>
      <c r="AJ297" s="1">
        <v>2.2749999999999999</v>
      </c>
      <c r="AK297" s="1">
        <f t="shared" si="105"/>
        <v>2.2749999999999999</v>
      </c>
      <c r="AL297" s="23">
        <f t="shared" si="106"/>
        <v>0.13890991672975017</v>
      </c>
      <c r="AO297" s="1" t="e">
        <f t="shared" si="107"/>
        <v>#DIV/0!</v>
      </c>
      <c r="AR297" s="1" t="e">
        <f t="shared" si="108"/>
        <v>#DIV/0!</v>
      </c>
      <c r="AS297" s="1">
        <v>2.0459999999999998</v>
      </c>
      <c r="AT297" s="1">
        <f t="shared" si="109"/>
        <v>2.0459999999999998</v>
      </c>
      <c r="AU297" s="23">
        <f t="shared" si="113"/>
        <v>0.2255866767600303</v>
      </c>
      <c r="AV297" s="1">
        <v>4700</v>
      </c>
      <c r="AW297" s="1">
        <v>5700</v>
      </c>
      <c r="AX297" s="1">
        <f t="shared" si="110"/>
        <v>1.21</v>
      </c>
      <c r="AY297" s="1">
        <v>1.91</v>
      </c>
      <c r="AZ297" s="1">
        <f t="shared" si="111"/>
        <v>1.91</v>
      </c>
      <c r="BA297" s="23">
        <f t="shared" si="115"/>
        <v>0.27706283118849362</v>
      </c>
      <c r="BB297" s="1" t="s">
        <v>309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</row>
    <row r="298" spans="2:61" x14ac:dyDescent="0.2">
      <c r="B298" s="22" t="s">
        <v>298</v>
      </c>
      <c r="C298" s="1">
        <v>5</v>
      </c>
      <c r="F298" s="1" t="e">
        <f>ROUND(E298/D298,2)</f>
        <v>#DIV/0!</v>
      </c>
      <c r="G298" s="1" t="s">
        <v>63</v>
      </c>
      <c r="H298" s="1">
        <v>3.55</v>
      </c>
      <c r="I298" s="1">
        <v>2.7669999999999999</v>
      </c>
      <c r="J298" s="1">
        <f t="shared" si="114"/>
        <v>2.7669999999999999</v>
      </c>
      <c r="K298" s="23">
        <v>0</v>
      </c>
      <c r="N298" s="1" t="e">
        <f t="shared" si="94"/>
        <v>#DIV/0!</v>
      </c>
      <c r="O298" s="1">
        <v>2.7130000000000001</v>
      </c>
      <c r="P298" s="1">
        <f t="shared" si="95"/>
        <v>2.7130000000000001</v>
      </c>
      <c r="Q298" s="23">
        <f t="shared" si="96"/>
        <v>1.9515720997470121E-2</v>
      </c>
      <c r="T298" s="1" t="e">
        <f t="shared" si="97"/>
        <v>#DIV/0!</v>
      </c>
      <c r="U298" s="1">
        <v>2.645</v>
      </c>
      <c r="V298" s="1">
        <f t="shared" si="98"/>
        <v>2.645</v>
      </c>
      <c r="W298" s="23">
        <f t="shared" si="99"/>
        <v>4.4091073364654787E-2</v>
      </c>
      <c r="X298" s="1">
        <v>2100</v>
      </c>
      <c r="Y298" s="1">
        <v>2400</v>
      </c>
      <c r="Z298" s="1">
        <f t="shared" si="100"/>
        <v>1.1399999999999999</v>
      </c>
      <c r="AA298" s="1">
        <v>2.4969999999999999</v>
      </c>
      <c r="AB298" s="1">
        <f t="shared" si="101"/>
        <v>2.4969999999999999</v>
      </c>
      <c r="AC298" s="23">
        <f t="shared" si="102"/>
        <v>9.7578604987350936E-2</v>
      </c>
      <c r="AF298" s="1" t="e">
        <f t="shared" si="103"/>
        <v>#DIV/0!</v>
      </c>
      <c r="AG298" s="1">
        <v>3600</v>
      </c>
      <c r="AH298" s="1">
        <v>4200</v>
      </c>
      <c r="AI298" s="1">
        <f t="shared" si="104"/>
        <v>1.17</v>
      </c>
      <c r="AJ298" s="1">
        <v>2.2549999999999999</v>
      </c>
      <c r="AK298" s="1">
        <f t="shared" si="105"/>
        <v>2.2549999999999999</v>
      </c>
      <c r="AL298" s="23">
        <f t="shared" si="106"/>
        <v>0.18503794723527289</v>
      </c>
      <c r="AO298" s="1" t="e">
        <f t="shared" si="107"/>
        <v>#DIV/0!</v>
      </c>
      <c r="AR298" s="1" t="e">
        <f t="shared" si="108"/>
        <v>#DIV/0!</v>
      </c>
      <c r="AS298" s="1">
        <v>1.927</v>
      </c>
      <c r="AT298" s="1">
        <f t="shared" si="109"/>
        <v>1.927</v>
      </c>
      <c r="AU298" s="23">
        <f t="shared" si="113"/>
        <v>0.30357788218286952</v>
      </c>
      <c r="AV298" s="1">
        <v>6100</v>
      </c>
      <c r="AW298" s="1">
        <v>7600</v>
      </c>
      <c r="AX298" s="1">
        <f t="shared" si="110"/>
        <v>1.25</v>
      </c>
      <c r="AY298" s="1">
        <v>1.78</v>
      </c>
      <c r="AZ298" s="1">
        <f t="shared" si="111"/>
        <v>1.78</v>
      </c>
      <c r="BA298" s="23">
        <f t="shared" si="115"/>
        <v>0.35670401156487164</v>
      </c>
      <c r="BB298" s="1" t="s">
        <v>309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</row>
    <row r="299" spans="2:61" x14ac:dyDescent="0.2">
      <c r="B299" s="22" t="s">
        <v>299</v>
      </c>
      <c r="C299" s="1">
        <v>6</v>
      </c>
      <c r="F299" s="1" t="e">
        <f>ROUND(E299/D299,2)</f>
        <v>#DIV/0!</v>
      </c>
      <c r="G299" s="1" t="s">
        <v>63</v>
      </c>
      <c r="H299" s="1">
        <v>3.55</v>
      </c>
      <c r="I299" s="1">
        <v>2.7869999999999999</v>
      </c>
      <c r="J299" s="1">
        <f t="shared" si="114"/>
        <v>2.7869999999999999</v>
      </c>
      <c r="K299" s="23">
        <v>0</v>
      </c>
      <c r="N299" s="1" t="e">
        <f t="shared" si="94"/>
        <v>#DIV/0!</v>
      </c>
      <c r="O299" s="1">
        <v>2.7109999999999999</v>
      </c>
      <c r="P299" s="1">
        <f t="shared" si="95"/>
        <v>2.7109999999999999</v>
      </c>
      <c r="Q299" s="23">
        <f t="shared" si="96"/>
        <v>2.7269465374955226E-2</v>
      </c>
      <c r="T299" s="1" t="e">
        <f t="shared" si="97"/>
        <v>#DIV/0!</v>
      </c>
      <c r="U299" s="1">
        <v>2.613</v>
      </c>
      <c r="V299" s="1">
        <f t="shared" si="98"/>
        <v>2.613</v>
      </c>
      <c r="W299" s="23">
        <f t="shared" si="99"/>
        <v>6.243272335844996E-2</v>
      </c>
      <c r="X299" s="1">
        <v>3000</v>
      </c>
      <c r="Y299" s="1">
        <v>3300</v>
      </c>
      <c r="Z299" s="1">
        <f t="shared" si="100"/>
        <v>1.1000000000000001</v>
      </c>
      <c r="AA299" s="1">
        <v>2.4089999999999998</v>
      </c>
      <c r="AB299" s="1">
        <f t="shared" si="101"/>
        <v>2.4089999999999998</v>
      </c>
      <c r="AC299" s="23">
        <f t="shared" si="102"/>
        <v>0.13562970936490859</v>
      </c>
      <c r="AF299" s="1" t="e">
        <f t="shared" si="103"/>
        <v>#DIV/0!</v>
      </c>
      <c r="AG299" s="1">
        <v>5100</v>
      </c>
      <c r="AH299" s="1">
        <v>5500</v>
      </c>
      <c r="AI299" s="1">
        <f t="shared" si="104"/>
        <v>1.08</v>
      </c>
      <c r="AJ299" s="1">
        <v>2.1150000000000002</v>
      </c>
      <c r="AK299" s="1">
        <f t="shared" si="105"/>
        <v>2.1150000000000002</v>
      </c>
      <c r="AL299" s="23">
        <f t="shared" si="106"/>
        <v>0.24111948331539279</v>
      </c>
      <c r="AO299" s="1" t="e">
        <f t="shared" si="107"/>
        <v>#DIV/0!</v>
      </c>
      <c r="AR299" s="1" t="e">
        <f t="shared" si="108"/>
        <v>#DIV/0!</v>
      </c>
      <c r="AS299" s="1">
        <v>1.7589999999999999</v>
      </c>
      <c r="AT299" s="1">
        <f t="shared" si="109"/>
        <v>1.7589999999999999</v>
      </c>
      <c r="AU299" s="23">
        <f t="shared" si="113"/>
        <v>0.36885540007176176</v>
      </c>
      <c r="AV299" s="1">
        <v>8000</v>
      </c>
      <c r="AW299" s="1">
        <v>9000</v>
      </c>
      <c r="AX299" s="1">
        <f t="shared" si="110"/>
        <v>1.1299999999999999</v>
      </c>
      <c r="AY299" s="1">
        <v>1.587</v>
      </c>
      <c r="AZ299" s="1">
        <f t="shared" si="111"/>
        <v>1.587</v>
      </c>
      <c r="BA299" s="23">
        <f t="shared" si="115"/>
        <v>0.4305705059203444</v>
      </c>
      <c r="BB299" s="1" t="s">
        <v>309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1</v>
      </c>
    </row>
    <row r="300" spans="2:61" x14ac:dyDescent="0.2">
      <c r="B300" s="22"/>
    </row>
    <row r="301" spans="2:61" x14ac:dyDescent="0.2">
      <c r="B301" s="22" t="s">
        <v>300</v>
      </c>
      <c r="C301" s="1">
        <v>7</v>
      </c>
      <c r="F301" s="1" t="e">
        <f>ROUND(E301/D301,2)</f>
        <v>#DIV/0!</v>
      </c>
      <c r="G301" s="1" t="s">
        <v>63</v>
      </c>
      <c r="H301" s="1">
        <v>3.99</v>
      </c>
      <c r="I301" s="1">
        <v>2.72</v>
      </c>
      <c r="J301" s="1">
        <f t="shared" si="114"/>
        <v>2.72</v>
      </c>
      <c r="K301" s="23">
        <v>0</v>
      </c>
      <c r="N301" s="1" t="e">
        <f t="shared" si="94"/>
        <v>#DIV/0!</v>
      </c>
      <c r="O301" s="1">
        <v>2.6970000000000001</v>
      </c>
      <c r="P301" s="1">
        <f t="shared" si="95"/>
        <v>2.6970000000000001</v>
      </c>
      <c r="Q301" s="23">
        <f t="shared" si="96"/>
        <v>8.4558823529412575E-3</v>
      </c>
      <c r="T301" s="1" t="e">
        <f t="shared" si="97"/>
        <v>#DIV/0!</v>
      </c>
      <c r="U301" s="1">
        <v>2.6760000000000002</v>
      </c>
      <c r="V301" s="1">
        <f t="shared" si="98"/>
        <v>2.6760000000000002</v>
      </c>
      <c r="W301" s="23">
        <f t="shared" si="99"/>
        <v>1.6176470588235348E-2</v>
      </c>
      <c r="X301" s="1">
        <v>950</v>
      </c>
      <c r="Y301" s="1">
        <v>1050</v>
      </c>
      <c r="Z301" s="1">
        <f t="shared" si="100"/>
        <v>1.1100000000000001</v>
      </c>
      <c r="AA301" s="1">
        <v>2.6269999999999998</v>
      </c>
      <c r="AB301" s="1">
        <f t="shared" si="101"/>
        <v>2.6269999999999998</v>
      </c>
      <c r="AC301" s="23">
        <f t="shared" si="102"/>
        <v>3.4191176470588336E-2</v>
      </c>
      <c r="AF301" s="1" t="e">
        <f t="shared" si="103"/>
        <v>#DIV/0!</v>
      </c>
      <c r="AG301" s="1">
        <v>1480</v>
      </c>
      <c r="AH301" s="1">
        <v>1750</v>
      </c>
      <c r="AI301" s="1">
        <f t="shared" si="104"/>
        <v>1.18</v>
      </c>
      <c r="AJ301" s="1">
        <v>2.5510000000000002</v>
      </c>
      <c r="AK301" s="1">
        <f t="shared" si="105"/>
        <v>2.5510000000000002</v>
      </c>
      <c r="AL301" s="23">
        <f t="shared" si="106"/>
        <v>6.2132352941176472E-2</v>
      </c>
      <c r="AO301" s="1" t="e">
        <f t="shared" si="107"/>
        <v>#DIV/0!</v>
      </c>
      <c r="AR301" s="1" t="e">
        <f t="shared" si="108"/>
        <v>#DIV/0!</v>
      </c>
      <c r="AS301" s="1">
        <v>2.4039999999999999</v>
      </c>
      <c r="AT301" s="1">
        <f t="shared" si="109"/>
        <v>2.4039999999999999</v>
      </c>
      <c r="AU301" s="23">
        <f t="shared" si="113"/>
        <v>0.11617647058823544</v>
      </c>
      <c r="AV301" s="1">
        <v>3200</v>
      </c>
      <c r="AW301" s="1">
        <v>3600</v>
      </c>
      <c r="AX301" s="1">
        <f t="shared" si="110"/>
        <v>1.1299999999999999</v>
      </c>
      <c r="AY301" s="1">
        <v>2.3490000000000002</v>
      </c>
      <c r="AZ301" s="1">
        <f t="shared" si="111"/>
        <v>2.3490000000000002</v>
      </c>
      <c r="BA301" s="23">
        <f t="shared" si="115"/>
        <v>0.13639705882352937</v>
      </c>
      <c r="BB301" s="1" t="s">
        <v>309</v>
      </c>
      <c r="BC301" s="1" t="s">
        <v>310</v>
      </c>
      <c r="BD301" s="1">
        <v>0</v>
      </c>
      <c r="BE301" s="1">
        <v>0</v>
      </c>
      <c r="BF301" s="1">
        <v>0</v>
      </c>
      <c r="BG301" s="1">
        <v>1</v>
      </c>
      <c r="BH301" s="1">
        <v>0</v>
      </c>
      <c r="BI301" s="1">
        <v>0</v>
      </c>
    </row>
    <row r="302" spans="2:61" x14ac:dyDescent="0.2">
      <c r="B302" s="22" t="s">
        <v>301</v>
      </c>
      <c r="C302" s="1">
        <v>8</v>
      </c>
      <c r="F302" s="1" t="e">
        <f>ROUND(E302/D302,2)</f>
        <v>#DIV/0!</v>
      </c>
      <c r="G302" s="1" t="s">
        <v>63</v>
      </c>
      <c r="H302" s="1">
        <v>3.59</v>
      </c>
      <c r="I302" s="1">
        <v>2.6680000000000001</v>
      </c>
      <c r="J302" s="1">
        <f t="shared" si="114"/>
        <v>2.6680000000000001</v>
      </c>
      <c r="K302" s="23">
        <v>0</v>
      </c>
      <c r="N302" s="1" t="e">
        <f t="shared" si="94"/>
        <v>#DIV/0!</v>
      </c>
      <c r="O302" s="1">
        <v>2.6480000000000001</v>
      </c>
      <c r="P302" s="1">
        <f t="shared" si="95"/>
        <v>2.6480000000000001</v>
      </c>
      <c r="Q302" s="23">
        <f t="shared" si="96"/>
        <v>7.496251874062998E-3</v>
      </c>
      <c r="T302" s="1" t="e">
        <f t="shared" si="97"/>
        <v>#DIV/0!</v>
      </c>
      <c r="U302" s="1">
        <v>2.65</v>
      </c>
      <c r="V302" s="1">
        <f t="shared" si="98"/>
        <v>2.65</v>
      </c>
      <c r="W302" s="23">
        <f t="shared" si="99"/>
        <v>6.7466266866567093E-3</v>
      </c>
      <c r="X302" s="1">
        <v>1100</v>
      </c>
      <c r="Y302" s="1">
        <v>1200</v>
      </c>
      <c r="Z302" s="1">
        <f t="shared" si="100"/>
        <v>1.0900000000000001</v>
      </c>
      <c r="AA302" s="1">
        <v>2.5950000000000002</v>
      </c>
      <c r="AB302" s="1">
        <f t="shared" si="101"/>
        <v>2.5950000000000002</v>
      </c>
      <c r="AC302" s="23">
        <f t="shared" si="102"/>
        <v>2.7361319340329815E-2</v>
      </c>
      <c r="AF302" s="1" t="e">
        <f t="shared" si="103"/>
        <v>#DIV/0!</v>
      </c>
      <c r="AG302" s="1">
        <v>1900</v>
      </c>
      <c r="AH302" s="1">
        <v>2100</v>
      </c>
      <c r="AI302" s="1">
        <f t="shared" si="104"/>
        <v>1.1100000000000001</v>
      </c>
      <c r="AJ302" s="1">
        <v>2.4969999999999999</v>
      </c>
      <c r="AK302" s="1">
        <f t="shared" si="105"/>
        <v>2.4969999999999999</v>
      </c>
      <c r="AL302" s="23">
        <f t="shared" si="106"/>
        <v>6.4092953523238516E-2</v>
      </c>
      <c r="AO302" s="1" t="e">
        <f t="shared" si="107"/>
        <v>#DIV/0!</v>
      </c>
      <c r="AR302" s="1" t="e">
        <f t="shared" si="108"/>
        <v>#DIV/0!</v>
      </c>
      <c r="AS302" s="1">
        <v>2.2999999999999998</v>
      </c>
      <c r="AT302" s="1">
        <f t="shared" si="109"/>
        <v>2.2999999999999998</v>
      </c>
      <c r="AU302" s="23">
        <f t="shared" si="113"/>
        <v>0.13793103448275879</v>
      </c>
      <c r="AV302" s="1" t="s">
        <v>712</v>
      </c>
      <c r="AW302" s="1">
        <v>4500</v>
      </c>
      <c r="AX302" s="1">
        <f>ROUND(AW302/3800,2)</f>
        <v>1.18</v>
      </c>
      <c r="AY302" s="1">
        <v>2.0169999999999999</v>
      </c>
      <c r="AZ302" s="1">
        <f t="shared" si="111"/>
        <v>2.0169999999999999</v>
      </c>
      <c r="BA302" s="23">
        <f t="shared" si="115"/>
        <v>0.24400299850074969</v>
      </c>
      <c r="BB302" s="1" t="s">
        <v>309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</row>
    <row r="303" spans="2:61" x14ac:dyDescent="0.2">
      <c r="B303" s="22" t="s">
        <v>302</v>
      </c>
      <c r="C303" s="1">
        <v>9</v>
      </c>
      <c r="F303" s="1" t="e">
        <f>ROUND(E303/D303,2)</f>
        <v>#DIV/0!</v>
      </c>
      <c r="G303" s="1" t="s">
        <v>63</v>
      </c>
      <c r="H303" s="1">
        <v>3.51</v>
      </c>
      <c r="I303" s="1">
        <v>2.67</v>
      </c>
      <c r="J303" s="1">
        <f t="shared" si="114"/>
        <v>2.67</v>
      </c>
      <c r="K303" s="23">
        <v>0</v>
      </c>
      <c r="N303" s="1" t="e">
        <f t="shared" si="94"/>
        <v>#DIV/0!</v>
      </c>
      <c r="O303" s="1">
        <v>2.6419999999999999</v>
      </c>
      <c r="P303" s="1">
        <f t="shared" si="95"/>
        <v>2.6419999999999999</v>
      </c>
      <c r="Q303" s="23">
        <f t="shared" si="96"/>
        <v>1.0486891385767749E-2</v>
      </c>
      <c r="T303" s="1" t="e">
        <f t="shared" si="97"/>
        <v>#DIV/0!</v>
      </c>
      <c r="U303" s="1">
        <v>2.6070000000000002</v>
      </c>
      <c r="V303" s="1">
        <f t="shared" si="98"/>
        <v>2.6070000000000002</v>
      </c>
      <c r="W303" s="23">
        <f t="shared" si="99"/>
        <v>2.3595505617977408E-2</v>
      </c>
      <c r="X303" s="1">
        <v>1450</v>
      </c>
      <c r="Y303" s="1">
        <v>1640</v>
      </c>
      <c r="Z303" s="1">
        <f t="shared" si="100"/>
        <v>1.1299999999999999</v>
      </c>
      <c r="AA303" s="1">
        <v>2.5350000000000001</v>
      </c>
      <c r="AB303" s="1">
        <f t="shared" si="101"/>
        <v>2.5350000000000001</v>
      </c>
      <c r="AC303" s="23">
        <f t="shared" si="102"/>
        <v>5.056179775280889E-2</v>
      </c>
      <c r="AF303" s="1" t="e">
        <f t="shared" si="103"/>
        <v>#DIV/0!</v>
      </c>
      <c r="AG303" s="1">
        <v>2500</v>
      </c>
      <c r="AH303" s="1">
        <v>2800</v>
      </c>
      <c r="AI303" s="1">
        <f t="shared" si="104"/>
        <v>1.1200000000000001</v>
      </c>
      <c r="AJ303" s="1">
        <v>2.399</v>
      </c>
      <c r="AK303" s="1">
        <f t="shared" si="105"/>
        <v>2.399</v>
      </c>
      <c r="AL303" s="23">
        <f t="shared" si="106"/>
        <v>0.10149812734082397</v>
      </c>
      <c r="AO303" s="1" t="e">
        <f t="shared" si="107"/>
        <v>#DIV/0!</v>
      </c>
      <c r="AR303" s="1" t="e">
        <f t="shared" si="108"/>
        <v>#DIV/0!</v>
      </c>
      <c r="AS303" s="1">
        <v>2.1640000000000001</v>
      </c>
      <c r="AT303" s="1">
        <f t="shared" si="109"/>
        <v>2.1640000000000001</v>
      </c>
      <c r="AU303" s="23">
        <f t="shared" si="113"/>
        <v>0.1895131086142321</v>
      </c>
      <c r="AV303" s="1">
        <v>4100</v>
      </c>
      <c r="AW303" s="1">
        <v>4800</v>
      </c>
      <c r="AX303" s="1">
        <f t="shared" si="110"/>
        <v>1.17</v>
      </c>
      <c r="AY303" s="1">
        <v>2.1779999999999999</v>
      </c>
      <c r="AZ303" s="1">
        <f t="shared" si="111"/>
        <v>2.1779999999999999</v>
      </c>
      <c r="BA303" s="23">
        <f t="shared" si="115"/>
        <v>0.18426966292134828</v>
      </c>
      <c r="BB303" s="1" t="s">
        <v>309</v>
      </c>
      <c r="BC303" s="1" t="s">
        <v>311</v>
      </c>
      <c r="BD303" s="1">
        <v>0</v>
      </c>
      <c r="BE303" s="1">
        <v>0</v>
      </c>
      <c r="BF303" s="1">
        <v>0</v>
      </c>
      <c r="BG303" s="1">
        <v>0</v>
      </c>
      <c r="BH303" s="1">
        <v>1</v>
      </c>
      <c r="BI303" s="1">
        <v>0</v>
      </c>
    </row>
    <row r="304" spans="2:61" x14ac:dyDescent="0.2">
      <c r="B304" s="22"/>
    </row>
    <row r="305" spans="2:61" x14ac:dyDescent="0.2">
      <c r="B305" s="22" t="s">
        <v>303</v>
      </c>
      <c r="C305" s="1">
        <v>10</v>
      </c>
      <c r="F305" s="1" t="e">
        <f>ROUND(E305/D305,2)</f>
        <v>#DIV/0!</v>
      </c>
      <c r="G305" s="1" t="s">
        <v>788</v>
      </c>
      <c r="H305" s="1" t="s">
        <v>895</v>
      </c>
      <c r="I305" s="1">
        <v>3.1059999999999999</v>
      </c>
      <c r="J305" s="1">
        <f t="shared" si="114"/>
        <v>2.6400999999999999</v>
      </c>
      <c r="K305" s="23">
        <v>0</v>
      </c>
      <c r="N305" s="1" t="e">
        <f t="shared" si="94"/>
        <v>#DIV/0!</v>
      </c>
      <c r="O305" s="1">
        <v>2.952</v>
      </c>
      <c r="P305" s="1">
        <f t="shared" si="95"/>
        <v>2.5091999999999999</v>
      </c>
      <c r="Q305" s="23">
        <f t="shared" si="96"/>
        <v>4.9581455247907247E-2</v>
      </c>
      <c r="T305" s="1" t="e">
        <f t="shared" si="97"/>
        <v>#DIV/0!</v>
      </c>
      <c r="U305" s="1">
        <v>2.8039999999999998</v>
      </c>
      <c r="V305" s="1">
        <f t="shared" si="98"/>
        <v>2.3834</v>
      </c>
      <c r="W305" s="23">
        <f t="shared" si="99"/>
        <v>9.7231165486155846E-2</v>
      </c>
      <c r="X305" s="1">
        <v>4900</v>
      </c>
      <c r="Y305" s="1">
        <v>7100</v>
      </c>
      <c r="Z305" s="1">
        <f t="shared" si="100"/>
        <v>1.45</v>
      </c>
      <c r="AA305" s="1">
        <v>2.5990000000000002</v>
      </c>
      <c r="AB305" s="1">
        <f t="shared" si="101"/>
        <v>2.2091500000000002</v>
      </c>
      <c r="AC305" s="23">
        <f t="shared" si="102"/>
        <v>0.16323245331616221</v>
      </c>
      <c r="AF305" s="1" t="e">
        <f t="shared" si="103"/>
        <v>#DIV/0!</v>
      </c>
      <c r="AG305" s="1">
        <v>6300</v>
      </c>
      <c r="AH305" s="1">
        <v>8900</v>
      </c>
      <c r="AI305" s="1">
        <f t="shared" si="104"/>
        <v>1.41</v>
      </c>
      <c r="AJ305" s="1">
        <v>2.2130000000000001</v>
      </c>
      <c r="AK305" s="1">
        <f t="shared" si="105"/>
        <v>1.8810500000000001</v>
      </c>
      <c r="AL305" s="23">
        <f t="shared" si="106"/>
        <v>0.28750804893754023</v>
      </c>
      <c r="AO305" s="1" t="e">
        <f t="shared" si="107"/>
        <v>#DIV/0!</v>
      </c>
      <c r="AR305" s="1" t="e">
        <f t="shared" si="108"/>
        <v>#DIV/0!</v>
      </c>
      <c r="AS305" s="1">
        <v>1.754</v>
      </c>
      <c r="AT305" s="1">
        <f t="shared" si="109"/>
        <v>1.4908999999999999</v>
      </c>
      <c r="AU305" s="23">
        <f t="shared" si="113"/>
        <v>0.4352865421764327</v>
      </c>
      <c r="AV305" s="1">
        <v>8900</v>
      </c>
      <c r="AW305" s="1">
        <v>12100</v>
      </c>
      <c r="AX305" s="1">
        <f t="shared" si="110"/>
        <v>1.36</v>
      </c>
      <c r="AY305" s="1">
        <v>1.5029999999999999</v>
      </c>
      <c r="AZ305" s="1">
        <f t="shared" si="111"/>
        <v>1.27755</v>
      </c>
      <c r="BA305" s="23">
        <f t="shared" si="115"/>
        <v>0.51609787508048943</v>
      </c>
      <c r="BB305" s="1" t="s">
        <v>309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</row>
    <row r="306" spans="2:61" x14ac:dyDescent="0.2">
      <c r="B306" s="22" t="s">
        <v>304</v>
      </c>
      <c r="C306" s="1">
        <v>11</v>
      </c>
      <c r="F306" s="1" t="e">
        <f>ROUND(E306/D306,2)</f>
        <v>#DIV/0!</v>
      </c>
      <c r="G306" s="1" t="s">
        <v>63</v>
      </c>
      <c r="H306" s="1" t="s">
        <v>896</v>
      </c>
      <c r="I306" s="1">
        <v>2.456</v>
      </c>
      <c r="J306" s="1">
        <f t="shared" si="114"/>
        <v>2.3331999999999997</v>
      </c>
      <c r="K306" s="23">
        <v>0</v>
      </c>
      <c r="N306" s="1" t="e">
        <f t="shared" si="94"/>
        <v>#DIV/0!</v>
      </c>
      <c r="O306" s="1">
        <v>2.2759999999999998</v>
      </c>
      <c r="P306" s="1">
        <f t="shared" si="95"/>
        <v>2.1621999999999999</v>
      </c>
      <c r="Q306" s="23">
        <f t="shared" si="96"/>
        <v>7.3289902280130215E-2</v>
      </c>
      <c r="T306" s="1" t="e">
        <f t="shared" si="97"/>
        <v>#DIV/0!</v>
      </c>
      <c r="U306" s="1">
        <v>2.1309999999999998</v>
      </c>
      <c r="V306" s="1">
        <f t="shared" si="98"/>
        <v>2.0244499999999999</v>
      </c>
      <c r="W306" s="23">
        <f t="shared" si="99"/>
        <v>0.13232899022801303</v>
      </c>
      <c r="X306" s="1">
        <v>7100</v>
      </c>
      <c r="Y306" s="1">
        <v>10300</v>
      </c>
      <c r="Z306" s="1">
        <f t="shared" si="100"/>
        <v>1.45</v>
      </c>
      <c r="AA306" s="1">
        <v>1.8069999999999999</v>
      </c>
      <c r="AB306" s="1">
        <f t="shared" si="101"/>
        <v>1.7166499999999998</v>
      </c>
      <c r="AC306" s="23">
        <f t="shared" si="102"/>
        <v>0.26425081433224751</v>
      </c>
      <c r="AF306" s="1" t="e">
        <f t="shared" si="103"/>
        <v>#DIV/0!</v>
      </c>
      <c r="AG306" s="1">
        <v>9400</v>
      </c>
      <c r="AH306" s="1">
        <v>13100</v>
      </c>
      <c r="AI306" s="1">
        <f t="shared" si="104"/>
        <v>1.39</v>
      </c>
      <c r="AJ306" s="1">
        <v>1.29</v>
      </c>
      <c r="AK306" s="1">
        <f t="shared" si="105"/>
        <v>1.2255</v>
      </c>
      <c r="AL306" s="23">
        <f t="shared" si="106"/>
        <v>0.47475570032573278</v>
      </c>
      <c r="AO306" s="1" t="e">
        <f t="shared" si="107"/>
        <v>#DIV/0!</v>
      </c>
      <c r="AR306" s="1" t="e">
        <f t="shared" si="108"/>
        <v>#DIV/0!</v>
      </c>
      <c r="AS306" s="1">
        <v>0.74099999999999999</v>
      </c>
      <c r="AT306" s="1">
        <f t="shared" si="109"/>
        <v>0.70394999999999996</v>
      </c>
      <c r="AU306" s="23">
        <f t="shared" si="113"/>
        <v>0.69828990228013033</v>
      </c>
      <c r="AV306" s="1">
        <v>11600</v>
      </c>
      <c r="AW306" s="1">
        <v>17000</v>
      </c>
      <c r="AX306" s="1">
        <f t="shared" si="110"/>
        <v>1.47</v>
      </c>
      <c r="AY306" s="1">
        <v>0.57099999999999995</v>
      </c>
      <c r="AZ306" s="1">
        <f t="shared" si="111"/>
        <v>0.54244999999999988</v>
      </c>
      <c r="BA306" s="23">
        <f t="shared" si="115"/>
        <v>0.76750814332247563</v>
      </c>
      <c r="BB306" s="1" t="s">
        <v>309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</row>
    <row r="307" spans="2:61" x14ac:dyDescent="0.2">
      <c r="B307" s="22" t="s">
        <v>305</v>
      </c>
      <c r="C307" s="1">
        <v>12</v>
      </c>
      <c r="F307" s="1" t="e">
        <f>ROUND(E307/D307,2)</f>
        <v>#DIV/0!</v>
      </c>
      <c r="G307" s="1" t="s">
        <v>63</v>
      </c>
      <c r="H307" s="1" t="s">
        <v>897</v>
      </c>
      <c r="I307" s="1">
        <v>2.2890000000000001</v>
      </c>
      <c r="J307" s="1">
        <f t="shared" si="114"/>
        <v>2.17455</v>
      </c>
      <c r="K307" s="23">
        <v>0</v>
      </c>
      <c r="N307" s="1" t="e">
        <f t="shared" si="94"/>
        <v>#DIV/0!</v>
      </c>
      <c r="O307" s="1">
        <v>1.8939999999999999</v>
      </c>
      <c r="P307" s="1">
        <f t="shared" si="95"/>
        <v>1.7992999999999999</v>
      </c>
      <c r="Q307" s="23">
        <f t="shared" si="96"/>
        <v>0.17256443861948456</v>
      </c>
      <c r="T307" s="1" t="e">
        <f t="shared" si="97"/>
        <v>#DIV/0!</v>
      </c>
      <c r="U307" s="1">
        <v>1.6419999999999999</v>
      </c>
      <c r="V307" s="1">
        <f t="shared" si="98"/>
        <v>1.5598999999999998</v>
      </c>
      <c r="W307" s="23">
        <f t="shared" si="99"/>
        <v>0.28265618173875062</v>
      </c>
      <c r="X307" s="1">
        <v>7900</v>
      </c>
      <c r="Y307" s="1">
        <v>11200</v>
      </c>
      <c r="Z307" s="1">
        <f t="shared" si="100"/>
        <v>1.42</v>
      </c>
      <c r="AA307" s="1">
        <v>1.2529999999999999</v>
      </c>
      <c r="AB307" s="1">
        <f t="shared" si="101"/>
        <v>1.1903499999999998</v>
      </c>
      <c r="AC307" s="23">
        <f t="shared" si="102"/>
        <v>0.45259938837920499</v>
      </c>
      <c r="AF307" s="1" t="e">
        <f t="shared" si="103"/>
        <v>#DIV/0!</v>
      </c>
      <c r="AG307" s="1">
        <v>9600</v>
      </c>
      <c r="AH307" s="1">
        <v>13000</v>
      </c>
      <c r="AI307" s="1">
        <f t="shared" si="104"/>
        <v>1.35</v>
      </c>
      <c r="AJ307" s="1">
        <v>0.78300000000000003</v>
      </c>
      <c r="AK307" s="1">
        <f t="shared" si="105"/>
        <v>0.74385000000000001</v>
      </c>
      <c r="AL307" s="23">
        <f t="shared" si="106"/>
        <v>0.65792922673656618</v>
      </c>
      <c r="AO307" s="1" t="e">
        <f t="shared" si="107"/>
        <v>#DIV/0!</v>
      </c>
      <c r="AR307" s="1" t="e">
        <f t="shared" si="108"/>
        <v>#DIV/0!</v>
      </c>
      <c r="AS307" s="1">
        <v>0.42199999999999999</v>
      </c>
      <c r="AT307" s="1">
        <f t="shared" si="109"/>
        <v>0.40089999999999998</v>
      </c>
      <c r="AU307" s="23">
        <f t="shared" si="113"/>
        <v>0.81564001747487991</v>
      </c>
      <c r="AV307" s="1">
        <v>11100</v>
      </c>
      <c r="AW307" s="1">
        <v>14900</v>
      </c>
      <c r="AX307" s="1">
        <f t="shared" si="110"/>
        <v>1.34</v>
      </c>
      <c r="AY307" s="1">
        <v>0.29499999999999998</v>
      </c>
      <c r="AZ307" s="1">
        <f t="shared" si="111"/>
        <v>0.28025</v>
      </c>
      <c r="BA307" s="23">
        <f t="shared" si="115"/>
        <v>0.87112276103101793</v>
      </c>
      <c r="BB307" s="1" t="s">
        <v>309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</row>
    <row r="308" spans="2:61" x14ac:dyDescent="0.2">
      <c r="B308" s="22"/>
    </row>
    <row r="309" spans="2:61" x14ac:dyDescent="0.2">
      <c r="B309" s="22" t="s">
        <v>306</v>
      </c>
      <c r="C309" s="1">
        <v>13</v>
      </c>
      <c r="F309" s="1" t="e">
        <f>ROUND(E309/D309,2)</f>
        <v>#DIV/0!</v>
      </c>
      <c r="G309" s="1" t="s">
        <v>788</v>
      </c>
      <c r="H309" s="1" t="s">
        <v>898</v>
      </c>
      <c r="I309" s="1">
        <v>3.6859999999999999</v>
      </c>
      <c r="J309" s="1">
        <f t="shared" si="114"/>
        <v>3.1330999999999998</v>
      </c>
      <c r="K309" s="23">
        <v>0</v>
      </c>
      <c r="N309" s="1" t="e">
        <f t="shared" si="94"/>
        <v>#DIV/0!</v>
      </c>
      <c r="O309" s="1">
        <v>3.4</v>
      </c>
      <c r="P309" s="1">
        <f t="shared" si="95"/>
        <v>2.8899999999999997</v>
      </c>
      <c r="Q309" s="23">
        <f t="shared" si="96"/>
        <v>7.7590884427563789E-2</v>
      </c>
      <c r="T309" s="1" t="e">
        <f t="shared" si="97"/>
        <v>#DIV/0!</v>
      </c>
      <c r="U309" s="1">
        <v>3.2320000000000002</v>
      </c>
      <c r="V309" s="1">
        <f t="shared" si="98"/>
        <v>2.7472000000000003</v>
      </c>
      <c r="W309" s="23">
        <f t="shared" si="99"/>
        <v>0.12316874660878985</v>
      </c>
      <c r="X309" s="1">
        <v>6400</v>
      </c>
      <c r="Y309" s="1">
        <v>9300</v>
      </c>
      <c r="Z309" s="1">
        <f t="shared" si="100"/>
        <v>1.45</v>
      </c>
      <c r="AA309" s="1">
        <v>2.8730000000000002</v>
      </c>
      <c r="AB309" s="1">
        <f t="shared" si="101"/>
        <v>2.4420500000000001</v>
      </c>
      <c r="AC309" s="23">
        <f t="shared" si="102"/>
        <v>0.22056429734129135</v>
      </c>
      <c r="AF309" s="1" t="e">
        <f t="shared" si="103"/>
        <v>#DIV/0!</v>
      </c>
      <c r="AG309" s="1">
        <v>8300</v>
      </c>
      <c r="AH309" s="1">
        <v>12200</v>
      </c>
      <c r="AI309" s="1">
        <f t="shared" si="104"/>
        <v>1.47</v>
      </c>
      <c r="AJ309" s="1">
        <v>2.2130000000000001</v>
      </c>
      <c r="AK309" s="1">
        <f t="shared" si="105"/>
        <v>1.8810500000000001</v>
      </c>
      <c r="AL309" s="23">
        <f t="shared" si="106"/>
        <v>0.39962018448182302</v>
      </c>
      <c r="AO309" s="1" t="e">
        <f t="shared" si="107"/>
        <v>#DIV/0!</v>
      </c>
      <c r="AR309" s="1" t="e">
        <f t="shared" si="108"/>
        <v>#DIV/0!</v>
      </c>
      <c r="AS309" s="1">
        <v>1.67</v>
      </c>
      <c r="AT309" s="1">
        <f t="shared" si="109"/>
        <v>1.4195</v>
      </c>
      <c r="AU309" s="23">
        <f t="shared" si="113"/>
        <v>0.54693434617471515</v>
      </c>
      <c r="AV309" s="1">
        <v>12100</v>
      </c>
      <c r="AW309" s="1">
        <v>17100</v>
      </c>
      <c r="AX309" s="1">
        <f t="shared" si="110"/>
        <v>1.41</v>
      </c>
      <c r="AY309" s="1">
        <v>1.3680000000000001</v>
      </c>
      <c r="AZ309" s="1">
        <f t="shared" si="111"/>
        <v>1.1628000000000001</v>
      </c>
      <c r="BA309" s="23">
        <f t="shared" si="115"/>
        <v>0.62886597938144329</v>
      </c>
      <c r="BB309" s="1" t="s">
        <v>309</v>
      </c>
      <c r="BC309" s="1" t="s">
        <v>52</v>
      </c>
      <c r="BD309" s="1">
        <v>0.5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</row>
    <row r="310" spans="2:61" x14ac:dyDescent="0.2">
      <c r="B310" s="22" t="s">
        <v>307</v>
      </c>
      <c r="C310" s="1">
        <v>14</v>
      </c>
      <c r="F310" s="1" t="e">
        <f>ROUND(E310/D310,2)</f>
        <v>#DIV/0!</v>
      </c>
      <c r="G310" s="1" t="s">
        <v>63</v>
      </c>
      <c r="H310" s="1">
        <v>3.58</v>
      </c>
      <c r="I310" s="1">
        <v>2.8530000000000002</v>
      </c>
      <c r="J310" s="1">
        <f t="shared" si="114"/>
        <v>2.8530000000000002</v>
      </c>
      <c r="K310" s="23">
        <v>0</v>
      </c>
      <c r="N310" s="1" t="e">
        <f t="shared" si="94"/>
        <v>#DIV/0!</v>
      </c>
      <c r="O310" s="1">
        <v>2.4830000000000001</v>
      </c>
      <c r="P310" s="1">
        <f t="shared" si="95"/>
        <v>2.4830000000000001</v>
      </c>
      <c r="Q310" s="23">
        <f t="shared" si="96"/>
        <v>0.12968804766912023</v>
      </c>
      <c r="T310" s="1" t="e">
        <f t="shared" si="97"/>
        <v>#DIV/0!</v>
      </c>
      <c r="U310" s="1">
        <v>2.2050000000000001</v>
      </c>
      <c r="V310" s="1">
        <f t="shared" si="98"/>
        <v>2.2050000000000001</v>
      </c>
      <c r="W310" s="23">
        <f t="shared" si="99"/>
        <v>0.22712933753943221</v>
      </c>
      <c r="X310" s="1">
        <v>8500</v>
      </c>
      <c r="Y310" s="1">
        <v>12700</v>
      </c>
      <c r="Z310" s="1">
        <f t="shared" si="100"/>
        <v>1.49</v>
      </c>
      <c r="AA310" s="1">
        <v>1.734</v>
      </c>
      <c r="AB310" s="1">
        <f t="shared" si="101"/>
        <v>1.734</v>
      </c>
      <c r="AC310" s="23">
        <f t="shared" si="102"/>
        <v>0.39221871713985279</v>
      </c>
      <c r="AF310" s="1" t="e">
        <f t="shared" si="103"/>
        <v>#DIV/0!</v>
      </c>
      <c r="AG310" s="1">
        <v>11400</v>
      </c>
      <c r="AH310" s="1">
        <v>16400</v>
      </c>
      <c r="AI310" s="1">
        <f t="shared" si="104"/>
        <v>1.44</v>
      </c>
      <c r="AJ310" s="1">
        <v>1.036</v>
      </c>
      <c r="AK310" s="1">
        <f t="shared" si="105"/>
        <v>1.036</v>
      </c>
      <c r="AL310" s="23">
        <f t="shared" si="106"/>
        <v>0.63687346652646337</v>
      </c>
      <c r="AO310" s="1" t="e">
        <f t="shared" si="107"/>
        <v>#DIV/0!</v>
      </c>
      <c r="AR310" s="1" t="e">
        <f t="shared" si="108"/>
        <v>#DIV/0!</v>
      </c>
      <c r="AS310" s="1">
        <v>0.54</v>
      </c>
      <c r="AT310" s="1">
        <f t="shared" si="109"/>
        <v>0.54</v>
      </c>
      <c r="AU310" s="23">
        <f t="shared" si="113"/>
        <v>0.81072555205047325</v>
      </c>
      <c r="AV310" s="1">
        <v>14000</v>
      </c>
      <c r="AW310" s="1">
        <v>19500</v>
      </c>
      <c r="AX310" s="1">
        <f>ROUND(AW310/AV310,2)</f>
        <v>1.39</v>
      </c>
      <c r="AY310" s="1">
        <v>0.39600000000000002</v>
      </c>
      <c r="AZ310" s="1">
        <f t="shared" si="111"/>
        <v>0.39600000000000002</v>
      </c>
      <c r="BA310" s="23">
        <f t="shared" si="115"/>
        <v>0.86119873817034698</v>
      </c>
      <c r="BB310" s="1" t="s">
        <v>309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</row>
    <row r="311" spans="2:61" x14ac:dyDescent="0.2">
      <c r="B311" s="22" t="s">
        <v>308</v>
      </c>
      <c r="C311" s="1">
        <v>15</v>
      </c>
      <c r="F311" s="1" t="e">
        <f>ROUND(E311/D311,2)</f>
        <v>#DIV/0!</v>
      </c>
      <c r="G311" s="1" t="s">
        <v>63</v>
      </c>
      <c r="H311" s="1" t="s">
        <v>809</v>
      </c>
      <c r="I311" s="1">
        <v>2.7650000000000001</v>
      </c>
      <c r="J311" s="1">
        <f t="shared" si="114"/>
        <v>2.7650000000000001</v>
      </c>
      <c r="K311" s="23">
        <v>0</v>
      </c>
      <c r="N311" s="1" t="e">
        <f t="shared" si="94"/>
        <v>#DIV/0!</v>
      </c>
      <c r="O311" s="1">
        <v>2.476</v>
      </c>
      <c r="P311" s="1">
        <f t="shared" si="95"/>
        <v>2.476</v>
      </c>
      <c r="Q311" s="23">
        <f t="shared" si="96"/>
        <v>0.10452079566003625</v>
      </c>
      <c r="T311" s="1" t="e">
        <f t="shared" si="97"/>
        <v>#DIV/0!</v>
      </c>
      <c r="U311" s="1">
        <v>2.2309999999999999</v>
      </c>
      <c r="V311" s="1">
        <f t="shared" si="98"/>
        <v>2.2309999999999999</v>
      </c>
      <c r="W311" s="23">
        <f t="shared" si="99"/>
        <v>0.19312839059674514</v>
      </c>
      <c r="X311" s="1">
        <v>7900</v>
      </c>
      <c r="Y311" s="1">
        <v>9700</v>
      </c>
      <c r="Z311" s="1">
        <f t="shared" si="100"/>
        <v>1.23</v>
      </c>
      <c r="AA311" s="1">
        <v>1.7529999999999999</v>
      </c>
      <c r="AB311" s="1">
        <f t="shared" si="101"/>
        <v>1.7529999999999999</v>
      </c>
      <c r="AC311" s="23">
        <f t="shared" si="102"/>
        <v>0.36600361663652814</v>
      </c>
      <c r="AF311" s="1" t="e">
        <f t="shared" si="103"/>
        <v>#DIV/0!</v>
      </c>
      <c r="AG311" s="1">
        <v>12100</v>
      </c>
      <c r="AH311" s="1">
        <v>14700</v>
      </c>
      <c r="AI311" s="1">
        <f t="shared" si="104"/>
        <v>1.21</v>
      </c>
      <c r="AJ311" s="1">
        <v>0.98899999999999999</v>
      </c>
      <c r="AK311" s="1">
        <f t="shared" si="105"/>
        <v>0.98899999999999999</v>
      </c>
      <c r="AL311" s="23">
        <f t="shared" si="106"/>
        <v>0.64231464737793853</v>
      </c>
      <c r="AO311" s="1" t="e">
        <f t="shared" si="107"/>
        <v>#DIV/0!</v>
      </c>
      <c r="AR311" s="1" t="e">
        <f t="shared" si="108"/>
        <v>#DIV/0!</v>
      </c>
      <c r="AS311" s="1">
        <v>0.32200000000000001</v>
      </c>
      <c r="AT311" s="1">
        <f t="shared" si="109"/>
        <v>0.32200000000000001</v>
      </c>
      <c r="AU311" s="23">
        <f t="shared" si="113"/>
        <v>0.8835443037974684</v>
      </c>
      <c r="AV311" s="1">
        <v>17600</v>
      </c>
      <c r="AW311" s="1">
        <v>20500</v>
      </c>
      <c r="AX311" s="1">
        <f t="shared" si="110"/>
        <v>1.1599999999999999</v>
      </c>
      <c r="AY311" s="1">
        <v>0.192</v>
      </c>
      <c r="AZ311" s="1">
        <f t="shared" si="111"/>
        <v>0.192</v>
      </c>
      <c r="BA311" s="23">
        <f t="shared" si="115"/>
        <v>0.9305605786618445</v>
      </c>
      <c r="BB311" s="1" t="s">
        <v>309</v>
      </c>
      <c r="BC311" s="1" t="s">
        <v>312</v>
      </c>
      <c r="BD311" s="1">
        <v>0</v>
      </c>
      <c r="BE311" s="1">
        <v>0</v>
      </c>
      <c r="BF311" s="1">
        <v>0</v>
      </c>
      <c r="BG311" s="1">
        <v>0</v>
      </c>
      <c r="BH311" s="1">
        <v>0.5</v>
      </c>
      <c r="BI311" s="1">
        <v>1</v>
      </c>
    </row>
    <row r="312" spans="2:61" x14ac:dyDescent="0.2">
      <c r="B312" s="22"/>
    </row>
    <row r="313" spans="2:61" x14ac:dyDescent="0.2">
      <c r="B313" s="22"/>
    </row>
    <row r="314" spans="2:61" x14ac:dyDescent="0.2">
      <c r="B314" s="22"/>
    </row>
    <row r="315" spans="2:61" x14ac:dyDescent="0.2">
      <c r="B315" s="22" t="s">
        <v>313</v>
      </c>
      <c r="C315" s="1">
        <v>1</v>
      </c>
      <c r="F315" s="1" t="e">
        <f>ROUND(E315/D315,2)</f>
        <v>#DIV/0!</v>
      </c>
      <c r="G315" s="1" t="s">
        <v>63</v>
      </c>
      <c r="H315" s="1" t="s">
        <v>899</v>
      </c>
      <c r="I315" s="1">
        <v>3.0270000000000001</v>
      </c>
      <c r="J315" s="1">
        <f t="shared" si="114"/>
        <v>2.8756499999999998</v>
      </c>
      <c r="K315" s="23">
        <v>0</v>
      </c>
      <c r="N315" s="1" t="e">
        <f t="shared" si="94"/>
        <v>#DIV/0!</v>
      </c>
      <c r="O315" s="1">
        <v>2.6269999999999998</v>
      </c>
      <c r="P315" s="1">
        <f t="shared" si="95"/>
        <v>2.4956499999999995</v>
      </c>
      <c r="Q315" s="23">
        <f t="shared" si="96"/>
        <v>0.13214403700033051</v>
      </c>
      <c r="T315" s="1" t="e">
        <f t="shared" si="97"/>
        <v>#DIV/0!</v>
      </c>
      <c r="U315" s="1">
        <v>2.879</v>
      </c>
      <c r="V315" s="1">
        <f t="shared" si="98"/>
        <v>2.7350499999999998</v>
      </c>
      <c r="W315" s="23">
        <f t="shared" si="99"/>
        <v>4.8893293690122297E-2</v>
      </c>
      <c r="X315" s="1">
        <v>11100</v>
      </c>
      <c r="Y315" s="1">
        <v>13200</v>
      </c>
      <c r="Z315" s="1">
        <f t="shared" si="100"/>
        <v>1.19</v>
      </c>
      <c r="AA315" s="1">
        <v>3.0249999999999999</v>
      </c>
      <c r="AB315" s="1">
        <f t="shared" si="101"/>
        <v>2.8737499999999998</v>
      </c>
      <c r="AC315" s="23">
        <f t="shared" si="102"/>
        <v>6.6072018500162866E-4</v>
      </c>
      <c r="AF315" s="1" t="e">
        <f t="shared" si="103"/>
        <v>#DIV/0!</v>
      </c>
      <c r="AG315" s="1">
        <v>25000</v>
      </c>
      <c r="AH315" s="1">
        <v>30000</v>
      </c>
      <c r="AI315" s="1">
        <f t="shared" si="104"/>
        <v>1.2</v>
      </c>
      <c r="AJ315" s="1">
        <v>1.1619999999999999</v>
      </c>
      <c r="AK315" s="1">
        <f t="shared" si="105"/>
        <v>1.1038999999999999</v>
      </c>
      <c r="AL315" s="23">
        <f t="shared" si="106"/>
        <v>0.61612157251404032</v>
      </c>
      <c r="AO315" s="1" t="e">
        <f t="shared" si="107"/>
        <v>#DIV/0!</v>
      </c>
      <c r="AR315" s="1" t="e">
        <f t="shared" si="108"/>
        <v>#DIV/0!</v>
      </c>
      <c r="AS315" s="1">
        <v>0.50600000000000001</v>
      </c>
      <c r="AT315" s="1">
        <f t="shared" si="109"/>
        <v>0.48069999999999996</v>
      </c>
      <c r="AU315" s="23">
        <f t="shared" si="113"/>
        <v>0.83283779319458207</v>
      </c>
      <c r="AV315" s="1">
        <v>38000</v>
      </c>
      <c r="AW315" s="1">
        <v>46000</v>
      </c>
      <c r="AX315" s="1">
        <f t="shared" si="110"/>
        <v>1.21</v>
      </c>
      <c r="AY315" s="1">
        <v>0.33400000000000002</v>
      </c>
      <c r="AZ315" s="1">
        <f t="shared" si="111"/>
        <v>0.31730000000000003</v>
      </c>
      <c r="BA315" s="23">
        <f t="shared" si="115"/>
        <v>0.88965972910472413</v>
      </c>
      <c r="BB315" s="1" t="s">
        <v>328</v>
      </c>
      <c r="BC315" s="1" t="s">
        <v>329</v>
      </c>
      <c r="BD315" s="1">
        <v>0</v>
      </c>
      <c r="BE315" s="1">
        <v>0</v>
      </c>
      <c r="BF315" s="1">
        <v>1</v>
      </c>
      <c r="BG315" s="1">
        <v>1</v>
      </c>
      <c r="BH315" s="1">
        <v>0</v>
      </c>
      <c r="BI315" s="1">
        <v>0</v>
      </c>
    </row>
    <row r="316" spans="2:61" x14ac:dyDescent="0.2">
      <c r="B316" s="22" t="s">
        <v>314</v>
      </c>
      <c r="C316" s="1">
        <v>2</v>
      </c>
      <c r="F316" s="1" t="e">
        <f>ROUND(E316/D316,2)</f>
        <v>#DIV/0!</v>
      </c>
      <c r="G316" s="1" t="s">
        <v>788</v>
      </c>
      <c r="H316" s="1" t="s">
        <v>848</v>
      </c>
      <c r="I316" s="1">
        <v>3.8210000000000002</v>
      </c>
      <c r="J316" s="1">
        <f t="shared" si="114"/>
        <v>3.2478500000000001</v>
      </c>
      <c r="K316" s="23">
        <v>0</v>
      </c>
      <c r="N316" s="1" t="e">
        <f t="shared" si="94"/>
        <v>#DIV/0!</v>
      </c>
      <c r="O316" s="1">
        <v>3.5870000000000002</v>
      </c>
      <c r="P316" s="1">
        <f t="shared" si="95"/>
        <v>3.04895</v>
      </c>
      <c r="Q316" s="23">
        <f t="shared" si="96"/>
        <v>6.124051295472388E-2</v>
      </c>
      <c r="T316" s="1" t="e">
        <f t="shared" si="97"/>
        <v>#DIV/0!</v>
      </c>
      <c r="U316" s="1">
        <v>3.5249999999999999</v>
      </c>
      <c r="V316" s="1">
        <f t="shared" si="98"/>
        <v>2.9962499999999999</v>
      </c>
      <c r="W316" s="23">
        <f t="shared" si="99"/>
        <v>7.7466631771787586E-2</v>
      </c>
      <c r="X316" s="1">
        <v>8900</v>
      </c>
      <c r="Y316" s="1">
        <v>13500</v>
      </c>
      <c r="Z316" s="1">
        <f t="shared" si="100"/>
        <v>1.52</v>
      </c>
      <c r="AA316" s="1">
        <v>3.1080000000000001</v>
      </c>
      <c r="AB316" s="1">
        <f t="shared" si="101"/>
        <v>2.6417999999999999</v>
      </c>
      <c r="AC316" s="23">
        <f t="shared" si="102"/>
        <v>0.18660036639623145</v>
      </c>
      <c r="AF316" s="1" t="e">
        <f t="shared" si="103"/>
        <v>#DIV/0!</v>
      </c>
      <c r="AG316" s="1">
        <v>13100</v>
      </c>
      <c r="AH316" s="1">
        <v>18300</v>
      </c>
      <c r="AI316" s="1">
        <f t="shared" si="104"/>
        <v>1.4</v>
      </c>
      <c r="AJ316" s="1">
        <v>2.323</v>
      </c>
      <c r="AK316" s="1">
        <f t="shared" si="105"/>
        <v>1.9745499999999998</v>
      </c>
      <c r="AL316" s="23">
        <f t="shared" si="106"/>
        <v>0.3920439675477625</v>
      </c>
      <c r="AO316" s="1" t="e">
        <f t="shared" si="107"/>
        <v>#DIV/0!</v>
      </c>
      <c r="AR316" s="1" t="e">
        <f t="shared" si="108"/>
        <v>#DIV/0!</v>
      </c>
      <c r="AS316" s="1">
        <v>1.3240000000000001</v>
      </c>
      <c r="AT316" s="1">
        <f t="shared" si="109"/>
        <v>1.1254</v>
      </c>
      <c r="AU316" s="23">
        <f t="shared" si="113"/>
        <v>0.6534938497775451</v>
      </c>
      <c r="AV316" s="1">
        <v>19300</v>
      </c>
      <c r="AW316" s="1">
        <v>25000</v>
      </c>
      <c r="AX316" s="1">
        <f t="shared" si="110"/>
        <v>1.3</v>
      </c>
      <c r="AY316" s="1">
        <v>0.96530000000000005</v>
      </c>
      <c r="AZ316" s="1">
        <f t="shared" si="111"/>
        <v>0.82050500000000004</v>
      </c>
      <c r="BA316" s="23">
        <f t="shared" si="115"/>
        <v>0.74736979848207274</v>
      </c>
      <c r="BB316" s="1" t="s">
        <v>328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</row>
    <row r="317" spans="2:61" x14ac:dyDescent="0.2">
      <c r="B317" s="22" t="s">
        <v>315</v>
      </c>
      <c r="C317" s="1">
        <v>3</v>
      </c>
      <c r="F317" s="1" t="e">
        <f>ROUND(E317/D317,2)</f>
        <v>#DIV/0!</v>
      </c>
      <c r="G317" s="1" t="s">
        <v>63</v>
      </c>
      <c r="H317" s="1" t="s">
        <v>900</v>
      </c>
      <c r="I317" s="1">
        <v>1.0449999999999999</v>
      </c>
      <c r="J317" s="1">
        <f t="shared" si="114"/>
        <v>0.99274999999999991</v>
      </c>
      <c r="K317" s="23">
        <v>0</v>
      </c>
      <c r="N317" s="1" t="e">
        <f t="shared" si="94"/>
        <v>#DIV/0!</v>
      </c>
      <c r="O317" s="1">
        <v>0.23599999999999999</v>
      </c>
      <c r="P317" s="1">
        <f t="shared" si="95"/>
        <v>0.22419999999999998</v>
      </c>
      <c r="Q317" s="23">
        <f t="shared" si="96"/>
        <v>0.77416267942583739</v>
      </c>
      <c r="T317" s="1" t="e">
        <f t="shared" si="97"/>
        <v>#DIV/0!</v>
      </c>
      <c r="U317" s="1">
        <v>0.1686</v>
      </c>
      <c r="V317" s="1">
        <f t="shared" si="98"/>
        <v>0.16016999999999998</v>
      </c>
      <c r="W317" s="23">
        <f t="shared" si="99"/>
        <v>0.83866028708133977</v>
      </c>
      <c r="X317" s="1">
        <v>10000</v>
      </c>
      <c r="Y317" s="1">
        <v>14700</v>
      </c>
      <c r="Z317" s="1">
        <f t="shared" si="100"/>
        <v>1.47</v>
      </c>
      <c r="AA317" s="1">
        <v>6.0999999999999999E-2</v>
      </c>
      <c r="AB317" s="1">
        <f t="shared" si="101"/>
        <v>5.7949999999999995E-2</v>
      </c>
      <c r="AC317" s="23">
        <f t="shared" si="102"/>
        <v>0.94162679425837326</v>
      </c>
      <c r="AF317" s="1" t="e">
        <f t="shared" si="103"/>
        <v>#DIV/0!</v>
      </c>
      <c r="AG317" s="1">
        <v>14800</v>
      </c>
      <c r="AH317" s="1">
        <v>21000</v>
      </c>
      <c r="AI317" s="1">
        <f t="shared" si="104"/>
        <v>1.42</v>
      </c>
      <c r="AJ317" s="1">
        <v>5.0999999999999997E-2</v>
      </c>
      <c r="AK317" s="1">
        <f t="shared" si="105"/>
        <v>4.8449999999999993E-2</v>
      </c>
      <c r="AL317" s="23">
        <f t="shared" si="106"/>
        <v>0.95119617224880382</v>
      </c>
      <c r="AO317" s="1" t="e">
        <f t="shared" si="107"/>
        <v>#DIV/0!</v>
      </c>
      <c r="AR317" s="1" t="e">
        <f t="shared" si="108"/>
        <v>#DIV/0!</v>
      </c>
      <c r="AS317" s="1">
        <v>6.6000000000000003E-2</v>
      </c>
      <c r="AT317" s="1">
        <f t="shared" si="109"/>
        <v>6.2700000000000006E-2</v>
      </c>
      <c r="AU317" s="23">
        <f t="shared" si="113"/>
        <v>0.93684210526315792</v>
      </c>
      <c r="AV317" s="1">
        <v>25000</v>
      </c>
      <c r="AW317" s="1">
        <v>36000</v>
      </c>
      <c r="AX317" s="1">
        <f t="shared" si="110"/>
        <v>1.44</v>
      </c>
      <c r="AY317" s="1">
        <v>1.0800000000000001E-2</v>
      </c>
      <c r="AZ317" s="1">
        <f t="shared" si="111"/>
        <v>1.026E-2</v>
      </c>
      <c r="BA317" s="23">
        <f t="shared" si="115"/>
        <v>0.98966507177033491</v>
      </c>
      <c r="BB317" s="1" t="s">
        <v>328</v>
      </c>
      <c r="BC317" s="1" t="s">
        <v>330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</row>
    <row r="318" spans="2:61" x14ac:dyDescent="0.2">
      <c r="B318" s="22"/>
    </row>
    <row r="319" spans="2:61" x14ac:dyDescent="0.2">
      <c r="B319" s="22" t="s">
        <v>316</v>
      </c>
      <c r="C319" s="1">
        <v>4</v>
      </c>
      <c r="F319" s="1" t="e">
        <f>ROUND(E319/D319,2)</f>
        <v>#DIV/0!</v>
      </c>
      <c r="G319" s="1" t="s">
        <v>63</v>
      </c>
      <c r="H319" s="1" t="s">
        <v>901</v>
      </c>
      <c r="I319" s="1">
        <v>2.931</v>
      </c>
      <c r="J319" s="1">
        <f t="shared" si="114"/>
        <v>2.7844500000000001</v>
      </c>
      <c r="K319" s="23">
        <v>0</v>
      </c>
      <c r="N319" s="1" t="e">
        <f t="shared" si="94"/>
        <v>#DIV/0!</v>
      </c>
      <c r="O319" s="1">
        <v>2.63</v>
      </c>
      <c r="P319" s="1">
        <f t="shared" si="95"/>
        <v>2.4984999999999999</v>
      </c>
      <c r="Q319" s="23">
        <f t="shared" si="96"/>
        <v>0.10269532582736274</v>
      </c>
      <c r="T319" s="1" t="e">
        <f t="shared" si="97"/>
        <v>#DIV/0!</v>
      </c>
      <c r="U319" s="1">
        <v>2.34</v>
      </c>
      <c r="V319" s="1">
        <f t="shared" si="98"/>
        <v>2.2229999999999999</v>
      </c>
      <c r="W319" s="23">
        <f t="shared" si="99"/>
        <v>0.2016376663254863</v>
      </c>
      <c r="X319" s="1">
        <v>12600</v>
      </c>
      <c r="Y319" s="1">
        <v>17100</v>
      </c>
      <c r="Z319" s="1">
        <f t="shared" si="100"/>
        <v>1.36</v>
      </c>
      <c r="AA319" s="1">
        <v>1.831</v>
      </c>
      <c r="AB319" s="1">
        <f t="shared" si="101"/>
        <v>1.7394499999999999</v>
      </c>
      <c r="AC319" s="23">
        <f t="shared" si="102"/>
        <v>0.37529853292391679</v>
      </c>
      <c r="AF319" s="1" t="e">
        <f t="shared" si="103"/>
        <v>#DIV/0!</v>
      </c>
      <c r="AG319" s="1">
        <v>16200</v>
      </c>
      <c r="AH319" s="1">
        <v>21000</v>
      </c>
      <c r="AI319" s="1">
        <f t="shared" si="104"/>
        <v>1.3</v>
      </c>
      <c r="AJ319" s="1">
        <v>1.157</v>
      </c>
      <c r="AK319" s="1">
        <f t="shared" si="105"/>
        <v>1.0991500000000001</v>
      </c>
      <c r="AL319" s="23">
        <f t="shared" si="106"/>
        <v>0.60525417946093485</v>
      </c>
      <c r="AO319" s="1" t="e">
        <f t="shared" si="107"/>
        <v>#DIV/0!</v>
      </c>
      <c r="AR319" s="1" t="e">
        <f t="shared" si="108"/>
        <v>#DIV/0!</v>
      </c>
      <c r="AS319" s="1">
        <v>0.626</v>
      </c>
      <c r="AT319" s="1">
        <f t="shared" si="109"/>
        <v>0.59470000000000001</v>
      </c>
      <c r="AU319" s="23">
        <f t="shared" si="113"/>
        <v>0.78642101671784381</v>
      </c>
      <c r="AV319" s="1">
        <v>19900</v>
      </c>
      <c r="AW319" s="1">
        <v>26000</v>
      </c>
      <c r="AX319" s="1">
        <f t="shared" si="110"/>
        <v>1.31</v>
      </c>
      <c r="AY319" s="1">
        <v>0.45800000000000002</v>
      </c>
      <c r="AZ319" s="1">
        <f t="shared" si="111"/>
        <v>0.43509999999999999</v>
      </c>
      <c r="BA319" s="23">
        <f t="shared" si="115"/>
        <v>0.84373933810986013</v>
      </c>
      <c r="BB319" s="1" t="s">
        <v>328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</row>
    <row r="320" spans="2:61" x14ac:dyDescent="0.2">
      <c r="B320" s="22" t="s">
        <v>317</v>
      </c>
      <c r="C320" s="1">
        <v>5</v>
      </c>
      <c r="F320" s="1" t="e">
        <f>ROUND(E320/D320,2)</f>
        <v>#DIV/0!</v>
      </c>
      <c r="G320" s="1" t="s">
        <v>788</v>
      </c>
      <c r="H320" s="1" t="s">
        <v>902</v>
      </c>
      <c r="I320" s="1">
        <v>3.8260000000000001</v>
      </c>
      <c r="J320" s="1">
        <f t="shared" si="114"/>
        <v>3.2521</v>
      </c>
      <c r="K320" s="23">
        <v>0</v>
      </c>
      <c r="N320" s="1" t="e">
        <f t="shared" si="94"/>
        <v>#DIV/0!</v>
      </c>
      <c r="O320" s="1">
        <v>3.4649999999999999</v>
      </c>
      <c r="P320" s="1">
        <f t="shared" si="95"/>
        <v>2.9452499999999997</v>
      </c>
      <c r="Q320" s="23">
        <f t="shared" si="96"/>
        <v>9.435441714584436E-2</v>
      </c>
      <c r="T320" s="1" t="e">
        <f t="shared" si="97"/>
        <v>#DIV/0!</v>
      </c>
      <c r="U320" s="1">
        <v>3.266</v>
      </c>
      <c r="V320" s="1">
        <f t="shared" si="98"/>
        <v>2.7761</v>
      </c>
      <c r="W320" s="23">
        <f t="shared" si="99"/>
        <v>0.14636696288552009</v>
      </c>
      <c r="X320" s="1">
        <v>11200</v>
      </c>
      <c r="Y320" s="1">
        <v>14900</v>
      </c>
      <c r="Z320" s="1">
        <f t="shared" si="100"/>
        <v>1.33</v>
      </c>
      <c r="AA320" s="1">
        <v>2.7559999999999998</v>
      </c>
      <c r="AB320" s="1">
        <f t="shared" si="101"/>
        <v>2.3425999999999996</v>
      </c>
      <c r="AC320" s="23">
        <f t="shared" si="102"/>
        <v>0.27966544694197604</v>
      </c>
      <c r="AF320" s="1" t="e">
        <f t="shared" si="103"/>
        <v>#DIV/0!</v>
      </c>
      <c r="AG320" s="1">
        <v>14900</v>
      </c>
      <c r="AH320" s="1">
        <v>19000</v>
      </c>
      <c r="AI320" s="1">
        <f t="shared" si="104"/>
        <v>1.28</v>
      </c>
      <c r="AJ320" s="1">
        <v>2.101</v>
      </c>
      <c r="AK320" s="1">
        <f t="shared" si="105"/>
        <v>1.7858499999999999</v>
      </c>
      <c r="AL320" s="23">
        <f t="shared" si="106"/>
        <v>0.45086251960271828</v>
      </c>
      <c r="AO320" s="1" t="e">
        <f t="shared" si="107"/>
        <v>#DIV/0!</v>
      </c>
      <c r="AR320" s="1" t="e">
        <f t="shared" si="108"/>
        <v>#DIV/0!</v>
      </c>
      <c r="AS320" s="1">
        <v>1.3340000000000001</v>
      </c>
      <c r="AT320" s="1">
        <f t="shared" si="109"/>
        <v>1.1339000000000001</v>
      </c>
      <c r="AU320" s="23">
        <f t="shared" si="113"/>
        <v>0.65133298484056446</v>
      </c>
      <c r="AV320" s="1">
        <v>19000</v>
      </c>
      <c r="AW320" s="1">
        <v>25000</v>
      </c>
      <c r="AX320" s="1">
        <f t="shared" si="110"/>
        <v>1.32</v>
      </c>
      <c r="AY320" s="1">
        <v>1.1499999999999999</v>
      </c>
      <c r="AZ320" s="1">
        <f t="shared" si="111"/>
        <v>0.97749999999999992</v>
      </c>
      <c r="BA320" s="23">
        <f t="shared" si="115"/>
        <v>0.69942498693152122</v>
      </c>
      <c r="BB320" s="1" t="s">
        <v>328</v>
      </c>
      <c r="BC320" s="1" t="s">
        <v>250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</row>
    <row r="321" spans="2:61" x14ac:dyDescent="0.2">
      <c r="B321" s="22" t="s">
        <v>318</v>
      </c>
      <c r="C321" s="1">
        <v>6</v>
      </c>
      <c r="F321" s="1" t="e">
        <f>ROUND(E321/D321,2)</f>
        <v>#DIV/0!</v>
      </c>
      <c r="G321" s="1" t="s">
        <v>63</v>
      </c>
      <c r="H321" s="1" t="s">
        <v>903</v>
      </c>
      <c r="I321" s="1">
        <v>2.9350000000000001</v>
      </c>
      <c r="J321" s="1">
        <f t="shared" si="114"/>
        <v>2.7882500000000001</v>
      </c>
      <c r="K321" s="23">
        <v>0</v>
      </c>
      <c r="N321" s="1" t="e">
        <f t="shared" si="94"/>
        <v>#DIV/0!</v>
      </c>
      <c r="O321" s="1">
        <v>2.4710000000000001</v>
      </c>
      <c r="P321" s="1">
        <f t="shared" si="95"/>
        <v>2.3474499999999998</v>
      </c>
      <c r="Q321" s="23">
        <f t="shared" si="96"/>
        <v>0.15809199318569001</v>
      </c>
      <c r="T321" s="1" t="e">
        <f t="shared" si="97"/>
        <v>#DIV/0!</v>
      </c>
      <c r="U321" s="1">
        <v>2.1110000000000002</v>
      </c>
      <c r="V321" s="1">
        <f t="shared" si="98"/>
        <v>2.0054500000000002</v>
      </c>
      <c r="W321" s="23">
        <f t="shared" si="99"/>
        <v>0.28074957410562174</v>
      </c>
      <c r="X321" s="1">
        <v>14800</v>
      </c>
      <c r="Y321" s="1">
        <v>18500</v>
      </c>
      <c r="Z321" s="1">
        <f t="shared" si="100"/>
        <v>1.25</v>
      </c>
      <c r="AA321" s="1">
        <v>1.5349999999999999</v>
      </c>
      <c r="AB321" s="1">
        <f t="shared" si="101"/>
        <v>1.4582499999999998</v>
      </c>
      <c r="AC321" s="23">
        <f t="shared" si="102"/>
        <v>0.47700170357751281</v>
      </c>
      <c r="AF321" s="1" t="e">
        <f t="shared" si="103"/>
        <v>#DIV/0!</v>
      </c>
      <c r="AG321" s="1">
        <v>16700</v>
      </c>
      <c r="AH321" s="1">
        <v>21000</v>
      </c>
      <c r="AI321" s="1">
        <f t="shared" si="104"/>
        <v>1.26</v>
      </c>
      <c r="AJ321" s="1">
        <v>0.84699999999999998</v>
      </c>
      <c r="AK321" s="1">
        <f t="shared" si="105"/>
        <v>0.80464999999999998</v>
      </c>
      <c r="AL321" s="23">
        <f t="shared" si="106"/>
        <v>0.71141396933560475</v>
      </c>
      <c r="AO321" s="1" t="e">
        <f t="shared" si="107"/>
        <v>#DIV/0!</v>
      </c>
      <c r="AR321" s="1" t="e">
        <f t="shared" si="108"/>
        <v>#DIV/0!</v>
      </c>
      <c r="AS321" s="1">
        <v>0.42899999999999999</v>
      </c>
      <c r="AT321" s="1">
        <f t="shared" si="109"/>
        <v>0.40754999999999997</v>
      </c>
      <c r="AU321" s="23">
        <f t="shared" si="113"/>
        <v>0.85383304940374782</v>
      </c>
      <c r="AV321" s="1">
        <v>19200</v>
      </c>
      <c r="AW321" s="1">
        <v>25000</v>
      </c>
      <c r="AX321" s="1">
        <f t="shared" si="110"/>
        <v>1.3</v>
      </c>
      <c r="AY321" s="1">
        <v>0.33100000000000002</v>
      </c>
      <c r="AZ321" s="1">
        <f t="shared" si="111"/>
        <v>0.31445000000000001</v>
      </c>
      <c r="BA321" s="23">
        <f t="shared" si="115"/>
        <v>0.88722316865417372</v>
      </c>
      <c r="BB321" s="1" t="s">
        <v>328</v>
      </c>
      <c r="BC321" s="1" t="s">
        <v>290</v>
      </c>
      <c r="BD321" s="1">
        <v>0</v>
      </c>
      <c r="BE321" s="1">
        <v>0</v>
      </c>
      <c r="BF321" s="1">
        <v>0.5</v>
      </c>
      <c r="BG321" s="1">
        <v>0</v>
      </c>
      <c r="BH321" s="1">
        <v>0</v>
      </c>
      <c r="BI321" s="1">
        <v>0.5</v>
      </c>
    </row>
    <row r="322" spans="2:61" x14ac:dyDescent="0.2">
      <c r="B322" s="22"/>
    </row>
    <row r="323" spans="2:61" x14ac:dyDescent="0.2">
      <c r="B323" s="22" t="s">
        <v>319</v>
      </c>
      <c r="C323" s="1">
        <v>7</v>
      </c>
      <c r="F323" s="1" t="e">
        <f>ROUND(E323/D323,2)</f>
        <v>#DIV/0!</v>
      </c>
      <c r="G323" s="1" t="s">
        <v>63</v>
      </c>
      <c r="H323" s="1" t="s">
        <v>904</v>
      </c>
      <c r="I323" s="1">
        <v>2.7</v>
      </c>
      <c r="J323" s="1">
        <f t="shared" si="114"/>
        <v>2.7</v>
      </c>
      <c r="K323" s="23">
        <v>0</v>
      </c>
      <c r="N323" s="1" t="e">
        <f t="shared" si="94"/>
        <v>#DIV/0!</v>
      </c>
      <c r="O323" s="1">
        <v>2.3260000000000001</v>
      </c>
      <c r="P323" s="1">
        <f t="shared" si="95"/>
        <v>2.3260000000000001</v>
      </c>
      <c r="Q323" s="23">
        <f t="shared" si="96"/>
        <v>0.1385185185185186</v>
      </c>
      <c r="T323" s="1" t="e">
        <f t="shared" si="97"/>
        <v>#DIV/0!</v>
      </c>
      <c r="U323" s="1">
        <v>2.0609999999999999</v>
      </c>
      <c r="V323" s="1">
        <f t="shared" si="98"/>
        <v>2.0609999999999999</v>
      </c>
      <c r="W323" s="23">
        <f t="shared" si="99"/>
        <v>0.23666666666666669</v>
      </c>
      <c r="X323" s="1">
        <v>10700</v>
      </c>
      <c r="Y323" s="1">
        <v>16800</v>
      </c>
      <c r="Z323" s="1">
        <f t="shared" si="100"/>
        <v>1.57</v>
      </c>
      <c r="AA323" s="1">
        <v>1.4930000000000001</v>
      </c>
      <c r="AB323" s="1">
        <f t="shared" si="101"/>
        <v>1.4930000000000001</v>
      </c>
      <c r="AC323" s="23">
        <f t="shared" si="102"/>
        <v>0.44703703703703701</v>
      </c>
      <c r="AF323" s="1" t="e">
        <f t="shared" si="103"/>
        <v>#DIV/0!</v>
      </c>
      <c r="AG323" s="1">
        <v>13400</v>
      </c>
      <c r="AH323" s="1">
        <v>20000</v>
      </c>
      <c r="AI323" s="1">
        <f t="shared" si="104"/>
        <v>1.49</v>
      </c>
      <c r="AJ323" s="1">
        <v>0.88</v>
      </c>
      <c r="AK323" s="1">
        <f t="shared" si="105"/>
        <v>0.88</v>
      </c>
      <c r="AL323" s="23">
        <f t="shared" si="106"/>
        <v>0.67407407407407405</v>
      </c>
      <c r="AO323" s="1" t="e">
        <f t="shared" si="107"/>
        <v>#DIV/0!</v>
      </c>
      <c r="AR323" s="1" t="e">
        <f t="shared" si="108"/>
        <v>#DIV/0!</v>
      </c>
      <c r="AS323" s="1">
        <v>0.41799999999999998</v>
      </c>
      <c r="AT323" s="1">
        <f t="shared" si="109"/>
        <v>0.41799999999999998</v>
      </c>
      <c r="AU323" s="23">
        <f t="shared" si="113"/>
        <v>0.84518518518518526</v>
      </c>
      <c r="AV323" s="1">
        <v>15500</v>
      </c>
      <c r="AW323" s="1">
        <v>24000</v>
      </c>
      <c r="AX323" s="1">
        <f t="shared" si="110"/>
        <v>1.55</v>
      </c>
      <c r="AY323" s="1">
        <v>0.28499999999999998</v>
      </c>
      <c r="AZ323" s="1">
        <f t="shared" si="111"/>
        <v>0.28499999999999998</v>
      </c>
      <c r="BA323" s="23">
        <f t="shared" si="115"/>
        <v>0.89444444444444449</v>
      </c>
      <c r="BB323" s="1" t="s">
        <v>328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</row>
    <row r="324" spans="2:61" x14ac:dyDescent="0.2">
      <c r="B324" s="22" t="s">
        <v>320</v>
      </c>
      <c r="C324" s="1">
        <v>8</v>
      </c>
      <c r="F324" s="1" t="e">
        <f>ROUND(E324/D324,2)</f>
        <v>#DIV/0!</v>
      </c>
      <c r="G324" s="1" t="s">
        <v>63</v>
      </c>
      <c r="H324" s="1" t="s">
        <v>905</v>
      </c>
      <c r="I324" s="1">
        <v>2.7469999999999999</v>
      </c>
      <c r="J324" s="1">
        <f t="shared" si="114"/>
        <v>2.7469999999999999</v>
      </c>
      <c r="K324" s="23">
        <v>0</v>
      </c>
      <c r="N324" s="1" t="e">
        <f t="shared" ref="N324:N387" si="116">ROUND(M324/L324,2)</f>
        <v>#DIV/0!</v>
      </c>
      <c r="O324" s="1">
        <v>2.4910000000000001</v>
      </c>
      <c r="P324" s="1">
        <f t="shared" ref="P324:P387" si="117">IF(G324="Trioxan", O324*$I$595,IF(OR(LEFT(H324,1)="6",LEFT(H324,1)="7"), O324*0.95,O324))</f>
        <v>2.4910000000000001</v>
      </c>
      <c r="Q324" s="23">
        <f t="shared" ref="Q324:Q387" si="118">1-(P324/J324)</f>
        <v>9.3192573716781912E-2</v>
      </c>
      <c r="T324" s="1" t="e">
        <f t="shared" ref="T324:T387" si="119">ROUND(S324/R324,2)</f>
        <v>#DIV/0!</v>
      </c>
      <c r="U324" s="1">
        <v>2.319</v>
      </c>
      <c r="V324" s="1">
        <f t="shared" ref="V324:V387" si="120">IF(G324="Trioxan", U324*$I$595,IF(OR(LEFT(H324,1)="6",LEFT(H324,1)="7"), U324*0.95,U324))</f>
        <v>2.319</v>
      </c>
      <c r="W324" s="23">
        <f t="shared" ref="W324:W387" si="121">1-(V324/J324)</f>
        <v>0.15580633418274481</v>
      </c>
      <c r="X324" s="1">
        <v>7900</v>
      </c>
      <c r="Y324" s="1">
        <v>13100</v>
      </c>
      <c r="Z324" s="1">
        <f t="shared" ref="Z324:Z387" si="122">ROUND(Y324/X324,2)</f>
        <v>1.66</v>
      </c>
      <c r="AA324" s="1">
        <v>1.9550000000000001</v>
      </c>
      <c r="AB324" s="1">
        <f t="shared" ref="AB324:AB387" si="123">IF(G324="Trioxan", AA324*$I$595,IF(OR(LEFT(H324,1)="6",LEFT(H324,1)="7"), AA324*0.95,AA324))</f>
        <v>1.9550000000000001</v>
      </c>
      <c r="AC324" s="23">
        <f t="shared" ref="AC324:AC387" si="124">1-(AB324/J324)</f>
        <v>0.28831452493629406</v>
      </c>
      <c r="AF324" s="1" t="e">
        <f t="shared" ref="AF324:AF387" si="125">ROUND(AE324/AD324,2)</f>
        <v>#DIV/0!</v>
      </c>
      <c r="AG324" s="1">
        <v>10500</v>
      </c>
      <c r="AH324" s="1">
        <v>16300</v>
      </c>
      <c r="AI324" s="1">
        <f t="shared" ref="AI324:AI387" si="126">ROUND(AH324/AG324,2)</f>
        <v>1.55</v>
      </c>
      <c r="AJ324" s="1">
        <v>1.4330000000000001</v>
      </c>
      <c r="AK324" s="1">
        <f t="shared" ref="AK324:AK387" si="127">IF(G324="Trioxan", AJ324*$I$595,IF(OR(LEFT(H324,1)="6",LEFT(H324,1)="7"), AJ324*0.95,AJ324))</f>
        <v>1.4330000000000001</v>
      </c>
      <c r="AL324" s="23">
        <f t="shared" ref="AL324:AL387" si="128">1-(AK324/J324)</f>
        <v>0.47834000728066983</v>
      </c>
      <c r="AO324" s="1" t="e">
        <f t="shared" ref="AO324:AO387" si="129">ROUND(AN324/AM324,2)</f>
        <v>#DIV/0!</v>
      </c>
      <c r="AR324" s="1" t="e">
        <f t="shared" ref="AR324:AR387" si="130">ROUND(AQ324/AP324,2)</f>
        <v>#DIV/0!</v>
      </c>
      <c r="AS324" s="1">
        <v>0.91500000000000004</v>
      </c>
      <c r="AT324" s="1">
        <f t="shared" ref="AT324:AT387" si="131">IF(G324="Trioxan", AS324*$I$595,IF(OR(LEFT(H324,1)="6",LEFT(H324,1)="7"), AS324*0.95,AS324))</f>
        <v>0.91500000000000004</v>
      </c>
      <c r="AU324" s="23">
        <f t="shared" si="113"/>
        <v>0.66690935566072074</v>
      </c>
      <c r="AV324" s="1">
        <v>14300</v>
      </c>
      <c r="AW324" s="1">
        <v>21000</v>
      </c>
      <c r="AX324" s="1">
        <f t="shared" ref="AX324:AX387" si="132">ROUND(AW324/AV324,2)</f>
        <v>1.47</v>
      </c>
      <c r="AY324" s="1">
        <v>0.70199999999999996</v>
      </c>
      <c r="AZ324" s="1">
        <f t="shared" ref="AZ324:AZ387" si="133">IF(G324="Trioxan", AY324*$I$595,IF(OR(LEFT(H324,1)="6",LEFT(H324,1)="7"), AY324*0.95,AY324))</f>
        <v>0.70199999999999996</v>
      </c>
      <c r="BA324" s="23">
        <f t="shared" si="115"/>
        <v>0.74444848926101204</v>
      </c>
      <c r="BB324" s="1" t="s">
        <v>328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</row>
    <row r="325" spans="2:61" x14ac:dyDescent="0.2">
      <c r="B325" s="22" t="s">
        <v>321</v>
      </c>
      <c r="C325" s="1">
        <v>9</v>
      </c>
      <c r="F325" s="1" t="e">
        <f>ROUND(E325/D325,2)</f>
        <v>#DIV/0!</v>
      </c>
      <c r="G325" s="1" t="s">
        <v>63</v>
      </c>
      <c r="H325" s="1" t="s">
        <v>828</v>
      </c>
      <c r="I325" s="1">
        <v>2.7810000000000001</v>
      </c>
      <c r="J325" s="1">
        <f t="shared" si="114"/>
        <v>2.7810000000000001</v>
      </c>
      <c r="K325" s="23">
        <v>0</v>
      </c>
      <c r="N325" s="1" t="e">
        <f t="shared" si="116"/>
        <v>#DIV/0!</v>
      </c>
      <c r="O325" s="1">
        <v>2.198</v>
      </c>
      <c r="P325" s="1">
        <f t="shared" si="117"/>
        <v>2.198</v>
      </c>
      <c r="Q325" s="23">
        <f t="shared" si="118"/>
        <v>0.20963682128730676</v>
      </c>
      <c r="T325" s="1" t="e">
        <f t="shared" si="119"/>
        <v>#DIV/0!</v>
      </c>
      <c r="U325" s="1">
        <v>1.792</v>
      </c>
      <c r="V325" s="1">
        <f t="shared" si="120"/>
        <v>1.792</v>
      </c>
      <c r="W325" s="23">
        <f t="shared" si="121"/>
        <v>0.35562747213232648</v>
      </c>
      <c r="X325" s="1">
        <v>12200</v>
      </c>
      <c r="Y325" s="1">
        <v>18600</v>
      </c>
      <c r="Z325" s="1">
        <f t="shared" si="122"/>
        <v>1.52</v>
      </c>
      <c r="AA325" s="1">
        <v>1.21</v>
      </c>
      <c r="AB325" s="1">
        <f t="shared" si="123"/>
        <v>1.21</v>
      </c>
      <c r="AC325" s="23">
        <f t="shared" si="124"/>
        <v>0.56490471053577851</v>
      </c>
      <c r="AF325" s="1" t="e">
        <f t="shared" si="125"/>
        <v>#DIV/0!</v>
      </c>
      <c r="AG325" s="1">
        <v>15200</v>
      </c>
      <c r="AH325" s="1">
        <v>22000</v>
      </c>
      <c r="AI325" s="1">
        <f t="shared" si="126"/>
        <v>1.45</v>
      </c>
      <c r="AJ325" s="1">
        <v>0.629</v>
      </c>
      <c r="AK325" s="1">
        <f t="shared" si="127"/>
        <v>0.629</v>
      </c>
      <c r="AL325" s="23">
        <f t="shared" si="128"/>
        <v>0.7738223660553758</v>
      </c>
      <c r="AO325" s="1" t="e">
        <f t="shared" si="129"/>
        <v>#DIV/0!</v>
      </c>
      <c r="AR325" s="1" t="e">
        <f t="shared" si="130"/>
        <v>#DIV/0!</v>
      </c>
      <c r="AS325" s="1">
        <v>0.26400000000000001</v>
      </c>
      <c r="AT325" s="1">
        <f t="shared" si="131"/>
        <v>0.26400000000000001</v>
      </c>
      <c r="AU325" s="23">
        <f t="shared" si="113"/>
        <v>0.90507011866235165</v>
      </c>
      <c r="AV325" s="1">
        <v>17200</v>
      </c>
      <c r="AW325" s="1">
        <v>24000</v>
      </c>
      <c r="AX325" s="1">
        <f t="shared" si="132"/>
        <v>1.4</v>
      </c>
      <c r="AY325" s="1">
        <v>0.17299999999999999</v>
      </c>
      <c r="AZ325" s="1">
        <f t="shared" si="133"/>
        <v>0.17299999999999999</v>
      </c>
      <c r="BA325" s="23">
        <f t="shared" si="115"/>
        <v>0.93779216109313202</v>
      </c>
      <c r="BB325" s="1" t="s">
        <v>328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</row>
    <row r="326" spans="2:61" x14ac:dyDescent="0.2">
      <c r="B326" s="22"/>
    </row>
    <row r="327" spans="2:61" x14ac:dyDescent="0.2">
      <c r="B327" s="22" t="s">
        <v>322</v>
      </c>
      <c r="C327" s="1">
        <v>10</v>
      </c>
      <c r="F327" s="1" t="e">
        <f>ROUND(E327/D327,2)</f>
        <v>#DIV/0!</v>
      </c>
      <c r="G327" s="1" t="s">
        <v>63</v>
      </c>
      <c r="H327" s="1" t="s">
        <v>906</v>
      </c>
      <c r="I327" s="1">
        <v>2.1779999999999999</v>
      </c>
      <c r="J327" s="1">
        <f t="shared" si="114"/>
        <v>2.0690999999999997</v>
      </c>
      <c r="K327" s="23">
        <v>0</v>
      </c>
      <c r="N327" s="1" t="e">
        <f t="shared" si="116"/>
        <v>#DIV/0!</v>
      </c>
      <c r="O327" s="1">
        <v>1.8180000000000001</v>
      </c>
      <c r="P327" s="1">
        <f t="shared" si="117"/>
        <v>1.7271000000000001</v>
      </c>
      <c r="Q327" s="23">
        <f t="shared" si="118"/>
        <v>0.165289256198347</v>
      </c>
      <c r="T327" s="1" t="e">
        <f t="shared" si="119"/>
        <v>#DIV/0!</v>
      </c>
      <c r="U327" s="1">
        <v>1.371</v>
      </c>
      <c r="V327" s="1">
        <f t="shared" si="120"/>
        <v>1.3024499999999999</v>
      </c>
      <c r="W327" s="23">
        <f t="shared" si="121"/>
        <v>0.37052341597796146</v>
      </c>
      <c r="X327" s="1">
        <v>6300</v>
      </c>
      <c r="Y327" s="1">
        <v>8100</v>
      </c>
      <c r="Z327" s="1">
        <f t="shared" si="122"/>
        <v>1.29</v>
      </c>
      <c r="AA327" s="1">
        <v>0.84699999999999998</v>
      </c>
      <c r="AB327" s="1">
        <f t="shared" si="123"/>
        <v>0.80464999999999998</v>
      </c>
      <c r="AC327" s="23">
        <f t="shared" si="124"/>
        <v>0.61111111111111105</v>
      </c>
      <c r="AF327" s="1" t="e">
        <f t="shared" si="125"/>
        <v>#DIV/0!</v>
      </c>
      <c r="AG327" s="1">
        <v>6100</v>
      </c>
      <c r="AH327" s="1">
        <v>9500</v>
      </c>
      <c r="AI327" s="1">
        <f t="shared" si="126"/>
        <v>1.56</v>
      </c>
      <c r="AJ327" s="1">
        <v>0.46</v>
      </c>
      <c r="AK327" s="1">
        <f t="shared" si="127"/>
        <v>0.437</v>
      </c>
      <c r="AL327" s="23">
        <f t="shared" si="128"/>
        <v>0.78879706152433426</v>
      </c>
      <c r="AO327" s="1" t="e">
        <f t="shared" si="129"/>
        <v>#DIV/0!</v>
      </c>
      <c r="AR327" s="1" t="e">
        <f t="shared" si="130"/>
        <v>#DIV/0!</v>
      </c>
      <c r="AS327" s="1">
        <v>0.23599999999999999</v>
      </c>
      <c r="AT327" s="1">
        <f t="shared" si="131"/>
        <v>0.22419999999999998</v>
      </c>
      <c r="AU327" s="23">
        <f t="shared" si="113"/>
        <v>0.89164370982552799</v>
      </c>
      <c r="AV327" s="1">
        <v>6100</v>
      </c>
      <c r="AW327" s="1">
        <v>10100</v>
      </c>
      <c r="AX327" s="1">
        <f t="shared" si="132"/>
        <v>1.66</v>
      </c>
      <c r="AY327" s="1">
        <v>0.159</v>
      </c>
      <c r="AZ327" s="1">
        <f t="shared" si="133"/>
        <v>0.15104999999999999</v>
      </c>
      <c r="BA327" s="23">
        <f t="shared" si="115"/>
        <v>0.92699724517906334</v>
      </c>
      <c r="BB327" s="1" t="s">
        <v>328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</row>
    <row r="328" spans="2:61" x14ac:dyDescent="0.2">
      <c r="B328" s="22" t="s">
        <v>323</v>
      </c>
      <c r="C328" s="1">
        <v>11</v>
      </c>
      <c r="F328" s="1" t="e">
        <f>ROUND(E328/D328,2)</f>
        <v>#DIV/0!</v>
      </c>
      <c r="G328" s="1" t="s">
        <v>788</v>
      </c>
      <c r="H328" s="1" t="s">
        <v>907</v>
      </c>
      <c r="I328" s="1">
        <v>2.4710000000000001</v>
      </c>
      <c r="J328" s="1">
        <f t="shared" si="114"/>
        <v>2.1003500000000002</v>
      </c>
      <c r="K328" s="23">
        <v>0</v>
      </c>
      <c r="N328" s="1" t="e">
        <f t="shared" si="116"/>
        <v>#DIV/0!</v>
      </c>
      <c r="O328" s="1">
        <v>2.2759999999999998</v>
      </c>
      <c r="P328" s="1">
        <f t="shared" si="117"/>
        <v>1.9345999999999999</v>
      </c>
      <c r="Q328" s="23">
        <f t="shared" si="118"/>
        <v>7.8915418858761743E-2</v>
      </c>
      <c r="T328" s="1" t="e">
        <f t="shared" si="119"/>
        <v>#DIV/0!</v>
      </c>
      <c r="U328" s="1">
        <v>2.0529999999999999</v>
      </c>
      <c r="V328" s="1">
        <f t="shared" si="120"/>
        <v>1.74505</v>
      </c>
      <c r="W328" s="23">
        <f t="shared" si="121"/>
        <v>0.16916228247673015</v>
      </c>
      <c r="X328" s="1">
        <v>3200</v>
      </c>
      <c r="Y328" s="1">
        <v>3600</v>
      </c>
      <c r="Z328" s="1">
        <f t="shared" si="122"/>
        <v>1.1299999999999999</v>
      </c>
      <c r="AA328" s="1">
        <v>1.375</v>
      </c>
      <c r="AB328" s="1">
        <f t="shared" si="123"/>
        <v>1.16875</v>
      </c>
      <c r="AC328" s="23">
        <f t="shared" si="124"/>
        <v>0.44354512343180907</v>
      </c>
      <c r="AF328" s="1" t="e">
        <f t="shared" si="125"/>
        <v>#DIV/0!</v>
      </c>
      <c r="AG328" s="1">
        <v>4600</v>
      </c>
      <c r="AH328" s="1">
        <v>5200</v>
      </c>
      <c r="AI328" s="1">
        <f t="shared" si="126"/>
        <v>1.1299999999999999</v>
      </c>
      <c r="AJ328" s="1">
        <v>0.71</v>
      </c>
      <c r="AK328" s="1">
        <f t="shared" si="127"/>
        <v>0.60349999999999993</v>
      </c>
      <c r="AL328" s="23">
        <f t="shared" si="128"/>
        <v>0.71266693646297052</v>
      </c>
      <c r="AO328" s="1" t="e">
        <f t="shared" si="129"/>
        <v>#DIV/0!</v>
      </c>
      <c r="AR328" s="1" t="e">
        <f t="shared" si="130"/>
        <v>#DIV/0!</v>
      </c>
      <c r="AS328" s="1">
        <v>0.254</v>
      </c>
      <c r="AT328" s="1">
        <f t="shared" si="131"/>
        <v>0.21590000000000001</v>
      </c>
      <c r="AU328" s="23">
        <f t="shared" si="113"/>
        <v>0.89720760825576695</v>
      </c>
      <c r="AV328" s="1">
        <v>4100</v>
      </c>
      <c r="AW328" s="1">
        <v>5500</v>
      </c>
      <c r="AX328" s="1">
        <f t="shared" si="132"/>
        <v>1.34</v>
      </c>
      <c r="AY328" s="1">
        <v>7.3999999999999996E-2</v>
      </c>
      <c r="AZ328" s="1">
        <f t="shared" si="133"/>
        <v>6.2899999999999998E-2</v>
      </c>
      <c r="BA328" s="23">
        <f t="shared" si="115"/>
        <v>0.97005261027923917</v>
      </c>
      <c r="BB328" s="1" t="s">
        <v>328</v>
      </c>
      <c r="BC328" s="1" t="s">
        <v>250</v>
      </c>
      <c r="BD328" s="1">
        <v>0.5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</row>
    <row r="329" spans="2:61" x14ac:dyDescent="0.2">
      <c r="B329" s="22" t="s">
        <v>324</v>
      </c>
      <c r="C329" s="1">
        <v>12</v>
      </c>
      <c r="F329" s="1" t="e">
        <f>ROUND(E329/D329,2)</f>
        <v>#DIV/0!</v>
      </c>
      <c r="G329" s="1" t="s">
        <v>63</v>
      </c>
      <c r="H329" s="1" t="s">
        <v>908</v>
      </c>
      <c r="I329" s="1">
        <v>1.923</v>
      </c>
      <c r="J329" s="1">
        <f t="shared" si="114"/>
        <v>1.8268499999999999</v>
      </c>
      <c r="K329" s="23">
        <v>0</v>
      </c>
      <c r="N329" s="1" t="e">
        <f t="shared" si="116"/>
        <v>#DIV/0!</v>
      </c>
      <c r="O329" s="1">
        <v>1.1870000000000001</v>
      </c>
      <c r="P329" s="1">
        <f t="shared" si="117"/>
        <v>1.12765</v>
      </c>
      <c r="Q329" s="23">
        <f t="shared" si="118"/>
        <v>0.38273530941237643</v>
      </c>
      <c r="T329" s="1" t="e">
        <f t="shared" si="119"/>
        <v>#DIV/0!</v>
      </c>
      <c r="U329" s="1">
        <v>0.76800000000000002</v>
      </c>
      <c r="V329" s="1">
        <f t="shared" si="120"/>
        <v>0.72960000000000003</v>
      </c>
      <c r="W329" s="23">
        <f t="shared" si="121"/>
        <v>0.60062402496099843</v>
      </c>
      <c r="X329" s="1">
        <v>8800</v>
      </c>
      <c r="Y329" s="1">
        <v>9900</v>
      </c>
      <c r="Z329" s="1">
        <f t="shared" si="122"/>
        <v>1.1299999999999999</v>
      </c>
      <c r="AA329" s="1">
        <v>0.39800000000000002</v>
      </c>
      <c r="AB329" s="1">
        <f t="shared" si="123"/>
        <v>0.37809999999999999</v>
      </c>
      <c r="AC329" s="23">
        <f t="shared" si="124"/>
        <v>0.79303172126885069</v>
      </c>
      <c r="AF329" s="1" t="e">
        <f t="shared" si="125"/>
        <v>#DIV/0!</v>
      </c>
      <c r="AG329" s="1" t="s">
        <v>713</v>
      </c>
      <c r="AH329" s="1">
        <v>11000</v>
      </c>
      <c r="AI329" s="1">
        <f>ROUND(AH329/8900,2)</f>
        <v>1.24</v>
      </c>
      <c r="AJ329" s="1">
        <v>0.20899999999999999</v>
      </c>
      <c r="AK329" s="1">
        <f t="shared" si="127"/>
        <v>0.19854999999999998</v>
      </c>
      <c r="AL329" s="23">
        <f t="shared" si="128"/>
        <v>0.89131565262610501</v>
      </c>
      <c r="AO329" s="1" t="e">
        <f t="shared" si="129"/>
        <v>#DIV/0!</v>
      </c>
      <c r="AR329" s="1" t="e">
        <f t="shared" si="130"/>
        <v>#DIV/0!</v>
      </c>
      <c r="AS329" s="1">
        <v>0.114</v>
      </c>
      <c r="AT329" s="1">
        <f t="shared" si="131"/>
        <v>0.10829999999999999</v>
      </c>
      <c r="AU329" s="23">
        <f t="shared" si="113"/>
        <v>0.94071762870514819</v>
      </c>
      <c r="AV329" s="1" t="s">
        <v>714</v>
      </c>
      <c r="AW329" s="1">
        <v>12300</v>
      </c>
      <c r="AX329" s="1">
        <f>ROUND(AW329/10600,2)</f>
        <v>1.1599999999999999</v>
      </c>
      <c r="AY329" s="1">
        <v>8.5000000000000006E-2</v>
      </c>
      <c r="AZ329" s="1">
        <f t="shared" si="133"/>
        <v>8.0750000000000002E-2</v>
      </c>
      <c r="BA329" s="23">
        <f t="shared" si="115"/>
        <v>0.95579823192927715</v>
      </c>
      <c r="BB329" s="1" t="s">
        <v>328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</row>
    <row r="330" spans="2:61" x14ac:dyDescent="0.2">
      <c r="B330" s="22"/>
    </row>
    <row r="331" spans="2:61" x14ac:dyDescent="0.2">
      <c r="B331" s="22" t="s">
        <v>325</v>
      </c>
      <c r="C331" s="1">
        <v>13</v>
      </c>
      <c r="F331" s="1" t="e">
        <f>ROUND(E331/D331,2)</f>
        <v>#DIV/0!</v>
      </c>
      <c r="G331" s="1" t="s">
        <v>63</v>
      </c>
      <c r="H331" s="1" t="s">
        <v>909</v>
      </c>
      <c r="I331" s="1">
        <v>2.9670000000000001</v>
      </c>
      <c r="J331" s="1">
        <f t="shared" si="114"/>
        <v>2.8186499999999999</v>
      </c>
      <c r="K331" s="23">
        <v>0</v>
      </c>
      <c r="N331" s="1" t="e">
        <f t="shared" si="116"/>
        <v>#DIV/0!</v>
      </c>
      <c r="O331" s="1">
        <v>2.77</v>
      </c>
      <c r="P331" s="1">
        <f t="shared" si="117"/>
        <v>2.6315</v>
      </c>
      <c r="Q331" s="23">
        <f t="shared" si="118"/>
        <v>6.6397034041118963E-2</v>
      </c>
      <c r="T331" s="1" t="e">
        <f t="shared" si="119"/>
        <v>#DIV/0!</v>
      </c>
      <c r="U331" s="1">
        <v>2.673</v>
      </c>
      <c r="V331" s="1">
        <f t="shared" si="120"/>
        <v>2.5393499999999998</v>
      </c>
      <c r="W331" s="23">
        <f t="shared" si="121"/>
        <v>9.9089989888776597E-2</v>
      </c>
      <c r="X331" s="1">
        <v>3900</v>
      </c>
      <c r="Y331" s="1">
        <v>5100</v>
      </c>
      <c r="Z331" s="1">
        <f t="shared" si="122"/>
        <v>1.31</v>
      </c>
      <c r="AA331" s="1">
        <v>2.4910000000000001</v>
      </c>
      <c r="AB331" s="1">
        <f t="shared" si="123"/>
        <v>2.3664499999999999</v>
      </c>
      <c r="AC331" s="23">
        <f t="shared" si="124"/>
        <v>0.16043141220087631</v>
      </c>
      <c r="AF331" s="1" t="e">
        <f t="shared" si="125"/>
        <v>#DIV/0!</v>
      </c>
      <c r="AG331" s="1" t="s">
        <v>739</v>
      </c>
      <c r="AH331" s="1">
        <v>6700</v>
      </c>
      <c r="AI331" s="1">
        <f>ROUND(AH331/4800,2)</f>
        <v>1.4</v>
      </c>
      <c r="AJ331" s="1">
        <v>2.242</v>
      </c>
      <c r="AK331" s="1">
        <f t="shared" si="127"/>
        <v>2.1298999999999997</v>
      </c>
      <c r="AL331" s="23">
        <f t="shared" si="128"/>
        <v>0.24435456690259527</v>
      </c>
      <c r="AO331" s="1" t="e">
        <f t="shared" si="129"/>
        <v>#DIV/0!</v>
      </c>
      <c r="AR331" s="1" t="e">
        <f t="shared" si="130"/>
        <v>#DIV/0!</v>
      </c>
      <c r="AS331" s="1">
        <v>2.044</v>
      </c>
      <c r="AT331" s="1">
        <f t="shared" si="131"/>
        <v>1.9418</v>
      </c>
      <c r="AU331" s="23">
        <f t="shared" ref="AU331:AU394" si="134">1-(AT331/J331)</f>
        <v>0.31108864172564876</v>
      </c>
      <c r="AV331" s="1" t="s">
        <v>740</v>
      </c>
      <c r="AW331" s="1">
        <v>8100</v>
      </c>
      <c r="AX331" s="1">
        <f>ROUND(AW331/5300,2)</f>
        <v>1.53</v>
      </c>
      <c r="AY331" s="1">
        <v>1.9670000000000001</v>
      </c>
      <c r="AZ331" s="1">
        <f t="shared" si="133"/>
        <v>1.8686499999999999</v>
      </c>
      <c r="BA331" s="23">
        <f t="shared" si="115"/>
        <v>0.33704078193461406</v>
      </c>
      <c r="BB331" s="1" t="s">
        <v>328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</row>
    <row r="332" spans="2:61" x14ac:dyDescent="0.2">
      <c r="B332" s="22" t="s">
        <v>326</v>
      </c>
      <c r="C332" s="1">
        <v>14</v>
      </c>
      <c r="F332" s="1" t="e">
        <f>ROUND(E332/D332,2)</f>
        <v>#DIV/0!</v>
      </c>
      <c r="G332" s="1" t="s">
        <v>788</v>
      </c>
      <c r="H332" s="1" t="s">
        <v>877</v>
      </c>
      <c r="I332" s="1">
        <v>3.4990000000000001</v>
      </c>
      <c r="J332" s="1">
        <f t="shared" si="114"/>
        <v>2.9741499999999998</v>
      </c>
      <c r="K332" s="23">
        <v>0</v>
      </c>
      <c r="N332" s="1" t="e">
        <f t="shared" si="116"/>
        <v>#DIV/0!</v>
      </c>
      <c r="O332" s="1">
        <v>3.4849999999999999</v>
      </c>
      <c r="P332" s="1">
        <f t="shared" si="117"/>
        <v>2.9622499999999996</v>
      </c>
      <c r="Q332" s="23">
        <f t="shared" si="118"/>
        <v>4.0011431837668754E-3</v>
      </c>
      <c r="T332" s="1" t="e">
        <f t="shared" si="119"/>
        <v>#DIV/0!</v>
      </c>
      <c r="U332" s="1">
        <v>3.395</v>
      </c>
      <c r="V332" s="1">
        <f t="shared" si="120"/>
        <v>2.8857499999999998</v>
      </c>
      <c r="W332" s="23">
        <f t="shared" si="121"/>
        <v>2.9722777936553313E-2</v>
      </c>
      <c r="X332" s="1">
        <v>2700</v>
      </c>
      <c r="Y332" s="1">
        <v>3300</v>
      </c>
      <c r="Z332" s="1">
        <f t="shared" si="122"/>
        <v>1.22</v>
      </c>
      <c r="AA332" s="1">
        <v>3.2109999999999999</v>
      </c>
      <c r="AB332" s="1">
        <f t="shared" si="123"/>
        <v>2.7293499999999997</v>
      </c>
      <c r="AC332" s="23">
        <f t="shared" si="124"/>
        <v>8.2309231208916867E-2</v>
      </c>
      <c r="AF332" s="1" t="e">
        <f t="shared" si="125"/>
        <v>#DIV/0!</v>
      </c>
      <c r="AG332" s="1">
        <v>4100</v>
      </c>
      <c r="AH332" s="1">
        <v>5100</v>
      </c>
      <c r="AI332" s="1">
        <f t="shared" si="126"/>
        <v>1.24</v>
      </c>
      <c r="AJ332" s="1">
        <v>3.0379999999999998</v>
      </c>
      <c r="AK332" s="1">
        <f t="shared" si="127"/>
        <v>2.5822999999999996</v>
      </c>
      <c r="AL332" s="23">
        <f t="shared" si="128"/>
        <v>0.13175192912260658</v>
      </c>
      <c r="AO332" s="1" t="e">
        <f t="shared" si="129"/>
        <v>#DIV/0!</v>
      </c>
      <c r="AR332" s="1" t="e">
        <f t="shared" si="130"/>
        <v>#DIV/0!</v>
      </c>
      <c r="AS332" s="1">
        <v>2.7130000000000001</v>
      </c>
      <c r="AT332" s="1">
        <f t="shared" si="131"/>
        <v>2.3060499999999999</v>
      </c>
      <c r="AU332" s="23">
        <f t="shared" si="134"/>
        <v>0.22463561017433553</v>
      </c>
      <c r="AV332" s="1">
        <v>5500</v>
      </c>
      <c r="AW332" s="1">
        <v>7600</v>
      </c>
      <c r="AX332" s="1">
        <f t="shared" si="132"/>
        <v>1.38</v>
      </c>
      <c r="AY332" s="1">
        <v>2.61</v>
      </c>
      <c r="AZ332" s="1">
        <f t="shared" si="133"/>
        <v>2.2184999999999997</v>
      </c>
      <c r="BA332" s="23">
        <f t="shared" si="115"/>
        <v>0.25407259216919131</v>
      </c>
      <c r="BB332" s="1" t="s">
        <v>328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</row>
    <row r="333" spans="2:61" x14ac:dyDescent="0.2">
      <c r="B333" s="22" t="s">
        <v>327</v>
      </c>
      <c r="C333" s="1">
        <v>15</v>
      </c>
      <c r="F333" s="1" t="e">
        <f>ROUND(E333/D333,2)</f>
        <v>#DIV/0!</v>
      </c>
      <c r="G333" s="1" t="s">
        <v>63</v>
      </c>
      <c r="H333" s="1" t="s">
        <v>908</v>
      </c>
      <c r="I333" s="1">
        <v>2.9540000000000002</v>
      </c>
      <c r="J333" s="1">
        <f t="shared" si="114"/>
        <v>2.8063000000000002</v>
      </c>
      <c r="K333" s="23">
        <v>0</v>
      </c>
      <c r="N333" s="1" t="e">
        <f t="shared" si="116"/>
        <v>#DIV/0!</v>
      </c>
      <c r="O333" s="1">
        <v>2.9129999999999998</v>
      </c>
      <c r="P333" s="1">
        <f t="shared" si="117"/>
        <v>2.7673499999999995</v>
      </c>
      <c r="Q333" s="23">
        <f t="shared" si="118"/>
        <v>1.3879485443466733E-2</v>
      </c>
      <c r="T333" s="1" t="e">
        <f t="shared" si="119"/>
        <v>#DIV/0!</v>
      </c>
      <c r="U333" s="1">
        <v>2.899</v>
      </c>
      <c r="V333" s="1">
        <f t="shared" si="120"/>
        <v>2.7540499999999999</v>
      </c>
      <c r="W333" s="23">
        <f t="shared" si="121"/>
        <v>1.8618821936357555E-2</v>
      </c>
      <c r="X333" s="1" t="s">
        <v>741</v>
      </c>
      <c r="Y333" s="1">
        <v>2300</v>
      </c>
      <c r="Z333" s="1">
        <f>ROUND(Y333/1450,2)</f>
        <v>1.59</v>
      </c>
      <c r="AA333" s="1">
        <v>2.839</v>
      </c>
      <c r="AB333" s="1">
        <f t="shared" si="123"/>
        <v>2.6970499999999999</v>
      </c>
      <c r="AC333" s="23">
        <f t="shared" si="124"/>
        <v>3.8930264048747554E-2</v>
      </c>
      <c r="AF333" s="1" t="e">
        <f t="shared" si="125"/>
        <v>#DIV/0!</v>
      </c>
      <c r="AG333" s="1" t="s">
        <v>742</v>
      </c>
      <c r="AH333" s="1">
        <v>4400</v>
      </c>
      <c r="AI333" s="1">
        <f>ROUND(AH333/3300,2)</f>
        <v>1.33</v>
      </c>
      <c r="AJ333" s="1">
        <v>2.7570000000000001</v>
      </c>
      <c r="AK333" s="1">
        <f t="shared" si="127"/>
        <v>2.6191499999999999</v>
      </c>
      <c r="AL333" s="23">
        <f t="shared" si="128"/>
        <v>6.6689234935680575E-2</v>
      </c>
      <c r="AO333" s="1" t="e">
        <f t="shared" si="129"/>
        <v>#DIV/0!</v>
      </c>
      <c r="AR333" s="1" t="e">
        <f t="shared" si="130"/>
        <v>#DIV/0!</v>
      </c>
      <c r="AS333" s="1">
        <v>2.6259999999999999</v>
      </c>
      <c r="AT333" s="1">
        <f t="shared" si="131"/>
        <v>2.4946999999999999</v>
      </c>
      <c r="AU333" s="23">
        <f t="shared" si="134"/>
        <v>0.11103588354773197</v>
      </c>
      <c r="AV333" s="1" t="s">
        <v>743</v>
      </c>
      <c r="AW333" s="1">
        <v>7400</v>
      </c>
      <c r="AX333" s="1">
        <f>ROUND(AW333/5000,2)</f>
        <v>1.48</v>
      </c>
      <c r="AY333" s="1">
        <v>2.5739999999999998</v>
      </c>
      <c r="AZ333" s="1">
        <f t="shared" si="133"/>
        <v>2.4452999999999996</v>
      </c>
      <c r="BA333" s="23">
        <f t="shared" si="115"/>
        <v>0.12863913337847011</v>
      </c>
      <c r="BB333" s="1" t="s">
        <v>328</v>
      </c>
      <c r="BC333" s="1" t="s">
        <v>90</v>
      </c>
      <c r="BD333" s="1">
        <v>1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</row>
    <row r="334" spans="2:61" x14ac:dyDescent="0.2">
      <c r="B334" s="22"/>
    </row>
    <row r="335" spans="2:61" x14ac:dyDescent="0.2">
      <c r="B335" s="22"/>
    </row>
    <row r="336" spans="2:61" x14ac:dyDescent="0.2">
      <c r="B336" s="22"/>
    </row>
    <row r="337" spans="2:61" x14ac:dyDescent="0.2">
      <c r="B337" s="22" t="s">
        <v>331</v>
      </c>
      <c r="C337" s="1">
        <v>1</v>
      </c>
      <c r="F337" s="1" t="e">
        <f>ROUND(E337/D337,2)</f>
        <v>#DIV/0!</v>
      </c>
      <c r="G337" s="1" t="s">
        <v>63</v>
      </c>
      <c r="H337" s="1" t="s">
        <v>910</v>
      </c>
      <c r="I337" s="1">
        <v>3.0990000000000002</v>
      </c>
      <c r="J337" s="1">
        <f t="shared" si="114"/>
        <v>2.9440499999999998</v>
      </c>
      <c r="K337" s="23">
        <v>0</v>
      </c>
      <c r="N337" s="1" t="e">
        <f t="shared" si="116"/>
        <v>#DIV/0!</v>
      </c>
      <c r="O337" s="1" t="s">
        <v>124</v>
      </c>
      <c r="P337" s="1" t="e">
        <f t="shared" si="117"/>
        <v>#VALUE!</v>
      </c>
      <c r="Q337" s="23" t="e">
        <f t="shared" si="118"/>
        <v>#VALUE!</v>
      </c>
      <c r="T337" s="1" t="e">
        <f t="shared" si="119"/>
        <v>#DIV/0!</v>
      </c>
      <c r="U337" s="1">
        <v>1.9019999999999999</v>
      </c>
      <c r="V337" s="1">
        <f t="shared" si="120"/>
        <v>1.8068999999999997</v>
      </c>
      <c r="W337" s="23">
        <f t="shared" si="121"/>
        <v>0.3862536302032914</v>
      </c>
      <c r="X337" s="1">
        <v>37000</v>
      </c>
      <c r="Y337" s="1">
        <v>50000</v>
      </c>
      <c r="Z337" s="1">
        <f t="shared" si="122"/>
        <v>1.35</v>
      </c>
      <c r="AA337" s="1">
        <v>0.92900000000000005</v>
      </c>
      <c r="AB337" s="1">
        <f t="shared" si="123"/>
        <v>0.88255000000000006</v>
      </c>
      <c r="AC337" s="23">
        <f t="shared" si="124"/>
        <v>0.7002258793159083</v>
      </c>
      <c r="AF337" s="1" t="e">
        <f t="shared" si="125"/>
        <v>#DIV/0!</v>
      </c>
      <c r="AG337" s="1">
        <v>46000</v>
      </c>
      <c r="AH337" s="1">
        <v>65000</v>
      </c>
      <c r="AI337" s="1">
        <f t="shared" si="126"/>
        <v>1.41</v>
      </c>
      <c r="AJ337" s="1">
        <v>0.27200000000000002</v>
      </c>
      <c r="AK337" s="1">
        <f t="shared" si="127"/>
        <v>0.25840000000000002</v>
      </c>
      <c r="AL337" s="23">
        <f t="shared" si="128"/>
        <v>0.91222975153275243</v>
      </c>
      <c r="AO337" s="1" t="e">
        <f t="shared" si="129"/>
        <v>#DIV/0!</v>
      </c>
      <c r="AR337" s="1" t="e">
        <f t="shared" si="130"/>
        <v>#DIV/0!</v>
      </c>
      <c r="AS337" s="1">
        <v>9.1999999999999998E-2</v>
      </c>
      <c r="AT337" s="1">
        <f t="shared" si="131"/>
        <v>8.7399999999999992E-2</v>
      </c>
      <c r="AU337" s="23">
        <f t="shared" si="134"/>
        <v>0.97031300419490163</v>
      </c>
      <c r="AV337" s="1">
        <v>59000</v>
      </c>
      <c r="AW337" s="1">
        <v>90000</v>
      </c>
      <c r="AX337" s="1">
        <f t="shared" si="132"/>
        <v>1.53</v>
      </c>
      <c r="AY337" s="1">
        <v>9.7000000000000003E-2</v>
      </c>
      <c r="AZ337" s="1">
        <f t="shared" si="133"/>
        <v>9.2149999999999996E-2</v>
      </c>
      <c r="BA337" s="23">
        <f t="shared" si="115"/>
        <v>0.96869958050984184</v>
      </c>
      <c r="BB337" s="1" t="s">
        <v>346</v>
      </c>
      <c r="BC337" s="1" t="s">
        <v>347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1</v>
      </c>
    </row>
    <row r="338" spans="2:61" x14ac:dyDescent="0.2">
      <c r="B338" s="22" t="s">
        <v>332</v>
      </c>
      <c r="C338" s="1">
        <v>2</v>
      </c>
      <c r="F338" s="1" t="e">
        <f>ROUND(E338/D338,2)</f>
        <v>#DIV/0!</v>
      </c>
      <c r="G338" s="1" t="s">
        <v>63</v>
      </c>
      <c r="H338" s="1" t="s">
        <v>911</v>
      </c>
      <c r="I338" s="1">
        <v>3.0169999999999999</v>
      </c>
      <c r="J338" s="1">
        <f t="shared" si="114"/>
        <v>2.8661499999999998</v>
      </c>
      <c r="K338" s="23">
        <v>0</v>
      </c>
      <c r="N338" s="1" t="e">
        <f t="shared" si="116"/>
        <v>#DIV/0!</v>
      </c>
      <c r="O338" s="1" t="s">
        <v>124</v>
      </c>
      <c r="P338" s="1" t="e">
        <f t="shared" si="117"/>
        <v>#VALUE!</v>
      </c>
      <c r="Q338" s="23" t="e">
        <f t="shared" si="118"/>
        <v>#VALUE!</v>
      </c>
      <c r="T338" s="1" t="e">
        <f t="shared" si="119"/>
        <v>#DIV/0!</v>
      </c>
      <c r="U338" s="1">
        <v>1.4259999999999999</v>
      </c>
      <c r="V338" s="1">
        <f t="shared" si="120"/>
        <v>1.3546999999999998</v>
      </c>
      <c r="W338" s="23">
        <f t="shared" si="121"/>
        <v>0.52734504474643695</v>
      </c>
      <c r="X338" s="1">
        <v>37000</v>
      </c>
      <c r="Y338" s="1">
        <v>52000</v>
      </c>
      <c r="Z338" s="1">
        <f t="shared" si="122"/>
        <v>1.41</v>
      </c>
      <c r="AA338" s="1">
        <v>0.57599999999999996</v>
      </c>
      <c r="AB338" s="1">
        <f t="shared" si="123"/>
        <v>0.54719999999999991</v>
      </c>
      <c r="AC338" s="23">
        <f t="shared" si="124"/>
        <v>0.80908186940669546</v>
      </c>
      <c r="AF338" s="1" t="e">
        <f t="shared" si="125"/>
        <v>#DIV/0!</v>
      </c>
      <c r="AG338" s="1">
        <v>53000</v>
      </c>
      <c r="AH338" s="1">
        <v>75000</v>
      </c>
      <c r="AI338" s="1">
        <f t="shared" si="126"/>
        <v>1.42</v>
      </c>
      <c r="AJ338" s="1">
        <v>0.126</v>
      </c>
      <c r="AK338" s="1">
        <f t="shared" si="127"/>
        <v>0.1197</v>
      </c>
      <c r="AL338" s="23">
        <f t="shared" si="128"/>
        <v>0.95823665893271459</v>
      </c>
      <c r="AO338" s="1" t="e">
        <f t="shared" si="129"/>
        <v>#DIV/0!</v>
      </c>
      <c r="AR338" s="1" t="e">
        <f t="shared" si="130"/>
        <v>#DIV/0!</v>
      </c>
      <c r="AS338" s="1">
        <v>4.5999999999999999E-2</v>
      </c>
      <c r="AT338" s="1">
        <f t="shared" si="131"/>
        <v>4.3699999999999996E-2</v>
      </c>
      <c r="AU338" s="23">
        <f t="shared" si="134"/>
        <v>0.98475306595956247</v>
      </c>
      <c r="AV338" s="1">
        <v>57000</v>
      </c>
      <c r="AW338" s="1">
        <v>82000</v>
      </c>
      <c r="AX338" s="1">
        <f t="shared" si="132"/>
        <v>1.44</v>
      </c>
      <c r="AY338" s="1">
        <v>3.6999999999999998E-2</v>
      </c>
      <c r="AZ338" s="1">
        <f t="shared" si="133"/>
        <v>3.5149999999999994E-2</v>
      </c>
      <c r="BA338" s="23">
        <f t="shared" si="115"/>
        <v>0.98773616175008283</v>
      </c>
      <c r="BB338" s="1" t="s">
        <v>346</v>
      </c>
      <c r="BC338" s="1" t="s">
        <v>347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1</v>
      </c>
    </row>
    <row r="339" spans="2:61" x14ac:dyDescent="0.2">
      <c r="B339" s="22" t="s">
        <v>333</v>
      </c>
      <c r="C339" s="1">
        <v>3</v>
      </c>
      <c r="F339" s="1" t="e">
        <f>ROUND(E339/D339,2)</f>
        <v>#DIV/0!</v>
      </c>
      <c r="G339" s="1" t="s">
        <v>788</v>
      </c>
      <c r="H339" s="1" t="s">
        <v>912</v>
      </c>
      <c r="I339" s="1">
        <v>3.5880000000000001</v>
      </c>
      <c r="J339" s="1">
        <f t="shared" si="114"/>
        <v>3.0497999999999998</v>
      </c>
      <c r="K339" s="23">
        <v>0</v>
      </c>
      <c r="N339" s="1" t="e">
        <f t="shared" si="116"/>
        <v>#DIV/0!</v>
      </c>
      <c r="O339" s="1" t="s">
        <v>124</v>
      </c>
      <c r="P339" s="1" t="e">
        <f t="shared" si="117"/>
        <v>#VALUE!</v>
      </c>
      <c r="Q339" s="23" t="e">
        <f t="shared" si="118"/>
        <v>#VALUE!</v>
      </c>
      <c r="T339" s="1" t="e">
        <f t="shared" si="119"/>
        <v>#DIV/0!</v>
      </c>
      <c r="U339" s="1">
        <v>2.895</v>
      </c>
      <c r="V339" s="1">
        <f t="shared" si="120"/>
        <v>2.46075</v>
      </c>
      <c r="W339" s="23">
        <f t="shared" si="121"/>
        <v>0.19314381270903003</v>
      </c>
      <c r="X339" s="1">
        <v>30000</v>
      </c>
      <c r="Y339" s="1">
        <v>40000</v>
      </c>
      <c r="Z339" s="1">
        <f t="shared" si="122"/>
        <v>1.33</v>
      </c>
      <c r="AA339" s="1">
        <v>1.7629999999999999</v>
      </c>
      <c r="AB339" s="1">
        <f t="shared" si="123"/>
        <v>1.4985499999999998</v>
      </c>
      <c r="AC339" s="23">
        <f t="shared" si="124"/>
        <v>0.50863991081382387</v>
      </c>
      <c r="AF339" s="1" t="e">
        <f t="shared" si="125"/>
        <v>#DIV/0!</v>
      </c>
      <c r="AG339" s="1">
        <v>44000</v>
      </c>
      <c r="AH339" s="1">
        <v>63000</v>
      </c>
      <c r="AI339" s="1">
        <f t="shared" si="126"/>
        <v>1.43</v>
      </c>
      <c r="AJ339" s="1">
        <v>0.77100000000000002</v>
      </c>
      <c r="AK339" s="1">
        <f t="shared" si="127"/>
        <v>0.65534999999999999</v>
      </c>
      <c r="AL339" s="23">
        <f t="shared" si="128"/>
        <v>0.78511705685618727</v>
      </c>
      <c r="AO339" s="1" t="e">
        <f t="shared" si="129"/>
        <v>#DIV/0!</v>
      </c>
      <c r="AR339" s="1" t="e">
        <f t="shared" si="130"/>
        <v>#DIV/0!</v>
      </c>
      <c r="AS339" s="1">
        <v>0.254</v>
      </c>
      <c r="AT339" s="1">
        <f t="shared" si="131"/>
        <v>0.21590000000000001</v>
      </c>
      <c r="AU339" s="23">
        <f t="shared" si="134"/>
        <v>0.92920847268673357</v>
      </c>
      <c r="AV339" s="1" t="s">
        <v>738</v>
      </c>
      <c r="AW339" s="1">
        <v>94000</v>
      </c>
      <c r="AX339" s="1">
        <f>ROUND(AW339/62000,2)</f>
        <v>1.52</v>
      </c>
      <c r="AY339" s="1">
        <v>0.17199999999999999</v>
      </c>
      <c r="AZ339" s="1">
        <f t="shared" si="133"/>
        <v>0.1462</v>
      </c>
      <c r="BA339" s="23">
        <f t="shared" si="115"/>
        <v>0.95206243032329985</v>
      </c>
      <c r="BB339" s="1" t="s">
        <v>346</v>
      </c>
      <c r="BC339" s="1" t="s">
        <v>348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1</v>
      </c>
    </row>
    <row r="340" spans="2:61" x14ac:dyDescent="0.2">
      <c r="B340" s="22"/>
    </row>
    <row r="341" spans="2:61" x14ac:dyDescent="0.2">
      <c r="B341" s="22" t="s">
        <v>334</v>
      </c>
      <c r="C341" s="1">
        <v>4</v>
      </c>
      <c r="F341" s="1" t="e">
        <f>ROUND(E341/D341,2)</f>
        <v>#DIV/0!</v>
      </c>
      <c r="G341" s="1" t="s">
        <v>63</v>
      </c>
      <c r="H341" s="1" t="s">
        <v>913</v>
      </c>
      <c r="I341" s="1">
        <v>2.923</v>
      </c>
      <c r="J341" s="1">
        <f t="shared" si="114"/>
        <v>2.77685</v>
      </c>
      <c r="K341" s="23">
        <v>0</v>
      </c>
      <c r="N341" s="1" t="e">
        <f t="shared" si="116"/>
        <v>#DIV/0!</v>
      </c>
      <c r="O341" s="1" t="s">
        <v>124</v>
      </c>
      <c r="P341" s="1" t="e">
        <f t="shared" si="117"/>
        <v>#VALUE!</v>
      </c>
      <c r="Q341" s="23" t="e">
        <f t="shared" si="118"/>
        <v>#VALUE!</v>
      </c>
      <c r="T341" s="1" t="e">
        <f t="shared" si="119"/>
        <v>#DIV/0!</v>
      </c>
      <c r="U341" s="1">
        <v>1.591</v>
      </c>
      <c r="V341" s="1">
        <f t="shared" si="120"/>
        <v>1.51145</v>
      </c>
      <c r="W341" s="23">
        <f t="shared" si="121"/>
        <v>0.45569620253164556</v>
      </c>
      <c r="X341" s="1">
        <v>40000</v>
      </c>
      <c r="Y341" s="1">
        <v>64000</v>
      </c>
      <c r="Z341" s="1">
        <f t="shared" si="122"/>
        <v>1.6</v>
      </c>
      <c r="AA341" s="1">
        <v>0.75800000000000001</v>
      </c>
      <c r="AB341" s="1">
        <f t="shared" si="123"/>
        <v>0.72009999999999996</v>
      </c>
      <c r="AC341" s="23">
        <f t="shared" si="124"/>
        <v>0.74067738624700652</v>
      </c>
      <c r="AF341" s="1" t="e">
        <f t="shared" si="125"/>
        <v>#DIV/0!</v>
      </c>
      <c r="AG341" s="1">
        <v>34000</v>
      </c>
      <c r="AH341" s="1">
        <v>64000</v>
      </c>
      <c r="AI341" s="1">
        <f t="shared" si="126"/>
        <v>1.88</v>
      </c>
      <c r="AJ341" s="1">
        <v>0.25900000000000001</v>
      </c>
      <c r="AK341" s="1">
        <f t="shared" si="127"/>
        <v>0.24604999999999999</v>
      </c>
      <c r="AL341" s="23">
        <f t="shared" si="128"/>
        <v>0.91139240506329111</v>
      </c>
      <c r="AO341" s="1" t="e">
        <f t="shared" si="129"/>
        <v>#DIV/0!</v>
      </c>
      <c r="AR341" s="1" t="e">
        <f t="shared" si="130"/>
        <v>#DIV/0!</v>
      </c>
      <c r="AS341" s="1">
        <v>9.8000000000000004E-2</v>
      </c>
      <c r="AT341" s="1">
        <f t="shared" si="131"/>
        <v>9.3100000000000002E-2</v>
      </c>
      <c r="AU341" s="23">
        <f t="shared" si="134"/>
        <v>0.96647280191583984</v>
      </c>
      <c r="AV341" s="1">
        <v>24000</v>
      </c>
      <c r="AW341" s="1">
        <v>58000</v>
      </c>
      <c r="AX341" s="1">
        <f t="shared" si="132"/>
        <v>2.42</v>
      </c>
      <c r="AY341" s="1">
        <v>5.2999999999999999E-2</v>
      </c>
      <c r="AZ341" s="1">
        <f t="shared" si="133"/>
        <v>5.0349999999999999E-2</v>
      </c>
      <c r="BA341" s="23">
        <f t="shared" si="115"/>
        <v>0.98186794389326038</v>
      </c>
      <c r="BB341" s="1" t="s">
        <v>346</v>
      </c>
      <c r="BC341" s="1" t="s">
        <v>350</v>
      </c>
      <c r="BD341" s="1">
        <v>0</v>
      </c>
      <c r="BE341" s="1">
        <v>0</v>
      </c>
      <c r="BF341" s="1">
        <v>1</v>
      </c>
      <c r="BG341" s="1">
        <v>1</v>
      </c>
      <c r="BH341" s="1">
        <v>0</v>
      </c>
      <c r="BI341" s="1">
        <v>0</v>
      </c>
    </row>
    <row r="342" spans="2:61" x14ac:dyDescent="0.2">
      <c r="B342" s="22" t="s">
        <v>335</v>
      </c>
      <c r="C342" s="1">
        <v>5</v>
      </c>
      <c r="F342" s="1" t="e">
        <f>ROUND(E342/D342,2)</f>
        <v>#DIV/0!</v>
      </c>
      <c r="G342" s="1" t="s">
        <v>63</v>
      </c>
      <c r="H342" s="1" t="s">
        <v>914</v>
      </c>
      <c r="I342" s="1">
        <v>0.55400000000000005</v>
      </c>
      <c r="J342" s="1">
        <f t="shared" si="114"/>
        <v>0.52629999999999999</v>
      </c>
      <c r="K342" s="23">
        <v>0</v>
      </c>
      <c r="N342" s="1" t="e">
        <f t="shared" si="116"/>
        <v>#DIV/0!</v>
      </c>
      <c r="O342" s="1" t="s">
        <v>124</v>
      </c>
      <c r="P342" s="1" t="e">
        <f t="shared" si="117"/>
        <v>#VALUE!</v>
      </c>
      <c r="Q342" s="23" t="e">
        <f t="shared" si="118"/>
        <v>#VALUE!</v>
      </c>
      <c r="T342" s="1" t="e">
        <f t="shared" si="119"/>
        <v>#DIV/0!</v>
      </c>
      <c r="U342" s="1">
        <v>0.156</v>
      </c>
      <c r="V342" s="1">
        <f t="shared" si="120"/>
        <v>0.1482</v>
      </c>
      <c r="W342" s="23">
        <f t="shared" si="121"/>
        <v>0.71841155234657039</v>
      </c>
      <c r="X342" s="1" t="s">
        <v>653</v>
      </c>
      <c r="Y342" s="1">
        <v>40000</v>
      </c>
      <c r="Z342" s="1">
        <f>ROUND(Y342/18500,2)</f>
        <v>2.16</v>
      </c>
      <c r="AA342" s="1">
        <v>7.2999999999999995E-2</v>
      </c>
      <c r="AB342" s="1">
        <f t="shared" si="123"/>
        <v>6.9349999999999995E-2</v>
      </c>
      <c r="AC342" s="23">
        <f t="shared" si="124"/>
        <v>0.86823104693140796</v>
      </c>
      <c r="AF342" s="1" t="e">
        <f t="shared" si="125"/>
        <v>#DIV/0!</v>
      </c>
      <c r="AG342" s="1" t="s">
        <v>643</v>
      </c>
      <c r="AH342" s="1">
        <v>62000</v>
      </c>
      <c r="AI342" s="1">
        <f>ROUND(AH342/40000,2)</f>
        <v>1.55</v>
      </c>
      <c r="AJ342" s="1">
        <v>0.105</v>
      </c>
      <c r="AK342" s="1">
        <f t="shared" si="127"/>
        <v>9.9749999999999991E-2</v>
      </c>
      <c r="AL342" s="23">
        <f t="shared" si="128"/>
        <v>0.81046931407942235</v>
      </c>
      <c r="AO342" s="1" t="e">
        <f t="shared" si="129"/>
        <v>#DIV/0!</v>
      </c>
      <c r="AR342" s="1" t="e">
        <f t="shared" si="130"/>
        <v>#DIV/0!</v>
      </c>
      <c r="AS342" s="1">
        <v>0.03</v>
      </c>
      <c r="AT342" s="1">
        <f t="shared" si="131"/>
        <v>2.8499999999999998E-2</v>
      </c>
      <c r="AU342" s="23">
        <f t="shared" si="134"/>
        <v>0.94584837545126355</v>
      </c>
      <c r="AV342" s="1" t="s">
        <v>654</v>
      </c>
      <c r="AW342" s="1">
        <v>56000</v>
      </c>
      <c r="AX342" s="1">
        <f>ROUND(AW342/39000,2)</f>
        <v>1.44</v>
      </c>
      <c r="AY342" s="1">
        <v>1.7000000000000001E-2</v>
      </c>
      <c r="AZ342" s="1">
        <f t="shared" si="133"/>
        <v>1.6150000000000001E-2</v>
      </c>
      <c r="BA342" s="23">
        <f t="shared" si="115"/>
        <v>0.96931407942238268</v>
      </c>
      <c r="BB342" s="1" t="s">
        <v>346</v>
      </c>
      <c r="BC342" s="1" t="s">
        <v>351</v>
      </c>
      <c r="BD342" s="1">
        <v>0</v>
      </c>
      <c r="BE342" s="1">
        <v>0</v>
      </c>
      <c r="BF342" s="1">
        <v>0</v>
      </c>
      <c r="BG342" s="1">
        <v>0</v>
      </c>
      <c r="BH342" s="1">
        <v>1</v>
      </c>
      <c r="BI342" s="1">
        <v>0.5</v>
      </c>
    </row>
    <row r="343" spans="2:61" x14ac:dyDescent="0.2">
      <c r="B343" s="22" t="s">
        <v>336</v>
      </c>
      <c r="C343" s="1">
        <v>6</v>
      </c>
      <c r="F343" s="1" t="e">
        <f>ROUND(E343/D343,2)</f>
        <v>#DIV/0!</v>
      </c>
      <c r="G343" s="1" t="s">
        <v>788</v>
      </c>
      <c r="H343" s="1" t="s">
        <v>915</v>
      </c>
      <c r="I343" s="1">
        <v>3.661</v>
      </c>
      <c r="J343" s="1">
        <f t="shared" si="114"/>
        <v>3.11185</v>
      </c>
      <c r="K343" s="23">
        <v>0</v>
      </c>
      <c r="N343" s="1" t="e">
        <f t="shared" si="116"/>
        <v>#DIV/0!</v>
      </c>
      <c r="O343" s="1" t="s">
        <v>124</v>
      </c>
      <c r="P343" s="1" t="e">
        <f t="shared" si="117"/>
        <v>#VALUE!</v>
      </c>
      <c r="Q343" s="23" t="e">
        <f t="shared" si="118"/>
        <v>#VALUE!</v>
      </c>
      <c r="T343" s="1" t="e">
        <f t="shared" si="119"/>
        <v>#DIV/0!</v>
      </c>
      <c r="U343" s="1">
        <v>3.605</v>
      </c>
      <c r="V343" s="1">
        <f t="shared" si="120"/>
        <v>3.0642499999999999</v>
      </c>
      <c r="W343" s="23">
        <f t="shared" si="121"/>
        <v>1.5296367112810683E-2</v>
      </c>
      <c r="X343" s="1">
        <v>14300</v>
      </c>
      <c r="Y343" s="1">
        <v>18200</v>
      </c>
      <c r="Z343" s="1">
        <f t="shared" si="122"/>
        <v>1.27</v>
      </c>
      <c r="AA343" s="1">
        <v>1.6930000000000001</v>
      </c>
      <c r="AB343" s="1">
        <f t="shared" si="123"/>
        <v>1.4390499999999999</v>
      </c>
      <c r="AC343" s="23">
        <f t="shared" si="124"/>
        <v>0.53755804425020481</v>
      </c>
      <c r="AF343" s="1" t="e">
        <f t="shared" si="125"/>
        <v>#DIV/0!</v>
      </c>
      <c r="AG343" s="1">
        <v>15600</v>
      </c>
      <c r="AH343" s="1">
        <v>22000</v>
      </c>
      <c r="AI343" s="1">
        <f t="shared" si="126"/>
        <v>1.41</v>
      </c>
      <c r="AJ343" s="1">
        <v>0.73199999999999998</v>
      </c>
      <c r="AK343" s="1">
        <f t="shared" si="127"/>
        <v>0.62219999999999998</v>
      </c>
      <c r="AL343" s="23">
        <f t="shared" si="128"/>
        <v>0.80005462988254572</v>
      </c>
      <c r="AO343" s="1" t="e">
        <f t="shared" si="129"/>
        <v>#DIV/0!</v>
      </c>
      <c r="AR343" s="1" t="e">
        <f t="shared" si="130"/>
        <v>#DIV/0!</v>
      </c>
      <c r="AS343" s="1">
        <v>0.38400000000000001</v>
      </c>
      <c r="AT343" s="1">
        <f t="shared" si="131"/>
        <v>0.32640000000000002</v>
      </c>
      <c r="AU343" s="23">
        <f t="shared" si="134"/>
        <v>0.89511062551215514</v>
      </c>
      <c r="AV343" s="1">
        <v>13500</v>
      </c>
      <c r="AW343" s="1">
        <v>22000</v>
      </c>
      <c r="AX343" s="1">
        <f t="shared" si="132"/>
        <v>1.63</v>
      </c>
      <c r="AY343" s="1">
        <v>0.30399999999999999</v>
      </c>
      <c r="AZ343" s="1">
        <f t="shared" si="133"/>
        <v>0.25839999999999996</v>
      </c>
      <c r="BA343" s="23">
        <f t="shared" si="115"/>
        <v>0.91696257853045615</v>
      </c>
      <c r="BB343" s="1" t="s">
        <v>346</v>
      </c>
      <c r="BC343" s="1" t="s">
        <v>290</v>
      </c>
      <c r="BD343" s="1">
        <v>0</v>
      </c>
      <c r="BE343" s="1">
        <v>0</v>
      </c>
      <c r="BF343" s="1">
        <v>1</v>
      </c>
      <c r="BG343" s="1">
        <v>0</v>
      </c>
      <c r="BH343" s="1">
        <v>0</v>
      </c>
      <c r="BI343" s="1">
        <v>0</v>
      </c>
    </row>
    <row r="344" spans="2:61" x14ac:dyDescent="0.2">
      <c r="B344" s="22"/>
    </row>
    <row r="345" spans="2:61" x14ac:dyDescent="0.2">
      <c r="B345" s="22" t="s">
        <v>337</v>
      </c>
      <c r="C345" s="1">
        <v>7</v>
      </c>
      <c r="F345" s="1" t="e">
        <f>ROUND(E345/D345,2)</f>
        <v>#DIV/0!</v>
      </c>
      <c r="G345" s="1" t="s">
        <v>63</v>
      </c>
      <c r="H345" s="1" t="s">
        <v>874</v>
      </c>
      <c r="I345" s="1">
        <v>2.6949999999999998</v>
      </c>
      <c r="J345" s="1">
        <f t="shared" si="114"/>
        <v>2.6949999999999998</v>
      </c>
      <c r="K345" s="23">
        <v>0</v>
      </c>
      <c r="N345" s="1" t="e">
        <f t="shared" si="116"/>
        <v>#DIV/0!</v>
      </c>
      <c r="O345" s="1" t="s">
        <v>124</v>
      </c>
      <c r="P345" s="1" t="str">
        <f t="shared" si="117"/>
        <v>x</v>
      </c>
      <c r="Q345" s="23" t="e">
        <f t="shared" si="118"/>
        <v>#VALUE!</v>
      </c>
      <c r="T345" s="1" t="e">
        <f t="shared" si="119"/>
        <v>#DIV/0!</v>
      </c>
      <c r="U345" s="1">
        <v>1.2490000000000001</v>
      </c>
      <c r="V345" s="1">
        <f t="shared" si="120"/>
        <v>1.2490000000000001</v>
      </c>
      <c r="W345" s="23">
        <f t="shared" si="121"/>
        <v>0.53654916512059359</v>
      </c>
      <c r="X345" s="1">
        <v>8400</v>
      </c>
      <c r="Y345" s="1">
        <v>13300</v>
      </c>
      <c r="Z345" s="1">
        <f t="shared" si="122"/>
        <v>1.58</v>
      </c>
      <c r="AA345" s="1">
        <v>0.58499999999999996</v>
      </c>
      <c r="AB345" s="1">
        <f t="shared" si="123"/>
        <v>0.58499999999999996</v>
      </c>
      <c r="AC345" s="23">
        <f t="shared" si="124"/>
        <v>0.78293135435992578</v>
      </c>
      <c r="AF345" s="1" t="e">
        <f t="shared" si="125"/>
        <v>#DIV/0!</v>
      </c>
      <c r="AG345" s="1">
        <v>7400</v>
      </c>
      <c r="AH345" s="1">
        <v>14300</v>
      </c>
      <c r="AI345" s="1">
        <f t="shared" si="126"/>
        <v>1.93</v>
      </c>
      <c r="AJ345" s="1">
        <v>0.27600000000000002</v>
      </c>
      <c r="AK345" s="1">
        <f t="shared" si="127"/>
        <v>0.27600000000000002</v>
      </c>
      <c r="AL345" s="23">
        <f t="shared" si="128"/>
        <v>0.89758812615955474</v>
      </c>
      <c r="AO345" s="1" t="e">
        <f t="shared" si="129"/>
        <v>#DIV/0!</v>
      </c>
      <c r="AR345" s="1" t="e">
        <f t="shared" si="130"/>
        <v>#DIV/0!</v>
      </c>
      <c r="AS345" s="1">
        <v>0.13400000000000001</v>
      </c>
      <c r="AT345" s="1">
        <f t="shared" si="131"/>
        <v>0.13400000000000001</v>
      </c>
      <c r="AU345" s="23">
        <f t="shared" si="134"/>
        <v>0.95027829313543599</v>
      </c>
      <c r="AV345" s="1">
        <v>6300</v>
      </c>
      <c r="AW345" s="1">
        <v>14600</v>
      </c>
      <c r="AX345" s="1">
        <f t="shared" si="132"/>
        <v>2.3199999999999998</v>
      </c>
      <c r="AY345" s="1">
        <v>9.7000000000000003E-2</v>
      </c>
      <c r="AZ345" s="1">
        <f t="shared" si="133"/>
        <v>9.7000000000000003E-2</v>
      </c>
      <c r="BA345" s="23">
        <f t="shared" si="115"/>
        <v>0.96400742115027827</v>
      </c>
      <c r="BB345" s="1" t="s">
        <v>346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</row>
    <row r="346" spans="2:61" x14ac:dyDescent="0.2">
      <c r="B346" s="22" t="s">
        <v>338</v>
      </c>
      <c r="C346" s="1">
        <v>8</v>
      </c>
      <c r="F346" s="1" t="e">
        <f>ROUND(E346/D346,2)</f>
        <v>#DIV/0!</v>
      </c>
      <c r="G346" s="1" t="s">
        <v>63</v>
      </c>
      <c r="H346" s="1" t="s">
        <v>818</v>
      </c>
      <c r="I346" s="1">
        <v>2.6949999999999998</v>
      </c>
      <c r="J346" s="1">
        <f t="shared" ref="J346:J365" si="135">IF(G346="Trioxan", I346*$I$595,IF(OR(LEFT(H346,1)="6",LEFT(H346,1)="7"), I346*0.95,I346))</f>
        <v>2.6949999999999998</v>
      </c>
      <c r="K346" s="23">
        <v>0</v>
      </c>
      <c r="N346" s="1" t="e">
        <f t="shared" si="116"/>
        <v>#DIV/0!</v>
      </c>
      <c r="O346" s="1" t="s">
        <v>124</v>
      </c>
      <c r="P346" s="1" t="str">
        <f t="shared" si="117"/>
        <v>x</v>
      </c>
      <c r="Q346" s="23" t="e">
        <f t="shared" si="118"/>
        <v>#VALUE!</v>
      </c>
      <c r="T346" s="1" t="e">
        <f t="shared" si="119"/>
        <v>#DIV/0!</v>
      </c>
      <c r="U346" s="1">
        <v>0.61899999999999999</v>
      </c>
      <c r="V346" s="1">
        <f t="shared" si="120"/>
        <v>0.61899999999999999</v>
      </c>
      <c r="W346" s="23">
        <f t="shared" si="121"/>
        <v>0.77031539888682743</v>
      </c>
      <c r="X346" s="1" t="s">
        <v>650</v>
      </c>
      <c r="Y346" s="1">
        <v>19300</v>
      </c>
      <c r="Z346" s="1">
        <f>ROUND(Y346/15700,2)</f>
        <v>1.23</v>
      </c>
      <c r="AA346" s="1">
        <v>0.28399999999999997</v>
      </c>
      <c r="AB346" s="1">
        <f t="shared" si="123"/>
        <v>0.28399999999999997</v>
      </c>
      <c r="AC346" s="23">
        <f t="shared" si="124"/>
        <v>0.89461966604823751</v>
      </c>
      <c r="AF346" s="1" t="e">
        <f t="shared" si="125"/>
        <v>#DIV/0!</v>
      </c>
      <c r="AG346" s="1" t="s">
        <v>651</v>
      </c>
      <c r="AH346" s="1">
        <v>21000</v>
      </c>
      <c r="AI346" s="1">
        <f>ROUND(AH346/16700,2)</f>
        <v>1.26</v>
      </c>
      <c r="AJ346" s="1">
        <v>0.13800000000000001</v>
      </c>
      <c r="AK346" s="1">
        <f t="shared" si="127"/>
        <v>0.13800000000000001</v>
      </c>
      <c r="AL346" s="23">
        <f t="shared" si="128"/>
        <v>0.94879406307977732</v>
      </c>
      <c r="AO346" s="1" t="e">
        <f t="shared" si="129"/>
        <v>#DIV/0!</v>
      </c>
      <c r="AR346" s="1" t="e">
        <f t="shared" si="130"/>
        <v>#DIV/0!</v>
      </c>
      <c r="AS346" s="1">
        <v>7.5999999999999998E-2</v>
      </c>
      <c r="AT346" s="1">
        <f t="shared" si="131"/>
        <v>7.5999999999999998E-2</v>
      </c>
      <c r="AU346" s="23">
        <f t="shared" si="134"/>
        <v>0.97179962894248606</v>
      </c>
      <c r="AV346" s="1" t="s">
        <v>652</v>
      </c>
      <c r="AW346" s="1">
        <v>22000</v>
      </c>
      <c r="AX346" s="1">
        <f>ROUND(AW346/18100,2)</f>
        <v>1.22</v>
      </c>
      <c r="AY346" s="1">
        <v>5.8000000000000003E-2</v>
      </c>
      <c r="AZ346" s="1">
        <f t="shared" si="133"/>
        <v>5.8000000000000003E-2</v>
      </c>
      <c r="BA346" s="23">
        <f t="shared" ref="BA346:BA409" si="136">1-(AZ346/J346)</f>
        <v>0.97847866419294993</v>
      </c>
      <c r="BB346" s="1" t="s">
        <v>346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</row>
    <row r="347" spans="2:61" x14ac:dyDescent="0.2">
      <c r="B347" s="22" t="s">
        <v>339</v>
      </c>
      <c r="C347" s="1">
        <v>9</v>
      </c>
      <c r="F347" s="1" t="e">
        <f>ROUND(E347/D347,2)</f>
        <v>#DIV/0!</v>
      </c>
      <c r="G347" s="1" t="s">
        <v>63</v>
      </c>
      <c r="H347" s="1" t="s">
        <v>916</v>
      </c>
      <c r="I347" s="1">
        <v>2.76</v>
      </c>
      <c r="J347" s="1">
        <f t="shared" si="135"/>
        <v>2.76</v>
      </c>
      <c r="K347" s="23">
        <v>0</v>
      </c>
      <c r="N347" s="1" t="e">
        <f t="shared" si="116"/>
        <v>#DIV/0!</v>
      </c>
      <c r="O347" s="1" t="s">
        <v>124</v>
      </c>
      <c r="P347" s="1" t="str">
        <f t="shared" si="117"/>
        <v>x</v>
      </c>
      <c r="Q347" s="23" t="e">
        <f t="shared" si="118"/>
        <v>#VALUE!</v>
      </c>
      <c r="T347" s="1" t="e">
        <f t="shared" si="119"/>
        <v>#DIV/0!</v>
      </c>
      <c r="U347" s="1">
        <v>2.3530000000000002</v>
      </c>
      <c r="V347" s="1">
        <f t="shared" si="120"/>
        <v>2.3530000000000002</v>
      </c>
      <c r="W347" s="23">
        <f t="shared" si="121"/>
        <v>0.14746376811594186</v>
      </c>
      <c r="X347" s="1">
        <v>8700</v>
      </c>
      <c r="Y347" s="1">
        <v>11300</v>
      </c>
      <c r="Z347" s="1">
        <f t="shared" si="122"/>
        <v>1.3</v>
      </c>
      <c r="AA347" s="1">
        <v>1.194</v>
      </c>
      <c r="AB347" s="1">
        <f t="shared" si="123"/>
        <v>1.194</v>
      </c>
      <c r="AC347" s="23">
        <f t="shared" si="124"/>
        <v>0.56739130434782603</v>
      </c>
      <c r="AF347" s="1" t="e">
        <f t="shared" si="125"/>
        <v>#DIV/0!</v>
      </c>
      <c r="AG347" s="1">
        <v>9600</v>
      </c>
      <c r="AH347" s="1">
        <v>15000</v>
      </c>
      <c r="AI347" s="1">
        <f t="shared" si="126"/>
        <v>1.56</v>
      </c>
      <c r="AJ347" s="1">
        <v>0.57999999999999996</v>
      </c>
      <c r="AK347" s="1">
        <f t="shared" si="127"/>
        <v>0.57999999999999996</v>
      </c>
      <c r="AL347" s="23">
        <f t="shared" si="128"/>
        <v>0.78985507246376807</v>
      </c>
      <c r="AO347" s="1" t="e">
        <f t="shared" si="129"/>
        <v>#DIV/0!</v>
      </c>
      <c r="AR347" s="1" t="e">
        <f t="shared" si="130"/>
        <v>#DIV/0!</v>
      </c>
      <c r="AS347" s="1">
        <v>0.30599999999999999</v>
      </c>
      <c r="AT347" s="1">
        <f t="shared" si="131"/>
        <v>0.30599999999999999</v>
      </c>
      <c r="AU347" s="23">
        <f t="shared" si="134"/>
        <v>0.88913043478260867</v>
      </c>
      <c r="AV347" s="1">
        <v>9200</v>
      </c>
      <c r="AW347" s="1">
        <v>17100</v>
      </c>
      <c r="AX347" s="1">
        <f t="shared" si="132"/>
        <v>1.86</v>
      </c>
      <c r="AY347" s="1">
        <v>0.245</v>
      </c>
      <c r="AZ347" s="1">
        <f t="shared" si="133"/>
        <v>0.245</v>
      </c>
      <c r="BA347" s="23">
        <f t="shared" si="136"/>
        <v>0.91123188405797095</v>
      </c>
      <c r="BB347" s="1" t="s">
        <v>346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</row>
    <row r="348" spans="2:61" x14ac:dyDescent="0.2">
      <c r="B348" s="22"/>
    </row>
    <row r="349" spans="2:61" x14ac:dyDescent="0.2">
      <c r="B349" s="22" t="s">
        <v>340</v>
      </c>
      <c r="C349" s="1">
        <v>10</v>
      </c>
      <c r="F349" s="1" t="e">
        <f>ROUND(E349/D349,2)</f>
        <v>#DIV/0!</v>
      </c>
      <c r="G349" s="1" t="s">
        <v>63</v>
      </c>
      <c r="H349" s="1" t="s">
        <v>917</v>
      </c>
      <c r="I349" s="1">
        <v>2.8759999999999999</v>
      </c>
      <c r="J349" s="1">
        <f t="shared" si="135"/>
        <v>2.7321999999999997</v>
      </c>
      <c r="K349" s="23">
        <v>0</v>
      </c>
      <c r="N349" s="1" t="e">
        <f t="shared" si="116"/>
        <v>#DIV/0!</v>
      </c>
      <c r="O349" s="1" t="s">
        <v>124</v>
      </c>
      <c r="P349" s="1" t="e">
        <f t="shared" si="117"/>
        <v>#VALUE!</v>
      </c>
      <c r="Q349" s="23" t="e">
        <f t="shared" si="118"/>
        <v>#VALUE!</v>
      </c>
      <c r="T349" s="1" t="e">
        <f t="shared" si="119"/>
        <v>#DIV/0!</v>
      </c>
      <c r="U349" s="1">
        <v>1.726</v>
      </c>
      <c r="V349" s="1">
        <f t="shared" si="120"/>
        <v>1.6396999999999999</v>
      </c>
      <c r="W349" s="23">
        <f t="shared" si="121"/>
        <v>0.39986091794158551</v>
      </c>
      <c r="X349" s="1">
        <v>8400</v>
      </c>
      <c r="Y349" s="1">
        <v>12400</v>
      </c>
      <c r="Z349" s="1">
        <f t="shared" si="122"/>
        <v>1.48</v>
      </c>
      <c r="AA349" s="1">
        <v>0.88900000000000001</v>
      </c>
      <c r="AB349" s="1">
        <f t="shared" si="123"/>
        <v>0.84455000000000002</v>
      </c>
      <c r="AC349" s="23">
        <f t="shared" si="124"/>
        <v>0.69089012517385251</v>
      </c>
      <c r="AF349" s="1" t="e">
        <f t="shared" si="125"/>
        <v>#DIV/0!</v>
      </c>
      <c r="AG349" s="1">
        <v>8300</v>
      </c>
      <c r="AH349" s="1">
        <v>14100</v>
      </c>
      <c r="AI349" s="1">
        <f t="shared" si="126"/>
        <v>1.7</v>
      </c>
      <c r="AJ349" s="1">
        <v>0.46600000000000003</v>
      </c>
      <c r="AK349" s="1">
        <f t="shared" si="127"/>
        <v>0.44269999999999998</v>
      </c>
      <c r="AL349" s="23">
        <f t="shared" si="128"/>
        <v>0.83796940194714886</v>
      </c>
      <c r="AO349" s="1" t="e">
        <f t="shared" si="129"/>
        <v>#DIV/0!</v>
      </c>
      <c r="AR349" s="1" t="e">
        <f t="shared" si="130"/>
        <v>#DIV/0!</v>
      </c>
      <c r="AS349" s="1">
        <v>0.246</v>
      </c>
      <c r="AT349" s="1">
        <f t="shared" si="131"/>
        <v>0.23369999999999999</v>
      </c>
      <c r="AU349" s="23">
        <f t="shared" si="134"/>
        <v>0.91446453407510431</v>
      </c>
      <c r="AV349" s="1">
        <v>6700</v>
      </c>
      <c r="AW349" s="1">
        <v>14500</v>
      </c>
      <c r="AX349" s="1">
        <f t="shared" si="132"/>
        <v>2.16</v>
      </c>
      <c r="AY349" s="1">
        <v>0.186</v>
      </c>
      <c r="AZ349" s="1">
        <f t="shared" si="133"/>
        <v>0.1767</v>
      </c>
      <c r="BA349" s="23">
        <f t="shared" si="136"/>
        <v>0.93532684283727396</v>
      </c>
      <c r="BB349" s="1" t="s">
        <v>346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</row>
    <row r="350" spans="2:61" x14ac:dyDescent="0.2">
      <c r="B350" s="22" t="s">
        <v>341</v>
      </c>
      <c r="C350" s="1">
        <v>11</v>
      </c>
      <c r="F350" s="1" t="e">
        <f>ROUND(E350/D350,2)</f>
        <v>#DIV/0!</v>
      </c>
      <c r="G350" s="1" t="s">
        <v>63</v>
      </c>
      <c r="H350" s="1" t="s">
        <v>918</v>
      </c>
      <c r="I350" s="1">
        <v>2.8759999999999999</v>
      </c>
      <c r="J350" s="1">
        <f t="shared" si="135"/>
        <v>2.7321999999999997</v>
      </c>
      <c r="K350" s="23">
        <v>0</v>
      </c>
      <c r="N350" s="1" t="e">
        <f t="shared" si="116"/>
        <v>#DIV/0!</v>
      </c>
      <c r="O350" s="1" t="s">
        <v>124</v>
      </c>
      <c r="P350" s="1" t="e">
        <f t="shared" si="117"/>
        <v>#VALUE!</v>
      </c>
      <c r="Q350" s="23" t="e">
        <f t="shared" si="118"/>
        <v>#VALUE!</v>
      </c>
      <c r="T350" s="1" t="e">
        <f t="shared" si="119"/>
        <v>#DIV/0!</v>
      </c>
      <c r="U350" s="1">
        <v>1.2350000000000001</v>
      </c>
      <c r="V350" s="1">
        <f t="shared" si="120"/>
        <v>1.1732500000000001</v>
      </c>
      <c r="W350" s="23">
        <f t="shared" si="121"/>
        <v>0.57058414464534069</v>
      </c>
      <c r="X350" s="1" t="s">
        <v>617</v>
      </c>
      <c r="Y350" s="1">
        <v>29400</v>
      </c>
      <c r="Z350" s="1">
        <f>ROUND(Y350/22000,2)</f>
        <v>1.34</v>
      </c>
      <c r="AA350" s="1">
        <v>0.86199999999999999</v>
      </c>
      <c r="AB350" s="1">
        <f t="shared" si="123"/>
        <v>0.81889999999999996</v>
      </c>
      <c r="AC350" s="23">
        <f t="shared" si="124"/>
        <v>0.70027816411682897</v>
      </c>
      <c r="AF350" s="1" t="e">
        <f t="shared" si="125"/>
        <v>#DIV/0!</v>
      </c>
      <c r="AG350" s="1" t="s">
        <v>618</v>
      </c>
      <c r="AH350" s="1">
        <v>39000</v>
      </c>
      <c r="AI350" s="1">
        <f>ROUND(AH350/21800,2)</f>
        <v>1.79</v>
      </c>
      <c r="AJ350" s="1">
        <v>0.48199999999999998</v>
      </c>
      <c r="AK350" s="1">
        <f t="shared" si="127"/>
        <v>0.45789999999999997</v>
      </c>
      <c r="AL350" s="23">
        <f t="shared" si="128"/>
        <v>0.83240611961057021</v>
      </c>
      <c r="AO350" s="1" t="e">
        <f t="shared" si="129"/>
        <v>#DIV/0!</v>
      </c>
      <c r="AR350" s="1" t="e">
        <f t="shared" si="130"/>
        <v>#DIV/0!</v>
      </c>
      <c r="AS350" s="1">
        <v>0.23799999999999999</v>
      </c>
      <c r="AT350" s="1">
        <f t="shared" si="131"/>
        <v>0.22609999999999997</v>
      </c>
      <c r="AU350" s="23">
        <f t="shared" si="134"/>
        <v>0.91724617524339358</v>
      </c>
      <c r="AV350" s="1" t="s">
        <v>619</v>
      </c>
      <c r="AW350" s="1">
        <v>42000</v>
      </c>
      <c r="AX350" s="1">
        <f>ROUND(AW350/20000,2)</f>
        <v>2.1</v>
      </c>
      <c r="AY350" s="1">
        <v>0.18099999999999999</v>
      </c>
      <c r="AZ350" s="1">
        <f t="shared" si="133"/>
        <v>0.17194999999999999</v>
      </c>
      <c r="BA350" s="23">
        <f t="shared" si="136"/>
        <v>0.93706536856745482</v>
      </c>
      <c r="BB350" s="1" t="s">
        <v>346</v>
      </c>
      <c r="BC350" s="1" t="s">
        <v>349</v>
      </c>
      <c r="BD350" s="1">
        <v>0</v>
      </c>
      <c r="BE350" s="1">
        <v>0</v>
      </c>
      <c r="BF350" s="1">
        <v>1</v>
      </c>
      <c r="BG350" s="1">
        <v>0</v>
      </c>
      <c r="BH350" s="1">
        <v>1</v>
      </c>
      <c r="BI350" s="1">
        <v>0</v>
      </c>
    </row>
    <row r="351" spans="2:61" x14ac:dyDescent="0.2">
      <c r="B351" s="22" t="s">
        <v>342</v>
      </c>
      <c r="C351" s="1">
        <v>12</v>
      </c>
      <c r="F351" s="1" t="e">
        <f>ROUND(E351/D351,2)</f>
        <v>#DIV/0!</v>
      </c>
      <c r="G351" s="1" t="s">
        <v>788</v>
      </c>
      <c r="H351" s="1" t="s">
        <v>919</v>
      </c>
      <c r="I351" s="1">
        <v>3.4790000000000001</v>
      </c>
      <c r="J351" s="1">
        <f t="shared" si="135"/>
        <v>2.9571499999999999</v>
      </c>
      <c r="K351" s="23">
        <v>0</v>
      </c>
      <c r="N351" s="1" t="e">
        <f t="shared" si="116"/>
        <v>#DIV/0!</v>
      </c>
      <c r="O351" s="1" t="s">
        <v>124</v>
      </c>
      <c r="P351" s="1" t="e">
        <f t="shared" si="117"/>
        <v>#VALUE!</v>
      </c>
      <c r="Q351" s="23" t="e">
        <f t="shared" si="118"/>
        <v>#VALUE!</v>
      </c>
      <c r="T351" s="1" t="e">
        <f t="shared" si="119"/>
        <v>#DIV/0!</v>
      </c>
      <c r="U351" s="1">
        <v>3.4910000000000001</v>
      </c>
      <c r="V351" s="1">
        <f t="shared" si="120"/>
        <v>2.9673500000000002</v>
      </c>
      <c r="W351" s="23">
        <f t="shared" si="121"/>
        <v>-3.449267030755987E-3</v>
      </c>
      <c r="X351" s="1">
        <v>5400</v>
      </c>
      <c r="Y351" s="1">
        <v>6800</v>
      </c>
      <c r="Z351" s="1">
        <f t="shared" si="122"/>
        <v>1.26</v>
      </c>
      <c r="AA351" s="1">
        <v>2.42</v>
      </c>
      <c r="AB351" s="1">
        <f t="shared" si="123"/>
        <v>2.0569999999999999</v>
      </c>
      <c r="AC351" s="23">
        <f t="shared" si="124"/>
        <v>0.30439781546421385</v>
      </c>
      <c r="AF351" s="1" t="e">
        <f t="shared" si="125"/>
        <v>#DIV/0!</v>
      </c>
      <c r="AG351" s="1">
        <v>9500</v>
      </c>
      <c r="AH351" s="1">
        <v>12800</v>
      </c>
      <c r="AI351" s="1">
        <f t="shared" si="126"/>
        <v>1.35</v>
      </c>
      <c r="AJ351" s="1">
        <v>1.3049999999999999</v>
      </c>
      <c r="AK351" s="1">
        <f t="shared" si="127"/>
        <v>1.1092499999999998</v>
      </c>
      <c r="AL351" s="23">
        <f t="shared" si="128"/>
        <v>0.62489221040528897</v>
      </c>
      <c r="AO351" s="1" t="e">
        <f t="shared" si="129"/>
        <v>#DIV/0!</v>
      </c>
      <c r="AR351" s="1" t="e">
        <f t="shared" si="130"/>
        <v>#DIV/0!</v>
      </c>
      <c r="AS351" s="1">
        <v>0.71599999999999997</v>
      </c>
      <c r="AT351" s="1">
        <f t="shared" si="131"/>
        <v>0.60859999999999992</v>
      </c>
      <c r="AU351" s="23">
        <f t="shared" si="134"/>
        <v>0.79419373383156078</v>
      </c>
      <c r="AV351" s="1">
        <v>8300</v>
      </c>
      <c r="AW351" s="1">
        <v>15700</v>
      </c>
      <c r="AX351" s="1">
        <f t="shared" si="132"/>
        <v>1.89</v>
      </c>
      <c r="AY351" s="1">
        <v>0.56699999999999995</v>
      </c>
      <c r="AZ351" s="1">
        <f t="shared" si="133"/>
        <v>0.48194999999999993</v>
      </c>
      <c r="BA351" s="23">
        <f t="shared" si="136"/>
        <v>0.83702213279678073</v>
      </c>
      <c r="BB351" s="1" t="s">
        <v>346</v>
      </c>
      <c r="BC351" s="1" t="s">
        <v>290</v>
      </c>
      <c r="BD351" s="1">
        <v>0</v>
      </c>
      <c r="BE351" s="1">
        <v>0</v>
      </c>
      <c r="BF351" s="1">
        <v>1</v>
      </c>
      <c r="BG351" s="1">
        <v>0</v>
      </c>
      <c r="BH351" s="1">
        <v>0</v>
      </c>
      <c r="BI351" s="1">
        <v>0</v>
      </c>
    </row>
    <row r="352" spans="2:61" x14ac:dyDescent="0.2">
      <c r="B352" s="22"/>
    </row>
    <row r="353" spans="2:61" x14ac:dyDescent="0.2">
      <c r="B353" s="22" t="s">
        <v>343</v>
      </c>
      <c r="C353" s="1">
        <v>13</v>
      </c>
      <c r="F353" s="1" t="e">
        <f>ROUND(E353/D353,2)</f>
        <v>#DIV/0!</v>
      </c>
      <c r="G353" s="1" t="s">
        <v>63</v>
      </c>
      <c r="H353" s="1" t="s">
        <v>920</v>
      </c>
      <c r="I353" s="1">
        <v>2.327</v>
      </c>
      <c r="J353" s="1">
        <f t="shared" si="135"/>
        <v>2.327</v>
      </c>
      <c r="K353" s="23">
        <v>0</v>
      </c>
      <c r="N353" s="1" t="e">
        <f t="shared" si="116"/>
        <v>#DIV/0!</v>
      </c>
      <c r="O353" s="1" t="s">
        <v>124</v>
      </c>
      <c r="P353" s="1" t="str">
        <f t="shared" si="117"/>
        <v>x</v>
      </c>
      <c r="Q353" s="23" t="e">
        <f t="shared" si="118"/>
        <v>#VALUE!</v>
      </c>
      <c r="T353" s="1" t="e">
        <f t="shared" si="119"/>
        <v>#DIV/0!</v>
      </c>
      <c r="U353" s="1">
        <v>0.59699999999999998</v>
      </c>
      <c r="V353" s="1">
        <f t="shared" si="120"/>
        <v>0.59699999999999998</v>
      </c>
      <c r="W353" s="23">
        <f t="shared" si="121"/>
        <v>0.74344649763644177</v>
      </c>
      <c r="X353" s="1" t="s">
        <v>124</v>
      </c>
      <c r="Y353" s="1" t="s">
        <v>124</v>
      </c>
      <c r="Z353" s="1" t="e">
        <f t="shared" si="122"/>
        <v>#VALUE!</v>
      </c>
      <c r="AA353" s="1">
        <v>0.60699999999999998</v>
      </c>
      <c r="AB353" s="1">
        <f t="shared" si="123"/>
        <v>0.60699999999999998</v>
      </c>
      <c r="AC353" s="23">
        <f t="shared" si="124"/>
        <v>0.73914911903738711</v>
      </c>
      <c r="AF353" s="1" t="e">
        <f t="shared" si="125"/>
        <v>#DIV/0!</v>
      </c>
      <c r="AG353" s="1" t="s">
        <v>124</v>
      </c>
      <c r="AH353" s="1" t="s">
        <v>124</v>
      </c>
      <c r="AI353" s="1" t="e">
        <f t="shared" si="126"/>
        <v>#VALUE!</v>
      </c>
      <c r="AJ353" s="1">
        <v>0.23400000000000001</v>
      </c>
      <c r="AK353" s="1">
        <f t="shared" si="127"/>
        <v>0.23400000000000001</v>
      </c>
      <c r="AL353" s="23">
        <f t="shared" si="128"/>
        <v>0.8994413407821229</v>
      </c>
      <c r="AO353" s="1" t="e">
        <f t="shared" si="129"/>
        <v>#DIV/0!</v>
      </c>
      <c r="AR353" s="1" t="e">
        <f t="shared" si="130"/>
        <v>#DIV/0!</v>
      </c>
      <c r="AS353" s="1">
        <v>7.0999999999999994E-2</v>
      </c>
      <c r="AT353" s="1">
        <f t="shared" si="131"/>
        <v>7.0999999999999994E-2</v>
      </c>
      <c r="AU353" s="23">
        <f t="shared" si="134"/>
        <v>0.96948861194671254</v>
      </c>
      <c r="AV353" s="1" t="s">
        <v>124</v>
      </c>
      <c r="AW353" s="1" t="s">
        <v>124</v>
      </c>
      <c r="AX353" s="1" t="e">
        <f t="shared" si="132"/>
        <v>#VALUE!</v>
      </c>
      <c r="AY353" s="1">
        <v>0.106</v>
      </c>
      <c r="AZ353" s="1">
        <f t="shared" si="133"/>
        <v>0.106</v>
      </c>
      <c r="BA353" s="23">
        <f t="shared" si="136"/>
        <v>0.95444778685002152</v>
      </c>
      <c r="BB353" s="1" t="s">
        <v>346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</row>
    <row r="354" spans="2:61" x14ac:dyDescent="0.2">
      <c r="B354" s="22" t="s">
        <v>344</v>
      </c>
      <c r="C354" s="1">
        <v>14</v>
      </c>
      <c r="F354" s="1" t="e">
        <f>ROUND(E354/D354,2)</f>
        <v>#DIV/0!</v>
      </c>
      <c r="G354" s="1" t="s">
        <v>63</v>
      </c>
      <c r="H354" s="1" t="s">
        <v>921</v>
      </c>
      <c r="I354" s="1">
        <v>2.1709999999999998</v>
      </c>
      <c r="J354" s="1">
        <f t="shared" si="135"/>
        <v>2.1709999999999998</v>
      </c>
      <c r="K354" s="23">
        <v>0</v>
      </c>
      <c r="N354" s="1" t="e">
        <f t="shared" si="116"/>
        <v>#DIV/0!</v>
      </c>
      <c r="O354" s="1" t="s">
        <v>124</v>
      </c>
      <c r="P354" s="1" t="str">
        <f t="shared" si="117"/>
        <v>x</v>
      </c>
      <c r="Q354" s="23" t="e">
        <f t="shared" si="118"/>
        <v>#VALUE!</v>
      </c>
      <c r="T354" s="1" t="e">
        <f t="shared" si="119"/>
        <v>#DIV/0!</v>
      </c>
      <c r="U354" s="1">
        <v>0.16800000000000001</v>
      </c>
      <c r="V354" s="1">
        <f t="shared" si="120"/>
        <v>0.16800000000000001</v>
      </c>
      <c r="W354" s="23">
        <f t="shared" si="121"/>
        <v>0.92261630584983878</v>
      </c>
      <c r="X354" s="1" t="s">
        <v>124</v>
      </c>
      <c r="Y354" s="1" t="s">
        <v>124</v>
      </c>
      <c r="Z354" s="1" t="e">
        <f t="shared" si="122"/>
        <v>#VALUE!</v>
      </c>
      <c r="AA354" s="1">
        <v>5.2999999999999999E-2</v>
      </c>
      <c r="AB354" s="1">
        <f t="shared" si="123"/>
        <v>5.2999999999999999E-2</v>
      </c>
      <c r="AC354" s="23">
        <f t="shared" si="124"/>
        <v>0.97558728696453245</v>
      </c>
      <c r="AF354" s="1" t="e">
        <f t="shared" si="125"/>
        <v>#DIV/0!</v>
      </c>
      <c r="AG354" s="1" t="s">
        <v>124</v>
      </c>
      <c r="AH354" s="1" t="s">
        <v>124</v>
      </c>
      <c r="AI354" s="1" t="e">
        <f t="shared" si="126"/>
        <v>#VALUE!</v>
      </c>
      <c r="AJ354" s="1">
        <v>2.5000000000000001E-2</v>
      </c>
      <c r="AK354" s="1">
        <f t="shared" si="127"/>
        <v>2.5000000000000001E-2</v>
      </c>
      <c r="AL354" s="23">
        <f t="shared" si="128"/>
        <v>0.98848456932289264</v>
      </c>
      <c r="AO354" s="1" t="e">
        <f t="shared" si="129"/>
        <v>#DIV/0!</v>
      </c>
      <c r="AR354" s="1" t="e">
        <f t="shared" si="130"/>
        <v>#DIV/0!</v>
      </c>
      <c r="AS354" s="1">
        <v>6.0000000000000001E-3</v>
      </c>
      <c r="AT354" s="1">
        <f t="shared" si="131"/>
        <v>6.0000000000000001E-3</v>
      </c>
      <c r="AU354" s="23">
        <f t="shared" si="134"/>
        <v>0.99723629663749425</v>
      </c>
      <c r="AV354" s="1" t="s">
        <v>124</v>
      </c>
      <c r="AW354" s="1" t="s">
        <v>124</v>
      </c>
      <c r="AX354" s="1" t="e">
        <f t="shared" si="132"/>
        <v>#VALUE!</v>
      </c>
      <c r="AY354" s="1">
        <v>1.0999999999999999E-2</v>
      </c>
      <c r="AZ354" s="1">
        <f t="shared" si="133"/>
        <v>1.0999999999999999E-2</v>
      </c>
      <c r="BA354" s="23">
        <f t="shared" si="136"/>
        <v>0.99493321050207273</v>
      </c>
      <c r="BB354" s="1" t="s">
        <v>346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</row>
    <row r="355" spans="2:61" s="28" customFormat="1" x14ac:dyDescent="0.2">
      <c r="B355" s="28" t="s">
        <v>345</v>
      </c>
      <c r="C355" s="28">
        <v>15</v>
      </c>
      <c r="F355" s="1" t="e">
        <f>ROUND(E355/D355,2)</f>
        <v>#DIV/0!</v>
      </c>
      <c r="J355" s="1">
        <f t="shared" si="135"/>
        <v>0</v>
      </c>
      <c r="K355" s="32">
        <v>0</v>
      </c>
      <c r="N355" s="1" t="e">
        <f t="shared" si="116"/>
        <v>#DIV/0!</v>
      </c>
      <c r="P355" s="1">
        <f t="shared" si="117"/>
        <v>0</v>
      </c>
      <c r="Q355" s="23" t="e">
        <f t="shared" si="118"/>
        <v>#DIV/0!</v>
      </c>
      <c r="T355" s="1" t="e">
        <f t="shared" si="119"/>
        <v>#DIV/0!</v>
      </c>
      <c r="V355" s="1">
        <f t="shared" si="120"/>
        <v>0</v>
      </c>
      <c r="W355" s="23" t="e">
        <f t="shared" si="121"/>
        <v>#DIV/0!</v>
      </c>
      <c r="Z355" s="1" t="e">
        <f t="shared" si="122"/>
        <v>#DIV/0!</v>
      </c>
      <c r="AB355" s="1">
        <f t="shared" si="123"/>
        <v>0</v>
      </c>
      <c r="AC355" s="23" t="e">
        <f t="shared" si="124"/>
        <v>#DIV/0!</v>
      </c>
      <c r="AF355" s="1" t="e">
        <f t="shared" si="125"/>
        <v>#DIV/0!</v>
      </c>
      <c r="AI355" s="1" t="e">
        <f t="shared" si="126"/>
        <v>#DIV/0!</v>
      </c>
      <c r="AK355" s="1">
        <f t="shared" si="127"/>
        <v>0</v>
      </c>
      <c r="AL355" s="23" t="e">
        <f t="shared" si="128"/>
        <v>#DIV/0!</v>
      </c>
      <c r="AO355" s="1" t="e">
        <f t="shared" si="129"/>
        <v>#DIV/0!</v>
      </c>
      <c r="AR355" s="1" t="e">
        <f t="shared" si="130"/>
        <v>#DIV/0!</v>
      </c>
      <c r="AT355" s="1">
        <f t="shared" si="131"/>
        <v>0</v>
      </c>
      <c r="AU355" s="23" t="e">
        <f t="shared" si="134"/>
        <v>#DIV/0!</v>
      </c>
      <c r="AX355" s="1" t="e">
        <f t="shared" si="132"/>
        <v>#DIV/0!</v>
      </c>
      <c r="AZ355" s="1">
        <f t="shared" si="133"/>
        <v>0</v>
      </c>
      <c r="BA355" s="23" t="e">
        <f t="shared" si="136"/>
        <v>#DIV/0!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</row>
    <row r="356" spans="2:61" x14ac:dyDescent="0.2">
      <c r="B356" s="22"/>
    </row>
    <row r="357" spans="2:61" x14ac:dyDescent="0.2">
      <c r="B357" s="22"/>
    </row>
    <row r="358" spans="2:61" x14ac:dyDescent="0.2">
      <c r="B358" s="22"/>
    </row>
    <row r="359" spans="2:61" x14ac:dyDescent="0.2">
      <c r="B359" s="22" t="s">
        <v>352</v>
      </c>
      <c r="C359" s="1">
        <v>1</v>
      </c>
      <c r="F359" s="1" t="e">
        <f>ROUND(E359/D359,2)</f>
        <v>#DIV/0!</v>
      </c>
      <c r="G359" s="1" t="s">
        <v>63</v>
      </c>
      <c r="H359" s="1" t="s">
        <v>922</v>
      </c>
      <c r="I359" s="1">
        <v>3.1059999999999999</v>
      </c>
      <c r="J359" s="1">
        <f t="shared" si="135"/>
        <v>2.9506999999999999</v>
      </c>
      <c r="K359" s="23">
        <v>0</v>
      </c>
      <c r="N359" s="1" t="e">
        <f t="shared" si="116"/>
        <v>#DIV/0!</v>
      </c>
      <c r="O359" s="1">
        <v>1.2589999999999999</v>
      </c>
      <c r="P359" s="1">
        <f t="shared" si="117"/>
        <v>1.1960499999999998</v>
      </c>
      <c r="Q359" s="23">
        <f t="shared" si="118"/>
        <v>0.59465550547327761</v>
      </c>
      <c r="T359" s="1" t="e">
        <f t="shared" si="119"/>
        <v>#DIV/0!</v>
      </c>
      <c r="U359" s="1">
        <v>0.59199999999999997</v>
      </c>
      <c r="V359" s="1">
        <f t="shared" si="120"/>
        <v>0.5623999999999999</v>
      </c>
      <c r="W359" s="23">
        <f t="shared" si="121"/>
        <v>0.80940115904700582</v>
      </c>
      <c r="X359" s="1">
        <v>25000</v>
      </c>
      <c r="Y359" s="1">
        <v>37000</v>
      </c>
      <c r="Z359" s="1">
        <f t="shared" si="122"/>
        <v>1.48</v>
      </c>
      <c r="AA359" s="1">
        <v>0.29899999999999999</v>
      </c>
      <c r="AB359" s="1">
        <f t="shared" si="123"/>
        <v>0.28404999999999997</v>
      </c>
      <c r="AC359" s="23">
        <f t="shared" si="124"/>
        <v>0.90373470701867353</v>
      </c>
      <c r="AF359" s="1" t="e">
        <f t="shared" si="125"/>
        <v>#DIV/0!</v>
      </c>
      <c r="AG359" s="1">
        <v>25000</v>
      </c>
      <c r="AH359" s="1">
        <v>38000</v>
      </c>
      <c r="AI359" s="1">
        <f t="shared" si="126"/>
        <v>1.52</v>
      </c>
      <c r="AJ359" s="1">
        <v>0.16300000000000001</v>
      </c>
      <c r="AK359" s="1">
        <f t="shared" si="127"/>
        <v>0.15484999999999999</v>
      </c>
      <c r="AL359" s="23">
        <f t="shared" si="128"/>
        <v>0.94752092723760462</v>
      </c>
      <c r="AO359" s="1" t="e">
        <f t="shared" si="129"/>
        <v>#DIV/0!</v>
      </c>
      <c r="AR359" s="1" t="e">
        <f t="shared" si="130"/>
        <v>#DIV/0!</v>
      </c>
      <c r="AS359" s="1">
        <v>9.4E-2</v>
      </c>
      <c r="AT359" s="1">
        <f t="shared" si="131"/>
        <v>8.929999999999999E-2</v>
      </c>
      <c r="AU359" s="23">
        <f t="shared" si="134"/>
        <v>0.96973599484868001</v>
      </c>
      <c r="AV359" s="1">
        <v>25000</v>
      </c>
      <c r="AW359" s="1">
        <v>38000</v>
      </c>
      <c r="AX359" s="1">
        <f t="shared" si="132"/>
        <v>1.52</v>
      </c>
      <c r="AY359" s="1">
        <v>0.08</v>
      </c>
      <c r="AZ359" s="1">
        <f t="shared" si="133"/>
        <v>7.5999999999999998E-2</v>
      </c>
      <c r="BA359" s="23">
        <f t="shared" si="136"/>
        <v>0.974243399871217</v>
      </c>
      <c r="BB359" s="1" t="s">
        <v>367</v>
      </c>
      <c r="BC359" s="1" t="s">
        <v>347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0.5</v>
      </c>
    </row>
    <row r="360" spans="2:61" x14ac:dyDescent="0.2">
      <c r="B360" s="22" t="s">
        <v>353</v>
      </c>
      <c r="C360" s="1">
        <v>2</v>
      </c>
      <c r="F360" s="1" t="e">
        <f>ROUND(E360/D360,2)</f>
        <v>#DIV/0!</v>
      </c>
      <c r="G360" s="1" t="s">
        <v>63</v>
      </c>
      <c r="H360" s="1" t="s">
        <v>923</v>
      </c>
      <c r="I360" s="1">
        <v>2.8849999999999998</v>
      </c>
      <c r="J360" s="1">
        <f t="shared" si="135"/>
        <v>2.7407499999999998</v>
      </c>
      <c r="K360" s="23">
        <v>0</v>
      </c>
      <c r="N360" s="1" t="e">
        <f t="shared" si="116"/>
        <v>#DIV/0!</v>
      </c>
      <c r="O360" s="1">
        <v>0.49199999999999999</v>
      </c>
      <c r="P360" s="1">
        <f t="shared" si="117"/>
        <v>0.46739999999999998</v>
      </c>
      <c r="Q360" s="23">
        <f t="shared" si="118"/>
        <v>0.82946273830155981</v>
      </c>
      <c r="T360" s="1" t="e">
        <f t="shared" si="119"/>
        <v>#DIV/0!</v>
      </c>
      <c r="U360" s="1">
        <v>0.222</v>
      </c>
      <c r="V360" s="1">
        <f t="shared" si="120"/>
        <v>0.2109</v>
      </c>
      <c r="W360" s="23">
        <f t="shared" si="121"/>
        <v>0.92305025996533796</v>
      </c>
      <c r="X360" s="1">
        <v>30000</v>
      </c>
      <c r="Y360" s="1">
        <v>45000</v>
      </c>
      <c r="Z360" s="1">
        <f t="shared" si="122"/>
        <v>1.5</v>
      </c>
      <c r="AA360" s="1">
        <v>0.127</v>
      </c>
      <c r="AB360" s="1">
        <f t="shared" si="123"/>
        <v>0.12064999999999999</v>
      </c>
      <c r="AC360" s="23">
        <f t="shared" si="124"/>
        <v>0.95597920277296355</v>
      </c>
      <c r="AF360" s="1" t="e">
        <f t="shared" si="125"/>
        <v>#DIV/0!</v>
      </c>
      <c r="AG360" s="1" t="s">
        <v>745</v>
      </c>
      <c r="AH360" s="1">
        <v>47000</v>
      </c>
      <c r="AI360" s="1">
        <f>ROUND(AH360/31000,2)</f>
        <v>1.52</v>
      </c>
      <c r="AJ360" s="1">
        <v>6.5000000000000002E-2</v>
      </c>
      <c r="AK360" s="1">
        <f t="shared" si="127"/>
        <v>6.1749999999999999E-2</v>
      </c>
      <c r="AL360" s="23">
        <f t="shared" si="128"/>
        <v>0.97746967071057189</v>
      </c>
      <c r="AO360" s="1" t="e">
        <f t="shared" si="129"/>
        <v>#DIV/0!</v>
      </c>
      <c r="AR360" s="1" t="e">
        <f t="shared" si="130"/>
        <v>#DIV/0!</v>
      </c>
      <c r="AS360" s="1">
        <v>4.9000000000000002E-2</v>
      </c>
      <c r="AT360" s="1">
        <f t="shared" si="131"/>
        <v>4.6550000000000001E-2</v>
      </c>
      <c r="AU360" s="23">
        <f t="shared" si="134"/>
        <v>0.98301559792027726</v>
      </c>
      <c r="AV360" s="1" t="s">
        <v>744</v>
      </c>
      <c r="AW360" s="1">
        <v>47000</v>
      </c>
      <c r="AX360" s="1">
        <f>ROUND(AW360/30000,2)</f>
        <v>1.57</v>
      </c>
      <c r="AY360" s="1">
        <v>4.7E-2</v>
      </c>
      <c r="AZ360" s="1">
        <f t="shared" si="133"/>
        <v>4.4649999999999995E-2</v>
      </c>
      <c r="BA360" s="23">
        <f t="shared" si="136"/>
        <v>0.98370883882149052</v>
      </c>
      <c r="BB360" s="1" t="s">
        <v>367</v>
      </c>
      <c r="BC360" s="1" t="s">
        <v>347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0.5</v>
      </c>
    </row>
    <row r="361" spans="2:61" x14ac:dyDescent="0.2">
      <c r="B361" s="22" t="s">
        <v>354</v>
      </c>
      <c r="C361" s="1">
        <v>3</v>
      </c>
      <c r="F361" s="1" t="e">
        <f>ROUND(E361/D361,2)</f>
        <v>#DIV/0!</v>
      </c>
      <c r="G361" s="1" t="s">
        <v>788</v>
      </c>
      <c r="H361" s="1" t="s">
        <v>924</v>
      </c>
      <c r="I361" s="1">
        <v>3.601</v>
      </c>
      <c r="J361" s="1">
        <f t="shared" si="135"/>
        <v>3.0608499999999998</v>
      </c>
      <c r="K361" s="23">
        <v>0</v>
      </c>
      <c r="N361" s="1" t="e">
        <f t="shared" si="116"/>
        <v>#DIV/0!</v>
      </c>
      <c r="O361" s="1">
        <v>2.1989999999999998</v>
      </c>
      <c r="P361" s="1">
        <f t="shared" si="117"/>
        <v>1.8691499999999999</v>
      </c>
      <c r="Q361" s="23">
        <f t="shared" si="118"/>
        <v>0.38933629547347959</v>
      </c>
      <c r="T361" s="1" t="e">
        <f t="shared" si="119"/>
        <v>#DIV/0!</v>
      </c>
      <c r="U361" s="1">
        <v>0.96199999999999997</v>
      </c>
      <c r="V361" s="1">
        <f t="shared" si="120"/>
        <v>0.81769999999999998</v>
      </c>
      <c r="W361" s="23">
        <f t="shared" si="121"/>
        <v>0.73285198555956677</v>
      </c>
      <c r="X361" s="1">
        <v>27000</v>
      </c>
      <c r="Y361" s="1">
        <v>38000</v>
      </c>
      <c r="Z361" s="1">
        <f t="shared" si="122"/>
        <v>1.41</v>
      </c>
      <c r="AA361" s="1">
        <v>0.42699999999999999</v>
      </c>
      <c r="AB361" s="1">
        <f t="shared" si="123"/>
        <v>0.36294999999999999</v>
      </c>
      <c r="AC361" s="23">
        <f t="shared" si="124"/>
        <v>0.88142182727020268</v>
      </c>
      <c r="AF361" s="1" t="e">
        <f t="shared" si="125"/>
        <v>#DIV/0!</v>
      </c>
      <c r="AG361" s="1">
        <v>27000</v>
      </c>
      <c r="AH361" s="1">
        <v>40000</v>
      </c>
      <c r="AI361" s="1">
        <f t="shared" si="126"/>
        <v>1.48</v>
      </c>
      <c r="AJ361" s="1">
        <v>0.215</v>
      </c>
      <c r="AK361" s="1">
        <f t="shared" si="127"/>
        <v>0.18275</v>
      </c>
      <c r="AL361" s="23">
        <f t="shared" si="128"/>
        <v>0.94029436267703415</v>
      </c>
      <c r="AO361" s="1" t="e">
        <f t="shared" si="129"/>
        <v>#DIV/0!</v>
      </c>
      <c r="AR361" s="1" t="e">
        <f t="shared" si="130"/>
        <v>#DIV/0!</v>
      </c>
      <c r="AS361" s="1">
        <v>0.11700000000000001</v>
      </c>
      <c r="AT361" s="1">
        <f t="shared" si="131"/>
        <v>9.9449999999999997E-2</v>
      </c>
      <c r="AU361" s="23">
        <f t="shared" si="134"/>
        <v>0.96750902527075811</v>
      </c>
      <c r="AV361" s="1">
        <v>28000</v>
      </c>
      <c r="AW361" s="1">
        <v>43000</v>
      </c>
      <c r="AX361" s="1">
        <f t="shared" si="132"/>
        <v>1.54</v>
      </c>
      <c r="AY361" s="1">
        <v>9.8000000000000004E-2</v>
      </c>
      <c r="AZ361" s="1">
        <f t="shared" si="133"/>
        <v>8.3299999999999999E-2</v>
      </c>
      <c r="BA361" s="23">
        <f t="shared" si="136"/>
        <v>0.97278533740627604</v>
      </c>
      <c r="BB361" s="1" t="s">
        <v>367</v>
      </c>
      <c r="BC361" s="1" t="s">
        <v>347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0.5</v>
      </c>
    </row>
    <row r="362" spans="2:61" x14ac:dyDescent="0.2">
      <c r="B362" s="22"/>
    </row>
    <row r="363" spans="2:61" x14ac:dyDescent="0.2">
      <c r="B363" s="22" t="s">
        <v>355</v>
      </c>
      <c r="C363" s="1">
        <v>4</v>
      </c>
      <c r="F363" s="1" t="e">
        <f>ROUND(E363/D363,2)</f>
        <v>#DIV/0!</v>
      </c>
      <c r="G363" s="1" t="s">
        <v>63</v>
      </c>
      <c r="H363" s="1" t="s">
        <v>925</v>
      </c>
      <c r="I363" s="1">
        <v>2.593</v>
      </c>
      <c r="J363" s="1">
        <f t="shared" si="135"/>
        <v>2.593</v>
      </c>
      <c r="K363" s="23">
        <v>0</v>
      </c>
      <c r="N363" s="1" t="e">
        <f t="shared" si="116"/>
        <v>#DIV/0!</v>
      </c>
      <c r="O363" s="1">
        <v>2.5609999999999999</v>
      </c>
      <c r="P363" s="1">
        <f t="shared" si="117"/>
        <v>2.5609999999999999</v>
      </c>
      <c r="Q363" s="23">
        <f t="shared" si="118"/>
        <v>1.2340917855765521E-2</v>
      </c>
      <c r="T363" s="1" t="e">
        <f t="shared" si="119"/>
        <v>#DIV/0!</v>
      </c>
      <c r="U363" s="1">
        <v>2.5529999999999999</v>
      </c>
      <c r="V363" s="1">
        <f t="shared" si="120"/>
        <v>2.5529999999999999</v>
      </c>
      <c r="W363" s="23">
        <f t="shared" si="121"/>
        <v>1.5426147319706929E-2</v>
      </c>
      <c r="X363" s="1">
        <v>1690</v>
      </c>
      <c r="Y363" s="1">
        <v>1950</v>
      </c>
      <c r="Z363" s="1">
        <f t="shared" si="122"/>
        <v>1.1499999999999999</v>
      </c>
      <c r="AA363" s="1">
        <v>2.3580000000000001</v>
      </c>
      <c r="AB363" s="1">
        <f t="shared" si="123"/>
        <v>2.3580000000000001</v>
      </c>
      <c r="AC363" s="23">
        <f t="shared" si="124"/>
        <v>9.0628615503278054E-2</v>
      </c>
      <c r="AF363" s="1" t="e">
        <f t="shared" si="125"/>
        <v>#DIV/0!</v>
      </c>
      <c r="AG363" s="1">
        <v>3100</v>
      </c>
      <c r="AH363" s="1">
        <v>3600</v>
      </c>
      <c r="AI363" s="1">
        <f t="shared" si="126"/>
        <v>1.1599999999999999</v>
      </c>
      <c r="AJ363" s="1">
        <v>2.0979999999999999</v>
      </c>
      <c r="AK363" s="1">
        <f t="shared" si="127"/>
        <v>2.0979999999999999</v>
      </c>
      <c r="AL363" s="23">
        <f t="shared" si="128"/>
        <v>0.19089857308137292</v>
      </c>
      <c r="AO363" s="1" t="e">
        <f t="shared" si="129"/>
        <v>#DIV/0!</v>
      </c>
      <c r="AR363" s="1" t="e">
        <f t="shared" si="130"/>
        <v>#DIV/0!</v>
      </c>
      <c r="AS363" s="1">
        <v>1.8180000000000001</v>
      </c>
      <c r="AT363" s="1">
        <f t="shared" si="131"/>
        <v>1.8180000000000001</v>
      </c>
      <c r="AU363" s="23">
        <f t="shared" si="134"/>
        <v>0.2988816043193212</v>
      </c>
      <c r="AV363" s="1">
        <v>5700</v>
      </c>
      <c r="AW363" s="1">
        <v>7100</v>
      </c>
      <c r="AX363" s="1">
        <f t="shared" si="132"/>
        <v>1.25</v>
      </c>
      <c r="AY363" s="1">
        <v>1.6890000000000001</v>
      </c>
      <c r="AZ363" s="1">
        <f t="shared" si="133"/>
        <v>1.6890000000000001</v>
      </c>
      <c r="BA363" s="23">
        <f t="shared" si="136"/>
        <v>0.34863092942537599</v>
      </c>
      <c r="BB363" s="1" t="s">
        <v>367</v>
      </c>
      <c r="BC363" s="1" t="s">
        <v>368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</row>
    <row r="364" spans="2:61" x14ac:dyDescent="0.2">
      <c r="B364" s="22" t="s">
        <v>356</v>
      </c>
      <c r="C364" s="1">
        <v>5</v>
      </c>
      <c r="F364" s="1" t="e">
        <f>ROUND(E364/D364,2)</f>
        <v>#DIV/0!</v>
      </c>
      <c r="G364" s="1" t="s">
        <v>63</v>
      </c>
      <c r="H364" s="1" t="s">
        <v>926</v>
      </c>
      <c r="I364" s="1">
        <v>2.7040000000000002</v>
      </c>
      <c r="J364" s="1">
        <f t="shared" si="135"/>
        <v>2.7040000000000002</v>
      </c>
      <c r="K364" s="23">
        <v>0</v>
      </c>
      <c r="N364" s="1" t="e">
        <f t="shared" si="116"/>
        <v>#DIV/0!</v>
      </c>
      <c r="O364" s="1">
        <v>2.6520000000000001</v>
      </c>
      <c r="P364" s="1">
        <f t="shared" si="117"/>
        <v>2.6520000000000001</v>
      </c>
      <c r="Q364" s="23">
        <f t="shared" si="118"/>
        <v>1.9230769230769273E-2</v>
      </c>
      <c r="T364" s="1" t="e">
        <f t="shared" si="119"/>
        <v>#DIV/0!</v>
      </c>
      <c r="U364" s="1">
        <v>2.5630000000000002</v>
      </c>
      <c r="V364" s="1">
        <f t="shared" si="120"/>
        <v>2.5630000000000002</v>
      </c>
      <c r="W364" s="23">
        <f t="shared" si="121"/>
        <v>5.2144970414201186E-2</v>
      </c>
      <c r="X364" s="1">
        <v>2600</v>
      </c>
      <c r="Y364" s="1">
        <v>2900</v>
      </c>
      <c r="Z364" s="1">
        <f t="shared" si="122"/>
        <v>1.1200000000000001</v>
      </c>
      <c r="AA364" s="1">
        <v>2.4470000000000001</v>
      </c>
      <c r="AB364" s="1">
        <f t="shared" si="123"/>
        <v>2.4470000000000001</v>
      </c>
      <c r="AC364" s="23">
        <f t="shared" si="124"/>
        <v>9.5044378698224907E-2</v>
      </c>
      <c r="AF364" s="1" t="e">
        <f t="shared" si="125"/>
        <v>#DIV/0!</v>
      </c>
      <c r="AG364" s="1">
        <v>4600</v>
      </c>
      <c r="AH364" s="1">
        <v>5000</v>
      </c>
      <c r="AI364" s="1">
        <f t="shared" si="126"/>
        <v>1.0900000000000001</v>
      </c>
      <c r="AJ364" s="1">
        <v>2.1429999999999998</v>
      </c>
      <c r="AK364" s="1">
        <f t="shared" si="127"/>
        <v>2.1429999999999998</v>
      </c>
      <c r="AL364" s="23">
        <f t="shared" si="128"/>
        <v>0.20747041420118351</v>
      </c>
      <c r="AO364" s="1" t="e">
        <f t="shared" si="129"/>
        <v>#DIV/0!</v>
      </c>
      <c r="AR364" s="1" t="e">
        <f t="shared" si="130"/>
        <v>#DIV/0!</v>
      </c>
      <c r="AS364" s="1">
        <v>1.829</v>
      </c>
      <c r="AT364" s="1">
        <f t="shared" si="131"/>
        <v>1.829</v>
      </c>
      <c r="AU364" s="23">
        <f t="shared" si="134"/>
        <v>0.32359467455621305</v>
      </c>
      <c r="AV364" s="1">
        <v>7800</v>
      </c>
      <c r="AW364" s="1">
        <v>8600</v>
      </c>
      <c r="AX364" s="1">
        <f t="shared" si="132"/>
        <v>1.1000000000000001</v>
      </c>
      <c r="AY364" s="1">
        <v>1.671</v>
      </c>
      <c r="AZ364" s="1">
        <f t="shared" si="133"/>
        <v>1.671</v>
      </c>
      <c r="BA364" s="23">
        <f t="shared" si="136"/>
        <v>0.38202662721893499</v>
      </c>
      <c r="BB364" s="1" t="s">
        <v>367</v>
      </c>
      <c r="BC364" s="1" t="s">
        <v>369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</row>
    <row r="365" spans="2:61" x14ac:dyDescent="0.2">
      <c r="B365" s="22" t="s">
        <v>357</v>
      </c>
      <c r="C365" s="1">
        <v>6</v>
      </c>
      <c r="F365" s="1" t="e">
        <f>ROUND(E365/D365,2)</f>
        <v>#DIV/0!</v>
      </c>
      <c r="G365" s="1" t="s">
        <v>63</v>
      </c>
      <c r="H365" s="1">
        <v>3.96</v>
      </c>
      <c r="I365" s="1">
        <v>2.758</v>
      </c>
      <c r="J365" s="1">
        <f t="shared" si="135"/>
        <v>2.758</v>
      </c>
      <c r="K365" s="23">
        <v>0</v>
      </c>
      <c r="N365" s="1" t="e">
        <f t="shared" si="116"/>
        <v>#DIV/0!</v>
      </c>
      <c r="O365" s="1">
        <v>2.7360000000000002</v>
      </c>
      <c r="P365" s="1">
        <f t="shared" si="117"/>
        <v>2.7360000000000002</v>
      </c>
      <c r="Q365" s="23">
        <f t="shared" si="118"/>
        <v>7.9767947788251803E-3</v>
      </c>
      <c r="T365" s="1" t="e">
        <f t="shared" si="119"/>
        <v>#DIV/0!</v>
      </c>
      <c r="U365" s="1">
        <v>2.7069999999999999</v>
      </c>
      <c r="V365" s="1">
        <f t="shared" si="120"/>
        <v>2.7069999999999999</v>
      </c>
      <c r="W365" s="23">
        <f t="shared" si="121"/>
        <v>1.8491660623640382E-2</v>
      </c>
      <c r="X365" s="1">
        <v>1100</v>
      </c>
      <c r="Y365" s="1">
        <v>1240</v>
      </c>
      <c r="Z365" s="1">
        <f t="shared" si="122"/>
        <v>1.1299999999999999</v>
      </c>
      <c r="AA365" s="1">
        <v>2.645</v>
      </c>
      <c r="AB365" s="1">
        <f t="shared" si="123"/>
        <v>2.645</v>
      </c>
      <c r="AC365" s="23">
        <f t="shared" si="124"/>
        <v>4.0971718636693244E-2</v>
      </c>
      <c r="AF365" s="1" t="e">
        <f t="shared" si="125"/>
        <v>#DIV/0!</v>
      </c>
      <c r="AG365" s="1">
        <v>1930</v>
      </c>
      <c r="AH365" s="1">
        <v>2300</v>
      </c>
      <c r="AI365" s="1">
        <f t="shared" si="126"/>
        <v>1.19</v>
      </c>
      <c r="AJ365" s="1">
        <v>2.5030000000000001</v>
      </c>
      <c r="AK365" s="1">
        <f t="shared" si="127"/>
        <v>2.5030000000000001</v>
      </c>
      <c r="AL365" s="23">
        <f t="shared" si="128"/>
        <v>9.2458303118201579E-2</v>
      </c>
      <c r="AO365" s="1" t="e">
        <f t="shared" si="129"/>
        <v>#DIV/0!</v>
      </c>
      <c r="AR365" s="1" t="e">
        <f t="shared" si="130"/>
        <v>#DIV/0!</v>
      </c>
      <c r="AS365" s="1">
        <v>2.278</v>
      </c>
      <c r="AT365" s="1">
        <f t="shared" si="131"/>
        <v>2.278</v>
      </c>
      <c r="AU365" s="23">
        <f t="shared" si="134"/>
        <v>0.1740391588107324</v>
      </c>
      <c r="AV365" s="1">
        <v>4000</v>
      </c>
      <c r="AW365" s="1">
        <v>4800</v>
      </c>
      <c r="AX365" s="1">
        <f t="shared" si="132"/>
        <v>1.2</v>
      </c>
      <c r="AY365" s="1">
        <v>2.1589999999999998</v>
      </c>
      <c r="AZ365" s="1">
        <f t="shared" si="133"/>
        <v>2.1589999999999998</v>
      </c>
      <c r="BA365" s="23">
        <f t="shared" si="136"/>
        <v>0.21718636693255988</v>
      </c>
      <c r="BB365" s="1" t="s">
        <v>367</v>
      </c>
      <c r="BC365" s="1" t="s">
        <v>368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</row>
    <row r="366" spans="2:61" x14ac:dyDescent="0.2">
      <c r="B366" s="22"/>
    </row>
    <row r="367" spans="2:61" x14ac:dyDescent="0.2">
      <c r="B367" s="22" t="s">
        <v>358</v>
      </c>
      <c r="C367" s="1">
        <v>7</v>
      </c>
      <c r="F367" s="1" t="e">
        <f>ROUND(E367/D367,2)</f>
        <v>#DIV/0!</v>
      </c>
      <c r="G367" s="1" t="s">
        <v>63</v>
      </c>
      <c r="H367" s="1">
        <v>3.55</v>
      </c>
      <c r="I367" s="1">
        <v>2.665</v>
      </c>
      <c r="J367" s="1">
        <f t="shared" ref="J367:J387" si="137">IF(G367="Trioxan", I367*$I$595,IF(OR(LEFT(H367,1)="6",LEFT(H367,1)="7"), I367*0.95,I367))</f>
        <v>2.665</v>
      </c>
      <c r="K367" s="23">
        <v>0</v>
      </c>
      <c r="N367" s="1" t="e">
        <f t="shared" si="116"/>
        <v>#DIV/0!</v>
      </c>
      <c r="O367" s="1">
        <v>2.6549999999999998</v>
      </c>
      <c r="P367" s="1">
        <f t="shared" si="117"/>
        <v>2.6549999999999998</v>
      </c>
      <c r="Q367" s="23">
        <f t="shared" si="118"/>
        <v>3.7523452157599557E-3</v>
      </c>
      <c r="T367" s="1" t="e">
        <f t="shared" si="119"/>
        <v>#DIV/0!</v>
      </c>
      <c r="U367" s="1">
        <v>2.6840000000000002</v>
      </c>
      <c r="V367" s="1">
        <f t="shared" si="120"/>
        <v>2.6840000000000002</v>
      </c>
      <c r="W367" s="23">
        <f t="shared" si="121"/>
        <v>-7.1294559099437382E-3</v>
      </c>
      <c r="X367" s="1" t="s">
        <v>620</v>
      </c>
      <c r="Y367" s="1">
        <v>290</v>
      </c>
      <c r="Z367" s="1">
        <f>ROUND(Y367/270,2)</f>
        <v>1.07</v>
      </c>
      <c r="AA367" s="1">
        <v>2.67</v>
      </c>
      <c r="AB367" s="1">
        <f t="shared" si="123"/>
        <v>2.67</v>
      </c>
      <c r="AC367" s="23">
        <f t="shared" si="124"/>
        <v>-1.8761726078799779E-3</v>
      </c>
      <c r="AF367" s="1" t="e">
        <f t="shared" si="125"/>
        <v>#DIV/0!</v>
      </c>
      <c r="AG367" s="1" t="s">
        <v>620</v>
      </c>
      <c r="AH367" s="1">
        <v>290</v>
      </c>
      <c r="AI367" s="1">
        <f>ROUND(AH367/270,2)</f>
        <v>1.07</v>
      </c>
      <c r="AJ367" s="1">
        <v>2.68</v>
      </c>
      <c r="AK367" s="1">
        <f t="shared" si="127"/>
        <v>2.68</v>
      </c>
      <c r="AL367" s="23">
        <f t="shared" si="128"/>
        <v>-5.6285178236397115E-3</v>
      </c>
      <c r="AO367" s="1" t="e">
        <f t="shared" si="129"/>
        <v>#DIV/0!</v>
      </c>
      <c r="AR367" s="1" t="e">
        <f t="shared" si="130"/>
        <v>#DIV/0!</v>
      </c>
      <c r="AS367" s="1">
        <v>2.6739999999999999</v>
      </c>
      <c r="AT367" s="1">
        <f t="shared" si="131"/>
        <v>2.6739999999999999</v>
      </c>
      <c r="AU367" s="23">
        <f t="shared" si="134"/>
        <v>-3.3771106941837825E-3</v>
      </c>
      <c r="AV367" s="1" t="s">
        <v>621</v>
      </c>
      <c r="AW367" s="1">
        <v>280</v>
      </c>
      <c r="AX367" s="1">
        <f>ROUND(AW367/260,2)</f>
        <v>1.08</v>
      </c>
      <c r="AY367" s="1">
        <v>2.6779999999999999</v>
      </c>
      <c r="AZ367" s="1">
        <f t="shared" si="133"/>
        <v>2.6779999999999999</v>
      </c>
      <c r="BA367" s="23">
        <f t="shared" si="136"/>
        <v>-4.8780487804878092E-3</v>
      </c>
      <c r="BB367" s="1" t="s">
        <v>367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</row>
    <row r="368" spans="2:61" x14ac:dyDescent="0.2">
      <c r="B368" s="22" t="s">
        <v>359</v>
      </c>
      <c r="C368" s="1">
        <v>8</v>
      </c>
      <c r="F368" s="1" t="e">
        <f>ROUND(E368/D368,2)</f>
        <v>#DIV/0!</v>
      </c>
      <c r="G368" s="1" t="s">
        <v>63</v>
      </c>
      <c r="H368" s="1">
        <v>3.52</v>
      </c>
      <c r="I368" s="1">
        <v>2.76</v>
      </c>
      <c r="J368" s="1">
        <f t="shared" si="137"/>
        <v>2.76</v>
      </c>
      <c r="K368" s="23">
        <v>0</v>
      </c>
      <c r="N368" s="1" t="e">
        <f t="shared" si="116"/>
        <v>#DIV/0!</v>
      </c>
      <c r="O368" s="1">
        <v>2.7930000000000001</v>
      </c>
      <c r="P368" s="1">
        <f t="shared" si="117"/>
        <v>2.7930000000000001</v>
      </c>
      <c r="Q368" s="23">
        <f t="shared" si="118"/>
        <v>-1.1956521739130643E-2</v>
      </c>
      <c r="T368" s="1" t="e">
        <f t="shared" si="119"/>
        <v>#DIV/0!</v>
      </c>
      <c r="U368" s="1">
        <v>2.7770000000000001</v>
      </c>
      <c r="V368" s="1">
        <f t="shared" si="120"/>
        <v>2.7770000000000001</v>
      </c>
      <c r="W368" s="23">
        <f t="shared" si="121"/>
        <v>-6.1594202898551664E-3</v>
      </c>
      <c r="X368" s="1" t="s">
        <v>624</v>
      </c>
      <c r="Y368" s="1">
        <v>290</v>
      </c>
      <c r="Z368" s="1">
        <f>ROUND(Y368/280,2)</f>
        <v>1.04</v>
      </c>
      <c r="AA368" s="1">
        <v>2.83</v>
      </c>
      <c r="AB368" s="1">
        <f t="shared" si="123"/>
        <v>2.83</v>
      </c>
      <c r="AC368" s="23">
        <f t="shared" si="124"/>
        <v>-2.5362318840579823E-2</v>
      </c>
      <c r="AF368" s="1" t="e">
        <f t="shared" si="125"/>
        <v>#DIV/0!</v>
      </c>
      <c r="AG368" s="1" t="s">
        <v>623</v>
      </c>
      <c r="AH368" s="1">
        <v>310</v>
      </c>
      <c r="AI368" s="1">
        <f>ROUND(AH368/290,2)</f>
        <v>1.07</v>
      </c>
      <c r="AJ368" s="1">
        <v>2.8610000000000002</v>
      </c>
      <c r="AK368" s="1">
        <f t="shared" si="127"/>
        <v>2.8610000000000002</v>
      </c>
      <c r="AL368" s="23">
        <f t="shared" si="128"/>
        <v>-3.6594202898550865E-2</v>
      </c>
      <c r="AO368" s="1" t="e">
        <f t="shared" si="129"/>
        <v>#DIV/0!</v>
      </c>
      <c r="AR368" s="1" t="e">
        <f t="shared" si="130"/>
        <v>#DIV/0!</v>
      </c>
      <c r="AS368" s="1">
        <v>2.9060000000000001</v>
      </c>
      <c r="AT368" s="1">
        <f t="shared" si="131"/>
        <v>2.9060000000000001</v>
      </c>
      <c r="AU368" s="23">
        <f t="shared" si="134"/>
        <v>-5.2898550724637783E-2</v>
      </c>
      <c r="AV368" s="1" t="s">
        <v>622</v>
      </c>
      <c r="AW368" s="1">
        <v>320</v>
      </c>
      <c r="AX368" s="1">
        <f>ROUND(AW368/310,2)</f>
        <v>1.03</v>
      </c>
      <c r="AY368" s="1">
        <v>2.9140000000000001</v>
      </c>
      <c r="AZ368" s="1">
        <f t="shared" si="133"/>
        <v>2.9140000000000001</v>
      </c>
      <c r="BA368" s="23">
        <f t="shared" si="136"/>
        <v>-5.5797101449275521E-2</v>
      </c>
      <c r="BB368" s="1" t="s">
        <v>367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</row>
    <row r="369" spans="2:61" x14ac:dyDescent="0.2">
      <c r="B369" s="22" t="s">
        <v>360</v>
      </c>
      <c r="C369" s="1">
        <v>9</v>
      </c>
      <c r="F369" s="1" t="e">
        <f>ROUND(E369/D369,2)</f>
        <v>#DIV/0!</v>
      </c>
      <c r="G369" s="1" t="s">
        <v>63</v>
      </c>
      <c r="H369" s="1">
        <v>3.93</v>
      </c>
      <c r="I369" s="1">
        <v>2.734</v>
      </c>
      <c r="J369" s="1">
        <f t="shared" si="137"/>
        <v>2.734</v>
      </c>
      <c r="K369" s="23">
        <v>0</v>
      </c>
      <c r="N369" s="1" t="e">
        <f t="shared" si="116"/>
        <v>#DIV/0!</v>
      </c>
      <c r="O369" s="1">
        <v>2.73</v>
      </c>
      <c r="P369" s="1">
        <f t="shared" si="117"/>
        <v>2.73</v>
      </c>
      <c r="Q369" s="23">
        <f t="shared" si="118"/>
        <v>1.4630577907827069E-3</v>
      </c>
      <c r="T369" s="1" t="e">
        <f t="shared" si="119"/>
        <v>#DIV/0!</v>
      </c>
      <c r="U369" s="1">
        <v>2.734</v>
      </c>
      <c r="V369" s="1">
        <f t="shared" si="120"/>
        <v>2.734</v>
      </c>
      <c r="W369" s="23">
        <f t="shared" si="121"/>
        <v>0</v>
      </c>
      <c r="X369" s="1" t="s">
        <v>620</v>
      </c>
      <c r="Y369" s="1">
        <v>290</v>
      </c>
      <c r="Z369" s="1">
        <f>ROUND(Y369/270,2)</f>
        <v>1.07</v>
      </c>
      <c r="AA369" s="1">
        <v>2.7250000000000001</v>
      </c>
      <c r="AB369" s="1">
        <f t="shared" si="123"/>
        <v>2.7250000000000001</v>
      </c>
      <c r="AC369" s="23">
        <f t="shared" si="124"/>
        <v>3.2918800292610628E-3</v>
      </c>
      <c r="AF369" s="1" t="e">
        <f t="shared" si="125"/>
        <v>#DIV/0!</v>
      </c>
      <c r="AG369" s="1" t="s">
        <v>624</v>
      </c>
      <c r="AH369" s="1">
        <v>300</v>
      </c>
      <c r="AI369" s="1">
        <f>ROUND(AH369/280,2)</f>
        <v>1.07</v>
      </c>
      <c r="AJ369" s="1">
        <v>2.7210000000000001</v>
      </c>
      <c r="AK369" s="1">
        <f t="shared" si="127"/>
        <v>2.7210000000000001</v>
      </c>
      <c r="AL369" s="23">
        <f t="shared" si="128"/>
        <v>4.7549378200438808E-3</v>
      </c>
      <c r="AO369" s="1" t="e">
        <f t="shared" si="129"/>
        <v>#DIV/0!</v>
      </c>
      <c r="AR369" s="1" t="e">
        <f t="shared" si="130"/>
        <v>#DIV/0!</v>
      </c>
      <c r="AS369" s="1">
        <v>2.6949999999999998</v>
      </c>
      <c r="AT369" s="1">
        <f t="shared" si="131"/>
        <v>2.6949999999999998</v>
      </c>
      <c r="AU369" s="23">
        <f t="shared" si="134"/>
        <v>1.4264813460131753E-2</v>
      </c>
      <c r="AV369" s="1" t="s">
        <v>623</v>
      </c>
      <c r="AW369" s="1">
        <v>310</v>
      </c>
      <c r="AX369" s="1">
        <f>ROUND(AW369/290,2)</f>
        <v>1.07</v>
      </c>
      <c r="AY369" s="1">
        <v>2.6949999999999998</v>
      </c>
      <c r="AZ369" s="1">
        <f t="shared" si="133"/>
        <v>2.6949999999999998</v>
      </c>
      <c r="BA369" s="23">
        <f t="shared" si="136"/>
        <v>1.4264813460131753E-2</v>
      </c>
      <c r="BB369" s="1" t="s">
        <v>367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</row>
    <row r="370" spans="2:61" x14ac:dyDescent="0.2">
      <c r="B370" s="22"/>
    </row>
    <row r="371" spans="2:61" x14ac:dyDescent="0.2">
      <c r="B371" s="22" t="s">
        <v>361</v>
      </c>
      <c r="C371" s="1">
        <v>10</v>
      </c>
      <c r="F371" s="1" t="e">
        <f>ROUND(E371/D371,2)</f>
        <v>#DIV/0!</v>
      </c>
      <c r="G371" s="1" t="s">
        <v>63</v>
      </c>
      <c r="H371" s="1">
        <v>3.55</v>
      </c>
      <c r="I371" s="1">
        <v>2.6989999999999998</v>
      </c>
      <c r="J371" s="1">
        <f t="shared" si="137"/>
        <v>2.6989999999999998</v>
      </c>
      <c r="K371" s="23">
        <v>0</v>
      </c>
      <c r="N371" s="1" t="e">
        <f t="shared" si="116"/>
        <v>#DIV/0!</v>
      </c>
      <c r="O371" s="1">
        <v>2.0219999999999998</v>
      </c>
      <c r="P371" s="1">
        <f t="shared" si="117"/>
        <v>2.0219999999999998</v>
      </c>
      <c r="Q371" s="23">
        <f t="shared" si="118"/>
        <v>0.25083364208966286</v>
      </c>
      <c r="T371" s="1" t="e">
        <f t="shared" si="119"/>
        <v>#DIV/0!</v>
      </c>
      <c r="U371" s="1">
        <v>1.7070000000000001</v>
      </c>
      <c r="V371" s="1">
        <f t="shared" si="120"/>
        <v>1.7070000000000001</v>
      </c>
      <c r="W371" s="23">
        <f t="shared" si="121"/>
        <v>0.36754353464246015</v>
      </c>
      <c r="X371" s="1">
        <v>9700</v>
      </c>
      <c r="Y371" s="1">
        <v>13500</v>
      </c>
      <c r="Z371" s="1">
        <f t="shared" si="122"/>
        <v>1.39</v>
      </c>
      <c r="AA371" s="1">
        <v>0.47399999999999998</v>
      </c>
      <c r="AB371" s="1">
        <f t="shared" si="123"/>
        <v>0.47399999999999998</v>
      </c>
      <c r="AC371" s="23">
        <f t="shared" si="124"/>
        <v>0.82437939977769548</v>
      </c>
      <c r="AF371" s="1" t="e">
        <f t="shared" si="125"/>
        <v>#DIV/0!</v>
      </c>
      <c r="AG371" s="1">
        <v>10100</v>
      </c>
      <c r="AH371" s="1">
        <v>14600</v>
      </c>
      <c r="AI371" s="1">
        <f t="shared" si="126"/>
        <v>1.45</v>
      </c>
      <c r="AJ371" s="1">
        <v>0.627</v>
      </c>
      <c r="AK371" s="1">
        <f t="shared" si="127"/>
        <v>0.627</v>
      </c>
      <c r="AL371" s="23">
        <f t="shared" si="128"/>
        <v>0.76769173768062249</v>
      </c>
      <c r="AO371" s="1" t="e">
        <f t="shared" si="129"/>
        <v>#DIV/0!</v>
      </c>
      <c r="AR371" s="1" t="e">
        <f t="shared" si="130"/>
        <v>#DIV/0!</v>
      </c>
      <c r="AS371" s="1">
        <v>0.1</v>
      </c>
      <c r="AT371" s="1">
        <f t="shared" si="131"/>
        <v>0.1</v>
      </c>
      <c r="AU371" s="23">
        <f t="shared" si="134"/>
        <v>0.96294924045942942</v>
      </c>
      <c r="AV371" s="1">
        <v>9700</v>
      </c>
      <c r="AW371" s="1">
        <v>14900</v>
      </c>
      <c r="AX371" s="1">
        <f t="shared" si="132"/>
        <v>1.54</v>
      </c>
      <c r="AY371" s="1">
        <v>0.114</v>
      </c>
      <c r="AZ371" s="1">
        <f t="shared" si="133"/>
        <v>0.114</v>
      </c>
      <c r="BA371" s="23">
        <f t="shared" si="136"/>
        <v>0.95776213412374955</v>
      </c>
      <c r="BB371" s="1" t="s">
        <v>367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</row>
    <row r="372" spans="2:61" x14ac:dyDescent="0.2">
      <c r="B372" s="22" t="s">
        <v>362</v>
      </c>
      <c r="C372" s="1">
        <v>11</v>
      </c>
      <c r="F372" s="1" t="e">
        <f>ROUND(E372/D372,2)</f>
        <v>#DIV/0!</v>
      </c>
      <c r="G372" s="1" t="s">
        <v>63</v>
      </c>
      <c r="H372" s="1" t="s">
        <v>927</v>
      </c>
      <c r="I372" s="1">
        <v>2.6970000000000001</v>
      </c>
      <c r="J372" s="1">
        <f t="shared" si="137"/>
        <v>2.6970000000000001</v>
      </c>
      <c r="K372" s="23">
        <v>0</v>
      </c>
      <c r="N372" s="1" t="e">
        <f t="shared" si="116"/>
        <v>#DIV/0!</v>
      </c>
      <c r="O372" s="1">
        <v>0.29599999999999999</v>
      </c>
      <c r="P372" s="1">
        <f t="shared" si="117"/>
        <v>0.29599999999999999</v>
      </c>
      <c r="Q372" s="23">
        <f t="shared" si="118"/>
        <v>0.89024842417500927</v>
      </c>
      <c r="T372" s="1" t="e">
        <f t="shared" si="119"/>
        <v>#DIV/0!</v>
      </c>
      <c r="U372" s="1">
        <v>0.26300000000000001</v>
      </c>
      <c r="V372" s="1">
        <f t="shared" si="120"/>
        <v>0.26300000000000001</v>
      </c>
      <c r="W372" s="23">
        <f t="shared" si="121"/>
        <v>0.90248424175009268</v>
      </c>
      <c r="X372" s="1" t="s">
        <v>625</v>
      </c>
      <c r="Y372" s="1">
        <v>18800</v>
      </c>
      <c r="Z372" s="1">
        <f>ROUND(Y372/16800,2)</f>
        <v>1.1200000000000001</v>
      </c>
      <c r="AA372" s="1">
        <v>5.3999999999999999E-2</v>
      </c>
      <c r="AB372" s="1">
        <f t="shared" si="123"/>
        <v>5.3999999999999999E-2</v>
      </c>
      <c r="AC372" s="23">
        <f t="shared" si="124"/>
        <v>0.9799777530589544</v>
      </c>
      <c r="AF372" s="1" t="e">
        <f t="shared" si="125"/>
        <v>#DIV/0!</v>
      </c>
      <c r="AG372" s="1" t="s">
        <v>626</v>
      </c>
      <c r="AH372" s="1">
        <v>19000</v>
      </c>
      <c r="AI372" s="1">
        <f>ROUND(AH372/17200,2)</f>
        <v>1.1000000000000001</v>
      </c>
      <c r="AJ372" s="1">
        <v>2.7E-2</v>
      </c>
      <c r="AK372" s="1">
        <f t="shared" si="127"/>
        <v>2.7E-2</v>
      </c>
      <c r="AL372" s="23">
        <f t="shared" si="128"/>
        <v>0.9899888765294772</v>
      </c>
      <c r="AO372" s="1" t="e">
        <f t="shared" si="129"/>
        <v>#DIV/0!</v>
      </c>
      <c r="AR372" s="1" t="e">
        <f t="shared" si="130"/>
        <v>#DIV/0!</v>
      </c>
      <c r="AS372" s="1">
        <v>2.5000000000000001E-2</v>
      </c>
      <c r="AT372" s="1">
        <f t="shared" si="131"/>
        <v>2.5000000000000001E-2</v>
      </c>
      <c r="AU372" s="23">
        <f t="shared" si="134"/>
        <v>0.99073044123099741</v>
      </c>
      <c r="AV372" s="1" t="s">
        <v>627</v>
      </c>
      <c r="AW372" s="1">
        <v>18200</v>
      </c>
      <c r="AX372" s="1">
        <f>ROUND(AW372/16000,2)</f>
        <v>1.1399999999999999</v>
      </c>
      <c r="AY372" s="1">
        <v>1.7999999999999999E-2</v>
      </c>
      <c r="AZ372" s="1">
        <f t="shared" si="133"/>
        <v>1.7999999999999999E-2</v>
      </c>
      <c r="BA372" s="23">
        <f t="shared" si="136"/>
        <v>0.99332591768631817</v>
      </c>
      <c r="BB372" s="1" t="s">
        <v>367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</row>
    <row r="373" spans="2:61" x14ac:dyDescent="0.2">
      <c r="B373" s="22" t="s">
        <v>363</v>
      </c>
      <c r="C373" s="1">
        <v>12</v>
      </c>
      <c r="F373" s="1" t="e">
        <f>ROUND(E373/D373,2)</f>
        <v>#DIV/0!</v>
      </c>
      <c r="G373" s="1" t="s">
        <v>63</v>
      </c>
      <c r="H373" s="1" t="s">
        <v>928</v>
      </c>
      <c r="I373" s="1">
        <v>2.653</v>
      </c>
      <c r="J373" s="1">
        <f t="shared" si="137"/>
        <v>2.653</v>
      </c>
      <c r="K373" s="23">
        <v>0</v>
      </c>
      <c r="N373" s="1" t="e">
        <f t="shared" si="116"/>
        <v>#DIV/0!</v>
      </c>
      <c r="O373" s="1">
        <v>1.494</v>
      </c>
      <c r="P373" s="1">
        <f t="shared" si="117"/>
        <v>1.494</v>
      </c>
      <c r="Q373" s="23">
        <f t="shared" si="118"/>
        <v>0.43686392762909909</v>
      </c>
      <c r="T373" s="1" t="e">
        <f t="shared" si="119"/>
        <v>#DIV/0!</v>
      </c>
      <c r="U373" s="1">
        <v>0.65300000000000002</v>
      </c>
      <c r="V373" s="1">
        <f t="shared" si="120"/>
        <v>0.65300000000000002</v>
      </c>
      <c r="W373" s="23">
        <f t="shared" si="121"/>
        <v>0.7538635506973238</v>
      </c>
      <c r="X373" s="1">
        <v>12900</v>
      </c>
      <c r="Y373" s="1">
        <v>15800</v>
      </c>
      <c r="Z373" s="1">
        <f t="shared" si="122"/>
        <v>1.22</v>
      </c>
      <c r="AA373" s="1">
        <v>0.19</v>
      </c>
      <c r="AB373" s="1">
        <f t="shared" si="123"/>
        <v>0.19</v>
      </c>
      <c r="AC373" s="23">
        <f t="shared" si="124"/>
        <v>0.9283829626837542</v>
      </c>
      <c r="AF373" s="1" t="e">
        <f t="shared" si="125"/>
        <v>#DIV/0!</v>
      </c>
      <c r="AG373" s="1">
        <v>13300</v>
      </c>
      <c r="AH373" s="1">
        <v>16600</v>
      </c>
      <c r="AI373" s="1">
        <f t="shared" si="126"/>
        <v>1.25</v>
      </c>
      <c r="AJ373" s="1">
        <v>7.5999999999999998E-2</v>
      </c>
      <c r="AK373" s="1">
        <f t="shared" si="127"/>
        <v>7.5999999999999998E-2</v>
      </c>
      <c r="AL373" s="23">
        <f t="shared" si="128"/>
        <v>0.97135318507350166</v>
      </c>
      <c r="AO373" s="1" t="e">
        <f t="shared" si="129"/>
        <v>#DIV/0!</v>
      </c>
      <c r="AR373" s="1" t="e">
        <f t="shared" si="130"/>
        <v>#DIV/0!</v>
      </c>
      <c r="AS373" s="1">
        <v>5.8000000000000003E-2</v>
      </c>
      <c r="AT373" s="1">
        <f t="shared" si="131"/>
        <v>5.8000000000000003E-2</v>
      </c>
      <c r="AU373" s="23">
        <f t="shared" si="134"/>
        <v>0.97813795702977757</v>
      </c>
      <c r="AV373" s="1">
        <v>13000</v>
      </c>
      <c r="AW373" s="1">
        <v>17100</v>
      </c>
      <c r="AX373" s="1">
        <f t="shared" si="132"/>
        <v>1.32</v>
      </c>
      <c r="AY373" s="1">
        <v>2.4E-2</v>
      </c>
      <c r="AZ373" s="1">
        <f t="shared" si="133"/>
        <v>2.4E-2</v>
      </c>
      <c r="BA373" s="23">
        <f t="shared" si="136"/>
        <v>0.99095363739163211</v>
      </c>
      <c r="BB373" s="1" t="s">
        <v>367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</row>
    <row r="374" spans="2:61" x14ac:dyDescent="0.2">
      <c r="B374" s="22"/>
    </row>
    <row r="375" spans="2:61" x14ac:dyDescent="0.2">
      <c r="B375" s="22" t="s">
        <v>364</v>
      </c>
      <c r="C375" s="1">
        <v>13</v>
      </c>
      <c r="F375" s="1" t="e">
        <f>ROUND(E375/D375,2)</f>
        <v>#DIV/0!</v>
      </c>
      <c r="G375" s="1" t="s">
        <v>63</v>
      </c>
      <c r="H375" s="1" t="s">
        <v>929</v>
      </c>
      <c r="I375" s="1">
        <v>2.1560000000000001</v>
      </c>
      <c r="J375" s="1">
        <f t="shared" si="137"/>
        <v>2.1560000000000001</v>
      </c>
      <c r="K375" s="23">
        <v>0</v>
      </c>
      <c r="N375" s="1" t="e">
        <f t="shared" si="116"/>
        <v>#DIV/0!</v>
      </c>
      <c r="O375" s="1">
        <v>2.0910000000000002</v>
      </c>
      <c r="P375" s="1">
        <f t="shared" si="117"/>
        <v>2.0910000000000002</v>
      </c>
      <c r="Q375" s="23">
        <f t="shared" si="118"/>
        <v>3.0148423005565861E-2</v>
      </c>
      <c r="T375" s="1" t="e">
        <f t="shared" si="119"/>
        <v>#DIV/0!</v>
      </c>
      <c r="U375" s="1">
        <v>2.0590000000000002</v>
      </c>
      <c r="V375" s="1">
        <f t="shared" si="120"/>
        <v>2.0590000000000002</v>
      </c>
      <c r="W375" s="23">
        <f t="shared" si="121"/>
        <v>4.4990723562152168E-2</v>
      </c>
      <c r="X375" s="1" t="s">
        <v>124</v>
      </c>
      <c r="Y375" s="1" t="s">
        <v>124</v>
      </c>
      <c r="Z375" s="1" t="e">
        <f t="shared" si="122"/>
        <v>#VALUE!</v>
      </c>
      <c r="AA375" s="1">
        <v>1.81</v>
      </c>
      <c r="AB375" s="1">
        <f t="shared" si="123"/>
        <v>1.81</v>
      </c>
      <c r="AC375" s="23">
        <f t="shared" si="124"/>
        <v>0.16048237476808913</v>
      </c>
      <c r="AF375" s="1" t="e">
        <f t="shared" si="125"/>
        <v>#DIV/0!</v>
      </c>
      <c r="AG375" s="1" t="s">
        <v>124</v>
      </c>
      <c r="AH375" s="1" t="s">
        <v>124</v>
      </c>
      <c r="AI375" s="1" t="e">
        <f t="shared" si="126"/>
        <v>#VALUE!</v>
      </c>
      <c r="AJ375" s="1">
        <v>1.591</v>
      </c>
      <c r="AK375" s="1">
        <f t="shared" si="127"/>
        <v>1.591</v>
      </c>
      <c r="AL375" s="23">
        <f t="shared" si="128"/>
        <v>0.26205936920222639</v>
      </c>
      <c r="AO375" s="1" t="e">
        <f t="shared" si="129"/>
        <v>#DIV/0!</v>
      </c>
      <c r="AR375" s="1" t="e">
        <f t="shared" si="130"/>
        <v>#DIV/0!</v>
      </c>
      <c r="AS375" s="1">
        <v>1.2190000000000001</v>
      </c>
      <c r="AT375" s="1">
        <f t="shared" si="131"/>
        <v>1.2190000000000001</v>
      </c>
      <c r="AU375" s="23">
        <f t="shared" si="134"/>
        <v>0.43460111317254169</v>
      </c>
      <c r="AV375" s="1" t="s">
        <v>124</v>
      </c>
      <c r="AW375" s="1" t="s">
        <v>124</v>
      </c>
      <c r="AX375" s="1" t="e">
        <f t="shared" si="132"/>
        <v>#VALUE!</v>
      </c>
      <c r="AY375" s="1">
        <v>1.147</v>
      </c>
      <c r="AZ375" s="1">
        <f t="shared" si="133"/>
        <v>1.147</v>
      </c>
      <c r="BA375" s="23">
        <f t="shared" si="136"/>
        <v>0.46799628942486093</v>
      </c>
      <c r="BB375" s="1" t="s">
        <v>367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</row>
    <row r="376" spans="2:61" x14ac:dyDescent="0.2">
      <c r="B376" s="22" t="s">
        <v>365</v>
      </c>
      <c r="C376" s="1">
        <v>14</v>
      </c>
      <c r="F376" s="1" t="e">
        <f>ROUND(E376/D376,2)</f>
        <v>#DIV/0!</v>
      </c>
      <c r="G376" s="1" t="s">
        <v>63</v>
      </c>
      <c r="H376" s="1" t="s">
        <v>930</v>
      </c>
      <c r="I376" s="1">
        <v>2.121</v>
      </c>
      <c r="J376" s="1">
        <f t="shared" si="137"/>
        <v>2.121</v>
      </c>
      <c r="K376" s="23">
        <v>0</v>
      </c>
      <c r="N376" s="1" t="e">
        <f t="shared" si="116"/>
        <v>#DIV/0!</v>
      </c>
      <c r="O376" s="1">
        <v>2.0529999999999999</v>
      </c>
      <c r="P376" s="1">
        <f t="shared" si="117"/>
        <v>2.0529999999999999</v>
      </c>
      <c r="Q376" s="23">
        <f t="shared" si="118"/>
        <v>3.2060348892032131E-2</v>
      </c>
      <c r="T376" s="1" t="e">
        <f t="shared" si="119"/>
        <v>#DIV/0!</v>
      </c>
      <c r="U376" s="1">
        <v>1.9510000000000001</v>
      </c>
      <c r="V376" s="1">
        <f t="shared" si="120"/>
        <v>1.9510000000000001</v>
      </c>
      <c r="W376" s="23">
        <f t="shared" si="121"/>
        <v>8.0150872230080106E-2</v>
      </c>
      <c r="X376" s="1" t="s">
        <v>124</v>
      </c>
      <c r="Y376" s="1" t="s">
        <v>124</v>
      </c>
      <c r="Z376" s="1" t="e">
        <f t="shared" si="122"/>
        <v>#VALUE!</v>
      </c>
      <c r="AA376" s="1">
        <v>1.7470000000000001</v>
      </c>
      <c r="AB376" s="1">
        <f t="shared" si="123"/>
        <v>1.7470000000000001</v>
      </c>
      <c r="AC376" s="23">
        <f t="shared" si="124"/>
        <v>0.17633191890617628</v>
      </c>
      <c r="AF376" s="1" t="e">
        <f t="shared" si="125"/>
        <v>#DIV/0!</v>
      </c>
      <c r="AG376" s="1" t="s">
        <v>124</v>
      </c>
      <c r="AH376" s="1" t="s">
        <v>124</v>
      </c>
      <c r="AI376" s="1" t="e">
        <f t="shared" si="126"/>
        <v>#VALUE!</v>
      </c>
      <c r="AJ376" s="1">
        <v>1.3620000000000001</v>
      </c>
      <c r="AK376" s="1">
        <f t="shared" si="127"/>
        <v>1.3620000000000001</v>
      </c>
      <c r="AL376" s="23">
        <f t="shared" si="128"/>
        <v>0.35785007072135777</v>
      </c>
      <c r="AO376" s="1" t="e">
        <f t="shared" si="129"/>
        <v>#DIV/0!</v>
      </c>
      <c r="AR376" s="1" t="e">
        <f t="shared" si="130"/>
        <v>#DIV/0!</v>
      </c>
      <c r="AS376" s="1">
        <v>0.98799999999999999</v>
      </c>
      <c r="AT376" s="1">
        <f t="shared" si="131"/>
        <v>0.98799999999999999</v>
      </c>
      <c r="AU376" s="23">
        <f t="shared" si="134"/>
        <v>0.53418198962753416</v>
      </c>
      <c r="AV376" s="1" t="s">
        <v>124</v>
      </c>
      <c r="AW376" s="1" t="s">
        <v>124</v>
      </c>
      <c r="AX376" s="1" t="e">
        <f t="shared" si="132"/>
        <v>#VALUE!</v>
      </c>
      <c r="AY376" s="1">
        <v>0.85199999999999998</v>
      </c>
      <c r="AZ376" s="1">
        <f t="shared" si="133"/>
        <v>0.85199999999999998</v>
      </c>
      <c r="BA376" s="23">
        <f t="shared" si="136"/>
        <v>0.59830268741159831</v>
      </c>
      <c r="BB376" s="1" t="s">
        <v>367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</row>
    <row r="377" spans="2:61" s="28" customFormat="1" x14ac:dyDescent="0.2">
      <c r="B377" s="28" t="s">
        <v>366</v>
      </c>
      <c r="C377" s="28">
        <v>15</v>
      </c>
      <c r="F377" s="28" t="e">
        <f>ROUND(E377/D377,2)</f>
        <v>#DIV/0!</v>
      </c>
      <c r="J377" s="1">
        <f>IF(G377="Trioxan", I377*$I$595,IF(OR(LEFT(H377,1)="6",LEFT(H377,1)="7"), I377*0.95,I377))</f>
        <v>0</v>
      </c>
      <c r="K377" s="32">
        <v>0</v>
      </c>
      <c r="N377" s="1" t="e">
        <f t="shared" si="116"/>
        <v>#DIV/0!</v>
      </c>
      <c r="P377" s="1">
        <f t="shared" si="117"/>
        <v>0</v>
      </c>
      <c r="Q377" s="23" t="e">
        <f t="shared" si="118"/>
        <v>#DIV/0!</v>
      </c>
      <c r="T377" s="1" t="e">
        <f t="shared" si="119"/>
        <v>#DIV/0!</v>
      </c>
      <c r="V377" s="1">
        <f t="shared" si="120"/>
        <v>0</v>
      </c>
      <c r="W377" s="23" t="e">
        <f t="shared" si="121"/>
        <v>#DIV/0!</v>
      </c>
      <c r="Z377" s="1" t="e">
        <f t="shared" si="122"/>
        <v>#DIV/0!</v>
      </c>
      <c r="AB377" s="1">
        <f t="shared" si="123"/>
        <v>0</v>
      </c>
      <c r="AC377" s="23" t="e">
        <f t="shared" si="124"/>
        <v>#DIV/0!</v>
      </c>
      <c r="AF377" s="1" t="e">
        <f t="shared" si="125"/>
        <v>#DIV/0!</v>
      </c>
      <c r="AI377" s="1" t="e">
        <f t="shared" si="126"/>
        <v>#DIV/0!</v>
      </c>
      <c r="AK377" s="1">
        <f t="shared" si="127"/>
        <v>0</v>
      </c>
      <c r="AL377" s="23" t="e">
        <f t="shared" si="128"/>
        <v>#DIV/0!</v>
      </c>
      <c r="AO377" s="1" t="e">
        <f t="shared" si="129"/>
        <v>#DIV/0!</v>
      </c>
      <c r="AR377" s="1" t="e">
        <f t="shared" si="130"/>
        <v>#DIV/0!</v>
      </c>
      <c r="AT377" s="1">
        <f t="shared" si="131"/>
        <v>0</v>
      </c>
      <c r="AU377" s="23" t="e">
        <f t="shared" si="134"/>
        <v>#DIV/0!</v>
      </c>
      <c r="AX377" s="1" t="e">
        <f t="shared" si="132"/>
        <v>#DIV/0!</v>
      </c>
      <c r="AZ377" s="1">
        <f t="shared" si="133"/>
        <v>0</v>
      </c>
      <c r="BA377" s="23" t="e">
        <f t="shared" si="136"/>
        <v>#DIV/0!</v>
      </c>
      <c r="BC377" s="28" t="s">
        <v>184</v>
      </c>
      <c r="BD377" s="28">
        <v>0</v>
      </c>
      <c r="BE377" s="28">
        <v>0</v>
      </c>
      <c r="BF377" s="28">
        <v>0</v>
      </c>
      <c r="BG377" s="28">
        <v>0</v>
      </c>
      <c r="BH377" s="28">
        <v>0</v>
      </c>
    </row>
    <row r="378" spans="2:61" x14ac:dyDescent="0.2">
      <c r="B378" s="22"/>
    </row>
    <row r="379" spans="2:61" x14ac:dyDescent="0.2">
      <c r="B379" s="22"/>
    </row>
    <row r="380" spans="2:61" ht="15" x14ac:dyDescent="0.25">
      <c r="B380" s="34" t="s">
        <v>380</v>
      </c>
      <c r="F380" s="1" t="e">
        <f>ROUND(E380/D380,2)</f>
        <v>#DIV/0!</v>
      </c>
      <c r="J380" s="1">
        <f t="shared" si="137"/>
        <v>0</v>
      </c>
      <c r="K380" s="23">
        <v>0</v>
      </c>
      <c r="N380" s="1" t="e">
        <f t="shared" si="116"/>
        <v>#DIV/0!</v>
      </c>
      <c r="P380" s="1">
        <f t="shared" si="117"/>
        <v>0</v>
      </c>
      <c r="Q380" s="23" t="e">
        <f t="shared" si="118"/>
        <v>#DIV/0!</v>
      </c>
      <c r="T380" s="1" t="e">
        <f t="shared" si="119"/>
        <v>#DIV/0!</v>
      </c>
      <c r="V380" s="1">
        <f t="shared" si="120"/>
        <v>0</v>
      </c>
      <c r="W380" s="23" t="e">
        <f t="shared" si="121"/>
        <v>#DIV/0!</v>
      </c>
      <c r="Z380" s="1" t="e">
        <f t="shared" si="122"/>
        <v>#DIV/0!</v>
      </c>
      <c r="AB380" s="1">
        <f t="shared" si="123"/>
        <v>0</v>
      </c>
      <c r="AC380" s="23" t="e">
        <f t="shared" si="124"/>
        <v>#DIV/0!</v>
      </c>
      <c r="AF380" s="1" t="e">
        <f t="shared" si="125"/>
        <v>#DIV/0!</v>
      </c>
      <c r="AI380" s="1" t="e">
        <f t="shared" si="126"/>
        <v>#DIV/0!</v>
      </c>
      <c r="AK380" s="1">
        <f t="shared" si="127"/>
        <v>0</v>
      </c>
      <c r="AL380" s="23" t="e">
        <f t="shared" si="128"/>
        <v>#DIV/0!</v>
      </c>
      <c r="AO380" s="1" t="e">
        <f t="shared" si="129"/>
        <v>#DIV/0!</v>
      </c>
      <c r="AR380" s="1" t="e">
        <f t="shared" si="130"/>
        <v>#DIV/0!</v>
      </c>
      <c r="AT380" s="1">
        <f t="shared" si="131"/>
        <v>0</v>
      </c>
      <c r="AU380" s="23" t="e">
        <f t="shared" si="134"/>
        <v>#DIV/0!</v>
      </c>
      <c r="AX380" s="1" t="e">
        <f t="shared" si="132"/>
        <v>#DIV/0!</v>
      </c>
      <c r="AZ380" s="1">
        <f t="shared" si="133"/>
        <v>0</v>
      </c>
      <c r="BA380" s="23" t="e">
        <f t="shared" si="136"/>
        <v>#DIV/0!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</row>
    <row r="381" spans="2:61" x14ac:dyDescent="0.2">
      <c r="B381" s="22" t="s">
        <v>370</v>
      </c>
      <c r="C381" s="1">
        <v>1</v>
      </c>
      <c r="F381" s="1" t="e">
        <f>ROUND(E381/D381,2)</f>
        <v>#DIV/0!</v>
      </c>
      <c r="G381" s="1" t="s">
        <v>63</v>
      </c>
      <c r="H381" s="1">
        <v>3.54</v>
      </c>
      <c r="I381" s="1">
        <v>2.5459999999999998</v>
      </c>
      <c r="J381" s="1">
        <f t="shared" si="137"/>
        <v>2.5459999999999998</v>
      </c>
      <c r="K381" s="23">
        <v>0</v>
      </c>
      <c r="N381" s="1" t="e">
        <f t="shared" si="116"/>
        <v>#DIV/0!</v>
      </c>
      <c r="O381" s="1">
        <v>2.4820000000000002</v>
      </c>
      <c r="P381" s="1">
        <f t="shared" si="117"/>
        <v>2.4820000000000002</v>
      </c>
      <c r="Q381" s="23">
        <f t="shared" si="118"/>
        <v>2.513747054202653E-2</v>
      </c>
      <c r="T381" s="1" t="e">
        <f t="shared" si="119"/>
        <v>#DIV/0!</v>
      </c>
      <c r="U381" s="1">
        <v>2.4</v>
      </c>
      <c r="V381" s="1">
        <f t="shared" si="120"/>
        <v>2.4</v>
      </c>
      <c r="W381" s="23">
        <f t="shared" si="121"/>
        <v>5.7344854673998413E-2</v>
      </c>
      <c r="Z381" s="1" t="e">
        <f t="shared" si="122"/>
        <v>#DIV/0!</v>
      </c>
      <c r="AA381" s="1">
        <v>2.2789999999999999</v>
      </c>
      <c r="AB381" s="1">
        <f t="shared" si="123"/>
        <v>2.2789999999999999</v>
      </c>
      <c r="AC381" s="23">
        <f t="shared" si="124"/>
        <v>0.10487038491751766</v>
      </c>
      <c r="AF381" s="1" t="e">
        <f t="shared" si="125"/>
        <v>#DIV/0!</v>
      </c>
      <c r="AI381" s="1" t="e">
        <f t="shared" si="126"/>
        <v>#DIV/0!</v>
      </c>
      <c r="AJ381" s="1">
        <v>2.1269999999999998</v>
      </c>
      <c r="AK381" s="1">
        <f t="shared" si="127"/>
        <v>2.1269999999999998</v>
      </c>
      <c r="AL381" s="23">
        <f t="shared" si="128"/>
        <v>0.16457187745483115</v>
      </c>
      <c r="AO381" s="1" t="e">
        <f t="shared" si="129"/>
        <v>#DIV/0!</v>
      </c>
      <c r="AR381" s="1" t="e">
        <f t="shared" si="130"/>
        <v>#DIV/0!</v>
      </c>
      <c r="AS381" s="1">
        <v>1.927</v>
      </c>
      <c r="AT381" s="1">
        <f t="shared" si="131"/>
        <v>1.927</v>
      </c>
      <c r="AU381" s="23">
        <f t="shared" si="134"/>
        <v>0.24312647289866451</v>
      </c>
      <c r="AX381" s="1" t="e">
        <f t="shared" si="132"/>
        <v>#DIV/0!</v>
      </c>
      <c r="AY381" s="1">
        <v>1.8380000000000001</v>
      </c>
      <c r="AZ381" s="1">
        <f t="shared" si="133"/>
        <v>1.8380000000000001</v>
      </c>
      <c r="BA381" s="23">
        <f t="shared" si="136"/>
        <v>0.27808326787117044</v>
      </c>
      <c r="BB381" s="1" t="s">
        <v>373</v>
      </c>
      <c r="BC381" s="1" t="s">
        <v>375</v>
      </c>
      <c r="BD381" s="1">
        <v>0</v>
      </c>
      <c r="BE381" s="1">
        <v>0</v>
      </c>
      <c r="BF381" s="1">
        <v>1</v>
      </c>
      <c r="BG381" s="1">
        <v>1</v>
      </c>
      <c r="BH381" s="1">
        <v>0</v>
      </c>
      <c r="BI381" s="1">
        <v>0</v>
      </c>
    </row>
    <row r="382" spans="2:61" x14ac:dyDescent="0.2">
      <c r="B382" s="22" t="s">
        <v>371</v>
      </c>
      <c r="C382" s="1">
        <v>2</v>
      </c>
      <c r="F382" s="1" t="e">
        <f>ROUND(E382/D382,2)</f>
        <v>#DIV/0!</v>
      </c>
      <c r="G382" s="1" t="s">
        <v>63</v>
      </c>
      <c r="H382" s="1" t="s">
        <v>931</v>
      </c>
      <c r="I382" s="1">
        <v>2.4359999999999999</v>
      </c>
      <c r="J382" s="1">
        <f t="shared" si="137"/>
        <v>2.4359999999999999</v>
      </c>
      <c r="K382" s="23">
        <v>0</v>
      </c>
      <c r="N382" s="1" t="e">
        <f t="shared" si="116"/>
        <v>#DIV/0!</v>
      </c>
      <c r="O382" s="1">
        <v>2.4140000000000001</v>
      </c>
      <c r="P382" s="1">
        <f t="shared" si="117"/>
        <v>2.4140000000000001</v>
      </c>
      <c r="Q382" s="23">
        <f t="shared" si="118"/>
        <v>9.0311986863710336E-3</v>
      </c>
      <c r="T382" s="1" t="e">
        <f t="shared" si="119"/>
        <v>#DIV/0!</v>
      </c>
      <c r="U382" s="1">
        <v>2.294</v>
      </c>
      <c r="V382" s="1">
        <f t="shared" si="120"/>
        <v>2.294</v>
      </c>
      <c r="W382" s="23">
        <f t="shared" si="121"/>
        <v>5.8292282430213449E-2</v>
      </c>
      <c r="Z382" s="1" t="e">
        <f t="shared" si="122"/>
        <v>#DIV/0!</v>
      </c>
      <c r="AA382" s="1">
        <v>2.1760000000000002</v>
      </c>
      <c r="AB382" s="1">
        <f t="shared" si="123"/>
        <v>2.1760000000000002</v>
      </c>
      <c r="AC382" s="23">
        <f t="shared" si="124"/>
        <v>0.10673234811165833</v>
      </c>
      <c r="AF382" s="1" t="e">
        <f t="shared" si="125"/>
        <v>#DIV/0!</v>
      </c>
      <c r="AI382" s="1" t="e">
        <f t="shared" si="126"/>
        <v>#DIV/0!</v>
      </c>
      <c r="AJ382" s="1">
        <v>1.9</v>
      </c>
      <c r="AK382" s="1">
        <f t="shared" si="127"/>
        <v>1.9</v>
      </c>
      <c r="AL382" s="23">
        <f t="shared" si="128"/>
        <v>0.22003284072249596</v>
      </c>
      <c r="AO382" s="1" t="e">
        <f t="shared" si="129"/>
        <v>#DIV/0!</v>
      </c>
      <c r="AR382" s="1" t="e">
        <f t="shared" si="130"/>
        <v>#DIV/0!</v>
      </c>
      <c r="AS382" s="1" t="s">
        <v>124</v>
      </c>
      <c r="AT382" s="1" t="str">
        <f t="shared" si="131"/>
        <v>x</v>
      </c>
      <c r="AU382" s="23" t="e">
        <f t="shared" si="134"/>
        <v>#VALUE!</v>
      </c>
      <c r="AX382" s="1" t="e">
        <f t="shared" si="132"/>
        <v>#DIV/0!</v>
      </c>
      <c r="AY382" s="1" t="s">
        <v>124</v>
      </c>
      <c r="AZ382" s="1" t="str">
        <f t="shared" si="133"/>
        <v>x</v>
      </c>
      <c r="BA382" s="23" t="e">
        <f t="shared" si="136"/>
        <v>#VALUE!</v>
      </c>
      <c r="BB382" s="1" t="s">
        <v>373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</row>
    <row r="383" spans="2:61" x14ac:dyDescent="0.2">
      <c r="B383" s="22" t="s">
        <v>372</v>
      </c>
      <c r="C383" s="1">
        <v>3</v>
      </c>
      <c r="F383" s="1" t="e">
        <f>ROUND(E383/D383,2)</f>
        <v>#DIV/0!</v>
      </c>
      <c r="G383" s="1" t="s">
        <v>63</v>
      </c>
      <c r="H383" s="1">
        <v>3.97</v>
      </c>
      <c r="I383" s="1">
        <v>2.6190000000000002</v>
      </c>
      <c r="J383" s="1">
        <f t="shared" si="137"/>
        <v>2.6190000000000002</v>
      </c>
      <c r="K383" s="23">
        <v>0</v>
      </c>
      <c r="N383" s="1" t="e">
        <f t="shared" si="116"/>
        <v>#DIV/0!</v>
      </c>
      <c r="O383" s="1">
        <v>2.56</v>
      </c>
      <c r="P383" s="1">
        <f t="shared" si="117"/>
        <v>2.56</v>
      </c>
      <c r="Q383" s="23">
        <f t="shared" si="118"/>
        <v>2.2527682321496822E-2</v>
      </c>
      <c r="T383" s="1" t="e">
        <f t="shared" si="119"/>
        <v>#DIV/0!</v>
      </c>
      <c r="U383" s="1">
        <v>2.5350000000000001</v>
      </c>
      <c r="V383" s="1">
        <f t="shared" si="120"/>
        <v>2.5350000000000001</v>
      </c>
      <c r="W383" s="23">
        <f t="shared" si="121"/>
        <v>3.2073310423825885E-2</v>
      </c>
      <c r="Z383" s="1" t="e">
        <f t="shared" si="122"/>
        <v>#DIV/0!</v>
      </c>
      <c r="AA383" s="1">
        <v>2.4569999999999999</v>
      </c>
      <c r="AB383" s="1">
        <f t="shared" si="123"/>
        <v>2.4569999999999999</v>
      </c>
      <c r="AC383" s="23">
        <f t="shared" si="124"/>
        <v>6.1855670103092897E-2</v>
      </c>
      <c r="AF383" s="1" t="e">
        <f t="shared" si="125"/>
        <v>#DIV/0!</v>
      </c>
      <c r="AI383" s="1" t="e">
        <f t="shared" si="126"/>
        <v>#DIV/0!</v>
      </c>
      <c r="AJ383" s="1">
        <v>2.3410000000000002</v>
      </c>
      <c r="AK383" s="1">
        <f t="shared" si="127"/>
        <v>2.3410000000000002</v>
      </c>
      <c r="AL383" s="23">
        <f t="shared" si="128"/>
        <v>0.10614738449789995</v>
      </c>
      <c r="AO383" s="1" t="e">
        <f t="shared" si="129"/>
        <v>#DIV/0!</v>
      </c>
      <c r="AR383" s="1" t="e">
        <f t="shared" si="130"/>
        <v>#DIV/0!</v>
      </c>
      <c r="AS383" s="1">
        <v>2.1909999999999998</v>
      </c>
      <c r="AT383" s="1">
        <f t="shared" si="131"/>
        <v>2.1909999999999998</v>
      </c>
      <c r="AU383" s="23">
        <f t="shared" si="134"/>
        <v>0.16342115311187488</v>
      </c>
      <c r="AX383" s="1" t="e">
        <f t="shared" si="132"/>
        <v>#DIV/0!</v>
      </c>
      <c r="AY383" s="1">
        <v>2.0790000000000002</v>
      </c>
      <c r="AZ383" s="1">
        <f t="shared" si="133"/>
        <v>2.0790000000000002</v>
      </c>
      <c r="BA383" s="23">
        <f t="shared" si="136"/>
        <v>0.20618556701030932</v>
      </c>
      <c r="BB383" s="1" t="s">
        <v>373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</row>
    <row r="384" spans="2:61" x14ac:dyDescent="0.2">
      <c r="B384" s="22"/>
    </row>
    <row r="385" spans="2:61" x14ac:dyDescent="0.2">
      <c r="B385" s="22" t="s">
        <v>382</v>
      </c>
      <c r="C385" s="1">
        <v>4</v>
      </c>
      <c r="F385" s="1" t="e">
        <f>ROUND(E385/D385,2)</f>
        <v>#DIV/0!</v>
      </c>
      <c r="G385" s="1" t="s">
        <v>63</v>
      </c>
      <c r="H385" s="1" t="s">
        <v>932</v>
      </c>
      <c r="I385" s="1">
        <v>2.9209999999999998</v>
      </c>
      <c r="J385" s="1">
        <f>IF(G385="Trioxan", I385*$I$595,IF(OR(LEFT(H385,1)="6",LEFT(H385,1)="7"), I385*0.95,I385))</f>
        <v>2.7749499999999996</v>
      </c>
      <c r="K385" s="23">
        <v>0</v>
      </c>
      <c r="N385" s="1" t="e">
        <f t="shared" si="116"/>
        <v>#DIV/0!</v>
      </c>
      <c r="O385" s="1">
        <v>2.6120000000000001</v>
      </c>
      <c r="P385" s="1">
        <f t="shared" si="117"/>
        <v>2.4813999999999998</v>
      </c>
      <c r="Q385" s="23">
        <f t="shared" si="118"/>
        <v>0.10578568983224912</v>
      </c>
      <c r="T385" s="1" t="e">
        <f t="shared" si="119"/>
        <v>#DIV/0!</v>
      </c>
      <c r="U385" s="1">
        <v>2.3610000000000002</v>
      </c>
      <c r="V385" s="1">
        <f t="shared" si="120"/>
        <v>2.24295</v>
      </c>
      <c r="W385" s="23">
        <f t="shared" si="121"/>
        <v>0.19171516603902761</v>
      </c>
      <c r="Z385" s="1" t="e">
        <f t="shared" si="122"/>
        <v>#DIV/0!</v>
      </c>
      <c r="AA385" s="1">
        <v>1.9530000000000001</v>
      </c>
      <c r="AB385" s="1">
        <f t="shared" si="123"/>
        <v>1.8553500000000001</v>
      </c>
      <c r="AC385" s="23">
        <f t="shared" si="124"/>
        <v>0.33139335843889062</v>
      </c>
      <c r="AF385" s="1" t="e">
        <f t="shared" si="125"/>
        <v>#DIV/0!</v>
      </c>
      <c r="AI385" s="1" t="e">
        <f t="shared" si="126"/>
        <v>#DIV/0!</v>
      </c>
      <c r="AJ385" s="1" t="s">
        <v>124</v>
      </c>
      <c r="AK385" s="1" t="e">
        <f t="shared" si="127"/>
        <v>#VALUE!</v>
      </c>
      <c r="AL385" s="23" t="e">
        <f t="shared" si="128"/>
        <v>#VALUE!</v>
      </c>
      <c r="AO385" s="1" t="e">
        <f t="shared" si="129"/>
        <v>#DIV/0!</v>
      </c>
      <c r="AR385" s="1" t="e">
        <f t="shared" si="130"/>
        <v>#DIV/0!</v>
      </c>
      <c r="AS385" s="1" t="s">
        <v>124</v>
      </c>
      <c r="AT385" s="1" t="e">
        <f t="shared" si="131"/>
        <v>#VALUE!</v>
      </c>
      <c r="AU385" s="23" t="e">
        <f t="shared" si="134"/>
        <v>#VALUE!</v>
      </c>
      <c r="AX385" s="1" t="e">
        <f t="shared" si="132"/>
        <v>#DIV/0!</v>
      </c>
      <c r="AY385" s="1" t="s">
        <v>124</v>
      </c>
      <c r="AZ385" s="1" t="e">
        <f t="shared" si="133"/>
        <v>#VALUE!</v>
      </c>
      <c r="BA385" s="23" t="e">
        <f t="shared" si="136"/>
        <v>#VALUE!</v>
      </c>
      <c r="BB385" s="1" t="s">
        <v>373</v>
      </c>
      <c r="BC385" s="1" t="s">
        <v>376</v>
      </c>
      <c r="BD385" s="1">
        <v>0</v>
      </c>
      <c r="BE385" s="1">
        <v>0</v>
      </c>
      <c r="BF385" s="1">
        <v>0</v>
      </c>
      <c r="BG385" s="1">
        <v>0</v>
      </c>
      <c r="BH385" s="1">
        <v>1</v>
      </c>
      <c r="BI385" s="1">
        <v>0</v>
      </c>
    </row>
    <row r="386" spans="2:61" x14ac:dyDescent="0.2">
      <c r="B386" s="22" t="s">
        <v>383</v>
      </c>
      <c r="C386" s="1">
        <v>5</v>
      </c>
      <c r="F386" s="1" t="e">
        <f>ROUND(E386/D386,2)</f>
        <v>#DIV/0!</v>
      </c>
      <c r="G386" s="1" t="s">
        <v>63</v>
      </c>
      <c r="H386" s="1" t="s">
        <v>933</v>
      </c>
      <c r="I386" s="1">
        <v>2.9060000000000001</v>
      </c>
      <c r="J386" s="1">
        <f t="shared" si="137"/>
        <v>2.7606999999999999</v>
      </c>
      <c r="K386" s="23">
        <v>0</v>
      </c>
      <c r="N386" s="1" t="e">
        <f t="shared" si="116"/>
        <v>#DIV/0!</v>
      </c>
      <c r="O386" s="1">
        <v>2.4119999999999999</v>
      </c>
      <c r="P386" s="1">
        <f t="shared" si="117"/>
        <v>2.2913999999999999</v>
      </c>
      <c r="Q386" s="23">
        <f t="shared" si="118"/>
        <v>0.16999311768754299</v>
      </c>
      <c r="T386" s="1" t="e">
        <f t="shared" si="119"/>
        <v>#DIV/0!</v>
      </c>
      <c r="U386" s="1">
        <v>2.0590000000000002</v>
      </c>
      <c r="V386" s="1">
        <f t="shared" si="120"/>
        <v>1.9560500000000001</v>
      </c>
      <c r="W386" s="23">
        <f t="shared" si="121"/>
        <v>0.29146593255333786</v>
      </c>
      <c r="Z386" s="1" t="e">
        <f t="shared" si="122"/>
        <v>#DIV/0!</v>
      </c>
      <c r="AA386" s="1">
        <v>1.514</v>
      </c>
      <c r="AB386" s="1">
        <f t="shared" si="123"/>
        <v>1.4382999999999999</v>
      </c>
      <c r="AC386" s="23">
        <f t="shared" si="124"/>
        <v>0.47900894700619412</v>
      </c>
      <c r="AF386" s="1" t="e">
        <f t="shared" si="125"/>
        <v>#DIV/0!</v>
      </c>
      <c r="AI386" s="1" t="e">
        <f t="shared" si="126"/>
        <v>#DIV/0!</v>
      </c>
      <c r="AJ386" s="1">
        <v>0.83299999999999996</v>
      </c>
      <c r="AK386" s="1">
        <f t="shared" si="127"/>
        <v>0.79134999999999989</v>
      </c>
      <c r="AL386" s="23">
        <f t="shared" si="128"/>
        <v>0.71335168616655198</v>
      </c>
      <c r="AO386" s="1" t="e">
        <f t="shared" si="129"/>
        <v>#DIV/0!</v>
      </c>
      <c r="AR386" s="1" t="e">
        <f t="shared" si="130"/>
        <v>#DIV/0!</v>
      </c>
      <c r="AS386" s="1">
        <v>0.37</v>
      </c>
      <c r="AT386" s="1">
        <f t="shared" si="131"/>
        <v>0.35149999999999998</v>
      </c>
      <c r="AU386" s="23">
        <f t="shared" si="134"/>
        <v>0.87267721954576738</v>
      </c>
      <c r="AX386" s="1" t="e">
        <f t="shared" si="132"/>
        <v>#DIV/0!</v>
      </c>
      <c r="AY386" s="1">
        <v>0.254</v>
      </c>
      <c r="AZ386" s="1">
        <f t="shared" si="133"/>
        <v>0.24129999999999999</v>
      </c>
      <c r="BA386" s="23">
        <f t="shared" si="136"/>
        <v>0.91259463179628353</v>
      </c>
      <c r="BB386" s="1" t="s">
        <v>373</v>
      </c>
      <c r="BC386" s="1" t="s">
        <v>52</v>
      </c>
      <c r="BD386" s="1">
        <v>0.5</v>
      </c>
      <c r="BE386" s="1">
        <v>0</v>
      </c>
      <c r="BF386" s="1">
        <v>0</v>
      </c>
      <c r="BG386" s="1">
        <v>0</v>
      </c>
      <c r="BH386" s="1">
        <v>0</v>
      </c>
      <c r="BI386" s="1">
        <v>0.5</v>
      </c>
    </row>
    <row r="387" spans="2:61" x14ac:dyDescent="0.2">
      <c r="B387" s="22" t="s">
        <v>384</v>
      </c>
      <c r="C387" s="1">
        <v>6</v>
      </c>
      <c r="F387" s="1" t="e">
        <f>ROUND(E387/D387,2)</f>
        <v>#DIV/0!</v>
      </c>
      <c r="G387" s="1" t="s">
        <v>788</v>
      </c>
      <c r="H387" s="1" t="s">
        <v>934</v>
      </c>
      <c r="I387" s="1">
        <v>3.5129999999999999</v>
      </c>
      <c r="J387" s="1">
        <f t="shared" si="137"/>
        <v>2.9860499999999996</v>
      </c>
      <c r="K387" s="23">
        <v>0</v>
      </c>
      <c r="N387" s="1" t="e">
        <f t="shared" si="116"/>
        <v>#DIV/0!</v>
      </c>
      <c r="O387" s="1">
        <v>3.0390000000000001</v>
      </c>
      <c r="P387" s="1">
        <f t="shared" si="117"/>
        <v>2.5831499999999998</v>
      </c>
      <c r="Q387" s="23">
        <f t="shared" si="118"/>
        <v>0.13492741246797602</v>
      </c>
      <c r="T387" s="1" t="e">
        <f t="shared" si="119"/>
        <v>#DIV/0!</v>
      </c>
      <c r="U387" s="1">
        <v>2.7959999999999998</v>
      </c>
      <c r="V387" s="1">
        <f t="shared" si="120"/>
        <v>2.3765999999999998</v>
      </c>
      <c r="W387" s="23">
        <f t="shared" si="121"/>
        <v>0.2040990606319385</v>
      </c>
      <c r="Z387" s="1" t="e">
        <f t="shared" si="122"/>
        <v>#DIV/0!</v>
      </c>
      <c r="AA387" s="1">
        <v>2.306</v>
      </c>
      <c r="AB387" s="1">
        <f t="shared" si="123"/>
        <v>1.9601</v>
      </c>
      <c r="AC387" s="23">
        <f t="shared" si="124"/>
        <v>0.34358098491317957</v>
      </c>
      <c r="AF387" s="1" t="e">
        <f t="shared" si="125"/>
        <v>#DIV/0!</v>
      </c>
      <c r="AI387" s="1" t="e">
        <f t="shared" si="126"/>
        <v>#DIV/0!</v>
      </c>
      <c r="AJ387" s="1" t="s">
        <v>124</v>
      </c>
      <c r="AK387" s="1" t="e">
        <f t="shared" si="127"/>
        <v>#VALUE!</v>
      </c>
      <c r="AL387" s="23" t="e">
        <f t="shared" si="128"/>
        <v>#VALUE!</v>
      </c>
      <c r="AO387" s="1" t="e">
        <f t="shared" si="129"/>
        <v>#DIV/0!</v>
      </c>
      <c r="AR387" s="1" t="e">
        <f t="shared" si="130"/>
        <v>#DIV/0!</v>
      </c>
      <c r="AS387" s="1" t="s">
        <v>124</v>
      </c>
      <c r="AT387" s="1" t="e">
        <f t="shared" si="131"/>
        <v>#VALUE!</v>
      </c>
      <c r="AU387" s="23" t="e">
        <f t="shared" si="134"/>
        <v>#VALUE!</v>
      </c>
      <c r="AX387" s="1" t="e">
        <f t="shared" si="132"/>
        <v>#DIV/0!</v>
      </c>
      <c r="AY387" s="1" t="s">
        <v>124</v>
      </c>
      <c r="AZ387" s="1" t="e">
        <f t="shared" si="133"/>
        <v>#VALUE!</v>
      </c>
      <c r="BA387" s="23" t="e">
        <f t="shared" si="136"/>
        <v>#VALUE!</v>
      </c>
      <c r="BB387" s="1" t="s">
        <v>373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</row>
    <row r="388" spans="2:61" x14ac:dyDescent="0.2">
      <c r="B388" s="22"/>
    </row>
    <row r="389" spans="2:61" x14ac:dyDescent="0.2">
      <c r="B389" s="22" t="s">
        <v>385</v>
      </c>
      <c r="C389" s="1">
        <v>7</v>
      </c>
      <c r="F389" s="1" t="e">
        <f>ROUND(E389/D389,2)</f>
        <v>#DIV/0!</v>
      </c>
      <c r="G389" s="1" t="s">
        <v>63</v>
      </c>
      <c r="H389" s="1" t="s">
        <v>804</v>
      </c>
      <c r="I389" s="1">
        <v>2.77</v>
      </c>
      <c r="J389" s="1">
        <f t="shared" ref="J389:J394" si="138">IF(G389="Trioxan", I389*$I$595,IF(OR(LEFT(H389,1)="6",LEFT(H389,1)="7"), I389*0.95,I389))</f>
        <v>2.6315</v>
      </c>
      <c r="K389" s="23">
        <v>0</v>
      </c>
      <c r="N389" s="1" t="e">
        <f t="shared" ref="N389:N451" si="139">ROUND(M389/L389,2)</f>
        <v>#DIV/0!</v>
      </c>
      <c r="O389" s="1">
        <v>2.1970000000000001</v>
      </c>
      <c r="P389" s="1">
        <f t="shared" ref="P389:P420" si="140">IF(G389="Trioxan", O389*$I$595,IF(OR(LEFT(H389,1)="6",LEFT(H389,1)="7"), O389*0.95,O389))</f>
        <v>2.0871499999999998</v>
      </c>
      <c r="Q389" s="23">
        <f t="shared" ref="Q389:Q451" si="141">1-(P389/J389)</f>
        <v>0.20685920577617334</v>
      </c>
      <c r="T389" s="1" t="e">
        <f t="shared" ref="T389:T451" si="142">ROUND(S389/R389,2)</f>
        <v>#DIV/0!</v>
      </c>
      <c r="U389" s="1">
        <v>1.8049999999999999</v>
      </c>
      <c r="V389" s="1">
        <f t="shared" ref="V389:V421" si="143">IF(G389="Trioxan", U389*$I$595,IF(OR(LEFT(H389,1)="6",LEFT(H389,1)="7"), U389*0.95,U389))</f>
        <v>1.7147499999999998</v>
      </c>
      <c r="W389" s="23">
        <f t="shared" ref="W389:W451" si="144">1-(V389/J389)</f>
        <v>0.34837545126353797</v>
      </c>
      <c r="Z389" s="1" t="e">
        <f t="shared" ref="Z389:Z451" si="145">ROUND(Y389/X389,2)</f>
        <v>#DIV/0!</v>
      </c>
      <c r="AA389" s="1">
        <v>1.2150000000000001</v>
      </c>
      <c r="AB389" s="1">
        <f t="shared" ref="AB389:AB421" si="146">IF(G389="Trioxan", AA389*$I$595,IF(OR(LEFT(H389,1)="6",LEFT(H389,1)="7"), AA389*0.95,AA389))</f>
        <v>1.15425</v>
      </c>
      <c r="AC389" s="23">
        <f t="shared" ref="AC389:AC451" si="147">1-(AB389/J389)</f>
        <v>0.56137184115523464</v>
      </c>
      <c r="AF389" s="1" t="e">
        <f t="shared" ref="AF389:AF451" si="148">ROUND(AE389/AD389,2)</f>
        <v>#DIV/0!</v>
      </c>
      <c r="AI389" s="1" t="e">
        <f t="shared" ref="AI389:AI451" si="149">ROUND(AH389/AG389,2)</f>
        <v>#DIV/0!</v>
      </c>
      <c r="AJ389" s="1">
        <v>0.60899999999999999</v>
      </c>
      <c r="AK389" s="1">
        <f t="shared" ref="AK389:AK421" si="150">IF(G389="Trioxan", AJ389*$I$595,IF(OR(LEFT(H389,1)="6",LEFT(H389,1)="7"), AJ389*0.95,AJ389))</f>
        <v>0.57855000000000001</v>
      </c>
      <c r="AL389" s="23">
        <f t="shared" ref="AL389:AL451" si="151">1-(AK389/J389)</f>
        <v>0.78014440433212995</v>
      </c>
      <c r="AO389" s="1" t="e">
        <f t="shared" ref="AO389:AO451" si="152">ROUND(AN389/AM389,2)</f>
        <v>#DIV/0!</v>
      </c>
      <c r="AR389" s="1" t="e">
        <f t="shared" ref="AR389:AR451" si="153">ROUND(AQ389/AP389,2)</f>
        <v>#DIV/0!</v>
      </c>
      <c r="AS389" s="1">
        <v>0.25900000000000001</v>
      </c>
      <c r="AT389" s="1">
        <f t="shared" ref="AT389:AT421" si="154">IF(G389="Trioxan", AS389*$I$595,IF(OR(LEFT(H389,1)="6",LEFT(H389,1)="7"), AS389*0.95,AS389))</f>
        <v>0.24604999999999999</v>
      </c>
      <c r="AU389" s="23">
        <f t="shared" si="134"/>
        <v>0.90649819494584838</v>
      </c>
      <c r="AX389" s="1" t="e">
        <f t="shared" ref="AX389:AX451" si="155">ROUND(AW389/AV389,2)</f>
        <v>#DIV/0!</v>
      </c>
      <c r="AY389" s="1">
        <v>0.186</v>
      </c>
      <c r="AZ389" s="1">
        <f t="shared" ref="AZ389:AZ421" si="156">IF(G389="Trioxan", AY389*$I$595,IF(OR(LEFT(H389,1)="6",LEFT(H389,1)="7"), AY389*0.95,AY389))</f>
        <v>0.1767</v>
      </c>
      <c r="BA389" s="23">
        <f t="shared" si="136"/>
        <v>0.93285198555956683</v>
      </c>
      <c r="BB389" s="1" t="s">
        <v>373</v>
      </c>
      <c r="BC389" s="1" t="s">
        <v>377</v>
      </c>
      <c r="BD389" s="1">
        <v>0</v>
      </c>
      <c r="BE389" s="1">
        <v>0</v>
      </c>
      <c r="BF389" s="1">
        <v>0</v>
      </c>
      <c r="BG389" s="1">
        <v>0</v>
      </c>
      <c r="BH389" s="1">
        <v>1</v>
      </c>
      <c r="BI389" s="1">
        <v>0.5</v>
      </c>
    </row>
    <row r="390" spans="2:61" x14ac:dyDescent="0.2">
      <c r="B390" s="22" t="s">
        <v>386</v>
      </c>
      <c r="C390" s="1">
        <v>8</v>
      </c>
      <c r="F390" s="1" t="e">
        <f>ROUND(E390/D390,2)</f>
        <v>#DIV/0!</v>
      </c>
      <c r="G390" s="1" t="s">
        <v>63</v>
      </c>
      <c r="H390" s="1" t="s">
        <v>883</v>
      </c>
      <c r="I390" s="1">
        <v>2.8319999999999999</v>
      </c>
      <c r="J390" s="1">
        <f t="shared" si="138"/>
        <v>2.6903999999999999</v>
      </c>
      <c r="K390" s="23">
        <v>0</v>
      </c>
      <c r="N390" s="1" t="e">
        <f t="shared" si="139"/>
        <v>#DIV/0!</v>
      </c>
      <c r="O390" s="1">
        <v>1.5449999999999999</v>
      </c>
      <c r="P390" s="1">
        <f t="shared" si="140"/>
        <v>1.4677499999999999</v>
      </c>
      <c r="Q390" s="23">
        <f t="shared" si="141"/>
        <v>0.45444915254237295</v>
      </c>
      <c r="T390" s="1" t="e">
        <f t="shared" si="142"/>
        <v>#DIV/0!</v>
      </c>
      <c r="U390" s="1">
        <v>1.0880000000000001</v>
      </c>
      <c r="V390" s="1">
        <f t="shared" si="143"/>
        <v>1.0336000000000001</v>
      </c>
      <c r="W390" s="23">
        <f t="shared" si="144"/>
        <v>0.61581920903954801</v>
      </c>
      <c r="Z390" s="1" t="e">
        <f t="shared" si="145"/>
        <v>#DIV/0!</v>
      </c>
      <c r="AA390" s="1">
        <v>0.63200000000000001</v>
      </c>
      <c r="AB390" s="1">
        <f t="shared" si="146"/>
        <v>0.60039999999999993</v>
      </c>
      <c r="AC390" s="23">
        <f t="shared" si="147"/>
        <v>0.7768361581920904</v>
      </c>
      <c r="AF390" s="1" t="e">
        <f t="shared" si="148"/>
        <v>#DIV/0!</v>
      </c>
      <c r="AI390" s="1" t="e">
        <f t="shared" si="149"/>
        <v>#DIV/0!</v>
      </c>
      <c r="AJ390" s="1" t="s">
        <v>124</v>
      </c>
      <c r="AK390" s="1" t="e">
        <f t="shared" si="150"/>
        <v>#VALUE!</v>
      </c>
      <c r="AL390" s="23" t="e">
        <f t="shared" si="151"/>
        <v>#VALUE!</v>
      </c>
      <c r="AO390" s="1" t="e">
        <f t="shared" si="152"/>
        <v>#DIV/0!</v>
      </c>
      <c r="AR390" s="1" t="e">
        <f t="shared" si="153"/>
        <v>#DIV/0!</v>
      </c>
      <c r="AS390" s="1" t="s">
        <v>124</v>
      </c>
      <c r="AT390" s="1" t="e">
        <f t="shared" si="154"/>
        <v>#VALUE!</v>
      </c>
      <c r="AU390" s="23" t="e">
        <f t="shared" si="134"/>
        <v>#VALUE!</v>
      </c>
      <c r="AX390" s="1" t="e">
        <f t="shared" si="155"/>
        <v>#DIV/0!</v>
      </c>
      <c r="AY390" s="1" t="s">
        <v>124</v>
      </c>
      <c r="AZ390" s="1" t="e">
        <f t="shared" si="156"/>
        <v>#VALUE!</v>
      </c>
      <c r="BA390" s="23" t="e">
        <f t="shared" si="136"/>
        <v>#VALUE!</v>
      </c>
      <c r="BB390" s="1" t="s">
        <v>373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</row>
    <row r="391" spans="2:61" x14ac:dyDescent="0.2">
      <c r="B391" s="22" t="s">
        <v>387</v>
      </c>
      <c r="C391" s="1">
        <v>9</v>
      </c>
      <c r="F391" s="1" t="e">
        <f>ROUND(E391/D391,2)</f>
        <v>#DIV/0!</v>
      </c>
      <c r="G391" s="1" t="s">
        <v>788</v>
      </c>
      <c r="H391" s="1" t="s">
        <v>935</v>
      </c>
      <c r="I391" s="1">
        <v>3.4350000000000001</v>
      </c>
      <c r="J391" s="1">
        <f t="shared" si="138"/>
        <v>2.9197500000000001</v>
      </c>
      <c r="K391" s="23">
        <v>0</v>
      </c>
      <c r="N391" s="1" t="e">
        <f t="shared" si="139"/>
        <v>#DIV/0!</v>
      </c>
      <c r="O391" s="1">
        <v>2.6219999999999999</v>
      </c>
      <c r="P391" s="1">
        <f t="shared" si="140"/>
        <v>2.2286999999999999</v>
      </c>
      <c r="Q391" s="23">
        <f t="shared" si="141"/>
        <v>0.23668122270742364</v>
      </c>
      <c r="T391" s="1" t="e">
        <f t="shared" si="142"/>
        <v>#DIV/0!</v>
      </c>
      <c r="U391" s="1">
        <v>2.0630000000000002</v>
      </c>
      <c r="V391" s="1">
        <f t="shared" si="143"/>
        <v>1.7535500000000002</v>
      </c>
      <c r="W391" s="23">
        <f t="shared" si="144"/>
        <v>0.39941775836972337</v>
      </c>
      <c r="Z391" s="1" t="e">
        <f t="shared" si="145"/>
        <v>#DIV/0!</v>
      </c>
      <c r="AA391" s="1">
        <v>1.526</v>
      </c>
      <c r="AB391" s="1">
        <f t="shared" si="146"/>
        <v>1.2970999999999999</v>
      </c>
      <c r="AC391" s="23">
        <f t="shared" si="147"/>
        <v>0.55574963609898109</v>
      </c>
      <c r="AF391" s="1" t="e">
        <f t="shared" si="148"/>
        <v>#DIV/0!</v>
      </c>
      <c r="AI391" s="1" t="e">
        <f t="shared" si="149"/>
        <v>#DIV/0!</v>
      </c>
      <c r="AJ391" s="1">
        <v>1.4710000000000001</v>
      </c>
      <c r="AK391" s="1">
        <f t="shared" si="150"/>
        <v>1.2503500000000001</v>
      </c>
      <c r="AL391" s="23">
        <f t="shared" si="151"/>
        <v>0.57176128093158662</v>
      </c>
      <c r="AO391" s="1" t="e">
        <f t="shared" si="152"/>
        <v>#DIV/0!</v>
      </c>
      <c r="AR391" s="1" t="e">
        <f t="shared" si="153"/>
        <v>#DIV/0!</v>
      </c>
      <c r="AS391" s="1" t="s">
        <v>124</v>
      </c>
      <c r="AT391" s="1" t="e">
        <f t="shared" si="154"/>
        <v>#VALUE!</v>
      </c>
      <c r="AU391" s="23" t="e">
        <f t="shared" si="134"/>
        <v>#VALUE!</v>
      </c>
      <c r="AX391" s="1" t="e">
        <f t="shared" si="155"/>
        <v>#DIV/0!</v>
      </c>
      <c r="AY391" s="1" t="s">
        <v>124</v>
      </c>
      <c r="AZ391" s="1" t="e">
        <f t="shared" si="156"/>
        <v>#VALUE!</v>
      </c>
      <c r="BA391" s="23" t="e">
        <f t="shared" si="136"/>
        <v>#VALUE!</v>
      </c>
      <c r="BB391" s="1" t="s">
        <v>373</v>
      </c>
      <c r="BC391" s="1" t="s">
        <v>378</v>
      </c>
      <c r="BD391" s="1">
        <v>2</v>
      </c>
      <c r="BE391" s="1">
        <v>0</v>
      </c>
      <c r="BF391" s="1">
        <v>0</v>
      </c>
      <c r="BG391" s="1">
        <v>0</v>
      </c>
      <c r="BH391" s="1">
        <v>0</v>
      </c>
      <c r="BI391" s="1" t="s">
        <v>374</v>
      </c>
    </row>
    <row r="392" spans="2:61" x14ac:dyDescent="0.2">
      <c r="B392" s="22"/>
    </row>
    <row r="393" spans="2:61" x14ac:dyDescent="0.2">
      <c r="B393" s="22" t="s">
        <v>388</v>
      </c>
      <c r="C393" s="1">
        <v>10</v>
      </c>
      <c r="F393" s="1" t="e">
        <f>ROUND(E393/D393,2)</f>
        <v>#DIV/0!</v>
      </c>
      <c r="G393" s="1" t="s">
        <v>63</v>
      </c>
      <c r="H393" s="1" t="s">
        <v>936</v>
      </c>
      <c r="I393" s="1">
        <v>2.6480000000000001</v>
      </c>
      <c r="J393" s="1">
        <f t="shared" si="138"/>
        <v>2.6480000000000001</v>
      </c>
      <c r="K393" s="23">
        <v>0</v>
      </c>
      <c r="N393" s="1" t="e">
        <f t="shared" si="139"/>
        <v>#DIV/0!</v>
      </c>
      <c r="O393" s="1">
        <v>2.625</v>
      </c>
      <c r="P393" s="1">
        <f t="shared" si="140"/>
        <v>2.625</v>
      </c>
      <c r="Q393" s="23">
        <f t="shared" si="141"/>
        <v>8.6858006042296321E-3</v>
      </c>
      <c r="T393" s="1" t="e">
        <f t="shared" si="142"/>
        <v>#DIV/0!</v>
      </c>
      <c r="U393" s="1">
        <v>2.7349999999999999</v>
      </c>
      <c r="V393" s="1">
        <f t="shared" si="143"/>
        <v>2.7349999999999999</v>
      </c>
      <c r="W393" s="23">
        <f t="shared" si="144"/>
        <v>-3.2854984894259642E-2</v>
      </c>
      <c r="Z393" s="1" t="e">
        <f t="shared" si="145"/>
        <v>#DIV/0!</v>
      </c>
      <c r="AA393" s="1">
        <v>2.72</v>
      </c>
      <c r="AB393" s="1">
        <f t="shared" si="146"/>
        <v>2.72</v>
      </c>
      <c r="AC393" s="23">
        <f t="shared" si="147"/>
        <v>-2.7190332326284095E-2</v>
      </c>
      <c r="AF393" s="1" t="e">
        <f t="shared" si="148"/>
        <v>#DIV/0!</v>
      </c>
      <c r="AI393" s="1" t="e">
        <f t="shared" si="149"/>
        <v>#DIV/0!</v>
      </c>
      <c r="AJ393" s="1" t="s">
        <v>124</v>
      </c>
      <c r="AK393" s="1" t="str">
        <f t="shared" si="150"/>
        <v>x</v>
      </c>
      <c r="AL393" s="23" t="e">
        <f t="shared" si="151"/>
        <v>#VALUE!</v>
      </c>
      <c r="AO393" s="1" t="e">
        <f t="shared" si="152"/>
        <v>#DIV/0!</v>
      </c>
      <c r="AR393" s="1" t="e">
        <f t="shared" si="153"/>
        <v>#DIV/0!</v>
      </c>
      <c r="AS393" s="1" t="s">
        <v>124</v>
      </c>
      <c r="AT393" s="1" t="str">
        <f t="shared" si="154"/>
        <v>x</v>
      </c>
      <c r="AU393" s="23" t="e">
        <f t="shared" si="134"/>
        <v>#VALUE!</v>
      </c>
      <c r="AX393" s="1" t="e">
        <f t="shared" si="155"/>
        <v>#DIV/0!</v>
      </c>
      <c r="AY393" s="1" t="s">
        <v>124</v>
      </c>
      <c r="AZ393" s="1" t="str">
        <f t="shared" si="156"/>
        <v>x</v>
      </c>
      <c r="BA393" s="23" t="e">
        <f t="shared" si="136"/>
        <v>#VALUE!</v>
      </c>
      <c r="BB393" s="1" t="s">
        <v>373</v>
      </c>
      <c r="BC393" s="1" t="s">
        <v>379</v>
      </c>
      <c r="BD393" s="1">
        <v>0</v>
      </c>
      <c r="BE393" s="1">
        <v>0.5</v>
      </c>
      <c r="BF393" s="1">
        <v>0</v>
      </c>
      <c r="BG393" s="1">
        <v>0</v>
      </c>
      <c r="BH393" s="1">
        <v>0</v>
      </c>
      <c r="BI393" s="1">
        <v>0</v>
      </c>
    </row>
    <row r="394" spans="2:61" x14ac:dyDescent="0.2">
      <c r="B394" s="22" t="s">
        <v>389</v>
      </c>
      <c r="C394" s="1">
        <v>11</v>
      </c>
      <c r="F394" s="1" t="e">
        <f>ROUND(E394/D394,2)</f>
        <v>#DIV/0!</v>
      </c>
      <c r="G394" s="1" t="s">
        <v>63</v>
      </c>
      <c r="H394" s="1" t="s">
        <v>889</v>
      </c>
      <c r="I394" s="1">
        <v>2.6019999999999999</v>
      </c>
      <c r="J394" s="1">
        <f t="shared" si="138"/>
        <v>2.6019999999999999</v>
      </c>
      <c r="K394" s="23">
        <v>0</v>
      </c>
      <c r="N394" s="1" t="e">
        <f t="shared" si="139"/>
        <v>#DIV/0!</v>
      </c>
      <c r="O394" s="1" t="s">
        <v>124</v>
      </c>
      <c r="P394" s="1" t="str">
        <f t="shared" si="140"/>
        <v>x</v>
      </c>
      <c r="Q394" s="23" t="e">
        <f t="shared" si="141"/>
        <v>#VALUE!</v>
      </c>
      <c r="T394" s="1" t="e">
        <f t="shared" si="142"/>
        <v>#DIV/0!</v>
      </c>
      <c r="U394" s="1">
        <v>2.62</v>
      </c>
      <c r="V394" s="1">
        <f t="shared" si="143"/>
        <v>2.62</v>
      </c>
      <c r="W394" s="23">
        <f t="shared" si="144"/>
        <v>-6.9177555726365192E-3</v>
      </c>
      <c r="Z394" s="1" t="e">
        <f t="shared" si="145"/>
        <v>#DIV/0!</v>
      </c>
      <c r="AA394" s="1">
        <v>2.581</v>
      </c>
      <c r="AB394" s="1">
        <f t="shared" si="146"/>
        <v>2.581</v>
      </c>
      <c r="AC394" s="23">
        <f t="shared" si="147"/>
        <v>8.0707148347424207E-3</v>
      </c>
      <c r="AF394" s="1" t="e">
        <f t="shared" si="148"/>
        <v>#DIV/0!</v>
      </c>
      <c r="AI394" s="1" t="e">
        <f t="shared" si="149"/>
        <v>#DIV/0!</v>
      </c>
      <c r="AJ394" s="1">
        <v>2.621</v>
      </c>
      <c r="AK394" s="1">
        <f t="shared" si="150"/>
        <v>2.621</v>
      </c>
      <c r="AL394" s="23">
        <f t="shared" si="151"/>
        <v>-7.3020753266719307E-3</v>
      </c>
      <c r="AO394" s="1" t="e">
        <f t="shared" si="152"/>
        <v>#DIV/0!</v>
      </c>
      <c r="AR394" s="1" t="e">
        <f t="shared" si="153"/>
        <v>#DIV/0!</v>
      </c>
      <c r="AS394" s="1">
        <v>2.6480000000000001</v>
      </c>
      <c r="AT394" s="1">
        <f t="shared" si="154"/>
        <v>2.6480000000000001</v>
      </c>
      <c r="AU394" s="23">
        <f t="shared" si="134"/>
        <v>-1.7678708685626487E-2</v>
      </c>
      <c r="AX394" s="1" t="e">
        <f t="shared" si="155"/>
        <v>#DIV/0!</v>
      </c>
      <c r="AY394" s="1">
        <v>2.649</v>
      </c>
      <c r="AZ394" s="1">
        <f t="shared" si="156"/>
        <v>2.649</v>
      </c>
      <c r="BA394" s="23">
        <f t="shared" si="136"/>
        <v>-1.8063028439661899E-2</v>
      </c>
      <c r="BB394" s="1" t="s">
        <v>373</v>
      </c>
      <c r="BC394" s="1" t="s">
        <v>75</v>
      </c>
      <c r="BD394" s="1">
        <v>0</v>
      </c>
      <c r="BE394" s="1">
        <v>0.5</v>
      </c>
      <c r="BF394" s="1">
        <v>0</v>
      </c>
      <c r="BG394" s="1">
        <v>0</v>
      </c>
      <c r="BH394" s="1">
        <v>0</v>
      </c>
      <c r="BI394" s="1">
        <v>0</v>
      </c>
    </row>
    <row r="395" spans="2:61" x14ac:dyDescent="0.2">
      <c r="B395" s="22" t="s">
        <v>390</v>
      </c>
      <c r="C395" s="1">
        <v>12</v>
      </c>
      <c r="F395" s="1" t="e">
        <f>ROUND(E395/D395,2)</f>
        <v>#DIV/0!</v>
      </c>
      <c r="G395" s="1" t="s">
        <v>63</v>
      </c>
      <c r="H395" s="1" t="s">
        <v>937</v>
      </c>
      <c r="I395" s="1">
        <v>2.6349999999999998</v>
      </c>
      <c r="J395" s="1">
        <f>IF(G395="Trioxan", I395*$I$595,IF(OR(LEFT(H395,1)="6",LEFT(H395,1)="7"), I395*0.95,I395))</f>
        <v>2.6349999999999998</v>
      </c>
      <c r="K395" s="23">
        <v>0</v>
      </c>
      <c r="N395" s="1" t="e">
        <f t="shared" si="139"/>
        <v>#DIV/0!</v>
      </c>
      <c r="O395" s="1">
        <v>2.6659999999999999</v>
      </c>
      <c r="P395" s="1">
        <f t="shared" si="140"/>
        <v>2.6659999999999999</v>
      </c>
      <c r="Q395" s="23">
        <f t="shared" si="141"/>
        <v>-1.1764705882352899E-2</v>
      </c>
      <c r="T395" s="1" t="e">
        <f t="shared" si="142"/>
        <v>#DIV/0!</v>
      </c>
      <c r="U395" s="1">
        <v>2.6389999999999998</v>
      </c>
      <c r="V395" s="1">
        <f t="shared" si="143"/>
        <v>2.6389999999999998</v>
      </c>
      <c r="W395" s="23">
        <f t="shared" si="144"/>
        <v>-1.5180265654648473E-3</v>
      </c>
      <c r="Z395" s="1" t="e">
        <f t="shared" si="145"/>
        <v>#DIV/0!</v>
      </c>
      <c r="AA395" s="1">
        <v>2.6589999999999998</v>
      </c>
      <c r="AB395" s="1">
        <f t="shared" si="146"/>
        <v>2.6589999999999998</v>
      </c>
      <c r="AC395" s="23">
        <f t="shared" si="147"/>
        <v>-9.1081593927893056E-3</v>
      </c>
      <c r="AF395" s="1" t="e">
        <f t="shared" si="148"/>
        <v>#DIV/0!</v>
      </c>
      <c r="AI395" s="1" t="e">
        <f t="shared" si="149"/>
        <v>#DIV/0!</v>
      </c>
      <c r="AJ395" s="1" t="s">
        <v>124</v>
      </c>
      <c r="AK395" s="1" t="str">
        <f t="shared" si="150"/>
        <v>x</v>
      </c>
      <c r="AL395" s="23" t="e">
        <f t="shared" si="151"/>
        <v>#VALUE!</v>
      </c>
      <c r="AO395" s="1" t="e">
        <f t="shared" si="152"/>
        <v>#DIV/0!</v>
      </c>
      <c r="AR395" s="1" t="e">
        <f t="shared" si="153"/>
        <v>#DIV/0!</v>
      </c>
      <c r="AS395" s="1" t="s">
        <v>124</v>
      </c>
      <c r="AT395" s="1" t="str">
        <f t="shared" si="154"/>
        <v>x</v>
      </c>
      <c r="AU395" s="23" t="e">
        <f t="shared" ref="AU395:AU457" si="157">1-(AT395/J395)</f>
        <v>#VALUE!</v>
      </c>
      <c r="AX395" s="1" t="e">
        <f t="shared" si="155"/>
        <v>#DIV/0!</v>
      </c>
      <c r="AY395" s="1" t="s">
        <v>124</v>
      </c>
      <c r="AZ395" s="1" t="str">
        <f t="shared" si="156"/>
        <v>x</v>
      </c>
      <c r="BA395" s="23" t="e">
        <f t="shared" si="136"/>
        <v>#VALUE!</v>
      </c>
      <c r="BB395" s="1" t="s">
        <v>373</v>
      </c>
      <c r="BC395" s="1" t="s">
        <v>379</v>
      </c>
      <c r="BD395" s="1">
        <v>0</v>
      </c>
      <c r="BE395" s="1">
        <v>0.5</v>
      </c>
      <c r="BF395" s="1">
        <v>0</v>
      </c>
      <c r="BG395" s="1">
        <v>0</v>
      </c>
      <c r="BH395" s="1">
        <v>0</v>
      </c>
      <c r="BI395" s="1">
        <v>0</v>
      </c>
    </row>
    <row r="396" spans="2:61" x14ac:dyDescent="0.2">
      <c r="B396" s="22"/>
    </row>
    <row r="397" spans="2:61" x14ac:dyDescent="0.2">
      <c r="B397" s="22" t="s">
        <v>391</v>
      </c>
      <c r="C397" s="1">
        <v>13</v>
      </c>
      <c r="F397" s="1" t="e">
        <f>ROUND(E397/D397,2)</f>
        <v>#DIV/0!</v>
      </c>
      <c r="G397" s="1" t="s">
        <v>63</v>
      </c>
      <c r="H397" s="1" t="s">
        <v>938</v>
      </c>
      <c r="I397" s="1">
        <v>2.6419999999999999</v>
      </c>
      <c r="J397" s="1">
        <f t="shared" ref="J397:J413" si="158">IF(G397="Trioxan", I397*$I$595,IF(OR(LEFT(H397,1)="6",LEFT(H397,1)="7"), I397*0.95,I397))</f>
        <v>2.6419999999999999</v>
      </c>
      <c r="K397" s="23">
        <v>0</v>
      </c>
      <c r="N397" s="1" t="e">
        <f t="shared" si="139"/>
        <v>#DIV/0!</v>
      </c>
      <c r="O397" s="1">
        <v>0.25900000000000001</v>
      </c>
      <c r="P397" s="1">
        <f t="shared" si="140"/>
        <v>0.25900000000000001</v>
      </c>
      <c r="Q397" s="23">
        <f t="shared" si="141"/>
        <v>0.90196820590461768</v>
      </c>
      <c r="T397" s="1" t="e">
        <f t="shared" si="142"/>
        <v>#DIV/0!</v>
      </c>
      <c r="U397" s="1">
        <v>0.08</v>
      </c>
      <c r="V397" s="1">
        <f t="shared" si="143"/>
        <v>0.08</v>
      </c>
      <c r="W397" s="23">
        <f t="shared" si="144"/>
        <v>0.9697199091597275</v>
      </c>
      <c r="Z397" s="1" t="e">
        <f t="shared" si="145"/>
        <v>#DIV/0!</v>
      </c>
      <c r="AA397" s="1" t="s">
        <v>124</v>
      </c>
      <c r="AB397" s="1" t="str">
        <f t="shared" si="146"/>
        <v>x</v>
      </c>
      <c r="AC397" s="23" t="e">
        <f t="shared" si="147"/>
        <v>#VALUE!</v>
      </c>
      <c r="AF397" s="1" t="e">
        <f t="shared" si="148"/>
        <v>#DIV/0!</v>
      </c>
      <c r="AI397" s="1" t="e">
        <f t="shared" si="149"/>
        <v>#DIV/0!</v>
      </c>
      <c r="AJ397" s="1" t="s">
        <v>124</v>
      </c>
      <c r="AK397" s="1" t="str">
        <f t="shared" si="150"/>
        <v>x</v>
      </c>
      <c r="AL397" s="23" t="e">
        <f t="shared" si="151"/>
        <v>#VALUE!</v>
      </c>
      <c r="AO397" s="1" t="e">
        <f t="shared" si="152"/>
        <v>#DIV/0!</v>
      </c>
      <c r="AR397" s="1" t="e">
        <f t="shared" si="153"/>
        <v>#DIV/0!</v>
      </c>
      <c r="AS397" s="1" t="s">
        <v>124</v>
      </c>
      <c r="AT397" s="1" t="str">
        <f t="shared" si="154"/>
        <v>x</v>
      </c>
      <c r="AU397" s="23" t="e">
        <f t="shared" si="157"/>
        <v>#VALUE!</v>
      </c>
      <c r="AX397" s="1" t="e">
        <f t="shared" si="155"/>
        <v>#DIV/0!</v>
      </c>
      <c r="AY397" s="1" t="s">
        <v>124</v>
      </c>
      <c r="AZ397" s="1" t="str">
        <f t="shared" si="156"/>
        <v>x</v>
      </c>
      <c r="BA397" s="23" t="e">
        <f t="shared" si="136"/>
        <v>#VALUE!</v>
      </c>
      <c r="BB397" s="1" t="s">
        <v>373</v>
      </c>
      <c r="BC397" s="1" t="s">
        <v>381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</row>
    <row r="398" spans="2:61" x14ac:dyDescent="0.2">
      <c r="B398" s="22" t="s">
        <v>392</v>
      </c>
      <c r="C398" s="1">
        <v>14</v>
      </c>
      <c r="F398" s="1" t="e">
        <f>ROUND(E398/D398,2)</f>
        <v>#DIV/0!</v>
      </c>
      <c r="G398" s="1" t="s">
        <v>63</v>
      </c>
      <c r="H398" s="1" t="s">
        <v>939</v>
      </c>
      <c r="I398" s="1">
        <v>2.516</v>
      </c>
      <c r="J398" s="1">
        <f t="shared" si="158"/>
        <v>2.516</v>
      </c>
      <c r="K398" s="23">
        <v>0</v>
      </c>
      <c r="N398" s="1" t="e">
        <f t="shared" si="139"/>
        <v>#DIV/0!</v>
      </c>
      <c r="O398" s="1">
        <v>0.65</v>
      </c>
      <c r="P398" s="1">
        <f t="shared" si="140"/>
        <v>0.65</v>
      </c>
      <c r="Q398" s="23">
        <f t="shared" si="141"/>
        <v>0.74165341812400642</v>
      </c>
      <c r="T398" s="1" t="e">
        <f t="shared" si="142"/>
        <v>#DIV/0!</v>
      </c>
      <c r="U398" s="1">
        <v>0.35499999999999998</v>
      </c>
      <c r="V398" s="1">
        <f t="shared" si="143"/>
        <v>0.35499999999999998</v>
      </c>
      <c r="W398" s="23">
        <f t="shared" si="144"/>
        <v>0.85890302066772661</v>
      </c>
      <c r="Z398" s="1" t="e">
        <f t="shared" si="145"/>
        <v>#DIV/0!</v>
      </c>
      <c r="AA398" s="1">
        <v>0.121</v>
      </c>
      <c r="AB398" s="1">
        <f t="shared" si="146"/>
        <v>0.121</v>
      </c>
      <c r="AC398" s="23">
        <f t="shared" si="147"/>
        <v>0.95190779014308424</v>
      </c>
      <c r="AF398" s="1" t="e">
        <f t="shared" si="148"/>
        <v>#DIV/0!</v>
      </c>
      <c r="AI398" s="1" t="e">
        <f t="shared" si="149"/>
        <v>#DIV/0!</v>
      </c>
      <c r="AJ398" s="1" t="s">
        <v>124</v>
      </c>
      <c r="AK398" s="1" t="str">
        <f t="shared" si="150"/>
        <v>x</v>
      </c>
      <c r="AL398" s="23" t="e">
        <f t="shared" si="151"/>
        <v>#VALUE!</v>
      </c>
      <c r="AO398" s="1" t="e">
        <f t="shared" si="152"/>
        <v>#DIV/0!</v>
      </c>
      <c r="AR398" s="1" t="e">
        <f t="shared" si="153"/>
        <v>#DIV/0!</v>
      </c>
      <c r="AS398" s="1" t="s">
        <v>124</v>
      </c>
      <c r="AT398" s="1" t="str">
        <f t="shared" si="154"/>
        <v>x</v>
      </c>
      <c r="AU398" s="23" t="e">
        <f t="shared" si="157"/>
        <v>#VALUE!</v>
      </c>
      <c r="AX398" s="1" t="e">
        <f t="shared" si="155"/>
        <v>#DIV/0!</v>
      </c>
      <c r="AY398" s="1" t="s">
        <v>124</v>
      </c>
      <c r="AZ398" s="1" t="str">
        <f t="shared" si="156"/>
        <v>x</v>
      </c>
      <c r="BA398" s="23" t="e">
        <f t="shared" si="136"/>
        <v>#VALUE!</v>
      </c>
      <c r="BB398" s="1" t="s">
        <v>373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</row>
    <row r="399" spans="2:61" x14ac:dyDescent="0.2">
      <c r="B399" s="22" t="s">
        <v>393</v>
      </c>
      <c r="C399" s="1">
        <v>15</v>
      </c>
      <c r="F399" s="1" t="e">
        <f>ROUND(E399/D399,2)</f>
        <v>#DIV/0!</v>
      </c>
      <c r="G399" s="1" t="s">
        <v>63</v>
      </c>
      <c r="H399" s="1" t="s">
        <v>827</v>
      </c>
      <c r="I399" s="1">
        <v>2.5659999999999998</v>
      </c>
      <c r="J399" s="1">
        <f t="shared" si="158"/>
        <v>2.5659999999999998</v>
      </c>
      <c r="K399" s="23">
        <v>0</v>
      </c>
      <c r="N399" s="1" t="e">
        <f t="shared" si="139"/>
        <v>#DIV/0!</v>
      </c>
      <c r="O399" s="1">
        <v>1.5549999999999999</v>
      </c>
      <c r="P399" s="1">
        <f t="shared" si="140"/>
        <v>1.5549999999999999</v>
      </c>
      <c r="Q399" s="23">
        <f t="shared" si="141"/>
        <v>0.39399844115354632</v>
      </c>
      <c r="T399" s="1" t="e">
        <f t="shared" si="142"/>
        <v>#DIV/0!</v>
      </c>
      <c r="U399" s="1">
        <v>1.3240000000000001</v>
      </c>
      <c r="V399" s="1">
        <f t="shared" si="143"/>
        <v>1.3240000000000001</v>
      </c>
      <c r="W399" s="23">
        <f t="shared" si="144"/>
        <v>0.48402182385035064</v>
      </c>
      <c r="Z399" s="1" t="e">
        <f t="shared" si="145"/>
        <v>#DIV/0!</v>
      </c>
      <c r="AA399" s="1">
        <v>0.55800000000000005</v>
      </c>
      <c r="AB399" s="1">
        <f t="shared" si="146"/>
        <v>0.55800000000000005</v>
      </c>
      <c r="AC399" s="23">
        <f t="shared" si="147"/>
        <v>0.78254091971940754</v>
      </c>
      <c r="AF399" s="1" t="e">
        <f t="shared" si="148"/>
        <v>#DIV/0!</v>
      </c>
      <c r="AI399" s="1" t="e">
        <f t="shared" si="149"/>
        <v>#DIV/0!</v>
      </c>
      <c r="AJ399" s="1">
        <v>0.224</v>
      </c>
      <c r="AK399" s="1">
        <f t="shared" si="150"/>
        <v>0.224</v>
      </c>
      <c r="AL399" s="23">
        <f t="shared" si="151"/>
        <v>0.91270459859703823</v>
      </c>
      <c r="AO399" s="1" t="e">
        <f t="shared" si="152"/>
        <v>#DIV/0!</v>
      </c>
      <c r="AR399" s="1" t="e">
        <f t="shared" si="153"/>
        <v>#DIV/0!</v>
      </c>
      <c r="AS399" s="1">
        <v>0.109</v>
      </c>
      <c r="AT399" s="1">
        <f t="shared" si="154"/>
        <v>0.109</v>
      </c>
      <c r="AU399" s="23">
        <f t="shared" si="157"/>
        <v>0.95752143413873736</v>
      </c>
      <c r="AX399" s="1" t="e">
        <f t="shared" si="155"/>
        <v>#DIV/0!</v>
      </c>
      <c r="AY399" s="1">
        <v>5.7000000000000002E-2</v>
      </c>
      <c r="AZ399" s="1">
        <f t="shared" si="156"/>
        <v>5.7000000000000002E-2</v>
      </c>
      <c r="BA399" s="23">
        <f t="shared" si="136"/>
        <v>0.97778643803585341</v>
      </c>
      <c r="BB399" s="1" t="s">
        <v>373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</row>
    <row r="400" spans="2:61" x14ac:dyDescent="0.2">
      <c r="B400" s="22"/>
    </row>
    <row r="401" spans="2:61" x14ac:dyDescent="0.2">
      <c r="B401" s="22"/>
    </row>
    <row r="402" spans="2:61" ht="15" x14ac:dyDescent="0.25">
      <c r="B402" s="34" t="s">
        <v>402</v>
      </c>
      <c r="F402" s="1" t="e">
        <f>ROUND(E402/D402,2)</f>
        <v>#DIV/0!</v>
      </c>
      <c r="J402" s="1">
        <f t="shared" si="158"/>
        <v>0</v>
      </c>
      <c r="K402" s="23">
        <v>0</v>
      </c>
      <c r="N402" s="1" t="e">
        <f t="shared" si="139"/>
        <v>#DIV/0!</v>
      </c>
      <c r="P402" s="1">
        <f t="shared" si="140"/>
        <v>0</v>
      </c>
      <c r="Q402" s="23" t="e">
        <f t="shared" si="141"/>
        <v>#DIV/0!</v>
      </c>
      <c r="T402" s="1" t="e">
        <f t="shared" si="142"/>
        <v>#DIV/0!</v>
      </c>
      <c r="V402" s="1">
        <f t="shared" si="143"/>
        <v>0</v>
      </c>
      <c r="W402" s="23" t="e">
        <f t="shared" si="144"/>
        <v>#DIV/0!</v>
      </c>
      <c r="Z402" s="1" t="e">
        <f t="shared" si="145"/>
        <v>#DIV/0!</v>
      </c>
      <c r="AB402" s="1">
        <f t="shared" si="146"/>
        <v>0</v>
      </c>
      <c r="AC402" s="23" t="e">
        <f t="shared" si="147"/>
        <v>#DIV/0!</v>
      </c>
      <c r="AF402" s="1" t="e">
        <f t="shared" si="148"/>
        <v>#DIV/0!</v>
      </c>
      <c r="AI402" s="1" t="e">
        <f t="shared" si="149"/>
        <v>#DIV/0!</v>
      </c>
      <c r="AK402" s="1">
        <f t="shared" si="150"/>
        <v>0</v>
      </c>
      <c r="AL402" s="23" t="e">
        <f t="shared" si="151"/>
        <v>#DIV/0!</v>
      </c>
      <c r="AO402" s="1" t="e">
        <f t="shared" si="152"/>
        <v>#DIV/0!</v>
      </c>
      <c r="AR402" s="1" t="e">
        <f t="shared" si="153"/>
        <v>#DIV/0!</v>
      </c>
      <c r="AT402" s="1">
        <f t="shared" si="154"/>
        <v>0</v>
      </c>
      <c r="AU402" s="23" t="e">
        <f t="shared" si="157"/>
        <v>#DIV/0!</v>
      </c>
      <c r="AX402" s="1" t="e">
        <f t="shared" si="155"/>
        <v>#DIV/0!</v>
      </c>
      <c r="AZ402" s="1">
        <f t="shared" si="156"/>
        <v>0</v>
      </c>
      <c r="BA402" s="23" t="e">
        <f t="shared" si="136"/>
        <v>#DIV/0!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</row>
    <row r="403" spans="2:61" x14ac:dyDescent="0.2">
      <c r="B403" s="22" t="s">
        <v>394</v>
      </c>
      <c r="C403" s="1">
        <v>1</v>
      </c>
      <c r="F403" s="1" t="e">
        <f>ROUND(E403/D403,2)</f>
        <v>#DIV/0!</v>
      </c>
      <c r="G403" s="1" t="s">
        <v>63</v>
      </c>
      <c r="H403" s="1">
        <v>3.55</v>
      </c>
      <c r="I403" s="1">
        <v>2.6829999999999998</v>
      </c>
      <c r="J403" s="1">
        <f t="shared" si="158"/>
        <v>2.6829999999999998</v>
      </c>
      <c r="K403" s="23">
        <v>0</v>
      </c>
      <c r="N403" s="1" t="e">
        <f t="shared" si="139"/>
        <v>#DIV/0!</v>
      </c>
      <c r="O403" s="1">
        <v>2.6280000000000001</v>
      </c>
      <c r="P403" s="1">
        <f t="shared" si="140"/>
        <v>2.6280000000000001</v>
      </c>
      <c r="Q403" s="23">
        <f t="shared" si="141"/>
        <v>2.0499440924338308E-2</v>
      </c>
      <c r="T403" s="1" t="e">
        <f t="shared" si="142"/>
        <v>#DIV/0!</v>
      </c>
      <c r="U403" s="1">
        <v>2.5790000000000002</v>
      </c>
      <c r="V403" s="1">
        <f t="shared" si="143"/>
        <v>2.5790000000000002</v>
      </c>
      <c r="W403" s="23">
        <f t="shared" si="144"/>
        <v>3.8762579202385239E-2</v>
      </c>
      <c r="X403" s="1" t="s">
        <v>124</v>
      </c>
      <c r="Y403" s="1" t="s">
        <v>124</v>
      </c>
      <c r="Z403" s="1" t="e">
        <f t="shared" si="145"/>
        <v>#VALUE!</v>
      </c>
      <c r="AA403" s="1" t="s">
        <v>124</v>
      </c>
      <c r="AB403" s="1" t="str">
        <f t="shared" si="146"/>
        <v>x</v>
      </c>
      <c r="AC403" s="23" t="e">
        <f t="shared" si="147"/>
        <v>#VALUE!</v>
      </c>
      <c r="AF403" s="1" t="e">
        <f t="shared" si="148"/>
        <v>#DIV/0!</v>
      </c>
      <c r="AG403" s="1" t="s">
        <v>654</v>
      </c>
      <c r="AH403" s="1">
        <v>64000</v>
      </c>
      <c r="AI403" s="1">
        <f>ROUND(AH403/39000,2)</f>
        <v>1.64</v>
      </c>
      <c r="AJ403" s="1">
        <v>2.2789999999999999</v>
      </c>
      <c r="AK403" s="1">
        <f t="shared" si="150"/>
        <v>2.2789999999999999</v>
      </c>
      <c r="AL403" s="23">
        <f t="shared" si="151"/>
        <v>0.15057771151695865</v>
      </c>
      <c r="AO403" s="1" t="e">
        <f t="shared" si="152"/>
        <v>#DIV/0!</v>
      </c>
      <c r="AR403" s="1" t="e">
        <f t="shared" si="153"/>
        <v>#DIV/0!</v>
      </c>
      <c r="AS403" s="1">
        <v>1.88</v>
      </c>
      <c r="AT403" s="1">
        <f t="shared" si="154"/>
        <v>1.88</v>
      </c>
      <c r="AU403" s="23">
        <f t="shared" si="157"/>
        <v>0.29929183749534105</v>
      </c>
      <c r="AV403" s="1" t="s">
        <v>716</v>
      </c>
      <c r="AW403" s="1">
        <v>87000</v>
      </c>
      <c r="AX403" s="1">
        <f>ROUND(AW403/38000,2)</f>
        <v>2.29</v>
      </c>
      <c r="AY403" s="1">
        <v>1.59</v>
      </c>
      <c r="AZ403" s="1">
        <f t="shared" si="156"/>
        <v>1.59</v>
      </c>
      <c r="BA403" s="23">
        <f t="shared" si="136"/>
        <v>0.40737979873276176</v>
      </c>
      <c r="BB403" s="1" t="s">
        <v>397</v>
      </c>
      <c r="BC403" s="1" t="s">
        <v>398</v>
      </c>
      <c r="BD403" s="1">
        <v>0</v>
      </c>
      <c r="BE403" s="1">
        <v>0</v>
      </c>
      <c r="BF403" s="1">
        <v>1</v>
      </c>
      <c r="BG403" s="1">
        <v>0</v>
      </c>
      <c r="BH403" s="1">
        <v>0</v>
      </c>
      <c r="BI403" s="1">
        <v>0</v>
      </c>
    </row>
    <row r="404" spans="2:61" x14ac:dyDescent="0.2">
      <c r="B404" s="22" t="s">
        <v>395</v>
      </c>
      <c r="C404" s="1">
        <v>2</v>
      </c>
      <c r="F404" s="1" t="e">
        <f>ROUND(E404/D404,2)</f>
        <v>#DIV/0!</v>
      </c>
      <c r="G404" s="1" t="s">
        <v>63</v>
      </c>
      <c r="H404" s="1">
        <v>3.53</v>
      </c>
      <c r="I404" s="1">
        <v>2.5960000000000001</v>
      </c>
      <c r="J404" s="1">
        <f t="shared" si="158"/>
        <v>2.5960000000000001</v>
      </c>
      <c r="K404" s="23">
        <v>0</v>
      </c>
      <c r="N404" s="1" t="e">
        <f t="shared" si="139"/>
        <v>#DIV/0!</v>
      </c>
      <c r="O404" s="1">
        <v>2.56</v>
      </c>
      <c r="P404" s="1">
        <f t="shared" si="140"/>
        <v>2.56</v>
      </c>
      <c r="Q404" s="23">
        <f t="shared" si="141"/>
        <v>1.3867488443759624E-2</v>
      </c>
      <c r="T404" s="1" t="e">
        <f t="shared" si="142"/>
        <v>#DIV/0!</v>
      </c>
      <c r="U404" s="1">
        <v>2.52</v>
      </c>
      <c r="V404" s="1">
        <f t="shared" si="143"/>
        <v>2.52</v>
      </c>
      <c r="W404" s="23">
        <f t="shared" si="144"/>
        <v>2.9275808936825909E-2</v>
      </c>
      <c r="X404" s="1" t="s">
        <v>124</v>
      </c>
      <c r="Y404" s="1" t="s">
        <v>124</v>
      </c>
      <c r="Z404" s="1" t="e">
        <f t="shared" si="145"/>
        <v>#VALUE!</v>
      </c>
      <c r="AA404" s="1" t="s">
        <v>124</v>
      </c>
      <c r="AB404" s="1" t="str">
        <f t="shared" si="146"/>
        <v>x</v>
      </c>
      <c r="AC404" s="23" t="e">
        <f t="shared" si="147"/>
        <v>#VALUE!</v>
      </c>
      <c r="AF404" s="1" t="e">
        <f t="shared" si="148"/>
        <v>#DIV/0!</v>
      </c>
      <c r="AG404" s="1">
        <v>2300</v>
      </c>
      <c r="AH404" s="1">
        <v>3200</v>
      </c>
      <c r="AI404" s="1">
        <f t="shared" si="149"/>
        <v>1.39</v>
      </c>
      <c r="AJ404" s="1">
        <v>2.3130000000000002</v>
      </c>
      <c r="AK404" s="1">
        <f t="shared" si="150"/>
        <v>2.3130000000000002</v>
      </c>
      <c r="AL404" s="23">
        <f t="shared" si="151"/>
        <v>0.10901386748844377</v>
      </c>
      <c r="AO404" s="1" t="e">
        <f t="shared" si="152"/>
        <v>#DIV/0!</v>
      </c>
      <c r="AR404" s="1" t="e">
        <f t="shared" si="153"/>
        <v>#DIV/0!</v>
      </c>
      <c r="AS404" s="1">
        <v>2.0659999999999998</v>
      </c>
      <c r="AT404" s="1">
        <f t="shared" si="154"/>
        <v>2.0659999999999998</v>
      </c>
      <c r="AU404" s="23">
        <f t="shared" si="157"/>
        <v>0.20416024653312803</v>
      </c>
      <c r="AV404" s="1">
        <v>2300</v>
      </c>
      <c r="AW404" s="1">
        <v>3300</v>
      </c>
      <c r="AX404" s="1">
        <f t="shared" si="155"/>
        <v>1.43</v>
      </c>
      <c r="AY404" s="1">
        <v>2.016</v>
      </c>
      <c r="AZ404" s="1">
        <f t="shared" si="156"/>
        <v>2.016</v>
      </c>
      <c r="BA404" s="23">
        <f t="shared" si="136"/>
        <v>0.22342064714946075</v>
      </c>
      <c r="BB404" s="1" t="s">
        <v>397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</row>
    <row r="405" spans="2:61" x14ac:dyDescent="0.2">
      <c r="B405" s="22" t="s">
        <v>396</v>
      </c>
      <c r="C405" s="1">
        <v>3</v>
      </c>
      <c r="F405" s="1" t="e">
        <f>ROUND(E405/D405,2)</f>
        <v>#DIV/0!</v>
      </c>
      <c r="G405" s="1" t="s">
        <v>63</v>
      </c>
      <c r="H405" s="1">
        <v>3.97</v>
      </c>
      <c r="I405" s="1">
        <v>2.746</v>
      </c>
      <c r="J405" s="1">
        <f t="shared" si="158"/>
        <v>2.746</v>
      </c>
      <c r="K405" s="23">
        <v>0</v>
      </c>
      <c r="N405" s="1" t="e">
        <f t="shared" si="139"/>
        <v>#DIV/0!</v>
      </c>
      <c r="O405" s="1">
        <v>2.6709999999999998</v>
      </c>
      <c r="P405" s="1">
        <f t="shared" si="140"/>
        <v>2.6709999999999998</v>
      </c>
      <c r="Q405" s="23">
        <f t="shared" si="141"/>
        <v>2.7312454479242576E-2</v>
      </c>
      <c r="T405" s="1" t="e">
        <f t="shared" si="142"/>
        <v>#DIV/0!</v>
      </c>
      <c r="U405" s="1">
        <v>2.64</v>
      </c>
      <c r="V405" s="1">
        <f t="shared" si="143"/>
        <v>2.64</v>
      </c>
      <c r="W405" s="23">
        <f t="shared" si="144"/>
        <v>3.8601602330662788E-2</v>
      </c>
      <c r="X405" s="1" t="s">
        <v>124</v>
      </c>
      <c r="Y405" s="1" t="s">
        <v>124</v>
      </c>
      <c r="Z405" s="1" t="e">
        <f t="shared" si="145"/>
        <v>#VALUE!</v>
      </c>
      <c r="AA405" s="1" t="s">
        <v>124</v>
      </c>
      <c r="AB405" s="1" t="str">
        <f t="shared" si="146"/>
        <v>x</v>
      </c>
      <c r="AC405" s="23" t="e">
        <f t="shared" si="147"/>
        <v>#VALUE!</v>
      </c>
      <c r="AF405" s="1" t="e">
        <f t="shared" si="148"/>
        <v>#DIV/0!</v>
      </c>
      <c r="AG405" s="1">
        <v>20000</v>
      </c>
      <c r="AH405" s="1">
        <v>31000</v>
      </c>
      <c r="AI405" s="1">
        <f t="shared" si="149"/>
        <v>1.55</v>
      </c>
      <c r="AJ405" s="1">
        <v>2.4140000000000001</v>
      </c>
      <c r="AK405" s="1">
        <f t="shared" si="150"/>
        <v>2.4140000000000001</v>
      </c>
      <c r="AL405" s="23">
        <f t="shared" si="151"/>
        <v>0.12090313182811352</v>
      </c>
      <c r="AO405" s="1" t="e">
        <f t="shared" si="152"/>
        <v>#DIV/0!</v>
      </c>
      <c r="AR405" s="1" t="e">
        <f t="shared" si="153"/>
        <v>#DIV/0!</v>
      </c>
      <c r="AS405" s="1">
        <v>2.21</v>
      </c>
      <c r="AT405" s="1">
        <f t="shared" si="154"/>
        <v>2.21</v>
      </c>
      <c r="AU405" s="23">
        <f t="shared" si="157"/>
        <v>0.19519300801165329</v>
      </c>
      <c r="AV405" s="1">
        <v>20000</v>
      </c>
      <c r="AW405" s="1">
        <v>30000</v>
      </c>
      <c r="AX405" s="1">
        <f t="shared" si="155"/>
        <v>1.5</v>
      </c>
      <c r="AY405" s="1">
        <v>2.101</v>
      </c>
      <c r="AZ405" s="1">
        <f t="shared" si="156"/>
        <v>2.101</v>
      </c>
      <c r="BA405" s="23">
        <f t="shared" si="136"/>
        <v>0.23488710852148575</v>
      </c>
      <c r="BB405" s="1" t="s">
        <v>397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</row>
    <row r="406" spans="2:61" x14ac:dyDescent="0.2">
      <c r="B406" s="22"/>
    </row>
    <row r="407" spans="2:61" x14ac:dyDescent="0.2">
      <c r="B407" s="22" t="s">
        <v>403</v>
      </c>
      <c r="C407" s="1">
        <v>4</v>
      </c>
      <c r="F407" s="1" t="e">
        <f>ROUND(E407/D407,2)</f>
        <v>#DIV/0!</v>
      </c>
      <c r="G407" s="1" t="s">
        <v>63</v>
      </c>
      <c r="H407" s="1">
        <v>3.48</v>
      </c>
      <c r="I407" s="1">
        <v>2.794</v>
      </c>
      <c r="J407" s="1">
        <f t="shared" si="158"/>
        <v>2.794</v>
      </c>
      <c r="K407" s="23">
        <v>0</v>
      </c>
      <c r="N407" s="1" t="e">
        <f t="shared" si="139"/>
        <v>#DIV/0!</v>
      </c>
      <c r="O407" s="1">
        <v>2.645</v>
      </c>
      <c r="P407" s="1">
        <f t="shared" si="140"/>
        <v>2.645</v>
      </c>
      <c r="Q407" s="23">
        <f t="shared" si="141"/>
        <v>5.3328561202577007E-2</v>
      </c>
      <c r="T407" s="1" t="e">
        <f t="shared" si="142"/>
        <v>#DIV/0!</v>
      </c>
      <c r="U407" s="1">
        <v>2.5070000000000001</v>
      </c>
      <c r="V407" s="1">
        <f t="shared" si="143"/>
        <v>2.5070000000000001</v>
      </c>
      <c r="W407" s="23">
        <f t="shared" si="144"/>
        <v>0.10272011453113816</v>
      </c>
      <c r="X407" s="1" t="s">
        <v>124</v>
      </c>
      <c r="Y407" s="1" t="s">
        <v>124</v>
      </c>
      <c r="Z407" s="1" t="e">
        <f t="shared" si="145"/>
        <v>#VALUE!</v>
      </c>
      <c r="AA407" s="1" t="s">
        <v>124</v>
      </c>
      <c r="AB407" s="1" t="str">
        <f t="shared" si="146"/>
        <v>x</v>
      </c>
      <c r="AC407" s="23" t="e">
        <f t="shared" si="147"/>
        <v>#VALUE!</v>
      </c>
      <c r="AF407" s="1" t="e">
        <f t="shared" si="148"/>
        <v>#DIV/0!</v>
      </c>
      <c r="AI407" s="1" t="e">
        <f t="shared" si="149"/>
        <v>#DIV/0!</v>
      </c>
      <c r="AJ407" s="1">
        <v>2.06</v>
      </c>
      <c r="AK407" s="1">
        <f t="shared" si="150"/>
        <v>2.06</v>
      </c>
      <c r="AL407" s="23">
        <f t="shared" si="151"/>
        <v>0.26270579813886896</v>
      </c>
      <c r="AO407" s="1" t="e">
        <f t="shared" si="152"/>
        <v>#DIV/0!</v>
      </c>
      <c r="AR407" s="1" t="e">
        <f t="shared" si="153"/>
        <v>#DIV/0!</v>
      </c>
      <c r="AS407" s="1">
        <v>1.736</v>
      </c>
      <c r="AT407" s="1">
        <f t="shared" si="154"/>
        <v>1.736</v>
      </c>
      <c r="AU407" s="23">
        <f t="shared" si="157"/>
        <v>0.37866857551896926</v>
      </c>
      <c r="AV407" s="1" t="s">
        <v>715</v>
      </c>
      <c r="AW407" s="1">
        <v>6700</v>
      </c>
      <c r="AX407" s="1">
        <f>ROUND(AW407/2600,2)</f>
        <v>2.58</v>
      </c>
      <c r="AY407" s="1">
        <v>1.5529999999999999</v>
      </c>
      <c r="AZ407" s="1">
        <f t="shared" si="156"/>
        <v>1.5529999999999999</v>
      </c>
      <c r="BA407" s="23">
        <f t="shared" si="136"/>
        <v>0.44416607015032217</v>
      </c>
      <c r="BB407" s="1" t="s">
        <v>397</v>
      </c>
      <c r="BC407" s="1" t="s">
        <v>400</v>
      </c>
      <c r="BD407" s="1">
        <v>0</v>
      </c>
      <c r="BE407" s="1">
        <v>0</v>
      </c>
      <c r="BF407" s="1">
        <v>1</v>
      </c>
      <c r="BG407" s="1">
        <v>1</v>
      </c>
      <c r="BH407" s="1">
        <v>0</v>
      </c>
      <c r="BI407" s="1">
        <v>0</v>
      </c>
    </row>
    <row r="408" spans="2:61" x14ac:dyDescent="0.2">
      <c r="B408" s="22" t="s">
        <v>404</v>
      </c>
      <c r="C408" s="1">
        <v>5</v>
      </c>
      <c r="F408" s="1" t="e">
        <f>ROUND(E408/D408,2)</f>
        <v>#DIV/0!</v>
      </c>
      <c r="G408" s="1" t="s">
        <v>63</v>
      </c>
      <c r="H408" s="1">
        <v>3.57</v>
      </c>
      <c r="I408" s="1">
        <v>2.6819999999999999</v>
      </c>
      <c r="J408" s="1">
        <f t="shared" si="158"/>
        <v>2.6819999999999999</v>
      </c>
      <c r="K408" s="23">
        <v>0</v>
      </c>
      <c r="N408" s="1" t="e">
        <f t="shared" si="139"/>
        <v>#DIV/0!</v>
      </c>
      <c r="O408" s="1">
        <v>2.5539999999999998</v>
      </c>
      <c r="P408" s="1">
        <f t="shared" si="140"/>
        <v>2.5539999999999998</v>
      </c>
      <c r="Q408" s="23">
        <f t="shared" si="141"/>
        <v>4.7725577926920226E-2</v>
      </c>
      <c r="T408" s="1" t="e">
        <f t="shared" si="142"/>
        <v>#DIV/0!</v>
      </c>
      <c r="U408" s="1">
        <v>2.46</v>
      </c>
      <c r="V408" s="1">
        <f t="shared" si="143"/>
        <v>2.46</v>
      </c>
      <c r="W408" s="23">
        <f t="shared" si="144"/>
        <v>8.2774049217002266E-2</v>
      </c>
      <c r="X408" s="1" t="s">
        <v>124</v>
      </c>
      <c r="Y408" s="1" t="s">
        <v>124</v>
      </c>
      <c r="Z408" s="1" t="e">
        <f t="shared" si="145"/>
        <v>#VALUE!</v>
      </c>
      <c r="AA408" s="1" t="s">
        <v>124</v>
      </c>
      <c r="AB408" s="1" t="str">
        <f t="shared" si="146"/>
        <v>x</v>
      </c>
      <c r="AC408" s="23" t="e">
        <f t="shared" si="147"/>
        <v>#VALUE!</v>
      </c>
      <c r="AF408" s="1" t="e">
        <f t="shared" si="148"/>
        <v>#DIV/0!</v>
      </c>
      <c r="AG408" s="1">
        <v>2700</v>
      </c>
      <c r="AH408" s="1">
        <v>3200</v>
      </c>
      <c r="AI408" s="1">
        <f t="shared" si="149"/>
        <v>1.19</v>
      </c>
      <c r="AJ408" s="1">
        <v>2.2149999999999999</v>
      </c>
      <c r="AK408" s="1">
        <f t="shared" si="150"/>
        <v>2.2149999999999999</v>
      </c>
      <c r="AL408" s="23">
        <f t="shared" si="151"/>
        <v>0.17412378821774799</v>
      </c>
      <c r="AO408" s="1" t="e">
        <f t="shared" si="152"/>
        <v>#DIV/0!</v>
      </c>
      <c r="AR408" s="1" t="e">
        <f t="shared" si="153"/>
        <v>#DIV/0!</v>
      </c>
      <c r="AS408" s="1">
        <v>1.734</v>
      </c>
      <c r="AT408" s="1">
        <f t="shared" si="154"/>
        <v>1.734</v>
      </c>
      <c r="AU408" s="23">
        <f t="shared" si="157"/>
        <v>0.3534675615212528</v>
      </c>
      <c r="AV408" s="1">
        <v>3700</v>
      </c>
      <c r="AW408" s="1">
        <v>5500</v>
      </c>
      <c r="AX408" s="1">
        <f t="shared" si="155"/>
        <v>1.49</v>
      </c>
      <c r="AY408" s="1">
        <v>1.5720000000000001</v>
      </c>
      <c r="AZ408" s="1">
        <f t="shared" si="156"/>
        <v>1.5720000000000001</v>
      </c>
      <c r="BA408" s="23">
        <f t="shared" si="136"/>
        <v>0.41387024608501111</v>
      </c>
      <c r="BB408" s="1" t="s">
        <v>397</v>
      </c>
      <c r="BC408" s="1" t="s">
        <v>401</v>
      </c>
      <c r="BD408" s="1">
        <v>0</v>
      </c>
      <c r="BE408" s="1">
        <v>0</v>
      </c>
      <c r="BF408" s="1">
        <v>1</v>
      </c>
      <c r="BG408" s="1">
        <v>0</v>
      </c>
      <c r="BH408" s="1">
        <v>0</v>
      </c>
      <c r="BI408" s="1">
        <v>0</v>
      </c>
    </row>
    <row r="409" spans="2:61" x14ac:dyDescent="0.2">
      <c r="B409" s="22" t="s">
        <v>405</v>
      </c>
      <c r="C409" s="1">
        <v>6</v>
      </c>
      <c r="F409" s="1" t="e">
        <f>ROUND(E409/D409,2)</f>
        <v>#DIV/0!</v>
      </c>
      <c r="G409" s="1" t="s">
        <v>63</v>
      </c>
      <c r="H409" s="1" t="s">
        <v>940</v>
      </c>
      <c r="I409" s="1">
        <v>2.6659999999999999</v>
      </c>
      <c r="J409" s="1">
        <f t="shared" si="158"/>
        <v>2.6659999999999999</v>
      </c>
      <c r="K409" s="23">
        <v>0</v>
      </c>
      <c r="N409" s="1" t="e">
        <f t="shared" si="139"/>
        <v>#DIV/0!</v>
      </c>
      <c r="O409" s="1">
        <v>2.5819999999999999</v>
      </c>
      <c r="P409" s="1">
        <f t="shared" si="140"/>
        <v>2.5819999999999999</v>
      </c>
      <c r="Q409" s="23">
        <f t="shared" si="141"/>
        <v>3.1507876969242288E-2</v>
      </c>
      <c r="T409" s="1" t="e">
        <f t="shared" si="142"/>
        <v>#DIV/0!</v>
      </c>
      <c r="U409" s="1">
        <v>2.524</v>
      </c>
      <c r="V409" s="1">
        <f t="shared" si="143"/>
        <v>2.524</v>
      </c>
      <c r="W409" s="23">
        <f t="shared" si="144"/>
        <v>5.3263315828957158E-2</v>
      </c>
      <c r="X409" s="1" t="s">
        <v>124</v>
      </c>
      <c r="Y409" s="1" t="s">
        <v>124</v>
      </c>
      <c r="Z409" s="1" t="e">
        <f t="shared" si="145"/>
        <v>#VALUE!</v>
      </c>
      <c r="AA409" s="1" t="s">
        <v>124</v>
      </c>
      <c r="AB409" s="1" t="str">
        <f t="shared" si="146"/>
        <v>x</v>
      </c>
      <c r="AC409" s="23" t="e">
        <f t="shared" si="147"/>
        <v>#VALUE!</v>
      </c>
      <c r="AF409" s="1" t="e">
        <f t="shared" si="148"/>
        <v>#DIV/0!</v>
      </c>
      <c r="AG409" s="1">
        <v>3900</v>
      </c>
      <c r="AH409" s="1">
        <v>5600</v>
      </c>
      <c r="AI409" s="1">
        <f t="shared" si="149"/>
        <v>1.44</v>
      </c>
      <c r="AJ409" s="1">
        <v>2.2050000000000001</v>
      </c>
      <c r="AK409" s="1">
        <f t="shared" si="150"/>
        <v>2.2050000000000001</v>
      </c>
      <c r="AL409" s="23">
        <f t="shared" si="151"/>
        <v>0.17291822955738934</v>
      </c>
      <c r="AO409" s="1" t="e">
        <f t="shared" si="152"/>
        <v>#DIV/0!</v>
      </c>
      <c r="AR409" s="1" t="e">
        <f t="shared" si="153"/>
        <v>#DIV/0!</v>
      </c>
      <c r="AS409" s="1">
        <v>1.9650000000000001</v>
      </c>
      <c r="AT409" s="1">
        <f t="shared" si="154"/>
        <v>1.9650000000000001</v>
      </c>
      <c r="AU409" s="23">
        <f t="shared" si="157"/>
        <v>0.2629407351837959</v>
      </c>
      <c r="AV409" s="1">
        <v>2800</v>
      </c>
      <c r="AW409" s="1">
        <v>4200</v>
      </c>
      <c r="AX409" s="1">
        <f t="shared" si="155"/>
        <v>1.5</v>
      </c>
      <c r="AY409" s="1">
        <v>1.81</v>
      </c>
      <c r="AZ409" s="1">
        <f t="shared" si="156"/>
        <v>1.81</v>
      </c>
      <c r="BA409" s="23">
        <f t="shared" si="136"/>
        <v>0.32108027006751683</v>
      </c>
      <c r="BB409" s="1" t="s">
        <v>397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</row>
    <row r="410" spans="2:61" x14ac:dyDescent="0.2">
      <c r="B410" s="22"/>
    </row>
    <row r="411" spans="2:61" x14ac:dyDescent="0.2">
      <c r="B411" s="22" t="s">
        <v>406</v>
      </c>
      <c r="C411" s="1">
        <v>7</v>
      </c>
      <c r="F411" s="1" t="e">
        <f>ROUND(E411/D411,2)</f>
        <v>#DIV/0!</v>
      </c>
      <c r="G411" s="1" t="s">
        <v>63</v>
      </c>
      <c r="H411" s="1" t="s">
        <v>822</v>
      </c>
      <c r="I411" s="1">
        <v>2.355</v>
      </c>
      <c r="J411" s="1">
        <f t="shared" si="158"/>
        <v>2.23725</v>
      </c>
      <c r="K411" s="23">
        <v>0</v>
      </c>
      <c r="N411" s="1" t="e">
        <f t="shared" si="139"/>
        <v>#DIV/0!</v>
      </c>
      <c r="O411" s="1">
        <v>1.873</v>
      </c>
      <c r="P411" s="1">
        <f t="shared" si="140"/>
        <v>1.77935</v>
      </c>
      <c r="Q411" s="23">
        <f t="shared" si="141"/>
        <v>0.20467091295116768</v>
      </c>
      <c r="T411" s="1" t="e">
        <f t="shared" si="142"/>
        <v>#DIV/0!</v>
      </c>
      <c r="U411" s="1">
        <v>1.597</v>
      </c>
      <c r="V411" s="1">
        <f t="shared" si="143"/>
        <v>1.51715</v>
      </c>
      <c r="W411" s="23">
        <f t="shared" si="144"/>
        <v>0.32186836518046713</v>
      </c>
      <c r="X411" s="1" t="s">
        <v>124</v>
      </c>
      <c r="Y411" s="1" t="s">
        <v>124</v>
      </c>
      <c r="Z411" s="1" t="e">
        <f t="shared" si="145"/>
        <v>#VALUE!</v>
      </c>
      <c r="AA411" s="1" t="s">
        <v>124</v>
      </c>
      <c r="AB411" s="1" t="e">
        <f t="shared" si="146"/>
        <v>#VALUE!</v>
      </c>
      <c r="AC411" s="23" t="e">
        <f t="shared" si="147"/>
        <v>#VALUE!</v>
      </c>
      <c r="AF411" s="1" t="e">
        <f t="shared" si="148"/>
        <v>#DIV/0!</v>
      </c>
      <c r="AG411" s="1">
        <v>92000</v>
      </c>
      <c r="AH411" s="1">
        <v>160000</v>
      </c>
      <c r="AI411" s="1">
        <f t="shared" si="149"/>
        <v>1.74</v>
      </c>
      <c r="AJ411" s="1">
        <v>0.71099999999999997</v>
      </c>
      <c r="AK411" s="1">
        <f t="shared" si="150"/>
        <v>0.67544999999999988</v>
      </c>
      <c r="AL411" s="23">
        <f t="shared" si="151"/>
        <v>0.69808917197452236</v>
      </c>
      <c r="AO411" s="1" t="e">
        <f t="shared" si="152"/>
        <v>#DIV/0!</v>
      </c>
      <c r="AR411" s="1" t="e">
        <f t="shared" si="153"/>
        <v>#DIV/0!</v>
      </c>
      <c r="AS411" s="1">
        <v>0.38800000000000001</v>
      </c>
      <c r="AT411" s="1">
        <f t="shared" si="154"/>
        <v>0.36859999999999998</v>
      </c>
      <c r="AU411" s="23">
        <f t="shared" si="157"/>
        <v>0.83524416135881108</v>
      </c>
      <c r="AV411" s="1">
        <v>57000</v>
      </c>
      <c r="AW411" s="1">
        <v>100000</v>
      </c>
      <c r="AX411" s="1">
        <f t="shared" si="155"/>
        <v>1.75</v>
      </c>
      <c r="AY411" s="1">
        <v>0.28899999999999998</v>
      </c>
      <c r="AZ411" s="1">
        <f t="shared" si="156"/>
        <v>0.27454999999999996</v>
      </c>
      <c r="BA411" s="23">
        <f t="shared" ref="BA411:BA473" si="159">1-(AZ411/J411)</f>
        <v>0.87728237791932062</v>
      </c>
      <c r="BB411" s="1" t="s">
        <v>397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</row>
    <row r="412" spans="2:61" x14ac:dyDescent="0.2">
      <c r="B412" s="22" t="s">
        <v>407</v>
      </c>
      <c r="C412" s="1">
        <v>8</v>
      </c>
      <c r="F412" s="1" t="e">
        <f>ROUND(E412/D412,2)</f>
        <v>#DIV/0!</v>
      </c>
      <c r="G412" s="1" t="s">
        <v>63</v>
      </c>
      <c r="H412" s="1" t="s">
        <v>941</v>
      </c>
      <c r="I412" s="1">
        <v>2.4830000000000001</v>
      </c>
      <c r="J412" s="1">
        <f t="shared" si="158"/>
        <v>2.3588499999999999</v>
      </c>
      <c r="K412" s="23">
        <v>0</v>
      </c>
      <c r="N412" s="1" t="e">
        <f t="shared" si="139"/>
        <v>#DIV/0!</v>
      </c>
      <c r="O412" s="1">
        <v>2.13</v>
      </c>
      <c r="P412" s="1">
        <f t="shared" si="140"/>
        <v>2.0234999999999999</v>
      </c>
      <c r="Q412" s="23">
        <f t="shared" si="141"/>
        <v>0.14216673378977052</v>
      </c>
      <c r="T412" s="1" t="e">
        <f t="shared" si="142"/>
        <v>#DIV/0!</v>
      </c>
      <c r="U412" s="1">
        <v>1.9139999999999999</v>
      </c>
      <c r="V412" s="1">
        <f t="shared" si="143"/>
        <v>1.8182999999999998</v>
      </c>
      <c r="W412" s="23">
        <f t="shared" si="144"/>
        <v>0.22915827627869523</v>
      </c>
      <c r="X412" s="1" t="s">
        <v>124</v>
      </c>
      <c r="Y412" s="1" t="s">
        <v>124</v>
      </c>
      <c r="Z412" s="1" t="e">
        <f t="shared" si="145"/>
        <v>#VALUE!</v>
      </c>
      <c r="AA412" s="1" t="s">
        <v>124</v>
      </c>
      <c r="AB412" s="1" t="e">
        <f t="shared" si="146"/>
        <v>#VALUE!</v>
      </c>
      <c r="AC412" s="23" t="e">
        <f t="shared" si="147"/>
        <v>#VALUE!</v>
      </c>
      <c r="AF412" s="1" t="e">
        <f t="shared" si="148"/>
        <v>#DIV/0!</v>
      </c>
      <c r="AG412" s="1">
        <v>52000</v>
      </c>
      <c r="AH412" s="1">
        <v>89000</v>
      </c>
      <c r="AI412" s="1">
        <f t="shared" si="149"/>
        <v>1.71</v>
      </c>
      <c r="AJ412" s="1">
        <v>1.004</v>
      </c>
      <c r="AK412" s="1">
        <f t="shared" si="150"/>
        <v>0.95379999999999998</v>
      </c>
      <c r="AL412" s="23">
        <f t="shared" si="151"/>
        <v>0.5956504228755537</v>
      </c>
      <c r="AO412" s="1" t="e">
        <f t="shared" si="152"/>
        <v>#DIV/0!</v>
      </c>
      <c r="AR412" s="1" t="e">
        <f t="shared" si="153"/>
        <v>#DIV/0!</v>
      </c>
      <c r="AS412" s="1">
        <v>0.53300000000000003</v>
      </c>
      <c r="AT412" s="1">
        <f t="shared" si="154"/>
        <v>0.50634999999999997</v>
      </c>
      <c r="AU412" s="23">
        <f t="shared" si="157"/>
        <v>0.78534031413612571</v>
      </c>
      <c r="AV412" s="1">
        <v>34000</v>
      </c>
      <c r="AW412" s="1">
        <v>69000</v>
      </c>
      <c r="AX412" s="1">
        <f t="shared" si="155"/>
        <v>2.0299999999999998</v>
      </c>
      <c r="AY412" s="1">
        <v>0.36</v>
      </c>
      <c r="AZ412" s="1">
        <f t="shared" si="156"/>
        <v>0.34199999999999997</v>
      </c>
      <c r="BA412" s="23">
        <f t="shared" si="159"/>
        <v>0.85501409585179222</v>
      </c>
      <c r="BB412" s="1" t="s">
        <v>397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</row>
    <row r="413" spans="2:61" x14ac:dyDescent="0.2">
      <c r="B413" s="22" t="s">
        <v>408</v>
      </c>
      <c r="C413" s="1">
        <v>9</v>
      </c>
      <c r="F413" s="1" t="e">
        <f>ROUND(E413/D413,2)</f>
        <v>#DIV/0!</v>
      </c>
      <c r="G413" s="1" t="s">
        <v>788</v>
      </c>
      <c r="H413" s="1" t="s">
        <v>942</v>
      </c>
      <c r="I413" s="1">
        <v>3.0979999999999999</v>
      </c>
      <c r="J413" s="1">
        <f t="shared" si="158"/>
        <v>2.6332999999999998</v>
      </c>
      <c r="K413" s="23">
        <v>0</v>
      </c>
      <c r="N413" s="1" t="e">
        <f t="shared" si="139"/>
        <v>#DIV/0!</v>
      </c>
      <c r="O413" s="1">
        <v>2.8370000000000002</v>
      </c>
      <c r="P413" s="1">
        <f t="shared" si="140"/>
        <v>2.4114500000000003</v>
      </c>
      <c r="Q413" s="23">
        <f t="shared" si="141"/>
        <v>8.4247901872175346E-2</v>
      </c>
      <c r="T413" s="1" t="e">
        <f t="shared" si="142"/>
        <v>#DIV/0!</v>
      </c>
      <c r="U413" s="1">
        <v>2.758</v>
      </c>
      <c r="V413" s="1">
        <f t="shared" si="143"/>
        <v>2.3443000000000001</v>
      </c>
      <c r="W413" s="23">
        <f t="shared" si="144"/>
        <v>0.10974822466107159</v>
      </c>
      <c r="X413" s="1" t="s">
        <v>124</v>
      </c>
      <c r="Y413" s="1" t="s">
        <v>124</v>
      </c>
      <c r="Z413" s="1" t="e">
        <f t="shared" si="145"/>
        <v>#VALUE!</v>
      </c>
      <c r="AA413" s="1" t="s">
        <v>124</v>
      </c>
      <c r="AB413" s="1" t="e">
        <f t="shared" si="146"/>
        <v>#VALUE!</v>
      </c>
      <c r="AC413" s="23" t="e">
        <f t="shared" si="147"/>
        <v>#VALUE!</v>
      </c>
      <c r="AF413" s="1" t="e">
        <f t="shared" si="148"/>
        <v>#DIV/0!</v>
      </c>
      <c r="AG413" s="1">
        <v>50000</v>
      </c>
      <c r="AH413" s="1">
        <v>98000</v>
      </c>
      <c r="AI413" s="1">
        <f t="shared" si="149"/>
        <v>1.96</v>
      </c>
      <c r="AJ413" s="1">
        <v>1.9550000000000001</v>
      </c>
      <c r="AK413" s="1">
        <f t="shared" si="150"/>
        <v>1.6617500000000001</v>
      </c>
      <c r="AL413" s="23">
        <f t="shared" si="151"/>
        <v>0.36894770819883793</v>
      </c>
      <c r="AO413" s="1" t="e">
        <f t="shared" si="152"/>
        <v>#DIV/0!</v>
      </c>
      <c r="AR413" s="1" t="e">
        <f t="shared" si="153"/>
        <v>#DIV/0!</v>
      </c>
      <c r="AS413" s="1">
        <v>1.5209999999999999</v>
      </c>
      <c r="AT413" s="1">
        <f t="shared" si="154"/>
        <v>1.2928499999999998</v>
      </c>
      <c r="AU413" s="23">
        <f t="shared" si="157"/>
        <v>0.50903808908973536</v>
      </c>
      <c r="AV413" s="1" t="s">
        <v>124</v>
      </c>
      <c r="AW413" s="1" t="s">
        <v>124</v>
      </c>
      <c r="AX413" s="1" t="e">
        <f t="shared" si="155"/>
        <v>#VALUE!</v>
      </c>
      <c r="AY413" s="1">
        <v>1.351</v>
      </c>
      <c r="AZ413" s="1">
        <f t="shared" si="156"/>
        <v>1.14835</v>
      </c>
      <c r="BA413" s="23">
        <f t="shared" si="159"/>
        <v>0.5639122014202711</v>
      </c>
      <c r="BB413" s="1" t="s">
        <v>397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</row>
    <row r="414" spans="2:61" x14ac:dyDescent="0.2">
      <c r="B414" s="22"/>
    </row>
    <row r="415" spans="2:61" x14ac:dyDescent="0.2">
      <c r="B415" s="22" t="s">
        <v>409</v>
      </c>
      <c r="C415" s="1">
        <v>10</v>
      </c>
      <c r="F415" s="1" t="e">
        <f>ROUND(E415/D415,2)</f>
        <v>#DIV/0!</v>
      </c>
      <c r="G415" s="1" t="s">
        <v>63</v>
      </c>
      <c r="H415" s="1" t="s">
        <v>943</v>
      </c>
      <c r="I415" s="1">
        <v>1.877</v>
      </c>
      <c r="J415" s="1">
        <f t="shared" ref="J415:J420" si="160">IF(G415="Trioxan", I415*$I$595,IF(OR(LEFT(H415,1)="6",LEFT(H415,1)="7"), I415*0.95,I415))</f>
        <v>1.78315</v>
      </c>
      <c r="K415" s="23">
        <v>0</v>
      </c>
      <c r="N415" s="1" t="e">
        <f t="shared" si="139"/>
        <v>#DIV/0!</v>
      </c>
      <c r="O415" s="1">
        <v>0.79700000000000004</v>
      </c>
      <c r="P415" s="1">
        <f t="shared" si="140"/>
        <v>0.75714999999999999</v>
      </c>
      <c r="Q415" s="23">
        <f t="shared" si="141"/>
        <v>0.57538625466169413</v>
      </c>
      <c r="T415" s="1" t="e">
        <f t="shared" si="142"/>
        <v>#DIV/0!</v>
      </c>
      <c r="U415" s="1">
        <v>0.59499999999999997</v>
      </c>
      <c r="V415" s="1">
        <f t="shared" si="143"/>
        <v>0.56524999999999992</v>
      </c>
      <c r="W415" s="23">
        <f t="shared" si="144"/>
        <v>0.68300479488545562</v>
      </c>
      <c r="X415" s="1" t="s">
        <v>124</v>
      </c>
      <c r="Y415" s="1" t="s">
        <v>124</v>
      </c>
      <c r="Z415" s="1" t="e">
        <f t="shared" si="145"/>
        <v>#VALUE!</v>
      </c>
      <c r="AA415" s="1" t="s">
        <v>124</v>
      </c>
      <c r="AB415" s="1" t="e">
        <f t="shared" si="146"/>
        <v>#VALUE!</v>
      </c>
      <c r="AC415" s="23" t="e">
        <f t="shared" si="147"/>
        <v>#VALUE!</v>
      </c>
      <c r="AF415" s="1" t="e">
        <f t="shared" si="148"/>
        <v>#DIV/0!</v>
      </c>
      <c r="AG415" s="1">
        <v>36000</v>
      </c>
      <c r="AH415" s="1">
        <v>77000</v>
      </c>
      <c r="AI415" s="1">
        <f t="shared" si="149"/>
        <v>2.14</v>
      </c>
      <c r="AJ415" s="1">
        <v>0.19</v>
      </c>
      <c r="AK415" s="1">
        <f t="shared" si="150"/>
        <v>0.18049999999999999</v>
      </c>
      <c r="AL415" s="23">
        <f t="shared" si="151"/>
        <v>0.89877464038359078</v>
      </c>
      <c r="AO415" s="1" t="e">
        <f t="shared" si="152"/>
        <v>#DIV/0!</v>
      </c>
      <c r="AR415" s="1" t="e">
        <f t="shared" si="153"/>
        <v>#DIV/0!</v>
      </c>
      <c r="AS415" s="1">
        <v>0.10100000000000001</v>
      </c>
      <c r="AT415" s="1">
        <f t="shared" si="154"/>
        <v>9.5950000000000008E-2</v>
      </c>
      <c r="AU415" s="23">
        <f t="shared" si="157"/>
        <v>0.94619072988811936</v>
      </c>
      <c r="AV415" s="1">
        <v>30000</v>
      </c>
      <c r="AW415" s="1">
        <v>74000</v>
      </c>
      <c r="AX415" s="1">
        <f t="shared" si="155"/>
        <v>2.4700000000000002</v>
      </c>
      <c r="AY415" s="1">
        <v>7.0999999999999994E-2</v>
      </c>
      <c r="AZ415" s="1">
        <f t="shared" si="156"/>
        <v>6.7449999999999996E-2</v>
      </c>
      <c r="BA415" s="23">
        <f t="shared" si="159"/>
        <v>0.96217368140649973</v>
      </c>
      <c r="BB415" s="1" t="s">
        <v>397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</row>
    <row r="416" spans="2:61" x14ac:dyDescent="0.2">
      <c r="B416" s="22" t="s">
        <v>410</v>
      </c>
      <c r="C416" s="1">
        <v>11</v>
      </c>
      <c r="F416" s="1" t="e">
        <f>ROUND(E416/D416,2)</f>
        <v>#DIV/0!</v>
      </c>
      <c r="G416" s="1" t="s">
        <v>63</v>
      </c>
      <c r="H416" s="1" t="s">
        <v>944</v>
      </c>
      <c r="I416" s="1">
        <v>2.1880000000000002</v>
      </c>
      <c r="J416" s="1">
        <f t="shared" si="160"/>
        <v>2.0786000000000002</v>
      </c>
      <c r="K416" s="23">
        <v>0</v>
      </c>
      <c r="N416" s="1" t="e">
        <f t="shared" si="139"/>
        <v>#DIV/0!</v>
      </c>
      <c r="O416" s="1">
        <v>1.3029999999999999</v>
      </c>
      <c r="P416" s="1">
        <f t="shared" si="140"/>
        <v>1.2378499999999999</v>
      </c>
      <c r="Q416" s="23">
        <f t="shared" si="141"/>
        <v>0.40447897623400375</v>
      </c>
      <c r="T416" s="1" t="e">
        <f t="shared" si="142"/>
        <v>#DIV/0!</v>
      </c>
      <c r="U416" s="1">
        <v>0.96699999999999997</v>
      </c>
      <c r="V416" s="1">
        <f t="shared" si="143"/>
        <v>0.91864999999999997</v>
      </c>
      <c r="W416" s="23">
        <f t="shared" si="144"/>
        <v>0.55804387568555769</v>
      </c>
      <c r="X416" s="1" t="s">
        <v>124</v>
      </c>
      <c r="Y416" s="1" t="s">
        <v>124</v>
      </c>
      <c r="Z416" s="1" t="e">
        <f t="shared" si="145"/>
        <v>#VALUE!</v>
      </c>
      <c r="AA416" s="1" t="s">
        <v>124</v>
      </c>
      <c r="AB416" s="1" t="e">
        <f t="shared" si="146"/>
        <v>#VALUE!</v>
      </c>
      <c r="AC416" s="23" t="e">
        <f t="shared" si="147"/>
        <v>#VALUE!</v>
      </c>
      <c r="AF416" s="1" t="e">
        <f t="shared" si="148"/>
        <v>#DIV/0!</v>
      </c>
      <c r="AG416" s="1">
        <v>12900</v>
      </c>
      <c r="AH416" s="1">
        <v>28000</v>
      </c>
      <c r="AI416" s="1">
        <f t="shared" si="149"/>
        <v>2.17</v>
      </c>
      <c r="AJ416" s="1">
        <v>0.32700000000000001</v>
      </c>
      <c r="AK416" s="1">
        <f t="shared" si="150"/>
        <v>0.31064999999999998</v>
      </c>
      <c r="AL416" s="23">
        <f t="shared" si="151"/>
        <v>0.85054844606946989</v>
      </c>
      <c r="AO416" s="1" t="e">
        <f t="shared" si="152"/>
        <v>#DIV/0!</v>
      </c>
      <c r="AR416" s="1" t="e">
        <f t="shared" si="153"/>
        <v>#DIV/0!</v>
      </c>
      <c r="AS416" s="1">
        <v>0.185</v>
      </c>
      <c r="AT416" s="1">
        <f t="shared" si="154"/>
        <v>0.17574999999999999</v>
      </c>
      <c r="AU416" s="23">
        <f t="shared" si="157"/>
        <v>0.9154478976234004</v>
      </c>
      <c r="AV416" s="1">
        <v>7600</v>
      </c>
      <c r="AW416" s="1">
        <v>25000</v>
      </c>
      <c r="AX416" s="1">
        <f t="shared" si="155"/>
        <v>3.29</v>
      </c>
      <c r="AY416" s="1">
        <v>0.11700000000000001</v>
      </c>
      <c r="AZ416" s="1">
        <f t="shared" si="156"/>
        <v>0.11115</v>
      </c>
      <c r="BA416" s="23">
        <f t="shared" si="159"/>
        <v>0.94652650822669104</v>
      </c>
      <c r="BB416" s="1" t="s">
        <v>397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</row>
    <row r="417" spans="1:61" x14ac:dyDescent="0.2">
      <c r="B417" s="22" t="s">
        <v>411</v>
      </c>
      <c r="C417" s="1">
        <v>12</v>
      </c>
      <c r="F417" s="1" t="e">
        <f>ROUND(E417/D417,2)</f>
        <v>#DIV/0!</v>
      </c>
      <c r="G417" s="1" t="s">
        <v>788</v>
      </c>
      <c r="H417" s="1" t="s">
        <v>945</v>
      </c>
      <c r="I417" s="1">
        <v>2.5390000000000001</v>
      </c>
      <c r="J417" s="1">
        <f t="shared" si="160"/>
        <v>2.15815</v>
      </c>
      <c r="K417" s="23">
        <v>0</v>
      </c>
      <c r="N417" s="1" t="e">
        <f t="shared" si="139"/>
        <v>#DIV/0!</v>
      </c>
      <c r="O417" s="1">
        <v>1.903</v>
      </c>
      <c r="P417" s="1">
        <f t="shared" si="140"/>
        <v>1.61755</v>
      </c>
      <c r="Q417" s="23">
        <f t="shared" si="141"/>
        <v>0.25049231981094922</v>
      </c>
      <c r="T417" s="1" t="e">
        <f t="shared" si="142"/>
        <v>#DIV/0!</v>
      </c>
      <c r="U417" s="1">
        <v>1.619</v>
      </c>
      <c r="V417" s="1">
        <f t="shared" si="143"/>
        <v>1.37615</v>
      </c>
      <c r="W417" s="23">
        <f t="shared" si="144"/>
        <v>0.36234738085860574</v>
      </c>
      <c r="X417" s="1" t="s">
        <v>124</v>
      </c>
      <c r="Y417" s="1" t="s">
        <v>124</v>
      </c>
      <c r="Z417" s="1" t="e">
        <f t="shared" si="145"/>
        <v>#VALUE!</v>
      </c>
      <c r="AA417" s="1" t="s">
        <v>124</v>
      </c>
      <c r="AB417" s="1" t="e">
        <f t="shared" si="146"/>
        <v>#VALUE!</v>
      </c>
      <c r="AC417" s="23" t="e">
        <f t="shared" si="147"/>
        <v>#VALUE!</v>
      </c>
      <c r="AF417" s="1" t="e">
        <f t="shared" si="148"/>
        <v>#DIV/0!</v>
      </c>
      <c r="AG417" s="1">
        <v>9900</v>
      </c>
      <c r="AH417" s="1">
        <v>21000</v>
      </c>
      <c r="AI417" s="1">
        <f t="shared" si="149"/>
        <v>2.12</v>
      </c>
      <c r="AJ417" s="1">
        <v>0.83399999999999996</v>
      </c>
      <c r="AK417" s="1">
        <f t="shared" si="150"/>
        <v>0.70889999999999997</v>
      </c>
      <c r="AL417" s="23">
        <f t="shared" si="151"/>
        <v>0.67152422213469865</v>
      </c>
      <c r="AO417" s="1" t="e">
        <f t="shared" si="152"/>
        <v>#DIV/0!</v>
      </c>
      <c r="AR417" s="1" t="e">
        <f t="shared" si="153"/>
        <v>#DIV/0!</v>
      </c>
      <c r="AS417" s="1">
        <v>0.53500000000000003</v>
      </c>
      <c r="AT417" s="1">
        <f t="shared" si="154"/>
        <v>0.45474999999999999</v>
      </c>
      <c r="AU417" s="23">
        <f t="shared" si="157"/>
        <v>0.78928712091374553</v>
      </c>
      <c r="AV417" s="1">
        <v>9500</v>
      </c>
      <c r="AW417" s="1">
        <v>21000</v>
      </c>
      <c r="AX417" s="1">
        <f t="shared" si="155"/>
        <v>2.21</v>
      </c>
      <c r="AY417" s="1">
        <v>0.45</v>
      </c>
      <c r="AZ417" s="1">
        <f t="shared" si="156"/>
        <v>0.38250000000000001</v>
      </c>
      <c r="BA417" s="23">
        <f t="shared" si="159"/>
        <v>0.82276486805829063</v>
      </c>
      <c r="BB417" s="1" t="s">
        <v>397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</row>
    <row r="418" spans="1:61" x14ac:dyDescent="0.2">
      <c r="B418" s="22"/>
    </row>
    <row r="419" spans="1:61" x14ac:dyDescent="0.2">
      <c r="B419" s="22" t="s">
        <v>412</v>
      </c>
      <c r="C419" s="1">
        <v>13</v>
      </c>
      <c r="F419" s="1" t="e">
        <f>ROUND(E419/D419,2)</f>
        <v>#DIV/0!</v>
      </c>
      <c r="G419" s="1" t="s">
        <v>63</v>
      </c>
      <c r="H419" s="1" t="s">
        <v>946</v>
      </c>
      <c r="I419" s="1">
        <v>1.7050000000000001</v>
      </c>
      <c r="J419" s="1">
        <f t="shared" si="160"/>
        <v>1.61975</v>
      </c>
      <c r="K419" s="23">
        <v>0</v>
      </c>
      <c r="N419" s="1" t="e">
        <f t="shared" si="139"/>
        <v>#DIV/0!</v>
      </c>
      <c r="O419" s="1">
        <v>0.189</v>
      </c>
      <c r="P419" s="1">
        <f t="shared" si="140"/>
        <v>0.17954999999999999</v>
      </c>
      <c r="Q419" s="23">
        <f t="shared" si="141"/>
        <v>0.88914956011730206</v>
      </c>
      <c r="T419" s="1" t="e">
        <f t="shared" si="142"/>
        <v>#DIV/0!</v>
      </c>
      <c r="U419" s="1">
        <v>0.121</v>
      </c>
      <c r="V419" s="1">
        <f t="shared" si="143"/>
        <v>0.11495</v>
      </c>
      <c r="W419" s="23">
        <f t="shared" si="144"/>
        <v>0.92903225806451617</v>
      </c>
      <c r="X419" s="1" t="s">
        <v>124</v>
      </c>
      <c r="Y419" s="1" t="s">
        <v>124</v>
      </c>
      <c r="Z419" s="1" t="e">
        <f t="shared" si="145"/>
        <v>#VALUE!</v>
      </c>
      <c r="AA419" s="1" t="s">
        <v>124</v>
      </c>
      <c r="AB419" s="1" t="e">
        <f t="shared" si="146"/>
        <v>#VALUE!</v>
      </c>
      <c r="AC419" s="23" t="e">
        <f t="shared" si="147"/>
        <v>#VALUE!</v>
      </c>
      <c r="AF419" s="1" t="e">
        <f t="shared" si="148"/>
        <v>#DIV/0!</v>
      </c>
      <c r="AG419" s="1" t="s">
        <v>124</v>
      </c>
      <c r="AH419" s="1" t="s">
        <v>124</v>
      </c>
      <c r="AI419" s="1" t="e">
        <f t="shared" si="149"/>
        <v>#VALUE!</v>
      </c>
      <c r="AJ419" s="1">
        <v>1.2999999999999999E-2</v>
      </c>
      <c r="AK419" s="1">
        <f t="shared" si="150"/>
        <v>1.2349999999999998E-2</v>
      </c>
      <c r="AL419" s="23">
        <f t="shared" si="151"/>
        <v>0.99237536656891501</v>
      </c>
      <c r="AO419" s="1" t="e">
        <f t="shared" si="152"/>
        <v>#DIV/0!</v>
      </c>
      <c r="AR419" s="1" t="e">
        <f t="shared" si="153"/>
        <v>#DIV/0!</v>
      </c>
      <c r="AS419" s="1" t="s">
        <v>415</v>
      </c>
      <c r="AT419" s="1" t="e">
        <f t="shared" si="154"/>
        <v>#VALUE!</v>
      </c>
      <c r="AU419" s="23" t="e">
        <f t="shared" si="157"/>
        <v>#VALUE!</v>
      </c>
      <c r="AV419" s="1" t="s">
        <v>124</v>
      </c>
      <c r="AW419" s="1" t="s">
        <v>124</v>
      </c>
      <c r="AX419" s="1" t="e">
        <f t="shared" si="155"/>
        <v>#VALUE!</v>
      </c>
      <c r="AY419" s="1" t="s">
        <v>415</v>
      </c>
      <c r="AZ419" s="1" t="e">
        <f t="shared" si="156"/>
        <v>#VALUE!</v>
      </c>
      <c r="BA419" s="23" t="e">
        <f t="shared" si="159"/>
        <v>#VALUE!</v>
      </c>
      <c r="BB419" s="1" t="s">
        <v>397</v>
      </c>
      <c r="BC419" s="1" t="s">
        <v>416</v>
      </c>
      <c r="BD419" s="1">
        <v>0</v>
      </c>
      <c r="BE419" s="1">
        <v>0</v>
      </c>
      <c r="BF419" s="1">
        <v>0</v>
      </c>
      <c r="BG419" s="1">
        <v>0</v>
      </c>
      <c r="BH419" s="1">
        <v>1</v>
      </c>
      <c r="BI419" s="1">
        <v>0</v>
      </c>
    </row>
    <row r="420" spans="1:61" x14ac:dyDescent="0.2">
      <c r="B420" s="22" t="s">
        <v>413</v>
      </c>
      <c r="C420" s="1">
        <v>14</v>
      </c>
      <c r="F420" s="1" t="e">
        <f>ROUND(E420/D420,2)</f>
        <v>#DIV/0!</v>
      </c>
      <c r="G420" s="1" t="s">
        <v>63</v>
      </c>
      <c r="H420" s="1" t="s">
        <v>947</v>
      </c>
      <c r="I420" s="1">
        <v>2.9849999999999999</v>
      </c>
      <c r="J420" s="1">
        <f t="shared" si="160"/>
        <v>2.8357499999999995</v>
      </c>
      <c r="K420" s="23">
        <v>0</v>
      </c>
      <c r="N420" s="1" t="e">
        <f t="shared" si="139"/>
        <v>#DIV/0!</v>
      </c>
      <c r="O420" s="1">
        <v>2.831</v>
      </c>
      <c r="P420" s="1">
        <f t="shared" si="140"/>
        <v>2.6894499999999999</v>
      </c>
      <c r="Q420" s="23">
        <f t="shared" si="141"/>
        <v>5.1591289782244476E-2</v>
      </c>
      <c r="T420" s="1" t="e">
        <f t="shared" si="142"/>
        <v>#DIV/0!</v>
      </c>
      <c r="U420" s="1">
        <v>2.665</v>
      </c>
      <c r="V420" s="1">
        <f t="shared" si="143"/>
        <v>2.5317499999999997</v>
      </c>
      <c r="W420" s="23">
        <f t="shared" si="144"/>
        <v>0.10720268006700162</v>
      </c>
      <c r="X420" s="1" t="s">
        <v>124</v>
      </c>
      <c r="Y420" s="1" t="s">
        <v>124</v>
      </c>
      <c r="Z420" s="1" t="e">
        <f t="shared" si="145"/>
        <v>#VALUE!</v>
      </c>
      <c r="AA420" s="1" t="s">
        <v>124</v>
      </c>
      <c r="AB420" s="1" t="e">
        <f t="shared" si="146"/>
        <v>#VALUE!</v>
      </c>
      <c r="AC420" s="23" t="e">
        <f t="shared" si="147"/>
        <v>#VALUE!</v>
      </c>
      <c r="AF420" s="1" t="e">
        <f t="shared" si="148"/>
        <v>#DIV/0!</v>
      </c>
      <c r="AG420" s="1" t="s">
        <v>614</v>
      </c>
      <c r="AH420" s="1">
        <v>86000</v>
      </c>
      <c r="AI420" s="1">
        <f>ROUND(AH420/74000,2)</f>
        <v>1.1599999999999999</v>
      </c>
      <c r="AJ420" s="1">
        <v>1.2609999999999999</v>
      </c>
      <c r="AK420" s="1">
        <f t="shared" si="150"/>
        <v>1.1979499999999998</v>
      </c>
      <c r="AL420" s="23">
        <f t="shared" si="151"/>
        <v>0.57755443886097146</v>
      </c>
      <c r="AO420" s="1" t="e">
        <f t="shared" si="152"/>
        <v>#DIV/0!</v>
      </c>
      <c r="AR420" s="1" t="e">
        <f t="shared" si="153"/>
        <v>#DIV/0!</v>
      </c>
      <c r="AS420" s="1">
        <v>1.056</v>
      </c>
      <c r="AT420" s="1">
        <f t="shared" si="154"/>
        <v>1.0032000000000001</v>
      </c>
      <c r="AU420" s="23">
        <f t="shared" si="157"/>
        <v>0.64623115577889445</v>
      </c>
      <c r="AV420" s="1" t="s">
        <v>124</v>
      </c>
      <c r="AW420" s="1" t="s">
        <v>124</v>
      </c>
      <c r="AX420" s="1" t="e">
        <f t="shared" si="155"/>
        <v>#VALUE!</v>
      </c>
      <c r="AY420" s="1" t="s">
        <v>417</v>
      </c>
      <c r="AZ420" s="1" t="e">
        <f t="shared" si="156"/>
        <v>#VALUE!</v>
      </c>
      <c r="BA420" s="23" t="e">
        <f t="shared" si="159"/>
        <v>#VALUE!</v>
      </c>
      <c r="BB420" s="1" t="s">
        <v>397</v>
      </c>
      <c r="BC420" s="1" t="s">
        <v>399</v>
      </c>
      <c r="BD420" s="1">
        <v>0</v>
      </c>
      <c r="BE420" s="1">
        <v>0</v>
      </c>
      <c r="BF420" s="1">
        <v>1</v>
      </c>
      <c r="BG420" s="1">
        <v>1</v>
      </c>
      <c r="BH420" s="1">
        <v>0</v>
      </c>
      <c r="BI420" s="1">
        <v>1</v>
      </c>
    </row>
    <row r="421" spans="1:61" x14ac:dyDescent="0.2">
      <c r="B421" s="22" t="s">
        <v>414</v>
      </c>
      <c r="C421" s="1">
        <v>15</v>
      </c>
      <c r="F421" s="1" t="e">
        <f>ROUND(E421/D421,2)</f>
        <v>#DIV/0!</v>
      </c>
      <c r="G421" s="1" t="s">
        <v>788</v>
      </c>
      <c r="H421" s="1" t="s">
        <v>942</v>
      </c>
      <c r="I421" s="1">
        <v>3.7320000000000002</v>
      </c>
      <c r="J421" s="1">
        <f>IF(G421="Trioxan", I421*$I$595,IF(OR(LEFT(H421,1)="6",LEFT(H421,1)="7"), I421*0.95,I421))</f>
        <v>3.1722000000000001</v>
      </c>
      <c r="K421" s="23">
        <v>0</v>
      </c>
      <c r="N421" s="1" t="e">
        <f t="shared" si="139"/>
        <v>#DIV/0!</v>
      </c>
      <c r="O421" s="1">
        <v>3.7469999999999999</v>
      </c>
      <c r="P421" s="1">
        <f>IF(G421="Trioxan", O421*$I$595,IF(OR(LEFT(H421,1)="6",LEFT(H421,1)="7"), O421*0.95,O421))</f>
        <v>3.1849499999999997</v>
      </c>
      <c r="Q421" s="23">
        <f t="shared" si="141"/>
        <v>-4.019292604501512E-3</v>
      </c>
      <c r="T421" s="1" t="e">
        <f t="shared" si="142"/>
        <v>#DIV/0!</v>
      </c>
      <c r="U421" s="1">
        <v>3.8010000000000002</v>
      </c>
      <c r="V421" s="1">
        <f t="shared" si="143"/>
        <v>3.2308500000000002</v>
      </c>
      <c r="W421" s="23">
        <f t="shared" si="144"/>
        <v>-1.8488745980707488E-2</v>
      </c>
      <c r="X421" s="1" t="s">
        <v>124</v>
      </c>
      <c r="Y421" s="1" t="s">
        <v>124</v>
      </c>
      <c r="Z421" s="1" t="e">
        <f t="shared" si="145"/>
        <v>#VALUE!</v>
      </c>
      <c r="AA421" s="1" t="s">
        <v>124</v>
      </c>
      <c r="AB421" s="1" t="e">
        <f t="shared" si="146"/>
        <v>#VALUE!</v>
      </c>
      <c r="AC421" s="23" t="e">
        <f t="shared" si="147"/>
        <v>#VALUE!</v>
      </c>
      <c r="AF421" s="1" t="e">
        <f t="shared" si="148"/>
        <v>#DIV/0!</v>
      </c>
      <c r="AG421" s="1" t="s">
        <v>663</v>
      </c>
      <c r="AH421" s="1">
        <v>94000</v>
      </c>
      <c r="AI421" s="1">
        <f>ROUND(AH421/83000,2)</f>
        <v>1.1299999999999999</v>
      </c>
      <c r="AJ421" s="1">
        <v>2.097</v>
      </c>
      <c r="AK421" s="1">
        <f t="shared" si="150"/>
        <v>1.7824499999999999</v>
      </c>
      <c r="AL421" s="23">
        <f t="shared" si="151"/>
        <v>0.43810289389067536</v>
      </c>
      <c r="AO421" s="1" t="e">
        <f t="shared" si="152"/>
        <v>#DIV/0!</v>
      </c>
      <c r="AR421" s="1" t="e">
        <f t="shared" si="153"/>
        <v>#DIV/0!</v>
      </c>
      <c r="AS421" s="1">
        <v>1.4770000000000001</v>
      </c>
      <c r="AT421" s="1">
        <f t="shared" si="154"/>
        <v>1.25545</v>
      </c>
      <c r="AU421" s="23">
        <f t="shared" si="157"/>
        <v>0.60423365487674174</v>
      </c>
      <c r="AV421" s="1" t="s">
        <v>664</v>
      </c>
      <c r="AW421" s="1">
        <v>92000</v>
      </c>
      <c r="AX421" s="1">
        <f>ROUND(AW421/80000,2)</f>
        <v>1.1499999999999999</v>
      </c>
      <c r="AY421" s="1">
        <v>1.204</v>
      </c>
      <c r="AZ421" s="1">
        <f t="shared" si="156"/>
        <v>1.0233999999999999</v>
      </c>
      <c r="BA421" s="23">
        <f t="shared" si="159"/>
        <v>0.67738478027867099</v>
      </c>
      <c r="BB421" s="1" t="s">
        <v>397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</row>
    <row r="422" spans="1:61" x14ac:dyDescent="0.2">
      <c r="B422" s="22"/>
    </row>
    <row r="423" spans="1:61" x14ac:dyDescent="0.2">
      <c r="B423" s="22"/>
    </row>
    <row r="424" spans="1:61" s="22" customFormat="1" x14ac:dyDescent="0.2">
      <c r="A424" s="22" t="s">
        <v>1011</v>
      </c>
      <c r="J424" s="22">
        <f>IF(G424="Trioxan", I424*$I$596,I424)</f>
        <v>0</v>
      </c>
      <c r="K424" s="39"/>
      <c r="Q424" s="23" t="e">
        <f t="shared" si="141"/>
        <v>#DIV/0!</v>
      </c>
      <c r="W424" s="23" t="e">
        <f t="shared" si="144"/>
        <v>#DIV/0!</v>
      </c>
      <c r="AC424" s="23" t="e">
        <f t="shared" si="147"/>
        <v>#DIV/0!</v>
      </c>
      <c r="AL424" s="23" t="e">
        <f t="shared" si="151"/>
        <v>#DIV/0!</v>
      </c>
      <c r="AU424" s="23" t="e">
        <f t="shared" si="157"/>
        <v>#DIV/0!</v>
      </c>
      <c r="BA424" s="23" t="e">
        <f t="shared" si="159"/>
        <v>#DIV/0!</v>
      </c>
    </row>
    <row r="425" spans="1:61" x14ac:dyDescent="0.2">
      <c r="B425" s="22" t="s">
        <v>418</v>
      </c>
      <c r="C425" s="1">
        <v>1</v>
      </c>
      <c r="F425" s="1" t="e">
        <f>ROUND(E425/D425,2)</f>
        <v>#DIV/0!</v>
      </c>
      <c r="G425" s="1" t="s">
        <v>63</v>
      </c>
      <c r="H425" s="1" t="s">
        <v>948</v>
      </c>
      <c r="I425" s="1">
        <v>3.0019999999999998</v>
      </c>
      <c r="J425" s="1">
        <f>IF(G425="Trioxan", I425*$I$596,IF(OR(LEFT(H425,1)="6",LEFT(H425,1)="7"), I425*0.95,I425))</f>
        <v>2.8518999999999997</v>
      </c>
      <c r="K425" s="23">
        <v>0</v>
      </c>
      <c r="N425" s="1" t="e">
        <f t="shared" si="139"/>
        <v>#DIV/0!</v>
      </c>
      <c r="O425" s="1">
        <v>0</v>
      </c>
      <c r="P425" s="1">
        <f>IF(G425="Trioxan", O425*$I$596,IF(OR(LEFT(H425,1)="6",LEFT(H425,1)="7"), O425*0.95,O425))</f>
        <v>0</v>
      </c>
      <c r="Q425" s="23">
        <f t="shared" si="141"/>
        <v>1</v>
      </c>
      <c r="T425" s="1" t="e">
        <f t="shared" si="142"/>
        <v>#DIV/0!</v>
      </c>
      <c r="U425" s="1">
        <v>0</v>
      </c>
      <c r="V425" s="1">
        <f>IF(G425="Trioxan", U425*$I$596,IF(OR(LEFT(H425,1)="6",LEFT(H425,1)="7"), U425*0.95,U425))</f>
        <v>0</v>
      </c>
      <c r="W425" s="23">
        <f t="shared" si="144"/>
        <v>1</v>
      </c>
      <c r="X425" s="1" t="s">
        <v>124</v>
      </c>
      <c r="Y425" s="1" t="s">
        <v>124</v>
      </c>
      <c r="Z425" s="1" t="e">
        <f t="shared" si="145"/>
        <v>#VALUE!</v>
      </c>
      <c r="AA425" s="1">
        <v>0</v>
      </c>
      <c r="AB425" s="1">
        <f>IF(G425="Trioxan", AA425*$I$596,IF(OR(LEFT(H425,1)="6",LEFT(H425,1)="7"), AA425*0.95,AA425))</f>
        <v>0</v>
      </c>
      <c r="AC425" s="23">
        <f t="shared" si="147"/>
        <v>1</v>
      </c>
      <c r="AF425" s="1" t="e">
        <f t="shared" si="148"/>
        <v>#DIV/0!</v>
      </c>
      <c r="AG425" s="1" t="s">
        <v>124</v>
      </c>
      <c r="AH425" s="1" t="s">
        <v>124</v>
      </c>
      <c r="AI425" s="1" t="e">
        <f t="shared" si="149"/>
        <v>#VALUE!</v>
      </c>
      <c r="AJ425" s="1">
        <v>0</v>
      </c>
      <c r="AK425" s="1">
        <f>IF(G425="Trioxan", AJ425*$I$596,IF(OR(LEFT(H425,1)="6",LEFT(H425,1)="7"), AJ425*0.95,AJ425))</f>
        <v>0</v>
      </c>
      <c r="AL425" s="23">
        <f t="shared" si="151"/>
        <v>1</v>
      </c>
      <c r="AO425" s="1" t="e">
        <f t="shared" si="152"/>
        <v>#DIV/0!</v>
      </c>
      <c r="AR425" s="1" t="e">
        <f t="shared" si="153"/>
        <v>#DIV/0!</v>
      </c>
      <c r="AS425" s="1">
        <v>0</v>
      </c>
      <c r="AT425" s="1">
        <f>IF(G425="Trioxan", AS425*$I$596,IF(OR(LEFT(H425,1)="6",LEFT(H425,1)="7"), AS425*0.95,AS425))</f>
        <v>0</v>
      </c>
      <c r="AU425" s="23">
        <f t="shared" si="157"/>
        <v>1</v>
      </c>
      <c r="AV425" s="1" t="s">
        <v>124</v>
      </c>
      <c r="AW425" s="1" t="s">
        <v>124</v>
      </c>
      <c r="AX425" s="1" t="e">
        <f t="shared" si="155"/>
        <v>#VALUE!</v>
      </c>
      <c r="AY425" s="1">
        <v>0</v>
      </c>
      <c r="AZ425" s="1">
        <f>IF(G425="Trioxan", AY425*$I$596,IF(OR(LEFT(H425,1)="6",LEFT(H425,1)="7"), AY425*0.95,AY425))</f>
        <v>0</v>
      </c>
      <c r="BA425" s="23">
        <f t="shared" si="159"/>
        <v>1</v>
      </c>
      <c r="BB425" s="1" t="s">
        <v>433</v>
      </c>
      <c r="BC425" s="1" t="s">
        <v>748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2</v>
      </c>
    </row>
    <row r="426" spans="1:61" x14ac:dyDescent="0.2">
      <c r="B426" s="22" t="s">
        <v>419</v>
      </c>
      <c r="C426" s="1">
        <v>2</v>
      </c>
      <c r="F426" s="1" t="e">
        <f>ROUND(E426/D426,2)</f>
        <v>#DIV/0!</v>
      </c>
      <c r="G426" s="1" t="s">
        <v>63</v>
      </c>
      <c r="H426" s="1" t="s">
        <v>949</v>
      </c>
      <c r="I426" s="1">
        <v>3.0379999999999998</v>
      </c>
      <c r="J426" s="1">
        <f t="shared" ref="J426:J487" si="161">IF(G426="Trioxan", I426*$I$596,IF(OR(LEFT(H426,1)="6",LEFT(H426,1)="7"), I426*0.95,I426))</f>
        <v>2.8860999999999999</v>
      </c>
      <c r="K426" s="23">
        <v>0</v>
      </c>
      <c r="N426" s="1" t="e">
        <f t="shared" si="139"/>
        <v>#DIV/0!</v>
      </c>
      <c r="O426" s="1">
        <v>0</v>
      </c>
      <c r="P426" s="1">
        <f t="shared" ref="P426:P487" si="162">IF(G426="Trioxan", O426*$I$596,IF(OR(LEFT(H426,1)="6",LEFT(H426,1)="7"), O426*0.95,O426))</f>
        <v>0</v>
      </c>
      <c r="Q426" s="23">
        <f t="shared" si="141"/>
        <v>1</v>
      </c>
      <c r="T426" s="1" t="e">
        <f t="shared" si="142"/>
        <v>#DIV/0!</v>
      </c>
      <c r="U426" s="1">
        <v>0</v>
      </c>
      <c r="V426" s="1">
        <f t="shared" ref="V426:V487" si="163">IF(G426="Trioxan", U426*$I$596,IF(OR(LEFT(H426,1)="6",LEFT(H426,1)="7"), U426*0.95,U426))</f>
        <v>0</v>
      </c>
      <c r="W426" s="23">
        <f t="shared" si="144"/>
        <v>1</v>
      </c>
      <c r="X426" s="1" t="s">
        <v>124</v>
      </c>
      <c r="Y426" s="1" t="s">
        <v>124</v>
      </c>
      <c r="Z426" s="1" t="e">
        <f t="shared" si="145"/>
        <v>#VALUE!</v>
      </c>
      <c r="AA426" s="1">
        <v>0</v>
      </c>
      <c r="AB426" s="1">
        <f t="shared" ref="AB426:AB487" si="164">IF(G426="Trioxan", AA426*$I$596,IF(OR(LEFT(H426,1)="6",LEFT(H426,1)="7"), AA426*0.95,AA426))</f>
        <v>0</v>
      </c>
      <c r="AC426" s="23">
        <f t="shared" si="147"/>
        <v>1</v>
      </c>
      <c r="AF426" s="1" t="e">
        <f t="shared" si="148"/>
        <v>#DIV/0!</v>
      </c>
      <c r="AG426" s="1" t="s">
        <v>124</v>
      </c>
      <c r="AH426" s="1" t="s">
        <v>124</v>
      </c>
      <c r="AI426" s="1" t="e">
        <f t="shared" si="149"/>
        <v>#VALUE!</v>
      </c>
      <c r="AJ426" s="1">
        <v>0</v>
      </c>
      <c r="AK426" s="1">
        <f t="shared" ref="AK426:AK487" si="165">IF(G426="Trioxan", AJ426*$I$596,IF(OR(LEFT(H426,1)="6",LEFT(H426,1)="7"), AJ426*0.95,AJ426))</f>
        <v>0</v>
      </c>
      <c r="AL426" s="23">
        <f t="shared" si="151"/>
        <v>1</v>
      </c>
      <c r="AO426" s="1" t="e">
        <f t="shared" si="152"/>
        <v>#DIV/0!</v>
      </c>
      <c r="AR426" s="1" t="e">
        <f t="shared" si="153"/>
        <v>#DIV/0!</v>
      </c>
      <c r="AS426" s="1">
        <v>0</v>
      </c>
      <c r="AT426" s="1">
        <f t="shared" ref="AT426:AT487" si="166">IF(G426="Trioxan", AS426*$I$596,IF(OR(LEFT(H426,1)="6",LEFT(H426,1)="7"), AS426*0.95,AS426))</f>
        <v>0</v>
      </c>
      <c r="AU426" s="23">
        <f t="shared" si="157"/>
        <v>1</v>
      </c>
      <c r="AV426" s="1" t="s">
        <v>124</v>
      </c>
      <c r="AW426" s="1" t="s">
        <v>124</v>
      </c>
      <c r="AX426" s="1" t="e">
        <f t="shared" si="155"/>
        <v>#VALUE!</v>
      </c>
      <c r="AY426" s="1">
        <v>0</v>
      </c>
      <c r="AZ426" s="1">
        <f t="shared" ref="AZ426:AZ487" si="167">IF(G426="Trioxan", AY426*$I$596,IF(OR(LEFT(H426,1)="6",LEFT(H426,1)="7"), AY426*0.95,AY426))</f>
        <v>0</v>
      </c>
      <c r="BA426" s="23">
        <f t="shared" si="159"/>
        <v>1</v>
      </c>
      <c r="BB426" s="1" t="s">
        <v>433</v>
      </c>
      <c r="BC426" s="1" t="s">
        <v>748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2</v>
      </c>
    </row>
    <row r="427" spans="1:61" x14ac:dyDescent="0.2">
      <c r="B427" s="22" t="s">
        <v>420</v>
      </c>
      <c r="C427" s="1">
        <v>3</v>
      </c>
      <c r="F427" s="1" t="e">
        <f>ROUND(E427/D427,2)</f>
        <v>#DIV/0!</v>
      </c>
      <c r="G427" s="1" t="s">
        <v>788</v>
      </c>
      <c r="H427" s="1" t="s">
        <v>950</v>
      </c>
      <c r="I427" s="1">
        <v>3.6080000000000001</v>
      </c>
      <c r="J427" s="1">
        <f t="shared" si="161"/>
        <v>3.13896</v>
      </c>
      <c r="K427" s="23">
        <v>0</v>
      </c>
      <c r="N427" s="1" t="e">
        <f t="shared" si="139"/>
        <v>#DIV/0!</v>
      </c>
      <c r="O427" s="1">
        <v>0</v>
      </c>
      <c r="P427" s="1">
        <f t="shared" si="162"/>
        <v>0</v>
      </c>
      <c r="Q427" s="23">
        <f t="shared" si="141"/>
        <v>1</v>
      </c>
      <c r="T427" s="1" t="e">
        <f t="shared" si="142"/>
        <v>#DIV/0!</v>
      </c>
      <c r="U427" s="1">
        <v>0</v>
      </c>
      <c r="V427" s="1">
        <f t="shared" si="163"/>
        <v>0</v>
      </c>
      <c r="W427" s="23">
        <f t="shared" si="144"/>
        <v>1</v>
      </c>
      <c r="X427" s="1" t="s">
        <v>124</v>
      </c>
      <c r="Y427" s="1" t="s">
        <v>124</v>
      </c>
      <c r="Z427" s="1" t="e">
        <f t="shared" si="145"/>
        <v>#VALUE!</v>
      </c>
      <c r="AA427" s="1">
        <v>0</v>
      </c>
      <c r="AB427" s="1">
        <f t="shared" si="164"/>
        <v>0</v>
      </c>
      <c r="AC427" s="23">
        <f t="shared" si="147"/>
        <v>1</v>
      </c>
      <c r="AF427" s="1" t="e">
        <f t="shared" si="148"/>
        <v>#DIV/0!</v>
      </c>
      <c r="AG427" s="1" t="s">
        <v>124</v>
      </c>
      <c r="AH427" s="1" t="s">
        <v>124</v>
      </c>
      <c r="AI427" s="1" t="e">
        <f t="shared" si="149"/>
        <v>#VALUE!</v>
      </c>
      <c r="AJ427" s="1">
        <v>0</v>
      </c>
      <c r="AK427" s="1">
        <f t="shared" si="165"/>
        <v>0</v>
      </c>
      <c r="AL427" s="23">
        <f t="shared" si="151"/>
        <v>1</v>
      </c>
      <c r="AO427" s="1" t="e">
        <f t="shared" si="152"/>
        <v>#DIV/0!</v>
      </c>
      <c r="AR427" s="1" t="e">
        <f t="shared" si="153"/>
        <v>#DIV/0!</v>
      </c>
      <c r="AS427" s="1">
        <v>0</v>
      </c>
      <c r="AT427" s="1">
        <f t="shared" si="166"/>
        <v>0</v>
      </c>
      <c r="AU427" s="23">
        <f t="shared" si="157"/>
        <v>1</v>
      </c>
      <c r="AV427" s="1" t="s">
        <v>124</v>
      </c>
      <c r="AW427" s="1" t="s">
        <v>124</v>
      </c>
      <c r="AX427" s="1" t="e">
        <f t="shared" si="155"/>
        <v>#VALUE!</v>
      </c>
      <c r="AY427" s="1">
        <v>0</v>
      </c>
      <c r="AZ427" s="1">
        <f t="shared" si="167"/>
        <v>0</v>
      </c>
      <c r="BA427" s="23">
        <f t="shared" si="159"/>
        <v>1</v>
      </c>
      <c r="BB427" s="1" t="s">
        <v>433</v>
      </c>
      <c r="BC427" s="1" t="s">
        <v>748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2</v>
      </c>
    </row>
    <row r="428" spans="1:61" x14ac:dyDescent="0.2">
      <c r="B428" s="22"/>
    </row>
    <row r="429" spans="1:61" x14ac:dyDescent="0.2">
      <c r="B429" s="22" t="s">
        <v>421</v>
      </c>
      <c r="C429" s="1">
        <v>4</v>
      </c>
      <c r="F429" s="1" t="e">
        <f>ROUND(E429/D429,2)</f>
        <v>#DIV/0!</v>
      </c>
      <c r="G429" s="1" t="s">
        <v>63</v>
      </c>
      <c r="H429" s="1" t="s">
        <v>951</v>
      </c>
      <c r="I429" s="1">
        <v>2.9409999999999998</v>
      </c>
      <c r="J429" s="1">
        <f t="shared" si="161"/>
        <v>2.7939499999999997</v>
      </c>
      <c r="K429" s="23">
        <v>0</v>
      </c>
      <c r="N429" s="1" t="e">
        <f t="shared" si="139"/>
        <v>#DIV/0!</v>
      </c>
      <c r="O429" s="1">
        <v>2.4359999999999999</v>
      </c>
      <c r="P429" s="1">
        <f t="shared" si="162"/>
        <v>2.3142</v>
      </c>
      <c r="Q429" s="23">
        <f t="shared" si="141"/>
        <v>0.17171030261815701</v>
      </c>
      <c r="T429" s="1" t="e">
        <f t="shared" si="142"/>
        <v>#DIV/0!</v>
      </c>
      <c r="U429" s="1">
        <v>2.0499999999999998</v>
      </c>
      <c r="V429" s="1">
        <f t="shared" si="163"/>
        <v>1.9474999999999998</v>
      </c>
      <c r="W429" s="23">
        <f t="shared" si="144"/>
        <v>0.30295817749064946</v>
      </c>
      <c r="X429" s="1">
        <v>69000</v>
      </c>
      <c r="Y429" s="1">
        <v>123000</v>
      </c>
      <c r="Z429" s="1">
        <f t="shared" si="145"/>
        <v>1.78</v>
      </c>
      <c r="AA429" s="1">
        <v>1.51</v>
      </c>
      <c r="AB429" s="1">
        <f t="shared" si="164"/>
        <v>1.4344999999999999</v>
      </c>
      <c r="AC429" s="23">
        <f t="shared" si="147"/>
        <v>0.48656919415164912</v>
      </c>
      <c r="AF429" s="1" t="e">
        <f t="shared" si="148"/>
        <v>#DIV/0!</v>
      </c>
      <c r="AG429" s="1">
        <v>54000</v>
      </c>
      <c r="AH429" s="1">
        <v>105000</v>
      </c>
      <c r="AI429" s="1">
        <f t="shared" si="149"/>
        <v>1.94</v>
      </c>
      <c r="AJ429" s="1">
        <v>0.88600000000000001</v>
      </c>
      <c r="AK429" s="1">
        <f t="shared" si="165"/>
        <v>0.8417</v>
      </c>
      <c r="AL429" s="23">
        <f t="shared" si="151"/>
        <v>0.6987419245154709</v>
      </c>
      <c r="AO429" s="1" t="e">
        <f t="shared" si="152"/>
        <v>#DIV/0!</v>
      </c>
      <c r="AR429" s="1" t="e">
        <f t="shared" si="153"/>
        <v>#DIV/0!</v>
      </c>
      <c r="AS429" s="1">
        <v>0.45200000000000001</v>
      </c>
      <c r="AT429" s="1">
        <f t="shared" si="166"/>
        <v>0.4294</v>
      </c>
      <c r="AU429" s="23">
        <f t="shared" si="157"/>
        <v>0.84631077864671878</v>
      </c>
      <c r="AV429" s="1">
        <v>45000</v>
      </c>
      <c r="AW429" s="1">
        <v>91000</v>
      </c>
      <c r="AX429" s="1">
        <f t="shared" si="155"/>
        <v>2.02</v>
      </c>
      <c r="AY429" s="1">
        <v>0.32500000000000001</v>
      </c>
      <c r="AZ429" s="1">
        <f t="shared" si="167"/>
        <v>0.30874999999999997</v>
      </c>
      <c r="BA429" s="23">
        <f t="shared" si="159"/>
        <v>0.88949336960217618</v>
      </c>
      <c r="BB429" s="1" t="s">
        <v>433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</row>
    <row r="430" spans="1:61" x14ac:dyDescent="0.2">
      <c r="B430" s="22" t="s">
        <v>422</v>
      </c>
      <c r="C430" s="1">
        <v>5</v>
      </c>
      <c r="F430" s="1" t="e">
        <f>ROUND(E430/D430,2)</f>
        <v>#DIV/0!</v>
      </c>
      <c r="G430" s="1" t="s">
        <v>63</v>
      </c>
      <c r="H430" s="1" t="s">
        <v>952</v>
      </c>
      <c r="I430" s="1">
        <v>2.9580000000000002</v>
      </c>
      <c r="J430" s="1">
        <f t="shared" si="161"/>
        <v>2.8101000000000003</v>
      </c>
      <c r="K430" s="23">
        <v>0</v>
      </c>
      <c r="N430" s="1" t="e">
        <f t="shared" si="139"/>
        <v>#DIV/0!</v>
      </c>
      <c r="O430" s="1">
        <v>2.3090000000000002</v>
      </c>
      <c r="P430" s="1">
        <f t="shared" si="162"/>
        <v>2.1935500000000001</v>
      </c>
      <c r="Q430" s="23">
        <f t="shared" si="141"/>
        <v>0.2194050033806626</v>
      </c>
      <c r="T430" s="1" t="e">
        <f t="shared" si="142"/>
        <v>#DIV/0!</v>
      </c>
      <c r="U430" s="1">
        <v>1.825</v>
      </c>
      <c r="V430" s="1">
        <f t="shared" si="163"/>
        <v>1.7337499999999999</v>
      </c>
      <c r="W430" s="23">
        <f t="shared" si="144"/>
        <v>0.38302907369844497</v>
      </c>
      <c r="X430" s="1" t="s">
        <v>746</v>
      </c>
      <c r="Y430" s="1">
        <v>170000</v>
      </c>
      <c r="Z430" s="1">
        <f>ROUND(Y430/90000,2)</f>
        <v>1.89</v>
      </c>
      <c r="AA430" s="1">
        <v>1.1879999999999999</v>
      </c>
      <c r="AB430" s="1">
        <f t="shared" si="164"/>
        <v>1.1285999999999998</v>
      </c>
      <c r="AC430" s="23">
        <f t="shared" si="147"/>
        <v>0.5983772819472617</v>
      </c>
      <c r="AF430" s="1" t="e">
        <f t="shared" si="148"/>
        <v>#DIV/0!</v>
      </c>
      <c r="AG430" s="1" t="s">
        <v>663</v>
      </c>
      <c r="AH430" s="1">
        <v>163000</v>
      </c>
      <c r="AI430" s="1">
        <f>ROUND(AH430/83000,2)</f>
        <v>1.96</v>
      </c>
      <c r="AJ430" s="1">
        <v>0.56999999999999995</v>
      </c>
      <c r="AK430" s="1">
        <f t="shared" si="165"/>
        <v>0.54149999999999998</v>
      </c>
      <c r="AL430" s="23">
        <f t="shared" si="151"/>
        <v>0.80730223123732259</v>
      </c>
      <c r="AO430" s="1" t="e">
        <f t="shared" si="152"/>
        <v>#DIV/0!</v>
      </c>
      <c r="AR430" s="1" t="e">
        <f t="shared" si="153"/>
        <v>#DIV/0!</v>
      </c>
      <c r="AS430" s="1">
        <v>0.246</v>
      </c>
      <c r="AT430" s="1">
        <f t="shared" si="166"/>
        <v>0.23369999999999999</v>
      </c>
      <c r="AU430" s="23">
        <f t="shared" si="157"/>
        <v>0.91683569979716029</v>
      </c>
      <c r="AV430" s="1" t="s">
        <v>657</v>
      </c>
      <c r="AW430" s="1">
        <v>138000</v>
      </c>
      <c r="AX430" s="1">
        <f>ROUND(AW430/55000,2)</f>
        <v>2.5099999999999998</v>
      </c>
      <c r="AY430" s="1">
        <v>0.17100000000000001</v>
      </c>
      <c r="AZ430" s="1">
        <f t="shared" si="167"/>
        <v>0.16245000000000001</v>
      </c>
      <c r="BA430" s="23">
        <f t="shared" si="159"/>
        <v>0.94219066937119678</v>
      </c>
      <c r="BB430" s="1" t="s">
        <v>433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2</v>
      </c>
    </row>
    <row r="431" spans="1:61" x14ac:dyDescent="0.2">
      <c r="B431" s="22" t="s">
        <v>423</v>
      </c>
      <c r="C431" s="1">
        <v>6</v>
      </c>
      <c r="F431" s="1" t="e">
        <f>ROUND(E431/D431,2)</f>
        <v>#DIV/0!</v>
      </c>
      <c r="G431" s="1" t="s">
        <v>788</v>
      </c>
      <c r="H431" s="1" t="s">
        <v>902</v>
      </c>
      <c r="I431" s="1">
        <v>3.6480000000000001</v>
      </c>
      <c r="J431" s="1">
        <f t="shared" si="161"/>
        <v>3.1737600000000001</v>
      </c>
      <c r="K431" s="23">
        <v>0</v>
      </c>
      <c r="N431" s="1" t="e">
        <f t="shared" si="139"/>
        <v>#DIV/0!</v>
      </c>
      <c r="O431" s="1">
        <v>3.0259999999999998</v>
      </c>
      <c r="P431" s="1">
        <f t="shared" si="162"/>
        <v>2.6326199999999997</v>
      </c>
      <c r="Q431" s="23">
        <f t="shared" si="141"/>
        <v>0.17050438596491235</v>
      </c>
      <c r="T431" s="1" t="e">
        <f t="shared" si="142"/>
        <v>#DIV/0!</v>
      </c>
      <c r="U431" s="1">
        <v>2.645</v>
      </c>
      <c r="V431" s="1">
        <f t="shared" si="163"/>
        <v>2.3011499999999998</v>
      </c>
      <c r="W431" s="23">
        <f t="shared" si="144"/>
        <v>0.27494517543859653</v>
      </c>
      <c r="X431" s="1">
        <v>68000</v>
      </c>
      <c r="Y431" s="1">
        <v>124000</v>
      </c>
      <c r="Z431" s="1">
        <f t="shared" si="145"/>
        <v>1.82</v>
      </c>
      <c r="AA431" s="1">
        <v>2.032</v>
      </c>
      <c r="AB431" s="1">
        <f t="shared" si="164"/>
        <v>1.7678400000000001</v>
      </c>
      <c r="AC431" s="23">
        <f t="shared" si="147"/>
        <v>0.44298245614035092</v>
      </c>
      <c r="AF431" s="1" t="e">
        <f t="shared" si="148"/>
        <v>#DIV/0!</v>
      </c>
      <c r="AG431" s="1">
        <v>58000</v>
      </c>
      <c r="AH431" s="1">
        <v>108000</v>
      </c>
      <c r="AI431" s="1">
        <f t="shared" si="149"/>
        <v>1.86</v>
      </c>
      <c r="AJ431" s="1">
        <v>1.329</v>
      </c>
      <c r="AK431" s="1">
        <f t="shared" si="165"/>
        <v>1.1562299999999999</v>
      </c>
      <c r="AL431" s="23">
        <f t="shared" si="151"/>
        <v>0.63569078947368429</v>
      </c>
      <c r="AO431" s="1" t="e">
        <f t="shared" si="152"/>
        <v>#DIV/0!</v>
      </c>
      <c r="AR431" s="1" t="e">
        <f t="shared" si="153"/>
        <v>#DIV/0!</v>
      </c>
      <c r="AS431" s="1">
        <v>0.74099999999999999</v>
      </c>
      <c r="AT431" s="1">
        <f t="shared" si="166"/>
        <v>0.64466999999999997</v>
      </c>
      <c r="AU431" s="23">
        <f t="shared" si="157"/>
        <v>0.796875</v>
      </c>
      <c r="AV431" s="1">
        <v>49000</v>
      </c>
      <c r="AW431" s="1">
        <v>92000</v>
      </c>
      <c r="AX431" s="1">
        <f t="shared" si="155"/>
        <v>1.88</v>
      </c>
      <c r="AY431" s="1">
        <v>0.57199999999999995</v>
      </c>
      <c r="AZ431" s="1">
        <f t="shared" si="167"/>
        <v>0.49763999999999997</v>
      </c>
      <c r="BA431" s="23">
        <f t="shared" si="159"/>
        <v>0.8432017543859649</v>
      </c>
      <c r="BB431" s="1" t="s">
        <v>433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</row>
    <row r="432" spans="1:61" x14ac:dyDescent="0.2">
      <c r="B432" s="22"/>
    </row>
    <row r="433" spans="1:61" x14ac:dyDescent="0.2">
      <c r="B433" s="22" t="s">
        <v>424</v>
      </c>
      <c r="C433" s="1">
        <v>7</v>
      </c>
      <c r="F433" s="1" t="e">
        <f>ROUND(E433/D433,2)</f>
        <v>#DIV/0!</v>
      </c>
      <c r="G433" s="1" t="s">
        <v>63</v>
      </c>
      <c r="H433" s="1" t="s">
        <v>953</v>
      </c>
      <c r="I433" s="1">
        <v>2.9710000000000001</v>
      </c>
      <c r="J433" s="1">
        <f t="shared" si="161"/>
        <v>2.8224499999999999</v>
      </c>
      <c r="K433" s="23">
        <v>0</v>
      </c>
      <c r="N433" s="1" t="e">
        <f t="shared" si="139"/>
        <v>#DIV/0!</v>
      </c>
      <c r="O433" s="1">
        <v>2.4950000000000001</v>
      </c>
      <c r="P433" s="1">
        <f t="shared" si="162"/>
        <v>2.37025</v>
      </c>
      <c r="Q433" s="23">
        <f t="shared" si="141"/>
        <v>0.16021541568495457</v>
      </c>
      <c r="T433" s="1" t="e">
        <f t="shared" si="142"/>
        <v>#DIV/0!</v>
      </c>
      <c r="U433" s="1">
        <v>2.2549999999999999</v>
      </c>
      <c r="V433" s="1">
        <f t="shared" si="163"/>
        <v>2.1422499999999998</v>
      </c>
      <c r="W433" s="23">
        <f t="shared" si="144"/>
        <v>0.24099629754291485</v>
      </c>
      <c r="X433" s="1">
        <v>6000</v>
      </c>
      <c r="Y433" s="1">
        <v>12000</v>
      </c>
      <c r="Z433" s="1">
        <f t="shared" si="145"/>
        <v>2</v>
      </c>
      <c r="AA433" s="1">
        <v>1.9139999999999999</v>
      </c>
      <c r="AB433" s="1">
        <f t="shared" si="164"/>
        <v>1.8182999999999998</v>
      </c>
      <c r="AC433" s="23">
        <f t="shared" si="147"/>
        <v>0.35577246718276678</v>
      </c>
      <c r="AF433" s="1" t="e">
        <f t="shared" si="148"/>
        <v>#DIV/0!</v>
      </c>
      <c r="AG433" s="1" t="s">
        <v>740</v>
      </c>
      <c r="AH433" s="1">
        <v>11300</v>
      </c>
      <c r="AI433" s="1">
        <f>ROUND(AH433/5300,2)</f>
        <v>2.13</v>
      </c>
      <c r="AJ433" s="1">
        <v>1.6020000000000001</v>
      </c>
      <c r="AK433" s="1">
        <f t="shared" si="165"/>
        <v>1.5219</v>
      </c>
      <c r="AL433" s="23">
        <f t="shared" si="151"/>
        <v>0.46078761359811504</v>
      </c>
      <c r="AO433" s="1" t="e">
        <f t="shared" si="152"/>
        <v>#DIV/0!</v>
      </c>
      <c r="AR433" s="1" t="e">
        <f t="shared" si="153"/>
        <v>#DIV/0!</v>
      </c>
      <c r="AS433" s="1">
        <v>1.373</v>
      </c>
      <c r="AT433" s="1">
        <f t="shared" si="166"/>
        <v>1.3043499999999999</v>
      </c>
      <c r="AU433" s="23">
        <f t="shared" si="157"/>
        <v>0.53786603837091884</v>
      </c>
      <c r="AV433" s="1" t="s">
        <v>747</v>
      </c>
      <c r="AW433" s="1">
        <v>10300</v>
      </c>
      <c r="AX433" s="1">
        <f>ROUND(AW433/4400,2)</f>
        <v>2.34</v>
      </c>
      <c r="AY433" s="1">
        <v>1.3120000000000001</v>
      </c>
      <c r="AZ433" s="1">
        <f t="shared" si="167"/>
        <v>1.2464</v>
      </c>
      <c r="BA433" s="23">
        <f t="shared" si="159"/>
        <v>0.55839784584315044</v>
      </c>
      <c r="BB433" s="1" t="s">
        <v>433</v>
      </c>
      <c r="BC433" s="1" t="s">
        <v>434</v>
      </c>
      <c r="BD433" s="1">
        <v>0</v>
      </c>
      <c r="BE433" s="1">
        <v>1</v>
      </c>
      <c r="BF433" s="1">
        <v>0</v>
      </c>
      <c r="BG433" s="1">
        <v>0</v>
      </c>
      <c r="BH433" s="1">
        <v>0</v>
      </c>
      <c r="BI433" s="1">
        <v>0</v>
      </c>
    </row>
    <row r="434" spans="1:61" x14ac:dyDescent="0.2">
      <c r="B434" s="22" t="s">
        <v>425</v>
      </c>
      <c r="C434" s="1">
        <v>8</v>
      </c>
      <c r="F434" s="1" t="e">
        <f>ROUND(E434/D434,2)</f>
        <v>#DIV/0!</v>
      </c>
      <c r="G434" s="1" t="s">
        <v>63</v>
      </c>
      <c r="H434" s="1" t="s">
        <v>954</v>
      </c>
      <c r="I434" s="1">
        <v>2.8490000000000002</v>
      </c>
      <c r="J434" s="1">
        <f t="shared" si="161"/>
        <v>2.70655</v>
      </c>
      <c r="K434" s="23">
        <v>0</v>
      </c>
      <c r="N434" s="1" t="e">
        <f t="shared" si="139"/>
        <v>#DIV/0!</v>
      </c>
      <c r="O434" s="1">
        <v>2.3660000000000001</v>
      </c>
      <c r="P434" s="1">
        <f t="shared" si="162"/>
        <v>2.2477</v>
      </c>
      <c r="Q434" s="23">
        <f t="shared" si="141"/>
        <v>0.16953316953316955</v>
      </c>
      <c r="T434" s="1" t="e">
        <f t="shared" si="142"/>
        <v>#DIV/0!</v>
      </c>
      <c r="U434" s="1">
        <v>2.129</v>
      </c>
      <c r="V434" s="1">
        <f t="shared" si="163"/>
        <v>2.0225499999999998</v>
      </c>
      <c r="W434" s="23">
        <f t="shared" si="144"/>
        <v>0.25272025272025278</v>
      </c>
      <c r="X434" s="1">
        <v>7400</v>
      </c>
      <c r="Y434" s="1">
        <v>14700</v>
      </c>
      <c r="Z434" s="1">
        <f t="shared" si="145"/>
        <v>1.99</v>
      </c>
      <c r="AA434" s="1">
        <v>1.849</v>
      </c>
      <c r="AB434" s="1">
        <f t="shared" si="164"/>
        <v>1.7565499999999998</v>
      </c>
      <c r="AC434" s="23">
        <f t="shared" si="147"/>
        <v>0.3510003510003511</v>
      </c>
      <c r="AF434" s="1" t="e">
        <f t="shared" si="148"/>
        <v>#DIV/0!</v>
      </c>
      <c r="AG434" s="1">
        <v>6800</v>
      </c>
      <c r="AH434" s="1">
        <v>13600</v>
      </c>
      <c r="AI434" s="1">
        <f>ROUND(AH434/AG434,2)</f>
        <v>2</v>
      </c>
      <c r="AJ434" s="1">
        <v>1.5820000000000001</v>
      </c>
      <c r="AK434" s="1">
        <f t="shared" si="165"/>
        <v>1.5028999999999999</v>
      </c>
      <c r="AL434" s="23">
        <f t="shared" si="151"/>
        <v>0.44471744471744479</v>
      </c>
      <c r="AO434" s="1" t="e">
        <f t="shared" si="152"/>
        <v>#DIV/0!</v>
      </c>
      <c r="AR434" s="1" t="e">
        <f t="shared" si="153"/>
        <v>#DIV/0!</v>
      </c>
      <c r="AS434" s="1">
        <v>1.391</v>
      </c>
      <c r="AT434" s="1">
        <f t="shared" si="166"/>
        <v>1.32145</v>
      </c>
      <c r="AU434" s="23">
        <f t="shared" si="157"/>
        <v>0.51175851175851172</v>
      </c>
      <c r="AV434" s="1">
        <v>5900</v>
      </c>
      <c r="AW434" s="1">
        <v>13100</v>
      </c>
      <c r="AX434" s="1">
        <f t="shared" si="155"/>
        <v>2.2200000000000002</v>
      </c>
      <c r="AY434" s="1">
        <v>1.3360000000000001</v>
      </c>
      <c r="AZ434" s="1">
        <f t="shared" si="167"/>
        <v>1.2692000000000001</v>
      </c>
      <c r="BA434" s="23">
        <f t="shared" si="159"/>
        <v>0.53106353106353099</v>
      </c>
      <c r="BB434" s="1" t="s">
        <v>433</v>
      </c>
      <c r="BC434" s="1" t="s">
        <v>434</v>
      </c>
      <c r="BD434" s="1">
        <v>0</v>
      </c>
      <c r="BE434" s="1">
        <v>1</v>
      </c>
      <c r="BF434" s="1">
        <v>0</v>
      </c>
      <c r="BG434" s="1">
        <v>0</v>
      </c>
      <c r="BH434" s="1">
        <v>0</v>
      </c>
      <c r="BI434" s="1">
        <v>0</v>
      </c>
    </row>
    <row r="435" spans="1:61" ht="13.5" customHeight="1" x14ac:dyDescent="0.2">
      <c r="B435" s="22" t="s">
        <v>426</v>
      </c>
      <c r="C435" s="1">
        <v>9</v>
      </c>
      <c r="F435" s="1" t="e">
        <f>ROUND(E435/D435,2)</f>
        <v>#DIV/0!</v>
      </c>
      <c r="G435" s="1" t="s">
        <v>788</v>
      </c>
      <c r="H435" s="1" t="s">
        <v>955</v>
      </c>
      <c r="I435" s="1">
        <v>3.5760000000000001</v>
      </c>
      <c r="J435" s="1">
        <f t="shared" si="161"/>
        <v>3.1111200000000001</v>
      </c>
      <c r="K435" s="23">
        <v>0</v>
      </c>
      <c r="N435" s="1" t="e">
        <f t="shared" si="139"/>
        <v>#DIV/0!</v>
      </c>
      <c r="O435" s="1">
        <v>3.407</v>
      </c>
      <c r="P435" s="1">
        <f t="shared" si="162"/>
        <v>2.9640900000000001</v>
      </c>
      <c r="Q435" s="23">
        <f t="shared" si="141"/>
        <v>4.7259507829977676E-2</v>
      </c>
      <c r="T435" s="1" t="e">
        <f t="shared" si="142"/>
        <v>#DIV/0!</v>
      </c>
      <c r="U435" s="1">
        <v>3.3260000000000001</v>
      </c>
      <c r="V435" s="1">
        <f t="shared" si="163"/>
        <v>2.8936199999999999</v>
      </c>
      <c r="W435" s="23">
        <f t="shared" si="144"/>
        <v>6.9910514541387081E-2</v>
      </c>
      <c r="X435" s="1">
        <v>7600</v>
      </c>
      <c r="Y435" s="1">
        <v>14500</v>
      </c>
      <c r="Z435" s="1">
        <f t="shared" si="145"/>
        <v>1.91</v>
      </c>
      <c r="AA435" s="1">
        <v>3.048</v>
      </c>
      <c r="AB435" s="1">
        <f t="shared" si="164"/>
        <v>2.6517599999999999</v>
      </c>
      <c r="AC435" s="23">
        <f t="shared" si="147"/>
        <v>0.1476510067114094</v>
      </c>
      <c r="AF435" s="1" t="e">
        <f t="shared" si="148"/>
        <v>#DIV/0!</v>
      </c>
      <c r="AG435" s="1">
        <v>7400</v>
      </c>
      <c r="AH435" s="1">
        <v>14200</v>
      </c>
      <c r="AI435" s="1">
        <f t="shared" si="149"/>
        <v>1.92</v>
      </c>
      <c r="AJ435" s="1">
        <v>2.839</v>
      </c>
      <c r="AK435" s="1">
        <f t="shared" si="165"/>
        <v>2.4699300000000002</v>
      </c>
      <c r="AL435" s="23">
        <f t="shared" si="151"/>
        <v>0.20609619686800895</v>
      </c>
      <c r="AO435" s="1" t="e">
        <f t="shared" si="152"/>
        <v>#DIV/0!</v>
      </c>
      <c r="AR435" s="1" t="e">
        <f t="shared" si="153"/>
        <v>#DIV/0!</v>
      </c>
      <c r="AS435" s="1">
        <v>2.5430000000000001</v>
      </c>
      <c r="AT435" s="1">
        <f t="shared" si="166"/>
        <v>2.2124100000000002</v>
      </c>
      <c r="AU435" s="23">
        <f t="shared" si="157"/>
        <v>0.28887024608501111</v>
      </c>
      <c r="AV435" s="1" t="s">
        <v>681</v>
      </c>
      <c r="AW435" s="1">
        <v>13200</v>
      </c>
      <c r="AX435" s="1">
        <f>ROUND(AW435/6100,2)</f>
        <v>2.16</v>
      </c>
      <c r="AY435" s="1">
        <v>2.4830000000000001</v>
      </c>
      <c r="AZ435" s="1">
        <f t="shared" si="167"/>
        <v>2.1602100000000002</v>
      </c>
      <c r="BA435" s="23">
        <f t="shared" si="159"/>
        <v>0.30564876957494402</v>
      </c>
      <c r="BB435" s="1" t="s">
        <v>433</v>
      </c>
      <c r="BC435" s="1" t="s">
        <v>434</v>
      </c>
      <c r="BD435" s="1">
        <v>0</v>
      </c>
      <c r="BE435" s="1">
        <v>1</v>
      </c>
      <c r="BF435" s="1">
        <v>0</v>
      </c>
      <c r="BG435" s="1">
        <v>0</v>
      </c>
      <c r="BH435" s="1">
        <v>0</v>
      </c>
      <c r="BI435" s="1">
        <v>0</v>
      </c>
    </row>
    <row r="436" spans="1:61" x14ac:dyDescent="0.2">
      <c r="B436" s="22"/>
    </row>
    <row r="437" spans="1:61" x14ac:dyDescent="0.2">
      <c r="B437" s="22" t="s">
        <v>427</v>
      </c>
      <c r="C437" s="1">
        <v>10</v>
      </c>
      <c r="F437" s="1" t="e">
        <f>ROUND(E437/D437,2)</f>
        <v>#DIV/0!</v>
      </c>
      <c r="G437" s="1" t="s">
        <v>63</v>
      </c>
      <c r="H437" s="1" t="s">
        <v>956</v>
      </c>
      <c r="I437" s="1">
        <v>2.6440000000000001</v>
      </c>
      <c r="J437" s="1">
        <f t="shared" si="161"/>
        <v>2.6440000000000001</v>
      </c>
      <c r="K437" s="23">
        <v>0</v>
      </c>
      <c r="N437" s="1" t="e">
        <f t="shared" si="139"/>
        <v>#DIV/0!</v>
      </c>
      <c r="O437" s="1">
        <v>1.069</v>
      </c>
      <c r="P437" s="1">
        <f t="shared" si="162"/>
        <v>1.069</v>
      </c>
      <c r="Q437" s="23">
        <f t="shared" si="141"/>
        <v>0.59568835098335859</v>
      </c>
      <c r="T437" s="1" t="e">
        <f t="shared" si="142"/>
        <v>#DIV/0!</v>
      </c>
      <c r="U437" s="1">
        <v>0.68100000000000005</v>
      </c>
      <c r="V437" s="1">
        <f t="shared" si="163"/>
        <v>0.68100000000000005</v>
      </c>
      <c r="W437" s="23">
        <f t="shared" si="144"/>
        <v>0.74243570347957633</v>
      </c>
      <c r="X437" s="1">
        <v>11300</v>
      </c>
      <c r="Y437" s="1">
        <v>35000</v>
      </c>
      <c r="Z437" s="1">
        <f t="shared" si="145"/>
        <v>3.1</v>
      </c>
      <c r="AA437" s="1">
        <v>0.374</v>
      </c>
      <c r="AB437" s="1">
        <f t="shared" si="164"/>
        <v>0.374</v>
      </c>
      <c r="AC437" s="23">
        <f t="shared" si="147"/>
        <v>0.85854765506807862</v>
      </c>
      <c r="AF437" s="1" t="e">
        <f t="shared" si="148"/>
        <v>#DIV/0!</v>
      </c>
      <c r="AG437" s="1" t="s">
        <v>661</v>
      </c>
      <c r="AH437" s="1">
        <v>34000</v>
      </c>
      <c r="AI437" s="1">
        <f>ROUND(AH437/9200,2)</f>
        <v>3.7</v>
      </c>
      <c r="AJ437" s="1">
        <v>0.187</v>
      </c>
      <c r="AK437" s="1">
        <f t="shared" si="165"/>
        <v>0.187</v>
      </c>
      <c r="AL437" s="23">
        <f t="shared" si="151"/>
        <v>0.92927382753403931</v>
      </c>
      <c r="AO437" s="1" t="e">
        <f t="shared" si="152"/>
        <v>#DIV/0!</v>
      </c>
      <c r="AR437" s="1" t="e">
        <f t="shared" si="153"/>
        <v>#DIV/0!</v>
      </c>
      <c r="AS437" s="1">
        <v>9.4E-2</v>
      </c>
      <c r="AT437" s="1">
        <f t="shared" si="166"/>
        <v>9.4E-2</v>
      </c>
      <c r="AU437" s="23">
        <f t="shared" si="157"/>
        <v>0.96444780635400906</v>
      </c>
      <c r="AV437" s="1" t="s">
        <v>662</v>
      </c>
      <c r="AW437" s="1">
        <v>32000</v>
      </c>
      <c r="AX437" s="1">
        <f>ROUND(AW437/7600,2)</f>
        <v>4.21</v>
      </c>
      <c r="AY437" s="1">
        <v>6.3E-2</v>
      </c>
      <c r="AZ437" s="1">
        <f t="shared" si="167"/>
        <v>6.3E-2</v>
      </c>
      <c r="BA437" s="23">
        <f t="shared" si="159"/>
        <v>0.97617246596066565</v>
      </c>
      <c r="BB437" s="1" t="s">
        <v>433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</row>
    <row r="438" spans="1:61" x14ac:dyDescent="0.2">
      <c r="B438" s="22" t="s">
        <v>428</v>
      </c>
      <c r="C438" s="1">
        <v>11</v>
      </c>
      <c r="F438" s="1" t="e">
        <f>ROUND(E438/D438,2)</f>
        <v>#DIV/0!</v>
      </c>
      <c r="G438" s="1" t="s">
        <v>63</v>
      </c>
      <c r="H438" s="1" t="s">
        <v>957</v>
      </c>
      <c r="I438" s="1">
        <v>2.7240000000000002</v>
      </c>
      <c r="J438" s="1">
        <f t="shared" si="161"/>
        <v>2.7240000000000002</v>
      </c>
      <c r="K438" s="23">
        <v>0</v>
      </c>
      <c r="N438" s="1" t="e">
        <f t="shared" si="139"/>
        <v>#DIV/0!</v>
      </c>
      <c r="O438" s="1">
        <v>0.72699999999999998</v>
      </c>
      <c r="P438" s="1">
        <f t="shared" si="162"/>
        <v>0.72699999999999998</v>
      </c>
      <c r="Q438" s="23">
        <f t="shared" si="141"/>
        <v>0.7331130690161527</v>
      </c>
      <c r="T438" s="1" t="e">
        <f t="shared" si="142"/>
        <v>#DIV/0!</v>
      </c>
      <c r="U438" s="1">
        <v>0.40699999999999997</v>
      </c>
      <c r="V438" s="1">
        <f t="shared" si="163"/>
        <v>0.40699999999999997</v>
      </c>
      <c r="W438" s="23">
        <f t="shared" si="144"/>
        <v>0.85058737151248165</v>
      </c>
      <c r="X438" s="1">
        <v>38000</v>
      </c>
      <c r="Y438" s="1">
        <v>65000</v>
      </c>
      <c r="Z438" s="1">
        <f t="shared" si="145"/>
        <v>1.71</v>
      </c>
      <c r="AA438" s="1">
        <v>0.216</v>
      </c>
      <c r="AB438" s="1">
        <f t="shared" si="164"/>
        <v>0.216</v>
      </c>
      <c r="AC438" s="23">
        <f t="shared" si="147"/>
        <v>0.92070484581497802</v>
      </c>
      <c r="AF438" s="1" t="e">
        <f t="shared" si="148"/>
        <v>#DIV/0!</v>
      </c>
      <c r="AG438" s="1">
        <v>34000</v>
      </c>
      <c r="AH438" s="1">
        <v>64000</v>
      </c>
      <c r="AI438" s="1">
        <f t="shared" si="149"/>
        <v>1.88</v>
      </c>
      <c r="AJ438" s="1">
        <v>0.122</v>
      </c>
      <c r="AK438" s="1">
        <f t="shared" si="165"/>
        <v>0.122</v>
      </c>
      <c r="AL438" s="23">
        <f t="shared" si="151"/>
        <v>0.95521292217327458</v>
      </c>
      <c r="AO438" s="1" t="e">
        <f t="shared" si="152"/>
        <v>#DIV/0!</v>
      </c>
      <c r="AR438" s="1" t="e">
        <f t="shared" si="153"/>
        <v>#DIV/0!</v>
      </c>
      <c r="AS438" s="1">
        <v>9.2999999999999999E-2</v>
      </c>
      <c r="AT438" s="1">
        <f t="shared" si="166"/>
        <v>9.2999999999999999E-2</v>
      </c>
      <c r="AU438" s="23">
        <f t="shared" si="157"/>
        <v>0.96585903083700442</v>
      </c>
      <c r="AV438" s="1">
        <v>17600</v>
      </c>
      <c r="AW438" s="1">
        <v>60000</v>
      </c>
      <c r="AX438" s="1">
        <f t="shared" si="155"/>
        <v>3.41</v>
      </c>
      <c r="AY438" s="1">
        <v>7.8E-2</v>
      </c>
      <c r="AZ438" s="1">
        <f t="shared" si="167"/>
        <v>7.8E-2</v>
      </c>
      <c r="BA438" s="23">
        <f t="shared" si="159"/>
        <v>0.97136563876651982</v>
      </c>
      <c r="BB438" s="1" t="s">
        <v>433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</row>
    <row r="439" spans="1:61" x14ac:dyDescent="0.2">
      <c r="B439" s="22" t="s">
        <v>429</v>
      </c>
      <c r="C439" s="1">
        <v>12</v>
      </c>
      <c r="F439" s="1" t="e">
        <f>ROUND(E439/D439,2)</f>
        <v>#DIV/0!</v>
      </c>
      <c r="G439" s="1" t="s">
        <v>63</v>
      </c>
      <c r="H439" s="1" t="s">
        <v>958</v>
      </c>
      <c r="I439" s="1">
        <v>2.6760000000000002</v>
      </c>
      <c r="J439" s="1">
        <f t="shared" si="161"/>
        <v>2.6760000000000002</v>
      </c>
      <c r="K439" s="23">
        <v>0</v>
      </c>
      <c r="N439" s="1" t="e">
        <f t="shared" si="139"/>
        <v>#DIV/0!</v>
      </c>
      <c r="O439" s="1">
        <v>1.6539999999999999</v>
      </c>
      <c r="P439" s="1">
        <f t="shared" si="162"/>
        <v>1.6539999999999999</v>
      </c>
      <c r="Q439" s="23">
        <f t="shared" si="141"/>
        <v>0.38191330343796714</v>
      </c>
      <c r="T439" s="1" t="e">
        <f t="shared" si="142"/>
        <v>#DIV/0!</v>
      </c>
      <c r="U439" s="1">
        <v>1.329</v>
      </c>
      <c r="V439" s="1">
        <f t="shared" si="163"/>
        <v>1.329</v>
      </c>
      <c r="W439" s="23">
        <f t="shared" si="144"/>
        <v>0.50336322869955163</v>
      </c>
      <c r="X439" s="1">
        <v>16500</v>
      </c>
      <c r="Y439" s="1">
        <v>35000</v>
      </c>
      <c r="Z439" s="1">
        <f t="shared" si="145"/>
        <v>2.12</v>
      </c>
      <c r="AA439" s="1">
        <v>0.89700000000000002</v>
      </c>
      <c r="AB439" s="1">
        <f t="shared" si="164"/>
        <v>0.89700000000000002</v>
      </c>
      <c r="AC439" s="23">
        <f t="shared" si="147"/>
        <v>0.66479820627802688</v>
      </c>
      <c r="AF439" s="1" t="e">
        <f t="shared" si="148"/>
        <v>#DIV/0!</v>
      </c>
      <c r="AG439" s="1">
        <v>13000</v>
      </c>
      <c r="AH439" s="1">
        <v>33000</v>
      </c>
      <c r="AI439" s="1">
        <f t="shared" si="149"/>
        <v>2.54</v>
      </c>
      <c r="AJ439" s="1">
        <v>0.501</v>
      </c>
      <c r="AK439" s="1">
        <f t="shared" si="165"/>
        <v>0.501</v>
      </c>
      <c r="AL439" s="23">
        <f t="shared" si="151"/>
        <v>0.81278026905829592</v>
      </c>
      <c r="AO439" s="1" t="e">
        <f t="shared" si="152"/>
        <v>#DIV/0!</v>
      </c>
      <c r="AR439" s="1" t="e">
        <f t="shared" si="153"/>
        <v>#DIV/0!</v>
      </c>
      <c r="AS439" s="1">
        <v>0.30499999999999999</v>
      </c>
      <c r="AT439" s="1">
        <f t="shared" si="166"/>
        <v>0.30499999999999999</v>
      </c>
      <c r="AU439" s="23">
        <f t="shared" si="157"/>
        <v>0.88602391629297461</v>
      </c>
      <c r="AV439" s="1">
        <v>11900</v>
      </c>
      <c r="AW439" s="1">
        <v>32000</v>
      </c>
      <c r="AX439" s="1">
        <f t="shared" si="155"/>
        <v>2.69</v>
      </c>
      <c r="AY439" s="1">
        <v>0.254</v>
      </c>
      <c r="AZ439" s="1">
        <f t="shared" si="167"/>
        <v>0.254</v>
      </c>
      <c r="BA439" s="23">
        <f t="shared" si="159"/>
        <v>0.90508221225710017</v>
      </c>
      <c r="BB439" s="1" t="s">
        <v>433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</row>
    <row r="440" spans="1:61" x14ac:dyDescent="0.2">
      <c r="B440" s="22"/>
    </row>
    <row r="441" spans="1:61" x14ac:dyDescent="0.2">
      <c r="B441" s="22" t="s">
        <v>430</v>
      </c>
      <c r="C441" s="1">
        <v>13</v>
      </c>
      <c r="F441" s="1" t="e">
        <f>ROUND(E441/D441,2)</f>
        <v>#DIV/0!</v>
      </c>
      <c r="G441" s="1" t="s">
        <v>63</v>
      </c>
      <c r="H441" s="1" t="s">
        <v>795</v>
      </c>
      <c r="I441" s="1">
        <v>2.1280000000000001</v>
      </c>
      <c r="J441" s="1">
        <f t="shared" si="161"/>
        <v>2.1280000000000001</v>
      </c>
      <c r="K441" s="23">
        <v>0</v>
      </c>
      <c r="N441" s="1" t="e">
        <f t="shared" si="139"/>
        <v>#DIV/0!</v>
      </c>
      <c r="O441" s="1">
        <v>1.891</v>
      </c>
      <c r="P441" s="1">
        <f t="shared" si="162"/>
        <v>1.891</v>
      </c>
      <c r="Q441" s="23">
        <f t="shared" si="141"/>
        <v>0.11137218045112784</v>
      </c>
      <c r="T441" s="1" t="e">
        <f t="shared" si="142"/>
        <v>#DIV/0!</v>
      </c>
      <c r="U441" s="1">
        <v>1.718</v>
      </c>
      <c r="V441" s="1">
        <f t="shared" si="163"/>
        <v>1.718</v>
      </c>
      <c r="W441" s="23">
        <f t="shared" si="144"/>
        <v>0.19266917293233088</v>
      </c>
      <c r="X441" s="1" t="s">
        <v>124</v>
      </c>
      <c r="Y441" s="1" t="s">
        <v>124</v>
      </c>
      <c r="Z441" s="1" t="e">
        <f t="shared" si="145"/>
        <v>#VALUE!</v>
      </c>
      <c r="AA441" s="1">
        <v>1.4610000000000001</v>
      </c>
      <c r="AB441" s="1">
        <f t="shared" si="164"/>
        <v>1.4610000000000001</v>
      </c>
      <c r="AC441" s="23">
        <f t="shared" si="147"/>
        <v>0.31343984962406013</v>
      </c>
      <c r="AF441" s="1" t="e">
        <f t="shared" si="148"/>
        <v>#DIV/0!</v>
      </c>
      <c r="AG441" s="1" t="s">
        <v>124</v>
      </c>
      <c r="AH441" s="1" t="s">
        <v>124</v>
      </c>
      <c r="AI441" s="1" t="e">
        <f t="shared" si="149"/>
        <v>#VALUE!</v>
      </c>
      <c r="AJ441" s="1">
        <v>1.077</v>
      </c>
      <c r="AK441" s="1">
        <f t="shared" si="165"/>
        <v>1.077</v>
      </c>
      <c r="AL441" s="23">
        <f t="shared" si="151"/>
        <v>0.4938909774436091</v>
      </c>
      <c r="AO441" s="1" t="e">
        <f t="shared" si="152"/>
        <v>#DIV/0!</v>
      </c>
      <c r="AR441" s="1" t="e">
        <f t="shared" si="153"/>
        <v>#DIV/0!</v>
      </c>
      <c r="AS441" s="1">
        <v>0.74199999999999999</v>
      </c>
      <c r="AT441" s="1">
        <f t="shared" si="166"/>
        <v>0.74199999999999999</v>
      </c>
      <c r="AU441" s="23">
        <f t="shared" si="157"/>
        <v>0.65131578947368429</v>
      </c>
      <c r="AV441" s="1" t="s">
        <v>124</v>
      </c>
      <c r="AW441" s="1" t="s">
        <v>124</v>
      </c>
      <c r="AX441" s="1" t="e">
        <f t="shared" si="155"/>
        <v>#VALUE!</v>
      </c>
      <c r="AY441" s="1">
        <v>0.63100000000000001</v>
      </c>
      <c r="AZ441" s="1">
        <f t="shared" si="167"/>
        <v>0.63100000000000001</v>
      </c>
      <c r="BA441" s="23">
        <f t="shared" si="159"/>
        <v>0.70347744360902253</v>
      </c>
      <c r="BB441" s="1" t="s">
        <v>433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</row>
    <row r="442" spans="1:61" x14ac:dyDescent="0.2">
      <c r="B442" s="22" t="s">
        <v>431</v>
      </c>
      <c r="C442" s="1">
        <v>14</v>
      </c>
      <c r="F442" s="1" t="e">
        <f>ROUND(E442/D442,2)</f>
        <v>#DIV/0!</v>
      </c>
      <c r="G442" s="1" t="s">
        <v>63</v>
      </c>
      <c r="H442" s="1" t="s">
        <v>959</v>
      </c>
      <c r="I442" s="1">
        <v>2.181</v>
      </c>
      <c r="J442" s="1">
        <f t="shared" si="161"/>
        <v>2.181</v>
      </c>
      <c r="K442" s="23">
        <v>0</v>
      </c>
      <c r="N442" s="1" t="e">
        <f t="shared" si="139"/>
        <v>#DIV/0!</v>
      </c>
      <c r="O442" s="1">
        <v>1.8779999999999999</v>
      </c>
      <c r="P442" s="1">
        <f t="shared" si="162"/>
        <v>1.8779999999999999</v>
      </c>
      <c r="Q442" s="23">
        <f t="shared" si="141"/>
        <v>0.13892709766162314</v>
      </c>
      <c r="T442" s="1" t="e">
        <f t="shared" si="142"/>
        <v>#DIV/0!</v>
      </c>
      <c r="U442" s="1">
        <v>1.6839999999999999</v>
      </c>
      <c r="V442" s="1">
        <f t="shared" si="163"/>
        <v>1.6839999999999999</v>
      </c>
      <c r="W442" s="23">
        <f t="shared" si="144"/>
        <v>0.22787712058688681</v>
      </c>
      <c r="X442" s="1" t="s">
        <v>124</v>
      </c>
      <c r="Y442" s="1" t="s">
        <v>124</v>
      </c>
      <c r="Z442" s="1" t="e">
        <f t="shared" si="145"/>
        <v>#VALUE!</v>
      </c>
      <c r="AA442" s="1">
        <v>1.395</v>
      </c>
      <c r="AB442" s="1">
        <f t="shared" si="164"/>
        <v>1.395</v>
      </c>
      <c r="AC442" s="23">
        <f t="shared" si="147"/>
        <v>0.36038514442916092</v>
      </c>
      <c r="AF442" s="1" t="e">
        <f t="shared" si="148"/>
        <v>#DIV/0!</v>
      </c>
      <c r="AG442" s="1" t="s">
        <v>124</v>
      </c>
      <c r="AH442" s="1" t="s">
        <v>124</v>
      </c>
      <c r="AI442" s="1" t="e">
        <f t="shared" si="149"/>
        <v>#VALUE!</v>
      </c>
      <c r="AJ442" s="1">
        <v>1.002</v>
      </c>
      <c r="AK442" s="1">
        <f t="shared" si="165"/>
        <v>1.002</v>
      </c>
      <c r="AL442" s="23">
        <f t="shared" si="151"/>
        <v>0.54057771664374143</v>
      </c>
      <c r="AO442" s="1" t="e">
        <f t="shared" si="152"/>
        <v>#DIV/0!</v>
      </c>
      <c r="AR442" s="1" t="e">
        <f t="shared" si="153"/>
        <v>#DIV/0!</v>
      </c>
      <c r="AS442" s="1">
        <v>0.66200000000000003</v>
      </c>
      <c r="AT442" s="1">
        <f t="shared" si="166"/>
        <v>0.66200000000000003</v>
      </c>
      <c r="AU442" s="23">
        <f t="shared" si="157"/>
        <v>0.69646950939935803</v>
      </c>
      <c r="AV442" s="1" t="s">
        <v>124</v>
      </c>
      <c r="AW442" s="1" t="s">
        <v>124</v>
      </c>
      <c r="AX442" s="1" t="e">
        <f t="shared" si="155"/>
        <v>#VALUE!</v>
      </c>
      <c r="AY442" s="1">
        <v>0.57499999999999996</v>
      </c>
      <c r="AZ442" s="1">
        <f t="shared" si="167"/>
        <v>0.57499999999999996</v>
      </c>
      <c r="BA442" s="23">
        <f t="shared" si="159"/>
        <v>0.73635946813388364</v>
      </c>
      <c r="BB442" s="1" t="s">
        <v>433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</row>
    <row r="443" spans="1:61" x14ac:dyDescent="0.2">
      <c r="A443" s="28"/>
      <c r="B443" s="28" t="s">
        <v>432</v>
      </c>
      <c r="C443" s="28"/>
      <c r="D443" s="28"/>
      <c r="E443" s="28"/>
      <c r="F443" s="1" t="e">
        <f>ROUND(E443/D443,2)</f>
        <v>#DIV/0!</v>
      </c>
      <c r="G443" s="28"/>
      <c r="H443" s="28"/>
      <c r="I443" s="28"/>
      <c r="J443" s="1">
        <f t="shared" si="161"/>
        <v>0</v>
      </c>
      <c r="K443" s="32">
        <v>0</v>
      </c>
      <c r="L443" s="28"/>
      <c r="M443" s="28"/>
      <c r="N443" s="1" t="e">
        <f t="shared" si="139"/>
        <v>#DIV/0!</v>
      </c>
      <c r="O443" s="28"/>
      <c r="P443" s="1">
        <f t="shared" si="162"/>
        <v>0</v>
      </c>
      <c r="Q443" s="23" t="e">
        <f t="shared" si="141"/>
        <v>#DIV/0!</v>
      </c>
      <c r="R443" s="28"/>
      <c r="S443" s="28"/>
      <c r="T443" s="1" t="e">
        <f t="shared" si="142"/>
        <v>#DIV/0!</v>
      </c>
      <c r="U443" s="28"/>
      <c r="V443" s="1">
        <f t="shared" si="163"/>
        <v>0</v>
      </c>
      <c r="W443" s="23" t="e">
        <f t="shared" si="144"/>
        <v>#DIV/0!</v>
      </c>
      <c r="X443" s="28"/>
      <c r="Y443" s="28"/>
      <c r="Z443" s="1" t="e">
        <f t="shared" si="145"/>
        <v>#DIV/0!</v>
      </c>
      <c r="AA443" s="28"/>
      <c r="AB443" s="1">
        <f t="shared" si="164"/>
        <v>0</v>
      </c>
      <c r="AC443" s="23" t="e">
        <f t="shared" si="147"/>
        <v>#DIV/0!</v>
      </c>
      <c r="AD443" s="28"/>
      <c r="AE443" s="28"/>
      <c r="AF443" s="1" t="e">
        <f t="shared" si="148"/>
        <v>#DIV/0!</v>
      </c>
      <c r="AG443" s="28"/>
      <c r="AH443" s="28"/>
      <c r="AI443" s="1" t="e">
        <f t="shared" si="149"/>
        <v>#DIV/0!</v>
      </c>
      <c r="AJ443" s="28"/>
      <c r="AK443" s="1">
        <f t="shared" si="165"/>
        <v>0</v>
      </c>
      <c r="AL443" s="23" t="e">
        <f t="shared" si="151"/>
        <v>#DIV/0!</v>
      </c>
      <c r="AM443" s="28"/>
      <c r="AN443" s="28"/>
      <c r="AO443" s="1" t="e">
        <f t="shared" si="152"/>
        <v>#DIV/0!</v>
      </c>
      <c r="AP443" s="28"/>
      <c r="AQ443" s="28"/>
      <c r="AR443" s="1" t="e">
        <f t="shared" si="153"/>
        <v>#DIV/0!</v>
      </c>
      <c r="AS443" s="28"/>
      <c r="AT443" s="1">
        <f t="shared" si="166"/>
        <v>0</v>
      </c>
      <c r="AU443" s="23" t="e">
        <f t="shared" si="157"/>
        <v>#DIV/0!</v>
      </c>
      <c r="AV443" s="28"/>
      <c r="AW443" s="28"/>
      <c r="AX443" s="1" t="e">
        <f t="shared" si="155"/>
        <v>#DIV/0!</v>
      </c>
      <c r="AY443" s="28"/>
      <c r="AZ443" s="1">
        <f t="shared" si="167"/>
        <v>0</v>
      </c>
      <c r="BA443" s="23" t="e">
        <f t="shared" si="159"/>
        <v>#DIV/0!</v>
      </c>
      <c r="BB443" s="28" t="s">
        <v>433</v>
      </c>
      <c r="BC443" s="28" t="s">
        <v>184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28"/>
    </row>
    <row r="444" spans="1:61" x14ac:dyDescent="0.2">
      <c r="B444" s="22"/>
    </row>
    <row r="445" spans="1:61" x14ac:dyDescent="0.2">
      <c r="B445" s="22"/>
    </row>
    <row r="446" spans="1:61" x14ac:dyDescent="0.2">
      <c r="B446" s="22"/>
    </row>
    <row r="447" spans="1:61" x14ac:dyDescent="0.2">
      <c r="B447" s="22" t="s">
        <v>439</v>
      </c>
      <c r="C447" s="1">
        <v>1</v>
      </c>
      <c r="F447" s="1" t="e">
        <f>ROUND(E447/D447,2)</f>
        <v>#DIV/0!</v>
      </c>
      <c r="G447" s="1" t="s">
        <v>63</v>
      </c>
      <c r="H447" s="1">
        <v>3.54</v>
      </c>
      <c r="I447" s="1">
        <v>2.6349999999999998</v>
      </c>
      <c r="J447" s="1">
        <f t="shared" si="161"/>
        <v>2.6349999999999998</v>
      </c>
      <c r="K447" s="23">
        <v>0</v>
      </c>
      <c r="N447" s="1" t="e">
        <f t="shared" si="139"/>
        <v>#DIV/0!</v>
      </c>
      <c r="O447" s="1">
        <v>2.4769999999999999</v>
      </c>
      <c r="P447" s="1">
        <f t="shared" si="162"/>
        <v>2.4769999999999999</v>
      </c>
      <c r="Q447" s="23">
        <f t="shared" si="141"/>
        <v>5.9962049335863354E-2</v>
      </c>
      <c r="T447" s="1" t="e">
        <f t="shared" si="142"/>
        <v>#DIV/0!</v>
      </c>
      <c r="U447" s="1">
        <v>2.4209999999999998</v>
      </c>
      <c r="V447" s="1">
        <f t="shared" si="163"/>
        <v>2.4209999999999998</v>
      </c>
      <c r="W447" s="23">
        <f t="shared" si="144"/>
        <v>8.1214421252371882E-2</v>
      </c>
      <c r="X447" s="1">
        <v>20000</v>
      </c>
      <c r="Y447" s="1">
        <v>34000</v>
      </c>
      <c r="Z447" s="1">
        <f t="shared" si="145"/>
        <v>1.7</v>
      </c>
      <c r="AA447" s="1">
        <v>2.302</v>
      </c>
      <c r="AB447" s="1">
        <f t="shared" si="164"/>
        <v>2.302</v>
      </c>
      <c r="AC447" s="23">
        <f t="shared" si="147"/>
        <v>0.12637571157495242</v>
      </c>
      <c r="AF447" s="1" t="e">
        <f t="shared" si="148"/>
        <v>#DIV/0!</v>
      </c>
      <c r="AG447" s="1">
        <v>19500</v>
      </c>
      <c r="AH447" s="1">
        <v>33000</v>
      </c>
      <c r="AI447" s="1">
        <f t="shared" si="149"/>
        <v>1.69</v>
      </c>
      <c r="AJ447" s="1">
        <v>2.173</v>
      </c>
      <c r="AK447" s="1">
        <f t="shared" si="165"/>
        <v>2.173</v>
      </c>
      <c r="AL447" s="23">
        <f t="shared" si="151"/>
        <v>0.17533206831119541</v>
      </c>
      <c r="AO447" s="1" t="e">
        <f t="shared" si="152"/>
        <v>#DIV/0!</v>
      </c>
      <c r="AR447" s="1" t="e">
        <f t="shared" si="153"/>
        <v>#DIV/0!</v>
      </c>
      <c r="AS447" s="1">
        <v>1.96</v>
      </c>
      <c r="AT447" s="1">
        <f t="shared" si="166"/>
        <v>1.96</v>
      </c>
      <c r="AU447" s="23">
        <f t="shared" si="157"/>
        <v>0.25616698292220108</v>
      </c>
      <c r="AV447" s="1">
        <v>16400</v>
      </c>
      <c r="AW447" s="1">
        <v>28500</v>
      </c>
      <c r="AX447" s="1">
        <f t="shared" si="155"/>
        <v>1.74</v>
      </c>
      <c r="AY447" s="1">
        <v>1.8580000000000001</v>
      </c>
      <c r="AZ447" s="1">
        <f t="shared" si="167"/>
        <v>1.8580000000000001</v>
      </c>
      <c r="BA447" s="23">
        <f t="shared" si="159"/>
        <v>0.29487666034155591</v>
      </c>
      <c r="BB447" s="1" t="s">
        <v>438</v>
      </c>
      <c r="BC447" s="1" t="s">
        <v>375</v>
      </c>
      <c r="BD447" s="1">
        <v>0</v>
      </c>
      <c r="BE447" s="1">
        <v>0</v>
      </c>
      <c r="BF447" s="1">
        <v>1</v>
      </c>
      <c r="BG447" s="1">
        <v>1</v>
      </c>
      <c r="BH447" s="1">
        <v>0</v>
      </c>
      <c r="BI447" s="1">
        <v>0</v>
      </c>
    </row>
    <row r="448" spans="1:61" x14ac:dyDescent="0.2">
      <c r="B448" s="22" t="s">
        <v>440</v>
      </c>
      <c r="C448" s="1">
        <v>2</v>
      </c>
      <c r="F448" s="1" t="e">
        <f>ROUND(E448/D448,2)</f>
        <v>#DIV/0!</v>
      </c>
      <c r="G448" s="1" t="s">
        <v>63</v>
      </c>
      <c r="H448" s="1">
        <v>3.54</v>
      </c>
      <c r="I448" s="1">
        <v>2.5419999999999998</v>
      </c>
      <c r="J448" s="1">
        <f t="shared" si="161"/>
        <v>2.5419999999999998</v>
      </c>
      <c r="K448" s="23">
        <v>0</v>
      </c>
      <c r="N448" s="1" t="e">
        <f t="shared" si="139"/>
        <v>#DIV/0!</v>
      </c>
      <c r="O448" s="1">
        <v>2.476</v>
      </c>
      <c r="P448" s="1">
        <f t="shared" si="162"/>
        <v>2.476</v>
      </c>
      <c r="Q448" s="23">
        <f t="shared" si="141"/>
        <v>2.5963808025176949E-2</v>
      </c>
      <c r="T448" s="1" t="e">
        <f t="shared" si="142"/>
        <v>#DIV/0!</v>
      </c>
      <c r="U448" s="1">
        <v>2.4390000000000001</v>
      </c>
      <c r="V448" s="1">
        <f t="shared" si="163"/>
        <v>2.4390000000000001</v>
      </c>
      <c r="W448" s="23">
        <f t="shared" si="144"/>
        <v>4.0519276160503437E-2</v>
      </c>
      <c r="X448" s="1">
        <v>15900</v>
      </c>
      <c r="Y448" s="1">
        <v>25000</v>
      </c>
      <c r="Z448" s="1">
        <f t="shared" si="145"/>
        <v>1.57</v>
      </c>
      <c r="AA448" s="1">
        <v>2.36</v>
      </c>
      <c r="AB448" s="1">
        <f t="shared" si="164"/>
        <v>2.36</v>
      </c>
      <c r="AC448" s="23">
        <f t="shared" si="147"/>
        <v>7.1597167584579013E-2</v>
      </c>
      <c r="AF448" s="1" t="e">
        <f t="shared" si="148"/>
        <v>#DIV/0!</v>
      </c>
      <c r="AG448" s="1">
        <v>13500</v>
      </c>
      <c r="AH448" s="1">
        <v>24300</v>
      </c>
      <c r="AI448" s="1">
        <f t="shared" si="149"/>
        <v>1.8</v>
      </c>
      <c r="AJ448" s="1">
        <v>2.2410000000000001</v>
      </c>
      <c r="AK448" s="1">
        <f t="shared" si="165"/>
        <v>2.2410000000000001</v>
      </c>
      <c r="AL448" s="23">
        <f t="shared" si="151"/>
        <v>0.11841070023603451</v>
      </c>
      <c r="AO448" s="1" t="e">
        <f t="shared" si="152"/>
        <v>#DIV/0!</v>
      </c>
      <c r="AR448" s="1" t="e">
        <f t="shared" si="153"/>
        <v>#DIV/0!</v>
      </c>
      <c r="AS448" s="1">
        <v>2.0550000000000002</v>
      </c>
      <c r="AT448" s="1">
        <f t="shared" si="166"/>
        <v>2.0550000000000002</v>
      </c>
      <c r="AU448" s="23">
        <f t="shared" si="157"/>
        <v>0.19158143194335153</v>
      </c>
      <c r="AV448" s="1">
        <v>13600</v>
      </c>
      <c r="AW448" s="1">
        <v>25200</v>
      </c>
      <c r="AX448" s="1">
        <f t="shared" si="155"/>
        <v>1.85</v>
      </c>
      <c r="AY448" s="1">
        <v>1.9550000000000001</v>
      </c>
      <c r="AZ448" s="1">
        <f t="shared" si="167"/>
        <v>1.9550000000000001</v>
      </c>
      <c r="BA448" s="23">
        <f t="shared" si="159"/>
        <v>0.23092053501180165</v>
      </c>
      <c r="BB448" s="1" t="s">
        <v>438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</row>
    <row r="449" spans="2:61" x14ac:dyDescent="0.2">
      <c r="B449" s="22" t="s">
        <v>441</v>
      </c>
      <c r="C449" s="1">
        <v>3</v>
      </c>
      <c r="F449" s="1" t="e">
        <f>ROUND(E449/D449,2)</f>
        <v>#DIV/0!</v>
      </c>
      <c r="G449" s="1" t="s">
        <v>63</v>
      </c>
      <c r="H449" s="1">
        <v>3.97</v>
      </c>
      <c r="I449" s="1">
        <v>2.629</v>
      </c>
      <c r="J449" s="1">
        <f t="shared" si="161"/>
        <v>2.629</v>
      </c>
      <c r="K449" s="23">
        <v>0</v>
      </c>
      <c r="N449" s="1" t="e">
        <f t="shared" si="139"/>
        <v>#DIV/0!</v>
      </c>
      <c r="O449" s="1">
        <v>2.6019999999999999</v>
      </c>
      <c r="P449" s="1">
        <f t="shared" si="162"/>
        <v>2.6019999999999999</v>
      </c>
      <c r="Q449" s="23">
        <f t="shared" si="141"/>
        <v>1.0270064663370104E-2</v>
      </c>
      <c r="T449" s="1" t="e">
        <f t="shared" si="142"/>
        <v>#DIV/0!</v>
      </c>
      <c r="U449" s="1">
        <v>2.5539999999999998</v>
      </c>
      <c r="V449" s="1">
        <f t="shared" si="163"/>
        <v>2.5539999999999998</v>
      </c>
      <c r="W449" s="23">
        <f t="shared" si="144"/>
        <v>2.8527957398250314E-2</v>
      </c>
      <c r="X449" s="1">
        <v>17300</v>
      </c>
      <c r="Y449" s="1">
        <v>27000</v>
      </c>
      <c r="Z449" s="1">
        <f t="shared" si="145"/>
        <v>1.56</v>
      </c>
      <c r="AA449" s="1">
        <v>2.46</v>
      </c>
      <c r="AB449" s="1">
        <f t="shared" si="164"/>
        <v>2.46</v>
      </c>
      <c r="AC449" s="23">
        <f t="shared" si="147"/>
        <v>6.4282997337390624E-2</v>
      </c>
      <c r="AF449" s="1" t="e">
        <f t="shared" si="148"/>
        <v>#DIV/0!</v>
      </c>
      <c r="AG449" s="1">
        <v>18100</v>
      </c>
      <c r="AH449" s="1">
        <v>28200</v>
      </c>
      <c r="AI449" s="1">
        <f t="shared" si="149"/>
        <v>1.56</v>
      </c>
      <c r="AJ449" s="1">
        <v>2.3660000000000001</v>
      </c>
      <c r="AK449" s="1">
        <f t="shared" si="165"/>
        <v>2.3660000000000001</v>
      </c>
      <c r="AL449" s="23">
        <f t="shared" si="151"/>
        <v>0.10003803727653093</v>
      </c>
      <c r="AO449" s="1" t="e">
        <f t="shared" si="152"/>
        <v>#DIV/0!</v>
      </c>
      <c r="AR449" s="1" t="e">
        <f t="shared" si="153"/>
        <v>#DIV/0!</v>
      </c>
      <c r="AS449" s="1">
        <v>2.1819999999999999</v>
      </c>
      <c r="AT449" s="1">
        <f t="shared" si="166"/>
        <v>2.1819999999999999</v>
      </c>
      <c r="AU449" s="23">
        <f t="shared" si="157"/>
        <v>0.17002662609357178</v>
      </c>
      <c r="AV449" s="1">
        <v>17400</v>
      </c>
      <c r="AW449" s="1">
        <v>29100</v>
      </c>
      <c r="AX449" s="1">
        <f t="shared" si="155"/>
        <v>1.67</v>
      </c>
      <c r="AY449" s="1">
        <v>2.1040000000000001</v>
      </c>
      <c r="AZ449" s="1">
        <f t="shared" si="167"/>
        <v>2.1040000000000001</v>
      </c>
      <c r="BA449" s="23">
        <f t="shared" si="159"/>
        <v>0.19969570178775198</v>
      </c>
      <c r="BB449" s="1" t="s">
        <v>438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</row>
    <row r="450" spans="2:61" x14ac:dyDescent="0.2">
      <c r="B450" s="22"/>
    </row>
    <row r="451" spans="2:61" x14ac:dyDescent="0.2">
      <c r="B451" s="22" t="s">
        <v>442</v>
      </c>
      <c r="C451" s="1">
        <v>4</v>
      </c>
      <c r="F451" s="1" t="e">
        <f>ROUND(E451/D451,2)</f>
        <v>#DIV/0!</v>
      </c>
      <c r="G451" s="1" t="s">
        <v>63</v>
      </c>
      <c r="H451" s="1" t="s">
        <v>932</v>
      </c>
      <c r="I451" s="1">
        <v>2.8769999999999998</v>
      </c>
      <c r="J451" s="1">
        <f t="shared" si="161"/>
        <v>2.7331499999999997</v>
      </c>
      <c r="K451" s="23">
        <v>0</v>
      </c>
      <c r="N451" s="1" t="e">
        <f t="shared" si="139"/>
        <v>#DIV/0!</v>
      </c>
      <c r="O451" s="1">
        <v>2.625</v>
      </c>
      <c r="P451" s="1">
        <f t="shared" si="162"/>
        <v>2.4937499999999999</v>
      </c>
      <c r="Q451" s="23">
        <f t="shared" si="141"/>
        <v>8.7591240875912302E-2</v>
      </c>
      <c r="T451" s="1" t="e">
        <f t="shared" si="142"/>
        <v>#DIV/0!</v>
      </c>
      <c r="U451" s="1">
        <v>2.367</v>
      </c>
      <c r="V451" s="1">
        <f t="shared" si="163"/>
        <v>2.24865</v>
      </c>
      <c r="W451" s="23">
        <f t="shared" si="144"/>
        <v>0.17726798748696548</v>
      </c>
      <c r="X451" s="1">
        <v>69000</v>
      </c>
      <c r="Y451" s="1">
        <v>84000</v>
      </c>
      <c r="Z451" s="1">
        <f t="shared" si="145"/>
        <v>1.22</v>
      </c>
      <c r="AA451" s="1">
        <v>1.9259999999999999</v>
      </c>
      <c r="AB451" s="1">
        <f t="shared" si="164"/>
        <v>1.8296999999999999</v>
      </c>
      <c r="AC451" s="23">
        <f t="shared" si="147"/>
        <v>0.33055265901981223</v>
      </c>
      <c r="AF451" s="1" t="e">
        <f t="shared" si="148"/>
        <v>#DIV/0!</v>
      </c>
      <c r="AG451" s="1" t="s">
        <v>124</v>
      </c>
      <c r="AH451" s="1" t="s">
        <v>124</v>
      </c>
      <c r="AI451" s="1" t="e">
        <f t="shared" si="149"/>
        <v>#VALUE!</v>
      </c>
      <c r="AJ451" s="1">
        <v>1.3180000000000001</v>
      </c>
      <c r="AK451" s="1">
        <f t="shared" si="165"/>
        <v>1.2521</v>
      </c>
      <c r="AL451" s="23">
        <f t="shared" si="151"/>
        <v>0.54188390684741039</v>
      </c>
      <c r="AO451" s="1" t="e">
        <f t="shared" si="152"/>
        <v>#DIV/0!</v>
      </c>
      <c r="AR451" s="1" t="e">
        <f t="shared" si="153"/>
        <v>#DIV/0!</v>
      </c>
      <c r="AS451" s="1">
        <v>0.67600000000000005</v>
      </c>
      <c r="AT451" s="1">
        <f t="shared" si="166"/>
        <v>0.64219999999999999</v>
      </c>
      <c r="AU451" s="23">
        <f t="shared" si="157"/>
        <v>0.76503302050747302</v>
      </c>
      <c r="AV451" s="1" t="s">
        <v>124</v>
      </c>
      <c r="AW451" s="1" t="s">
        <v>124</v>
      </c>
      <c r="AX451" s="1" t="e">
        <f t="shared" si="155"/>
        <v>#VALUE!</v>
      </c>
      <c r="AY451" s="1">
        <v>0.44700000000000001</v>
      </c>
      <c r="AZ451" s="1">
        <f t="shared" si="167"/>
        <v>0.42464999999999997</v>
      </c>
      <c r="BA451" s="23">
        <f t="shared" si="159"/>
        <v>0.84462982273201248</v>
      </c>
      <c r="BB451" s="1" t="s">
        <v>438</v>
      </c>
      <c r="BC451" s="1" t="s">
        <v>436</v>
      </c>
      <c r="BD451" s="1">
        <v>0</v>
      </c>
      <c r="BE451" s="1">
        <v>0</v>
      </c>
      <c r="BF451" s="1">
        <v>0</v>
      </c>
      <c r="BG451" s="1">
        <v>0</v>
      </c>
      <c r="BH451" s="1">
        <v>1</v>
      </c>
      <c r="BI451" s="1" t="s">
        <v>435</v>
      </c>
    </row>
    <row r="452" spans="2:61" x14ac:dyDescent="0.2">
      <c r="B452" s="22" t="s">
        <v>443</v>
      </c>
      <c r="C452" s="1">
        <v>5</v>
      </c>
      <c r="F452" s="1" t="e">
        <f>ROUND(E452/D452,2)</f>
        <v>#DIV/0!</v>
      </c>
      <c r="G452" s="1" t="s">
        <v>63</v>
      </c>
      <c r="H452" s="1" t="s">
        <v>960</v>
      </c>
      <c r="I452" s="1">
        <v>2.8170000000000002</v>
      </c>
      <c r="J452" s="1">
        <f t="shared" si="161"/>
        <v>2.6761500000000003</v>
      </c>
      <c r="K452" s="23">
        <v>0</v>
      </c>
      <c r="N452" s="1" t="e">
        <f t="shared" ref="N452:N516" si="168">ROUND(M452/L452,2)</f>
        <v>#DIV/0!</v>
      </c>
      <c r="O452" s="1">
        <v>2.3889999999999998</v>
      </c>
      <c r="P452" s="1">
        <f t="shared" si="162"/>
        <v>2.2695499999999997</v>
      </c>
      <c r="Q452" s="23">
        <f t="shared" ref="Q452:Q515" si="169">1-(P452/J452)</f>
        <v>0.15193468228612017</v>
      </c>
      <c r="T452" s="1" t="e">
        <f t="shared" ref="T452:T516" si="170">ROUND(S452/R452,2)</f>
        <v>#DIV/0!</v>
      </c>
      <c r="U452" s="1">
        <v>2.0830000000000002</v>
      </c>
      <c r="V452" s="1">
        <f t="shared" si="163"/>
        <v>1.97885</v>
      </c>
      <c r="W452" s="23">
        <f t="shared" ref="W452:W515" si="171">1-(V452/J452)</f>
        <v>0.26056088036918712</v>
      </c>
      <c r="X452" s="1" t="s">
        <v>611</v>
      </c>
      <c r="Y452" s="1">
        <v>76000</v>
      </c>
      <c r="Z452" s="1">
        <f>ROUND(Y452/61000,2)</f>
        <v>1.25</v>
      </c>
      <c r="AA452" s="1">
        <v>1.569</v>
      </c>
      <c r="AB452" s="1">
        <f t="shared" si="164"/>
        <v>1.4905499999999998</v>
      </c>
      <c r="AC452" s="23">
        <f t="shared" ref="AC452:AC515" si="172">1-(AB452/J452)</f>
        <v>0.44302449414270517</v>
      </c>
      <c r="AF452" s="1" t="e">
        <f t="shared" ref="AF452:AF516" si="173">ROUND(AE452/AD452,2)</f>
        <v>#DIV/0!</v>
      </c>
      <c r="AG452" s="1" t="s">
        <v>612</v>
      </c>
      <c r="AH452" s="1">
        <v>69000</v>
      </c>
      <c r="AI452" s="1">
        <f>ROUND(AH452/54000,2)</f>
        <v>1.28</v>
      </c>
      <c r="AJ452" s="1">
        <v>0.92800000000000005</v>
      </c>
      <c r="AK452" s="1">
        <f t="shared" si="165"/>
        <v>0.88160000000000005</v>
      </c>
      <c r="AL452" s="23">
        <f t="shared" ref="AL452:AL515" si="174">1-(AK452/J452)</f>
        <v>0.67057152999645009</v>
      </c>
      <c r="AO452" s="1" t="e">
        <f t="shared" ref="AO452:AO516" si="175">ROUND(AN452/AM452,2)</f>
        <v>#DIV/0!</v>
      </c>
      <c r="AR452" s="1" t="e">
        <f t="shared" ref="AR452:AR516" si="176">ROUND(AQ452/AP452,2)</f>
        <v>#DIV/0!</v>
      </c>
      <c r="AS452" s="1">
        <v>0.40100000000000002</v>
      </c>
      <c r="AT452" s="1">
        <f t="shared" si="166"/>
        <v>0.38095000000000001</v>
      </c>
      <c r="AU452" s="23">
        <f t="shared" si="157"/>
        <v>0.85764998225062128</v>
      </c>
      <c r="AV452" s="1" t="s">
        <v>613</v>
      </c>
      <c r="AW452" s="1">
        <v>60000</v>
      </c>
      <c r="AX452" s="1">
        <f>ROUND(AW452/37000,2)</f>
        <v>1.62</v>
      </c>
      <c r="AY452" s="1">
        <v>0.26500000000000001</v>
      </c>
      <c r="AZ452" s="1">
        <f t="shared" si="167"/>
        <v>0.25174999999999997</v>
      </c>
      <c r="BA452" s="23">
        <f t="shared" si="159"/>
        <v>0.90592829250976215</v>
      </c>
      <c r="BB452" s="1" t="s">
        <v>438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</row>
    <row r="453" spans="2:61" x14ac:dyDescent="0.2">
      <c r="B453" s="22" t="s">
        <v>444</v>
      </c>
      <c r="C453" s="1">
        <v>6</v>
      </c>
      <c r="F453" s="1" t="e">
        <f>ROUND(E453/D453,2)</f>
        <v>#DIV/0!</v>
      </c>
      <c r="G453" s="1" t="s">
        <v>788</v>
      </c>
      <c r="H453" s="1" t="s">
        <v>934</v>
      </c>
      <c r="I453" s="1">
        <v>3.5710000000000002</v>
      </c>
      <c r="J453" s="1">
        <f t="shared" si="161"/>
        <v>3.10677</v>
      </c>
      <c r="K453" s="23">
        <v>0</v>
      </c>
      <c r="N453" s="1" t="e">
        <f t="shared" si="168"/>
        <v>#DIV/0!</v>
      </c>
      <c r="O453" s="1">
        <v>3.2109999999999999</v>
      </c>
      <c r="P453" s="1">
        <f t="shared" si="162"/>
        <v>2.7935699999999999</v>
      </c>
      <c r="Q453" s="23">
        <f t="shared" si="169"/>
        <v>0.10081209745169428</v>
      </c>
      <c r="T453" s="1" t="e">
        <f t="shared" si="170"/>
        <v>#DIV/0!</v>
      </c>
      <c r="U453" s="1">
        <v>2.8860000000000001</v>
      </c>
      <c r="V453" s="1">
        <f t="shared" si="163"/>
        <v>2.5108200000000003</v>
      </c>
      <c r="W453" s="23">
        <f t="shared" si="171"/>
        <v>0.19182301876225138</v>
      </c>
      <c r="X453" s="1" t="s">
        <v>614</v>
      </c>
      <c r="Y453" s="1">
        <v>86000</v>
      </c>
      <c r="Z453" s="1">
        <f>ROUND(Y453/74000,2)</f>
        <v>1.1599999999999999</v>
      </c>
      <c r="AA453" s="1">
        <v>2.4159999999999999</v>
      </c>
      <c r="AB453" s="1">
        <f t="shared" si="164"/>
        <v>2.1019199999999998</v>
      </c>
      <c r="AC453" s="23">
        <f t="shared" si="172"/>
        <v>0.32343881265751895</v>
      </c>
      <c r="AF453" s="1" t="e">
        <f t="shared" si="173"/>
        <v>#DIV/0!</v>
      </c>
      <c r="AG453" s="1">
        <v>69000</v>
      </c>
      <c r="AH453" s="1">
        <v>80000</v>
      </c>
      <c r="AI453" s="1">
        <f t="shared" ref="AI453:AI516" si="177">ROUND(AH453/AG453,2)</f>
        <v>1.1599999999999999</v>
      </c>
      <c r="AJ453" s="1">
        <v>1.7949999999999999</v>
      </c>
      <c r="AK453" s="1">
        <f t="shared" si="165"/>
        <v>1.56165</v>
      </c>
      <c r="AL453" s="23">
        <f t="shared" si="174"/>
        <v>0.49733968076169144</v>
      </c>
      <c r="AO453" s="1" t="e">
        <f t="shared" si="175"/>
        <v>#DIV/0!</v>
      </c>
      <c r="AR453" s="1" t="e">
        <f t="shared" si="176"/>
        <v>#DIV/0!</v>
      </c>
      <c r="AS453" s="1">
        <v>1.1870000000000001</v>
      </c>
      <c r="AT453" s="1">
        <f t="shared" si="166"/>
        <v>1.0326900000000001</v>
      </c>
      <c r="AU453" s="23">
        <f t="shared" si="157"/>
        <v>0.6676001120134416</v>
      </c>
      <c r="AV453" s="1">
        <v>58000</v>
      </c>
      <c r="AW453" s="1">
        <v>73000</v>
      </c>
      <c r="AX453" s="1">
        <f t="shared" ref="AX453:AX516" si="178">ROUND(AW453/AV453,2)</f>
        <v>1.26</v>
      </c>
      <c r="AY453" s="1">
        <v>0.95299999999999996</v>
      </c>
      <c r="AZ453" s="1">
        <f t="shared" si="167"/>
        <v>0.82911000000000001</v>
      </c>
      <c r="BA453" s="23">
        <f t="shared" si="159"/>
        <v>0.73312797535704277</v>
      </c>
      <c r="BB453" s="1" t="s">
        <v>438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</row>
    <row r="454" spans="2:61" x14ac:dyDescent="0.2">
      <c r="B454" s="22"/>
    </row>
    <row r="455" spans="2:61" x14ac:dyDescent="0.2">
      <c r="B455" s="22" t="s">
        <v>445</v>
      </c>
      <c r="C455" s="1">
        <v>7</v>
      </c>
      <c r="F455" s="1" t="e">
        <f>ROUND(E455/D455,2)</f>
        <v>#DIV/0!</v>
      </c>
      <c r="G455" s="1" t="s">
        <v>63</v>
      </c>
      <c r="H455" s="1" t="s">
        <v>804</v>
      </c>
      <c r="I455" s="1">
        <v>2.762</v>
      </c>
      <c r="J455" s="1">
        <f t="shared" si="161"/>
        <v>2.6238999999999999</v>
      </c>
      <c r="K455" s="23">
        <v>0</v>
      </c>
      <c r="N455" s="1" t="e">
        <f t="shared" si="168"/>
        <v>#DIV/0!</v>
      </c>
      <c r="O455" s="1">
        <v>2.1709999999999998</v>
      </c>
      <c r="P455" s="1">
        <f t="shared" si="162"/>
        <v>2.0624499999999997</v>
      </c>
      <c r="Q455" s="23">
        <f t="shared" si="169"/>
        <v>0.21397538015930495</v>
      </c>
      <c r="T455" s="1" t="e">
        <f t="shared" si="170"/>
        <v>#DIV/0!</v>
      </c>
      <c r="U455" s="1">
        <v>1.7709999999999999</v>
      </c>
      <c r="V455" s="1">
        <f t="shared" si="163"/>
        <v>1.6824499999999998</v>
      </c>
      <c r="W455" s="23">
        <f t="shared" si="171"/>
        <v>0.35879797248370748</v>
      </c>
      <c r="X455" s="1">
        <v>67000</v>
      </c>
      <c r="Y455" s="1">
        <v>80000</v>
      </c>
      <c r="Z455" s="1">
        <f t="shared" ref="Z455:Z516" si="179">ROUND(Y455/X455,2)</f>
        <v>1.19</v>
      </c>
      <c r="AA455" s="1">
        <v>1.206</v>
      </c>
      <c r="AB455" s="1">
        <f t="shared" si="164"/>
        <v>1.1456999999999999</v>
      </c>
      <c r="AC455" s="23">
        <f t="shared" si="172"/>
        <v>0.56335988414192617</v>
      </c>
      <c r="AF455" s="1" t="e">
        <f t="shared" si="173"/>
        <v>#DIV/0!</v>
      </c>
      <c r="AG455" s="1">
        <v>57000</v>
      </c>
      <c r="AH455" s="1">
        <v>71000</v>
      </c>
      <c r="AI455" s="1">
        <f t="shared" si="177"/>
        <v>1.25</v>
      </c>
      <c r="AJ455" s="1">
        <v>0.64200000000000002</v>
      </c>
      <c r="AK455" s="1">
        <f t="shared" si="165"/>
        <v>0.6099</v>
      </c>
      <c r="AL455" s="23">
        <f t="shared" si="174"/>
        <v>0.76755973931933386</v>
      </c>
      <c r="AO455" s="1" t="e">
        <f t="shared" si="175"/>
        <v>#DIV/0!</v>
      </c>
      <c r="AR455" s="1" t="e">
        <f t="shared" si="176"/>
        <v>#DIV/0!</v>
      </c>
      <c r="AS455" s="1">
        <v>0.29699999999999999</v>
      </c>
      <c r="AT455" s="1">
        <f t="shared" si="166"/>
        <v>0.28214999999999996</v>
      </c>
      <c r="AU455" s="23">
        <f t="shared" si="157"/>
        <v>0.89246922519913108</v>
      </c>
      <c r="AV455" s="1">
        <v>66000</v>
      </c>
      <c r="AW455" s="1">
        <v>77000</v>
      </c>
      <c r="AX455" s="1">
        <f t="shared" si="178"/>
        <v>1.17</v>
      </c>
      <c r="AY455" s="1">
        <v>0.20599999999999999</v>
      </c>
      <c r="AZ455" s="1">
        <f t="shared" si="167"/>
        <v>0.19569999999999999</v>
      </c>
      <c r="BA455" s="23">
        <f t="shared" si="159"/>
        <v>0.92541636495293267</v>
      </c>
      <c r="BB455" s="1" t="s">
        <v>438</v>
      </c>
      <c r="BC455" s="1" t="s">
        <v>437</v>
      </c>
      <c r="BD455" s="1">
        <v>0</v>
      </c>
      <c r="BE455" s="1">
        <v>0</v>
      </c>
      <c r="BF455" s="1">
        <v>1</v>
      </c>
      <c r="BG455" s="1">
        <v>0</v>
      </c>
      <c r="BH455" s="1">
        <v>0</v>
      </c>
      <c r="BI455" s="1">
        <v>1</v>
      </c>
    </row>
    <row r="456" spans="2:61" x14ac:dyDescent="0.2">
      <c r="B456" s="22" t="s">
        <v>446</v>
      </c>
      <c r="C456" s="1">
        <v>8</v>
      </c>
      <c r="F456" s="1" t="e">
        <f>ROUND(E456/D456,2)</f>
        <v>#DIV/0!</v>
      </c>
      <c r="G456" s="1" t="s">
        <v>63</v>
      </c>
      <c r="H456" s="1" t="s">
        <v>883</v>
      </c>
      <c r="I456" s="1">
        <v>2.8319999999999999</v>
      </c>
      <c r="J456" s="1">
        <f t="shared" si="161"/>
        <v>2.6903999999999999</v>
      </c>
      <c r="K456" s="23">
        <v>0</v>
      </c>
      <c r="N456" s="1" t="e">
        <f t="shared" si="168"/>
        <v>#DIV/0!</v>
      </c>
      <c r="O456" s="1">
        <v>1.4430000000000001</v>
      </c>
      <c r="P456" s="1">
        <f t="shared" si="162"/>
        <v>1.3708499999999999</v>
      </c>
      <c r="Q456" s="23">
        <f t="shared" si="169"/>
        <v>0.49046610169491522</v>
      </c>
      <c r="T456" s="1" t="e">
        <f t="shared" si="170"/>
        <v>#DIV/0!</v>
      </c>
      <c r="U456" s="1">
        <v>0.94599999999999995</v>
      </c>
      <c r="V456" s="1">
        <f t="shared" si="163"/>
        <v>0.89869999999999994</v>
      </c>
      <c r="W456" s="23">
        <f t="shared" si="171"/>
        <v>0.66596045197740117</v>
      </c>
      <c r="X456" s="1">
        <v>21000</v>
      </c>
      <c r="Y456" s="1">
        <v>39000</v>
      </c>
      <c r="Z456" s="1">
        <f t="shared" si="179"/>
        <v>1.86</v>
      </c>
      <c r="AA456" s="1">
        <v>0.504</v>
      </c>
      <c r="AB456" s="1">
        <f t="shared" si="164"/>
        <v>0.4788</v>
      </c>
      <c r="AC456" s="23">
        <f t="shared" si="172"/>
        <v>0.82203389830508478</v>
      </c>
      <c r="AF456" s="1" t="e">
        <f t="shared" si="173"/>
        <v>#DIV/0!</v>
      </c>
      <c r="AG456" s="1">
        <v>11900</v>
      </c>
      <c r="AH456" s="1">
        <v>35000</v>
      </c>
      <c r="AI456" s="1">
        <f t="shared" si="177"/>
        <v>2.94</v>
      </c>
      <c r="AJ456" s="1">
        <v>0.24199999999999999</v>
      </c>
      <c r="AK456" s="1">
        <f t="shared" si="165"/>
        <v>0.22989999999999999</v>
      </c>
      <c r="AL456" s="23">
        <f t="shared" si="174"/>
        <v>0.91454802259887003</v>
      </c>
      <c r="AO456" s="1" t="e">
        <f t="shared" si="175"/>
        <v>#DIV/0!</v>
      </c>
      <c r="AR456" s="1" t="e">
        <f t="shared" si="176"/>
        <v>#DIV/0!</v>
      </c>
      <c r="AS456" s="1">
        <v>0.11600000000000001</v>
      </c>
      <c r="AT456" s="1">
        <f t="shared" si="166"/>
        <v>0.11020000000000001</v>
      </c>
      <c r="AU456" s="23">
        <f t="shared" si="157"/>
        <v>0.95903954802259883</v>
      </c>
      <c r="AV456" s="1">
        <v>7900</v>
      </c>
      <c r="AW456" s="1">
        <v>32000</v>
      </c>
      <c r="AX456" s="1">
        <f t="shared" si="178"/>
        <v>4.05</v>
      </c>
      <c r="AY456" s="1">
        <v>7.2999999999999995E-2</v>
      </c>
      <c r="AZ456" s="1">
        <f t="shared" si="167"/>
        <v>6.9349999999999995E-2</v>
      </c>
      <c r="BA456" s="23">
        <f t="shared" si="159"/>
        <v>0.97422316384180796</v>
      </c>
      <c r="BB456" s="1" t="s">
        <v>438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</row>
    <row r="457" spans="2:61" x14ac:dyDescent="0.2">
      <c r="B457" s="22" t="s">
        <v>447</v>
      </c>
      <c r="C457" s="1">
        <v>9</v>
      </c>
      <c r="F457" s="1" t="e">
        <f>ROUND(E457/D457,2)</f>
        <v>#DIV/0!</v>
      </c>
      <c r="G457" s="1" t="s">
        <v>788</v>
      </c>
      <c r="H457" s="1" t="s">
        <v>961</v>
      </c>
      <c r="I457" s="1">
        <v>3.49</v>
      </c>
      <c r="J457" s="1">
        <f t="shared" si="161"/>
        <v>3.0363000000000002</v>
      </c>
      <c r="K457" s="23">
        <v>0</v>
      </c>
      <c r="N457" s="1" t="e">
        <f t="shared" si="168"/>
        <v>#DIV/0!</v>
      </c>
      <c r="O457" s="1">
        <v>2.4470000000000001</v>
      </c>
      <c r="P457" s="1">
        <f t="shared" si="162"/>
        <v>2.1288900000000002</v>
      </c>
      <c r="Q457" s="23">
        <f t="shared" si="169"/>
        <v>0.29885386819484239</v>
      </c>
      <c r="T457" s="1" t="e">
        <f t="shared" si="170"/>
        <v>#DIV/0!</v>
      </c>
      <c r="U457" s="1">
        <v>2.137</v>
      </c>
      <c r="V457" s="1">
        <f t="shared" si="163"/>
        <v>1.8591899999999999</v>
      </c>
      <c r="W457" s="23">
        <f t="shared" si="171"/>
        <v>0.3876790830945559</v>
      </c>
      <c r="X457" s="1">
        <v>24000</v>
      </c>
      <c r="Y457" s="1">
        <v>40000</v>
      </c>
      <c r="Z457" s="1">
        <f t="shared" si="179"/>
        <v>1.67</v>
      </c>
      <c r="AA457" s="1">
        <v>1.46</v>
      </c>
      <c r="AB457" s="1">
        <f t="shared" si="164"/>
        <v>1.2702</v>
      </c>
      <c r="AC457" s="23">
        <f t="shared" si="172"/>
        <v>0.58166189111747857</v>
      </c>
      <c r="AF457" s="1" t="e">
        <f t="shared" si="173"/>
        <v>#DIV/0!</v>
      </c>
      <c r="AG457" s="1" t="s">
        <v>615</v>
      </c>
      <c r="AH457" s="1">
        <v>34000</v>
      </c>
      <c r="AI457" s="1">
        <f>ROUND(AH457/14800,2)</f>
        <v>2.2999999999999998</v>
      </c>
      <c r="AJ457" s="1">
        <v>0.93500000000000005</v>
      </c>
      <c r="AK457" s="1">
        <f t="shared" si="165"/>
        <v>0.81345000000000001</v>
      </c>
      <c r="AL457" s="23">
        <f t="shared" si="174"/>
        <v>0.73209169054441259</v>
      </c>
      <c r="AO457" s="1" t="e">
        <f t="shared" si="175"/>
        <v>#DIV/0!</v>
      </c>
      <c r="AR457" s="1" t="e">
        <f t="shared" si="176"/>
        <v>#DIV/0!</v>
      </c>
      <c r="AS457" s="1">
        <v>0.64500000000000002</v>
      </c>
      <c r="AT457" s="1">
        <f t="shared" si="166"/>
        <v>0.56115000000000004</v>
      </c>
      <c r="AU457" s="23">
        <f t="shared" si="157"/>
        <v>0.81518624641833815</v>
      </c>
      <c r="AV457" s="1" t="s">
        <v>616</v>
      </c>
      <c r="AW457" s="1">
        <v>34000</v>
      </c>
      <c r="AX457" s="1">
        <f>ROUND(AW457/14100,2)</f>
        <v>2.41</v>
      </c>
      <c r="AY457" s="1">
        <v>0.48499999999999999</v>
      </c>
      <c r="AZ457" s="1">
        <f t="shared" si="167"/>
        <v>0.42194999999999999</v>
      </c>
      <c r="BA457" s="23">
        <f t="shared" si="159"/>
        <v>0.86103151862464178</v>
      </c>
      <c r="BB457" s="1" t="s">
        <v>438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</row>
    <row r="458" spans="2:61" x14ac:dyDescent="0.2">
      <c r="B458" s="22"/>
    </row>
    <row r="459" spans="2:61" x14ac:dyDescent="0.2">
      <c r="B459" s="22" t="s">
        <v>448</v>
      </c>
      <c r="C459" s="1">
        <v>10</v>
      </c>
      <c r="F459" s="1" t="e">
        <f>ROUND(E459/D459,2)</f>
        <v>#DIV/0!</v>
      </c>
      <c r="G459" s="1" t="s">
        <v>63</v>
      </c>
      <c r="H459" s="1">
        <v>3.48</v>
      </c>
      <c r="I459" s="1">
        <v>2.7010000000000001</v>
      </c>
      <c r="J459" s="1">
        <f t="shared" si="161"/>
        <v>2.7010000000000001</v>
      </c>
      <c r="K459" s="23">
        <v>0</v>
      </c>
      <c r="N459" s="1" t="e">
        <f t="shared" si="168"/>
        <v>#DIV/0!</v>
      </c>
      <c r="O459" s="1">
        <v>2.6949999999999998</v>
      </c>
      <c r="P459" s="1">
        <f t="shared" si="162"/>
        <v>2.6949999999999998</v>
      </c>
      <c r="Q459" s="23">
        <f t="shared" si="169"/>
        <v>2.2213994816735472E-3</v>
      </c>
      <c r="T459" s="1" t="e">
        <f t="shared" si="170"/>
        <v>#DIV/0!</v>
      </c>
      <c r="U459" s="1">
        <v>2.7349999999999999</v>
      </c>
      <c r="V459" s="1">
        <f t="shared" si="163"/>
        <v>2.7349999999999999</v>
      </c>
      <c r="W459" s="23">
        <f t="shared" si="171"/>
        <v>-1.2587930396149583E-2</v>
      </c>
      <c r="X459" s="1" t="s">
        <v>124</v>
      </c>
      <c r="Y459" s="1" t="s">
        <v>124</v>
      </c>
      <c r="Z459" s="1" t="e">
        <f t="shared" si="179"/>
        <v>#VALUE!</v>
      </c>
      <c r="AA459" s="1">
        <v>2.7530000000000001</v>
      </c>
      <c r="AB459" s="1">
        <f t="shared" si="164"/>
        <v>2.7530000000000001</v>
      </c>
      <c r="AC459" s="23">
        <f t="shared" si="172"/>
        <v>-1.9252128841170002E-2</v>
      </c>
      <c r="AF459" s="1" t="e">
        <f t="shared" si="173"/>
        <v>#DIV/0!</v>
      </c>
      <c r="AG459" s="1" t="s">
        <v>124</v>
      </c>
      <c r="AH459" s="1" t="s">
        <v>124</v>
      </c>
      <c r="AI459" s="1" t="e">
        <f t="shared" si="177"/>
        <v>#VALUE!</v>
      </c>
      <c r="AJ459" s="1">
        <v>2.78</v>
      </c>
      <c r="AK459" s="1">
        <f t="shared" si="165"/>
        <v>2.78</v>
      </c>
      <c r="AL459" s="23">
        <f t="shared" si="174"/>
        <v>-2.9248426508700298E-2</v>
      </c>
      <c r="AO459" s="1" t="e">
        <f t="shared" si="175"/>
        <v>#DIV/0!</v>
      </c>
      <c r="AR459" s="1" t="e">
        <f t="shared" si="176"/>
        <v>#DIV/0!</v>
      </c>
      <c r="AS459" s="1">
        <v>2.8010000000000002</v>
      </c>
      <c r="AT459" s="1">
        <f t="shared" si="166"/>
        <v>2.8010000000000002</v>
      </c>
      <c r="AU459" s="23">
        <f t="shared" ref="AU459:AU522" si="180">1-(AT459/J459)</f>
        <v>-3.7023324694557713E-2</v>
      </c>
      <c r="AV459" s="1" t="s">
        <v>124</v>
      </c>
      <c r="AW459" s="1" t="s">
        <v>124</v>
      </c>
      <c r="AX459" s="1" t="e">
        <f t="shared" si="178"/>
        <v>#VALUE!</v>
      </c>
      <c r="AY459" s="1">
        <v>2.8130000000000002</v>
      </c>
      <c r="AZ459" s="1">
        <f t="shared" si="167"/>
        <v>2.8130000000000002</v>
      </c>
      <c r="BA459" s="23">
        <f t="shared" si="159"/>
        <v>-4.1466123657904586E-2</v>
      </c>
      <c r="BB459" s="1" t="s">
        <v>438</v>
      </c>
      <c r="BC459" s="1" t="s">
        <v>379</v>
      </c>
      <c r="BD459" s="1">
        <v>0</v>
      </c>
      <c r="BE459" s="1">
        <v>0.5</v>
      </c>
      <c r="BF459" s="1">
        <v>0</v>
      </c>
      <c r="BG459" s="1">
        <v>0</v>
      </c>
      <c r="BH459" s="1">
        <v>0</v>
      </c>
      <c r="BI459" s="1">
        <v>0</v>
      </c>
    </row>
    <row r="460" spans="2:61" x14ac:dyDescent="0.2">
      <c r="B460" s="22" t="s">
        <v>449</v>
      </c>
      <c r="C460" s="1">
        <v>11</v>
      </c>
      <c r="F460" s="1" t="e">
        <f>ROUND(E460/D460,2)</f>
        <v>#DIV/0!</v>
      </c>
      <c r="G460" s="1" t="s">
        <v>63</v>
      </c>
      <c r="H460" s="1">
        <v>3.54</v>
      </c>
      <c r="I460" s="1">
        <v>2.6909999999999998</v>
      </c>
      <c r="J460" s="1">
        <f t="shared" si="161"/>
        <v>2.6909999999999998</v>
      </c>
      <c r="K460" s="23">
        <v>0</v>
      </c>
      <c r="N460" s="1" t="e">
        <f t="shared" si="168"/>
        <v>#DIV/0!</v>
      </c>
      <c r="O460" s="1">
        <v>2.7040000000000002</v>
      </c>
      <c r="P460" s="1">
        <f t="shared" si="162"/>
        <v>2.7040000000000002</v>
      </c>
      <c r="Q460" s="23">
        <f t="shared" si="169"/>
        <v>-4.8309178743961567E-3</v>
      </c>
      <c r="T460" s="1" t="e">
        <f t="shared" si="170"/>
        <v>#DIV/0!</v>
      </c>
      <c r="U460" s="1">
        <v>2.72</v>
      </c>
      <c r="V460" s="1">
        <f t="shared" si="163"/>
        <v>2.72</v>
      </c>
      <c r="W460" s="23">
        <f t="shared" si="171"/>
        <v>-1.077666295057611E-2</v>
      </c>
      <c r="X460" s="1" t="s">
        <v>124</v>
      </c>
      <c r="Y460" s="1" t="s">
        <v>124</v>
      </c>
      <c r="Z460" s="1" t="e">
        <f t="shared" si="179"/>
        <v>#VALUE!</v>
      </c>
      <c r="AA460" s="1">
        <v>2.6989999999999998</v>
      </c>
      <c r="AB460" s="1">
        <f t="shared" si="164"/>
        <v>2.6989999999999998</v>
      </c>
      <c r="AC460" s="23">
        <f t="shared" si="172"/>
        <v>-2.9728725380899768E-3</v>
      </c>
      <c r="AF460" s="1" t="e">
        <f t="shared" si="173"/>
        <v>#DIV/0!</v>
      </c>
      <c r="AG460" s="1" t="s">
        <v>124</v>
      </c>
      <c r="AH460" s="1" t="s">
        <v>124</v>
      </c>
      <c r="AI460" s="1" t="e">
        <f t="shared" si="177"/>
        <v>#VALUE!</v>
      </c>
      <c r="AJ460" s="1">
        <v>2.7050000000000001</v>
      </c>
      <c r="AK460" s="1">
        <f t="shared" si="165"/>
        <v>2.7050000000000001</v>
      </c>
      <c r="AL460" s="23">
        <f t="shared" si="174"/>
        <v>-5.2025269416575703E-3</v>
      </c>
      <c r="AO460" s="1" t="e">
        <f t="shared" si="175"/>
        <v>#DIV/0!</v>
      </c>
      <c r="AR460" s="1" t="e">
        <f t="shared" si="176"/>
        <v>#DIV/0!</v>
      </c>
      <c r="AS460" s="1">
        <v>2.6949999999999998</v>
      </c>
      <c r="AT460" s="1">
        <f t="shared" si="166"/>
        <v>2.6949999999999998</v>
      </c>
      <c r="AU460" s="23">
        <f t="shared" si="180"/>
        <v>-1.4864362690449884E-3</v>
      </c>
      <c r="AV460" s="1" t="s">
        <v>124</v>
      </c>
      <c r="AW460" s="1" t="s">
        <v>124</v>
      </c>
      <c r="AX460" s="1" t="e">
        <f t="shared" si="178"/>
        <v>#VALUE!</v>
      </c>
      <c r="AY460" s="1">
        <v>2.6920000000000002</v>
      </c>
      <c r="AZ460" s="1">
        <f t="shared" si="167"/>
        <v>2.6920000000000002</v>
      </c>
      <c r="BA460" s="23">
        <f t="shared" si="159"/>
        <v>-3.7160906726141363E-4</v>
      </c>
      <c r="BB460" s="1" t="s">
        <v>438</v>
      </c>
      <c r="BC460" s="1" t="s">
        <v>75</v>
      </c>
      <c r="BD460" s="1">
        <v>0</v>
      </c>
      <c r="BE460" s="1">
        <v>1</v>
      </c>
      <c r="BF460" s="1">
        <v>0</v>
      </c>
      <c r="BG460" s="1">
        <v>0</v>
      </c>
      <c r="BH460" s="1">
        <v>0</v>
      </c>
      <c r="BI460" s="1">
        <v>0</v>
      </c>
    </row>
    <row r="461" spans="2:61" x14ac:dyDescent="0.2">
      <c r="B461" s="22" t="s">
        <v>450</v>
      </c>
      <c r="C461" s="1">
        <v>12</v>
      </c>
      <c r="F461" s="1" t="e">
        <f>ROUND(E461/D461,2)</f>
        <v>#DIV/0!</v>
      </c>
      <c r="G461" s="1" t="s">
        <v>63</v>
      </c>
      <c r="H461" s="1">
        <v>3.93</v>
      </c>
      <c r="I461" s="1">
        <v>2.7440000000000002</v>
      </c>
      <c r="J461" s="1">
        <f t="shared" si="161"/>
        <v>2.7440000000000002</v>
      </c>
      <c r="K461" s="23">
        <v>0</v>
      </c>
      <c r="N461" s="1" t="e">
        <f t="shared" si="168"/>
        <v>#DIV/0!</v>
      </c>
      <c r="O461" s="1">
        <v>2.7549999999999999</v>
      </c>
      <c r="P461" s="1">
        <f t="shared" si="162"/>
        <v>2.7549999999999999</v>
      </c>
      <c r="Q461" s="23">
        <f t="shared" si="169"/>
        <v>-4.0087463556850444E-3</v>
      </c>
      <c r="T461" s="1" t="e">
        <f t="shared" si="170"/>
        <v>#DIV/0!</v>
      </c>
      <c r="U461" s="1">
        <v>2.7709999999999999</v>
      </c>
      <c r="V461" s="1">
        <f t="shared" si="163"/>
        <v>2.7709999999999999</v>
      </c>
      <c r="W461" s="23">
        <f t="shared" si="171"/>
        <v>-9.8396501457724828E-3</v>
      </c>
      <c r="X461" s="1" t="s">
        <v>124</v>
      </c>
      <c r="Y461" s="1" t="s">
        <v>124</v>
      </c>
      <c r="Z461" s="1" t="e">
        <f t="shared" si="179"/>
        <v>#VALUE!</v>
      </c>
      <c r="AA461" s="1">
        <v>2.7549999999999999</v>
      </c>
      <c r="AB461" s="1">
        <f t="shared" si="164"/>
        <v>2.7549999999999999</v>
      </c>
      <c r="AC461" s="23">
        <f t="shared" si="172"/>
        <v>-4.0087463556850444E-3</v>
      </c>
      <c r="AF461" s="1" t="e">
        <f t="shared" si="173"/>
        <v>#DIV/0!</v>
      </c>
      <c r="AG461" s="1" t="s">
        <v>124</v>
      </c>
      <c r="AH461" s="1" t="s">
        <v>124</v>
      </c>
      <c r="AI461" s="1" t="e">
        <f t="shared" si="177"/>
        <v>#VALUE!</v>
      </c>
      <c r="AJ461" s="1">
        <v>2.7410000000000001</v>
      </c>
      <c r="AK461" s="1">
        <f t="shared" si="165"/>
        <v>2.7410000000000001</v>
      </c>
      <c r="AL461" s="23">
        <f t="shared" si="174"/>
        <v>1.0932944606414363E-3</v>
      </c>
      <c r="AO461" s="1" t="e">
        <f t="shared" si="175"/>
        <v>#DIV/0!</v>
      </c>
      <c r="AR461" s="1" t="e">
        <f t="shared" si="176"/>
        <v>#DIV/0!</v>
      </c>
      <c r="AS461" s="1">
        <v>2.7290000000000001</v>
      </c>
      <c r="AT461" s="1">
        <f t="shared" si="166"/>
        <v>2.7290000000000001</v>
      </c>
      <c r="AU461" s="23">
        <f t="shared" si="180"/>
        <v>5.4664723032070706E-3</v>
      </c>
      <c r="AV461" s="1" t="s">
        <v>124</v>
      </c>
      <c r="AW461" s="1" t="s">
        <v>124</v>
      </c>
      <c r="AX461" s="1" t="e">
        <f t="shared" si="178"/>
        <v>#VALUE!</v>
      </c>
      <c r="AY461" s="1">
        <v>2.7229999999999999</v>
      </c>
      <c r="AZ461" s="1">
        <f t="shared" si="167"/>
        <v>2.7229999999999999</v>
      </c>
      <c r="BA461" s="23">
        <f t="shared" si="159"/>
        <v>7.6530612244899432E-3</v>
      </c>
      <c r="BB461" s="1" t="s">
        <v>438</v>
      </c>
      <c r="BC461" s="1" t="s">
        <v>379</v>
      </c>
      <c r="BD461" s="1">
        <v>0</v>
      </c>
      <c r="BE461" s="1">
        <v>0.5</v>
      </c>
      <c r="BF461" s="1">
        <v>0</v>
      </c>
      <c r="BG461" s="1">
        <v>0</v>
      </c>
      <c r="BH461" s="1">
        <v>0</v>
      </c>
      <c r="BI461" s="1">
        <v>0</v>
      </c>
    </row>
    <row r="462" spans="2:61" x14ac:dyDescent="0.2">
      <c r="B462" s="22"/>
    </row>
    <row r="463" spans="2:61" x14ac:dyDescent="0.2">
      <c r="B463" s="22" t="s">
        <v>451</v>
      </c>
      <c r="C463" s="1">
        <v>13</v>
      </c>
      <c r="F463" s="1" t="e">
        <f>ROUND(E463/D463,2)</f>
        <v>#DIV/0!</v>
      </c>
      <c r="G463" s="1" t="s">
        <v>63</v>
      </c>
      <c r="H463" s="1" t="s">
        <v>962</v>
      </c>
      <c r="I463" s="1">
        <v>2.64</v>
      </c>
      <c r="J463" s="1">
        <f t="shared" si="161"/>
        <v>2.64</v>
      </c>
      <c r="K463" s="23">
        <v>0</v>
      </c>
      <c r="N463" s="1" t="e">
        <f t="shared" si="168"/>
        <v>#DIV/0!</v>
      </c>
      <c r="O463" s="1">
        <v>0.25600000000000001</v>
      </c>
      <c r="P463" s="1">
        <f t="shared" si="162"/>
        <v>0.25600000000000001</v>
      </c>
      <c r="Q463" s="23">
        <f t="shared" si="169"/>
        <v>0.90303030303030307</v>
      </c>
      <c r="T463" s="1" t="e">
        <f t="shared" si="170"/>
        <v>#DIV/0!</v>
      </c>
      <c r="U463" s="1">
        <v>7.4999999999999997E-2</v>
      </c>
      <c r="V463" s="1">
        <f t="shared" si="163"/>
        <v>7.4999999999999997E-2</v>
      </c>
      <c r="W463" s="23">
        <f t="shared" si="171"/>
        <v>0.97159090909090906</v>
      </c>
      <c r="X463" s="1">
        <v>21000</v>
      </c>
      <c r="Y463" s="1">
        <v>42000</v>
      </c>
      <c r="Z463" s="1">
        <f t="shared" si="179"/>
        <v>2</v>
      </c>
      <c r="AA463" s="1">
        <v>2.9000000000000001E-2</v>
      </c>
      <c r="AB463" s="1">
        <f t="shared" si="164"/>
        <v>2.9000000000000001E-2</v>
      </c>
      <c r="AC463" s="23">
        <f t="shared" si="172"/>
        <v>0.98901515151515151</v>
      </c>
      <c r="AF463" s="1" t="e">
        <f t="shared" si="173"/>
        <v>#DIV/0!</v>
      </c>
      <c r="AG463" s="1">
        <v>20000</v>
      </c>
      <c r="AH463" s="1">
        <v>41000</v>
      </c>
      <c r="AI463" s="1">
        <f t="shared" si="177"/>
        <v>2.0499999999999998</v>
      </c>
      <c r="AJ463" s="1">
        <v>0</v>
      </c>
      <c r="AK463" s="1">
        <f t="shared" si="165"/>
        <v>0</v>
      </c>
      <c r="AL463" s="23">
        <f t="shared" si="174"/>
        <v>1</v>
      </c>
      <c r="AO463" s="1" t="e">
        <f t="shared" si="175"/>
        <v>#DIV/0!</v>
      </c>
      <c r="AR463" s="1" t="e">
        <f t="shared" si="176"/>
        <v>#DIV/0!</v>
      </c>
      <c r="AS463" s="1">
        <v>0</v>
      </c>
      <c r="AT463" s="1">
        <f t="shared" si="166"/>
        <v>0</v>
      </c>
      <c r="AU463" s="23">
        <f t="shared" si="180"/>
        <v>1</v>
      </c>
      <c r="AV463" s="1">
        <v>21000</v>
      </c>
      <c r="AW463" s="1">
        <v>41000</v>
      </c>
      <c r="AX463" s="1">
        <f t="shared" si="178"/>
        <v>1.95</v>
      </c>
      <c r="AY463" s="1">
        <v>0</v>
      </c>
      <c r="AZ463" s="1">
        <f t="shared" si="167"/>
        <v>0</v>
      </c>
      <c r="BA463" s="23">
        <f t="shared" si="159"/>
        <v>1</v>
      </c>
      <c r="BB463" s="1" t="s">
        <v>438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</row>
    <row r="464" spans="2:61" x14ac:dyDescent="0.2">
      <c r="B464" s="22" t="s">
        <v>452</v>
      </c>
      <c r="C464" s="1">
        <v>14</v>
      </c>
      <c r="F464" s="1" t="e">
        <f>ROUND(E464/D464,2)</f>
        <v>#DIV/0!</v>
      </c>
      <c r="G464" s="1" t="s">
        <v>63</v>
      </c>
      <c r="H464" s="1" t="s">
        <v>963</v>
      </c>
      <c r="I464" s="1">
        <v>2.6539999999999999</v>
      </c>
      <c r="J464" s="1">
        <f t="shared" si="161"/>
        <v>2.6539999999999999</v>
      </c>
      <c r="K464" s="23">
        <v>0</v>
      </c>
      <c r="N464" s="1" t="e">
        <f t="shared" si="168"/>
        <v>#DIV/0!</v>
      </c>
      <c r="O464" s="1">
        <v>0.65300000000000002</v>
      </c>
      <c r="P464" s="1">
        <f t="shared" si="162"/>
        <v>0.65300000000000002</v>
      </c>
      <c r="Q464" s="23">
        <f t="shared" si="169"/>
        <v>0.75395629238884698</v>
      </c>
      <c r="T464" s="1" t="e">
        <f t="shared" si="170"/>
        <v>#DIV/0!</v>
      </c>
      <c r="U464" s="1">
        <v>0.34</v>
      </c>
      <c r="V464" s="1">
        <f t="shared" si="163"/>
        <v>0.34</v>
      </c>
      <c r="W464" s="23">
        <f t="shared" si="171"/>
        <v>0.87189148455162013</v>
      </c>
      <c r="X464" s="1">
        <v>7800</v>
      </c>
      <c r="Y464" s="1">
        <v>23000</v>
      </c>
      <c r="Z464" s="1">
        <f t="shared" si="179"/>
        <v>2.95</v>
      </c>
      <c r="AA464" s="1">
        <v>0.104</v>
      </c>
      <c r="AB464" s="1">
        <f t="shared" si="164"/>
        <v>0.104</v>
      </c>
      <c r="AC464" s="23">
        <f t="shared" si="172"/>
        <v>0.96081386586284856</v>
      </c>
      <c r="AF464" s="1" t="e">
        <f t="shared" si="173"/>
        <v>#DIV/0!</v>
      </c>
      <c r="AG464" s="1">
        <v>8600</v>
      </c>
      <c r="AH464" s="1">
        <v>24000</v>
      </c>
      <c r="AI464" s="1">
        <f t="shared" si="177"/>
        <v>2.79</v>
      </c>
      <c r="AJ464" s="1">
        <v>3.5999999999999997E-2</v>
      </c>
      <c r="AK464" s="1">
        <f t="shared" si="165"/>
        <v>3.5999999999999997E-2</v>
      </c>
      <c r="AL464" s="23">
        <f t="shared" si="174"/>
        <v>0.98643556895252449</v>
      </c>
      <c r="AO464" s="1" t="e">
        <f t="shared" si="175"/>
        <v>#DIV/0!</v>
      </c>
      <c r="AR464" s="1" t="e">
        <f t="shared" si="176"/>
        <v>#DIV/0!</v>
      </c>
      <c r="AS464" s="1">
        <v>0</v>
      </c>
      <c r="AT464" s="1">
        <f t="shared" si="166"/>
        <v>0</v>
      </c>
      <c r="AU464" s="23">
        <f t="shared" si="180"/>
        <v>1</v>
      </c>
      <c r="AV464" s="1">
        <v>6400</v>
      </c>
      <c r="AW464" s="1">
        <v>23000</v>
      </c>
      <c r="AX464" s="1">
        <f t="shared" si="178"/>
        <v>3.59</v>
      </c>
      <c r="AY464" s="1">
        <v>0</v>
      </c>
      <c r="AZ464" s="1">
        <f t="shared" si="167"/>
        <v>0</v>
      </c>
      <c r="BA464" s="23">
        <f t="shared" si="159"/>
        <v>1</v>
      </c>
      <c r="BB464" s="1" t="s">
        <v>438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</row>
    <row r="465" spans="2:61" x14ac:dyDescent="0.2">
      <c r="B465" s="22" t="s">
        <v>453</v>
      </c>
      <c r="C465" s="1">
        <v>15</v>
      </c>
      <c r="F465" s="1" t="e">
        <f>ROUND(E465/D465,2)</f>
        <v>#DIV/0!</v>
      </c>
      <c r="G465" s="1" t="s">
        <v>63</v>
      </c>
      <c r="H465" s="1" t="s">
        <v>827</v>
      </c>
      <c r="I465" s="1">
        <v>2.7210000000000001</v>
      </c>
      <c r="J465" s="1">
        <f t="shared" si="161"/>
        <v>2.7210000000000001</v>
      </c>
      <c r="K465" s="23">
        <v>0</v>
      </c>
      <c r="N465" s="1" t="e">
        <f t="shared" si="168"/>
        <v>#DIV/0!</v>
      </c>
      <c r="O465" s="1">
        <v>1.3240000000000001</v>
      </c>
      <c r="P465" s="1">
        <f t="shared" si="162"/>
        <v>1.3240000000000001</v>
      </c>
      <c r="Q465" s="23">
        <f t="shared" si="169"/>
        <v>0.51341418596104371</v>
      </c>
      <c r="T465" s="1" t="e">
        <f t="shared" si="170"/>
        <v>#DIV/0!</v>
      </c>
      <c r="U465" s="1">
        <v>1.1599999999999999</v>
      </c>
      <c r="V465" s="1">
        <f t="shared" si="163"/>
        <v>1.1599999999999999</v>
      </c>
      <c r="W465" s="23">
        <f t="shared" si="171"/>
        <v>0.57368614479970603</v>
      </c>
      <c r="X465" s="1">
        <v>12000</v>
      </c>
      <c r="Y465" s="1">
        <v>28000</v>
      </c>
      <c r="Z465" s="1">
        <f t="shared" si="179"/>
        <v>2.33</v>
      </c>
      <c r="AA465" s="1">
        <v>0.47</v>
      </c>
      <c r="AB465" s="1">
        <f t="shared" si="164"/>
        <v>0.47</v>
      </c>
      <c r="AC465" s="23">
        <f t="shared" si="172"/>
        <v>0.82726938625505331</v>
      </c>
      <c r="AF465" s="1" t="e">
        <f t="shared" si="173"/>
        <v>#DIV/0!</v>
      </c>
      <c r="AG465" s="1">
        <v>10800</v>
      </c>
      <c r="AH465" s="1">
        <v>27000</v>
      </c>
      <c r="AI465" s="1">
        <f t="shared" si="177"/>
        <v>2.5</v>
      </c>
      <c r="AJ465" s="1">
        <v>0.214</v>
      </c>
      <c r="AK465" s="1">
        <f t="shared" si="165"/>
        <v>0.214</v>
      </c>
      <c r="AL465" s="23">
        <f t="shared" si="174"/>
        <v>0.9213524439544285</v>
      </c>
      <c r="AO465" s="1" t="e">
        <f t="shared" si="175"/>
        <v>#DIV/0!</v>
      </c>
      <c r="AR465" s="1" t="e">
        <f t="shared" si="176"/>
        <v>#DIV/0!</v>
      </c>
      <c r="AS465" s="1">
        <v>8.3000000000000004E-2</v>
      </c>
      <c r="AT465" s="1">
        <f t="shared" si="166"/>
        <v>8.3000000000000004E-2</v>
      </c>
      <c r="AU465" s="23">
        <f t="shared" si="180"/>
        <v>0.9694965086365307</v>
      </c>
      <c r="AV465" s="1">
        <v>9000</v>
      </c>
      <c r="AW465" s="1">
        <v>26000</v>
      </c>
      <c r="AX465" s="1">
        <f t="shared" si="178"/>
        <v>2.89</v>
      </c>
      <c r="AY465" s="1">
        <v>4.7E-2</v>
      </c>
      <c r="AZ465" s="1">
        <f t="shared" si="167"/>
        <v>4.7E-2</v>
      </c>
      <c r="BA465" s="23">
        <f t="shared" si="159"/>
        <v>0.98272693862550531</v>
      </c>
      <c r="BB465" s="1" t="s">
        <v>438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</row>
    <row r="466" spans="2:61" x14ac:dyDescent="0.2">
      <c r="B466" s="22"/>
    </row>
    <row r="467" spans="2:61" x14ac:dyDescent="0.2">
      <c r="B467" s="22"/>
    </row>
    <row r="468" spans="2:61" x14ac:dyDescent="0.2">
      <c r="B468" s="22"/>
    </row>
    <row r="469" spans="2:61" x14ac:dyDescent="0.2">
      <c r="B469" s="22" t="s">
        <v>454</v>
      </c>
      <c r="C469" s="1">
        <v>1</v>
      </c>
      <c r="F469" s="1" t="e">
        <f>ROUND(E469/D469,2)</f>
        <v>#DIV/0!</v>
      </c>
      <c r="G469" s="1" t="s">
        <v>63</v>
      </c>
      <c r="H469" s="1" t="s">
        <v>922</v>
      </c>
      <c r="I469" s="1">
        <v>2.786</v>
      </c>
      <c r="J469" s="1">
        <f t="shared" si="161"/>
        <v>2.6467000000000001</v>
      </c>
      <c r="K469" s="23">
        <v>0</v>
      </c>
      <c r="N469" s="1" t="e">
        <f t="shared" si="168"/>
        <v>#DIV/0!</v>
      </c>
      <c r="O469" s="1">
        <v>0.60099999999999998</v>
      </c>
      <c r="P469" s="1">
        <f t="shared" si="162"/>
        <v>0.57094999999999996</v>
      </c>
      <c r="Q469" s="23">
        <f t="shared" si="169"/>
        <v>0.78427853553481697</v>
      </c>
      <c r="T469" s="1" t="e">
        <f t="shared" si="170"/>
        <v>#DIV/0!</v>
      </c>
      <c r="U469" s="1">
        <v>0.33200000000000002</v>
      </c>
      <c r="V469" s="1">
        <f t="shared" si="163"/>
        <v>0.31540000000000001</v>
      </c>
      <c r="W469" s="23">
        <f t="shared" si="171"/>
        <v>0.88083273510409188</v>
      </c>
      <c r="X469" s="1">
        <v>31000</v>
      </c>
      <c r="Y469" s="1">
        <v>67000</v>
      </c>
      <c r="Z469" s="1">
        <f t="shared" si="179"/>
        <v>2.16</v>
      </c>
      <c r="AA469" s="1">
        <v>0.14099999999999999</v>
      </c>
      <c r="AB469" s="1">
        <f t="shared" si="164"/>
        <v>0.13394999999999999</v>
      </c>
      <c r="AC469" s="23">
        <f t="shared" si="172"/>
        <v>0.94938980617372581</v>
      </c>
      <c r="AF469" s="1" t="e">
        <f t="shared" si="173"/>
        <v>#DIV/0!</v>
      </c>
      <c r="AG469" s="1">
        <v>33000</v>
      </c>
      <c r="AH469" s="1">
        <v>68900</v>
      </c>
      <c r="AI469" s="1">
        <f t="shared" si="177"/>
        <v>2.09</v>
      </c>
      <c r="AJ469" s="1">
        <v>3.6999999999999998E-2</v>
      </c>
      <c r="AK469" s="1">
        <f t="shared" si="165"/>
        <v>3.5149999999999994E-2</v>
      </c>
      <c r="AL469" s="23">
        <f t="shared" si="174"/>
        <v>0.98671931083991382</v>
      </c>
      <c r="AO469" s="1" t="e">
        <f t="shared" si="175"/>
        <v>#DIV/0!</v>
      </c>
      <c r="AR469" s="1" t="e">
        <f t="shared" si="176"/>
        <v>#DIV/0!</v>
      </c>
      <c r="AS469" s="1">
        <v>0</v>
      </c>
      <c r="AT469" s="1">
        <f t="shared" si="166"/>
        <v>0</v>
      </c>
      <c r="AU469" s="23">
        <f t="shared" si="180"/>
        <v>1</v>
      </c>
      <c r="AV469" s="1" t="s">
        <v>124</v>
      </c>
      <c r="AW469" s="1" t="s">
        <v>124</v>
      </c>
      <c r="AX469" s="1" t="e">
        <f t="shared" si="178"/>
        <v>#VALUE!</v>
      </c>
      <c r="AY469" s="1">
        <v>0</v>
      </c>
      <c r="AZ469" s="1">
        <f t="shared" si="167"/>
        <v>0</v>
      </c>
      <c r="BA469" s="23">
        <f t="shared" si="159"/>
        <v>1</v>
      </c>
      <c r="BB469" s="1" t="s">
        <v>469</v>
      </c>
      <c r="BC469" s="1" t="s">
        <v>472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1</v>
      </c>
    </row>
    <row r="470" spans="2:61" x14ac:dyDescent="0.2">
      <c r="B470" s="22" t="s">
        <v>455</v>
      </c>
      <c r="C470" s="1">
        <v>2</v>
      </c>
      <c r="F470" s="1" t="e">
        <f>ROUND(E470/D470,2)</f>
        <v>#DIV/0!</v>
      </c>
      <c r="J470" s="1">
        <f t="shared" si="161"/>
        <v>0</v>
      </c>
      <c r="K470" s="23">
        <v>0</v>
      </c>
      <c r="N470" s="1" t="e">
        <f t="shared" si="168"/>
        <v>#DIV/0!</v>
      </c>
      <c r="P470" s="1">
        <f t="shared" si="162"/>
        <v>0</v>
      </c>
      <c r="Q470" s="23" t="e">
        <f t="shared" si="169"/>
        <v>#DIV/0!</v>
      </c>
      <c r="T470" s="1" t="e">
        <f t="shared" si="170"/>
        <v>#DIV/0!</v>
      </c>
      <c r="V470" s="1">
        <f t="shared" si="163"/>
        <v>0</v>
      </c>
      <c r="W470" s="23" t="e">
        <f t="shared" si="171"/>
        <v>#DIV/0!</v>
      </c>
      <c r="X470" s="1">
        <v>65000</v>
      </c>
      <c r="Y470" s="1">
        <v>183000</v>
      </c>
      <c r="Z470" s="1">
        <f t="shared" si="179"/>
        <v>2.82</v>
      </c>
      <c r="AB470" s="1">
        <f t="shared" si="164"/>
        <v>0</v>
      </c>
      <c r="AC470" s="23" t="e">
        <f t="shared" si="172"/>
        <v>#DIV/0!</v>
      </c>
      <c r="AF470" s="1" t="e">
        <f t="shared" si="173"/>
        <v>#DIV/0!</v>
      </c>
      <c r="AG470" s="1">
        <v>69000</v>
      </c>
      <c r="AH470" s="1">
        <v>207000</v>
      </c>
      <c r="AI470" s="1">
        <f t="shared" si="177"/>
        <v>3</v>
      </c>
      <c r="AK470" s="1">
        <f t="shared" si="165"/>
        <v>0</v>
      </c>
      <c r="AL470" s="23" t="e">
        <f t="shared" si="174"/>
        <v>#DIV/0!</v>
      </c>
      <c r="AO470" s="1" t="e">
        <f t="shared" si="175"/>
        <v>#DIV/0!</v>
      </c>
      <c r="AR470" s="1" t="e">
        <f t="shared" si="176"/>
        <v>#DIV/0!</v>
      </c>
      <c r="AT470" s="1">
        <f t="shared" si="166"/>
        <v>0</v>
      </c>
      <c r="AU470" s="23" t="e">
        <f t="shared" si="180"/>
        <v>#DIV/0!</v>
      </c>
      <c r="AV470" s="1" t="s">
        <v>124</v>
      </c>
      <c r="AW470" s="1" t="s">
        <v>124</v>
      </c>
      <c r="AX470" s="1" t="e">
        <f t="shared" si="178"/>
        <v>#VALUE!</v>
      </c>
      <c r="AZ470" s="1">
        <f t="shared" si="167"/>
        <v>0</v>
      </c>
      <c r="BA470" s="23" t="e">
        <f t="shared" si="159"/>
        <v>#DIV/0!</v>
      </c>
      <c r="BB470" s="1" t="s">
        <v>469</v>
      </c>
      <c r="BC470" s="1" t="s">
        <v>473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1</v>
      </c>
    </row>
    <row r="471" spans="2:61" x14ac:dyDescent="0.2">
      <c r="B471" s="22" t="s">
        <v>456</v>
      </c>
      <c r="C471" s="1">
        <v>3</v>
      </c>
      <c r="F471" s="1" t="e">
        <f>ROUND(E471/D471,2)</f>
        <v>#DIV/0!</v>
      </c>
      <c r="G471" s="1" t="s">
        <v>788</v>
      </c>
      <c r="H471" s="1" t="s">
        <v>964</v>
      </c>
      <c r="I471" s="1">
        <v>3.4489999999999998</v>
      </c>
      <c r="J471" s="1">
        <f t="shared" si="161"/>
        <v>3.0006299999999997</v>
      </c>
      <c r="K471" s="23">
        <v>0</v>
      </c>
      <c r="N471" s="1" t="e">
        <f t="shared" si="168"/>
        <v>#DIV/0!</v>
      </c>
      <c r="O471" s="1">
        <v>1.129</v>
      </c>
      <c r="P471" s="1">
        <f t="shared" si="162"/>
        <v>0.98223000000000005</v>
      </c>
      <c r="Q471" s="23">
        <f t="shared" si="169"/>
        <v>0.67265874166425044</v>
      </c>
      <c r="T471" s="1" t="e">
        <f t="shared" si="170"/>
        <v>#DIV/0!</v>
      </c>
      <c r="U471" s="1">
        <v>0.71099999999999997</v>
      </c>
      <c r="V471" s="1">
        <f t="shared" si="163"/>
        <v>0.61856999999999995</v>
      </c>
      <c r="W471" s="23">
        <f t="shared" si="171"/>
        <v>0.79385329080893008</v>
      </c>
      <c r="X471" s="1">
        <v>41000</v>
      </c>
      <c r="Y471" s="1">
        <v>87000</v>
      </c>
      <c r="Z471" s="1">
        <f t="shared" si="179"/>
        <v>2.12</v>
      </c>
      <c r="AA471" s="1">
        <v>0.39800000000000002</v>
      </c>
      <c r="AB471" s="1">
        <f t="shared" si="164"/>
        <v>0.34626000000000001</v>
      </c>
      <c r="AC471" s="23">
        <f t="shared" si="172"/>
        <v>0.88460423311104663</v>
      </c>
      <c r="AF471" s="1" t="e">
        <f t="shared" si="173"/>
        <v>#DIV/0!</v>
      </c>
      <c r="AG471" s="1">
        <v>40000</v>
      </c>
      <c r="AH471" s="1">
        <v>88000</v>
      </c>
      <c r="AI471" s="1">
        <f t="shared" si="177"/>
        <v>2.2000000000000002</v>
      </c>
      <c r="AJ471" s="1">
        <v>0.108</v>
      </c>
      <c r="AK471" s="1">
        <f t="shared" si="165"/>
        <v>9.3960000000000002E-2</v>
      </c>
      <c r="AL471" s="23">
        <f t="shared" si="174"/>
        <v>0.96868657581907802</v>
      </c>
      <c r="AO471" s="1" t="e">
        <f t="shared" si="175"/>
        <v>#DIV/0!</v>
      </c>
      <c r="AR471" s="1" t="e">
        <f t="shared" si="176"/>
        <v>#DIV/0!</v>
      </c>
      <c r="AS471" s="1">
        <v>6.8000000000000005E-2</v>
      </c>
      <c r="AT471" s="1">
        <f t="shared" si="166"/>
        <v>5.9160000000000004E-2</v>
      </c>
      <c r="AU471" s="23">
        <f t="shared" si="180"/>
        <v>0.98028414033053057</v>
      </c>
      <c r="AV471" s="1">
        <v>41000</v>
      </c>
      <c r="AW471" s="1">
        <v>95000</v>
      </c>
      <c r="AX471" s="1">
        <f t="shared" si="178"/>
        <v>2.3199999999999998</v>
      </c>
      <c r="AY471" s="1">
        <v>0</v>
      </c>
      <c r="AZ471" s="1">
        <f t="shared" si="167"/>
        <v>0</v>
      </c>
      <c r="BA471" s="23">
        <f t="shared" si="159"/>
        <v>1</v>
      </c>
      <c r="BB471" s="1" t="s">
        <v>469</v>
      </c>
      <c r="BC471" s="1" t="s">
        <v>472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0.5</v>
      </c>
    </row>
    <row r="472" spans="2:61" x14ac:dyDescent="0.2">
      <c r="B472" s="22"/>
    </row>
    <row r="473" spans="2:61" x14ac:dyDescent="0.2">
      <c r="B473" s="22" t="s">
        <v>457</v>
      </c>
      <c r="C473" s="1">
        <v>4</v>
      </c>
      <c r="F473" s="1" t="e">
        <f>ROUND(E473/D473,2)</f>
        <v>#DIV/0!</v>
      </c>
      <c r="G473" s="1" t="s">
        <v>63</v>
      </c>
      <c r="H473" s="1" t="s">
        <v>965</v>
      </c>
      <c r="I473" s="1">
        <v>2.9329999999999998</v>
      </c>
      <c r="J473" s="1">
        <f t="shared" si="161"/>
        <v>2.7863499999999997</v>
      </c>
      <c r="K473" s="23">
        <v>0</v>
      </c>
      <c r="N473" s="1" t="e">
        <f t="shared" si="168"/>
        <v>#DIV/0!</v>
      </c>
      <c r="O473" s="1">
        <v>2.1960000000000002</v>
      </c>
      <c r="P473" s="1">
        <f t="shared" si="162"/>
        <v>2.0862000000000003</v>
      </c>
      <c r="Q473" s="23">
        <f t="shared" si="169"/>
        <v>0.25127855438117952</v>
      </c>
      <c r="T473" s="1" t="e">
        <f t="shared" si="170"/>
        <v>#DIV/0!</v>
      </c>
      <c r="U473" s="1">
        <v>1.46</v>
      </c>
      <c r="V473" s="1">
        <f t="shared" si="163"/>
        <v>1.387</v>
      </c>
      <c r="W473" s="23">
        <f t="shared" si="171"/>
        <v>0.50221616092737809</v>
      </c>
      <c r="X473" s="1" t="s">
        <v>612</v>
      </c>
      <c r="Y473" s="1">
        <v>72000</v>
      </c>
      <c r="Z473" s="1">
        <f>ROUND(Y473/54000,2)</f>
        <v>1.33</v>
      </c>
      <c r="AA473" s="1">
        <v>0.67300000000000004</v>
      </c>
      <c r="AB473" s="1">
        <f t="shared" si="164"/>
        <v>0.63934999999999997</v>
      </c>
      <c r="AC473" s="23">
        <f t="shared" si="172"/>
        <v>0.77054210705762016</v>
      </c>
      <c r="AF473" s="1" t="e">
        <f t="shared" si="173"/>
        <v>#DIV/0!</v>
      </c>
      <c r="AG473" s="1" t="s">
        <v>642</v>
      </c>
      <c r="AH473" s="1">
        <v>68000</v>
      </c>
      <c r="AI473" s="1">
        <f>ROUND(AH473/41000,2)</f>
        <v>1.66</v>
      </c>
      <c r="AJ473" s="1">
        <v>0.23200000000000001</v>
      </c>
      <c r="AK473" s="1">
        <f t="shared" si="165"/>
        <v>0.22040000000000001</v>
      </c>
      <c r="AL473" s="23">
        <f t="shared" si="174"/>
        <v>0.92090010228435049</v>
      </c>
      <c r="AO473" s="1" t="e">
        <f t="shared" si="175"/>
        <v>#DIV/0!</v>
      </c>
      <c r="AR473" s="1" t="e">
        <f t="shared" si="176"/>
        <v>#DIV/0!</v>
      </c>
      <c r="AS473" s="1">
        <v>7.6999999999999999E-2</v>
      </c>
      <c r="AT473" s="1">
        <f t="shared" si="166"/>
        <v>7.3149999999999993E-2</v>
      </c>
      <c r="AU473" s="23">
        <f t="shared" si="180"/>
        <v>0.97374701670644392</v>
      </c>
      <c r="AV473" s="1" t="s">
        <v>665</v>
      </c>
      <c r="AW473" s="1">
        <v>61000</v>
      </c>
      <c r="AX473" s="1">
        <f>ROUND(AW473/25000,2)</f>
        <v>2.44</v>
      </c>
      <c r="AY473" s="1">
        <v>6.2E-2</v>
      </c>
      <c r="AZ473" s="1">
        <f t="shared" si="167"/>
        <v>5.8899999999999994E-2</v>
      </c>
      <c r="BA473" s="23">
        <f t="shared" si="159"/>
        <v>0.97886123423116267</v>
      </c>
      <c r="BB473" s="1" t="s">
        <v>469</v>
      </c>
      <c r="BC473" s="1" t="s">
        <v>437</v>
      </c>
      <c r="BD473" s="1">
        <v>0</v>
      </c>
      <c r="BE473" s="1">
        <v>0</v>
      </c>
      <c r="BF473" s="1">
        <v>1</v>
      </c>
      <c r="BG473" s="1">
        <v>0</v>
      </c>
      <c r="BH473" s="1">
        <v>0</v>
      </c>
      <c r="BI473" s="1">
        <v>0.5</v>
      </c>
    </row>
    <row r="474" spans="2:61" x14ac:dyDescent="0.2">
      <c r="B474" s="22" t="s">
        <v>458</v>
      </c>
      <c r="C474" s="1">
        <v>5</v>
      </c>
      <c r="F474" s="1" t="e">
        <f>ROUND(E474/D474,2)</f>
        <v>#DIV/0!</v>
      </c>
      <c r="G474" s="1" t="s">
        <v>63</v>
      </c>
      <c r="H474" s="1" t="s">
        <v>852</v>
      </c>
      <c r="I474" s="1">
        <v>0.76</v>
      </c>
      <c r="J474" s="1">
        <f t="shared" si="161"/>
        <v>0.72199999999999998</v>
      </c>
      <c r="K474" s="23">
        <v>0</v>
      </c>
      <c r="N474" s="1" t="e">
        <f t="shared" si="168"/>
        <v>#DIV/0!</v>
      </c>
      <c r="O474" s="1">
        <v>0.28899999999999998</v>
      </c>
      <c r="P474" s="1">
        <f t="shared" si="162"/>
        <v>0.27454999999999996</v>
      </c>
      <c r="Q474" s="23">
        <f t="shared" si="169"/>
        <v>0.61973684210526314</v>
      </c>
      <c r="T474" s="1" t="e">
        <f t="shared" si="170"/>
        <v>#DIV/0!</v>
      </c>
      <c r="V474" s="1">
        <f t="shared" si="163"/>
        <v>0</v>
      </c>
      <c r="W474" s="23">
        <f t="shared" si="171"/>
        <v>1</v>
      </c>
      <c r="X474" s="1" t="s">
        <v>124</v>
      </c>
      <c r="Y474" s="1" t="s">
        <v>124</v>
      </c>
      <c r="Z474" s="1" t="e">
        <f t="shared" si="179"/>
        <v>#VALUE!</v>
      </c>
      <c r="AB474" s="1">
        <f t="shared" si="164"/>
        <v>0</v>
      </c>
      <c r="AC474" s="23">
        <f t="shared" si="172"/>
        <v>1</v>
      </c>
      <c r="AF474" s="1" t="e">
        <f t="shared" si="173"/>
        <v>#DIV/0!</v>
      </c>
      <c r="AG474" s="1" t="s">
        <v>124</v>
      </c>
      <c r="AH474" s="1" t="s">
        <v>124</v>
      </c>
      <c r="AI474" s="1" t="e">
        <f t="shared" si="177"/>
        <v>#VALUE!</v>
      </c>
      <c r="AK474" s="1">
        <f t="shared" si="165"/>
        <v>0</v>
      </c>
      <c r="AL474" s="23">
        <f t="shared" si="174"/>
        <v>1</v>
      </c>
      <c r="AO474" s="1" t="e">
        <f t="shared" si="175"/>
        <v>#DIV/0!</v>
      </c>
      <c r="AR474" s="1" t="e">
        <f t="shared" si="176"/>
        <v>#DIV/0!</v>
      </c>
      <c r="AT474" s="1">
        <f t="shared" si="166"/>
        <v>0</v>
      </c>
      <c r="AU474" s="23">
        <f t="shared" si="180"/>
        <v>1</v>
      </c>
      <c r="AV474" s="1" t="s">
        <v>124</v>
      </c>
      <c r="AW474" s="1" t="s">
        <v>124</v>
      </c>
      <c r="AX474" s="1" t="e">
        <f t="shared" si="178"/>
        <v>#VALUE!</v>
      </c>
      <c r="AZ474" s="1">
        <f t="shared" si="167"/>
        <v>0</v>
      </c>
      <c r="BA474" s="23">
        <f t="shared" ref="BA474:BA537" si="181">1-(AZ474/J474)</f>
        <v>1</v>
      </c>
      <c r="BB474" s="1" t="s">
        <v>469</v>
      </c>
      <c r="BC474" s="1" t="s">
        <v>494</v>
      </c>
      <c r="BD474" s="1">
        <v>0</v>
      </c>
      <c r="BE474" s="1">
        <v>0</v>
      </c>
      <c r="BF474" s="1">
        <v>1</v>
      </c>
      <c r="BG474" s="1">
        <v>0</v>
      </c>
      <c r="BH474" s="1">
        <v>1</v>
      </c>
      <c r="BI474" s="1" t="s">
        <v>470</v>
      </c>
    </row>
    <row r="475" spans="2:61" x14ac:dyDescent="0.2">
      <c r="B475" s="22" t="s">
        <v>459</v>
      </c>
      <c r="C475" s="1">
        <v>6</v>
      </c>
      <c r="F475" s="1" t="e">
        <f>ROUND(E475/D475,2)</f>
        <v>#DIV/0!</v>
      </c>
      <c r="G475" s="1" t="s">
        <v>788</v>
      </c>
      <c r="H475" s="1" t="s">
        <v>966</v>
      </c>
      <c r="I475" s="1">
        <v>3.4140000000000001</v>
      </c>
      <c r="J475" s="1">
        <f t="shared" si="161"/>
        <v>2.97018</v>
      </c>
      <c r="K475" s="23">
        <v>0</v>
      </c>
      <c r="N475" s="1" t="e">
        <f t="shared" si="168"/>
        <v>#DIV/0!</v>
      </c>
      <c r="O475" s="1">
        <v>2.0680000000000001</v>
      </c>
      <c r="P475" s="1">
        <f t="shared" si="162"/>
        <v>1.7991600000000001</v>
      </c>
      <c r="Q475" s="23">
        <f t="shared" si="169"/>
        <v>0.39425893380199173</v>
      </c>
      <c r="T475" s="1" t="e">
        <f t="shared" si="170"/>
        <v>#DIV/0!</v>
      </c>
      <c r="U475" s="1">
        <v>1.6910000000000001</v>
      </c>
      <c r="V475" s="1">
        <f t="shared" si="163"/>
        <v>1.4711700000000001</v>
      </c>
      <c r="W475" s="23">
        <f t="shared" si="171"/>
        <v>0.50468658465143523</v>
      </c>
      <c r="X475" s="1">
        <v>22000</v>
      </c>
      <c r="Y475" s="1">
        <v>39000</v>
      </c>
      <c r="Z475" s="1">
        <f t="shared" si="179"/>
        <v>1.77</v>
      </c>
      <c r="AA475" s="1">
        <v>0.996</v>
      </c>
      <c r="AB475" s="1">
        <f t="shared" si="164"/>
        <v>0.86651999999999996</v>
      </c>
      <c r="AC475" s="23">
        <f t="shared" si="172"/>
        <v>0.70826010544815465</v>
      </c>
      <c r="AF475" s="1" t="e">
        <f t="shared" si="173"/>
        <v>#DIV/0!</v>
      </c>
      <c r="AG475" s="1">
        <v>17300</v>
      </c>
      <c r="AH475" s="1">
        <v>36000</v>
      </c>
      <c r="AI475" s="1">
        <f t="shared" si="177"/>
        <v>2.08</v>
      </c>
      <c r="AJ475" s="1">
        <v>0.58199999999999996</v>
      </c>
      <c r="AK475" s="1">
        <f t="shared" si="165"/>
        <v>0.50634000000000001</v>
      </c>
      <c r="AL475" s="23">
        <f t="shared" si="174"/>
        <v>0.82952548330404219</v>
      </c>
      <c r="AO475" s="1" t="e">
        <f t="shared" si="175"/>
        <v>#DIV/0!</v>
      </c>
      <c r="AR475" s="1" t="e">
        <f t="shared" si="176"/>
        <v>#DIV/0!</v>
      </c>
      <c r="AS475" s="1">
        <v>0.36099999999999999</v>
      </c>
      <c r="AT475" s="1">
        <f t="shared" si="166"/>
        <v>0.31406999999999996</v>
      </c>
      <c r="AU475" s="23">
        <f t="shared" si="180"/>
        <v>0.89425893380199184</v>
      </c>
      <c r="AV475" s="1">
        <v>14600</v>
      </c>
      <c r="AW475" s="1">
        <v>34000</v>
      </c>
      <c r="AX475" s="1">
        <f t="shared" si="178"/>
        <v>2.33</v>
      </c>
      <c r="AY475" s="1">
        <v>0.30299999999999999</v>
      </c>
      <c r="AZ475" s="1">
        <f t="shared" si="167"/>
        <v>0.26361000000000001</v>
      </c>
      <c r="BA475" s="23">
        <f t="shared" si="181"/>
        <v>0.91124780316344467</v>
      </c>
      <c r="BB475" s="1" t="s">
        <v>469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</row>
    <row r="476" spans="2:61" x14ac:dyDescent="0.2">
      <c r="B476" s="22"/>
    </row>
    <row r="477" spans="2:61" x14ac:dyDescent="0.2">
      <c r="B477" s="22" t="s">
        <v>460</v>
      </c>
      <c r="C477" s="1">
        <v>7</v>
      </c>
      <c r="F477" s="1" t="e">
        <f>ROUND(E477/D477,2)</f>
        <v>#DIV/0!</v>
      </c>
      <c r="G477" s="1" t="s">
        <v>63</v>
      </c>
      <c r="H477" s="1" t="s">
        <v>967</v>
      </c>
      <c r="I477" s="1">
        <v>2.7570000000000001</v>
      </c>
      <c r="J477" s="1">
        <f t="shared" si="161"/>
        <v>2.7570000000000001</v>
      </c>
      <c r="K477" s="23">
        <v>0</v>
      </c>
      <c r="N477" s="1" t="e">
        <f t="shared" si="168"/>
        <v>#DIV/0!</v>
      </c>
      <c r="O477" s="1">
        <v>2.097</v>
      </c>
      <c r="P477" s="1">
        <f t="shared" si="162"/>
        <v>2.097</v>
      </c>
      <c r="Q477" s="23">
        <f t="shared" si="169"/>
        <v>0.2393906420021763</v>
      </c>
      <c r="T477" s="1" t="e">
        <f t="shared" si="170"/>
        <v>#DIV/0!</v>
      </c>
      <c r="U477" s="1">
        <v>1.806</v>
      </c>
      <c r="V477" s="1">
        <f t="shared" si="163"/>
        <v>1.806</v>
      </c>
      <c r="W477" s="23">
        <f t="shared" si="171"/>
        <v>0.34494015233949948</v>
      </c>
      <c r="X477" s="1" t="s">
        <v>655</v>
      </c>
      <c r="Y477" s="1">
        <v>85000</v>
      </c>
      <c r="Z477" s="1">
        <f>ROUND(Y477/75000,2)</f>
        <v>1.1299999999999999</v>
      </c>
      <c r="AA477" s="1">
        <v>1.2729999999999999</v>
      </c>
      <c r="AB477" s="1">
        <f t="shared" si="164"/>
        <v>1.2729999999999999</v>
      </c>
      <c r="AC477" s="23">
        <f t="shared" si="172"/>
        <v>0.53826623141095398</v>
      </c>
      <c r="AF477" s="1" t="e">
        <f>ROUND(AE477/AD477,2)</f>
        <v>#DIV/0!</v>
      </c>
      <c r="AG477" s="1" t="s">
        <v>656</v>
      </c>
      <c r="AH477" s="1">
        <v>78000</v>
      </c>
      <c r="AI477" s="1">
        <f>ROUND(AH477/65000,2)</f>
        <v>1.2</v>
      </c>
      <c r="AJ477" s="1">
        <v>0.70799999999999996</v>
      </c>
      <c r="AK477" s="1">
        <f t="shared" si="165"/>
        <v>0.70799999999999996</v>
      </c>
      <c r="AL477" s="23">
        <f t="shared" si="174"/>
        <v>0.74319912948857458</v>
      </c>
      <c r="AO477" s="1" t="e">
        <f t="shared" si="175"/>
        <v>#DIV/0!</v>
      </c>
      <c r="AR477" s="1" t="e">
        <f t="shared" si="176"/>
        <v>#DIV/0!</v>
      </c>
      <c r="AS477" s="1">
        <v>0.308</v>
      </c>
      <c r="AT477" s="1">
        <f t="shared" si="166"/>
        <v>0.308</v>
      </c>
      <c r="AU477" s="23">
        <f t="shared" si="180"/>
        <v>0.88828436706565106</v>
      </c>
      <c r="AV477" s="1" t="s">
        <v>657</v>
      </c>
      <c r="AW477" s="1">
        <v>73000</v>
      </c>
      <c r="AX477" s="1">
        <f>ROUND(AW477/55000,2)</f>
        <v>1.33</v>
      </c>
      <c r="AY477" s="1">
        <v>0.21199999999999999</v>
      </c>
      <c r="AZ477" s="1">
        <f t="shared" si="167"/>
        <v>0.21199999999999999</v>
      </c>
      <c r="BA477" s="23">
        <f t="shared" si="181"/>
        <v>0.9231048240841494</v>
      </c>
      <c r="BB477" s="1" t="s">
        <v>469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</row>
    <row r="478" spans="2:61" x14ac:dyDescent="0.2">
      <c r="B478" s="22" t="s">
        <v>461</v>
      </c>
      <c r="C478" s="1">
        <v>8</v>
      </c>
      <c r="F478" s="1" t="e">
        <f>ROUND(E478/D478,2)</f>
        <v>#DIV/0!</v>
      </c>
      <c r="G478" s="1" t="s">
        <v>63</v>
      </c>
      <c r="H478" s="1" t="s">
        <v>879</v>
      </c>
      <c r="I478" s="1">
        <v>2.6720000000000002</v>
      </c>
      <c r="J478" s="1">
        <f t="shared" si="161"/>
        <v>2.6720000000000002</v>
      </c>
      <c r="K478" s="23">
        <v>0</v>
      </c>
      <c r="N478" s="1" t="e">
        <f t="shared" si="168"/>
        <v>#DIV/0!</v>
      </c>
      <c r="O478" s="1">
        <v>1.8720000000000001</v>
      </c>
      <c r="P478" s="1">
        <f t="shared" si="162"/>
        <v>1.8720000000000001</v>
      </c>
      <c r="Q478" s="23">
        <f t="shared" si="169"/>
        <v>0.29940119760479045</v>
      </c>
      <c r="T478" s="1" t="e">
        <f t="shared" si="170"/>
        <v>#DIV/0!</v>
      </c>
      <c r="U478" s="1">
        <v>1.4890000000000001</v>
      </c>
      <c r="V478" s="1">
        <f t="shared" si="163"/>
        <v>1.4890000000000001</v>
      </c>
      <c r="W478" s="23">
        <f t="shared" si="171"/>
        <v>0.44273952095808378</v>
      </c>
      <c r="X478" s="1" t="s">
        <v>658</v>
      </c>
      <c r="Y478" s="1">
        <v>89000</v>
      </c>
      <c r="Z478" s="1">
        <f>ROUND(Y478/77000,2)</f>
        <v>1.1599999999999999</v>
      </c>
      <c r="AA478" s="1">
        <v>0.88600000000000001</v>
      </c>
      <c r="AB478" s="1">
        <f t="shared" si="164"/>
        <v>0.88600000000000001</v>
      </c>
      <c r="AC478" s="23">
        <f t="shared" si="172"/>
        <v>0.66841317365269459</v>
      </c>
      <c r="AF478" s="1" t="e">
        <f t="shared" si="173"/>
        <v>#DIV/0!</v>
      </c>
      <c r="AG478" s="1" t="s">
        <v>614</v>
      </c>
      <c r="AH478" s="1">
        <v>87000</v>
      </c>
      <c r="AI478" s="1">
        <f>ROUND(AH478/74000,2)</f>
        <v>1.18</v>
      </c>
      <c r="AJ478" s="1">
        <v>0.41099999999999998</v>
      </c>
      <c r="AK478" s="1">
        <f t="shared" si="165"/>
        <v>0.41099999999999998</v>
      </c>
      <c r="AL478" s="23">
        <f t="shared" si="174"/>
        <v>0.84618263473053901</v>
      </c>
      <c r="AO478" s="1" t="e">
        <f t="shared" si="175"/>
        <v>#DIV/0!</v>
      </c>
      <c r="AR478" s="1" t="e">
        <f t="shared" si="176"/>
        <v>#DIV/0!</v>
      </c>
      <c r="AS478" s="1">
        <v>0.16</v>
      </c>
      <c r="AT478" s="1">
        <f t="shared" si="166"/>
        <v>0.16</v>
      </c>
      <c r="AU478" s="23">
        <f t="shared" si="180"/>
        <v>0.94011976047904189</v>
      </c>
      <c r="AV478" s="1" t="s">
        <v>659</v>
      </c>
      <c r="AW478" s="1">
        <v>87000</v>
      </c>
      <c r="AX478" s="1">
        <f>ROUND(AW478/72000,2)</f>
        <v>1.21</v>
      </c>
      <c r="AY478" s="1">
        <v>0.10299999999999999</v>
      </c>
      <c r="AZ478" s="1">
        <f t="shared" si="167"/>
        <v>0.10299999999999999</v>
      </c>
      <c r="BA478" s="23">
        <f t="shared" si="181"/>
        <v>0.9614520958083832</v>
      </c>
      <c r="BB478" s="1" t="s">
        <v>469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</row>
    <row r="479" spans="2:61" x14ac:dyDescent="0.2">
      <c r="B479" s="22" t="s">
        <v>462</v>
      </c>
      <c r="C479" s="1">
        <v>9</v>
      </c>
      <c r="F479" s="1" t="e">
        <f>ROUND(E479/D479,2)</f>
        <v>#DIV/0!</v>
      </c>
      <c r="G479" s="1" t="s">
        <v>63</v>
      </c>
      <c r="H479" s="1" t="s">
        <v>968</v>
      </c>
      <c r="I479" s="1">
        <v>2.7160000000000002</v>
      </c>
      <c r="J479" s="1">
        <f t="shared" si="161"/>
        <v>2.7160000000000002</v>
      </c>
      <c r="K479" s="23">
        <v>0</v>
      </c>
      <c r="N479" s="1" t="e">
        <f t="shared" si="168"/>
        <v>#DIV/0!</v>
      </c>
      <c r="O479" s="1">
        <v>2.3239999999999998</v>
      </c>
      <c r="P479" s="1">
        <f t="shared" si="162"/>
        <v>2.3239999999999998</v>
      </c>
      <c r="Q479" s="23">
        <f t="shared" si="169"/>
        <v>0.14432989690721665</v>
      </c>
      <c r="T479" s="1" t="e">
        <f t="shared" si="170"/>
        <v>#DIV/0!</v>
      </c>
      <c r="U479" s="1">
        <v>2.0939999999999999</v>
      </c>
      <c r="V479" s="1">
        <f t="shared" si="163"/>
        <v>2.0939999999999999</v>
      </c>
      <c r="W479" s="23">
        <f t="shared" si="171"/>
        <v>0.22901325478645074</v>
      </c>
      <c r="X479" s="1" t="s">
        <v>659</v>
      </c>
      <c r="Y479" s="1">
        <v>82000</v>
      </c>
      <c r="Z479" s="1">
        <f>ROUND(Y479/72000,2)</f>
        <v>1.1399999999999999</v>
      </c>
      <c r="AA479" s="1">
        <v>1.615</v>
      </c>
      <c r="AB479" s="1">
        <f t="shared" si="164"/>
        <v>1.615</v>
      </c>
      <c r="AC479" s="23">
        <f t="shared" si="172"/>
        <v>0.40537555228276878</v>
      </c>
      <c r="AF479" s="1" t="e">
        <f t="shared" si="173"/>
        <v>#DIV/0!</v>
      </c>
      <c r="AG479" s="1" t="s">
        <v>660</v>
      </c>
      <c r="AH479" s="1">
        <v>76000</v>
      </c>
      <c r="AI479" s="1">
        <f>ROUND(AH479/63000,2)</f>
        <v>1.21</v>
      </c>
      <c r="AJ479" s="1">
        <v>0.98199999999999998</v>
      </c>
      <c r="AK479" s="1">
        <f t="shared" si="165"/>
        <v>0.98199999999999998</v>
      </c>
      <c r="AL479" s="23">
        <f t="shared" si="174"/>
        <v>0.6384388807069219</v>
      </c>
      <c r="AO479" s="1" t="e">
        <f t="shared" si="175"/>
        <v>#DIV/0!</v>
      </c>
      <c r="AR479" s="1" t="e">
        <f t="shared" si="176"/>
        <v>#DIV/0!</v>
      </c>
      <c r="AS479" s="1">
        <v>0.49399999999999999</v>
      </c>
      <c r="AT479" s="1">
        <f t="shared" si="166"/>
        <v>0.49399999999999999</v>
      </c>
      <c r="AU479" s="23">
        <f t="shared" si="180"/>
        <v>0.81811487481590572</v>
      </c>
      <c r="AV479" s="1" t="s">
        <v>611</v>
      </c>
      <c r="AW479" s="1">
        <v>77000</v>
      </c>
      <c r="AX479" s="1">
        <f>ROUND(AW479/61000,2)</f>
        <v>1.26</v>
      </c>
      <c r="AY479" s="1">
        <v>0.35299999999999998</v>
      </c>
      <c r="AZ479" s="1">
        <f t="shared" si="167"/>
        <v>0.35299999999999998</v>
      </c>
      <c r="BA479" s="23">
        <f t="shared" si="181"/>
        <v>0.87002945508100149</v>
      </c>
      <c r="BB479" s="1" t="s">
        <v>469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0.5</v>
      </c>
    </row>
    <row r="480" spans="2:61" x14ac:dyDescent="0.2">
      <c r="B480" s="22"/>
    </row>
    <row r="481" spans="1:61" x14ac:dyDescent="0.2">
      <c r="B481" s="22" t="s">
        <v>463</v>
      </c>
      <c r="C481" s="1">
        <v>10</v>
      </c>
      <c r="F481" s="1" t="e">
        <f>ROUND(E481/D481,2)</f>
        <v>#DIV/0!</v>
      </c>
      <c r="G481" s="1" t="s">
        <v>63</v>
      </c>
      <c r="H481" s="1">
        <v>3.57</v>
      </c>
      <c r="I481" s="1">
        <v>2.6930000000000001</v>
      </c>
      <c r="J481" s="1">
        <f t="shared" si="161"/>
        <v>2.6930000000000001</v>
      </c>
      <c r="K481" s="23">
        <v>0</v>
      </c>
      <c r="N481" s="1" t="e">
        <f t="shared" si="168"/>
        <v>#DIV/0!</v>
      </c>
      <c r="O481" s="1">
        <v>2.5790000000000002</v>
      </c>
      <c r="P481" s="1">
        <f t="shared" si="162"/>
        <v>2.5790000000000002</v>
      </c>
      <c r="Q481" s="23">
        <f t="shared" si="169"/>
        <v>4.2331971778685418E-2</v>
      </c>
      <c r="T481" s="1" t="e">
        <f t="shared" si="170"/>
        <v>#DIV/0!</v>
      </c>
      <c r="U481" s="1">
        <v>2.5019999999999998</v>
      </c>
      <c r="V481" s="1">
        <f t="shared" si="163"/>
        <v>2.5019999999999998</v>
      </c>
      <c r="W481" s="23">
        <f t="shared" si="171"/>
        <v>7.0924619383587184E-2</v>
      </c>
      <c r="X481" s="1">
        <v>3900</v>
      </c>
      <c r="Y481" s="1">
        <v>5500</v>
      </c>
      <c r="Z481" s="1">
        <f t="shared" si="179"/>
        <v>1.41</v>
      </c>
      <c r="AA481" s="1">
        <v>2.3969999999999998</v>
      </c>
      <c r="AB481" s="1">
        <f t="shared" si="164"/>
        <v>2.3969999999999998</v>
      </c>
      <c r="AC481" s="23">
        <f t="shared" si="172"/>
        <v>0.10991459339027121</v>
      </c>
      <c r="AF481" s="1" t="e">
        <f t="shared" si="173"/>
        <v>#DIV/0!</v>
      </c>
      <c r="AG481" s="1">
        <v>3700</v>
      </c>
      <c r="AH481" s="1">
        <v>5400</v>
      </c>
      <c r="AI481" s="1">
        <f t="shared" si="177"/>
        <v>1.46</v>
      </c>
      <c r="AJ481" s="1">
        <v>2.621</v>
      </c>
      <c r="AK481" s="1">
        <f t="shared" si="165"/>
        <v>2.621</v>
      </c>
      <c r="AL481" s="23">
        <f t="shared" si="174"/>
        <v>2.6735982176011919E-2</v>
      </c>
      <c r="AO481" s="1" t="e">
        <f t="shared" si="175"/>
        <v>#DIV/0!</v>
      </c>
      <c r="AR481" s="1" t="e">
        <f t="shared" si="176"/>
        <v>#DIV/0!</v>
      </c>
      <c r="AS481" s="1">
        <v>1.827</v>
      </c>
      <c r="AT481" s="1">
        <f t="shared" si="166"/>
        <v>1.827</v>
      </c>
      <c r="AU481" s="23">
        <f t="shared" si="180"/>
        <v>0.32157445228369852</v>
      </c>
      <c r="AV481" s="1">
        <v>3700</v>
      </c>
      <c r="AW481" s="1">
        <v>5300</v>
      </c>
      <c r="AX481" s="1">
        <f t="shared" si="178"/>
        <v>1.43</v>
      </c>
      <c r="AY481" s="1">
        <v>1.6950000000000001</v>
      </c>
      <c r="AZ481" s="1">
        <f t="shared" si="167"/>
        <v>1.6950000000000001</v>
      </c>
      <c r="BA481" s="23">
        <f t="shared" si="181"/>
        <v>0.37059041960638694</v>
      </c>
      <c r="BB481" s="1" t="s">
        <v>469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</row>
    <row r="482" spans="1:61" x14ac:dyDescent="0.2">
      <c r="B482" s="22" t="s">
        <v>464</v>
      </c>
      <c r="C482" s="1">
        <v>11</v>
      </c>
      <c r="F482" s="1" t="e">
        <f>ROUND(E482/D482,2)</f>
        <v>#DIV/0!</v>
      </c>
      <c r="G482" s="1" t="s">
        <v>63</v>
      </c>
      <c r="H482" s="1">
        <v>3.52</v>
      </c>
      <c r="I482" s="1">
        <v>2.7160000000000002</v>
      </c>
      <c r="J482" s="1">
        <f t="shared" si="161"/>
        <v>2.7160000000000002</v>
      </c>
      <c r="K482" s="23">
        <v>0</v>
      </c>
      <c r="N482" s="1" t="e">
        <f t="shared" si="168"/>
        <v>#DIV/0!</v>
      </c>
      <c r="O482" s="1">
        <v>2.5880000000000001</v>
      </c>
      <c r="P482" s="1">
        <f t="shared" si="162"/>
        <v>2.5880000000000001</v>
      </c>
      <c r="Q482" s="23">
        <f t="shared" si="169"/>
        <v>4.7128129602356461E-2</v>
      </c>
      <c r="T482" s="1" t="e">
        <f t="shared" si="170"/>
        <v>#DIV/0!</v>
      </c>
      <c r="U482" s="1">
        <v>2.4929999999999999</v>
      </c>
      <c r="V482" s="1">
        <f t="shared" si="163"/>
        <v>2.4929999999999999</v>
      </c>
      <c r="W482" s="23">
        <f t="shared" si="171"/>
        <v>8.2106038291605454E-2</v>
      </c>
      <c r="X482" s="1">
        <v>5300</v>
      </c>
      <c r="Y482" s="1">
        <v>7200</v>
      </c>
      <c r="Z482" s="1">
        <f t="shared" si="179"/>
        <v>1.36</v>
      </c>
      <c r="AA482" s="1">
        <v>2.3159999999999998</v>
      </c>
      <c r="AB482" s="1">
        <f t="shared" si="164"/>
        <v>2.3159999999999998</v>
      </c>
      <c r="AC482" s="23">
        <f t="shared" si="172"/>
        <v>0.14727540500736391</v>
      </c>
      <c r="AF482" s="1" t="e">
        <f t="shared" si="173"/>
        <v>#DIV/0!</v>
      </c>
      <c r="AG482" s="1">
        <v>4400</v>
      </c>
      <c r="AH482" s="1">
        <v>5900</v>
      </c>
      <c r="AI482" s="1">
        <f t="shared" si="177"/>
        <v>1.34</v>
      </c>
      <c r="AJ482" s="1">
        <v>2.0550000000000002</v>
      </c>
      <c r="AK482" s="1">
        <f t="shared" si="165"/>
        <v>2.0550000000000002</v>
      </c>
      <c r="AL482" s="23">
        <f t="shared" si="174"/>
        <v>0.24337260677466865</v>
      </c>
      <c r="AO482" s="1" t="e">
        <f t="shared" si="175"/>
        <v>#DIV/0!</v>
      </c>
      <c r="AR482" s="1" t="e">
        <f t="shared" si="176"/>
        <v>#DIV/0!</v>
      </c>
      <c r="AS482" s="1">
        <v>1.7789999999999999</v>
      </c>
      <c r="AT482" s="1">
        <f t="shared" si="166"/>
        <v>1.7789999999999999</v>
      </c>
      <c r="AU482" s="23">
        <f t="shared" si="180"/>
        <v>0.34499263622974974</v>
      </c>
      <c r="AV482" s="1">
        <v>3300</v>
      </c>
      <c r="AW482" s="1">
        <v>4300</v>
      </c>
      <c r="AX482" s="1">
        <f t="shared" si="178"/>
        <v>1.3</v>
      </c>
      <c r="AY482" s="1">
        <v>1.595</v>
      </c>
      <c r="AZ482" s="1">
        <f t="shared" si="167"/>
        <v>1.595</v>
      </c>
      <c r="BA482" s="23">
        <f t="shared" si="181"/>
        <v>0.41273932253313705</v>
      </c>
      <c r="BB482" s="1" t="s">
        <v>469</v>
      </c>
      <c r="BC482" s="1" t="s">
        <v>471</v>
      </c>
      <c r="BD482" s="1">
        <v>0</v>
      </c>
      <c r="BE482" s="1">
        <v>0</v>
      </c>
      <c r="BF482" s="1">
        <v>1</v>
      </c>
      <c r="BG482" s="1">
        <v>1</v>
      </c>
      <c r="BH482" s="1">
        <v>0</v>
      </c>
      <c r="BI482" s="1">
        <v>0</v>
      </c>
    </row>
    <row r="483" spans="1:61" x14ac:dyDescent="0.2">
      <c r="B483" s="22" t="s">
        <v>465</v>
      </c>
      <c r="C483" s="1">
        <v>12</v>
      </c>
      <c r="F483" s="1" t="e">
        <f>ROUND(E483/D483,2)</f>
        <v>#DIV/0!</v>
      </c>
      <c r="G483" s="1" t="s">
        <v>63</v>
      </c>
      <c r="H483" s="1">
        <v>3.97</v>
      </c>
      <c r="I483" s="1">
        <v>2.7610000000000001</v>
      </c>
      <c r="J483" s="1">
        <f t="shared" si="161"/>
        <v>2.7610000000000001</v>
      </c>
      <c r="K483" s="23">
        <v>0</v>
      </c>
      <c r="N483" s="1" t="e">
        <f t="shared" si="168"/>
        <v>#DIV/0!</v>
      </c>
      <c r="O483" s="1">
        <v>2.698</v>
      </c>
      <c r="P483" s="1">
        <f t="shared" si="162"/>
        <v>2.698</v>
      </c>
      <c r="Q483" s="23">
        <f t="shared" si="169"/>
        <v>2.2817819630568725E-2</v>
      </c>
      <c r="T483" s="1" t="e">
        <f t="shared" si="170"/>
        <v>#DIV/0!</v>
      </c>
      <c r="U483" s="1">
        <v>2.6459999999999999</v>
      </c>
      <c r="V483" s="1">
        <f t="shared" si="163"/>
        <v>2.6459999999999999</v>
      </c>
      <c r="W483" s="23">
        <f t="shared" si="171"/>
        <v>4.1651575516117423E-2</v>
      </c>
      <c r="X483" s="1">
        <v>2600</v>
      </c>
      <c r="Y483" s="1">
        <v>3600</v>
      </c>
      <c r="Z483" s="1">
        <f t="shared" si="179"/>
        <v>1.38</v>
      </c>
      <c r="AA483" s="1">
        <v>2.5819999999999999</v>
      </c>
      <c r="AB483" s="1">
        <f t="shared" si="164"/>
        <v>2.5819999999999999</v>
      </c>
      <c r="AC483" s="23">
        <f t="shared" si="172"/>
        <v>6.4831582759869666E-2</v>
      </c>
      <c r="AF483" s="1" t="e">
        <f t="shared" si="173"/>
        <v>#DIV/0!</v>
      </c>
      <c r="AG483" s="1">
        <v>2700</v>
      </c>
      <c r="AH483" s="1">
        <v>3800</v>
      </c>
      <c r="AI483" s="1">
        <f t="shared" si="177"/>
        <v>1.41</v>
      </c>
      <c r="AJ483" s="1">
        <v>2.3769999999999998</v>
      </c>
      <c r="AK483" s="1">
        <f t="shared" si="165"/>
        <v>2.3769999999999998</v>
      </c>
      <c r="AL483" s="23">
        <f t="shared" si="174"/>
        <v>0.13908004346251368</v>
      </c>
      <c r="AO483" s="1" t="e">
        <f t="shared" si="175"/>
        <v>#DIV/0!</v>
      </c>
      <c r="AR483" s="1" t="e">
        <f t="shared" si="176"/>
        <v>#DIV/0!</v>
      </c>
      <c r="AS483" s="1">
        <v>2.1230000000000002</v>
      </c>
      <c r="AT483" s="1">
        <f t="shared" si="166"/>
        <v>2.1230000000000002</v>
      </c>
      <c r="AU483" s="23">
        <f t="shared" si="180"/>
        <v>0.23107569721115528</v>
      </c>
      <c r="AV483" s="1">
        <v>2800</v>
      </c>
      <c r="AW483" s="1">
        <v>4200</v>
      </c>
      <c r="AX483" s="1">
        <f t="shared" si="178"/>
        <v>1.5</v>
      </c>
      <c r="AY483" s="1">
        <v>2.0590000000000002</v>
      </c>
      <c r="AZ483" s="1">
        <f t="shared" si="167"/>
        <v>2.0590000000000002</v>
      </c>
      <c r="BA483" s="23">
        <f t="shared" si="181"/>
        <v>0.25425570445490764</v>
      </c>
      <c r="BB483" s="1" t="s">
        <v>469</v>
      </c>
      <c r="BC483" s="1" t="s">
        <v>250</v>
      </c>
      <c r="BD483" s="1">
        <v>1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</row>
    <row r="484" spans="1:61" x14ac:dyDescent="0.2">
      <c r="B484" s="22"/>
    </row>
    <row r="485" spans="1:61" x14ac:dyDescent="0.2">
      <c r="B485" s="22" t="s">
        <v>466</v>
      </c>
      <c r="C485" s="1">
        <v>13</v>
      </c>
      <c r="F485" s="1" t="e">
        <f>ROUND(E485/D485,2)</f>
        <v>#DIV/0!</v>
      </c>
      <c r="G485" s="1" t="s">
        <v>63</v>
      </c>
      <c r="H485" s="1" t="s">
        <v>969</v>
      </c>
      <c r="I485" s="1">
        <v>2.1739999999999999</v>
      </c>
      <c r="J485" s="1">
        <f t="shared" si="161"/>
        <v>2.1739999999999999</v>
      </c>
      <c r="K485" s="23">
        <v>0</v>
      </c>
      <c r="N485" s="1" t="e">
        <f t="shared" si="168"/>
        <v>#DIV/0!</v>
      </c>
      <c r="O485" s="1">
        <v>0.25800000000000001</v>
      </c>
      <c r="P485" s="1">
        <f t="shared" si="162"/>
        <v>0.25800000000000001</v>
      </c>
      <c r="Q485" s="23">
        <f t="shared" si="169"/>
        <v>0.88132474701011954</v>
      </c>
      <c r="T485" s="1" t="e">
        <f t="shared" si="170"/>
        <v>#DIV/0!</v>
      </c>
      <c r="U485" s="1">
        <v>7.6999999999999999E-2</v>
      </c>
      <c r="V485" s="1">
        <f t="shared" si="163"/>
        <v>7.6999999999999999E-2</v>
      </c>
      <c r="W485" s="23">
        <f t="shared" si="171"/>
        <v>0.96458141674333031</v>
      </c>
      <c r="X485" s="1" t="s">
        <v>124</v>
      </c>
      <c r="Y485" s="1" t="s">
        <v>124</v>
      </c>
      <c r="Z485" s="1" t="e">
        <f t="shared" si="179"/>
        <v>#VALUE!</v>
      </c>
      <c r="AA485" s="1">
        <v>4.7E-2</v>
      </c>
      <c r="AB485" s="1">
        <f t="shared" si="164"/>
        <v>4.7E-2</v>
      </c>
      <c r="AC485" s="23">
        <f t="shared" si="172"/>
        <v>0.97838086476540942</v>
      </c>
      <c r="AF485" s="1" t="e">
        <f t="shared" si="173"/>
        <v>#DIV/0!</v>
      </c>
      <c r="AG485" s="1" t="s">
        <v>124</v>
      </c>
      <c r="AH485" s="1" t="s">
        <v>124</v>
      </c>
      <c r="AI485" s="1" t="e">
        <f t="shared" si="177"/>
        <v>#VALUE!</v>
      </c>
      <c r="AJ485" s="1">
        <v>1.7000000000000001E-2</v>
      </c>
      <c r="AK485" s="1">
        <f t="shared" si="165"/>
        <v>1.7000000000000001E-2</v>
      </c>
      <c r="AL485" s="23">
        <f t="shared" si="174"/>
        <v>0.99218031278748853</v>
      </c>
      <c r="AO485" s="1" t="e">
        <f t="shared" si="175"/>
        <v>#DIV/0!</v>
      </c>
      <c r="AR485" s="1" t="e">
        <f t="shared" si="176"/>
        <v>#DIV/0!</v>
      </c>
      <c r="AS485" s="1">
        <v>0</v>
      </c>
      <c r="AT485" s="1">
        <f t="shared" si="166"/>
        <v>0</v>
      </c>
      <c r="AU485" s="23">
        <f t="shared" si="180"/>
        <v>1</v>
      </c>
      <c r="AV485" s="1" t="s">
        <v>124</v>
      </c>
      <c r="AW485" s="1" t="s">
        <v>124</v>
      </c>
      <c r="AX485" s="1" t="e">
        <f t="shared" si="178"/>
        <v>#VALUE!</v>
      </c>
      <c r="AY485" s="1">
        <v>0</v>
      </c>
      <c r="AZ485" s="1">
        <f t="shared" si="167"/>
        <v>0</v>
      </c>
      <c r="BA485" s="23">
        <f t="shared" si="181"/>
        <v>1</v>
      </c>
      <c r="BB485" s="1" t="s">
        <v>469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</row>
    <row r="486" spans="1:61" x14ac:dyDescent="0.2">
      <c r="B486" s="22" t="s">
        <v>467</v>
      </c>
      <c r="C486" s="1">
        <v>14</v>
      </c>
      <c r="F486" s="1" t="e">
        <f>ROUND(E486/D486,2)</f>
        <v>#DIV/0!</v>
      </c>
      <c r="G486" s="1" t="s">
        <v>63</v>
      </c>
      <c r="H486" s="1" t="s">
        <v>970</v>
      </c>
      <c r="I486" s="1">
        <v>1.829</v>
      </c>
      <c r="J486" s="1">
        <f t="shared" si="161"/>
        <v>1.829</v>
      </c>
      <c r="K486" s="23">
        <v>0</v>
      </c>
      <c r="N486" s="1" t="e">
        <f t="shared" si="168"/>
        <v>#DIV/0!</v>
      </c>
      <c r="O486" s="1">
        <v>0.13100000000000001</v>
      </c>
      <c r="P486" s="1">
        <f t="shared" si="162"/>
        <v>0.13100000000000001</v>
      </c>
      <c r="Q486" s="23">
        <f t="shared" si="169"/>
        <v>0.92837616183706939</v>
      </c>
      <c r="T486" s="1" t="e">
        <f t="shared" si="170"/>
        <v>#DIV/0!</v>
      </c>
      <c r="U486" s="1">
        <v>8.1000000000000003E-2</v>
      </c>
      <c r="V486" s="1">
        <f t="shared" si="163"/>
        <v>8.1000000000000003E-2</v>
      </c>
      <c r="W486" s="23">
        <f t="shared" si="171"/>
        <v>0.95571350464734828</v>
      </c>
      <c r="X486" s="1" t="s">
        <v>124</v>
      </c>
      <c r="Y486" s="1" t="s">
        <v>124</v>
      </c>
      <c r="Z486" s="1" t="e">
        <f t="shared" si="179"/>
        <v>#VALUE!</v>
      </c>
      <c r="AA486" s="1">
        <v>4.4999999999999998E-2</v>
      </c>
      <c r="AB486" s="1">
        <f t="shared" si="164"/>
        <v>4.4999999999999998E-2</v>
      </c>
      <c r="AC486" s="23">
        <f t="shared" si="172"/>
        <v>0.97539639147074908</v>
      </c>
      <c r="AF486" s="1" t="e">
        <f t="shared" si="173"/>
        <v>#DIV/0!</v>
      </c>
      <c r="AG486" s="1" t="s">
        <v>124</v>
      </c>
      <c r="AH486" s="1" t="s">
        <v>124</v>
      </c>
      <c r="AI486" s="1" t="e">
        <f t="shared" si="177"/>
        <v>#VALUE!</v>
      </c>
      <c r="AJ486" s="1">
        <v>2.5000000000000001E-2</v>
      </c>
      <c r="AK486" s="1">
        <f t="shared" si="165"/>
        <v>2.5000000000000001E-2</v>
      </c>
      <c r="AL486" s="23">
        <f t="shared" si="174"/>
        <v>0.98633132859486061</v>
      </c>
      <c r="AO486" s="1" t="e">
        <f t="shared" si="175"/>
        <v>#DIV/0!</v>
      </c>
      <c r="AR486" s="1" t="e">
        <f t="shared" si="176"/>
        <v>#DIV/0!</v>
      </c>
      <c r="AS486" s="1">
        <v>0</v>
      </c>
      <c r="AT486" s="1">
        <f t="shared" si="166"/>
        <v>0</v>
      </c>
      <c r="AU486" s="23">
        <f t="shared" si="180"/>
        <v>1</v>
      </c>
      <c r="AV486" s="1" t="s">
        <v>124</v>
      </c>
      <c r="AW486" s="1" t="s">
        <v>124</v>
      </c>
      <c r="AX486" s="1" t="e">
        <f t="shared" si="178"/>
        <v>#VALUE!</v>
      </c>
      <c r="AY486" s="1">
        <v>0</v>
      </c>
      <c r="AZ486" s="1">
        <f t="shared" si="167"/>
        <v>0</v>
      </c>
      <c r="BA486" s="23">
        <f t="shared" si="181"/>
        <v>1</v>
      </c>
      <c r="BB486" s="1" t="s">
        <v>469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</row>
    <row r="487" spans="1:61" x14ac:dyDescent="0.2">
      <c r="A487" s="28"/>
      <c r="B487" s="28" t="s">
        <v>468</v>
      </c>
      <c r="C487" s="28"/>
      <c r="D487" s="28"/>
      <c r="E487" s="28"/>
      <c r="F487" s="1" t="e">
        <f>ROUND(E487/D487,2)</f>
        <v>#DIV/0!</v>
      </c>
      <c r="G487" s="28"/>
      <c r="H487" s="28"/>
      <c r="I487" s="28"/>
      <c r="J487" s="1">
        <f t="shared" si="161"/>
        <v>0</v>
      </c>
      <c r="K487" s="23">
        <v>0</v>
      </c>
      <c r="L487" s="28"/>
      <c r="M487" s="28"/>
      <c r="N487" s="1" t="e">
        <f t="shared" si="168"/>
        <v>#DIV/0!</v>
      </c>
      <c r="O487" s="28"/>
      <c r="P487" s="1">
        <f t="shared" si="162"/>
        <v>0</v>
      </c>
      <c r="Q487" s="23" t="e">
        <f t="shared" si="169"/>
        <v>#DIV/0!</v>
      </c>
      <c r="R487" s="28"/>
      <c r="S487" s="28"/>
      <c r="T487" s="1" t="e">
        <f t="shared" si="170"/>
        <v>#DIV/0!</v>
      </c>
      <c r="U487" s="28"/>
      <c r="V487" s="1">
        <f t="shared" si="163"/>
        <v>0</v>
      </c>
      <c r="W487" s="23" t="e">
        <f t="shared" si="171"/>
        <v>#DIV/0!</v>
      </c>
      <c r="X487" s="28"/>
      <c r="Y487" s="28"/>
      <c r="Z487" s="1" t="e">
        <f t="shared" si="179"/>
        <v>#DIV/0!</v>
      </c>
      <c r="AA487" s="28"/>
      <c r="AB487" s="1">
        <f t="shared" si="164"/>
        <v>0</v>
      </c>
      <c r="AC487" s="23" t="e">
        <f t="shared" si="172"/>
        <v>#DIV/0!</v>
      </c>
      <c r="AD487" s="28"/>
      <c r="AE487" s="28"/>
      <c r="AF487" s="1" t="e">
        <f t="shared" si="173"/>
        <v>#DIV/0!</v>
      </c>
      <c r="AG487" s="28"/>
      <c r="AH487" s="28"/>
      <c r="AI487" s="1" t="e">
        <f t="shared" si="177"/>
        <v>#DIV/0!</v>
      </c>
      <c r="AJ487" s="28"/>
      <c r="AK487" s="1">
        <f t="shared" si="165"/>
        <v>0</v>
      </c>
      <c r="AL487" s="23" t="e">
        <f t="shared" si="174"/>
        <v>#DIV/0!</v>
      </c>
      <c r="AM487" s="28"/>
      <c r="AN487" s="28"/>
      <c r="AO487" s="1" t="e">
        <f t="shared" si="175"/>
        <v>#DIV/0!</v>
      </c>
      <c r="AP487" s="28"/>
      <c r="AQ487" s="28"/>
      <c r="AR487" s="1" t="e">
        <f t="shared" si="176"/>
        <v>#DIV/0!</v>
      </c>
      <c r="AS487" s="28"/>
      <c r="AT487" s="1">
        <f t="shared" si="166"/>
        <v>0</v>
      </c>
      <c r="AU487" s="23" t="e">
        <f t="shared" si="180"/>
        <v>#DIV/0!</v>
      </c>
      <c r="AV487" s="28"/>
      <c r="AW487" s="28"/>
      <c r="AX487" s="1" t="e">
        <f t="shared" si="178"/>
        <v>#DIV/0!</v>
      </c>
      <c r="AY487" s="28"/>
      <c r="AZ487" s="1">
        <f t="shared" si="167"/>
        <v>0</v>
      </c>
      <c r="BA487" s="23" t="e">
        <f t="shared" si="181"/>
        <v>#DIV/0!</v>
      </c>
      <c r="BB487" s="28"/>
      <c r="BC487" s="28" t="s">
        <v>184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28"/>
    </row>
    <row r="488" spans="1:61" x14ac:dyDescent="0.2">
      <c r="B488" s="22"/>
    </row>
    <row r="489" spans="1:61" x14ac:dyDescent="0.2">
      <c r="B489" s="22"/>
    </row>
    <row r="490" spans="1:61" x14ac:dyDescent="0.2">
      <c r="B490" s="22"/>
    </row>
    <row r="491" spans="1:61" x14ac:dyDescent="0.2">
      <c r="B491" s="22" t="s">
        <v>474</v>
      </c>
      <c r="C491" s="1">
        <v>1</v>
      </c>
      <c r="F491" s="1" t="e">
        <f>ROUND(E491/D491,2)</f>
        <v>#DIV/0!</v>
      </c>
      <c r="G491" s="1" t="s">
        <v>63</v>
      </c>
      <c r="H491" s="1" t="s">
        <v>971</v>
      </c>
      <c r="I491" s="1">
        <v>3.0950000000000002</v>
      </c>
      <c r="J491" s="1">
        <f t="shared" ref="J491:J522" si="182">IF(G491="Trioxan", I491*$I$596,IF(OR(LEFT(H491,1)="6",LEFT(H491,1)="7"), I491*0.95,I491))</f>
        <v>2.9402500000000003</v>
      </c>
      <c r="K491" s="23">
        <v>0</v>
      </c>
      <c r="N491" s="1" t="e">
        <f t="shared" si="168"/>
        <v>#DIV/0!</v>
      </c>
      <c r="O491" s="1">
        <v>2.6850000000000001</v>
      </c>
      <c r="P491" s="1">
        <f t="shared" ref="P491:P553" si="183">IF(G491="Trioxan", O491*$I$596,IF(OR(LEFT(H491,1)="6",LEFT(H491,1)="7"), O491*0.95,O491))</f>
        <v>2.5507499999999999</v>
      </c>
      <c r="Q491" s="23">
        <f t="shared" si="169"/>
        <v>0.1324717285945074</v>
      </c>
      <c r="T491" s="1" t="e">
        <f t="shared" si="170"/>
        <v>#DIV/0!</v>
      </c>
      <c r="U491" s="1">
        <v>2.3980000000000001</v>
      </c>
      <c r="V491" s="1">
        <f t="shared" ref="V491:V553" si="184">IF(G491="Trioxan", U491*$I$596,IF(OR(LEFT(H491,1)="6",LEFT(H491,1)="7"), U491*0.95,U491))</f>
        <v>2.2781000000000002</v>
      </c>
      <c r="W491" s="23">
        <f t="shared" si="171"/>
        <v>0.2252019386106624</v>
      </c>
      <c r="Z491" s="1" t="e">
        <f t="shared" si="179"/>
        <v>#DIV/0!</v>
      </c>
      <c r="AA491" s="1">
        <v>1.782</v>
      </c>
      <c r="AB491" s="1">
        <f t="shared" ref="AB491:AB553" si="185">IF(G491="Trioxan", AA491*$I$596,IF(OR(LEFT(H491,1)="6",LEFT(H491,1)="7"), AA491*0.95,AA491))</f>
        <v>1.6928999999999998</v>
      </c>
      <c r="AC491" s="23">
        <f t="shared" si="172"/>
        <v>0.42423263327948313</v>
      </c>
      <c r="AF491" s="1" t="e">
        <f t="shared" si="173"/>
        <v>#DIV/0!</v>
      </c>
      <c r="AI491" s="1" t="e">
        <f t="shared" si="177"/>
        <v>#DIV/0!</v>
      </c>
      <c r="AJ491" s="1">
        <v>0.995</v>
      </c>
      <c r="AK491" s="1">
        <f t="shared" ref="AK491:AK553" si="186">IF(G491="Trioxan", AJ491*$I$596,IF(OR(LEFT(H491,1)="6",LEFT(H491,1)="7"), AJ491*0.95,AJ491))</f>
        <v>0.94524999999999992</v>
      </c>
      <c r="AL491" s="23">
        <f t="shared" si="174"/>
        <v>0.6785137318255251</v>
      </c>
      <c r="AO491" s="1" t="e">
        <f t="shared" si="175"/>
        <v>#DIV/0!</v>
      </c>
      <c r="AR491" s="1" t="e">
        <f t="shared" si="176"/>
        <v>#DIV/0!</v>
      </c>
      <c r="AS491" s="1">
        <v>0.437</v>
      </c>
      <c r="AT491" s="1">
        <f t="shared" ref="AT491:AT553" si="187">IF(G491="Trioxan", AS491*$I$596,IF(OR(LEFT(H491,1)="6",LEFT(H491,1)="7"), AS491*0.95,AS491))</f>
        <v>0.41514999999999996</v>
      </c>
      <c r="AU491" s="23">
        <f t="shared" si="180"/>
        <v>0.8588045234248789</v>
      </c>
      <c r="AX491" s="1" t="e">
        <f t="shared" si="178"/>
        <v>#DIV/0!</v>
      </c>
      <c r="AY491" s="1">
        <v>0.28899999999999998</v>
      </c>
      <c r="AZ491" s="1">
        <f t="shared" ref="AZ491:AZ553" si="188">IF(G491="Trioxan", AY491*$I$596,IF(OR(LEFT(H491,1)="6",LEFT(H491,1)="7"), AY491*0.95,AY491))</f>
        <v>0.27454999999999996</v>
      </c>
      <c r="BA491" s="23">
        <f t="shared" si="181"/>
        <v>0.9066235864297254</v>
      </c>
      <c r="BB491" s="1" t="s">
        <v>489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</row>
    <row r="492" spans="1:61" x14ac:dyDescent="0.2">
      <c r="B492" s="22" t="s">
        <v>601</v>
      </c>
      <c r="J492" s="1">
        <f t="shared" si="182"/>
        <v>0</v>
      </c>
      <c r="P492" s="1">
        <f t="shared" si="183"/>
        <v>0</v>
      </c>
      <c r="Q492" s="23" t="e">
        <f t="shared" si="169"/>
        <v>#DIV/0!</v>
      </c>
      <c r="V492" s="1">
        <f t="shared" si="184"/>
        <v>0</v>
      </c>
      <c r="W492" s="23" t="e">
        <f t="shared" si="171"/>
        <v>#DIV/0!</v>
      </c>
      <c r="X492" s="1">
        <v>26000</v>
      </c>
      <c r="Y492" s="1">
        <v>47000</v>
      </c>
      <c r="Z492" s="1">
        <f t="shared" si="179"/>
        <v>1.81</v>
      </c>
      <c r="AB492" s="1">
        <f t="shared" si="185"/>
        <v>0</v>
      </c>
      <c r="AC492" s="23" t="e">
        <f t="shared" si="172"/>
        <v>#DIV/0!</v>
      </c>
      <c r="AG492" s="1">
        <v>22000</v>
      </c>
      <c r="AH492" s="1">
        <v>44000</v>
      </c>
      <c r="AI492" s="1">
        <f t="shared" si="177"/>
        <v>2</v>
      </c>
      <c r="AK492" s="1">
        <f t="shared" si="186"/>
        <v>0</v>
      </c>
      <c r="AL492" s="23" t="e">
        <f t="shared" si="174"/>
        <v>#DIV/0!</v>
      </c>
      <c r="AT492" s="1">
        <f t="shared" si="187"/>
        <v>0</v>
      </c>
      <c r="AU492" s="23" t="e">
        <f t="shared" si="180"/>
        <v>#DIV/0!</v>
      </c>
      <c r="AV492" s="1">
        <v>22000</v>
      </c>
      <c r="AW492" s="1">
        <v>42000</v>
      </c>
      <c r="AX492" s="1">
        <f t="shared" si="178"/>
        <v>1.91</v>
      </c>
      <c r="AZ492" s="1">
        <f t="shared" si="188"/>
        <v>0</v>
      </c>
      <c r="BA492" s="23" t="e">
        <f t="shared" si="181"/>
        <v>#DIV/0!</v>
      </c>
    </row>
    <row r="493" spans="1:61" x14ac:dyDescent="0.2">
      <c r="B493" s="22" t="s">
        <v>475</v>
      </c>
      <c r="C493" s="1">
        <v>2</v>
      </c>
      <c r="F493" s="1" t="e">
        <f>ROUND(E493/D493,2)</f>
        <v>#DIV/0!</v>
      </c>
      <c r="G493" s="1" t="s">
        <v>63</v>
      </c>
      <c r="H493" s="1" t="s">
        <v>971</v>
      </c>
      <c r="I493" s="1">
        <v>2.8740000000000001</v>
      </c>
      <c r="J493" s="1">
        <f t="shared" si="182"/>
        <v>2.7303000000000002</v>
      </c>
      <c r="K493" s="23">
        <v>0</v>
      </c>
      <c r="N493" s="1" t="e">
        <f t="shared" si="168"/>
        <v>#DIV/0!</v>
      </c>
      <c r="O493" s="1">
        <v>2.5470000000000002</v>
      </c>
      <c r="P493" s="1">
        <f t="shared" si="183"/>
        <v>2.4196499999999999</v>
      </c>
      <c r="Q493" s="23">
        <f t="shared" si="169"/>
        <v>0.1137787056367433</v>
      </c>
      <c r="T493" s="1" t="e">
        <f t="shared" si="170"/>
        <v>#DIV/0!</v>
      </c>
      <c r="U493" s="1">
        <v>2.2890000000000001</v>
      </c>
      <c r="V493" s="1">
        <f t="shared" si="184"/>
        <v>2.17455</v>
      </c>
      <c r="W493" s="23">
        <f t="shared" si="171"/>
        <v>0.20354906054279753</v>
      </c>
      <c r="X493" s="1">
        <v>34000</v>
      </c>
      <c r="Y493" s="1">
        <v>43000</v>
      </c>
      <c r="Z493" s="1">
        <f t="shared" si="179"/>
        <v>1.26</v>
      </c>
      <c r="AA493" s="1">
        <v>1.8129999999999999</v>
      </c>
      <c r="AB493" s="1">
        <f t="shared" si="185"/>
        <v>1.7223499999999998</v>
      </c>
      <c r="AC493" s="23">
        <f t="shared" si="172"/>
        <v>0.36917188587334737</v>
      </c>
      <c r="AF493" s="1" t="e">
        <f t="shared" si="173"/>
        <v>#DIV/0!</v>
      </c>
      <c r="AG493" s="1" t="s">
        <v>124</v>
      </c>
      <c r="AH493" s="1" t="s">
        <v>124</v>
      </c>
      <c r="AI493" s="1" t="e">
        <f t="shared" si="177"/>
        <v>#VALUE!</v>
      </c>
      <c r="AJ493" s="1" t="s">
        <v>124</v>
      </c>
      <c r="AK493" s="1" t="e">
        <f t="shared" si="186"/>
        <v>#VALUE!</v>
      </c>
      <c r="AL493" s="23" t="e">
        <f t="shared" si="174"/>
        <v>#VALUE!</v>
      </c>
      <c r="AO493" s="1" t="e">
        <f t="shared" si="175"/>
        <v>#DIV/0!</v>
      </c>
      <c r="AR493" s="1" t="e">
        <f t="shared" si="176"/>
        <v>#DIV/0!</v>
      </c>
      <c r="AS493" s="1">
        <v>0.39500000000000002</v>
      </c>
      <c r="AT493" s="1">
        <f t="shared" si="187"/>
        <v>0.37524999999999997</v>
      </c>
      <c r="AU493" s="23">
        <f t="shared" si="180"/>
        <v>0.86256089074460685</v>
      </c>
      <c r="AV493" s="1">
        <v>24000</v>
      </c>
      <c r="AW493" s="1">
        <v>40000</v>
      </c>
      <c r="AX493" s="1">
        <f t="shared" si="178"/>
        <v>1.67</v>
      </c>
      <c r="AY493" s="1">
        <v>0.219</v>
      </c>
      <c r="AZ493" s="1">
        <f t="shared" si="188"/>
        <v>0.20804999999999998</v>
      </c>
      <c r="BA493" s="23">
        <f t="shared" si="181"/>
        <v>0.92379958246346561</v>
      </c>
      <c r="BB493" s="1" t="s">
        <v>489</v>
      </c>
      <c r="BC493" s="1" t="s">
        <v>491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 t="s">
        <v>490</v>
      </c>
    </row>
    <row r="494" spans="1:61" x14ac:dyDescent="0.2">
      <c r="B494" s="22" t="s">
        <v>476</v>
      </c>
      <c r="C494" s="1">
        <v>3</v>
      </c>
      <c r="F494" s="1" t="e">
        <f>ROUND(E494/D494,2)</f>
        <v>#DIV/0!</v>
      </c>
      <c r="G494" s="1" t="s">
        <v>788</v>
      </c>
      <c r="H494" s="1" t="s">
        <v>972</v>
      </c>
      <c r="I494" s="1">
        <v>3.4550000000000001</v>
      </c>
      <c r="J494" s="1">
        <f t="shared" si="182"/>
        <v>3.0058500000000001</v>
      </c>
      <c r="K494" s="23">
        <v>0</v>
      </c>
      <c r="N494" s="1" t="e">
        <f t="shared" si="168"/>
        <v>#DIV/0!</v>
      </c>
      <c r="O494" s="1">
        <v>3.0990000000000002</v>
      </c>
      <c r="P494" s="1">
        <f t="shared" si="183"/>
        <v>2.6961300000000001</v>
      </c>
      <c r="Q494" s="23">
        <f t="shared" si="169"/>
        <v>0.10303907380607813</v>
      </c>
      <c r="T494" s="1" t="e">
        <f t="shared" si="170"/>
        <v>#DIV/0!</v>
      </c>
      <c r="U494" s="1">
        <v>2.9780000000000002</v>
      </c>
      <c r="V494" s="1">
        <f t="shared" si="184"/>
        <v>2.5908600000000002</v>
      </c>
      <c r="W494" s="23">
        <f t="shared" si="171"/>
        <v>0.13806078147612155</v>
      </c>
      <c r="X494" s="1">
        <v>10600</v>
      </c>
      <c r="Y494" s="1">
        <v>22000</v>
      </c>
      <c r="Z494" s="1">
        <f t="shared" si="179"/>
        <v>2.08</v>
      </c>
      <c r="AA494" s="1">
        <v>2.6309999999999998</v>
      </c>
      <c r="AB494" s="1">
        <f t="shared" si="185"/>
        <v>2.2889699999999999</v>
      </c>
      <c r="AC494" s="23">
        <f t="shared" si="172"/>
        <v>0.23849493487698992</v>
      </c>
      <c r="AF494" s="1" t="e">
        <f t="shared" si="173"/>
        <v>#DIV/0!</v>
      </c>
      <c r="AG494" s="1">
        <v>12300</v>
      </c>
      <c r="AH494" s="1">
        <v>24000</v>
      </c>
      <c r="AI494" s="1">
        <f t="shared" si="177"/>
        <v>1.95</v>
      </c>
      <c r="AJ494" s="1">
        <v>2.0569999999999999</v>
      </c>
      <c r="AK494" s="1">
        <f t="shared" si="186"/>
        <v>1.78959</v>
      </c>
      <c r="AL494" s="23">
        <f t="shared" si="174"/>
        <v>0.40463096960926193</v>
      </c>
      <c r="AO494" s="1" t="e">
        <f t="shared" si="175"/>
        <v>#DIV/0!</v>
      </c>
      <c r="AR494" s="1" t="e">
        <f t="shared" si="176"/>
        <v>#DIV/0!</v>
      </c>
      <c r="AS494" s="1">
        <v>1.395</v>
      </c>
      <c r="AT494" s="1">
        <f t="shared" si="187"/>
        <v>1.2136500000000001</v>
      </c>
      <c r="AU494" s="23">
        <f t="shared" si="180"/>
        <v>0.59623733719247463</v>
      </c>
      <c r="AV494" s="1">
        <v>14500</v>
      </c>
      <c r="AW494" s="1">
        <v>26000</v>
      </c>
      <c r="AX494" s="1">
        <f t="shared" si="178"/>
        <v>1.79</v>
      </c>
      <c r="AY494" s="1">
        <v>1.125</v>
      </c>
      <c r="AZ494" s="1">
        <f t="shared" si="188"/>
        <v>0.97875000000000001</v>
      </c>
      <c r="BA494" s="23">
        <f t="shared" si="181"/>
        <v>0.67438494934876991</v>
      </c>
      <c r="BB494" s="1" t="s">
        <v>489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</row>
    <row r="495" spans="1:61" x14ac:dyDescent="0.2">
      <c r="B495" s="22"/>
    </row>
    <row r="496" spans="1:61" x14ac:dyDescent="0.2">
      <c r="B496" s="22" t="s">
        <v>477</v>
      </c>
      <c r="C496" s="1">
        <v>4</v>
      </c>
      <c r="F496" s="1" t="e">
        <f>ROUND(E496/D496,2)</f>
        <v>#DIV/0!</v>
      </c>
      <c r="G496" s="1" t="s">
        <v>63</v>
      </c>
      <c r="H496" s="1" t="s">
        <v>973</v>
      </c>
      <c r="I496" s="1">
        <v>2.948</v>
      </c>
      <c r="J496" s="1">
        <f t="shared" si="182"/>
        <v>2.8005999999999998</v>
      </c>
      <c r="K496" s="23">
        <v>0</v>
      </c>
      <c r="N496" s="1" t="e">
        <f t="shared" si="168"/>
        <v>#DIV/0!</v>
      </c>
      <c r="O496" s="1">
        <v>1.929</v>
      </c>
      <c r="P496" s="1">
        <f t="shared" si="183"/>
        <v>1.8325499999999999</v>
      </c>
      <c r="Q496" s="23">
        <f t="shared" si="169"/>
        <v>0.34565807327001352</v>
      </c>
      <c r="T496" s="1" t="e">
        <f t="shared" si="170"/>
        <v>#DIV/0!</v>
      </c>
      <c r="U496" s="1">
        <v>1.377</v>
      </c>
      <c r="V496" s="1">
        <f t="shared" si="184"/>
        <v>1.3081499999999999</v>
      </c>
      <c r="W496" s="23">
        <f t="shared" si="171"/>
        <v>0.53290366350067842</v>
      </c>
      <c r="X496" s="1">
        <v>8100</v>
      </c>
      <c r="Y496" s="1">
        <v>12100</v>
      </c>
      <c r="Z496" s="1">
        <f t="shared" si="179"/>
        <v>1.49</v>
      </c>
      <c r="AA496" s="1">
        <v>0.76900000000000002</v>
      </c>
      <c r="AB496" s="1">
        <f t="shared" si="185"/>
        <v>0.73055000000000003</v>
      </c>
      <c r="AC496" s="23">
        <f t="shared" si="172"/>
        <v>0.73914518317503386</v>
      </c>
      <c r="AF496" s="1" t="e">
        <f t="shared" si="173"/>
        <v>#DIV/0!</v>
      </c>
      <c r="AG496" s="1">
        <v>7300</v>
      </c>
      <c r="AH496" s="1">
        <v>13800</v>
      </c>
      <c r="AI496" s="1">
        <f t="shared" si="177"/>
        <v>1.89</v>
      </c>
      <c r="AJ496" s="1">
        <v>0.38700000000000001</v>
      </c>
      <c r="AK496" s="1">
        <f t="shared" si="186"/>
        <v>0.36764999999999998</v>
      </c>
      <c r="AL496" s="23">
        <f t="shared" si="174"/>
        <v>0.86872455902306644</v>
      </c>
      <c r="AO496" s="1" t="e">
        <f t="shared" si="175"/>
        <v>#DIV/0!</v>
      </c>
      <c r="AR496" s="1" t="e">
        <f t="shared" si="176"/>
        <v>#DIV/0!</v>
      </c>
      <c r="AS496" s="1">
        <v>0.19500000000000001</v>
      </c>
      <c r="AT496" s="1">
        <f t="shared" si="187"/>
        <v>0.18525</v>
      </c>
      <c r="AU496" s="23">
        <f t="shared" si="180"/>
        <v>0.93385345997286295</v>
      </c>
      <c r="AV496" s="1">
        <v>6700</v>
      </c>
      <c r="AW496" s="1">
        <v>14400</v>
      </c>
      <c r="AX496" s="1">
        <f t="shared" si="178"/>
        <v>2.15</v>
      </c>
      <c r="AY496" s="1">
        <v>0.157</v>
      </c>
      <c r="AZ496" s="1">
        <f t="shared" si="188"/>
        <v>0.14915</v>
      </c>
      <c r="BA496" s="23">
        <f t="shared" si="181"/>
        <v>0.94674355495251017</v>
      </c>
      <c r="BB496" s="1" t="s">
        <v>489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</row>
    <row r="497" spans="2:61" x14ac:dyDescent="0.2">
      <c r="B497" s="22" t="s">
        <v>478</v>
      </c>
      <c r="C497" s="1">
        <v>5</v>
      </c>
      <c r="F497" s="1" t="e">
        <f>ROUND(E497/D497,2)</f>
        <v>#DIV/0!</v>
      </c>
      <c r="G497" s="1" t="s">
        <v>63</v>
      </c>
      <c r="H497" s="1" t="s">
        <v>943</v>
      </c>
      <c r="I497" s="1">
        <v>2.7930000000000001</v>
      </c>
      <c r="J497" s="1">
        <f t="shared" si="182"/>
        <v>2.6533500000000001</v>
      </c>
      <c r="K497" s="23">
        <v>0</v>
      </c>
      <c r="N497" s="1" t="e">
        <f t="shared" si="168"/>
        <v>#DIV/0!</v>
      </c>
      <c r="O497" s="1">
        <v>1.3959999999999999</v>
      </c>
      <c r="P497" s="1">
        <f t="shared" si="183"/>
        <v>1.3261999999999998</v>
      </c>
      <c r="Q497" s="23">
        <f t="shared" si="169"/>
        <v>0.50017901897601158</v>
      </c>
      <c r="T497" s="1" t="e">
        <f t="shared" si="170"/>
        <v>#DIV/0!</v>
      </c>
      <c r="U497" s="1">
        <v>1.0389999999999999</v>
      </c>
      <c r="V497" s="1">
        <f t="shared" si="184"/>
        <v>0.98704999999999987</v>
      </c>
      <c r="W497" s="23">
        <f t="shared" si="171"/>
        <v>0.62799856784819197</v>
      </c>
      <c r="X497" s="1" t="s">
        <v>609</v>
      </c>
      <c r="Y497" s="1">
        <v>42000</v>
      </c>
      <c r="Z497" s="1">
        <f>ROUND(Y497/16100,2)</f>
        <v>2.61</v>
      </c>
      <c r="AA497" s="1">
        <v>0.68</v>
      </c>
      <c r="AB497" s="1">
        <f t="shared" si="185"/>
        <v>0.64600000000000002</v>
      </c>
      <c r="AC497" s="23">
        <f t="shared" si="172"/>
        <v>0.75653419262441823</v>
      </c>
      <c r="AF497" s="1" t="e">
        <f t="shared" si="173"/>
        <v>#DIV/0!</v>
      </c>
      <c r="AG497" s="1">
        <v>23000</v>
      </c>
      <c r="AH497" s="1">
        <v>48000</v>
      </c>
      <c r="AI497" s="1">
        <f t="shared" si="177"/>
        <v>2.09</v>
      </c>
      <c r="AJ497" s="1">
        <v>0.33500000000000002</v>
      </c>
      <c r="AK497" s="1">
        <f t="shared" si="186"/>
        <v>0.31824999999999998</v>
      </c>
      <c r="AL497" s="23">
        <f t="shared" si="174"/>
        <v>0.8800572860723237</v>
      </c>
      <c r="AO497" s="1" t="e">
        <f t="shared" si="175"/>
        <v>#DIV/0!</v>
      </c>
      <c r="AR497" s="1" t="e">
        <f t="shared" si="176"/>
        <v>#DIV/0!</v>
      </c>
      <c r="AS497" s="1">
        <v>0.16500000000000001</v>
      </c>
      <c r="AT497" s="1">
        <f t="shared" si="187"/>
        <v>0.15675</v>
      </c>
      <c r="AU497" s="23">
        <f t="shared" si="180"/>
        <v>0.94092373791621908</v>
      </c>
      <c r="AV497" s="1" t="s">
        <v>610</v>
      </c>
      <c r="AW497" s="1">
        <v>35000</v>
      </c>
      <c r="AX497" s="1">
        <f>ROUND(AW497/14000,2)</f>
        <v>2.5</v>
      </c>
      <c r="AY497" s="1">
        <v>0.124</v>
      </c>
      <c r="AZ497" s="1">
        <f t="shared" si="188"/>
        <v>0.11779999999999999</v>
      </c>
      <c r="BA497" s="23">
        <f t="shared" si="181"/>
        <v>0.95560329394915866</v>
      </c>
      <c r="BB497" s="1" t="s">
        <v>489</v>
      </c>
      <c r="BC497" s="1" t="s">
        <v>492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0.5</v>
      </c>
    </row>
    <row r="498" spans="2:61" x14ac:dyDescent="0.2">
      <c r="B498" s="22" t="s">
        <v>479</v>
      </c>
      <c r="C498" s="1">
        <v>6</v>
      </c>
      <c r="F498" s="1" t="e">
        <f>ROUND(E498/D498,2)</f>
        <v>#DIV/0!</v>
      </c>
      <c r="G498" s="1" t="s">
        <v>788</v>
      </c>
      <c r="H498" s="1" t="s">
        <v>942</v>
      </c>
      <c r="I498" s="1">
        <v>3.3460000000000001</v>
      </c>
      <c r="J498" s="1">
        <f t="shared" si="182"/>
        <v>2.9110200000000002</v>
      </c>
      <c r="K498" s="23">
        <v>0</v>
      </c>
      <c r="N498" s="1" t="e">
        <f t="shared" si="168"/>
        <v>#DIV/0!</v>
      </c>
      <c r="O498" s="1">
        <v>2.6749999999999998</v>
      </c>
      <c r="P498" s="1">
        <f t="shared" si="183"/>
        <v>2.3272499999999998</v>
      </c>
      <c r="Q498" s="23">
        <f t="shared" si="169"/>
        <v>0.20053795576808142</v>
      </c>
      <c r="T498" s="1" t="e">
        <f t="shared" si="170"/>
        <v>#DIV/0!</v>
      </c>
      <c r="U498" s="1">
        <v>2.3359999999999999</v>
      </c>
      <c r="V498" s="1">
        <f t="shared" si="184"/>
        <v>2.0323199999999999</v>
      </c>
      <c r="W498" s="23">
        <f t="shared" si="171"/>
        <v>0.30185295875672447</v>
      </c>
      <c r="X498" s="1">
        <v>6100</v>
      </c>
      <c r="Y498" s="1">
        <v>8900</v>
      </c>
      <c r="Z498" s="1">
        <f t="shared" si="179"/>
        <v>1.46</v>
      </c>
      <c r="AA498" s="1">
        <v>1.56</v>
      </c>
      <c r="AB498" s="1">
        <f t="shared" si="185"/>
        <v>1.3572</v>
      </c>
      <c r="AC498" s="23">
        <f t="shared" si="172"/>
        <v>0.53377166766288109</v>
      </c>
      <c r="AF498" s="1" t="e">
        <f t="shared" si="173"/>
        <v>#DIV/0!</v>
      </c>
      <c r="AG498" s="1">
        <v>7300</v>
      </c>
      <c r="AH498" s="1">
        <v>11800</v>
      </c>
      <c r="AI498" s="1">
        <f t="shared" si="177"/>
        <v>1.62</v>
      </c>
      <c r="AJ498" s="1">
        <v>0.98299999999999998</v>
      </c>
      <c r="AK498" s="1">
        <f t="shared" si="186"/>
        <v>0.85521000000000003</v>
      </c>
      <c r="AL498" s="23">
        <f t="shared" si="174"/>
        <v>0.70621637776449497</v>
      </c>
      <c r="AO498" s="1" t="e">
        <f t="shared" si="175"/>
        <v>#DIV/0!</v>
      </c>
      <c r="AR498" s="1" t="e">
        <f t="shared" si="176"/>
        <v>#DIV/0!</v>
      </c>
      <c r="AS498" s="1">
        <v>0.59</v>
      </c>
      <c r="AT498" s="1">
        <f t="shared" si="187"/>
        <v>0.51329999999999998</v>
      </c>
      <c r="AU498" s="23">
        <f t="shared" si="180"/>
        <v>0.82367005379557678</v>
      </c>
      <c r="AV498" s="1">
        <v>7400</v>
      </c>
      <c r="AW498" s="1">
        <v>13700</v>
      </c>
      <c r="AX498" s="1">
        <f t="shared" si="178"/>
        <v>1.85</v>
      </c>
      <c r="AY498" s="1">
        <v>0.51900000000000002</v>
      </c>
      <c r="AZ498" s="1">
        <f t="shared" si="188"/>
        <v>0.45152999999999999</v>
      </c>
      <c r="BA498" s="23">
        <f t="shared" si="181"/>
        <v>0.84488942020322777</v>
      </c>
      <c r="BB498" s="1" t="s">
        <v>489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</row>
    <row r="499" spans="2:61" x14ac:dyDescent="0.2">
      <c r="B499" s="22"/>
    </row>
    <row r="500" spans="2:61" x14ac:dyDescent="0.2">
      <c r="B500" s="22" t="s">
        <v>480</v>
      </c>
      <c r="C500" s="1">
        <v>7</v>
      </c>
      <c r="F500" s="1" t="e">
        <f>ROUND(E500/D500,2)</f>
        <v>#DIV/0!</v>
      </c>
      <c r="G500" s="1" t="s">
        <v>63</v>
      </c>
      <c r="H500" s="1" t="s">
        <v>886</v>
      </c>
      <c r="I500" s="1">
        <v>2.6480000000000001</v>
      </c>
      <c r="J500" s="1">
        <f t="shared" si="182"/>
        <v>2.6480000000000001</v>
      </c>
      <c r="K500" s="23">
        <v>0</v>
      </c>
      <c r="N500" s="1" t="e">
        <f t="shared" si="168"/>
        <v>#DIV/0!</v>
      </c>
      <c r="O500" s="1">
        <v>2.6</v>
      </c>
      <c r="P500" s="1">
        <f t="shared" si="183"/>
        <v>2.6</v>
      </c>
      <c r="Q500" s="23">
        <f t="shared" si="169"/>
        <v>1.8126888217522619E-2</v>
      </c>
      <c r="T500" s="1" t="e">
        <f t="shared" si="170"/>
        <v>#DIV/0!</v>
      </c>
      <c r="U500" s="1">
        <v>2.5659999999999998</v>
      </c>
      <c r="V500" s="1">
        <f t="shared" si="184"/>
        <v>2.5659999999999998</v>
      </c>
      <c r="W500" s="23">
        <f t="shared" si="171"/>
        <v>3.0966767371601311E-2</v>
      </c>
      <c r="X500" s="1" t="s">
        <v>583</v>
      </c>
      <c r="Y500" s="1">
        <v>570</v>
      </c>
      <c r="Z500" s="1">
        <f>ROUND(Y500/490,2)</f>
        <v>1.1599999999999999</v>
      </c>
      <c r="AA500" s="1">
        <v>2.4590000000000001</v>
      </c>
      <c r="AB500" s="1">
        <f t="shared" si="185"/>
        <v>2.4590000000000001</v>
      </c>
      <c r="AC500" s="23">
        <f t="shared" si="172"/>
        <v>7.1374622356495498E-2</v>
      </c>
      <c r="AF500" s="1" t="e">
        <f t="shared" si="173"/>
        <v>#DIV/0!</v>
      </c>
      <c r="AG500" s="1" t="s">
        <v>596</v>
      </c>
      <c r="AH500" s="1">
        <v>1200</v>
      </c>
      <c r="AI500" s="1">
        <f>ROUND(AH500/950,2)</f>
        <v>1.26</v>
      </c>
      <c r="AJ500" s="1">
        <v>2.2999999999999998</v>
      </c>
      <c r="AK500" s="1">
        <f t="shared" si="186"/>
        <v>2.2999999999999998</v>
      </c>
      <c r="AL500" s="23">
        <f t="shared" si="174"/>
        <v>0.13141993957703935</v>
      </c>
      <c r="AO500" s="1" t="e">
        <f t="shared" si="175"/>
        <v>#DIV/0!</v>
      </c>
      <c r="AR500" s="1" t="e">
        <f t="shared" si="176"/>
        <v>#DIV/0!</v>
      </c>
      <c r="AS500" s="1">
        <v>2.1309999999999998</v>
      </c>
      <c r="AT500" s="1">
        <f t="shared" si="187"/>
        <v>2.1309999999999998</v>
      </c>
      <c r="AU500" s="23">
        <f t="shared" si="180"/>
        <v>0.19524169184290041</v>
      </c>
      <c r="AV500" s="1">
        <v>2200</v>
      </c>
      <c r="AW500" s="1">
        <v>2800</v>
      </c>
      <c r="AX500" s="1">
        <f t="shared" si="178"/>
        <v>1.27</v>
      </c>
      <c r="AY500" s="1">
        <v>2.0830000000000002</v>
      </c>
      <c r="AZ500" s="1">
        <f t="shared" si="188"/>
        <v>2.0830000000000002</v>
      </c>
      <c r="BA500" s="23">
        <f t="shared" si="181"/>
        <v>0.21336858006042292</v>
      </c>
      <c r="BB500" s="1" t="s">
        <v>489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</row>
    <row r="501" spans="2:61" x14ac:dyDescent="0.2">
      <c r="B501" s="22" t="s">
        <v>481</v>
      </c>
      <c r="C501" s="1">
        <v>8</v>
      </c>
      <c r="F501" s="1" t="e">
        <f>ROUND(E501/D501,2)</f>
        <v>#DIV/0!</v>
      </c>
      <c r="G501" s="1" t="s">
        <v>63</v>
      </c>
      <c r="H501" s="1">
        <v>3.53</v>
      </c>
      <c r="I501" s="1">
        <v>2.5760000000000001</v>
      </c>
      <c r="J501" s="1">
        <f t="shared" si="182"/>
        <v>2.5760000000000001</v>
      </c>
      <c r="K501" s="23">
        <v>0</v>
      </c>
      <c r="N501" s="1" t="e">
        <f t="shared" si="168"/>
        <v>#DIV/0!</v>
      </c>
      <c r="O501" s="1">
        <v>2.4990000000000001</v>
      </c>
      <c r="P501" s="1">
        <f t="shared" si="183"/>
        <v>2.4990000000000001</v>
      </c>
      <c r="Q501" s="23">
        <f t="shared" si="169"/>
        <v>2.9891304347826053E-2</v>
      </c>
      <c r="T501" s="1" t="e">
        <f t="shared" si="170"/>
        <v>#DIV/0!</v>
      </c>
      <c r="U501" s="1">
        <v>2.4630000000000001</v>
      </c>
      <c r="V501" s="1">
        <f t="shared" si="184"/>
        <v>2.4630000000000001</v>
      </c>
      <c r="W501" s="23">
        <f t="shared" si="171"/>
        <v>4.3866459627329157E-2</v>
      </c>
      <c r="X501" s="1" t="s">
        <v>597</v>
      </c>
      <c r="Y501" s="1">
        <v>860</v>
      </c>
      <c r="Z501" s="1">
        <f>ROUND(Y501/710,2)</f>
        <v>1.21</v>
      </c>
      <c r="AA501" s="1">
        <v>2.3540000000000001</v>
      </c>
      <c r="AB501" s="1">
        <f t="shared" si="185"/>
        <v>2.3540000000000001</v>
      </c>
      <c r="AC501" s="23">
        <f t="shared" si="172"/>
        <v>8.6180124223602439E-2</v>
      </c>
      <c r="AF501" s="1" t="e">
        <f t="shared" si="173"/>
        <v>#DIV/0!</v>
      </c>
      <c r="AG501" s="1">
        <v>1400</v>
      </c>
      <c r="AH501" s="1">
        <v>1700</v>
      </c>
      <c r="AI501" s="1">
        <f t="shared" si="177"/>
        <v>1.21</v>
      </c>
      <c r="AJ501" s="1">
        <v>2.17</v>
      </c>
      <c r="AK501" s="1">
        <f t="shared" si="186"/>
        <v>2.17</v>
      </c>
      <c r="AL501" s="23">
        <f t="shared" si="174"/>
        <v>0.15760869565217395</v>
      </c>
      <c r="AO501" s="1" t="e">
        <f t="shared" si="175"/>
        <v>#DIV/0!</v>
      </c>
      <c r="AR501" s="1" t="e">
        <f t="shared" si="176"/>
        <v>#DIV/0!</v>
      </c>
      <c r="AS501" s="1">
        <v>2.0019999999999998</v>
      </c>
      <c r="AT501" s="1">
        <f t="shared" si="187"/>
        <v>2.0019999999999998</v>
      </c>
      <c r="AU501" s="23">
        <f t="shared" si="180"/>
        <v>0.22282608695652184</v>
      </c>
      <c r="AV501" s="1">
        <v>2800</v>
      </c>
      <c r="AW501" s="1">
        <v>3200</v>
      </c>
      <c r="AX501" s="1">
        <f t="shared" si="178"/>
        <v>1.1399999999999999</v>
      </c>
      <c r="AY501" s="1">
        <v>1.9</v>
      </c>
      <c r="AZ501" s="1">
        <f t="shared" si="188"/>
        <v>1.9</v>
      </c>
      <c r="BA501" s="23">
        <f t="shared" si="181"/>
        <v>0.26242236024844723</v>
      </c>
      <c r="BB501" s="1" t="s">
        <v>489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</row>
    <row r="502" spans="2:61" x14ac:dyDescent="0.2">
      <c r="B502" s="22" t="s">
        <v>482</v>
      </c>
      <c r="C502" s="1">
        <v>9</v>
      </c>
      <c r="F502" s="1" t="e">
        <f>ROUND(E502/D502,2)</f>
        <v>#DIV/0!</v>
      </c>
      <c r="G502" s="1" t="s">
        <v>63</v>
      </c>
      <c r="H502" s="1">
        <v>3.99</v>
      </c>
      <c r="I502" s="1">
        <v>2.714</v>
      </c>
      <c r="J502" s="1">
        <f t="shared" si="182"/>
        <v>2.714</v>
      </c>
      <c r="K502" s="23">
        <v>0</v>
      </c>
      <c r="N502" s="1" t="e">
        <f t="shared" si="168"/>
        <v>#DIV/0!</v>
      </c>
      <c r="O502" s="1">
        <v>2.6789999999999998</v>
      </c>
      <c r="P502" s="1">
        <f t="shared" si="183"/>
        <v>2.6789999999999998</v>
      </c>
      <c r="Q502" s="23">
        <f t="shared" si="169"/>
        <v>1.2896094325718588E-2</v>
      </c>
      <c r="T502" s="1" t="e">
        <f t="shared" si="170"/>
        <v>#DIV/0!</v>
      </c>
      <c r="U502" s="1">
        <v>2.6680000000000001</v>
      </c>
      <c r="V502" s="1">
        <f t="shared" si="184"/>
        <v>2.6680000000000001</v>
      </c>
      <c r="W502" s="23">
        <f t="shared" si="171"/>
        <v>1.6949152542372836E-2</v>
      </c>
      <c r="X502" s="1" t="s">
        <v>598</v>
      </c>
      <c r="Y502" s="1">
        <v>360</v>
      </c>
      <c r="Z502" s="1">
        <f>ROUND(Y502/350,2)</f>
        <v>1.03</v>
      </c>
      <c r="AA502" s="1">
        <v>2.65</v>
      </c>
      <c r="AB502" s="1">
        <f t="shared" si="185"/>
        <v>2.65</v>
      </c>
      <c r="AC502" s="23">
        <f t="shared" si="172"/>
        <v>2.358142962417098E-2</v>
      </c>
      <c r="AF502" s="1" t="e">
        <f t="shared" si="173"/>
        <v>#DIV/0!</v>
      </c>
      <c r="AG502" s="1" t="s">
        <v>599</v>
      </c>
      <c r="AH502" s="1">
        <v>960</v>
      </c>
      <c r="AI502" s="1">
        <f>ROUND(AH502/770,2)</f>
        <v>1.25</v>
      </c>
      <c r="AJ502" s="1">
        <v>2.5310000000000001</v>
      </c>
      <c r="AK502" s="1">
        <f t="shared" si="186"/>
        <v>2.5310000000000001</v>
      </c>
      <c r="AL502" s="23">
        <f t="shared" si="174"/>
        <v>6.7428150331613756E-2</v>
      </c>
      <c r="AO502" s="1" t="e">
        <f t="shared" si="175"/>
        <v>#DIV/0!</v>
      </c>
      <c r="AR502" s="1" t="e">
        <f t="shared" si="176"/>
        <v>#DIV/0!</v>
      </c>
      <c r="AS502" s="1">
        <v>2.3380000000000001</v>
      </c>
      <c r="AT502" s="1">
        <f t="shared" si="187"/>
        <v>2.3380000000000001</v>
      </c>
      <c r="AU502" s="23">
        <f t="shared" si="180"/>
        <v>0.1385408990420044</v>
      </c>
      <c r="AV502" s="1" t="s">
        <v>600</v>
      </c>
      <c r="AW502" s="1">
        <v>2600</v>
      </c>
      <c r="AX502" s="1">
        <f>ROUND(AW502/2100,2)</f>
        <v>1.24</v>
      </c>
      <c r="AY502" s="1">
        <v>2.23</v>
      </c>
      <c r="AZ502" s="1">
        <f t="shared" si="188"/>
        <v>2.23</v>
      </c>
      <c r="BA502" s="23">
        <f t="shared" si="181"/>
        <v>0.17833456153279292</v>
      </c>
      <c r="BB502" s="1" t="s">
        <v>489</v>
      </c>
      <c r="BC502" s="1" t="s">
        <v>52</v>
      </c>
      <c r="BD502" s="1">
        <v>0.5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</row>
    <row r="503" spans="2:61" x14ac:dyDescent="0.2">
      <c r="B503" s="22"/>
    </row>
    <row r="504" spans="2:61" x14ac:dyDescent="0.2">
      <c r="B504" s="22" t="s">
        <v>483</v>
      </c>
      <c r="C504" s="1">
        <v>10</v>
      </c>
      <c r="F504" s="1" t="e">
        <f>ROUND(E504/D504,2)</f>
        <v>#DIV/0!</v>
      </c>
      <c r="G504" s="1" t="s">
        <v>63</v>
      </c>
      <c r="H504" s="1">
        <v>3.52</v>
      </c>
      <c r="I504" s="1">
        <v>2.7290000000000001</v>
      </c>
      <c r="J504" s="1">
        <f t="shared" si="182"/>
        <v>2.7290000000000001</v>
      </c>
      <c r="K504" s="23">
        <v>0</v>
      </c>
      <c r="N504" s="1" t="e">
        <f t="shared" si="168"/>
        <v>#DIV/0!</v>
      </c>
      <c r="O504" s="1">
        <v>2.766</v>
      </c>
      <c r="P504" s="1">
        <f t="shared" si="183"/>
        <v>2.766</v>
      </c>
      <c r="Q504" s="23">
        <f t="shared" si="169"/>
        <v>-1.3558079882740826E-2</v>
      </c>
      <c r="T504" s="1" t="e">
        <f t="shared" si="170"/>
        <v>#DIV/0!</v>
      </c>
      <c r="U504" s="1">
        <v>2.782</v>
      </c>
      <c r="V504" s="1">
        <f t="shared" si="184"/>
        <v>2.782</v>
      </c>
      <c r="W504" s="23">
        <f t="shared" si="171"/>
        <v>-1.9421033345547789E-2</v>
      </c>
      <c r="X504" s="38" t="s">
        <v>628</v>
      </c>
      <c r="Y504" s="1" t="s">
        <v>124</v>
      </c>
      <c r="Z504" s="1" t="e">
        <f t="shared" si="179"/>
        <v>#VALUE!</v>
      </c>
      <c r="AA504" s="1">
        <v>2.758</v>
      </c>
      <c r="AB504" s="1">
        <f t="shared" si="185"/>
        <v>2.758</v>
      </c>
      <c r="AC504" s="23">
        <f t="shared" si="172"/>
        <v>-1.0626603151337344E-2</v>
      </c>
      <c r="AF504" s="1" t="e">
        <f t="shared" si="173"/>
        <v>#DIV/0!</v>
      </c>
      <c r="AG504" s="38" t="s">
        <v>628</v>
      </c>
      <c r="AH504" s="1" t="s">
        <v>124</v>
      </c>
      <c r="AI504" s="1" t="e">
        <f t="shared" si="177"/>
        <v>#VALUE!</v>
      </c>
      <c r="AJ504" s="1">
        <v>2.786</v>
      </c>
      <c r="AK504" s="1">
        <f t="shared" si="186"/>
        <v>2.786</v>
      </c>
      <c r="AL504" s="23">
        <f t="shared" si="174"/>
        <v>-2.088677171124953E-2</v>
      </c>
      <c r="AO504" s="1" t="e">
        <f t="shared" si="175"/>
        <v>#DIV/0!</v>
      </c>
      <c r="AR504" s="1" t="e">
        <f t="shared" si="176"/>
        <v>#DIV/0!</v>
      </c>
      <c r="AS504" s="1">
        <v>2.8039999999999998</v>
      </c>
      <c r="AT504" s="1">
        <f t="shared" si="187"/>
        <v>2.8039999999999998</v>
      </c>
      <c r="AU504" s="23">
        <f t="shared" si="180"/>
        <v>-2.7482594356907253E-2</v>
      </c>
      <c r="AV504" s="38" t="s">
        <v>628</v>
      </c>
      <c r="AW504" s="1" t="s">
        <v>124</v>
      </c>
      <c r="AX504" s="1" t="e">
        <f t="shared" si="178"/>
        <v>#VALUE!</v>
      </c>
      <c r="AY504" s="1">
        <v>2.8170000000000002</v>
      </c>
      <c r="AZ504" s="1">
        <f t="shared" si="188"/>
        <v>2.8170000000000002</v>
      </c>
      <c r="BA504" s="23">
        <f t="shared" si="181"/>
        <v>-3.2246244045437855E-2</v>
      </c>
      <c r="BB504" s="1" t="s">
        <v>489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</row>
    <row r="505" spans="2:61" x14ac:dyDescent="0.2">
      <c r="B505" s="22" t="s">
        <v>484</v>
      </c>
      <c r="C505" s="1">
        <v>11</v>
      </c>
      <c r="F505" s="1" t="e">
        <f>ROUND(E505/D505,2)</f>
        <v>#DIV/0!</v>
      </c>
      <c r="G505" s="1" t="s">
        <v>63</v>
      </c>
      <c r="H505" s="1">
        <v>3.56</v>
      </c>
      <c r="I505" s="1">
        <v>2.7719999999999998</v>
      </c>
      <c r="J505" s="1">
        <f t="shared" si="182"/>
        <v>2.7719999999999998</v>
      </c>
      <c r="K505" s="23">
        <v>0</v>
      </c>
      <c r="N505" s="1" t="e">
        <f t="shared" si="168"/>
        <v>#DIV/0!</v>
      </c>
      <c r="O505" s="1">
        <v>2.823</v>
      </c>
      <c r="P505" s="1">
        <f t="shared" si="183"/>
        <v>2.823</v>
      </c>
      <c r="Q505" s="23">
        <f t="shared" si="169"/>
        <v>-1.8398268398268414E-2</v>
      </c>
      <c r="T505" s="1" t="e">
        <f t="shared" si="170"/>
        <v>#DIV/0!</v>
      </c>
      <c r="U505" s="1">
        <v>2.8820000000000001</v>
      </c>
      <c r="V505" s="1">
        <f t="shared" si="184"/>
        <v>2.8820000000000001</v>
      </c>
      <c r="W505" s="23">
        <f t="shared" si="171"/>
        <v>-3.9682539682539764E-2</v>
      </c>
      <c r="X505" s="38" t="s">
        <v>628</v>
      </c>
      <c r="Y505" s="1" t="s">
        <v>124</v>
      </c>
      <c r="Z505" s="1" t="e">
        <f t="shared" si="179"/>
        <v>#VALUE!</v>
      </c>
      <c r="AA505" s="1">
        <v>2.8490000000000002</v>
      </c>
      <c r="AB505" s="1">
        <f t="shared" si="185"/>
        <v>2.8490000000000002</v>
      </c>
      <c r="AC505" s="23">
        <f t="shared" si="172"/>
        <v>-2.7777777777777901E-2</v>
      </c>
      <c r="AF505" s="1" t="e">
        <f t="shared" si="173"/>
        <v>#DIV/0!</v>
      </c>
      <c r="AG505" s="1" t="s">
        <v>628</v>
      </c>
      <c r="AH505" s="1" t="s">
        <v>124</v>
      </c>
      <c r="AI505" s="1" t="e">
        <f t="shared" si="177"/>
        <v>#VALUE!</v>
      </c>
      <c r="AJ505" s="1">
        <v>2.875</v>
      </c>
      <c r="AK505" s="1">
        <f t="shared" si="186"/>
        <v>2.875</v>
      </c>
      <c r="AL505" s="23">
        <f t="shared" si="174"/>
        <v>-3.7157287157287167E-2</v>
      </c>
      <c r="AO505" s="1" t="e">
        <f t="shared" si="175"/>
        <v>#DIV/0!</v>
      </c>
      <c r="AR505" s="1" t="e">
        <f t="shared" si="176"/>
        <v>#DIV/0!</v>
      </c>
      <c r="AS505" s="1">
        <v>2.8839999999999999</v>
      </c>
      <c r="AT505" s="1">
        <f t="shared" si="187"/>
        <v>2.8839999999999999</v>
      </c>
      <c r="AU505" s="23">
        <f t="shared" si="180"/>
        <v>-4.0404040404040442E-2</v>
      </c>
      <c r="AV505" s="1" t="s">
        <v>628</v>
      </c>
      <c r="AW505" s="1" t="s">
        <v>124</v>
      </c>
      <c r="AX505" s="1" t="e">
        <f t="shared" si="178"/>
        <v>#VALUE!</v>
      </c>
      <c r="AY505" s="1">
        <v>2.843</v>
      </c>
      <c r="AZ505" s="1">
        <f t="shared" si="188"/>
        <v>2.843</v>
      </c>
      <c r="BA505" s="23">
        <f t="shared" si="181"/>
        <v>-2.5613275613275643E-2</v>
      </c>
      <c r="BB505" s="1" t="s">
        <v>489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</row>
    <row r="506" spans="2:61" x14ac:dyDescent="0.2">
      <c r="B506" s="22" t="s">
        <v>485</v>
      </c>
      <c r="C506" s="1">
        <v>12</v>
      </c>
      <c r="F506" s="1" t="e">
        <f>ROUND(E506/D506,2)</f>
        <v>#DIV/0!</v>
      </c>
      <c r="G506" s="1" t="s">
        <v>63</v>
      </c>
      <c r="H506" s="1">
        <v>3.93</v>
      </c>
      <c r="I506" s="1">
        <v>2.7269999999999999</v>
      </c>
      <c r="J506" s="1">
        <f t="shared" si="182"/>
        <v>2.7269999999999999</v>
      </c>
      <c r="K506" s="23">
        <v>0</v>
      </c>
      <c r="N506" s="1" t="e">
        <f t="shared" si="168"/>
        <v>#DIV/0!</v>
      </c>
      <c r="O506" s="1">
        <v>2.7050000000000001</v>
      </c>
      <c r="P506" s="1">
        <f t="shared" si="183"/>
        <v>2.7050000000000001</v>
      </c>
      <c r="Q506" s="23">
        <f t="shared" si="169"/>
        <v>8.0674734140080417E-3</v>
      </c>
      <c r="T506" s="1" t="e">
        <f t="shared" si="170"/>
        <v>#DIV/0!</v>
      </c>
      <c r="U506" s="1">
        <v>2.7010000000000001</v>
      </c>
      <c r="V506" s="1">
        <f t="shared" si="184"/>
        <v>2.7010000000000001</v>
      </c>
      <c r="W506" s="23">
        <f t="shared" si="171"/>
        <v>9.534286762009514E-3</v>
      </c>
      <c r="X506" s="38" t="s">
        <v>628</v>
      </c>
      <c r="Y506" s="1" t="s">
        <v>124</v>
      </c>
      <c r="Z506" s="1" t="e">
        <f t="shared" si="179"/>
        <v>#VALUE!</v>
      </c>
      <c r="AA506" s="1">
        <v>2.7189999999999999</v>
      </c>
      <c r="AB506" s="1">
        <f t="shared" si="185"/>
        <v>2.7189999999999999</v>
      </c>
      <c r="AC506" s="23">
        <f t="shared" si="172"/>
        <v>2.9336266960029445E-3</v>
      </c>
      <c r="AF506" s="1" t="e">
        <f t="shared" si="173"/>
        <v>#DIV/0!</v>
      </c>
      <c r="AG506" s="1" t="s">
        <v>628</v>
      </c>
      <c r="AH506" s="1" t="s">
        <v>124</v>
      </c>
      <c r="AI506" s="1" t="e">
        <f t="shared" si="177"/>
        <v>#VALUE!</v>
      </c>
      <c r="AJ506" s="1">
        <v>2.714</v>
      </c>
      <c r="AK506" s="1">
        <f t="shared" si="186"/>
        <v>2.714</v>
      </c>
      <c r="AL506" s="23">
        <f t="shared" si="174"/>
        <v>4.7671433810047015E-3</v>
      </c>
      <c r="AO506" s="1" t="e">
        <f t="shared" si="175"/>
        <v>#DIV/0!</v>
      </c>
      <c r="AR506" s="1" t="e">
        <f t="shared" si="176"/>
        <v>#DIV/0!</v>
      </c>
      <c r="AS506" s="1">
        <v>2.68</v>
      </c>
      <c r="AT506" s="1">
        <f t="shared" si="187"/>
        <v>2.68</v>
      </c>
      <c r="AU506" s="23">
        <f t="shared" si="180"/>
        <v>1.723505683901716E-2</v>
      </c>
      <c r="AV506" s="1" t="s">
        <v>628</v>
      </c>
      <c r="AW506" s="1" t="s">
        <v>124</v>
      </c>
      <c r="AX506" s="1" t="e">
        <f t="shared" si="178"/>
        <v>#VALUE!</v>
      </c>
      <c r="AY506" s="1">
        <v>2.6669999999999998</v>
      </c>
      <c r="AZ506" s="1">
        <f t="shared" si="188"/>
        <v>2.6669999999999998</v>
      </c>
      <c r="BA506" s="23">
        <f t="shared" si="181"/>
        <v>2.2002200220021972E-2</v>
      </c>
      <c r="BB506" s="1" t="s">
        <v>489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</row>
    <row r="507" spans="2:61" x14ac:dyDescent="0.2">
      <c r="B507" s="22"/>
    </row>
    <row r="508" spans="2:61" x14ac:dyDescent="0.2">
      <c r="B508" s="22" t="s">
        <v>486</v>
      </c>
      <c r="C508" s="1">
        <v>13</v>
      </c>
      <c r="F508" s="1" t="e">
        <f>ROUND(E508/D508,2)</f>
        <v>#DIV/0!</v>
      </c>
      <c r="G508" s="1" t="s">
        <v>63</v>
      </c>
      <c r="H508" s="1" t="s">
        <v>974</v>
      </c>
      <c r="I508" s="1">
        <v>2.59</v>
      </c>
      <c r="J508" s="1">
        <f t="shared" si="182"/>
        <v>2.59</v>
      </c>
      <c r="K508" s="23">
        <v>0</v>
      </c>
      <c r="N508" s="1" t="e">
        <f t="shared" si="168"/>
        <v>#DIV/0!</v>
      </c>
      <c r="O508" s="1">
        <v>1.038</v>
      </c>
      <c r="P508" s="1">
        <f t="shared" si="183"/>
        <v>1.038</v>
      </c>
      <c r="Q508" s="23">
        <f t="shared" si="169"/>
        <v>0.59922779922779923</v>
      </c>
      <c r="T508" s="1" t="e">
        <f t="shared" si="170"/>
        <v>#DIV/0!</v>
      </c>
      <c r="U508" s="1">
        <v>0.77400000000000002</v>
      </c>
      <c r="V508" s="1">
        <f t="shared" si="184"/>
        <v>0.77400000000000002</v>
      </c>
      <c r="W508" s="23">
        <f t="shared" si="171"/>
        <v>0.70115830115830113</v>
      </c>
      <c r="X508" s="1">
        <v>7900</v>
      </c>
      <c r="Y508" s="1">
        <v>11700</v>
      </c>
      <c r="Z508" s="1">
        <f t="shared" si="179"/>
        <v>1.48</v>
      </c>
      <c r="AA508" s="1">
        <v>0.34200000000000003</v>
      </c>
      <c r="AB508" s="1">
        <f t="shared" si="185"/>
        <v>0.34200000000000003</v>
      </c>
      <c r="AC508" s="23">
        <f t="shared" si="172"/>
        <v>0.86795366795366791</v>
      </c>
      <c r="AF508" s="1" t="e">
        <f t="shared" si="173"/>
        <v>#DIV/0!</v>
      </c>
      <c r="AG508" s="1">
        <v>7300</v>
      </c>
      <c r="AH508" s="1">
        <v>12300</v>
      </c>
      <c r="AI508" s="1">
        <f t="shared" si="177"/>
        <v>1.68</v>
      </c>
      <c r="AJ508" s="1">
        <v>0.13700000000000001</v>
      </c>
      <c r="AK508" s="1">
        <f t="shared" si="186"/>
        <v>0.13700000000000001</v>
      </c>
      <c r="AL508" s="23">
        <f t="shared" si="174"/>
        <v>0.94710424710424712</v>
      </c>
      <c r="AO508" s="1" t="e">
        <f t="shared" si="175"/>
        <v>#DIV/0!</v>
      </c>
      <c r="AR508" s="1" t="e">
        <f t="shared" si="176"/>
        <v>#DIV/0!</v>
      </c>
      <c r="AS508" s="1">
        <v>5.8999999999999997E-2</v>
      </c>
      <c r="AT508" s="1">
        <f t="shared" si="187"/>
        <v>5.8999999999999997E-2</v>
      </c>
      <c r="AU508" s="23">
        <f t="shared" si="180"/>
        <v>0.9772200772200772</v>
      </c>
      <c r="AV508" s="1">
        <v>6900</v>
      </c>
      <c r="AW508" s="1">
        <v>12500</v>
      </c>
      <c r="AX508" s="1">
        <f t="shared" si="178"/>
        <v>1.81</v>
      </c>
      <c r="AY508" s="1">
        <v>6.0999999999999999E-2</v>
      </c>
      <c r="AZ508" s="1">
        <f t="shared" si="188"/>
        <v>6.0999999999999999E-2</v>
      </c>
      <c r="BA508" s="23">
        <f t="shared" si="181"/>
        <v>0.97644787644787645</v>
      </c>
      <c r="BB508" s="1" t="s">
        <v>489</v>
      </c>
      <c r="BC508" s="1" t="s">
        <v>493</v>
      </c>
      <c r="BD508" s="1">
        <v>0</v>
      </c>
      <c r="BE508" s="1">
        <v>0.5</v>
      </c>
      <c r="BF508" s="1">
        <v>0</v>
      </c>
      <c r="BG508" s="1">
        <v>0</v>
      </c>
      <c r="BH508" s="1">
        <v>0</v>
      </c>
      <c r="BI508" s="1">
        <v>0</v>
      </c>
    </row>
    <row r="509" spans="2:61" x14ac:dyDescent="0.2">
      <c r="B509" s="22" t="s">
        <v>487</v>
      </c>
      <c r="C509" s="1">
        <v>14</v>
      </c>
      <c r="F509" s="1" t="e">
        <f>ROUND(E509/D509,2)</f>
        <v>#DIV/0!</v>
      </c>
      <c r="G509" s="1" t="s">
        <v>63</v>
      </c>
      <c r="H509" s="1" t="s">
        <v>975</v>
      </c>
      <c r="I509" s="1">
        <v>2.5880000000000001</v>
      </c>
      <c r="J509" s="1">
        <f t="shared" si="182"/>
        <v>2.5880000000000001</v>
      </c>
      <c r="K509" s="23">
        <v>0</v>
      </c>
      <c r="N509" s="1" t="e">
        <f t="shared" si="168"/>
        <v>#DIV/0!</v>
      </c>
      <c r="O509" s="1">
        <v>0.438</v>
      </c>
      <c r="P509" s="1">
        <f t="shared" si="183"/>
        <v>0.438</v>
      </c>
      <c r="Q509" s="23">
        <f t="shared" si="169"/>
        <v>0.83075734157650694</v>
      </c>
      <c r="T509" s="1" t="e">
        <f t="shared" si="170"/>
        <v>#DIV/0!</v>
      </c>
      <c r="U509" s="1">
        <v>0.16300000000000001</v>
      </c>
      <c r="V509" s="1">
        <f t="shared" si="184"/>
        <v>0.16300000000000001</v>
      </c>
      <c r="W509" s="23">
        <f t="shared" si="171"/>
        <v>0.93701700154559509</v>
      </c>
      <c r="X509" s="1">
        <v>14000</v>
      </c>
      <c r="Y509" s="1">
        <v>15700</v>
      </c>
      <c r="Z509" s="1">
        <f t="shared" si="179"/>
        <v>1.1200000000000001</v>
      </c>
      <c r="AA509" s="1">
        <v>5.7000000000000002E-2</v>
      </c>
      <c r="AB509" s="1">
        <f t="shared" si="185"/>
        <v>5.7000000000000002E-2</v>
      </c>
      <c r="AC509" s="23">
        <f t="shared" si="172"/>
        <v>0.97797527047913446</v>
      </c>
      <c r="AF509" s="1" t="e">
        <f t="shared" si="173"/>
        <v>#DIV/0!</v>
      </c>
      <c r="AG509" s="1">
        <v>14200</v>
      </c>
      <c r="AH509" s="1">
        <v>15900</v>
      </c>
      <c r="AI509" s="1">
        <f t="shared" si="177"/>
        <v>1.1200000000000001</v>
      </c>
      <c r="AJ509" s="1">
        <v>2.5999999999999999E-2</v>
      </c>
      <c r="AK509" s="1">
        <f t="shared" si="186"/>
        <v>2.5999999999999999E-2</v>
      </c>
      <c r="AL509" s="23">
        <f t="shared" si="174"/>
        <v>0.98995363214837717</v>
      </c>
      <c r="AO509" s="1" t="e">
        <f t="shared" si="175"/>
        <v>#DIV/0!</v>
      </c>
      <c r="AR509" s="1" t="e">
        <f t="shared" si="176"/>
        <v>#DIV/0!</v>
      </c>
      <c r="AS509" s="1">
        <v>0</v>
      </c>
      <c r="AT509" s="1">
        <f t="shared" si="187"/>
        <v>0</v>
      </c>
      <c r="AU509" s="23">
        <f t="shared" si="180"/>
        <v>1</v>
      </c>
      <c r="AV509" s="1">
        <v>14300</v>
      </c>
      <c r="AW509" s="1">
        <v>15900</v>
      </c>
      <c r="AX509" s="1">
        <f t="shared" si="178"/>
        <v>1.1100000000000001</v>
      </c>
      <c r="AY509" s="1">
        <v>0</v>
      </c>
      <c r="AZ509" s="1">
        <f t="shared" si="188"/>
        <v>0</v>
      </c>
      <c r="BA509" s="23">
        <f t="shared" si="181"/>
        <v>1</v>
      </c>
      <c r="BB509" s="1" t="s">
        <v>489</v>
      </c>
      <c r="BC509" s="1" t="s">
        <v>493</v>
      </c>
      <c r="BD509" s="1">
        <v>0</v>
      </c>
      <c r="BE509" s="1">
        <v>0.5</v>
      </c>
      <c r="BF509" s="1">
        <v>0</v>
      </c>
      <c r="BG509" s="1">
        <v>0</v>
      </c>
      <c r="BH509" s="1">
        <v>0</v>
      </c>
      <c r="BI509" s="1">
        <v>0</v>
      </c>
    </row>
    <row r="510" spans="2:61" x14ac:dyDescent="0.2">
      <c r="B510" s="22" t="s">
        <v>488</v>
      </c>
      <c r="C510" s="1">
        <v>15</v>
      </c>
      <c r="F510" s="1" t="e">
        <f>ROUND(E510/D510,2)</f>
        <v>#DIV/0!</v>
      </c>
      <c r="G510" s="1" t="s">
        <v>63</v>
      </c>
      <c r="H510" s="1" t="s">
        <v>888</v>
      </c>
      <c r="I510" s="1">
        <v>2.746</v>
      </c>
      <c r="J510" s="1">
        <f t="shared" si="182"/>
        <v>2.746</v>
      </c>
      <c r="K510" s="23">
        <v>0</v>
      </c>
      <c r="N510" s="1" t="e">
        <f t="shared" si="168"/>
        <v>#DIV/0!</v>
      </c>
      <c r="O510" s="1">
        <v>1.907</v>
      </c>
      <c r="P510" s="1">
        <f t="shared" si="183"/>
        <v>1.907</v>
      </c>
      <c r="Q510" s="23">
        <f t="shared" si="169"/>
        <v>0.30553532410779316</v>
      </c>
      <c r="T510" s="1" t="e">
        <f t="shared" si="170"/>
        <v>#DIV/0!</v>
      </c>
      <c r="U510" s="1">
        <v>1.7270000000000001</v>
      </c>
      <c r="V510" s="1">
        <f t="shared" si="184"/>
        <v>1.7270000000000001</v>
      </c>
      <c r="W510" s="23">
        <f t="shared" si="171"/>
        <v>0.37108521485797519</v>
      </c>
      <c r="X510" s="1">
        <v>9600</v>
      </c>
      <c r="Y510" s="1">
        <v>11700</v>
      </c>
      <c r="Z510" s="1">
        <f t="shared" si="179"/>
        <v>1.22</v>
      </c>
      <c r="AA510" s="1">
        <v>0.65800000000000003</v>
      </c>
      <c r="AB510" s="1">
        <f t="shared" si="185"/>
        <v>0.65800000000000003</v>
      </c>
      <c r="AC510" s="23">
        <f t="shared" si="172"/>
        <v>0.76037873270211209</v>
      </c>
      <c r="AF510" s="1" t="e">
        <f t="shared" si="173"/>
        <v>#DIV/0!</v>
      </c>
      <c r="AG510" s="1">
        <v>11700</v>
      </c>
      <c r="AH510" s="1">
        <v>14400</v>
      </c>
      <c r="AI510" s="1">
        <f t="shared" si="177"/>
        <v>1.23</v>
      </c>
      <c r="AJ510" s="1">
        <v>0.24199999999999999</v>
      </c>
      <c r="AK510" s="1">
        <f t="shared" si="186"/>
        <v>0.24199999999999999</v>
      </c>
      <c r="AL510" s="23">
        <f t="shared" si="174"/>
        <v>0.91187181354697744</v>
      </c>
      <c r="AO510" s="1" t="e">
        <f t="shared" si="175"/>
        <v>#DIV/0!</v>
      </c>
      <c r="AR510" s="1" t="e">
        <f t="shared" si="176"/>
        <v>#DIV/0!</v>
      </c>
      <c r="AS510" s="1">
        <v>0.09</v>
      </c>
      <c r="AT510" s="1">
        <f t="shared" si="187"/>
        <v>0.09</v>
      </c>
      <c r="AU510" s="23">
        <f t="shared" si="180"/>
        <v>0.96722505462490893</v>
      </c>
      <c r="AV510" s="1">
        <v>11800</v>
      </c>
      <c r="AW510" s="1">
        <v>15400</v>
      </c>
      <c r="AX510" s="1">
        <f t="shared" si="178"/>
        <v>1.31</v>
      </c>
      <c r="AY510" s="1">
        <v>5.5E-2</v>
      </c>
      <c r="AZ510" s="1">
        <f t="shared" si="188"/>
        <v>5.5E-2</v>
      </c>
      <c r="BA510" s="23">
        <f t="shared" si="181"/>
        <v>0.97997086671522216</v>
      </c>
      <c r="BB510" s="1" t="s">
        <v>489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</row>
    <row r="511" spans="2:61" x14ac:dyDescent="0.2">
      <c r="B511" s="22"/>
    </row>
    <row r="512" spans="2:61" x14ac:dyDescent="0.2">
      <c r="B512" s="22"/>
    </row>
    <row r="513" spans="2:61" x14ac:dyDescent="0.2">
      <c r="B513" s="22"/>
    </row>
    <row r="514" spans="2:61" x14ac:dyDescent="0.2">
      <c r="B514" s="22" t="s">
        <v>495</v>
      </c>
      <c r="C514" s="1">
        <v>1</v>
      </c>
      <c r="F514" s="1" t="e">
        <f>ROUND(E514/D514,2)</f>
        <v>#DIV/0!</v>
      </c>
      <c r="G514" s="1" t="s">
        <v>63</v>
      </c>
      <c r="H514" s="1" t="s">
        <v>976</v>
      </c>
      <c r="I514" s="1">
        <v>2.698</v>
      </c>
      <c r="J514" s="1">
        <f t="shared" si="182"/>
        <v>2.698</v>
      </c>
      <c r="K514" s="23">
        <v>0</v>
      </c>
      <c r="N514" s="1" t="e">
        <f t="shared" si="168"/>
        <v>#DIV/0!</v>
      </c>
      <c r="O514" s="1">
        <v>2.661</v>
      </c>
      <c r="P514" s="1">
        <f t="shared" si="183"/>
        <v>2.661</v>
      </c>
      <c r="Q514" s="23">
        <f t="shared" si="169"/>
        <v>1.371386212008896E-2</v>
      </c>
      <c r="T514" s="1" t="e">
        <f t="shared" si="170"/>
        <v>#DIV/0!</v>
      </c>
      <c r="U514" s="1">
        <v>2.6070000000000002</v>
      </c>
      <c r="V514" s="1">
        <f t="shared" si="184"/>
        <v>2.6070000000000002</v>
      </c>
      <c r="W514" s="23">
        <f t="shared" si="171"/>
        <v>3.3728687916975475E-2</v>
      </c>
      <c r="X514" s="1">
        <v>840</v>
      </c>
      <c r="Y514" s="1">
        <v>980</v>
      </c>
      <c r="Z514" s="1">
        <f t="shared" si="179"/>
        <v>1.17</v>
      </c>
      <c r="AA514" s="1">
        <v>2.5419999999999998</v>
      </c>
      <c r="AB514" s="1">
        <f t="shared" si="185"/>
        <v>2.5419999999999998</v>
      </c>
      <c r="AC514" s="23">
        <f t="shared" si="172"/>
        <v>5.7820607857672401E-2</v>
      </c>
      <c r="AF514" s="1" t="e">
        <f t="shared" si="173"/>
        <v>#DIV/0!</v>
      </c>
      <c r="AG514" s="1">
        <v>2000</v>
      </c>
      <c r="AH514" s="1">
        <v>2300</v>
      </c>
      <c r="AI514" s="1">
        <f t="shared" si="177"/>
        <v>1.1499999999999999</v>
      </c>
      <c r="AJ514" s="1">
        <v>2.35</v>
      </c>
      <c r="AK514" s="1">
        <f t="shared" si="186"/>
        <v>2.35</v>
      </c>
      <c r="AL514" s="23">
        <f t="shared" si="174"/>
        <v>0.128984432913269</v>
      </c>
      <c r="AO514" s="1" t="e">
        <f t="shared" si="175"/>
        <v>#DIV/0!</v>
      </c>
      <c r="AR514" s="1" t="e">
        <f t="shared" si="176"/>
        <v>#DIV/0!</v>
      </c>
      <c r="AS514" s="1">
        <v>2.0790000000000002</v>
      </c>
      <c r="AT514" s="1">
        <f t="shared" si="187"/>
        <v>2.0790000000000002</v>
      </c>
      <c r="AU514" s="23">
        <f t="shared" si="180"/>
        <v>0.22942920681986645</v>
      </c>
      <c r="AV514" s="1">
        <v>4400</v>
      </c>
      <c r="AW514" s="1">
        <v>5400</v>
      </c>
      <c r="AX514" s="1">
        <f t="shared" si="178"/>
        <v>1.23</v>
      </c>
      <c r="AY514" s="1">
        <v>2.008</v>
      </c>
      <c r="AZ514" s="1">
        <f t="shared" si="188"/>
        <v>2.008</v>
      </c>
      <c r="BA514" s="23">
        <f t="shared" si="181"/>
        <v>0.25574499629355074</v>
      </c>
      <c r="BB514" s="1" t="s">
        <v>510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</row>
    <row r="515" spans="2:61" x14ac:dyDescent="0.2">
      <c r="B515" s="22" t="s">
        <v>496</v>
      </c>
      <c r="C515" s="1">
        <v>2</v>
      </c>
      <c r="F515" s="1" t="e">
        <f>ROUND(E515/D515,2)</f>
        <v>#DIV/0!</v>
      </c>
      <c r="G515" s="1" t="s">
        <v>63</v>
      </c>
      <c r="H515" s="1" t="s">
        <v>977</v>
      </c>
      <c r="I515" s="1">
        <v>2.2810000000000001</v>
      </c>
      <c r="J515" s="1">
        <f t="shared" si="182"/>
        <v>2.2810000000000001</v>
      </c>
      <c r="K515" s="23">
        <v>0</v>
      </c>
      <c r="N515" s="1" t="e">
        <f t="shared" si="168"/>
        <v>#DIV/0!</v>
      </c>
      <c r="O515" s="1">
        <v>2.5019999999999998</v>
      </c>
      <c r="P515" s="1">
        <f t="shared" si="183"/>
        <v>2.5019999999999998</v>
      </c>
      <c r="Q515" s="23">
        <f t="shared" si="169"/>
        <v>-9.6887330118369031E-2</v>
      </c>
      <c r="T515" s="1" t="e">
        <f t="shared" si="170"/>
        <v>#DIV/0!</v>
      </c>
      <c r="U515" s="1">
        <v>2.5089999999999999</v>
      </c>
      <c r="V515" s="1">
        <f t="shared" si="184"/>
        <v>2.5089999999999999</v>
      </c>
      <c r="W515" s="23">
        <f t="shared" si="171"/>
        <v>-9.9956159579131842E-2</v>
      </c>
      <c r="X515" s="1">
        <v>1490</v>
      </c>
      <c r="Y515" s="1">
        <v>1820</v>
      </c>
      <c r="Z515" s="1">
        <f t="shared" si="179"/>
        <v>1.22</v>
      </c>
      <c r="AA515" s="1">
        <v>2.367</v>
      </c>
      <c r="AB515" s="1">
        <f t="shared" si="185"/>
        <v>2.367</v>
      </c>
      <c r="AC515" s="23">
        <f t="shared" si="172"/>
        <v>-3.7702761946514673E-2</v>
      </c>
      <c r="AF515" s="1" t="e">
        <f t="shared" si="173"/>
        <v>#DIV/0!</v>
      </c>
      <c r="AG515" s="1">
        <v>3100</v>
      </c>
      <c r="AH515" s="1">
        <v>3900</v>
      </c>
      <c r="AI515" s="1">
        <f t="shared" si="177"/>
        <v>1.26</v>
      </c>
      <c r="AJ515" s="1">
        <v>2.1840000000000002</v>
      </c>
      <c r="AK515" s="1">
        <f t="shared" si="186"/>
        <v>2.1840000000000002</v>
      </c>
      <c r="AL515" s="23">
        <f t="shared" si="174"/>
        <v>4.2525208241999124E-2</v>
      </c>
      <c r="AO515" s="1" t="e">
        <f t="shared" si="175"/>
        <v>#DIV/0!</v>
      </c>
      <c r="AR515" s="1" t="e">
        <f t="shared" si="176"/>
        <v>#DIV/0!</v>
      </c>
      <c r="AS515" s="1">
        <v>1.831</v>
      </c>
      <c r="AT515" s="1">
        <f t="shared" si="187"/>
        <v>1.831</v>
      </c>
      <c r="AU515" s="23">
        <f t="shared" si="180"/>
        <v>0.19728189390618156</v>
      </c>
      <c r="AV515" s="1">
        <v>6100</v>
      </c>
      <c r="AW515" s="1">
        <v>7600</v>
      </c>
      <c r="AX515" s="1">
        <f t="shared" si="178"/>
        <v>1.25</v>
      </c>
      <c r="AY515" s="1">
        <v>1.7030000000000001</v>
      </c>
      <c r="AZ515" s="1">
        <f t="shared" si="188"/>
        <v>1.7030000000000001</v>
      </c>
      <c r="BA515" s="23">
        <f t="shared" si="181"/>
        <v>0.25339763261727311</v>
      </c>
      <c r="BB515" s="1" t="s">
        <v>510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</row>
    <row r="516" spans="2:61" x14ac:dyDescent="0.2">
      <c r="B516" s="22" t="s">
        <v>497</v>
      </c>
      <c r="C516" s="1">
        <v>3</v>
      </c>
      <c r="F516" s="1" t="e">
        <f>ROUND(E516/D516,2)</f>
        <v>#DIV/0!</v>
      </c>
      <c r="G516" s="1" t="s">
        <v>63</v>
      </c>
      <c r="H516" s="1" t="s">
        <v>978</v>
      </c>
      <c r="I516" s="1">
        <v>1.833</v>
      </c>
      <c r="J516" s="1">
        <f t="shared" si="182"/>
        <v>1.833</v>
      </c>
      <c r="K516" s="23">
        <v>0</v>
      </c>
      <c r="N516" s="1" t="e">
        <f t="shared" si="168"/>
        <v>#DIV/0!</v>
      </c>
      <c r="O516" s="1">
        <v>3.28</v>
      </c>
      <c r="P516" s="1">
        <f t="shared" si="183"/>
        <v>3.28</v>
      </c>
      <c r="Q516" s="23">
        <f t="shared" ref="Q516:Q579" si="189">1-(P516/J516)</f>
        <v>-0.7894162575013639</v>
      </c>
      <c r="T516" s="1" t="e">
        <f t="shared" si="170"/>
        <v>#DIV/0!</v>
      </c>
      <c r="U516" s="1">
        <v>2.8919999999999999</v>
      </c>
      <c r="V516" s="1">
        <f t="shared" si="184"/>
        <v>2.8919999999999999</v>
      </c>
      <c r="W516" s="23">
        <f t="shared" ref="W516:W579" si="190">1-(V516/J516)</f>
        <v>-0.57774140752864156</v>
      </c>
      <c r="X516" s="1">
        <v>2400</v>
      </c>
      <c r="Y516" s="1">
        <v>4100</v>
      </c>
      <c r="Z516" s="1">
        <f t="shared" si="179"/>
        <v>1.71</v>
      </c>
      <c r="AA516" s="1">
        <v>2.3029999999999999</v>
      </c>
      <c r="AB516" s="1">
        <f t="shared" si="185"/>
        <v>2.3029999999999999</v>
      </c>
      <c r="AC516" s="23">
        <f t="shared" ref="AC516:AC579" si="191">1-(AB516/J516)</f>
        <v>-0.25641025641025639</v>
      </c>
      <c r="AF516" s="1" t="e">
        <f t="shared" si="173"/>
        <v>#DIV/0!</v>
      </c>
      <c r="AG516" s="1">
        <v>4000</v>
      </c>
      <c r="AH516" s="1">
        <v>4500</v>
      </c>
      <c r="AI516" s="1">
        <f t="shared" si="177"/>
        <v>1.1299999999999999</v>
      </c>
      <c r="AJ516" s="1">
        <v>1.8620000000000001</v>
      </c>
      <c r="AK516" s="1">
        <f t="shared" si="186"/>
        <v>1.8620000000000001</v>
      </c>
      <c r="AL516" s="23">
        <f t="shared" ref="AL516:AL579" si="192">1-(AK516/J516)</f>
        <v>-1.5821058374249963E-2</v>
      </c>
      <c r="AO516" s="1" t="e">
        <f t="shared" si="175"/>
        <v>#DIV/0!</v>
      </c>
      <c r="AR516" s="1" t="e">
        <f t="shared" si="176"/>
        <v>#DIV/0!</v>
      </c>
      <c r="AS516" s="1">
        <v>1.548</v>
      </c>
      <c r="AT516" s="1">
        <f t="shared" si="187"/>
        <v>1.548</v>
      </c>
      <c r="AU516" s="23">
        <f t="shared" si="180"/>
        <v>0.15548281505728312</v>
      </c>
      <c r="AV516" s="1">
        <v>7300</v>
      </c>
      <c r="AW516" s="1">
        <v>8200</v>
      </c>
      <c r="AX516" s="1">
        <f t="shared" si="178"/>
        <v>1.1200000000000001</v>
      </c>
      <c r="AY516" s="1">
        <v>1.365</v>
      </c>
      <c r="AZ516" s="1">
        <f t="shared" si="188"/>
        <v>1.365</v>
      </c>
      <c r="BA516" s="23">
        <f t="shared" si="181"/>
        <v>0.25531914893617025</v>
      </c>
      <c r="BB516" s="1" t="s">
        <v>510</v>
      </c>
      <c r="BC516" s="1" t="s">
        <v>513</v>
      </c>
      <c r="BD516" s="1">
        <v>0</v>
      </c>
      <c r="BE516" s="1">
        <v>0</v>
      </c>
      <c r="BF516" s="1">
        <v>1</v>
      </c>
      <c r="BG516" s="1">
        <v>1</v>
      </c>
      <c r="BH516" s="1">
        <v>0</v>
      </c>
      <c r="BI516" s="1" t="s">
        <v>511</v>
      </c>
    </row>
    <row r="517" spans="2:61" x14ac:dyDescent="0.2">
      <c r="B517" s="22"/>
    </row>
    <row r="518" spans="2:61" x14ac:dyDescent="0.2">
      <c r="B518" s="22" t="s">
        <v>498</v>
      </c>
      <c r="C518" s="1">
        <v>4</v>
      </c>
      <c r="F518" s="1" t="e">
        <f>ROUND(E518/D518,2)</f>
        <v>#DIV/0!</v>
      </c>
      <c r="G518" s="1" t="s">
        <v>63</v>
      </c>
      <c r="H518" s="1">
        <v>3.96</v>
      </c>
      <c r="I518" s="1">
        <v>2.7109999999999999</v>
      </c>
      <c r="J518" s="1">
        <f t="shared" si="182"/>
        <v>2.7109999999999999</v>
      </c>
      <c r="K518" s="23">
        <v>0</v>
      </c>
      <c r="N518" s="1" t="e">
        <f t="shared" ref="N518:N580" si="193">ROUND(M518/L518,2)</f>
        <v>#DIV/0!</v>
      </c>
      <c r="O518" s="1">
        <v>2.6749999999999998</v>
      </c>
      <c r="P518" s="1">
        <f t="shared" si="183"/>
        <v>2.6749999999999998</v>
      </c>
      <c r="Q518" s="23">
        <f t="shared" si="189"/>
        <v>1.3279232755440851E-2</v>
      </c>
      <c r="T518" s="1" t="e">
        <f t="shared" ref="T518:T580" si="194">ROUND(S518/R518,2)</f>
        <v>#DIV/0!</v>
      </c>
      <c r="U518" s="1">
        <v>2.6619999999999999</v>
      </c>
      <c r="V518" s="1">
        <f t="shared" si="184"/>
        <v>2.6619999999999999</v>
      </c>
      <c r="W518" s="23">
        <f t="shared" si="190"/>
        <v>1.8074511250461112E-2</v>
      </c>
      <c r="X518" s="1" t="s">
        <v>718</v>
      </c>
      <c r="Y518" s="1">
        <v>680</v>
      </c>
      <c r="Z518" s="1">
        <f>ROUND(Y518/600,2)</f>
        <v>1.1299999999999999</v>
      </c>
      <c r="AA518" s="1">
        <v>2.6280000000000001</v>
      </c>
      <c r="AB518" s="1">
        <f t="shared" si="185"/>
        <v>2.6280000000000001</v>
      </c>
      <c r="AC518" s="23">
        <f t="shared" si="191"/>
        <v>3.0616008852821786E-2</v>
      </c>
      <c r="AF518" s="1" t="e">
        <f t="shared" ref="AF518:AF580" si="195">ROUND(AE518/AD518,2)</f>
        <v>#DIV/0!</v>
      </c>
      <c r="AG518" s="1">
        <v>1260</v>
      </c>
      <c r="AH518" s="1">
        <v>1430</v>
      </c>
      <c r="AI518" s="1">
        <f t="shared" ref="AI518:AI580" si="196">ROUND(AH518/AG518,2)</f>
        <v>1.1299999999999999</v>
      </c>
      <c r="AJ518" s="1">
        <v>2.552</v>
      </c>
      <c r="AK518" s="1">
        <f t="shared" si="186"/>
        <v>2.552</v>
      </c>
      <c r="AL518" s="23">
        <f t="shared" si="192"/>
        <v>5.8649944669863396E-2</v>
      </c>
      <c r="AO518" s="1" t="e">
        <f t="shared" ref="AO518:AO580" si="197">ROUND(AN518/AM518,2)</f>
        <v>#DIV/0!</v>
      </c>
      <c r="AR518" s="1" t="e">
        <f t="shared" ref="AR518:AR580" si="198">ROUND(AQ518/AP518,2)</f>
        <v>#DIV/0!</v>
      </c>
      <c r="AS518" s="1">
        <v>2.41</v>
      </c>
      <c r="AT518" s="1">
        <f t="shared" si="187"/>
        <v>2.41</v>
      </c>
      <c r="AU518" s="23">
        <f t="shared" si="180"/>
        <v>0.11102914053854651</v>
      </c>
      <c r="AV518" s="1">
        <v>3200</v>
      </c>
      <c r="AW518" s="1">
        <v>3600</v>
      </c>
      <c r="AX518" s="1">
        <f t="shared" ref="AX518:AX580" si="199">ROUND(AW518/AV518,2)</f>
        <v>1.1299999999999999</v>
      </c>
      <c r="AY518" s="1">
        <v>2.3620000000000001</v>
      </c>
      <c r="AZ518" s="1">
        <f t="shared" si="188"/>
        <v>2.3620000000000001</v>
      </c>
      <c r="BA518" s="23">
        <f t="shared" si="181"/>
        <v>0.12873478421246765</v>
      </c>
      <c r="BB518" s="1" t="s">
        <v>510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</row>
    <row r="519" spans="2:61" x14ac:dyDescent="0.2">
      <c r="B519" s="22" t="s">
        <v>499</v>
      </c>
      <c r="C519" s="1">
        <v>5</v>
      </c>
      <c r="F519" s="1" t="e">
        <f>ROUND(E519/D519,2)</f>
        <v>#DIV/0!</v>
      </c>
      <c r="G519" s="1" t="s">
        <v>63</v>
      </c>
      <c r="H519" s="1">
        <v>3.55</v>
      </c>
      <c r="I519" s="1">
        <v>2.7149999999999999</v>
      </c>
      <c r="J519" s="1">
        <f t="shared" si="182"/>
        <v>2.7149999999999999</v>
      </c>
      <c r="K519" s="23">
        <v>0</v>
      </c>
      <c r="N519" s="1" t="e">
        <f t="shared" si="193"/>
        <v>#DIV/0!</v>
      </c>
      <c r="O519" s="1">
        <v>2.6850000000000001</v>
      </c>
      <c r="P519" s="1">
        <f t="shared" si="183"/>
        <v>2.6850000000000001</v>
      </c>
      <c r="Q519" s="23">
        <f t="shared" si="189"/>
        <v>1.1049723756906049E-2</v>
      </c>
      <c r="T519" s="1" t="e">
        <f t="shared" si="194"/>
        <v>#DIV/0!</v>
      </c>
      <c r="U519" s="1">
        <v>2.6629999999999998</v>
      </c>
      <c r="V519" s="1">
        <f t="shared" si="184"/>
        <v>2.6629999999999998</v>
      </c>
      <c r="W519" s="23">
        <f t="shared" si="190"/>
        <v>1.9152854511970574E-2</v>
      </c>
      <c r="X519" s="1">
        <v>980</v>
      </c>
      <c r="Y519" s="1">
        <v>1140</v>
      </c>
      <c r="Z519" s="1">
        <f t="shared" ref="Z519:Z579" si="200">ROUND(Y519/X519,2)</f>
        <v>1.1599999999999999</v>
      </c>
      <c r="AA519" s="1">
        <v>2.6</v>
      </c>
      <c r="AB519" s="1">
        <f t="shared" si="185"/>
        <v>2.6</v>
      </c>
      <c r="AC519" s="23">
        <f t="shared" si="191"/>
        <v>4.2357274401473188E-2</v>
      </c>
      <c r="AF519" s="1" t="e">
        <f t="shared" si="195"/>
        <v>#DIV/0!</v>
      </c>
      <c r="AG519" s="1">
        <v>1910</v>
      </c>
      <c r="AH519" s="1">
        <v>2200</v>
      </c>
      <c r="AI519" s="1">
        <f t="shared" si="196"/>
        <v>1.1499999999999999</v>
      </c>
      <c r="AJ519" s="1">
        <v>2.4620000000000002</v>
      </c>
      <c r="AK519" s="1">
        <f t="shared" si="186"/>
        <v>2.4620000000000002</v>
      </c>
      <c r="AL519" s="23">
        <f t="shared" si="192"/>
        <v>9.3186003683241148E-2</v>
      </c>
      <c r="AO519" s="1" t="e">
        <f t="shared" si="197"/>
        <v>#DIV/0!</v>
      </c>
      <c r="AR519" s="1" t="e">
        <f t="shared" si="198"/>
        <v>#DIV/0!</v>
      </c>
      <c r="AS519" s="1">
        <v>2.2709999999999999</v>
      </c>
      <c r="AT519" s="1">
        <f t="shared" si="187"/>
        <v>2.2709999999999999</v>
      </c>
      <c r="AU519" s="23">
        <f t="shared" si="180"/>
        <v>0.16353591160220993</v>
      </c>
      <c r="AV519" s="1">
        <v>3700</v>
      </c>
      <c r="AW519" s="1">
        <v>4500</v>
      </c>
      <c r="AX519" s="1">
        <f t="shared" si="199"/>
        <v>1.22</v>
      </c>
      <c r="AY519" s="1">
        <v>2.1720000000000002</v>
      </c>
      <c r="AZ519" s="1">
        <f t="shared" si="188"/>
        <v>2.1720000000000002</v>
      </c>
      <c r="BA519" s="23">
        <f t="shared" si="181"/>
        <v>0.19999999999999996</v>
      </c>
      <c r="BB519" s="1" t="s">
        <v>510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</row>
    <row r="520" spans="2:61" x14ac:dyDescent="0.2">
      <c r="B520" s="22" t="s">
        <v>500</v>
      </c>
      <c r="C520" s="1">
        <v>6</v>
      </c>
      <c r="F520" s="1" t="e">
        <f>ROUND(E520/D520,2)</f>
        <v>#DIV/0!</v>
      </c>
      <c r="G520" s="1" t="s">
        <v>63</v>
      </c>
      <c r="H520" s="1">
        <v>3.53</v>
      </c>
      <c r="I520" s="1">
        <v>2.657</v>
      </c>
      <c r="J520" s="1">
        <f t="shared" si="182"/>
        <v>2.657</v>
      </c>
      <c r="K520" s="23">
        <v>0</v>
      </c>
      <c r="N520" s="1" t="e">
        <f t="shared" si="193"/>
        <v>#DIV/0!</v>
      </c>
      <c r="O520" s="1">
        <v>2.6440000000000001</v>
      </c>
      <c r="P520" s="1">
        <f t="shared" si="183"/>
        <v>2.6440000000000001</v>
      </c>
      <c r="Q520" s="23">
        <f t="shared" si="189"/>
        <v>4.8927361686111892E-3</v>
      </c>
      <c r="T520" s="1" t="e">
        <f t="shared" si="194"/>
        <v>#DIV/0!</v>
      </c>
      <c r="U520" s="1">
        <v>2.6179999999999999</v>
      </c>
      <c r="V520" s="1">
        <f t="shared" si="184"/>
        <v>2.6179999999999999</v>
      </c>
      <c r="W520" s="23">
        <f t="shared" si="190"/>
        <v>1.4678208505833679E-2</v>
      </c>
      <c r="X520" s="1">
        <v>1290</v>
      </c>
      <c r="Y520" s="1">
        <v>1460</v>
      </c>
      <c r="Z520" s="1">
        <f t="shared" si="200"/>
        <v>1.1299999999999999</v>
      </c>
      <c r="AA520" s="1">
        <v>2.601</v>
      </c>
      <c r="AB520" s="1">
        <f t="shared" si="185"/>
        <v>2.601</v>
      </c>
      <c r="AC520" s="23">
        <f t="shared" si="191"/>
        <v>2.1076401957094482E-2</v>
      </c>
      <c r="AF520" s="1" t="e">
        <f t="shared" si="195"/>
        <v>#DIV/0!</v>
      </c>
      <c r="AG520" s="1">
        <v>2200</v>
      </c>
      <c r="AH520" s="1">
        <v>2500</v>
      </c>
      <c r="AI520" s="1">
        <f t="shared" si="196"/>
        <v>1.1399999999999999</v>
      </c>
      <c r="AJ520" s="1">
        <v>2.3639999999999999</v>
      </c>
      <c r="AK520" s="1">
        <f t="shared" si="186"/>
        <v>2.3639999999999999</v>
      </c>
      <c r="AL520" s="23">
        <f t="shared" si="192"/>
        <v>0.1102747459540836</v>
      </c>
      <c r="AO520" s="1" t="e">
        <f t="shared" si="197"/>
        <v>#DIV/0!</v>
      </c>
      <c r="AR520" s="1" t="e">
        <f t="shared" si="198"/>
        <v>#DIV/0!</v>
      </c>
      <c r="AS520" s="1">
        <v>2.1480000000000001</v>
      </c>
      <c r="AT520" s="1">
        <f t="shared" si="187"/>
        <v>2.1480000000000001</v>
      </c>
      <c r="AU520" s="23">
        <f t="shared" si="180"/>
        <v>0.19156943921716219</v>
      </c>
      <c r="AV520" s="1">
        <v>3000</v>
      </c>
      <c r="AW520" s="1">
        <v>3400</v>
      </c>
      <c r="AX520" s="1">
        <f t="shared" si="199"/>
        <v>1.1299999999999999</v>
      </c>
      <c r="AY520" s="1">
        <v>2.004</v>
      </c>
      <c r="AZ520" s="1">
        <f t="shared" si="188"/>
        <v>2.004</v>
      </c>
      <c r="BA520" s="23">
        <f t="shared" si="181"/>
        <v>0.24576590139254795</v>
      </c>
      <c r="BB520" s="1" t="s">
        <v>510</v>
      </c>
      <c r="BC520" s="1" t="s">
        <v>514</v>
      </c>
      <c r="BD520" s="1">
        <v>0</v>
      </c>
      <c r="BE520" s="1">
        <v>0.5</v>
      </c>
      <c r="BF520" s="1">
        <v>1</v>
      </c>
      <c r="BG520" s="1">
        <v>0</v>
      </c>
      <c r="BH520" s="1">
        <v>1</v>
      </c>
      <c r="BI520" s="1" t="s">
        <v>512</v>
      </c>
    </row>
    <row r="521" spans="2:61" x14ac:dyDescent="0.2">
      <c r="B521" s="22"/>
    </row>
    <row r="522" spans="2:61" x14ac:dyDescent="0.2">
      <c r="B522" s="22" t="s">
        <v>501</v>
      </c>
      <c r="C522" s="1">
        <v>7</v>
      </c>
      <c r="F522" s="1" t="e">
        <f>ROUND(E522/D522,2)</f>
        <v>#DIV/0!</v>
      </c>
      <c r="G522" s="1" t="s">
        <v>788</v>
      </c>
      <c r="H522" s="1" t="s">
        <v>979</v>
      </c>
      <c r="I522" s="1">
        <v>3.5459999999999998</v>
      </c>
      <c r="J522" s="1">
        <f t="shared" si="182"/>
        <v>3.0850199999999997</v>
      </c>
      <c r="K522" s="23">
        <v>0</v>
      </c>
      <c r="N522" s="1" t="e">
        <f t="shared" si="193"/>
        <v>#DIV/0!</v>
      </c>
      <c r="O522" s="1">
        <v>3.1859999999999999</v>
      </c>
      <c r="P522" s="1">
        <f t="shared" si="183"/>
        <v>2.77182</v>
      </c>
      <c r="Q522" s="23">
        <f t="shared" si="189"/>
        <v>0.10152284263959377</v>
      </c>
      <c r="T522" s="1" t="e">
        <f t="shared" si="194"/>
        <v>#DIV/0!</v>
      </c>
      <c r="U522" s="1">
        <v>3.29</v>
      </c>
      <c r="V522" s="1">
        <f t="shared" si="184"/>
        <v>2.8622999999999998</v>
      </c>
      <c r="W522" s="23">
        <f t="shared" si="190"/>
        <v>7.2194021432600008E-2</v>
      </c>
      <c r="X522" s="1">
        <v>19000</v>
      </c>
      <c r="Y522" s="1">
        <v>33000</v>
      </c>
      <c r="Z522" s="1">
        <f t="shared" si="200"/>
        <v>1.74</v>
      </c>
      <c r="AA522" s="1">
        <v>2.6459999999999999</v>
      </c>
      <c r="AB522" s="1">
        <f t="shared" si="185"/>
        <v>2.3020199999999997</v>
      </c>
      <c r="AC522" s="23">
        <f t="shared" si="191"/>
        <v>0.25380710659898476</v>
      </c>
      <c r="AF522" s="1" t="e">
        <f t="shared" si="195"/>
        <v>#DIV/0!</v>
      </c>
      <c r="AG522" s="1">
        <v>21000</v>
      </c>
      <c r="AH522" s="1">
        <v>35000</v>
      </c>
      <c r="AI522" s="1">
        <f t="shared" si="196"/>
        <v>1.67</v>
      </c>
      <c r="AJ522" s="1">
        <v>2.0430000000000001</v>
      </c>
      <c r="AK522" s="1">
        <f t="shared" si="186"/>
        <v>1.7774100000000002</v>
      </c>
      <c r="AL522" s="23">
        <f t="shared" si="192"/>
        <v>0.42385786802030445</v>
      </c>
      <c r="AO522" s="1" t="e">
        <f t="shared" si="197"/>
        <v>#DIV/0!</v>
      </c>
      <c r="AR522" s="1" t="e">
        <f t="shared" si="198"/>
        <v>#DIV/0!</v>
      </c>
      <c r="AS522" s="1">
        <v>1.2310000000000001</v>
      </c>
      <c r="AT522" s="1">
        <f t="shared" si="187"/>
        <v>1.07097</v>
      </c>
      <c r="AU522" s="23">
        <f t="shared" si="180"/>
        <v>0.65284827975183302</v>
      </c>
      <c r="AV522" s="1">
        <v>24000</v>
      </c>
      <c r="AW522" s="1">
        <v>36000</v>
      </c>
      <c r="AX522" s="1">
        <f t="shared" si="199"/>
        <v>1.5</v>
      </c>
      <c r="AY522" s="1">
        <v>0.93600000000000005</v>
      </c>
      <c r="AZ522" s="1">
        <f t="shared" si="188"/>
        <v>0.81432000000000004</v>
      </c>
      <c r="BA522" s="23">
        <f t="shared" si="181"/>
        <v>0.73604060913705571</v>
      </c>
      <c r="BB522" s="1" t="s">
        <v>510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</row>
    <row r="523" spans="2:61" x14ac:dyDescent="0.2">
      <c r="B523" s="22" t="s">
        <v>502</v>
      </c>
      <c r="C523" s="1">
        <v>8</v>
      </c>
      <c r="F523" s="1" t="e">
        <f>ROUND(E523/D523,2)</f>
        <v>#DIV/0!</v>
      </c>
      <c r="G523" s="1" t="s">
        <v>63</v>
      </c>
      <c r="H523" s="1" t="s">
        <v>980</v>
      </c>
      <c r="I523" s="1">
        <v>3.0129999999999999</v>
      </c>
      <c r="J523" s="1">
        <f>IF(G523="Trioxan", I523*$I$596,IF(OR(LEFT(H523,1)="6",LEFT(H523,1)="7"), I523*0.95,I523))</f>
        <v>2.8623499999999997</v>
      </c>
      <c r="K523" s="23">
        <v>0</v>
      </c>
      <c r="N523" s="1" t="e">
        <f t="shared" si="193"/>
        <v>#DIV/0!</v>
      </c>
      <c r="O523" s="1">
        <v>2.7879999999999998</v>
      </c>
      <c r="P523" s="1">
        <f t="shared" si="183"/>
        <v>2.6485999999999996</v>
      </c>
      <c r="Q523" s="23">
        <f t="shared" si="189"/>
        <v>7.4676402256886876E-2</v>
      </c>
      <c r="T523" s="1" t="e">
        <f t="shared" si="194"/>
        <v>#DIV/0!</v>
      </c>
      <c r="U523" s="1">
        <v>2.661</v>
      </c>
      <c r="V523" s="1">
        <f t="shared" si="184"/>
        <v>2.5279499999999997</v>
      </c>
      <c r="W523" s="23">
        <f t="shared" si="190"/>
        <v>0.11682708264188524</v>
      </c>
      <c r="X523" s="1">
        <v>35800</v>
      </c>
      <c r="Y523" s="1">
        <v>43600</v>
      </c>
      <c r="Z523" s="1">
        <f t="shared" si="200"/>
        <v>1.22</v>
      </c>
      <c r="AA523" s="1">
        <v>2.2829999999999999</v>
      </c>
      <c r="AB523" s="1">
        <f t="shared" si="185"/>
        <v>2.1688499999999999</v>
      </c>
      <c r="AC523" s="23">
        <f t="shared" si="191"/>
        <v>0.24228343843345501</v>
      </c>
      <c r="AF523" s="1" t="e">
        <f t="shared" si="195"/>
        <v>#DIV/0!</v>
      </c>
      <c r="AG523" s="1">
        <v>33000</v>
      </c>
      <c r="AH523" s="1">
        <v>41000</v>
      </c>
      <c r="AI523" s="1">
        <f t="shared" si="196"/>
        <v>1.24</v>
      </c>
      <c r="AJ523" s="1">
        <v>2.044</v>
      </c>
      <c r="AK523" s="1">
        <f t="shared" si="186"/>
        <v>1.9418</v>
      </c>
      <c r="AL523" s="23">
        <f t="shared" si="192"/>
        <v>0.32160637238632583</v>
      </c>
      <c r="AO523" s="1" t="e">
        <f t="shared" si="197"/>
        <v>#DIV/0!</v>
      </c>
      <c r="AR523" s="1" t="e">
        <f t="shared" si="198"/>
        <v>#DIV/0!</v>
      </c>
      <c r="AS523" s="1">
        <v>2.0880000000000001</v>
      </c>
      <c r="AT523" s="1">
        <f t="shared" si="187"/>
        <v>1.9836</v>
      </c>
      <c r="AU523" s="23">
        <f t="shared" ref="AU523:AU586" si="201">1-(AT523/J523)</f>
        <v>0.30700298705609019</v>
      </c>
      <c r="AV523" s="1">
        <v>36000</v>
      </c>
      <c r="AW523" s="1">
        <v>42000</v>
      </c>
      <c r="AX523" s="1">
        <f t="shared" si="199"/>
        <v>1.17</v>
      </c>
      <c r="AY523" s="1">
        <v>1.145</v>
      </c>
      <c r="AZ523" s="1">
        <f t="shared" si="188"/>
        <v>1.08775</v>
      </c>
      <c r="BA523" s="23">
        <f t="shared" si="181"/>
        <v>0.61998008629273138</v>
      </c>
      <c r="BB523" s="1" t="s">
        <v>510</v>
      </c>
      <c r="BC523" s="1" t="s">
        <v>515</v>
      </c>
      <c r="BD523" s="1">
        <v>0</v>
      </c>
      <c r="BE523" s="1">
        <v>0.5</v>
      </c>
      <c r="BF523" s="1">
        <v>1</v>
      </c>
      <c r="BG523" s="1">
        <v>0</v>
      </c>
      <c r="BH523" s="1">
        <v>0</v>
      </c>
      <c r="BI523" s="1">
        <v>0</v>
      </c>
    </row>
    <row r="524" spans="2:61" x14ac:dyDescent="0.2">
      <c r="B524" s="22" t="s">
        <v>503</v>
      </c>
      <c r="C524" s="1">
        <v>9</v>
      </c>
      <c r="F524" s="1" t="e">
        <f>ROUND(E524/D524,2)</f>
        <v>#DIV/0!</v>
      </c>
      <c r="G524" s="1" t="s">
        <v>63</v>
      </c>
      <c r="H524" s="1" t="s">
        <v>981</v>
      </c>
      <c r="I524" s="1" t="s">
        <v>516</v>
      </c>
      <c r="J524" s="1" t="str">
        <f>IF(G524="Trioxan", I524*$I$596,I524)</f>
        <v>n.a.</v>
      </c>
      <c r="K524" s="23">
        <v>0</v>
      </c>
      <c r="N524" s="1" t="e">
        <f t="shared" si="193"/>
        <v>#DIV/0!</v>
      </c>
      <c r="O524" s="1">
        <v>0.20899999999999999</v>
      </c>
      <c r="P524" s="1">
        <f t="shared" si="183"/>
        <v>0.19854999999999998</v>
      </c>
      <c r="Q524" s="23" t="e">
        <f t="shared" si="189"/>
        <v>#VALUE!</v>
      </c>
      <c r="T524" s="1" t="e">
        <f t="shared" si="194"/>
        <v>#DIV/0!</v>
      </c>
      <c r="U524" s="1">
        <v>0.154</v>
      </c>
      <c r="V524" s="1">
        <f t="shared" si="184"/>
        <v>0.14629999999999999</v>
      </c>
      <c r="W524" s="23" t="e">
        <f t="shared" si="190"/>
        <v>#VALUE!</v>
      </c>
      <c r="X524" s="1">
        <v>8900</v>
      </c>
      <c r="Y524" s="1">
        <v>16200</v>
      </c>
      <c r="Z524" s="1">
        <f t="shared" si="200"/>
        <v>1.82</v>
      </c>
      <c r="AA524" s="1">
        <v>8.7999999999999995E-2</v>
      </c>
      <c r="AB524" s="1">
        <f t="shared" si="185"/>
        <v>8.3599999999999994E-2</v>
      </c>
      <c r="AC524" s="23" t="e">
        <f t="shared" si="191"/>
        <v>#VALUE!</v>
      </c>
      <c r="AF524" s="1" t="e">
        <f t="shared" si="195"/>
        <v>#DIV/0!</v>
      </c>
      <c r="AG524" s="1" t="s">
        <v>124</v>
      </c>
      <c r="AH524" s="1" t="s">
        <v>124</v>
      </c>
      <c r="AI524" s="1" t="e">
        <f t="shared" si="196"/>
        <v>#VALUE!</v>
      </c>
      <c r="AJ524" s="1">
        <v>0.10100000000000001</v>
      </c>
      <c r="AK524" s="1">
        <f t="shared" si="186"/>
        <v>9.5950000000000008E-2</v>
      </c>
      <c r="AL524" s="23" t="e">
        <f t="shared" si="192"/>
        <v>#VALUE!</v>
      </c>
      <c r="AO524" s="1" t="e">
        <f t="shared" si="197"/>
        <v>#DIV/0!</v>
      </c>
      <c r="AR524" s="1" t="e">
        <f t="shared" si="198"/>
        <v>#DIV/0!</v>
      </c>
      <c r="AT524" s="1">
        <f t="shared" si="187"/>
        <v>0</v>
      </c>
      <c r="AU524" s="23" t="e">
        <f t="shared" si="201"/>
        <v>#VALUE!</v>
      </c>
      <c r="AV524" s="1">
        <v>7300</v>
      </c>
      <c r="AW524" s="1">
        <v>8500</v>
      </c>
      <c r="AX524" s="1">
        <f t="shared" si="199"/>
        <v>1.1599999999999999</v>
      </c>
      <c r="AZ524" s="1">
        <f t="shared" si="188"/>
        <v>0</v>
      </c>
      <c r="BA524" s="23" t="e">
        <f t="shared" si="181"/>
        <v>#VALUE!</v>
      </c>
      <c r="BB524" s="1" t="s">
        <v>510</v>
      </c>
      <c r="BC524" s="1" t="s">
        <v>517</v>
      </c>
      <c r="BD524" s="1">
        <v>0</v>
      </c>
      <c r="BE524" s="1">
        <v>0</v>
      </c>
      <c r="BF524" s="1">
        <v>0</v>
      </c>
      <c r="BG524" s="1">
        <v>0</v>
      </c>
      <c r="BH524" s="1">
        <v>1</v>
      </c>
      <c r="BI524" s="1">
        <v>0</v>
      </c>
    </row>
    <row r="525" spans="2:61" x14ac:dyDescent="0.2">
      <c r="B525" s="22"/>
    </row>
    <row r="526" spans="2:61" x14ac:dyDescent="0.2">
      <c r="B526" s="22" t="s">
        <v>504</v>
      </c>
      <c r="C526" s="1">
        <v>10</v>
      </c>
      <c r="F526" s="1" t="e">
        <f>ROUND(E526/D526,2)</f>
        <v>#DIV/0!</v>
      </c>
      <c r="G526" s="1" t="s">
        <v>788</v>
      </c>
      <c r="H526" s="1" t="s">
        <v>982</v>
      </c>
      <c r="I526" s="1">
        <v>2.681</v>
      </c>
      <c r="J526" s="1">
        <f>IF(G526="Trioxan", I526*$I$596,IF(OR(LEFT(H526,1)="6",LEFT(H526,1)="7"), I526*0.95,I526))</f>
        <v>2.3324699999999998</v>
      </c>
      <c r="K526" s="23">
        <v>0</v>
      </c>
      <c r="N526" s="1" t="e">
        <f t="shared" si="193"/>
        <v>#DIV/0!</v>
      </c>
      <c r="O526" s="1">
        <v>2.3820000000000001</v>
      </c>
      <c r="P526" s="1">
        <f t="shared" si="183"/>
        <v>2.0723400000000001</v>
      </c>
      <c r="Q526" s="23">
        <f t="shared" si="189"/>
        <v>0.11152555016784771</v>
      </c>
      <c r="T526" s="1" t="e">
        <f t="shared" si="194"/>
        <v>#DIV/0!</v>
      </c>
      <c r="U526" s="1">
        <v>2.2160000000000002</v>
      </c>
      <c r="V526" s="1">
        <f t="shared" si="184"/>
        <v>1.9279200000000001</v>
      </c>
      <c r="W526" s="23">
        <f t="shared" si="190"/>
        <v>0.17344274524431169</v>
      </c>
      <c r="X526" s="1">
        <v>5400</v>
      </c>
      <c r="Y526" s="1">
        <v>6100</v>
      </c>
      <c r="Z526" s="1">
        <f t="shared" si="200"/>
        <v>1.1299999999999999</v>
      </c>
      <c r="AA526" s="1">
        <v>1.635</v>
      </c>
      <c r="AB526" s="1">
        <f t="shared" si="185"/>
        <v>1.42245</v>
      </c>
      <c r="AC526" s="23">
        <f t="shared" si="191"/>
        <v>0.3901529280119358</v>
      </c>
      <c r="AF526" s="1" t="e">
        <f t="shared" si="195"/>
        <v>#DIV/0!</v>
      </c>
      <c r="AG526" s="1">
        <v>7700</v>
      </c>
      <c r="AH526" s="1">
        <v>9100</v>
      </c>
      <c r="AI526" s="1">
        <f t="shared" si="196"/>
        <v>1.18</v>
      </c>
      <c r="AJ526" s="1">
        <v>1.147</v>
      </c>
      <c r="AK526" s="1">
        <f t="shared" si="186"/>
        <v>0.99789000000000005</v>
      </c>
      <c r="AL526" s="23">
        <f t="shared" si="192"/>
        <v>0.57217456173069747</v>
      </c>
      <c r="AO526" s="1" t="e">
        <f t="shared" si="197"/>
        <v>#DIV/0!</v>
      </c>
      <c r="AR526" s="1" t="e">
        <f t="shared" si="198"/>
        <v>#DIV/0!</v>
      </c>
      <c r="AS526" s="1">
        <v>0.71199999999999997</v>
      </c>
      <c r="AT526" s="1">
        <f t="shared" si="187"/>
        <v>0.61943999999999999</v>
      </c>
      <c r="AU526" s="23">
        <f t="shared" si="201"/>
        <v>0.73442745244311824</v>
      </c>
      <c r="AV526" s="1">
        <v>7700</v>
      </c>
      <c r="AW526" s="1">
        <v>11100</v>
      </c>
      <c r="AX526" s="1">
        <f t="shared" si="199"/>
        <v>1.44</v>
      </c>
      <c r="AY526" s="1">
        <v>0.58599999999999997</v>
      </c>
      <c r="AZ526" s="1">
        <f t="shared" si="188"/>
        <v>0.50981999999999994</v>
      </c>
      <c r="BA526" s="23">
        <f t="shared" si="181"/>
        <v>0.78142484147706082</v>
      </c>
      <c r="BB526" s="1" t="s">
        <v>510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</row>
    <row r="527" spans="2:61" x14ac:dyDescent="0.2">
      <c r="B527" s="22" t="s">
        <v>505</v>
      </c>
      <c r="C527" s="1">
        <v>11</v>
      </c>
      <c r="F527" s="1" t="e">
        <f>ROUND(E527/D527,2)</f>
        <v>#DIV/0!</v>
      </c>
      <c r="G527" s="1" t="s">
        <v>63</v>
      </c>
      <c r="H527" s="1" t="s">
        <v>983</v>
      </c>
      <c r="I527" s="1">
        <v>2.4180000000000001</v>
      </c>
      <c r="J527" s="1">
        <f t="shared" ref="J527:J587" si="202">IF(G527="Trioxan", I527*$I$596,IF(OR(LEFT(H527,1)="6",LEFT(H527,1)="7"), I527*0.95,I527))</f>
        <v>2.2970999999999999</v>
      </c>
      <c r="K527" s="23">
        <v>0</v>
      </c>
      <c r="N527" s="1" t="e">
        <f t="shared" si="193"/>
        <v>#DIV/0!</v>
      </c>
      <c r="O527" s="1">
        <v>1.6910000000000001</v>
      </c>
      <c r="P527" s="1">
        <f t="shared" si="183"/>
        <v>1.6064499999999999</v>
      </c>
      <c r="Q527" s="23">
        <f t="shared" si="189"/>
        <v>0.30066170388751035</v>
      </c>
      <c r="T527" s="1" t="e">
        <f t="shared" si="194"/>
        <v>#DIV/0!</v>
      </c>
      <c r="U527" s="1">
        <v>1.3480000000000001</v>
      </c>
      <c r="V527" s="1">
        <f t="shared" si="184"/>
        <v>1.2806</v>
      </c>
      <c r="W527" s="23">
        <f t="shared" si="190"/>
        <v>0.44251447477253925</v>
      </c>
      <c r="X527" s="1">
        <v>6900</v>
      </c>
      <c r="Y527" s="1">
        <v>9000</v>
      </c>
      <c r="Z527" s="1">
        <f t="shared" si="200"/>
        <v>1.3</v>
      </c>
      <c r="AA527" s="1">
        <v>0.879</v>
      </c>
      <c r="AB527" s="1">
        <f t="shared" si="185"/>
        <v>0.83504999999999996</v>
      </c>
      <c r="AC527" s="23">
        <f t="shared" si="191"/>
        <v>0.63647642679900751</v>
      </c>
      <c r="AF527" s="1" t="e">
        <f t="shared" si="195"/>
        <v>#DIV/0!</v>
      </c>
      <c r="AG527" s="1">
        <v>7000</v>
      </c>
      <c r="AH527" s="1">
        <v>10400</v>
      </c>
      <c r="AI527" s="1">
        <f t="shared" si="196"/>
        <v>1.49</v>
      </c>
      <c r="AJ527" s="1">
        <v>0.46300000000000002</v>
      </c>
      <c r="AK527" s="1">
        <f t="shared" si="186"/>
        <v>0.43985000000000002</v>
      </c>
      <c r="AL527" s="23">
        <f t="shared" si="192"/>
        <v>0.80851943755169564</v>
      </c>
      <c r="AO527" s="1" t="e">
        <f t="shared" si="197"/>
        <v>#DIV/0!</v>
      </c>
      <c r="AR527" s="1" t="e">
        <f t="shared" si="198"/>
        <v>#DIV/0!</v>
      </c>
      <c r="AS527" s="1">
        <v>0.26700000000000002</v>
      </c>
      <c r="AT527" s="1">
        <f t="shared" si="187"/>
        <v>0.25364999999999999</v>
      </c>
      <c r="AU527" s="23">
        <f t="shared" si="201"/>
        <v>0.88957816377171217</v>
      </c>
      <c r="AV527" s="1">
        <v>6400</v>
      </c>
      <c r="AW527" s="1">
        <v>10900</v>
      </c>
      <c r="AX527" s="1">
        <f t="shared" si="199"/>
        <v>1.7</v>
      </c>
      <c r="AY527" s="1">
        <v>0.19900000000000001</v>
      </c>
      <c r="AZ527" s="1">
        <f t="shared" si="188"/>
        <v>0.18905</v>
      </c>
      <c r="BA527" s="23">
        <f t="shared" si="181"/>
        <v>0.91770057899090163</v>
      </c>
      <c r="BB527" s="1" t="s">
        <v>510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</row>
    <row r="528" spans="2:61" x14ac:dyDescent="0.2">
      <c r="B528" s="22" t="s">
        <v>506</v>
      </c>
      <c r="C528" s="1">
        <v>12</v>
      </c>
      <c r="F528" s="1" t="e">
        <f>ROUND(E528/D528,2)</f>
        <v>#DIV/0!</v>
      </c>
      <c r="G528" s="1" t="s">
        <v>63</v>
      </c>
      <c r="H528" s="1" t="s">
        <v>981</v>
      </c>
      <c r="I528" s="1">
        <v>2.2789999999999999</v>
      </c>
      <c r="J528" s="1">
        <f t="shared" si="202"/>
        <v>2.1650499999999999</v>
      </c>
      <c r="K528" s="23">
        <v>0</v>
      </c>
      <c r="N528" s="1" t="e">
        <f t="shared" si="193"/>
        <v>#DIV/0!</v>
      </c>
      <c r="O528" s="1">
        <v>0.92500000000000004</v>
      </c>
      <c r="P528" s="1">
        <f t="shared" si="183"/>
        <v>0.87875000000000003</v>
      </c>
      <c r="Q528" s="23">
        <f t="shared" si="189"/>
        <v>0.59412022817025001</v>
      </c>
      <c r="T528" s="1" t="e">
        <f t="shared" si="194"/>
        <v>#DIV/0!</v>
      </c>
      <c r="U528" s="1">
        <v>0.626</v>
      </c>
      <c r="V528" s="1">
        <f t="shared" si="184"/>
        <v>0.59470000000000001</v>
      </c>
      <c r="W528" s="23">
        <f t="shared" si="190"/>
        <v>0.72531812198332601</v>
      </c>
      <c r="X528" s="1">
        <v>11500</v>
      </c>
      <c r="Y528" s="1">
        <v>12900</v>
      </c>
      <c r="Z528" s="1">
        <f t="shared" si="200"/>
        <v>1.1200000000000001</v>
      </c>
      <c r="AA528" s="1">
        <v>0.32900000000000001</v>
      </c>
      <c r="AB528" s="1">
        <f t="shared" si="185"/>
        <v>0.31254999999999999</v>
      </c>
      <c r="AC528" s="23">
        <f t="shared" si="191"/>
        <v>0.85563843791136462</v>
      </c>
      <c r="AF528" s="1" t="e">
        <f t="shared" si="195"/>
        <v>#DIV/0!</v>
      </c>
      <c r="AG528" s="1" t="s">
        <v>720</v>
      </c>
      <c r="AH528" s="1">
        <v>14300</v>
      </c>
      <c r="AI528" s="1">
        <f>ROUND(AH528/12400,2)</f>
        <v>1.1499999999999999</v>
      </c>
      <c r="AJ528" s="1">
        <v>0.16600000000000001</v>
      </c>
      <c r="AK528" s="1">
        <f t="shared" si="186"/>
        <v>0.15770000000000001</v>
      </c>
      <c r="AL528" s="23">
        <f t="shared" si="192"/>
        <v>0.92716103554190432</v>
      </c>
      <c r="AO528" s="1" t="e">
        <f t="shared" si="197"/>
        <v>#DIV/0!</v>
      </c>
      <c r="AR528" s="1" t="e">
        <f t="shared" si="198"/>
        <v>#DIV/0!</v>
      </c>
      <c r="AS528" s="1">
        <v>7.3999999999999996E-2</v>
      </c>
      <c r="AT528" s="1">
        <f t="shared" si="187"/>
        <v>7.0299999999999987E-2</v>
      </c>
      <c r="AU528" s="23">
        <f t="shared" si="201"/>
        <v>0.96752961825362005</v>
      </c>
      <c r="AV528" s="1" t="s">
        <v>721</v>
      </c>
      <c r="AW528" s="1">
        <v>15500</v>
      </c>
      <c r="AX528" s="1">
        <f>ROUND(AW528/13800,2)</f>
        <v>1.1200000000000001</v>
      </c>
      <c r="AY528" s="1">
        <v>5.0999999999999997E-2</v>
      </c>
      <c r="AZ528" s="1">
        <f t="shared" si="188"/>
        <v>4.8449999999999993E-2</v>
      </c>
      <c r="BA528" s="23">
        <f t="shared" si="181"/>
        <v>0.97762176393154898</v>
      </c>
      <c r="BB528" s="1" t="s">
        <v>510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</row>
    <row r="529" spans="2:61" x14ac:dyDescent="0.2">
      <c r="B529" s="22"/>
    </row>
    <row r="530" spans="2:61" x14ac:dyDescent="0.2">
      <c r="B530" s="22" t="s">
        <v>507</v>
      </c>
      <c r="C530" s="1">
        <v>13</v>
      </c>
      <c r="F530" s="1" t="e">
        <f>ROUND(E530/D530,2)</f>
        <v>#DIV/0!</v>
      </c>
      <c r="G530" s="1" t="s">
        <v>788</v>
      </c>
      <c r="H530" s="1" t="s">
        <v>984</v>
      </c>
      <c r="I530" s="1">
        <v>3.0960000000000001</v>
      </c>
      <c r="J530" s="1">
        <f t="shared" si="202"/>
        <v>2.6935199999999999</v>
      </c>
      <c r="K530" s="23">
        <v>0</v>
      </c>
      <c r="N530" s="1" t="e">
        <f t="shared" si="193"/>
        <v>#DIV/0!</v>
      </c>
      <c r="O530" s="1">
        <v>2.91</v>
      </c>
      <c r="P530" s="1">
        <f t="shared" si="183"/>
        <v>2.5317000000000003</v>
      </c>
      <c r="Q530" s="23">
        <f t="shared" si="189"/>
        <v>6.0077519379844846E-2</v>
      </c>
      <c r="T530" s="1" t="e">
        <f t="shared" si="194"/>
        <v>#DIV/0!</v>
      </c>
      <c r="U530" s="1">
        <v>2.8580000000000001</v>
      </c>
      <c r="V530" s="1">
        <f t="shared" si="184"/>
        <v>2.4864600000000001</v>
      </c>
      <c r="W530" s="23">
        <f t="shared" si="190"/>
        <v>7.6873385012919848E-2</v>
      </c>
      <c r="X530" s="1">
        <v>10100</v>
      </c>
      <c r="Y530" s="1">
        <v>17900</v>
      </c>
      <c r="Z530" s="1">
        <f t="shared" si="200"/>
        <v>1.77</v>
      </c>
      <c r="AA530" s="1">
        <v>2.5910000000000002</v>
      </c>
      <c r="AB530" s="1">
        <f t="shared" si="185"/>
        <v>2.2541700000000002</v>
      </c>
      <c r="AC530" s="23">
        <f t="shared" si="191"/>
        <v>0.16311369509043916</v>
      </c>
      <c r="AF530" s="1" t="e">
        <f t="shared" si="195"/>
        <v>#DIV/0!</v>
      </c>
      <c r="AG530" s="1" t="s">
        <v>719</v>
      </c>
      <c r="AH530" s="1">
        <v>19500</v>
      </c>
      <c r="AI530" s="1">
        <f>ROUND(AH530/13000,2)</f>
        <v>1.5</v>
      </c>
      <c r="AJ530" s="1">
        <v>2.2450000000000001</v>
      </c>
      <c r="AK530" s="1">
        <f t="shared" si="186"/>
        <v>1.9531500000000002</v>
      </c>
      <c r="AL530" s="23">
        <f t="shared" si="192"/>
        <v>0.27487080103359163</v>
      </c>
      <c r="AO530" s="1" t="e">
        <f t="shared" si="197"/>
        <v>#DIV/0!</v>
      </c>
      <c r="AR530" s="1" t="e">
        <f t="shared" si="198"/>
        <v>#DIV/0!</v>
      </c>
      <c r="AS530" s="1">
        <v>1.79</v>
      </c>
      <c r="AT530" s="1">
        <f t="shared" si="187"/>
        <v>1.5573000000000001</v>
      </c>
      <c r="AU530" s="23">
        <f t="shared" si="201"/>
        <v>0.42183462532299731</v>
      </c>
      <c r="AV530" s="1">
        <v>12500</v>
      </c>
      <c r="AW530" s="1">
        <v>21000</v>
      </c>
      <c r="AX530" s="1">
        <f t="shared" si="199"/>
        <v>1.68</v>
      </c>
      <c r="AY530" s="1">
        <v>1.617</v>
      </c>
      <c r="AZ530" s="1">
        <f t="shared" si="188"/>
        <v>1.40679</v>
      </c>
      <c r="BA530" s="23">
        <f t="shared" si="181"/>
        <v>0.4777131782945736</v>
      </c>
      <c r="BB530" s="1" t="s">
        <v>510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</row>
    <row r="531" spans="2:61" x14ac:dyDescent="0.2">
      <c r="B531" s="22" t="s">
        <v>508</v>
      </c>
      <c r="C531" s="1">
        <v>14</v>
      </c>
      <c r="F531" s="1" t="e">
        <f>ROUND(E531/D531,2)</f>
        <v>#DIV/0!</v>
      </c>
      <c r="G531" s="1" t="s">
        <v>63</v>
      </c>
      <c r="H531" s="1" t="s">
        <v>985</v>
      </c>
      <c r="I531" s="1">
        <v>2.6709999999999998</v>
      </c>
      <c r="J531" s="1">
        <f t="shared" si="202"/>
        <v>2.5374499999999998</v>
      </c>
      <c r="K531" s="23">
        <v>0</v>
      </c>
      <c r="N531" s="1" t="e">
        <f t="shared" si="193"/>
        <v>#DIV/0!</v>
      </c>
      <c r="O531" s="1">
        <v>2.2389999999999999</v>
      </c>
      <c r="P531" s="1">
        <f t="shared" si="183"/>
        <v>2.1270499999999997</v>
      </c>
      <c r="Q531" s="23">
        <f t="shared" si="189"/>
        <v>0.16173717708723334</v>
      </c>
      <c r="T531" s="1" t="e">
        <f t="shared" si="194"/>
        <v>#DIV/0!</v>
      </c>
      <c r="U531" s="1">
        <v>2.0990000000000002</v>
      </c>
      <c r="V531" s="1">
        <f t="shared" si="184"/>
        <v>1.9940500000000001</v>
      </c>
      <c r="W531" s="23">
        <f t="shared" si="190"/>
        <v>0.21415200299513282</v>
      </c>
      <c r="X531" s="1">
        <v>27000</v>
      </c>
      <c r="Y531" s="1">
        <v>44000</v>
      </c>
      <c r="Z531" s="1">
        <f t="shared" si="200"/>
        <v>1.63</v>
      </c>
      <c r="AA531" s="1">
        <v>1.716</v>
      </c>
      <c r="AB531" s="1">
        <f t="shared" si="185"/>
        <v>1.6301999999999999</v>
      </c>
      <c r="AC531" s="23">
        <f t="shared" si="191"/>
        <v>0.35754399101460121</v>
      </c>
      <c r="AF531" s="1" t="e">
        <f t="shared" si="195"/>
        <v>#DIV/0!</v>
      </c>
      <c r="AG531" s="1">
        <v>23000</v>
      </c>
      <c r="AH531" s="1">
        <v>41000</v>
      </c>
      <c r="AI531" s="1">
        <f t="shared" si="196"/>
        <v>1.78</v>
      </c>
      <c r="AJ531" s="1">
        <v>1.1220000000000001</v>
      </c>
      <c r="AK531" s="1">
        <f t="shared" si="186"/>
        <v>1.0659000000000001</v>
      </c>
      <c r="AL531" s="23">
        <f t="shared" si="192"/>
        <v>0.57993260950954695</v>
      </c>
      <c r="AO531" s="1" t="e">
        <f t="shared" si="197"/>
        <v>#DIV/0!</v>
      </c>
      <c r="AR531" s="1" t="e">
        <f t="shared" si="198"/>
        <v>#DIV/0!</v>
      </c>
      <c r="AS531" s="1">
        <v>0.57099999999999995</v>
      </c>
      <c r="AT531" s="1">
        <f t="shared" si="187"/>
        <v>0.54244999999999988</v>
      </c>
      <c r="AU531" s="23">
        <f t="shared" si="201"/>
        <v>0.78622238861849492</v>
      </c>
      <c r="AV531" s="1">
        <v>23000</v>
      </c>
      <c r="AW531" s="1">
        <v>38000</v>
      </c>
      <c r="AX531" s="1">
        <f t="shared" si="199"/>
        <v>1.65</v>
      </c>
      <c r="AY531" s="1">
        <v>0.40500000000000003</v>
      </c>
      <c r="AZ531" s="1">
        <f t="shared" si="188"/>
        <v>0.38474999999999998</v>
      </c>
      <c r="BA531" s="23">
        <f t="shared" si="181"/>
        <v>0.8483713964807188</v>
      </c>
      <c r="BB531" s="1" t="s">
        <v>510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</row>
    <row r="532" spans="2:61" x14ac:dyDescent="0.2">
      <c r="B532" s="22" t="s">
        <v>509</v>
      </c>
      <c r="C532" s="1">
        <v>15</v>
      </c>
      <c r="F532" s="1" t="e">
        <f>ROUND(E532/D532,2)</f>
        <v>#DIV/0!</v>
      </c>
      <c r="G532" s="1" t="s">
        <v>63</v>
      </c>
      <c r="H532" s="1" t="s">
        <v>805</v>
      </c>
      <c r="I532" s="1">
        <v>2.6150000000000002</v>
      </c>
      <c r="J532" s="1">
        <f t="shared" si="202"/>
        <v>2.4842500000000003</v>
      </c>
      <c r="K532" s="23">
        <v>0</v>
      </c>
      <c r="N532" s="1" t="e">
        <f t="shared" si="193"/>
        <v>#DIV/0!</v>
      </c>
      <c r="O532" s="1">
        <v>2.1659999999999999</v>
      </c>
      <c r="P532" s="1">
        <f t="shared" si="183"/>
        <v>2.0576999999999996</v>
      </c>
      <c r="Q532" s="23">
        <f t="shared" si="189"/>
        <v>0.17170172084130042</v>
      </c>
      <c r="T532" s="1" t="e">
        <f t="shared" si="194"/>
        <v>#DIV/0!</v>
      </c>
      <c r="U532" s="1">
        <v>1.9219999999999999</v>
      </c>
      <c r="V532" s="1">
        <f t="shared" si="184"/>
        <v>1.8258999999999999</v>
      </c>
      <c r="W532" s="23">
        <f t="shared" si="190"/>
        <v>0.26500956022944566</v>
      </c>
      <c r="X532" s="1">
        <v>33000</v>
      </c>
      <c r="Y532" s="1">
        <v>59000</v>
      </c>
      <c r="Z532" s="1">
        <f t="shared" si="200"/>
        <v>1.79</v>
      </c>
      <c r="AA532" s="1">
        <v>1.5129999999999999</v>
      </c>
      <c r="AB532" s="1">
        <f t="shared" si="185"/>
        <v>1.4373499999999999</v>
      </c>
      <c r="AC532" s="23">
        <f t="shared" si="191"/>
        <v>0.42141491395793507</v>
      </c>
      <c r="AF532" s="1" t="e">
        <f t="shared" si="195"/>
        <v>#DIV/0!</v>
      </c>
      <c r="AG532" s="1">
        <v>27000</v>
      </c>
      <c r="AH532" s="1">
        <v>61000</v>
      </c>
      <c r="AI532" s="1">
        <f t="shared" si="196"/>
        <v>2.2599999999999998</v>
      </c>
      <c r="AJ532" s="1">
        <v>1.016</v>
      </c>
      <c r="AK532" s="1">
        <f t="shared" si="186"/>
        <v>0.96519999999999995</v>
      </c>
      <c r="AL532" s="23">
        <f t="shared" si="192"/>
        <v>0.61147227533460802</v>
      </c>
      <c r="AO532" s="1" t="e">
        <f t="shared" si="197"/>
        <v>#DIV/0!</v>
      </c>
      <c r="AR532" s="1" t="e">
        <f t="shared" si="198"/>
        <v>#DIV/0!</v>
      </c>
      <c r="AS532" s="1">
        <v>0.57099999999999995</v>
      </c>
      <c r="AT532" s="1">
        <f t="shared" si="187"/>
        <v>0.54244999999999988</v>
      </c>
      <c r="AU532" s="23">
        <f t="shared" si="201"/>
        <v>0.78164435946462718</v>
      </c>
      <c r="AV532" s="1">
        <v>27000</v>
      </c>
      <c r="AW532" s="1">
        <v>59000</v>
      </c>
      <c r="AX532" s="1">
        <f t="shared" si="199"/>
        <v>2.19</v>
      </c>
      <c r="AY532" s="1">
        <v>0.42499999999999999</v>
      </c>
      <c r="AZ532" s="1">
        <f t="shared" si="188"/>
        <v>0.40375</v>
      </c>
      <c r="BA532" s="23">
        <f t="shared" si="181"/>
        <v>0.83747609942638623</v>
      </c>
      <c r="BB532" s="1" t="s">
        <v>510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</row>
    <row r="533" spans="2:61" x14ac:dyDescent="0.2">
      <c r="B533" s="22"/>
    </row>
    <row r="534" spans="2:61" x14ac:dyDescent="0.2">
      <c r="B534" s="22"/>
    </row>
    <row r="535" spans="2:61" x14ac:dyDescent="0.2">
      <c r="B535" s="22"/>
    </row>
    <row r="536" spans="2:61" x14ac:dyDescent="0.2">
      <c r="B536" s="22" t="s">
        <v>518</v>
      </c>
      <c r="C536" s="1">
        <v>1</v>
      </c>
      <c r="F536" s="1" t="e">
        <f>ROUND(E536/D536,2)</f>
        <v>#DIV/0!</v>
      </c>
      <c r="G536" s="1" t="s">
        <v>63</v>
      </c>
      <c r="H536" s="1" t="s">
        <v>986</v>
      </c>
      <c r="I536" s="1">
        <v>2.9289999999999998</v>
      </c>
      <c r="J536" s="1">
        <f t="shared" si="202"/>
        <v>2.7825499999999996</v>
      </c>
      <c r="K536" s="23">
        <v>0</v>
      </c>
      <c r="N536" s="1" t="e">
        <f t="shared" si="193"/>
        <v>#DIV/0!</v>
      </c>
      <c r="O536" s="1">
        <v>1.788</v>
      </c>
      <c r="P536" s="1">
        <f t="shared" si="183"/>
        <v>1.6985999999999999</v>
      </c>
      <c r="Q536" s="23">
        <f t="shared" si="189"/>
        <v>0.38955274837828602</v>
      </c>
      <c r="T536" s="1" t="e">
        <f t="shared" si="194"/>
        <v>#DIV/0!</v>
      </c>
      <c r="U536" s="1" t="s">
        <v>516</v>
      </c>
      <c r="V536" s="1" t="e">
        <f t="shared" si="184"/>
        <v>#VALUE!</v>
      </c>
      <c r="W536" s="23" t="e">
        <f t="shared" si="190"/>
        <v>#VALUE!</v>
      </c>
      <c r="X536" s="1" t="s">
        <v>754</v>
      </c>
      <c r="Y536" s="1">
        <v>280000</v>
      </c>
      <c r="Z536" s="1">
        <f>ROUND(Y536/97000,2)</f>
        <v>2.89</v>
      </c>
      <c r="AA536" s="1">
        <v>0.58299999999999996</v>
      </c>
      <c r="AB536" s="1">
        <f t="shared" si="185"/>
        <v>0.55384999999999995</v>
      </c>
      <c r="AC536" s="23">
        <f t="shared" si="191"/>
        <v>0.80095595766473204</v>
      </c>
      <c r="AF536" s="1" t="e">
        <f t="shared" si="195"/>
        <v>#DIV/0!</v>
      </c>
      <c r="AG536" s="1">
        <v>100000</v>
      </c>
      <c r="AH536" s="1">
        <v>380000</v>
      </c>
      <c r="AI536" s="1">
        <f t="shared" si="196"/>
        <v>3.8</v>
      </c>
      <c r="AJ536" s="1">
        <v>0.19500000000000001</v>
      </c>
      <c r="AK536" s="1">
        <f t="shared" si="186"/>
        <v>0.18525</v>
      </c>
      <c r="AL536" s="23">
        <f t="shared" si="192"/>
        <v>0.93342437692045066</v>
      </c>
      <c r="AO536" s="1" t="e">
        <f t="shared" si="197"/>
        <v>#DIV/0!</v>
      </c>
      <c r="AR536" s="1" t="e">
        <f t="shared" si="198"/>
        <v>#DIV/0!</v>
      </c>
      <c r="AS536" s="1">
        <v>7.8E-2</v>
      </c>
      <c r="AT536" s="1">
        <f t="shared" si="187"/>
        <v>7.4099999999999999E-2</v>
      </c>
      <c r="AU536" s="23">
        <f t="shared" si="201"/>
        <v>0.97336975076818022</v>
      </c>
      <c r="AV536" s="1" t="s">
        <v>124</v>
      </c>
      <c r="AW536" s="1" t="s">
        <v>124</v>
      </c>
      <c r="AX536" s="1" t="e">
        <f t="shared" si="199"/>
        <v>#VALUE!</v>
      </c>
      <c r="AY536" s="1">
        <v>5.2999999999999999E-2</v>
      </c>
      <c r="AZ536" s="1">
        <f t="shared" si="188"/>
        <v>5.0349999999999999E-2</v>
      </c>
      <c r="BA536" s="23">
        <f t="shared" si="181"/>
        <v>0.98190508706043023</v>
      </c>
      <c r="BB536" s="1" t="s">
        <v>533</v>
      </c>
      <c r="BC536" s="1" t="s">
        <v>347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1.5</v>
      </c>
    </row>
    <row r="537" spans="2:61" x14ac:dyDescent="0.2">
      <c r="B537" s="22" t="s">
        <v>519</v>
      </c>
      <c r="C537" s="1">
        <v>2</v>
      </c>
      <c r="F537" s="1" t="e">
        <f>ROUND(E537/D537,2)</f>
        <v>#DIV/0!</v>
      </c>
      <c r="G537" s="1" t="s">
        <v>63</v>
      </c>
      <c r="H537" s="1" t="s">
        <v>947</v>
      </c>
      <c r="I537" s="1">
        <v>3.9649999999999999</v>
      </c>
      <c r="J537" s="1">
        <f t="shared" si="202"/>
        <v>3.7667499999999996</v>
      </c>
      <c r="K537" s="23">
        <v>0</v>
      </c>
      <c r="N537" s="1" t="e">
        <f t="shared" si="193"/>
        <v>#DIV/0!</v>
      </c>
      <c r="O537" s="1">
        <v>1.506</v>
      </c>
      <c r="P537" s="1">
        <f t="shared" si="183"/>
        <v>1.4306999999999999</v>
      </c>
      <c r="Q537" s="23">
        <f t="shared" si="189"/>
        <v>0.62017654476670869</v>
      </c>
      <c r="T537" s="1" t="e">
        <f t="shared" si="194"/>
        <v>#DIV/0!</v>
      </c>
      <c r="U537" s="1">
        <v>0.94399999999999995</v>
      </c>
      <c r="V537" s="1">
        <f t="shared" si="184"/>
        <v>0.89679999999999993</v>
      </c>
      <c r="W537" s="23">
        <f t="shared" si="190"/>
        <v>0.76191677175283734</v>
      </c>
      <c r="X537" s="1" t="s">
        <v>124</v>
      </c>
      <c r="Y537" s="1" t="s">
        <v>124</v>
      </c>
      <c r="Z537" s="1" t="e">
        <f t="shared" si="200"/>
        <v>#VALUE!</v>
      </c>
      <c r="AA537" s="1">
        <v>0.36299999999999999</v>
      </c>
      <c r="AB537" s="1">
        <f t="shared" si="185"/>
        <v>0.34484999999999999</v>
      </c>
      <c r="AC537" s="23">
        <f t="shared" si="191"/>
        <v>0.90844892812105926</v>
      </c>
      <c r="AF537" s="1" t="e">
        <f t="shared" si="195"/>
        <v>#DIV/0!</v>
      </c>
      <c r="AG537" s="1" t="s">
        <v>124</v>
      </c>
      <c r="AH537" s="1" t="s">
        <v>124</v>
      </c>
      <c r="AI537" s="1" t="e">
        <f t="shared" si="196"/>
        <v>#VALUE!</v>
      </c>
      <c r="AJ537" s="1">
        <v>0.14000000000000001</v>
      </c>
      <c r="AK537" s="1">
        <f t="shared" si="186"/>
        <v>0.13300000000000001</v>
      </c>
      <c r="AL537" s="23">
        <f t="shared" si="192"/>
        <v>0.96469104665825978</v>
      </c>
      <c r="AO537" s="1" t="e">
        <f t="shared" si="197"/>
        <v>#DIV/0!</v>
      </c>
      <c r="AR537" s="1" t="e">
        <f t="shared" si="198"/>
        <v>#DIV/0!</v>
      </c>
      <c r="AS537" s="1">
        <v>0</v>
      </c>
      <c r="AT537" s="1">
        <f t="shared" si="187"/>
        <v>0</v>
      </c>
      <c r="AU537" s="23">
        <f t="shared" si="201"/>
        <v>1</v>
      </c>
      <c r="AV537" s="1" t="s">
        <v>124</v>
      </c>
      <c r="AW537" s="1" t="s">
        <v>124</v>
      </c>
      <c r="AX537" s="1" t="e">
        <f t="shared" si="199"/>
        <v>#VALUE!</v>
      </c>
      <c r="AY537" s="1">
        <v>0</v>
      </c>
      <c r="AZ537" s="1">
        <f t="shared" si="188"/>
        <v>0</v>
      </c>
      <c r="BA537" s="23">
        <f t="shared" si="181"/>
        <v>1</v>
      </c>
      <c r="BB537" s="1" t="s">
        <v>533</v>
      </c>
      <c r="BC537" s="1" t="s">
        <v>347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1.5</v>
      </c>
    </row>
    <row r="538" spans="2:61" x14ac:dyDescent="0.2">
      <c r="B538" s="22" t="s">
        <v>520</v>
      </c>
      <c r="C538" s="1">
        <v>3</v>
      </c>
      <c r="F538" s="1" t="e">
        <f>ROUND(E538/D538,2)</f>
        <v>#DIV/0!</v>
      </c>
      <c r="G538" s="1" t="s">
        <v>788</v>
      </c>
      <c r="H538" s="1" t="s">
        <v>987</v>
      </c>
      <c r="I538" s="1">
        <v>3.4460000000000002</v>
      </c>
      <c r="J538" s="1">
        <f t="shared" si="202"/>
        <v>2.9980200000000004</v>
      </c>
      <c r="K538" s="23">
        <v>0</v>
      </c>
      <c r="N538" s="1" t="e">
        <f t="shared" si="193"/>
        <v>#DIV/0!</v>
      </c>
      <c r="O538" s="1">
        <v>2.3479999999999999</v>
      </c>
      <c r="P538" s="1">
        <f t="shared" si="183"/>
        <v>2.0427599999999999</v>
      </c>
      <c r="Q538" s="23">
        <f t="shared" si="189"/>
        <v>0.31863029599535708</v>
      </c>
      <c r="T538" s="1" t="e">
        <f t="shared" si="194"/>
        <v>#DIV/0!</v>
      </c>
      <c r="U538" s="1">
        <v>1.9650000000000001</v>
      </c>
      <c r="V538" s="1">
        <f t="shared" si="184"/>
        <v>1.7095500000000001</v>
      </c>
      <c r="W538" s="23">
        <f t="shared" si="190"/>
        <v>0.4297736506094022</v>
      </c>
      <c r="X538" s="1">
        <v>75000</v>
      </c>
      <c r="Y538" s="1">
        <v>172000</v>
      </c>
      <c r="Z538" s="1">
        <f t="shared" si="200"/>
        <v>2.29</v>
      </c>
      <c r="AA538" s="1">
        <v>0.92400000000000004</v>
      </c>
      <c r="AB538" s="1">
        <f t="shared" si="185"/>
        <v>0.80388000000000004</v>
      </c>
      <c r="AC538" s="23">
        <f t="shared" si="191"/>
        <v>0.73186302959953564</v>
      </c>
      <c r="AF538" s="1" t="e">
        <f t="shared" si="195"/>
        <v>#DIV/0!</v>
      </c>
      <c r="AG538" s="1">
        <v>79000</v>
      </c>
      <c r="AH538" s="1">
        <v>263000</v>
      </c>
      <c r="AI538" s="1">
        <f>ROUND(AH538/AG538,2)</f>
        <v>3.33</v>
      </c>
      <c r="AJ538" s="1">
        <v>0.377</v>
      </c>
      <c r="AK538" s="1">
        <f t="shared" si="186"/>
        <v>0.32799</v>
      </c>
      <c r="AL538" s="23">
        <f t="shared" si="192"/>
        <v>0.89059779454439936</v>
      </c>
      <c r="AO538" s="1" t="e">
        <f t="shared" si="197"/>
        <v>#DIV/0!</v>
      </c>
      <c r="AR538" s="1" t="e">
        <f t="shared" si="198"/>
        <v>#DIV/0!</v>
      </c>
      <c r="AS538" s="1">
        <v>0.158</v>
      </c>
      <c r="AT538" s="1">
        <f t="shared" si="187"/>
        <v>0.13746</v>
      </c>
      <c r="AU538" s="23">
        <f t="shared" si="201"/>
        <v>0.95414973882762621</v>
      </c>
      <c r="AV538" s="1">
        <v>99000</v>
      </c>
      <c r="AW538" s="1">
        <v>377000</v>
      </c>
      <c r="AX538" s="1">
        <f t="shared" si="199"/>
        <v>3.81</v>
      </c>
      <c r="AY538" s="1">
        <v>0.1</v>
      </c>
      <c r="AZ538" s="1">
        <f t="shared" si="188"/>
        <v>8.7000000000000008E-2</v>
      </c>
      <c r="BA538" s="23">
        <f t="shared" ref="BA538:BA570" si="203">1-(AZ538/J538)</f>
        <v>0.97098084735925716</v>
      </c>
      <c r="BB538" s="1" t="s">
        <v>533</v>
      </c>
      <c r="BC538" s="1" t="s">
        <v>347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1.5</v>
      </c>
    </row>
    <row r="539" spans="2:61" x14ac:dyDescent="0.2">
      <c r="B539" s="22"/>
    </row>
    <row r="540" spans="2:61" x14ac:dyDescent="0.2">
      <c r="B540" s="22" t="s">
        <v>521</v>
      </c>
      <c r="C540" s="1">
        <v>4</v>
      </c>
      <c r="F540" s="1" t="e">
        <f>ROUND(E540/D540,2)</f>
        <v>#DIV/0!</v>
      </c>
      <c r="G540" s="1" t="s">
        <v>63</v>
      </c>
      <c r="H540" s="1" t="s">
        <v>988</v>
      </c>
      <c r="I540" s="1">
        <v>3.0019999999999998</v>
      </c>
      <c r="J540" s="1">
        <f t="shared" si="202"/>
        <v>2.8518999999999997</v>
      </c>
      <c r="K540" s="23">
        <v>0</v>
      </c>
      <c r="N540" s="1" t="e">
        <f t="shared" si="193"/>
        <v>#DIV/0!</v>
      </c>
      <c r="O540" s="1">
        <v>2.536</v>
      </c>
      <c r="P540" s="1">
        <f t="shared" si="183"/>
        <v>2.4091999999999998</v>
      </c>
      <c r="Q540" s="23">
        <f t="shared" si="189"/>
        <v>0.15522984676882079</v>
      </c>
      <c r="T540" s="1" t="e">
        <f t="shared" si="194"/>
        <v>#DIV/0!</v>
      </c>
      <c r="U540" s="1">
        <v>2.202</v>
      </c>
      <c r="V540" s="1">
        <f t="shared" si="184"/>
        <v>2.0918999999999999</v>
      </c>
      <c r="W540" s="23">
        <f t="shared" si="190"/>
        <v>0.26648900732844771</v>
      </c>
      <c r="X540" s="1">
        <v>40000</v>
      </c>
      <c r="Y540" s="1">
        <v>69000</v>
      </c>
      <c r="Z540" s="1">
        <f t="shared" si="200"/>
        <v>1.73</v>
      </c>
      <c r="AA540" s="1">
        <v>1.673</v>
      </c>
      <c r="AB540" s="1">
        <f t="shared" si="185"/>
        <v>1.58935</v>
      </c>
      <c r="AC540" s="23">
        <f t="shared" si="191"/>
        <v>0.44270486342438364</v>
      </c>
      <c r="AF540" s="1" t="e">
        <f t="shared" si="195"/>
        <v>#DIV/0!</v>
      </c>
      <c r="AG540" s="1">
        <v>33000</v>
      </c>
      <c r="AH540" s="1">
        <v>60000</v>
      </c>
      <c r="AI540" s="1">
        <f t="shared" si="196"/>
        <v>1.82</v>
      </c>
      <c r="AJ540" s="1">
        <v>1.016</v>
      </c>
      <c r="AK540" s="1">
        <f t="shared" si="186"/>
        <v>0.96519999999999995</v>
      </c>
      <c r="AL540" s="23">
        <f t="shared" si="192"/>
        <v>0.66155896069287135</v>
      </c>
      <c r="AO540" s="1" t="e">
        <f t="shared" si="197"/>
        <v>#DIV/0!</v>
      </c>
      <c r="AR540" s="1" t="e">
        <f t="shared" si="198"/>
        <v>#DIV/0!</v>
      </c>
      <c r="AS540" s="1">
        <v>0.53500000000000003</v>
      </c>
      <c r="AT540" s="1">
        <f t="shared" si="187"/>
        <v>0.50824999999999998</v>
      </c>
      <c r="AU540" s="23">
        <f t="shared" si="201"/>
        <v>0.8217854763491006</v>
      </c>
      <c r="AV540" s="1">
        <v>27000</v>
      </c>
      <c r="AW540" s="1">
        <v>52000</v>
      </c>
      <c r="AX540" s="1">
        <f t="shared" si="199"/>
        <v>1.93</v>
      </c>
      <c r="AY540" s="1">
        <v>0.39900000000000002</v>
      </c>
      <c r="AZ540" s="1">
        <f t="shared" si="188"/>
        <v>0.37905</v>
      </c>
      <c r="BA540" s="23">
        <f t="shared" si="203"/>
        <v>0.86708860759493667</v>
      </c>
      <c r="BB540" s="1" t="s">
        <v>533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</row>
    <row r="541" spans="2:61" x14ac:dyDescent="0.2">
      <c r="B541" s="22" t="s">
        <v>522</v>
      </c>
      <c r="C541" s="1">
        <v>5</v>
      </c>
      <c r="F541" s="1" t="e">
        <f>ROUND(E541/D541,2)</f>
        <v>#DIV/0!</v>
      </c>
      <c r="G541" s="1" t="s">
        <v>63</v>
      </c>
      <c r="H541" s="1" t="s">
        <v>989</v>
      </c>
      <c r="I541" s="1">
        <v>2.903</v>
      </c>
      <c r="J541" s="1">
        <f t="shared" si="202"/>
        <v>2.7578499999999999</v>
      </c>
      <c r="K541" s="23">
        <v>0</v>
      </c>
      <c r="N541" s="1" t="e">
        <f t="shared" si="193"/>
        <v>#DIV/0!</v>
      </c>
      <c r="O541" s="1">
        <v>2.2909999999999999</v>
      </c>
      <c r="P541" s="1">
        <f t="shared" si="183"/>
        <v>2.17645</v>
      </c>
      <c r="Q541" s="23">
        <f t="shared" si="189"/>
        <v>0.21081639683086462</v>
      </c>
      <c r="T541" s="1" t="e">
        <f t="shared" si="194"/>
        <v>#DIV/0!</v>
      </c>
      <c r="U541" s="1">
        <v>1.8440000000000001</v>
      </c>
      <c r="V541" s="1">
        <f t="shared" si="184"/>
        <v>1.7518</v>
      </c>
      <c r="W541" s="23">
        <f t="shared" si="190"/>
        <v>0.36479503961419224</v>
      </c>
      <c r="X541" s="1">
        <v>46000</v>
      </c>
      <c r="Y541" s="1">
        <v>78000</v>
      </c>
      <c r="Z541" s="1">
        <f t="shared" si="200"/>
        <v>1.7</v>
      </c>
      <c r="AA541" s="1">
        <v>1.2310000000000001</v>
      </c>
      <c r="AB541" s="1">
        <f t="shared" si="185"/>
        <v>1.1694500000000001</v>
      </c>
      <c r="AC541" s="23">
        <f t="shared" si="191"/>
        <v>0.57595590768170846</v>
      </c>
      <c r="AF541" s="1" t="e">
        <f t="shared" si="195"/>
        <v>#DIV/0!</v>
      </c>
      <c r="AG541" s="1">
        <v>39000</v>
      </c>
      <c r="AH541" s="1">
        <v>70000</v>
      </c>
      <c r="AI541" s="1">
        <f t="shared" si="196"/>
        <v>1.79</v>
      </c>
      <c r="AJ541" s="1">
        <v>0.66400000000000003</v>
      </c>
      <c r="AK541" s="1">
        <f t="shared" si="186"/>
        <v>0.63080000000000003</v>
      </c>
      <c r="AL541" s="23">
        <f t="shared" si="192"/>
        <v>0.77127109886324496</v>
      </c>
      <c r="AO541" s="1" t="e">
        <f t="shared" si="197"/>
        <v>#DIV/0!</v>
      </c>
      <c r="AR541" s="1" t="e">
        <f t="shared" si="198"/>
        <v>#DIV/0!</v>
      </c>
      <c r="AS541" s="1">
        <v>0.35199999999999998</v>
      </c>
      <c r="AT541" s="1">
        <f t="shared" si="187"/>
        <v>0.33439999999999998</v>
      </c>
      <c r="AU541" s="23">
        <f t="shared" si="201"/>
        <v>0.87874612469858771</v>
      </c>
      <c r="AV541" s="1">
        <v>30000</v>
      </c>
      <c r="AW541" s="1">
        <v>63000</v>
      </c>
      <c r="AX541" s="1">
        <f t="shared" si="199"/>
        <v>2.1</v>
      </c>
      <c r="AY541" s="1">
        <v>0.29299999999999998</v>
      </c>
      <c r="AZ541" s="1">
        <f t="shared" si="188"/>
        <v>0.27834999999999999</v>
      </c>
      <c r="BA541" s="23">
        <f t="shared" si="203"/>
        <v>0.89906992766104032</v>
      </c>
      <c r="BB541" s="1" t="s">
        <v>533</v>
      </c>
      <c r="BC541" s="1" t="s">
        <v>437</v>
      </c>
      <c r="BD541" s="1">
        <v>0</v>
      </c>
      <c r="BE541" s="1">
        <v>0</v>
      </c>
      <c r="BF541" s="1">
        <v>1</v>
      </c>
      <c r="BG541" s="1">
        <v>0</v>
      </c>
      <c r="BH541" s="1">
        <v>0</v>
      </c>
      <c r="BI541" s="1">
        <v>1</v>
      </c>
    </row>
    <row r="542" spans="2:61" x14ac:dyDescent="0.2">
      <c r="B542" s="22" t="s">
        <v>523</v>
      </c>
      <c r="C542" s="1">
        <v>6</v>
      </c>
      <c r="F542" s="1" t="e">
        <f>ROUND(E542/D542,2)</f>
        <v>#DIV/0!</v>
      </c>
      <c r="G542" s="1" t="s">
        <v>788</v>
      </c>
      <c r="H542" s="1" t="s">
        <v>990</v>
      </c>
      <c r="I542" s="1">
        <v>3.4220000000000002</v>
      </c>
      <c r="J542" s="1">
        <f t="shared" si="202"/>
        <v>2.9771399999999999</v>
      </c>
      <c r="K542" s="23">
        <v>0</v>
      </c>
      <c r="N542" s="1" t="e">
        <f t="shared" si="193"/>
        <v>#DIV/0!</v>
      </c>
      <c r="O542" s="1">
        <v>2.8450000000000002</v>
      </c>
      <c r="P542" s="1">
        <f t="shared" si="183"/>
        <v>2.4751500000000002</v>
      </c>
      <c r="Q542" s="23">
        <f t="shared" si="189"/>
        <v>0.16861484511981284</v>
      </c>
      <c r="T542" s="1" t="e">
        <f t="shared" si="194"/>
        <v>#DIV/0!</v>
      </c>
      <c r="U542" s="1">
        <v>2.5550000000000002</v>
      </c>
      <c r="V542" s="1">
        <f t="shared" si="184"/>
        <v>2.2228500000000002</v>
      </c>
      <c r="W542" s="23">
        <f t="shared" si="190"/>
        <v>0.25336060783167724</v>
      </c>
      <c r="X542" s="1">
        <v>32000</v>
      </c>
      <c r="Y542" s="1">
        <v>57000</v>
      </c>
      <c r="Z542" s="1">
        <f t="shared" si="200"/>
        <v>1.78</v>
      </c>
      <c r="AA542" s="1">
        <v>2.1150000000000002</v>
      </c>
      <c r="AB542" s="1">
        <f t="shared" si="185"/>
        <v>1.8400500000000002</v>
      </c>
      <c r="AC542" s="23">
        <f t="shared" si="191"/>
        <v>0.38194038573933364</v>
      </c>
      <c r="AF542" s="1" t="e">
        <f t="shared" si="195"/>
        <v>#DIV/0!</v>
      </c>
      <c r="AG542" s="1">
        <v>30000</v>
      </c>
      <c r="AH542" s="1">
        <v>54000</v>
      </c>
      <c r="AI542" s="1">
        <f t="shared" si="196"/>
        <v>1.8</v>
      </c>
      <c r="AJ542" s="1">
        <v>1.6319999999999999</v>
      </c>
      <c r="AK542" s="1">
        <f t="shared" si="186"/>
        <v>1.41984</v>
      </c>
      <c r="AL542" s="23">
        <f t="shared" si="192"/>
        <v>0.52308591466978371</v>
      </c>
      <c r="AO542" s="1" t="e">
        <f t="shared" si="197"/>
        <v>#DIV/0!</v>
      </c>
      <c r="AR542" s="1" t="e">
        <f t="shared" si="198"/>
        <v>#DIV/0!</v>
      </c>
      <c r="AS542" s="1">
        <v>1.048</v>
      </c>
      <c r="AT542" s="1">
        <f t="shared" si="187"/>
        <v>0.91176000000000001</v>
      </c>
      <c r="AU542" s="23">
        <f t="shared" si="201"/>
        <v>0.6937463471654004</v>
      </c>
      <c r="AV542" s="1">
        <v>26000</v>
      </c>
      <c r="AW542" s="1">
        <v>50000</v>
      </c>
      <c r="AX542" s="1">
        <f t="shared" si="199"/>
        <v>1.92</v>
      </c>
      <c r="AY542" s="1">
        <v>0.81399999999999995</v>
      </c>
      <c r="AZ542" s="1">
        <f t="shared" si="188"/>
        <v>0.70817999999999992</v>
      </c>
      <c r="BA542" s="23">
        <f t="shared" si="203"/>
        <v>0.7621274108708358</v>
      </c>
      <c r="BB542" s="1" t="s">
        <v>533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</row>
    <row r="543" spans="2:61" x14ac:dyDescent="0.2">
      <c r="B543" s="22"/>
    </row>
    <row r="544" spans="2:61" x14ac:dyDescent="0.2">
      <c r="B544" s="22" t="s">
        <v>524</v>
      </c>
      <c r="C544" s="1">
        <v>7</v>
      </c>
      <c r="F544" s="1" t="e">
        <f>ROUND(E544/D544,2)</f>
        <v>#DIV/0!</v>
      </c>
      <c r="G544" s="1" t="s">
        <v>63</v>
      </c>
      <c r="H544" s="1" t="s">
        <v>903</v>
      </c>
      <c r="I544" s="1">
        <v>3.14</v>
      </c>
      <c r="J544" s="1">
        <f t="shared" si="202"/>
        <v>2.9830000000000001</v>
      </c>
      <c r="K544" s="23">
        <v>0</v>
      </c>
      <c r="N544" s="1" t="e">
        <f t="shared" si="193"/>
        <v>#DIV/0!</v>
      </c>
      <c r="O544" s="1">
        <v>2.9340000000000002</v>
      </c>
      <c r="P544" s="1">
        <f t="shared" si="183"/>
        <v>2.7873000000000001</v>
      </c>
      <c r="Q544" s="23">
        <f t="shared" si="189"/>
        <v>6.5605095541401259E-2</v>
      </c>
      <c r="T544" s="1" t="e">
        <f t="shared" si="194"/>
        <v>#DIV/0!</v>
      </c>
      <c r="U544" s="1">
        <v>2.8580000000000001</v>
      </c>
      <c r="V544" s="1">
        <f t="shared" si="184"/>
        <v>2.7151000000000001</v>
      </c>
      <c r="W544" s="23">
        <f t="shared" si="190"/>
        <v>8.9808917197452209E-2</v>
      </c>
      <c r="X544" s="1" t="s">
        <v>749</v>
      </c>
      <c r="Y544" s="1">
        <v>4000</v>
      </c>
      <c r="Z544" s="1">
        <f>ROUND(Y544/2500,2)</f>
        <v>1.6</v>
      </c>
      <c r="AA544" s="1">
        <v>2.694</v>
      </c>
      <c r="AB544" s="1">
        <f t="shared" si="185"/>
        <v>2.5592999999999999</v>
      </c>
      <c r="AC544" s="23">
        <f t="shared" si="191"/>
        <v>0.14203821656050963</v>
      </c>
      <c r="AF544" s="1" t="e">
        <f t="shared" si="195"/>
        <v>#DIV/0!</v>
      </c>
      <c r="AG544" s="1" t="s">
        <v>750</v>
      </c>
      <c r="AH544" s="1">
        <v>5500</v>
      </c>
      <c r="AI544" s="1">
        <f>ROUND(AH544/3100,2)</f>
        <v>1.77</v>
      </c>
      <c r="AJ544" s="1">
        <v>2.4660000000000002</v>
      </c>
      <c r="AK544" s="1">
        <f t="shared" si="186"/>
        <v>2.3427000000000002</v>
      </c>
      <c r="AL544" s="23">
        <f t="shared" si="192"/>
        <v>0.21464968152866237</v>
      </c>
      <c r="AO544" s="1" t="e">
        <f t="shared" si="197"/>
        <v>#DIV/0!</v>
      </c>
      <c r="AR544" s="1" t="e">
        <f t="shared" si="198"/>
        <v>#DIV/0!</v>
      </c>
      <c r="AS544" s="1">
        <v>2.234</v>
      </c>
      <c r="AT544" s="1">
        <f t="shared" si="187"/>
        <v>2.1223000000000001</v>
      </c>
      <c r="AU544" s="23">
        <f t="shared" si="201"/>
        <v>0.2885350318471338</v>
      </c>
      <c r="AV544" s="1" t="s">
        <v>751</v>
      </c>
      <c r="AW544" s="1">
        <v>7100</v>
      </c>
      <c r="AX544" s="1">
        <f>ROUND(AW544/3400,2)</f>
        <v>2.09</v>
      </c>
      <c r="AY544" s="1">
        <v>2.1509999999999998</v>
      </c>
      <c r="AZ544" s="1">
        <f t="shared" si="188"/>
        <v>2.0434499999999995</v>
      </c>
      <c r="BA544" s="23">
        <f t="shared" si="203"/>
        <v>0.31496815286624225</v>
      </c>
      <c r="BB544" s="1" t="s">
        <v>533</v>
      </c>
      <c r="BC544" s="1" t="s">
        <v>536</v>
      </c>
      <c r="BD544" s="1">
        <v>0</v>
      </c>
      <c r="BE544" s="1">
        <v>0.5</v>
      </c>
      <c r="BF544" s="1">
        <v>0</v>
      </c>
      <c r="BG544" s="1">
        <v>0</v>
      </c>
      <c r="BH544" s="1">
        <v>0</v>
      </c>
      <c r="BI544" s="1">
        <v>0</v>
      </c>
    </row>
    <row r="545" spans="2:62" x14ac:dyDescent="0.2">
      <c r="B545" s="22" t="s">
        <v>525</v>
      </c>
      <c r="C545" s="1">
        <v>8</v>
      </c>
      <c r="F545" s="1" t="e">
        <f>ROUND(E545/D545,2)</f>
        <v>#DIV/0!</v>
      </c>
      <c r="G545" s="1" t="s">
        <v>63</v>
      </c>
      <c r="H545" s="1" t="s">
        <v>944</v>
      </c>
      <c r="I545" s="1">
        <v>2.8660000000000001</v>
      </c>
      <c r="J545" s="1">
        <f t="shared" si="202"/>
        <v>2.7227000000000001</v>
      </c>
      <c r="K545" s="23">
        <v>0</v>
      </c>
      <c r="N545" s="1" t="e">
        <f t="shared" si="193"/>
        <v>#DIV/0!</v>
      </c>
      <c r="O545" s="1">
        <v>2.73</v>
      </c>
      <c r="P545" s="1">
        <f t="shared" si="183"/>
        <v>2.5934999999999997</v>
      </c>
      <c r="Q545" s="23">
        <f t="shared" si="189"/>
        <v>4.7452896022330937E-2</v>
      </c>
      <c r="T545" s="1" t="e">
        <f t="shared" si="194"/>
        <v>#DIV/0!</v>
      </c>
      <c r="U545" s="1">
        <v>2.6819999999999999</v>
      </c>
      <c r="V545" s="1">
        <f t="shared" si="184"/>
        <v>2.5478999999999998</v>
      </c>
      <c r="W545" s="23">
        <f t="shared" si="190"/>
        <v>6.4200976971388823E-2</v>
      </c>
      <c r="X545" s="1" t="s">
        <v>749</v>
      </c>
      <c r="Y545" s="1">
        <v>3500</v>
      </c>
      <c r="Z545" s="1">
        <f>ROUND(Y545/2500,2)</f>
        <v>1.4</v>
      </c>
      <c r="AA545" s="1">
        <v>2.5880000000000001</v>
      </c>
      <c r="AB545" s="1">
        <f t="shared" si="185"/>
        <v>2.4586000000000001</v>
      </c>
      <c r="AC545" s="23">
        <f t="shared" si="191"/>
        <v>9.6999302163293777E-2</v>
      </c>
      <c r="AF545" s="1" t="e">
        <f t="shared" si="195"/>
        <v>#DIV/0!</v>
      </c>
      <c r="AG545" s="1" t="s">
        <v>742</v>
      </c>
      <c r="AH545" s="1">
        <v>5000</v>
      </c>
      <c r="AI545" s="1">
        <f>ROUND(AH545/3300,2)</f>
        <v>1.52</v>
      </c>
      <c r="AJ545" s="1">
        <v>2.476</v>
      </c>
      <c r="AK545" s="1">
        <f t="shared" si="186"/>
        <v>2.3521999999999998</v>
      </c>
      <c r="AL545" s="23">
        <f t="shared" si="192"/>
        <v>0.13607815771109566</v>
      </c>
      <c r="AO545" s="1" t="e">
        <f t="shared" si="197"/>
        <v>#DIV/0!</v>
      </c>
      <c r="AR545" s="1" t="e">
        <f t="shared" si="198"/>
        <v>#DIV/0!</v>
      </c>
      <c r="AS545" s="1">
        <v>2.3330000000000002</v>
      </c>
      <c r="AT545" s="1">
        <f t="shared" si="187"/>
        <v>2.2163500000000003</v>
      </c>
      <c r="AU545" s="23">
        <f t="shared" si="201"/>
        <v>0.18597348220516396</v>
      </c>
      <c r="AV545" s="1" t="s">
        <v>752</v>
      </c>
      <c r="AW545" s="1">
        <v>7800</v>
      </c>
      <c r="AX545" s="1">
        <f>ROUND(AW545/4100,2)</f>
        <v>1.9</v>
      </c>
      <c r="AY545" s="1">
        <v>2.2999999999999998</v>
      </c>
      <c r="AZ545" s="1">
        <f t="shared" si="188"/>
        <v>2.1849999999999996</v>
      </c>
      <c r="BA545" s="23">
        <f t="shared" si="203"/>
        <v>0.19748778785764154</v>
      </c>
      <c r="BB545" s="1" t="s">
        <v>533</v>
      </c>
      <c r="BC545" s="1" t="s">
        <v>536</v>
      </c>
      <c r="BD545" s="1">
        <v>0</v>
      </c>
      <c r="BE545" s="1">
        <v>0.5</v>
      </c>
      <c r="BF545" s="1">
        <v>0</v>
      </c>
      <c r="BG545" s="1">
        <v>0</v>
      </c>
      <c r="BH545" s="1">
        <v>0</v>
      </c>
      <c r="BI545" s="1">
        <v>0</v>
      </c>
    </row>
    <row r="546" spans="2:62" x14ac:dyDescent="0.2">
      <c r="B546" s="22" t="s">
        <v>526</v>
      </c>
      <c r="C546" s="1">
        <v>9</v>
      </c>
      <c r="F546" s="1" t="e">
        <f>ROUND(E546/D546,2)</f>
        <v>#DIV/0!</v>
      </c>
      <c r="G546" s="1" t="s">
        <v>788</v>
      </c>
      <c r="H546" s="1" t="s">
        <v>955</v>
      </c>
      <c r="I546" s="1">
        <v>3.3260000000000001</v>
      </c>
      <c r="J546" s="1">
        <f t="shared" si="202"/>
        <v>2.8936199999999999</v>
      </c>
      <c r="K546" s="23">
        <v>0</v>
      </c>
      <c r="N546" s="1" t="e">
        <f t="shared" si="193"/>
        <v>#DIV/0!</v>
      </c>
      <c r="O546" s="1">
        <v>3.1240000000000001</v>
      </c>
      <c r="P546" s="1">
        <f t="shared" si="183"/>
        <v>2.7178800000000001</v>
      </c>
      <c r="Q546" s="23">
        <f t="shared" si="189"/>
        <v>6.0733613950691434E-2</v>
      </c>
      <c r="T546" s="1" t="e">
        <f t="shared" si="194"/>
        <v>#DIV/0!</v>
      </c>
      <c r="U546" s="1">
        <v>3.0350000000000001</v>
      </c>
      <c r="V546" s="1">
        <f t="shared" si="184"/>
        <v>2.64045</v>
      </c>
      <c r="W546" s="23">
        <f t="shared" si="190"/>
        <v>8.749248346361993E-2</v>
      </c>
      <c r="X546" s="1" t="s">
        <v>753</v>
      </c>
      <c r="Y546" s="1">
        <v>4200</v>
      </c>
      <c r="Z546" s="1">
        <f>ROUND(Y546/3000,2)</f>
        <v>1.4</v>
      </c>
      <c r="AA546" s="1">
        <v>2.851</v>
      </c>
      <c r="AB546" s="1">
        <f t="shared" si="185"/>
        <v>2.4803700000000002</v>
      </c>
      <c r="AC546" s="23">
        <f t="shared" si="191"/>
        <v>0.14281419122068539</v>
      </c>
      <c r="AF546" s="1" t="e">
        <f t="shared" si="195"/>
        <v>#DIV/0!</v>
      </c>
      <c r="AG546" s="1" t="s">
        <v>684</v>
      </c>
      <c r="AH546" s="1">
        <v>5500</v>
      </c>
      <c r="AI546" s="1">
        <f>ROUND(AH546/3800,2)</f>
        <v>1.45</v>
      </c>
      <c r="AJ546" s="1">
        <v>2.5790000000000002</v>
      </c>
      <c r="AK546" s="1">
        <f t="shared" si="186"/>
        <v>2.2437300000000002</v>
      </c>
      <c r="AL546" s="23">
        <f t="shared" si="192"/>
        <v>0.22459410703547789</v>
      </c>
      <c r="AO546" s="1" t="e">
        <f t="shared" si="197"/>
        <v>#DIV/0!</v>
      </c>
      <c r="AR546" s="1" t="e">
        <f t="shared" si="198"/>
        <v>#DIV/0!</v>
      </c>
      <c r="AS546" s="1">
        <v>2.3479999999999999</v>
      </c>
      <c r="AT546" s="1">
        <f t="shared" si="187"/>
        <v>2.0427599999999999</v>
      </c>
      <c r="AU546" s="23">
        <f t="shared" si="201"/>
        <v>0.29404690318701143</v>
      </c>
      <c r="AV546" s="1" t="s">
        <v>641</v>
      </c>
      <c r="AW546" s="1">
        <v>6900</v>
      </c>
      <c r="AX546" s="1">
        <f>ROUND(AW546/3500,2)</f>
        <v>1.97</v>
      </c>
      <c r="AY546" s="1">
        <v>2.2429999999999999</v>
      </c>
      <c r="AZ546" s="1">
        <f t="shared" si="188"/>
        <v>1.9514099999999999</v>
      </c>
      <c r="BA546" s="23">
        <f t="shared" si="203"/>
        <v>0.32561635598316296</v>
      </c>
      <c r="BB546" s="1" t="s">
        <v>533</v>
      </c>
      <c r="BD546" s="1">
        <v>0</v>
      </c>
      <c r="BE546" s="1">
        <v>0.5</v>
      </c>
      <c r="BF546" s="1">
        <v>0</v>
      </c>
      <c r="BG546" s="1">
        <v>0</v>
      </c>
      <c r="BH546" s="1">
        <v>0</v>
      </c>
      <c r="BI546" s="1">
        <v>0</v>
      </c>
    </row>
    <row r="547" spans="2:62" x14ac:dyDescent="0.2">
      <c r="B547" s="22"/>
    </row>
    <row r="548" spans="2:62" x14ac:dyDescent="0.2">
      <c r="B548" s="22" t="s">
        <v>527</v>
      </c>
      <c r="C548" s="1">
        <v>10</v>
      </c>
      <c r="F548" s="1" t="e">
        <f>ROUND(E548/D548,2)</f>
        <v>#DIV/0!</v>
      </c>
      <c r="G548" s="1" t="s">
        <v>63</v>
      </c>
      <c r="H548" s="1" t="s">
        <v>991</v>
      </c>
      <c r="I548" s="1">
        <v>2.7549999999999999</v>
      </c>
      <c r="J548" s="1">
        <f t="shared" si="202"/>
        <v>2.7549999999999999</v>
      </c>
      <c r="K548" s="23">
        <v>0</v>
      </c>
      <c r="N548" s="1" t="e">
        <f t="shared" si="193"/>
        <v>#DIV/0!</v>
      </c>
      <c r="O548" s="1">
        <v>1.3759999999999999</v>
      </c>
      <c r="P548" s="1">
        <f t="shared" si="183"/>
        <v>1.3759999999999999</v>
      </c>
      <c r="Q548" s="23">
        <f t="shared" si="189"/>
        <v>0.5005444646098004</v>
      </c>
      <c r="T548" s="1" t="e">
        <f t="shared" si="194"/>
        <v>#DIV/0!</v>
      </c>
      <c r="U548" s="1">
        <v>0.92800000000000005</v>
      </c>
      <c r="V548" s="1">
        <f t="shared" si="184"/>
        <v>0.92800000000000005</v>
      </c>
      <c r="W548" s="23">
        <f t="shared" si="190"/>
        <v>0.66315789473684206</v>
      </c>
      <c r="X548" s="1">
        <v>7600</v>
      </c>
      <c r="Y548" s="1">
        <v>13000</v>
      </c>
      <c r="Z548" s="1">
        <f t="shared" si="200"/>
        <v>1.71</v>
      </c>
      <c r="AA548" s="1">
        <v>0.54600000000000004</v>
      </c>
      <c r="AB548" s="1">
        <f t="shared" si="185"/>
        <v>0.54600000000000004</v>
      </c>
      <c r="AC548" s="23">
        <f t="shared" si="191"/>
        <v>0.80181488203266782</v>
      </c>
      <c r="AF548" s="1" t="e">
        <f t="shared" si="195"/>
        <v>#DIV/0!</v>
      </c>
      <c r="AG548" s="1">
        <v>7200</v>
      </c>
      <c r="AH548" s="1">
        <v>13600</v>
      </c>
      <c r="AI548" s="1">
        <f t="shared" si="196"/>
        <v>1.89</v>
      </c>
      <c r="AJ548" s="1">
        <v>0.28499999999999998</v>
      </c>
      <c r="AK548" s="1">
        <f t="shared" si="186"/>
        <v>0.28499999999999998</v>
      </c>
      <c r="AL548" s="23">
        <f t="shared" si="192"/>
        <v>0.89655172413793105</v>
      </c>
      <c r="AO548" s="1" t="e">
        <f t="shared" si="197"/>
        <v>#DIV/0!</v>
      </c>
      <c r="AR548" s="1" t="e">
        <f t="shared" si="198"/>
        <v>#DIV/0!</v>
      </c>
      <c r="AS548" s="1">
        <v>0.158</v>
      </c>
      <c r="AT548" s="1">
        <f t="shared" si="187"/>
        <v>0.158</v>
      </c>
      <c r="AU548" s="23">
        <f t="shared" si="201"/>
        <v>0.94264972776769507</v>
      </c>
      <c r="AV548" s="1" t="s">
        <v>666</v>
      </c>
      <c r="AW548" s="1">
        <v>13900</v>
      </c>
      <c r="AX548" s="1">
        <f>ROUND(AW548/6600,2)</f>
        <v>2.11</v>
      </c>
      <c r="AY548" s="1">
        <v>0.127</v>
      </c>
      <c r="AZ548" s="1">
        <f t="shared" si="188"/>
        <v>0.127</v>
      </c>
      <c r="BA548" s="23">
        <f t="shared" si="203"/>
        <v>0.95390199637023598</v>
      </c>
      <c r="BB548" s="1" t="s">
        <v>533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</row>
    <row r="549" spans="2:62" x14ac:dyDescent="0.2">
      <c r="B549" s="22" t="s">
        <v>528</v>
      </c>
      <c r="C549" s="1">
        <v>11</v>
      </c>
      <c r="F549" s="1" t="e">
        <f>ROUND(E549/D549,2)</f>
        <v>#DIV/0!</v>
      </c>
      <c r="G549" s="1" t="s">
        <v>63</v>
      </c>
      <c r="H549" s="1" t="s">
        <v>992</v>
      </c>
      <c r="I549" s="1">
        <v>2.66</v>
      </c>
      <c r="J549" s="1">
        <f t="shared" si="202"/>
        <v>2.66</v>
      </c>
      <c r="K549" s="23">
        <v>0</v>
      </c>
      <c r="N549" s="1" t="e">
        <f t="shared" si="193"/>
        <v>#DIV/0!</v>
      </c>
      <c r="O549" s="1">
        <v>0.80300000000000005</v>
      </c>
      <c r="P549" s="1">
        <f t="shared" si="183"/>
        <v>0.80300000000000005</v>
      </c>
      <c r="Q549" s="23">
        <f t="shared" si="189"/>
        <v>0.6981203007518797</v>
      </c>
      <c r="T549" s="1" t="e">
        <f t="shared" si="194"/>
        <v>#DIV/0!</v>
      </c>
      <c r="U549" s="1">
        <v>0.45100000000000001</v>
      </c>
      <c r="V549" s="1">
        <f t="shared" si="184"/>
        <v>0.45100000000000001</v>
      </c>
      <c r="W549" s="23">
        <f t="shared" si="190"/>
        <v>0.83045112781954888</v>
      </c>
      <c r="X549" s="1" t="s">
        <v>668</v>
      </c>
      <c r="Y549" s="1">
        <v>18000</v>
      </c>
      <c r="Z549" s="1">
        <f>ROUND(Y549/10700,2)</f>
        <v>1.68</v>
      </c>
      <c r="AA549" s="1">
        <v>0.24099999999999999</v>
      </c>
      <c r="AB549" s="1">
        <f t="shared" si="185"/>
        <v>0.24099999999999999</v>
      </c>
      <c r="AC549" s="23">
        <f t="shared" si="191"/>
        <v>0.90939849624060154</v>
      </c>
      <c r="AF549" s="1" t="e">
        <f t="shared" si="195"/>
        <v>#DIV/0!</v>
      </c>
      <c r="AG549" s="1" t="s">
        <v>667</v>
      </c>
      <c r="AH549" s="1">
        <v>19000</v>
      </c>
      <c r="AI549" s="1">
        <f>ROUND(AH549/9900,2)</f>
        <v>1.92</v>
      </c>
      <c r="AJ549" s="1">
        <v>0.115</v>
      </c>
      <c r="AK549" s="1">
        <f t="shared" si="186"/>
        <v>0.115</v>
      </c>
      <c r="AL549" s="23">
        <f t="shared" si="192"/>
        <v>0.95676691729323304</v>
      </c>
      <c r="AO549" s="1" t="e">
        <f t="shared" si="197"/>
        <v>#DIV/0!</v>
      </c>
      <c r="AR549" s="1" t="e">
        <f t="shared" si="198"/>
        <v>#DIV/0!</v>
      </c>
      <c r="AS549" s="1">
        <v>7.1999999999999995E-2</v>
      </c>
      <c r="AT549" s="1">
        <f t="shared" si="187"/>
        <v>7.1999999999999995E-2</v>
      </c>
      <c r="AU549" s="23">
        <f t="shared" si="201"/>
        <v>0.97293233082706765</v>
      </c>
      <c r="AV549" s="1" t="s">
        <v>669</v>
      </c>
      <c r="AW549" s="1">
        <v>19000</v>
      </c>
      <c r="AX549" s="1">
        <f>ROUND(AW549/9100,2)</f>
        <v>2.09</v>
      </c>
      <c r="AY549" s="1">
        <v>4.8000000000000001E-2</v>
      </c>
      <c r="AZ549" s="1">
        <f t="shared" si="188"/>
        <v>4.8000000000000001E-2</v>
      </c>
      <c r="BA549" s="23">
        <f t="shared" si="203"/>
        <v>0.98195488721804514</v>
      </c>
      <c r="BB549" s="1" t="s">
        <v>533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</row>
    <row r="550" spans="2:62" x14ac:dyDescent="0.2">
      <c r="B550" s="22" t="s">
        <v>529</v>
      </c>
      <c r="C550" s="1">
        <v>12</v>
      </c>
      <c r="F550" s="1" t="e">
        <f>ROUND(E550/D550,2)</f>
        <v>#DIV/0!</v>
      </c>
      <c r="G550" s="1" t="s">
        <v>63</v>
      </c>
      <c r="H550" s="1" t="s">
        <v>993</v>
      </c>
      <c r="I550" s="1">
        <v>2.8940000000000001</v>
      </c>
      <c r="J550" s="1">
        <f t="shared" si="202"/>
        <v>2.8940000000000001</v>
      </c>
      <c r="K550" s="23">
        <v>0</v>
      </c>
      <c r="N550" s="1" t="e">
        <f t="shared" si="193"/>
        <v>#DIV/0!</v>
      </c>
      <c r="O550" s="1">
        <v>1.542</v>
      </c>
      <c r="P550" s="1">
        <f t="shared" si="183"/>
        <v>1.542</v>
      </c>
      <c r="Q550" s="23">
        <f t="shared" si="189"/>
        <v>0.46717346233586732</v>
      </c>
      <c r="T550" s="1" t="e">
        <f t="shared" si="194"/>
        <v>#DIV/0!</v>
      </c>
      <c r="U550" s="1">
        <v>2.383</v>
      </c>
      <c r="V550" s="1">
        <f t="shared" si="184"/>
        <v>2.383</v>
      </c>
      <c r="W550" s="23">
        <f t="shared" si="190"/>
        <v>0.17657221838286108</v>
      </c>
      <c r="X550" s="1">
        <v>6700</v>
      </c>
      <c r="Y550" s="1">
        <v>8700</v>
      </c>
      <c r="Z550" s="1">
        <f t="shared" si="200"/>
        <v>1.3</v>
      </c>
      <c r="AA550" s="1">
        <v>0.997</v>
      </c>
      <c r="AB550" s="1">
        <f t="shared" si="185"/>
        <v>0.997</v>
      </c>
      <c r="AC550" s="23">
        <f t="shared" si="191"/>
        <v>0.65549412577747068</v>
      </c>
      <c r="AF550" s="1" t="e">
        <f t="shared" si="195"/>
        <v>#DIV/0!</v>
      </c>
      <c r="AG550" s="1">
        <v>9200</v>
      </c>
      <c r="AH550" s="1">
        <v>13200</v>
      </c>
      <c r="AI550" s="1">
        <f t="shared" si="196"/>
        <v>1.43</v>
      </c>
      <c r="AJ550" s="1">
        <v>0.80200000000000005</v>
      </c>
      <c r="AK550" s="1">
        <f t="shared" si="186"/>
        <v>0.80200000000000005</v>
      </c>
      <c r="AL550" s="23">
        <f t="shared" si="192"/>
        <v>0.72287491361437461</v>
      </c>
      <c r="AO550" s="1" t="e">
        <f t="shared" si="197"/>
        <v>#DIV/0!</v>
      </c>
      <c r="AR550" s="1" t="e">
        <f t="shared" si="198"/>
        <v>#DIV/0!</v>
      </c>
      <c r="AS550" s="1">
        <v>0.443</v>
      </c>
      <c r="AT550" s="1">
        <f t="shared" si="187"/>
        <v>0.443</v>
      </c>
      <c r="AU550" s="23">
        <f t="shared" si="201"/>
        <v>0.84692467173462338</v>
      </c>
      <c r="AV550" s="1">
        <v>7700</v>
      </c>
      <c r="AW550" s="1">
        <v>14900</v>
      </c>
      <c r="AX550" s="1">
        <f t="shared" si="199"/>
        <v>1.94</v>
      </c>
      <c r="AY550" s="1" t="s">
        <v>124</v>
      </c>
      <c r="AZ550" s="1" t="str">
        <f t="shared" si="188"/>
        <v>x</v>
      </c>
      <c r="BA550" s="23" t="e">
        <f t="shared" si="203"/>
        <v>#VALUE!</v>
      </c>
      <c r="BB550" s="1" t="s">
        <v>533</v>
      </c>
      <c r="BC550" s="1" t="s">
        <v>537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</row>
    <row r="551" spans="2:62" x14ac:dyDescent="0.2">
      <c r="B551" s="22"/>
    </row>
    <row r="552" spans="2:62" x14ac:dyDescent="0.2">
      <c r="B552" s="22" t="s">
        <v>530</v>
      </c>
      <c r="C552" s="1">
        <v>13</v>
      </c>
      <c r="F552" s="1" t="e">
        <f>ROUND(E552/D552,2)</f>
        <v>#DIV/0!</v>
      </c>
      <c r="G552" s="1" t="s">
        <v>63</v>
      </c>
      <c r="H552" s="1" t="s">
        <v>879</v>
      </c>
      <c r="I552" s="1">
        <v>2.1469999999999998</v>
      </c>
      <c r="J552" s="1">
        <f t="shared" si="202"/>
        <v>2.1469999999999998</v>
      </c>
      <c r="K552" s="23">
        <v>0</v>
      </c>
      <c r="N552" s="1" t="e">
        <f t="shared" si="193"/>
        <v>#DIV/0!</v>
      </c>
      <c r="O552" s="1">
        <v>1.994</v>
      </c>
      <c r="P552" s="1">
        <f t="shared" si="183"/>
        <v>1.994</v>
      </c>
      <c r="Q552" s="23">
        <f t="shared" si="189"/>
        <v>7.126222636236601E-2</v>
      </c>
      <c r="T552" s="1" t="e">
        <f t="shared" si="194"/>
        <v>#DIV/0!</v>
      </c>
      <c r="U552" s="1">
        <v>1.8819999999999999</v>
      </c>
      <c r="V552" s="1">
        <f t="shared" si="184"/>
        <v>1.8819999999999999</v>
      </c>
      <c r="W552" s="23">
        <f t="shared" si="190"/>
        <v>0.12342803912435951</v>
      </c>
      <c r="X552" s="1" t="s">
        <v>124</v>
      </c>
      <c r="Y552" s="1" t="s">
        <v>124</v>
      </c>
      <c r="Z552" s="1" t="e">
        <f t="shared" si="200"/>
        <v>#VALUE!</v>
      </c>
      <c r="AA552" s="1">
        <v>1.663</v>
      </c>
      <c r="AB552" s="1">
        <f t="shared" si="185"/>
        <v>1.663</v>
      </c>
      <c r="AC552" s="23">
        <f t="shared" si="191"/>
        <v>0.22543083372147177</v>
      </c>
      <c r="AF552" s="1" t="e">
        <f t="shared" si="195"/>
        <v>#DIV/0!</v>
      </c>
      <c r="AG552" s="1" t="s">
        <v>124</v>
      </c>
      <c r="AH552" s="1" t="s">
        <v>124</v>
      </c>
      <c r="AI552" s="1" t="e">
        <f t="shared" si="196"/>
        <v>#VALUE!</v>
      </c>
      <c r="AJ552" s="1">
        <v>1.369</v>
      </c>
      <c r="AK552" s="1">
        <f t="shared" si="186"/>
        <v>1.369</v>
      </c>
      <c r="AL552" s="23">
        <f t="shared" si="192"/>
        <v>0.36236609222170468</v>
      </c>
      <c r="AO552" s="1" t="e">
        <f t="shared" si="197"/>
        <v>#DIV/0!</v>
      </c>
      <c r="AR552" s="1" t="e">
        <f t="shared" si="198"/>
        <v>#DIV/0!</v>
      </c>
      <c r="AS552" s="1">
        <v>1.0860000000000001</v>
      </c>
      <c r="AT552" s="1">
        <f t="shared" si="187"/>
        <v>1.0860000000000001</v>
      </c>
      <c r="AU552" s="23">
        <f t="shared" si="201"/>
        <v>0.49417792268281313</v>
      </c>
      <c r="AV552" s="1" t="s">
        <v>124</v>
      </c>
      <c r="AW552" s="1" t="s">
        <v>124</v>
      </c>
      <c r="AX552" s="1" t="e">
        <f t="shared" si="199"/>
        <v>#VALUE!</v>
      </c>
      <c r="AY552" s="1">
        <v>0.95</v>
      </c>
      <c r="AZ552" s="1">
        <f t="shared" si="188"/>
        <v>0.95</v>
      </c>
      <c r="BA552" s="23">
        <f t="shared" si="203"/>
        <v>0.55752212389380529</v>
      </c>
      <c r="BB552" s="1" t="s">
        <v>533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</row>
    <row r="553" spans="2:62" x14ac:dyDescent="0.2">
      <c r="B553" s="22" t="s">
        <v>531</v>
      </c>
      <c r="C553" s="1">
        <v>14</v>
      </c>
      <c r="F553" s="1" t="e">
        <f>ROUND(E553/D553,2)</f>
        <v>#DIV/0!</v>
      </c>
      <c r="G553" s="1" t="s">
        <v>63</v>
      </c>
      <c r="H553" s="1" t="s">
        <v>992</v>
      </c>
      <c r="I553" s="1">
        <v>2.266</v>
      </c>
      <c r="J553" s="1">
        <f t="shared" si="202"/>
        <v>2.266</v>
      </c>
      <c r="K553" s="23">
        <v>0</v>
      </c>
      <c r="N553" s="1" t="e">
        <f t="shared" si="193"/>
        <v>#DIV/0!</v>
      </c>
      <c r="O553" s="1">
        <v>2.1179999999999999</v>
      </c>
      <c r="P553" s="1">
        <f t="shared" si="183"/>
        <v>2.1179999999999999</v>
      </c>
      <c r="Q553" s="23">
        <f t="shared" si="189"/>
        <v>6.5313327449249892E-2</v>
      </c>
      <c r="T553" s="1" t="e">
        <f t="shared" si="194"/>
        <v>#DIV/0!</v>
      </c>
      <c r="U553" s="1">
        <v>1.9850000000000001</v>
      </c>
      <c r="V553" s="1">
        <f t="shared" si="184"/>
        <v>1.9850000000000001</v>
      </c>
      <c r="W553" s="23">
        <f t="shared" si="190"/>
        <v>0.1240070609002647</v>
      </c>
      <c r="X553" s="1" t="s">
        <v>124</v>
      </c>
      <c r="Y553" s="1" t="s">
        <v>124</v>
      </c>
      <c r="Z553" s="1" t="e">
        <f t="shared" si="200"/>
        <v>#VALUE!</v>
      </c>
      <c r="AA553" s="1">
        <v>1.8120000000000001</v>
      </c>
      <c r="AB553" s="1">
        <f t="shared" si="185"/>
        <v>1.8120000000000001</v>
      </c>
      <c r="AC553" s="23">
        <f t="shared" si="191"/>
        <v>0.20035304501323914</v>
      </c>
      <c r="AF553" s="1" t="e">
        <f t="shared" si="195"/>
        <v>#DIV/0!</v>
      </c>
      <c r="AG553" s="1" t="s">
        <v>124</v>
      </c>
      <c r="AH553" s="1" t="s">
        <v>124</v>
      </c>
      <c r="AI553" s="1" t="e">
        <f t="shared" si="196"/>
        <v>#VALUE!</v>
      </c>
      <c r="AJ553" s="1">
        <v>1.476</v>
      </c>
      <c r="AK553" s="1">
        <f t="shared" si="186"/>
        <v>1.476</v>
      </c>
      <c r="AL553" s="23">
        <f t="shared" si="192"/>
        <v>0.34863195057369811</v>
      </c>
      <c r="AO553" s="1" t="e">
        <f t="shared" si="197"/>
        <v>#DIV/0!</v>
      </c>
      <c r="AR553" s="1" t="e">
        <f t="shared" si="198"/>
        <v>#DIV/0!</v>
      </c>
      <c r="AS553" s="1">
        <v>1.091</v>
      </c>
      <c r="AT553" s="1">
        <f t="shared" si="187"/>
        <v>1.091</v>
      </c>
      <c r="AU553" s="23">
        <f t="shared" si="201"/>
        <v>0.51853486319505737</v>
      </c>
      <c r="AV553" s="1" t="s">
        <v>124</v>
      </c>
      <c r="AW553" s="1" t="s">
        <v>124</v>
      </c>
      <c r="AX553" s="1" t="e">
        <f t="shared" si="199"/>
        <v>#VALUE!</v>
      </c>
      <c r="AY553" s="1">
        <v>0.88700000000000001</v>
      </c>
      <c r="AZ553" s="1">
        <f t="shared" si="188"/>
        <v>0.88700000000000001</v>
      </c>
      <c r="BA553" s="23">
        <f t="shared" si="203"/>
        <v>0.60856134157105024</v>
      </c>
      <c r="BB553" s="1" t="s">
        <v>533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</row>
    <row r="554" spans="2:62" x14ac:dyDescent="0.2">
      <c r="B554" s="22" t="s">
        <v>532</v>
      </c>
      <c r="C554" s="1">
        <v>15</v>
      </c>
      <c r="F554" s="1" t="e">
        <f>ROUND(E554/D554,2)</f>
        <v>#DIV/0!</v>
      </c>
      <c r="G554" s="1" t="s">
        <v>63</v>
      </c>
      <c r="H554" s="1" t="s">
        <v>994</v>
      </c>
      <c r="I554" s="1">
        <v>2.9670000000000001</v>
      </c>
      <c r="J554" s="1">
        <f t="shared" si="202"/>
        <v>2.8186499999999999</v>
      </c>
      <c r="K554" s="23">
        <v>0</v>
      </c>
      <c r="N554" s="1" t="e">
        <f t="shared" si="193"/>
        <v>#DIV/0!</v>
      </c>
      <c r="O554" s="1">
        <v>2.6659999999999999</v>
      </c>
      <c r="P554" s="1">
        <f t="shared" ref="P554:P587" si="204">IF(G554="Trioxan", O554*$I$596,IF(OR(LEFT(H554,1)="6",LEFT(H554,1)="7"), O554*0.95,O554))</f>
        <v>2.5326999999999997</v>
      </c>
      <c r="Q554" s="23">
        <f t="shared" si="189"/>
        <v>0.10144927536231885</v>
      </c>
      <c r="T554" s="1" t="e">
        <f t="shared" si="194"/>
        <v>#DIV/0!</v>
      </c>
      <c r="U554" s="1">
        <v>2.4710000000000001</v>
      </c>
      <c r="V554" s="1">
        <f t="shared" ref="V554:V587" si="205">IF(G554="Trioxan", U554*$I$596,IF(OR(LEFT(H554,1)="6",LEFT(H554,1)="7"), U554*0.95,U554))</f>
        <v>2.3474499999999998</v>
      </c>
      <c r="W554" s="23">
        <f t="shared" si="190"/>
        <v>0.16717222783956864</v>
      </c>
      <c r="X554" s="1">
        <v>40000</v>
      </c>
      <c r="Y554" s="1">
        <v>54000</v>
      </c>
      <c r="Z554" s="1">
        <f t="shared" si="200"/>
        <v>1.35</v>
      </c>
      <c r="AA554" s="1">
        <v>1.905</v>
      </c>
      <c r="AB554" s="1">
        <f t="shared" ref="AB554:AB587" si="206">IF(G554="Trioxan", AA554*$I$596,IF(OR(LEFT(H554,1)="6",LEFT(H554,1)="7"), AA554*0.95,AA554))</f>
        <v>1.80975</v>
      </c>
      <c r="AC554" s="23">
        <f t="shared" si="191"/>
        <v>0.35793731041456012</v>
      </c>
      <c r="AF554" s="1" t="e">
        <f t="shared" si="195"/>
        <v>#DIV/0!</v>
      </c>
      <c r="AG554" s="1" t="s">
        <v>124</v>
      </c>
      <c r="AH554" s="1" t="s">
        <v>124</v>
      </c>
      <c r="AI554" s="1" t="e">
        <f t="shared" si="196"/>
        <v>#VALUE!</v>
      </c>
      <c r="AJ554" s="1">
        <v>1.0089999999999999</v>
      </c>
      <c r="AK554" s="1">
        <f t="shared" ref="AK554:AK587" si="207">IF(G554="Trioxan", AJ554*$I$596,IF(OR(LEFT(H554,1)="6",LEFT(H554,1)="7"), AJ554*0.95,AJ554))</f>
        <v>0.9585499999999999</v>
      </c>
      <c r="AL554" s="23">
        <f t="shared" si="192"/>
        <v>0.65992585102797441</v>
      </c>
      <c r="AO554" s="1" t="e">
        <f t="shared" si="197"/>
        <v>#DIV/0!</v>
      </c>
      <c r="AR554" s="1" t="e">
        <f t="shared" si="198"/>
        <v>#DIV/0!</v>
      </c>
      <c r="AS554" s="1" t="s">
        <v>124</v>
      </c>
      <c r="AT554" s="1" t="e">
        <f t="shared" ref="AT554:AT587" si="208">IF(G554="Trioxan", AS554*$I$596,IF(OR(LEFT(H554,1)="6",LEFT(H554,1)="7"), AS554*0.95,AS554))</f>
        <v>#VALUE!</v>
      </c>
      <c r="AU554" s="23" t="e">
        <f t="shared" si="201"/>
        <v>#VALUE!</v>
      </c>
      <c r="AV554" s="1" t="s">
        <v>124</v>
      </c>
      <c r="AW554" s="1" t="s">
        <v>124</v>
      </c>
      <c r="AX554" s="1" t="e">
        <f t="shared" si="199"/>
        <v>#VALUE!</v>
      </c>
      <c r="AY554" s="1" t="s">
        <v>124</v>
      </c>
      <c r="AZ554" s="1" t="e">
        <f t="shared" ref="AZ554:AZ618" si="209">IF(G554="Trioxan", AY554*$I$596,IF(OR(LEFT(H554,1)="6",LEFT(H554,1)="7"), AY554*0.95,AY554))</f>
        <v>#VALUE!</v>
      </c>
      <c r="BA554" s="23" t="e">
        <f t="shared" si="203"/>
        <v>#VALUE!</v>
      </c>
      <c r="BB554" s="1" t="s">
        <v>533</v>
      </c>
      <c r="BC554" s="1" t="s">
        <v>535</v>
      </c>
      <c r="BD554" s="1">
        <v>0</v>
      </c>
      <c r="BE554" s="1">
        <v>0</v>
      </c>
      <c r="BF554" s="1">
        <v>1</v>
      </c>
      <c r="BG554" s="1">
        <v>0</v>
      </c>
      <c r="BH554" s="1">
        <v>1</v>
      </c>
      <c r="BI554" s="1" t="s">
        <v>534</v>
      </c>
    </row>
    <row r="555" spans="2:62" x14ac:dyDescent="0.2">
      <c r="B555" s="22"/>
    </row>
    <row r="556" spans="2:62" x14ac:dyDescent="0.2">
      <c r="B556" s="22"/>
    </row>
    <row r="557" spans="2:62" x14ac:dyDescent="0.2">
      <c r="B557" s="22"/>
    </row>
    <row r="558" spans="2:62" x14ac:dyDescent="0.2">
      <c r="B558" s="22" t="s">
        <v>553</v>
      </c>
      <c r="C558" s="1">
        <v>1</v>
      </c>
      <c r="F558" s="1" t="e">
        <f>ROUND(E558/D558,2)</f>
        <v>#DIV/0!</v>
      </c>
      <c r="G558" s="1" t="s">
        <v>63</v>
      </c>
      <c r="H558" s="1" t="s">
        <v>995</v>
      </c>
      <c r="I558" s="1">
        <v>3.0089999999999999</v>
      </c>
      <c r="J558" s="1">
        <f t="shared" si="202"/>
        <v>2.8585499999999997</v>
      </c>
      <c r="K558" s="23">
        <v>0</v>
      </c>
      <c r="N558" s="1" t="e">
        <f t="shared" si="193"/>
        <v>#DIV/0!</v>
      </c>
      <c r="O558" s="1">
        <v>0.81899999999999995</v>
      </c>
      <c r="P558" s="1">
        <f t="shared" si="204"/>
        <v>0.77804999999999991</v>
      </c>
      <c r="Q558" s="23">
        <f t="shared" si="189"/>
        <v>0.7278165503489531</v>
      </c>
      <c r="T558" s="1" t="e">
        <f t="shared" si="194"/>
        <v>#DIV/0!</v>
      </c>
      <c r="U558" s="1">
        <v>0.46500000000000002</v>
      </c>
      <c r="V558" s="1">
        <f t="shared" si="205"/>
        <v>0.44174999999999998</v>
      </c>
      <c r="W558" s="23">
        <f t="shared" si="190"/>
        <v>0.84546360917248253</v>
      </c>
      <c r="X558" s="1" t="s">
        <v>665</v>
      </c>
      <c r="Y558" s="1">
        <v>39000</v>
      </c>
      <c r="Z558" s="1">
        <f>ROUND(Y558/25000,2)</f>
        <v>1.56</v>
      </c>
      <c r="AA558" s="1">
        <v>0.26300000000000001</v>
      </c>
      <c r="AB558" s="1">
        <f t="shared" si="206"/>
        <v>0.24984999999999999</v>
      </c>
      <c r="AC558" s="23">
        <f t="shared" si="191"/>
        <v>0.9125955466932536</v>
      </c>
      <c r="AF558" s="1" t="e">
        <f t="shared" si="195"/>
        <v>#DIV/0!</v>
      </c>
      <c r="AG558" s="1" t="s">
        <v>665</v>
      </c>
      <c r="AH558" s="1">
        <v>39000</v>
      </c>
      <c r="AI558" s="1">
        <f>ROUND(AH558/25000,2)</f>
        <v>1.56</v>
      </c>
      <c r="AJ558" s="1">
        <v>0.14299999999999999</v>
      </c>
      <c r="AK558" s="1">
        <f t="shared" si="207"/>
        <v>0.13584999999999997</v>
      </c>
      <c r="AL558" s="23">
        <f t="shared" si="192"/>
        <v>0.95247590561648388</v>
      </c>
      <c r="AO558" s="1" t="e">
        <f t="shared" si="197"/>
        <v>#DIV/0!</v>
      </c>
      <c r="AR558" s="1" t="e">
        <f t="shared" si="198"/>
        <v>#DIV/0!</v>
      </c>
      <c r="AS558" s="1">
        <v>8.6999999999999994E-2</v>
      </c>
      <c r="AT558" s="1">
        <f t="shared" si="208"/>
        <v>8.2649999999999987E-2</v>
      </c>
      <c r="AU558" s="23">
        <f t="shared" si="201"/>
        <v>0.97108673978065807</v>
      </c>
      <c r="AV558" s="1" t="s">
        <v>756</v>
      </c>
      <c r="AW558" s="1">
        <v>40000</v>
      </c>
      <c r="AX558" s="1">
        <f>ROUND(AW558/24000,2)</f>
        <v>1.67</v>
      </c>
      <c r="AY558" s="1">
        <v>7.6999999999999999E-2</v>
      </c>
      <c r="AZ558" s="1">
        <f t="shared" si="209"/>
        <v>7.3149999999999993E-2</v>
      </c>
      <c r="BA558" s="23">
        <f t="shared" si="203"/>
        <v>0.97441010302426057</v>
      </c>
      <c r="BB558" s="1" t="s">
        <v>568</v>
      </c>
      <c r="BC558" s="1" t="s">
        <v>347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1</v>
      </c>
    </row>
    <row r="559" spans="2:62" x14ac:dyDescent="0.2">
      <c r="B559" s="22" t="s">
        <v>554</v>
      </c>
      <c r="C559" s="1">
        <v>2</v>
      </c>
      <c r="F559" s="1" t="e">
        <f>ROUND(E559/D559,2)</f>
        <v>#DIV/0!</v>
      </c>
      <c r="G559" s="1" t="s">
        <v>63</v>
      </c>
      <c r="H559" s="1" t="s">
        <v>917</v>
      </c>
      <c r="I559" s="1">
        <v>6.2779999999999996</v>
      </c>
      <c r="J559" s="1">
        <f t="shared" si="202"/>
        <v>5.9640999999999993</v>
      </c>
      <c r="K559" s="23">
        <v>0</v>
      </c>
      <c r="N559" s="1" t="e">
        <f t="shared" si="193"/>
        <v>#DIV/0!</v>
      </c>
      <c r="P559" s="1">
        <f t="shared" si="204"/>
        <v>0</v>
      </c>
      <c r="Q559" s="23">
        <f t="shared" si="189"/>
        <v>1</v>
      </c>
      <c r="T559" s="1" t="e">
        <f t="shared" si="194"/>
        <v>#DIV/0!</v>
      </c>
      <c r="V559" s="1">
        <f t="shared" si="205"/>
        <v>0</v>
      </c>
      <c r="W559" s="23">
        <f t="shared" si="190"/>
        <v>1</v>
      </c>
      <c r="X559" s="1" t="s">
        <v>755</v>
      </c>
      <c r="Y559" s="1">
        <v>44000</v>
      </c>
      <c r="Z559" s="1">
        <f>ROUND(Y559/28000,2)</f>
        <v>1.57</v>
      </c>
      <c r="AB559" s="1">
        <f t="shared" si="206"/>
        <v>0</v>
      </c>
      <c r="AC559" s="23">
        <f t="shared" si="191"/>
        <v>1</v>
      </c>
      <c r="AF559" s="1" t="e">
        <f t="shared" si="195"/>
        <v>#DIV/0!</v>
      </c>
      <c r="AG559" s="1" t="s">
        <v>757</v>
      </c>
      <c r="AH559" s="1">
        <v>45000</v>
      </c>
      <c r="AI559" s="1">
        <f>ROUND(AH559/29000,2)</f>
        <v>1.55</v>
      </c>
      <c r="AK559" s="1">
        <f t="shared" si="207"/>
        <v>0</v>
      </c>
      <c r="AL559" s="23">
        <f t="shared" si="192"/>
        <v>1</v>
      </c>
      <c r="AO559" s="1" t="e">
        <f t="shared" si="197"/>
        <v>#DIV/0!</v>
      </c>
      <c r="AR559" s="1" t="e">
        <f t="shared" si="198"/>
        <v>#DIV/0!</v>
      </c>
      <c r="AT559" s="1">
        <f t="shared" si="208"/>
        <v>0</v>
      </c>
      <c r="AU559" s="23">
        <f t="shared" si="201"/>
        <v>1</v>
      </c>
      <c r="AV559" s="1" t="s">
        <v>755</v>
      </c>
      <c r="AW559" s="1">
        <v>45000</v>
      </c>
      <c r="AX559" s="1">
        <f>ROUND(AW559/28000,2)</f>
        <v>1.61</v>
      </c>
      <c r="AZ559" s="1">
        <f t="shared" si="209"/>
        <v>0</v>
      </c>
      <c r="BA559" s="23">
        <f t="shared" si="203"/>
        <v>1</v>
      </c>
      <c r="BB559" s="1" t="s">
        <v>568</v>
      </c>
      <c r="BC559" s="1" t="s">
        <v>571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1</v>
      </c>
    </row>
    <row r="560" spans="2:62" x14ac:dyDescent="0.2">
      <c r="B560" s="22" t="s">
        <v>555</v>
      </c>
      <c r="C560" s="1">
        <v>3</v>
      </c>
      <c r="F560" s="1" t="e">
        <f>ROUND(E560/D560,2)</f>
        <v>#DIV/0!</v>
      </c>
      <c r="G560" s="1" t="s">
        <v>788</v>
      </c>
      <c r="H560" s="1" t="s">
        <v>996</v>
      </c>
      <c r="I560" s="1">
        <v>3.4329999999999998</v>
      </c>
      <c r="J560" s="1">
        <f t="shared" si="202"/>
        <v>2.98671</v>
      </c>
      <c r="K560" s="23">
        <v>0</v>
      </c>
      <c r="N560" s="1" t="e">
        <f t="shared" si="193"/>
        <v>#DIV/0!</v>
      </c>
      <c r="O560" s="1">
        <v>1.22</v>
      </c>
      <c r="P560" s="1">
        <f t="shared" si="204"/>
        <v>1.0613999999999999</v>
      </c>
      <c r="Q560" s="23">
        <f t="shared" si="189"/>
        <v>0.64462569181473928</v>
      </c>
      <c r="T560" s="1" t="e">
        <f t="shared" si="194"/>
        <v>#DIV/0!</v>
      </c>
      <c r="U560" s="1">
        <v>0.65800000000000003</v>
      </c>
      <c r="V560" s="1">
        <f t="shared" si="205"/>
        <v>0.57245999999999997</v>
      </c>
      <c r="W560" s="23">
        <f t="shared" si="190"/>
        <v>0.80833090591319545</v>
      </c>
      <c r="X560" s="1" t="s">
        <v>757</v>
      </c>
      <c r="Y560" s="1">
        <v>44000</v>
      </c>
      <c r="Z560" s="1">
        <f>ROUND(Y560/29000,2)</f>
        <v>1.52</v>
      </c>
      <c r="AA560" s="1">
        <v>0.183</v>
      </c>
      <c r="AB560" s="1">
        <f t="shared" si="206"/>
        <v>0.15920999999999999</v>
      </c>
      <c r="AC560" s="23">
        <f t="shared" si="191"/>
        <v>0.94669385377221094</v>
      </c>
      <c r="AF560" s="1" t="e">
        <f t="shared" si="195"/>
        <v>#DIV/0!</v>
      </c>
      <c r="AG560" s="1" t="s">
        <v>755</v>
      </c>
      <c r="AH560" s="1">
        <v>44000</v>
      </c>
      <c r="AI560" s="1">
        <f>ROUND(AH560/28000,2)</f>
        <v>1.57</v>
      </c>
      <c r="AJ560" s="1">
        <v>8.8999999999999996E-2</v>
      </c>
      <c r="AK560" s="1">
        <f t="shared" si="207"/>
        <v>7.7429999999999999E-2</v>
      </c>
      <c r="AL560" s="23">
        <f t="shared" si="192"/>
        <v>0.97407515292746871</v>
      </c>
      <c r="AO560" s="1" t="e">
        <f t="shared" si="197"/>
        <v>#DIV/0!</v>
      </c>
      <c r="AR560" s="1" t="e">
        <f t="shared" si="198"/>
        <v>#DIV/0!</v>
      </c>
      <c r="AS560" s="1">
        <v>0.09</v>
      </c>
      <c r="AT560" s="1">
        <f t="shared" si="208"/>
        <v>7.8299999999999995E-2</v>
      </c>
      <c r="AU560" s="23">
        <f t="shared" si="201"/>
        <v>0.97378386251092341</v>
      </c>
      <c r="AV560" s="1" t="s">
        <v>758</v>
      </c>
      <c r="AW560" s="1">
        <v>45000</v>
      </c>
      <c r="AX560" s="1">
        <f>ROUND(AW560/27000,2)</f>
        <v>1.67</v>
      </c>
      <c r="AY560" s="1">
        <v>4.3999999999999997E-2</v>
      </c>
      <c r="AZ560" s="1">
        <f t="shared" si="209"/>
        <v>3.8279999999999995E-2</v>
      </c>
      <c r="BA560" s="23">
        <f t="shared" si="203"/>
        <v>0.98718322167200701</v>
      </c>
      <c r="BB560" s="1" t="s">
        <v>568</v>
      </c>
      <c r="BC560" s="1" t="s">
        <v>347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1</v>
      </c>
    </row>
    <row r="561" spans="2:61" x14ac:dyDescent="0.2">
      <c r="B561" s="22"/>
    </row>
    <row r="562" spans="2:61" x14ac:dyDescent="0.2">
      <c r="B562" s="22" t="s">
        <v>556</v>
      </c>
      <c r="C562" s="1">
        <v>4</v>
      </c>
      <c r="F562" s="1" t="e">
        <f>ROUND(E562/D562,2)</f>
        <v>#DIV/0!</v>
      </c>
      <c r="G562" s="1" t="s">
        <v>63</v>
      </c>
      <c r="H562" s="1" t="s">
        <v>997</v>
      </c>
      <c r="I562" s="1">
        <v>2.9670000000000001</v>
      </c>
      <c r="J562" s="1">
        <f t="shared" si="202"/>
        <v>2.8186499999999999</v>
      </c>
      <c r="K562" s="23">
        <v>0</v>
      </c>
      <c r="N562" s="1" t="e">
        <f t="shared" si="193"/>
        <v>#DIV/0!</v>
      </c>
      <c r="O562" s="1">
        <v>2.3860000000000001</v>
      </c>
      <c r="P562" s="1">
        <f t="shared" si="204"/>
        <v>2.2667000000000002</v>
      </c>
      <c r="Q562" s="23">
        <f t="shared" si="189"/>
        <v>0.19582069430401072</v>
      </c>
      <c r="T562" s="1" t="e">
        <f t="shared" si="194"/>
        <v>#DIV/0!</v>
      </c>
      <c r="U562" s="1">
        <v>1.9159999999999999</v>
      </c>
      <c r="V562" s="1">
        <f t="shared" si="205"/>
        <v>1.8201999999999998</v>
      </c>
      <c r="W562" s="23">
        <f t="shared" si="190"/>
        <v>0.35422986181327942</v>
      </c>
      <c r="X562" s="1" t="s">
        <v>667</v>
      </c>
      <c r="Y562" s="1">
        <v>17300</v>
      </c>
      <c r="Z562" s="1">
        <f>ROUND(Y562/9900,2)</f>
        <v>1.75</v>
      </c>
      <c r="AA562" s="1">
        <v>1.1399999999999999</v>
      </c>
      <c r="AB562" s="1">
        <f t="shared" si="206"/>
        <v>1.083</v>
      </c>
      <c r="AC562" s="23">
        <f t="shared" si="191"/>
        <v>0.61577350859453994</v>
      </c>
      <c r="AF562" s="1" t="e">
        <f t="shared" si="195"/>
        <v>#DIV/0!</v>
      </c>
      <c r="AG562" s="1" t="s">
        <v>670</v>
      </c>
      <c r="AH562" s="1">
        <v>64000</v>
      </c>
      <c r="AI562" s="1">
        <f>ROUND(AH562/32000,2)</f>
        <v>2</v>
      </c>
      <c r="AJ562" s="1">
        <v>0.25700000000000001</v>
      </c>
      <c r="AK562" s="1">
        <f t="shared" si="207"/>
        <v>0.24415000000000001</v>
      </c>
      <c r="AL562" s="23">
        <f t="shared" si="192"/>
        <v>0.91338051904280415</v>
      </c>
      <c r="AO562" s="1" t="e">
        <f t="shared" si="197"/>
        <v>#DIV/0!</v>
      </c>
      <c r="AR562" s="1" t="e">
        <f t="shared" si="198"/>
        <v>#DIV/0!</v>
      </c>
      <c r="AS562" s="1">
        <v>7.8E-2</v>
      </c>
      <c r="AT562" s="1">
        <f t="shared" si="208"/>
        <v>7.4099999999999999E-2</v>
      </c>
      <c r="AU562" s="23">
        <f t="shared" si="201"/>
        <v>0.97371081900910006</v>
      </c>
      <c r="AV562" s="1">
        <v>21000</v>
      </c>
      <c r="AW562" s="1">
        <v>61000</v>
      </c>
      <c r="AX562" s="1">
        <f t="shared" si="199"/>
        <v>2.9</v>
      </c>
      <c r="AY562" s="1">
        <v>5.1999999999999998E-2</v>
      </c>
      <c r="AZ562" s="1">
        <f t="shared" si="209"/>
        <v>4.9399999999999993E-2</v>
      </c>
      <c r="BA562" s="23">
        <f t="shared" si="203"/>
        <v>0.98247387933940011</v>
      </c>
      <c r="BB562" s="1" t="s">
        <v>568</v>
      </c>
      <c r="BC562" s="1" t="s">
        <v>569</v>
      </c>
      <c r="BD562" s="1">
        <v>0</v>
      </c>
      <c r="BE562" s="1">
        <v>1</v>
      </c>
      <c r="BF562" s="1">
        <v>1</v>
      </c>
      <c r="BG562" s="1">
        <v>0</v>
      </c>
      <c r="BH562" s="1">
        <v>0</v>
      </c>
      <c r="BI562" s="1">
        <v>0</v>
      </c>
    </row>
    <row r="563" spans="2:61" x14ac:dyDescent="0.2">
      <c r="B563" s="22" t="s">
        <v>557</v>
      </c>
      <c r="C563" s="1">
        <v>5</v>
      </c>
      <c r="F563" s="1" t="e">
        <f>ROUND(E563/D563,2)</f>
        <v>#DIV/0!</v>
      </c>
      <c r="I563" s="1" t="s">
        <v>124</v>
      </c>
      <c r="J563" s="1" t="str">
        <f t="shared" si="202"/>
        <v>x</v>
      </c>
      <c r="K563" s="23">
        <v>0</v>
      </c>
      <c r="N563" s="1" t="e">
        <f t="shared" si="193"/>
        <v>#DIV/0!</v>
      </c>
      <c r="P563" s="1">
        <f t="shared" si="204"/>
        <v>0</v>
      </c>
      <c r="Q563" s="23" t="e">
        <f t="shared" si="189"/>
        <v>#VALUE!</v>
      </c>
      <c r="T563" s="1" t="e">
        <f t="shared" si="194"/>
        <v>#DIV/0!</v>
      </c>
      <c r="V563" s="1">
        <f t="shared" si="205"/>
        <v>0</v>
      </c>
      <c r="W563" s="23" t="e">
        <f t="shared" si="190"/>
        <v>#VALUE!</v>
      </c>
      <c r="X563" s="1">
        <v>6100</v>
      </c>
      <c r="Y563" s="1">
        <v>8200</v>
      </c>
      <c r="Z563" s="1">
        <f t="shared" si="200"/>
        <v>1.34</v>
      </c>
      <c r="AB563" s="1">
        <f t="shared" si="206"/>
        <v>0</v>
      </c>
      <c r="AC563" s="23" t="e">
        <f t="shared" si="191"/>
        <v>#VALUE!</v>
      </c>
      <c r="AF563" s="1" t="e">
        <f t="shared" si="195"/>
        <v>#DIV/0!</v>
      </c>
      <c r="AG563" s="1" t="s">
        <v>671</v>
      </c>
      <c r="AH563" s="1">
        <v>30000</v>
      </c>
      <c r="AI563" s="1">
        <f>ROUND(AH563/9800,2)</f>
        <v>3.06</v>
      </c>
      <c r="AK563" s="1">
        <f t="shared" si="207"/>
        <v>0</v>
      </c>
      <c r="AL563" s="23" t="e">
        <f t="shared" si="192"/>
        <v>#VALUE!</v>
      </c>
      <c r="AO563" s="1" t="e">
        <f t="shared" si="197"/>
        <v>#DIV/0!</v>
      </c>
      <c r="AR563" s="1" t="e">
        <f t="shared" si="198"/>
        <v>#DIV/0!</v>
      </c>
      <c r="AT563" s="1">
        <f t="shared" si="208"/>
        <v>0</v>
      </c>
      <c r="AU563" s="23" t="e">
        <f t="shared" si="201"/>
        <v>#VALUE!</v>
      </c>
      <c r="AV563" s="1" t="s">
        <v>672</v>
      </c>
      <c r="AW563" s="1">
        <v>26000</v>
      </c>
      <c r="AX563" s="1">
        <f>ROUND(AW563/10200,2)</f>
        <v>2.5499999999999998</v>
      </c>
      <c r="AZ563" s="1">
        <f t="shared" si="209"/>
        <v>0</v>
      </c>
      <c r="BA563" s="23" t="e">
        <f t="shared" si="203"/>
        <v>#VALUE!</v>
      </c>
      <c r="BB563" s="1" t="s">
        <v>568</v>
      </c>
      <c r="BC563" s="1" t="s">
        <v>572</v>
      </c>
      <c r="BD563" s="1">
        <v>0</v>
      </c>
      <c r="BE563" s="1">
        <v>1</v>
      </c>
      <c r="BF563" s="1">
        <v>0</v>
      </c>
      <c r="BG563" s="1">
        <v>0</v>
      </c>
      <c r="BH563" s="1">
        <v>1</v>
      </c>
      <c r="BI563" s="1" t="s">
        <v>570</v>
      </c>
    </row>
    <row r="564" spans="2:61" x14ac:dyDescent="0.2">
      <c r="B564" s="22" t="s">
        <v>558</v>
      </c>
      <c r="C564" s="1">
        <v>6</v>
      </c>
      <c r="F564" s="1" t="e">
        <f>ROUND(E564/D564,2)</f>
        <v>#DIV/0!</v>
      </c>
      <c r="G564" s="1" t="s">
        <v>788</v>
      </c>
      <c r="H564" s="1" t="s">
        <v>998</v>
      </c>
      <c r="I564" s="1">
        <v>3.4009999999999998</v>
      </c>
      <c r="J564" s="1">
        <f t="shared" si="202"/>
        <v>2.9588699999999997</v>
      </c>
      <c r="K564" s="23">
        <v>0</v>
      </c>
      <c r="N564" s="1" t="e">
        <f t="shared" si="193"/>
        <v>#DIV/0!</v>
      </c>
      <c r="O564" s="1">
        <v>2.044</v>
      </c>
      <c r="P564" s="1">
        <f t="shared" si="204"/>
        <v>1.7782800000000001</v>
      </c>
      <c r="Q564" s="23">
        <f t="shared" si="189"/>
        <v>0.39900029403116721</v>
      </c>
      <c r="T564" s="1" t="e">
        <f t="shared" si="194"/>
        <v>#DIV/0!</v>
      </c>
      <c r="U564" s="1">
        <v>1.6579999999999999</v>
      </c>
      <c r="V564" s="1">
        <f t="shared" si="205"/>
        <v>1.4424599999999999</v>
      </c>
      <c r="W564" s="23">
        <f t="shared" si="190"/>
        <v>0.51249632461040862</v>
      </c>
      <c r="X564" s="1">
        <v>14200</v>
      </c>
      <c r="Y564" s="1">
        <v>19700</v>
      </c>
      <c r="Z564" s="1">
        <f t="shared" si="200"/>
        <v>1.39</v>
      </c>
      <c r="AA564" s="1">
        <v>0.98899999999999999</v>
      </c>
      <c r="AB564" s="1">
        <f t="shared" si="206"/>
        <v>0.86043000000000003</v>
      </c>
      <c r="AC564" s="23">
        <f t="shared" si="191"/>
        <v>0.70920317553660683</v>
      </c>
      <c r="AF564" s="1" t="e">
        <f t="shared" si="195"/>
        <v>#DIV/0!</v>
      </c>
      <c r="AG564" s="1">
        <v>13600</v>
      </c>
      <c r="AH564" s="1">
        <v>21000</v>
      </c>
      <c r="AI564" s="1">
        <f t="shared" si="196"/>
        <v>1.54</v>
      </c>
      <c r="AJ564" s="1">
        <v>0.56699999999999995</v>
      </c>
      <c r="AK564" s="1">
        <f t="shared" si="207"/>
        <v>0.49328999999999995</v>
      </c>
      <c r="AL564" s="23">
        <f t="shared" si="192"/>
        <v>0.83328432813878273</v>
      </c>
      <c r="AO564" s="1" t="e">
        <f t="shared" si="197"/>
        <v>#DIV/0!</v>
      </c>
      <c r="AR564" s="1" t="e">
        <f t="shared" si="198"/>
        <v>#DIV/0!</v>
      </c>
      <c r="AS564" s="1">
        <v>0.35299999999999998</v>
      </c>
      <c r="AT564" s="1">
        <f t="shared" si="208"/>
        <v>0.30710999999999999</v>
      </c>
      <c r="AU564" s="23">
        <f t="shared" si="201"/>
        <v>0.89620699794178182</v>
      </c>
      <c r="AV564" s="1">
        <v>12300</v>
      </c>
      <c r="AW564" s="1">
        <v>22000</v>
      </c>
      <c r="AX564" s="1">
        <f t="shared" si="199"/>
        <v>1.79</v>
      </c>
      <c r="AY564" s="1">
        <v>0.29199999999999998</v>
      </c>
      <c r="AZ564" s="1">
        <f t="shared" si="209"/>
        <v>0.25403999999999999</v>
      </c>
      <c r="BA564" s="23">
        <f t="shared" si="203"/>
        <v>0.91414289914730962</v>
      </c>
      <c r="BB564" s="1" t="s">
        <v>568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</row>
    <row r="565" spans="2:61" x14ac:dyDescent="0.2">
      <c r="B565" s="22"/>
    </row>
    <row r="566" spans="2:61" x14ac:dyDescent="0.2">
      <c r="B566" s="22" t="s">
        <v>559</v>
      </c>
      <c r="C566" s="1">
        <v>7</v>
      </c>
      <c r="F566" s="1" t="e">
        <f>ROUND(E566/D566,2)</f>
        <v>#DIV/0!</v>
      </c>
      <c r="G566" s="1" t="s">
        <v>63</v>
      </c>
      <c r="H566" s="1" t="s">
        <v>999</v>
      </c>
      <c r="I566" s="1">
        <v>2.782</v>
      </c>
      <c r="J566" s="1">
        <f t="shared" si="202"/>
        <v>2.782</v>
      </c>
      <c r="K566" s="23">
        <v>0</v>
      </c>
      <c r="N566" s="1" t="e">
        <f t="shared" si="193"/>
        <v>#DIV/0!</v>
      </c>
      <c r="O566" s="1">
        <v>2.3149999999999999</v>
      </c>
      <c r="P566" s="1">
        <f t="shared" si="204"/>
        <v>2.3149999999999999</v>
      </c>
      <c r="Q566" s="23">
        <f t="shared" si="189"/>
        <v>0.16786484543493896</v>
      </c>
      <c r="T566" s="1" t="e">
        <f t="shared" si="194"/>
        <v>#DIV/0!</v>
      </c>
      <c r="U566" s="1">
        <v>1.9830000000000001</v>
      </c>
      <c r="V566" s="1">
        <f t="shared" si="205"/>
        <v>1.9830000000000001</v>
      </c>
      <c r="W566" s="23">
        <f t="shared" si="190"/>
        <v>0.28720345075485265</v>
      </c>
      <c r="X566" s="1">
        <v>31000</v>
      </c>
      <c r="Y566" s="1">
        <v>54000</v>
      </c>
      <c r="Z566" s="1">
        <f t="shared" si="200"/>
        <v>1.74</v>
      </c>
      <c r="AA566" s="1">
        <v>1.38</v>
      </c>
      <c r="AB566" s="1">
        <f t="shared" si="206"/>
        <v>1.38</v>
      </c>
      <c r="AC566" s="23">
        <f t="shared" si="191"/>
        <v>0.50395398993529839</v>
      </c>
      <c r="AF566" s="1" t="e">
        <f t="shared" si="195"/>
        <v>#DIV/0!</v>
      </c>
      <c r="AG566" s="1">
        <v>27000</v>
      </c>
      <c r="AH566" s="1">
        <v>49000</v>
      </c>
      <c r="AI566" s="1">
        <f t="shared" si="196"/>
        <v>1.81</v>
      </c>
      <c r="AJ566" s="1">
        <v>0.73599999999999999</v>
      </c>
      <c r="AK566" s="1">
        <f t="shared" si="207"/>
        <v>0.73599999999999999</v>
      </c>
      <c r="AL566" s="23">
        <f t="shared" si="192"/>
        <v>0.73544212796549246</v>
      </c>
      <c r="AO566" s="1" t="e">
        <f t="shared" si="197"/>
        <v>#DIV/0!</v>
      </c>
      <c r="AR566" s="1" t="e">
        <f t="shared" si="198"/>
        <v>#DIV/0!</v>
      </c>
      <c r="AS566" s="1">
        <v>0.318</v>
      </c>
      <c r="AT566" s="1">
        <f t="shared" si="208"/>
        <v>0.318</v>
      </c>
      <c r="AU566" s="23">
        <f t="shared" si="201"/>
        <v>0.88569374550682967</v>
      </c>
      <c r="AV566" s="1">
        <v>24000</v>
      </c>
      <c r="AW566" s="1">
        <v>47000</v>
      </c>
      <c r="AX566" s="1">
        <f t="shared" si="199"/>
        <v>1.96</v>
      </c>
      <c r="AY566" s="1">
        <v>0.20499999999999999</v>
      </c>
      <c r="AZ566" s="1">
        <f t="shared" si="209"/>
        <v>0.20499999999999999</v>
      </c>
      <c r="BA566" s="23">
        <f t="shared" si="203"/>
        <v>0.92631200575125805</v>
      </c>
      <c r="BB566" s="1" t="s">
        <v>568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</row>
    <row r="567" spans="2:61" x14ac:dyDescent="0.2">
      <c r="B567" s="22" t="s">
        <v>573</v>
      </c>
      <c r="G567" s="1" t="s">
        <v>63</v>
      </c>
      <c r="H567" s="1" t="s">
        <v>806</v>
      </c>
      <c r="I567" s="1">
        <v>2.8450000000000002</v>
      </c>
      <c r="J567" s="1">
        <f t="shared" si="202"/>
        <v>2.8450000000000002</v>
      </c>
      <c r="K567" s="23">
        <v>0</v>
      </c>
      <c r="N567" s="1" t="e">
        <f t="shared" si="193"/>
        <v>#DIV/0!</v>
      </c>
      <c r="O567" s="1">
        <v>2.3010000000000002</v>
      </c>
      <c r="P567" s="1">
        <f t="shared" si="204"/>
        <v>2.3010000000000002</v>
      </c>
      <c r="Q567" s="23">
        <f t="shared" si="189"/>
        <v>0.19121265377855889</v>
      </c>
      <c r="T567" s="1" t="e">
        <f t="shared" si="194"/>
        <v>#DIV/0!</v>
      </c>
      <c r="U567" s="1">
        <v>1.96</v>
      </c>
      <c r="V567" s="1">
        <f t="shared" si="205"/>
        <v>1.96</v>
      </c>
      <c r="W567" s="23">
        <f t="shared" si="190"/>
        <v>0.3110720562390159</v>
      </c>
      <c r="Z567" s="1" t="e">
        <f t="shared" si="200"/>
        <v>#DIV/0!</v>
      </c>
      <c r="AA567" s="1">
        <v>1.4019999999999999</v>
      </c>
      <c r="AB567" s="1">
        <f t="shared" si="206"/>
        <v>1.4019999999999999</v>
      </c>
      <c r="AC567" s="23">
        <f t="shared" si="191"/>
        <v>0.50720562390158186</v>
      </c>
      <c r="AF567" s="1" t="e">
        <f t="shared" si="195"/>
        <v>#DIV/0!</v>
      </c>
      <c r="AI567" s="1" t="e">
        <f t="shared" si="196"/>
        <v>#DIV/0!</v>
      </c>
      <c r="AJ567" s="1">
        <v>0.74099999999999999</v>
      </c>
      <c r="AK567" s="1">
        <f t="shared" si="207"/>
        <v>0.74099999999999999</v>
      </c>
      <c r="AL567" s="23">
        <f t="shared" si="192"/>
        <v>0.73954305799648501</v>
      </c>
      <c r="AO567" s="1" t="e">
        <f t="shared" si="197"/>
        <v>#DIV/0!</v>
      </c>
      <c r="AR567" s="1" t="e">
        <f t="shared" si="198"/>
        <v>#DIV/0!</v>
      </c>
      <c r="AS567" s="1">
        <v>0.316</v>
      </c>
      <c r="AT567" s="1">
        <f t="shared" si="208"/>
        <v>0.316</v>
      </c>
      <c r="AU567" s="23">
        <f t="shared" si="201"/>
        <v>0.88892794376098416</v>
      </c>
      <c r="AX567" s="1" t="e">
        <f t="shared" si="199"/>
        <v>#DIV/0!</v>
      </c>
      <c r="AY567" s="1">
        <v>0.218</v>
      </c>
      <c r="AZ567" s="1">
        <f t="shared" si="209"/>
        <v>0.218</v>
      </c>
      <c r="BA567" s="23">
        <f t="shared" si="203"/>
        <v>0.92337434094903337</v>
      </c>
    </row>
    <row r="568" spans="2:61" x14ac:dyDescent="0.2">
      <c r="B568" s="22" t="s">
        <v>560</v>
      </c>
      <c r="C568" s="1">
        <v>8</v>
      </c>
      <c r="F568" s="1" t="e">
        <f>ROUND(E568/D568,2)</f>
        <v>#DIV/0!</v>
      </c>
      <c r="G568" s="1" t="s">
        <v>63</v>
      </c>
      <c r="H568" s="1" t="s">
        <v>963</v>
      </c>
      <c r="I568" s="1">
        <v>2.661</v>
      </c>
      <c r="J568" s="1">
        <f t="shared" si="202"/>
        <v>2.661</v>
      </c>
      <c r="K568" s="23">
        <v>0</v>
      </c>
      <c r="N568" s="1" t="e">
        <f t="shared" si="193"/>
        <v>#DIV/0!</v>
      </c>
      <c r="O568" s="1">
        <v>2.032</v>
      </c>
      <c r="P568" s="1">
        <f t="shared" si="204"/>
        <v>2.032</v>
      </c>
      <c r="Q568" s="23">
        <f t="shared" si="189"/>
        <v>0.23637730176625327</v>
      </c>
      <c r="T568" s="1" t="e">
        <f t="shared" si="194"/>
        <v>#DIV/0!</v>
      </c>
      <c r="U568" s="1">
        <v>1.615</v>
      </c>
      <c r="V568" s="1">
        <f t="shared" si="205"/>
        <v>1.615</v>
      </c>
      <c r="W568" s="23">
        <f t="shared" si="190"/>
        <v>0.39308530627583615</v>
      </c>
      <c r="X568" s="1">
        <v>37000</v>
      </c>
      <c r="Y568" s="1">
        <v>58000</v>
      </c>
      <c r="Z568" s="1">
        <f t="shared" si="200"/>
        <v>1.57</v>
      </c>
      <c r="AA568" s="1">
        <v>1.0209999999999999</v>
      </c>
      <c r="AB568" s="1">
        <f t="shared" si="206"/>
        <v>1.0209999999999999</v>
      </c>
      <c r="AC568" s="23">
        <f t="shared" si="191"/>
        <v>0.61630965802329962</v>
      </c>
      <c r="AF568" s="1" t="e">
        <f t="shared" si="195"/>
        <v>#DIV/0!</v>
      </c>
      <c r="AG568" s="1">
        <v>32000</v>
      </c>
      <c r="AH568" s="1">
        <v>54000</v>
      </c>
      <c r="AI568" s="1">
        <f t="shared" si="196"/>
        <v>1.69</v>
      </c>
      <c r="AJ568" s="1">
        <v>0.50600000000000001</v>
      </c>
      <c r="AK568" s="1">
        <f t="shared" si="207"/>
        <v>0.50600000000000001</v>
      </c>
      <c r="AL568" s="23">
        <f t="shared" si="192"/>
        <v>0.80984592258549415</v>
      </c>
      <c r="AO568" s="1" t="e">
        <f t="shared" si="197"/>
        <v>#DIV/0!</v>
      </c>
      <c r="AR568" s="1" t="e">
        <f t="shared" si="198"/>
        <v>#DIV/0!</v>
      </c>
      <c r="AS568" s="1">
        <v>0.20799999999999999</v>
      </c>
      <c r="AT568" s="1">
        <f t="shared" si="208"/>
        <v>0.20799999999999999</v>
      </c>
      <c r="AU568" s="23">
        <f t="shared" si="201"/>
        <v>0.92183389703119123</v>
      </c>
      <c r="AV568" s="1">
        <v>30000</v>
      </c>
      <c r="AW568" s="1">
        <v>56000</v>
      </c>
      <c r="AX568" s="1">
        <f t="shared" si="199"/>
        <v>1.87</v>
      </c>
      <c r="AY568" s="1">
        <v>0.20799999999999999</v>
      </c>
      <c r="AZ568" s="1">
        <f t="shared" si="209"/>
        <v>0.20799999999999999</v>
      </c>
      <c r="BA568" s="23">
        <f t="shared" si="203"/>
        <v>0.92183389703119123</v>
      </c>
      <c r="BB568" s="1" t="s">
        <v>568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</row>
    <row r="569" spans="2:61" x14ac:dyDescent="0.2">
      <c r="B569" s="22" t="s">
        <v>573</v>
      </c>
      <c r="G569" s="1" t="s">
        <v>63</v>
      </c>
      <c r="H569" s="1" t="s">
        <v>887</v>
      </c>
      <c r="I569" s="1">
        <v>2.6469999999999998</v>
      </c>
      <c r="J569" s="1">
        <f t="shared" si="202"/>
        <v>2.6469999999999998</v>
      </c>
      <c r="K569" s="23">
        <v>0</v>
      </c>
      <c r="N569" s="1" t="e">
        <f t="shared" si="193"/>
        <v>#DIV/0!</v>
      </c>
      <c r="O569" s="1">
        <v>1.9830000000000001</v>
      </c>
      <c r="P569" s="1">
        <f t="shared" si="204"/>
        <v>1.9830000000000001</v>
      </c>
      <c r="Q569" s="23">
        <f t="shared" si="189"/>
        <v>0.25085001888930858</v>
      </c>
      <c r="T569" s="1" t="e">
        <f t="shared" si="194"/>
        <v>#DIV/0!</v>
      </c>
      <c r="U569" s="1">
        <v>1.589</v>
      </c>
      <c r="V569" s="1">
        <f t="shared" si="205"/>
        <v>1.589</v>
      </c>
      <c r="W569" s="23">
        <f t="shared" si="190"/>
        <v>0.39969777106157911</v>
      </c>
      <c r="Z569" s="1" t="e">
        <f t="shared" si="200"/>
        <v>#DIV/0!</v>
      </c>
      <c r="AA569" s="1">
        <v>1.0169999999999999</v>
      </c>
      <c r="AB569" s="1">
        <f t="shared" si="206"/>
        <v>1.0169999999999999</v>
      </c>
      <c r="AC569" s="23">
        <f t="shared" si="191"/>
        <v>0.61579146203248958</v>
      </c>
      <c r="AF569" s="1" t="e">
        <f t="shared" si="195"/>
        <v>#DIV/0!</v>
      </c>
      <c r="AI569" s="1" t="e">
        <f t="shared" si="196"/>
        <v>#DIV/0!</v>
      </c>
      <c r="AJ569" s="1">
        <v>0.48799999999999999</v>
      </c>
      <c r="AK569" s="1">
        <f t="shared" si="207"/>
        <v>0.48799999999999999</v>
      </c>
      <c r="AL569" s="23">
        <f t="shared" si="192"/>
        <v>0.81564034756327919</v>
      </c>
      <c r="AO569" s="1" t="e">
        <f t="shared" si="197"/>
        <v>#DIV/0!</v>
      </c>
      <c r="AR569" s="1" t="e">
        <f t="shared" si="198"/>
        <v>#DIV/0!</v>
      </c>
      <c r="AS569" s="1">
        <v>0.20200000000000001</v>
      </c>
      <c r="AT569" s="1">
        <f t="shared" si="208"/>
        <v>0.20200000000000001</v>
      </c>
      <c r="AU569" s="23">
        <f t="shared" si="201"/>
        <v>0.92368719304873437</v>
      </c>
      <c r="AX569" s="1" t="e">
        <f t="shared" si="199"/>
        <v>#DIV/0!</v>
      </c>
      <c r="AY569" s="1">
        <v>0.14199999999999999</v>
      </c>
      <c r="AZ569" s="1">
        <f t="shared" si="209"/>
        <v>0.14199999999999999</v>
      </c>
      <c r="BA569" s="23">
        <f t="shared" si="203"/>
        <v>0.94635436343029844</v>
      </c>
    </row>
    <row r="570" spans="2:61" x14ac:dyDescent="0.2">
      <c r="B570" s="22" t="s">
        <v>561</v>
      </c>
      <c r="C570" s="1">
        <v>9</v>
      </c>
      <c r="F570" s="1" t="e">
        <f>ROUND(E570/D570,2)</f>
        <v>#DIV/0!</v>
      </c>
      <c r="G570" s="1" t="s">
        <v>63</v>
      </c>
      <c r="H570" s="1" t="s">
        <v>1000</v>
      </c>
      <c r="I570" s="1">
        <v>2.7589999999999999</v>
      </c>
      <c r="J570" s="1">
        <f t="shared" si="202"/>
        <v>2.7589999999999999</v>
      </c>
      <c r="K570" s="23">
        <v>0</v>
      </c>
      <c r="N570" s="1" t="e">
        <f t="shared" si="193"/>
        <v>#DIV/0!</v>
      </c>
      <c r="O570" s="1">
        <v>2.4489999999999998</v>
      </c>
      <c r="P570" s="1">
        <f t="shared" si="204"/>
        <v>2.4489999999999998</v>
      </c>
      <c r="Q570" s="23">
        <f t="shared" si="189"/>
        <v>0.11235955056179781</v>
      </c>
      <c r="T570" s="1" t="e">
        <f t="shared" si="194"/>
        <v>#DIV/0!</v>
      </c>
      <c r="U570" s="1">
        <v>2.2650000000000001</v>
      </c>
      <c r="V570" s="1">
        <f t="shared" si="205"/>
        <v>2.2650000000000001</v>
      </c>
      <c r="W570" s="23">
        <f t="shared" si="190"/>
        <v>0.1790503805726712</v>
      </c>
      <c r="X570" s="1">
        <v>15300</v>
      </c>
      <c r="Y570" s="1">
        <v>30000</v>
      </c>
      <c r="Z570" s="1">
        <f t="shared" si="200"/>
        <v>1.96</v>
      </c>
      <c r="AA570" s="1">
        <v>1.87</v>
      </c>
      <c r="AB570" s="1">
        <f t="shared" si="206"/>
        <v>1.87</v>
      </c>
      <c r="AC570" s="23">
        <f t="shared" si="191"/>
        <v>0.32221819499818771</v>
      </c>
      <c r="AF570" s="1" t="e">
        <f t="shared" si="195"/>
        <v>#DIV/0!</v>
      </c>
      <c r="AG570" s="1">
        <v>16400</v>
      </c>
      <c r="AH570" s="1">
        <v>31000</v>
      </c>
      <c r="AI570" s="1">
        <f t="shared" si="196"/>
        <v>1.89</v>
      </c>
      <c r="AJ570" s="1">
        <v>1.33</v>
      </c>
      <c r="AK570" s="1">
        <f t="shared" si="207"/>
        <v>1.33</v>
      </c>
      <c r="AL570" s="23">
        <f t="shared" si="192"/>
        <v>0.51794128307357734</v>
      </c>
      <c r="AO570" s="1" t="e">
        <f t="shared" si="197"/>
        <v>#DIV/0!</v>
      </c>
      <c r="AR570" s="1" t="e">
        <f t="shared" si="198"/>
        <v>#DIV/0!</v>
      </c>
      <c r="AS570" s="1">
        <v>0.78300000000000003</v>
      </c>
      <c r="AT570" s="1">
        <f t="shared" si="208"/>
        <v>0.78300000000000003</v>
      </c>
      <c r="AU570" s="23">
        <f t="shared" si="201"/>
        <v>0.71620152229068501</v>
      </c>
      <c r="AV570" s="1">
        <v>17900</v>
      </c>
      <c r="AW570" s="1">
        <v>32000</v>
      </c>
      <c r="AX570" s="1">
        <f t="shared" si="199"/>
        <v>1.79</v>
      </c>
      <c r="AY570" s="1">
        <v>0.63500000000000001</v>
      </c>
      <c r="AZ570" s="1">
        <f t="shared" si="209"/>
        <v>0.63500000000000001</v>
      </c>
      <c r="BA570" s="23">
        <f t="shared" si="203"/>
        <v>0.76984414642986587</v>
      </c>
      <c r="BB570" s="1" t="s">
        <v>568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</row>
    <row r="571" spans="2:61" x14ac:dyDescent="0.2">
      <c r="B571" s="22" t="s">
        <v>574</v>
      </c>
      <c r="I571" s="1">
        <v>2.7589999999999999</v>
      </c>
      <c r="J571" s="1">
        <f t="shared" si="202"/>
        <v>2.7589999999999999</v>
      </c>
      <c r="K571" s="23">
        <v>0</v>
      </c>
      <c r="N571" s="1" t="e">
        <f t="shared" si="193"/>
        <v>#DIV/0!</v>
      </c>
      <c r="O571" s="1">
        <v>2.4569999999999999</v>
      </c>
      <c r="P571" s="1">
        <f t="shared" si="204"/>
        <v>2.4569999999999999</v>
      </c>
      <c r="Q571" s="23">
        <f t="shared" si="189"/>
        <v>0.10945994925697722</v>
      </c>
      <c r="T571" s="1" t="e">
        <f t="shared" si="194"/>
        <v>#DIV/0!</v>
      </c>
      <c r="U571" s="1">
        <v>2.2650000000000001</v>
      </c>
      <c r="V571" s="1">
        <f t="shared" si="205"/>
        <v>2.2650000000000001</v>
      </c>
      <c r="W571" s="23">
        <f t="shared" si="190"/>
        <v>0.1790503805726712</v>
      </c>
      <c r="Z571" s="1" t="e">
        <f t="shared" si="200"/>
        <v>#DIV/0!</v>
      </c>
      <c r="AA571" s="1">
        <v>1.8740000000000001</v>
      </c>
      <c r="AB571" s="1">
        <f t="shared" si="206"/>
        <v>1.8740000000000001</v>
      </c>
      <c r="AC571" s="23">
        <f t="shared" si="191"/>
        <v>0.32076839434577742</v>
      </c>
      <c r="AF571" s="1" t="e">
        <f t="shared" si="195"/>
        <v>#DIV/0!</v>
      </c>
      <c r="AI571" s="1" t="e">
        <f t="shared" si="196"/>
        <v>#DIV/0!</v>
      </c>
      <c r="AJ571" s="1">
        <v>1.3320000000000001</v>
      </c>
      <c r="AK571" s="1">
        <f t="shared" si="207"/>
        <v>1.3320000000000001</v>
      </c>
      <c r="AL571" s="23">
        <f t="shared" si="192"/>
        <v>0.51721638274737214</v>
      </c>
      <c r="AO571" s="1" t="e">
        <f t="shared" si="197"/>
        <v>#DIV/0!</v>
      </c>
      <c r="AR571" s="1" t="e">
        <f t="shared" si="198"/>
        <v>#DIV/0!</v>
      </c>
      <c r="AS571" s="1">
        <v>0.86</v>
      </c>
      <c r="AT571" s="1">
        <f t="shared" si="208"/>
        <v>0.86</v>
      </c>
      <c r="AU571" s="23">
        <f t="shared" si="201"/>
        <v>0.68829285973178689</v>
      </c>
      <c r="AX571" s="1" t="e">
        <f t="shared" si="199"/>
        <v>#DIV/0!</v>
      </c>
      <c r="AY571" s="1">
        <v>0.67600000000000005</v>
      </c>
      <c r="AZ571" s="1">
        <f t="shared" si="209"/>
        <v>0.67600000000000005</v>
      </c>
      <c r="BA571" s="23">
        <f>1-(AZ571/J571)</f>
        <v>0.75498368974266039</v>
      </c>
    </row>
    <row r="572" spans="2:61" x14ac:dyDescent="0.2">
      <c r="B572" s="22" t="s">
        <v>575</v>
      </c>
      <c r="I572" s="1">
        <v>2.7570000000000001</v>
      </c>
      <c r="J572" s="1">
        <f t="shared" si="202"/>
        <v>2.7570000000000001</v>
      </c>
      <c r="K572" s="23">
        <v>0</v>
      </c>
      <c r="N572" s="1" t="e">
        <f t="shared" si="193"/>
        <v>#DIV/0!</v>
      </c>
      <c r="O572" s="1">
        <v>2.4540000000000002</v>
      </c>
      <c r="P572" s="1">
        <f t="shared" si="204"/>
        <v>2.4540000000000002</v>
      </c>
      <c r="Q572" s="23">
        <f t="shared" si="189"/>
        <v>0.10990206746463549</v>
      </c>
      <c r="T572" s="1" t="e">
        <f t="shared" si="194"/>
        <v>#DIV/0!</v>
      </c>
      <c r="U572" s="1">
        <v>2.2690000000000001</v>
      </c>
      <c r="V572" s="1">
        <f t="shared" si="205"/>
        <v>2.2690000000000001</v>
      </c>
      <c r="W572" s="23">
        <f t="shared" si="190"/>
        <v>0.17700398984403332</v>
      </c>
      <c r="Z572" s="1" t="e">
        <f t="shared" si="200"/>
        <v>#DIV/0!</v>
      </c>
      <c r="AA572" s="1">
        <v>1.8819999999999999</v>
      </c>
      <c r="AB572" s="1">
        <f t="shared" si="206"/>
        <v>1.8819999999999999</v>
      </c>
      <c r="AC572" s="23">
        <f t="shared" si="191"/>
        <v>0.31737395719985495</v>
      </c>
      <c r="AF572" s="1" t="e">
        <f t="shared" si="195"/>
        <v>#DIV/0!</v>
      </c>
      <c r="AI572" s="1" t="e">
        <f t="shared" si="196"/>
        <v>#DIV/0!</v>
      </c>
      <c r="AJ572" s="1">
        <v>1.3240000000000001</v>
      </c>
      <c r="AK572" s="1">
        <f t="shared" si="207"/>
        <v>1.3240000000000001</v>
      </c>
      <c r="AL572" s="23">
        <f t="shared" si="192"/>
        <v>0.51976786361987659</v>
      </c>
      <c r="AO572" s="1" t="e">
        <f t="shared" si="197"/>
        <v>#DIV/0!</v>
      </c>
      <c r="AR572" s="1" t="e">
        <f t="shared" si="198"/>
        <v>#DIV/0!</v>
      </c>
      <c r="AS572" s="1">
        <v>0.81899999999999995</v>
      </c>
      <c r="AT572" s="1">
        <f t="shared" si="208"/>
        <v>0.81899999999999995</v>
      </c>
      <c r="AU572" s="23">
        <f t="shared" si="201"/>
        <v>0.70293797606093578</v>
      </c>
      <c r="AX572" s="1" t="e">
        <f t="shared" si="199"/>
        <v>#DIV/0!</v>
      </c>
      <c r="AY572" s="1">
        <v>0.65300000000000002</v>
      </c>
      <c r="AZ572" s="1">
        <f t="shared" si="209"/>
        <v>0.65300000000000002</v>
      </c>
      <c r="BA572" s="23">
        <f t="shared" ref="BA572:BA587" si="210">1-(AZ572/J572)</f>
        <v>0.76314834965542255</v>
      </c>
    </row>
    <row r="573" spans="2:61" x14ac:dyDescent="0.2">
      <c r="B573" s="22" t="s">
        <v>573</v>
      </c>
      <c r="I573" s="1">
        <v>2.8010000000000002</v>
      </c>
      <c r="J573" s="1">
        <f t="shared" si="202"/>
        <v>2.8010000000000002</v>
      </c>
      <c r="K573" s="23">
        <v>0</v>
      </c>
      <c r="N573" s="1" t="e">
        <f t="shared" si="193"/>
        <v>#DIV/0!</v>
      </c>
      <c r="O573" s="1">
        <v>2.4590000000000001</v>
      </c>
      <c r="P573" s="1">
        <f t="shared" si="204"/>
        <v>2.4590000000000001</v>
      </c>
      <c r="Q573" s="23">
        <f t="shared" si="189"/>
        <v>0.12209925026776158</v>
      </c>
      <c r="T573" s="1" t="e">
        <f t="shared" si="194"/>
        <v>#DIV/0!</v>
      </c>
      <c r="U573" s="1">
        <v>2.266</v>
      </c>
      <c r="V573" s="1">
        <f t="shared" si="205"/>
        <v>2.266</v>
      </c>
      <c r="W573" s="23">
        <f t="shared" si="190"/>
        <v>0.19100321313816493</v>
      </c>
      <c r="Z573" s="1" t="e">
        <f t="shared" si="200"/>
        <v>#DIV/0!</v>
      </c>
      <c r="AA573" s="1">
        <v>1.8859999999999999</v>
      </c>
      <c r="AB573" s="1">
        <f t="shared" si="206"/>
        <v>1.8859999999999999</v>
      </c>
      <c r="AC573" s="23">
        <f t="shared" si="191"/>
        <v>0.3266690467690111</v>
      </c>
      <c r="AF573" s="1" t="e">
        <f t="shared" si="195"/>
        <v>#DIV/0!</v>
      </c>
      <c r="AI573" s="1" t="e">
        <f t="shared" si="196"/>
        <v>#DIV/0!</v>
      </c>
      <c r="AJ573" s="1">
        <v>1.3240000000000001</v>
      </c>
      <c r="AK573" s="1">
        <f t="shared" si="207"/>
        <v>1.3240000000000001</v>
      </c>
      <c r="AL573" s="23">
        <f t="shared" si="192"/>
        <v>0.52731167440199922</v>
      </c>
      <c r="AO573" s="1" t="e">
        <f t="shared" si="197"/>
        <v>#DIV/0!</v>
      </c>
      <c r="AR573" s="1" t="e">
        <f t="shared" si="198"/>
        <v>#DIV/0!</v>
      </c>
      <c r="AS573" s="1">
        <v>0.81699999999999995</v>
      </c>
      <c r="AT573" s="1">
        <f t="shared" si="208"/>
        <v>0.81699999999999995</v>
      </c>
      <c r="AU573" s="23">
        <f t="shared" si="201"/>
        <v>0.70831845769368085</v>
      </c>
      <c r="AX573" s="1" t="e">
        <f t="shared" si="199"/>
        <v>#DIV/0!</v>
      </c>
      <c r="AY573" s="1">
        <v>0.623</v>
      </c>
      <c r="AZ573" s="1">
        <f t="shared" si="209"/>
        <v>0.623</v>
      </c>
      <c r="BA573" s="23">
        <f t="shared" si="210"/>
        <v>0.77757943591574441</v>
      </c>
    </row>
    <row r="574" spans="2:61" x14ac:dyDescent="0.2">
      <c r="B574" s="22"/>
    </row>
    <row r="575" spans="2:61" x14ac:dyDescent="0.2">
      <c r="B575" s="22" t="s">
        <v>562</v>
      </c>
      <c r="C575" s="1">
        <v>10</v>
      </c>
      <c r="F575" s="1" t="e">
        <f>ROUND(E575/D575,2)</f>
        <v>#DIV/0!</v>
      </c>
      <c r="G575" s="1" t="s">
        <v>63</v>
      </c>
      <c r="H575" s="1" t="s">
        <v>977</v>
      </c>
      <c r="I575" s="1">
        <v>2.64</v>
      </c>
      <c r="J575" s="1">
        <f t="shared" si="202"/>
        <v>2.64</v>
      </c>
      <c r="K575" s="23">
        <v>0</v>
      </c>
      <c r="N575" s="1" t="e">
        <f t="shared" si="193"/>
        <v>#DIV/0!</v>
      </c>
      <c r="O575" s="1">
        <v>2.5350000000000001</v>
      </c>
      <c r="P575" s="1">
        <f t="shared" si="204"/>
        <v>2.5350000000000001</v>
      </c>
      <c r="Q575" s="23">
        <f t="shared" si="189"/>
        <v>3.9772727272727293E-2</v>
      </c>
      <c r="T575" s="1" t="e">
        <f t="shared" si="194"/>
        <v>#DIV/0!</v>
      </c>
      <c r="U575" s="1">
        <v>2.5139999999999998</v>
      </c>
      <c r="V575" s="1">
        <f t="shared" si="205"/>
        <v>2.5139999999999998</v>
      </c>
      <c r="W575" s="23">
        <f t="shared" si="190"/>
        <v>4.772727272727284E-2</v>
      </c>
      <c r="X575" s="1">
        <v>1530</v>
      </c>
      <c r="Y575" s="1">
        <v>1840</v>
      </c>
      <c r="Z575" s="1">
        <f t="shared" si="200"/>
        <v>1.2</v>
      </c>
      <c r="AA575" s="1">
        <v>2.3809999999999998</v>
      </c>
      <c r="AB575" s="1">
        <f t="shared" si="206"/>
        <v>2.3809999999999998</v>
      </c>
      <c r="AC575" s="23">
        <f t="shared" si="191"/>
        <v>9.8106060606060752E-2</v>
      </c>
      <c r="AF575" s="1" t="e">
        <f t="shared" si="195"/>
        <v>#DIV/0!</v>
      </c>
      <c r="AG575" s="1">
        <v>2900</v>
      </c>
      <c r="AH575" s="1">
        <v>3500</v>
      </c>
      <c r="AI575" s="1">
        <f t="shared" si="196"/>
        <v>1.21</v>
      </c>
      <c r="AJ575" s="1">
        <v>2.1800000000000002</v>
      </c>
      <c r="AK575" s="1">
        <f t="shared" si="207"/>
        <v>2.1800000000000002</v>
      </c>
      <c r="AL575" s="23">
        <f t="shared" si="192"/>
        <v>0.1742424242424242</v>
      </c>
      <c r="AO575" s="1" t="e">
        <f t="shared" si="197"/>
        <v>#DIV/0!</v>
      </c>
      <c r="AR575" s="1" t="e">
        <f t="shared" si="198"/>
        <v>#DIV/0!</v>
      </c>
      <c r="AS575" s="1">
        <v>1.8640000000000001</v>
      </c>
      <c r="AT575" s="1">
        <f t="shared" si="208"/>
        <v>1.8640000000000001</v>
      </c>
      <c r="AU575" s="23">
        <f t="shared" si="201"/>
        <v>0.29393939393939394</v>
      </c>
      <c r="AV575" s="1">
        <v>5600</v>
      </c>
      <c r="AW575" s="1">
        <v>7200</v>
      </c>
      <c r="AX575" s="1">
        <f t="shared" si="199"/>
        <v>1.29</v>
      </c>
      <c r="AY575" s="1">
        <v>1.6479999999999999</v>
      </c>
      <c r="AZ575" s="1">
        <f t="shared" si="209"/>
        <v>1.6479999999999999</v>
      </c>
      <c r="BA575" s="23">
        <f t="shared" si="210"/>
        <v>0.37575757575757585</v>
      </c>
      <c r="BB575" s="1" t="s">
        <v>568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</row>
    <row r="576" spans="2:61" x14ac:dyDescent="0.2">
      <c r="B576" s="22" t="s">
        <v>563</v>
      </c>
      <c r="C576" s="1">
        <v>11</v>
      </c>
      <c r="F576" s="1" t="e">
        <f>ROUND(E576/D576,2)</f>
        <v>#DIV/0!</v>
      </c>
      <c r="G576" s="1" t="s">
        <v>63</v>
      </c>
      <c r="H576" s="1" t="s">
        <v>1001</v>
      </c>
      <c r="I576" s="1">
        <v>2.7429999999999999</v>
      </c>
      <c r="J576" s="1">
        <f t="shared" si="202"/>
        <v>2.7429999999999999</v>
      </c>
      <c r="K576" s="23">
        <v>0</v>
      </c>
      <c r="N576" s="1" t="e">
        <f t="shared" si="193"/>
        <v>#DIV/0!</v>
      </c>
      <c r="O576" s="1">
        <v>2.6840000000000002</v>
      </c>
      <c r="P576" s="1">
        <f t="shared" si="204"/>
        <v>2.6840000000000002</v>
      </c>
      <c r="Q576" s="23">
        <f t="shared" si="189"/>
        <v>2.1509296390812893E-2</v>
      </c>
      <c r="T576" s="1" t="e">
        <f t="shared" si="194"/>
        <v>#DIV/0!</v>
      </c>
      <c r="U576" s="1">
        <v>2.5259999999999998</v>
      </c>
      <c r="V576" s="1">
        <f t="shared" si="205"/>
        <v>2.5259999999999998</v>
      </c>
      <c r="W576" s="23">
        <f t="shared" si="190"/>
        <v>7.9110462996718978E-2</v>
      </c>
      <c r="X576" s="1">
        <v>2200</v>
      </c>
      <c r="Y576" s="1">
        <v>2600</v>
      </c>
      <c r="Z576" s="1">
        <f t="shared" si="200"/>
        <v>1.18</v>
      </c>
      <c r="AA576" s="1">
        <v>2.4369999999999998</v>
      </c>
      <c r="AB576" s="1">
        <f t="shared" si="206"/>
        <v>2.4369999999999998</v>
      </c>
      <c r="AC576" s="23">
        <f t="shared" si="191"/>
        <v>0.11155668975574196</v>
      </c>
      <c r="AF576" s="1" t="e">
        <f t="shared" si="195"/>
        <v>#DIV/0!</v>
      </c>
      <c r="AG576" s="1">
        <v>4000</v>
      </c>
      <c r="AH576" s="1">
        <v>4600</v>
      </c>
      <c r="AI576" s="1">
        <f t="shared" si="196"/>
        <v>1.1499999999999999</v>
      </c>
      <c r="AJ576" s="1">
        <v>2.2029999999999998</v>
      </c>
      <c r="AK576" s="1">
        <f t="shared" si="207"/>
        <v>2.2029999999999998</v>
      </c>
      <c r="AL576" s="23">
        <f t="shared" si="192"/>
        <v>0.19686474662777986</v>
      </c>
      <c r="AO576" s="1" t="e">
        <f t="shared" si="197"/>
        <v>#DIV/0!</v>
      </c>
      <c r="AR576" s="1" t="e">
        <f t="shared" si="198"/>
        <v>#DIV/0!</v>
      </c>
      <c r="AS576" s="1">
        <v>1.8380000000000001</v>
      </c>
      <c r="AT576" s="1">
        <f t="shared" si="208"/>
        <v>1.8380000000000001</v>
      </c>
      <c r="AU576" s="23">
        <f t="shared" si="201"/>
        <v>0.3299307327743346</v>
      </c>
      <c r="AV576" s="1">
        <v>7200</v>
      </c>
      <c r="AW576" s="1">
        <v>8000</v>
      </c>
      <c r="AX576" s="1">
        <f t="shared" si="199"/>
        <v>1.1100000000000001</v>
      </c>
      <c r="AY576" s="1">
        <v>1.661</v>
      </c>
      <c r="AZ576" s="1">
        <f t="shared" si="209"/>
        <v>1.661</v>
      </c>
      <c r="BA576" s="23">
        <f t="shared" si="210"/>
        <v>0.39445862194677361</v>
      </c>
      <c r="BB576" s="1" t="s">
        <v>568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</row>
    <row r="577" spans="1:61" x14ac:dyDescent="0.2">
      <c r="B577" s="22" t="s">
        <v>574</v>
      </c>
      <c r="J577" s="1">
        <f t="shared" si="202"/>
        <v>0</v>
      </c>
      <c r="N577" s="1" t="e">
        <f t="shared" si="193"/>
        <v>#DIV/0!</v>
      </c>
      <c r="P577" s="1">
        <f t="shared" si="204"/>
        <v>0</v>
      </c>
      <c r="Q577" s="23" t="e">
        <f t="shared" si="189"/>
        <v>#DIV/0!</v>
      </c>
      <c r="T577" s="1" t="e">
        <f t="shared" si="194"/>
        <v>#DIV/0!</v>
      </c>
      <c r="V577" s="1">
        <f t="shared" si="205"/>
        <v>0</v>
      </c>
      <c r="W577" s="23" t="e">
        <f t="shared" si="190"/>
        <v>#DIV/0!</v>
      </c>
      <c r="Z577" s="1" t="e">
        <f t="shared" si="200"/>
        <v>#DIV/0!</v>
      </c>
      <c r="AB577" s="1">
        <f t="shared" si="206"/>
        <v>0</v>
      </c>
      <c r="AC577" s="23" t="e">
        <f t="shared" si="191"/>
        <v>#DIV/0!</v>
      </c>
      <c r="AF577" s="1" t="e">
        <f t="shared" si="195"/>
        <v>#DIV/0!</v>
      </c>
      <c r="AI577" s="1" t="e">
        <f t="shared" si="196"/>
        <v>#DIV/0!</v>
      </c>
      <c r="AK577" s="1">
        <f t="shared" si="207"/>
        <v>0</v>
      </c>
      <c r="AL577" s="23" t="e">
        <f t="shared" si="192"/>
        <v>#DIV/0!</v>
      </c>
      <c r="AO577" s="1" t="e">
        <f t="shared" si="197"/>
        <v>#DIV/0!</v>
      </c>
      <c r="AR577" s="1" t="e">
        <f t="shared" si="198"/>
        <v>#DIV/0!</v>
      </c>
      <c r="AS577" s="1">
        <v>1.8089999999999999</v>
      </c>
      <c r="AT577" s="1">
        <f t="shared" si="208"/>
        <v>1.8089999999999999</v>
      </c>
      <c r="AU577" s="23" t="e">
        <f t="shared" si="201"/>
        <v>#DIV/0!</v>
      </c>
      <c r="AX577" s="1" t="e">
        <f t="shared" si="199"/>
        <v>#DIV/0!</v>
      </c>
      <c r="AY577" s="1">
        <v>1.629</v>
      </c>
      <c r="AZ577" s="1">
        <f t="shared" si="209"/>
        <v>1.629</v>
      </c>
      <c r="BA577" s="23" t="e">
        <f t="shared" si="210"/>
        <v>#DIV/0!</v>
      </c>
    </row>
    <row r="578" spans="1:61" x14ac:dyDescent="0.2">
      <c r="B578" s="22" t="s">
        <v>575</v>
      </c>
      <c r="J578" s="1">
        <f t="shared" si="202"/>
        <v>0</v>
      </c>
      <c r="N578" s="1" t="e">
        <f t="shared" si="193"/>
        <v>#DIV/0!</v>
      </c>
      <c r="P578" s="1">
        <f t="shared" si="204"/>
        <v>0</v>
      </c>
      <c r="Q578" s="23" t="e">
        <f t="shared" si="189"/>
        <v>#DIV/0!</v>
      </c>
      <c r="T578" s="1" t="e">
        <f t="shared" si="194"/>
        <v>#DIV/0!</v>
      </c>
      <c r="V578" s="1">
        <f t="shared" si="205"/>
        <v>0</v>
      </c>
      <c r="W578" s="23" t="e">
        <f t="shared" si="190"/>
        <v>#DIV/0!</v>
      </c>
      <c r="Z578" s="1" t="e">
        <f t="shared" si="200"/>
        <v>#DIV/0!</v>
      </c>
      <c r="AB578" s="1">
        <f t="shared" si="206"/>
        <v>0</v>
      </c>
      <c r="AC578" s="23" t="e">
        <f t="shared" si="191"/>
        <v>#DIV/0!</v>
      </c>
      <c r="AF578" s="1" t="e">
        <f t="shared" si="195"/>
        <v>#DIV/0!</v>
      </c>
      <c r="AI578" s="1" t="e">
        <f t="shared" si="196"/>
        <v>#DIV/0!</v>
      </c>
      <c r="AK578" s="1">
        <f t="shared" si="207"/>
        <v>0</v>
      </c>
      <c r="AL578" s="23" t="e">
        <f t="shared" si="192"/>
        <v>#DIV/0!</v>
      </c>
      <c r="AO578" s="1" t="e">
        <f t="shared" si="197"/>
        <v>#DIV/0!</v>
      </c>
      <c r="AR578" s="1" t="e">
        <f t="shared" si="198"/>
        <v>#DIV/0!</v>
      </c>
      <c r="AS578" s="1">
        <v>1.8240000000000001</v>
      </c>
      <c r="AT578" s="1">
        <f t="shared" si="208"/>
        <v>1.8240000000000001</v>
      </c>
      <c r="AU578" s="23" t="e">
        <f t="shared" si="201"/>
        <v>#DIV/0!</v>
      </c>
      <c r="AX578" s="1" t="e">
        <f t="shared" si="199"/>
        <v>#DIV/0!</v>
      </c>
      <c r="AY578" s="1">
        <v>1.6759999999999999</v>
      </c>
      <c r="AZ578" s="1">
        <f t="shared" si="209"/>
        <v>1.6759999999999999</v>
      </c>
      <c r="BA578" s="23" t="e">
        <f t="shared" si="210"/>
        <v>#DIV/0!</v>
      </c>
    </row>
    <row r="579" spans="1:61" x14ac:dyDescent="0.2">
      <c r="B579" s="22" t="s">
        <v>573</v>
      </c>
      <c r="J579" s="1">
        <f t="shared" si="202"/>
        <v>0</v>
      </c>
      <c r="N579" s="1" t="e">
        <f t="shared" si="193"/>
        <v>#DIV/0!</v>
      </c>
      <c r="P579" s="1">
        <f t="shared" si="204"/>
        <v>0</v>
      </c>
      <c r="Q579" s="23" t="e">
        <f t="shared" si="189"/>
        <v>#DIV/0!</v>
      </c>
      <c r="T579" s="1" t="e">
        <f t="shared" si="194"/>
        <v>#DIV/0!</v>
      </c>
      <c r="V579" s="1">
        <f t="shared" si="205"/>
        <v>0</v>
      </c>
      <c r="W579" s="23" t="e">
        <f t="shared" si="190"/>
        <v>#DIV/0!</v>
      </c>
      <c r="Z579" s="1" t="e">
        <f t="shared" si="200"/>
        <v>#DIV/0!</v>
      </c>
      <c r="AB579" s="1">
        <f t="shared" si="206"/>
        <v>0</v>
      </c>
      <c r="AC579" s="23" t="e">
        <f t="shared" si="191"/>
        <v>#DIV/0!</v>
      </c>
      <c r="AF579" s="1" t="e">
        <f t="shared" si="195"/>
        <v>#DIV/0!</v>
      </c>
      <c r="AI579" s="1" t="e">
        <f t="shared" si="196"/>
        <v>#DIV/0!</v>
      </c>
      <c r="AK579" s="1">
        <f t="shared" si="207"/>
        <v>0</v>
      </c>
      <c r="AL579" s="23" t="e">
        <f t="shared" si="192"/>
        <v>#DIV/0!</v>
      </c>
      <c r="AO579" s="1" t="e">
        <f t="shared" si="197"/>
        <v>#DIV/0!</v>
      </c>
      <c r="AR579" s="1" t="e">
        <f t="shared" si="198"/>
        <v>#DIV/0!</v>
      </c>
      <c r="AS579" s="1">
        <v>1.829</v>
      </c>
      <c r="AT579" s="1">
        <f t="shared" si="208"/>
        <v>1.829</v>
      </c>
      <c r="AU579" s="23" t="e">
        <f t="shared" si="201"/>
        <v>#DIV/0!</v>
      </c>
      <c r="AX579" s="1" t="e">
        <f t="shared" si="199"/>
        <v>#DIV/0!</v>
      </c>
      <c r="AY579" s="1">
        <v>1.6739999999999999</v>
      </c>
      <c r="AZ579" s="1">
        <f t="shared" si="209"/>
        <v>1.6739999999999999</v>
      </c>
      <c r="BA579" s="23" t="e">
        <f t="shared" si="210"/>
        <v>#DIV/0!</v>
      </c>
    </row>
    <row r="580" spans="1:61" x14ac:dyDescent="0.2">
      <c r="B580" s="22" t="s">
        <v>564</v>
      </c>
      <c r="C580" s="1">
        <v>12</v>
      </c>
      <c r="F580" s="1" t="e">
        <f>ROUND(E580/D580,2)</f>
        <v>#DIV/0!</v>
      </c>
      <c r="G580" s="1" t="s">
        <v>63</v>
      </c>
      <c r="H580" s="1" t="s">
        <v>1002</v>
      </c>
      <c r="I580" s="1">
        <v>2.7240000000000002</v>
      </c>
      <c r="J580" s="1">
        <f t="shared" si="202"/>
        <v>2.7240000000000002</v>
      </c>
      <c r="K580" s="23">
        <v>0</v>
      </c>
      <c r="N580" s="1" t="e">
        <f t="shared" si="193"/>
        <v>#DIV/0!</v>
      </c>
      <c r="O580" s="1">
        <v>2.6819999999999999</v>
      </c>
      <c r="P580" s="1">
        <f t="shared" si="204"/>
        <v>2.6819999999999999</v>
      </c>
      <c r="Q580" s="23">
        <f t="shared" ref="Q580:Q586" si="211">1-(P580/J580)</f>
        <v>1.5418502202643292E-2</v>
      </c>
      <c r="T580" s="1" t="e">
        <f t="shared" si="194"/>
        <v>#DIV/0!</v>
      </c>
      <c r="U580" s="1">
        <v>2.661</v>
      </c>
      <c r="V580" s="1">
        <f t="shared" si="205"/>
        <v>2.661</v>
      </c>
      <c r="W580" s="23">
        <f t="shared" ref="W580:W587" si="212">1-(V580/J580)</f>
        <v>2.3127753303964771E-2</v>
      </c>
      <c r="X580" s="1" t="s">
        <v>717</v>
      </c>
      <c r="Y580" s="1">
        <v>860</v>
      </c>
      <c r="Z580" s="1">
        <f>ROUND(Y580/740,2)</f>
        <v>1.1599999999999999</v>
      </c>
      <c r="AA580" s="1">
        <v>2.5819999999999999</v>
      </c>
      <c r="AB580" s="1">
        <f t="shared" si="206"/>
        <v>2.5819999999999999</v>
      </c>
      <c r="AC580" s="23">
        <f t="shared" ref="AC580:AC587" si="213">1-(AB580/J580)</f>
        <v>5.2129221732746034E-2</v>
      </c>
      <c r="AF580" s="1" t="e">
        <f t="shared" si="195"/>
        <v>#DIV/0!</v>
      </c>
      <c r="AG580" s="1">
        <v>1580</v>
      </c>
      <c r="AH580" s="1">
        <v>1880</v>
      </c>
      <c r="AI580" s="1">
        <f t="shared" si="196"/>
        <v>1.19</v>
      </c>
      <c r="AJ580" s="1">
        <v>2.4689999999999999</v>
      </c>
      <c r="AK580" s="1">
        <f t="shared" si="207"/>
        <v>2.4689999999999999</v>
      </c>
      <c r="AL580" s="23">
        <f t="shared" ref="AL580:AL587" si="214">1-(AK580/J580)</f>
        <v>9.3612334801762231E-2</v>
      </c>
      <c r="AO580" s="1" t="e">
        <f t="shared" si="197"/>
        <v>#DIV/0!</v>
      </c>
      <c r="AR580" s="1" t="e">
        <f t="shared" si="198"/>
        <v>#DIV/0!</v>
      </c>
      <c r="AS580" s="1">
        <v>2.2559999999999998</v>
      </c>
      <c r="AT580" s="1">
        <f t="shared" si="208"/>
        <v>2.2559999999999998</v>
      </c>
      <c r="AU580" s="23">
        <f t="shared" si="201"/>
        <v>0.17180616740088117</v>
      </c>
      <c r="AV580" s="1">
        <v>3400</v>
      </c>
      <c r="AW580" s="1">
        <v>4000</v>
      </c>
      <c r="AX580" s="1">
        <f t="shared" si="199"/>
        <v>1.18</v>
      </c>
      <c r="AY580" s="1">
        <v>2.1659999999999999</v>
      </c>
      <c r="AZ580" s="1">
        <f t="shared" si="209"/>
        <v>2.1659999999999999</v>
      </c>
      <c r="BA580" s="23">
        <f t="shared" si="210"/>
        <v>0.20484581497797361</v>
      </c>
      <c r="BB580" s="1" t="s">
        <v>568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</row>
    <row r="581" spans="1:61" x14ac:dyDescent="0.2">
      <c r="B581" s="22" t="s">
        <v>574</v>
      </c>
      <c r="I581" s="1">
        <v>2.726</v>
      </c>
      <c r="J581" s="1">
        <f t="shared" si="202"/>
        <v>2.726</v>
      </c>
      <c r="K581" s="23">
        <v>0</v>
      </c>
      <c r="N581" s="1" t="e">
        <f t="shared" ref="N581:N587" si="215">ROUND(M581/L581,2)</f>
        <v>#DIV/0!</v>
      </c>
      <c r="P581" s="1">
        <f t="shared" si="204"/>
        <v>0</v>
      </c>
      <c r="Q581" s="23">
        <f t="shared" si="211"/>
        <v>1</v>
      </c>
      <c r="T581" s="1" t="e">
        <f t="shared" ref="T581:T632" si="216">ROUND(S581/R581,2)</f>
        <v>#DIV/0!</v>
      </c>
      <c r="V581" s="1">
        <f t="shared" si="205"/>
        <v>0</v>
      </c>
      <c r="W581" s="23">
        <f t="shared" si="212"/>
        <v>1</v>
      </c>
      <c r="Z581" s="1" t="e">
        <f t="shared" ref="Z581:Z626" si="217">ROUND(Y581/X581,2)</f>
        <v>#DIV/0!</v>
      </c>
      <c r="AA581" s="1">
        <v>2.5880000000000001</v>
      </c>
      <c r="AB581" s="1">
        <f t="shared" si="206"/>
        <v>2.5880000000000001</v>
      </c>
      <c r="AC581" s="23">
        <f t="shared" si="213"/>
        <v>5.0623624358033692E-2</v>
      </c>
      <c r="AF581" s="1" t="e">
        <f t="shared" ref="AF581:AF632" si="218">ROUND(AE581/AD581,2)</f>
        <v>#DIV/0!</v>
      </c>
      <c r="AI581" s="1" t="e">
        <f t="shared" ref="AI581:AI632" si="219">ROUND(AH581/AG581,2)</f>
        <v>#DIV/0!</v>
      </c>
      <c r="AJ581" s="1">
        <v>2.4870000000000001</v>
      </c>
      <c r="AK581" s="1">
        <f t="shared" si="207"/>
        <v>2.4870000000000001</v>
      </c>
      <c r="AL581" s="23">
        <f t="shared" si="214"/>
        <v>8.7674247982391762E-2</v>
      </c>
      <c r="AO581" s="1" t="e">
        <f t="shared" ref="AO581:AO626" si="220">ROUND(AN581/AM581,2)</f>
        <v>#DIV/0!</v>
      </c>
      <c r="AR581" s="1" t="e">
        <f t="shared" ref="AR581:AR626" si="221">ROUND(AQ581/AP581,2)</f>
        <v>#DIV/0!</v>
      </c>
      <c r="AS581" s="1">
        <v>2.2370000000000001</v>
      </c>
      <c r="AT581" s="1">
        <f t="shared" si="208"/>
        <v>2.2370000000000001</v>
      </c>
      <c r="AU581" s="23">
        <f t="shared" si="201"/>
        <v>0.17938371239911954</v>
      </c>
      <c r="AX581" s="1" t="e">
        <f t="shared" ref="AX581:AX618" si="222">ROUND(AW581/AV581,2)</f>
        <v>#DIV/0!</v>
      </c>
      <c r="AY581" s="1">
        <v>2.177</v>
      </c>
      <c r="AZ581" s="1">
        <f t="shared" si="209"/>
        <v>2.177</v>
      </c>
      <c r="BA581" s="23">
        <f t="shared" si="210"/>
        <v>0.20139398385913421</v>
      </c>
    </row>
    <row r="582" spans="1:61" x14ac:dyDescent="0.2">
      <c r="B582" s="22" t="s">
        <v>575</v>
      </c>
      <c r="I582" s="1">
        <v>2.7130000000000001</v>
      </c>
      <c r="J582" s="1">
        <f t="shared" si="202"/>
        <v>2.7130000000000001</v>
      </c>
      <c r="K582" s="23">
        <v>0</v>
      </c>
      <c r="N582" s="1" t="e">
        <f t="shared" si="215"/>
        <v>#DIV/0!</v>
      </c>
      <c r="P582" s="1">
        <f t="shared" si="204"/>
        <v>0</v>
      </c>
      <c r="Q582" s="23">
        <f t="shared" si="211"/>
        <v>1</v>
      </c>
      <c r="T582" s="1" t="e">
        <f t="shared" si="216"/>
        <v>#DIV/0!</v>
      </c>
      <c r="V582" s="1">
        <f t="shared" si="205"/>
        <v>0</v>
      </c>
      <c r="W582" s="23">
        <f t="shared" si="212"/>
        <v>1</v>
      </c>
      <c r="Z582" s="1" t="e">
        <f t="shared" si="217"/>
        <v>#DIV/0!</v>
      </c>
      <c r="AA582" s="1">
        <v>2.5739999999999998</v>
      </c>
      <c r="AB582" s="1">
        <f t="shared" si="206"/>
        <v>2.5739999999999998</v>
      </c>
      <c r="AC582" s="23">
        <f t="shared" si="213"/>
        <v>5.1234795429414004E-2</v>
      </c>
      <c r="AF582" s="1" t="e">
        <f t="shared" si="218"/>
        <v>#DIV/0!</v>
      </c>
      <c r="AI582" s="1" t="e">
        <f t="shared" si="219"/>
        <v>#DIV/0!</v>
      </c>
      <c r="AJ582" s="1">
        <v>2.4340000000000002</v>
      </c>
      <c r="AK582" s="1">
        <f t="shared" si="207"/>
        <v>2.4340000000000002</v>
      </c>
      <c r="AL582" s="23">
        <f t="shared" si="214"/>
        <v>0.10283818650939913</v>
      </c>
      <c r="AO582" s="1" t="e">
        <f t="shared" si="220"/>
        <v>#DIV/0!</v>
      </c>
      <c r="AR582" s="1" t="e">
        <f t="shared" si="221"/>
        <v>#DIV/0!</v>
      </c>
      <c r="AS582" s="1">
        <v>2.258</v>
      </c>
      <c r="AT582" s="1">
        <f t="shared" si="208"/>
        <v>2.258</v>
      </c>
      <c r="AU582" s="23">
        <f t="shared" si="201"/>
        <v>0.16771102100995205</v>
      </c>
      <c r="AX582" s="1" t="e">
        <f t="shared" si="222"/>
        <v>#DIV/0!</v>
      </c>
      <c r="AY582" s="1">
        <v>2.17</v>
      </c>
      <c r="AZ582" s="1">
        <f t="shared" si="209"/>
        <v>2.17</v>
      </c>
      <c r="BA582" s="23">
        <f t="shared" si="210"/>
        <v>0.20014743826022863</v>
      </c>
    </row>
    <row r="583" spans="1:61" x14ac:dyDescent="0.2">
      <c r="B583" s="22" t="s">
        <v>573</v>
      </c>
      <c r="I583" s="1">
        <v>2.7090000000000001</v>
      </c>
      <c r="J583" s="1">
        <f t="shared" si="202"/>
        <v>2.7090000000000001</v>
      </c>
      <c r="K583" s="23">
        <v>0</v>
      </c>
      <c r="N583" s="1" t="e">
        <f t="shared" si="215"/>
        <v>#DIV/0!</v>
      </c>
      <c r="P583" s="1">
        <f t="shared" si="204"/>
        <v>0</v>
      </c>
      <c r="Q583" s="23">
        <f t="shared" si="211"/>
        <v>1</v>
      </c>
      <c r="T583" s="1" t="e">
        <f t="shared" si="216"/>
        <v>#DIV/0!</v>
      </c>
      <c r="V583" s="1">
        <f t="shared" si="205"/>
        <v>0</v>
      </c>
      <c r="W583" s="23">
        <f t="shared" si="212"/>
        <v>1</v>
      </c>
      <c r="Z583" s="1" t="e">
        <f t="shared" si="217"/>
        <v>#DIV/0!</v>
      </c>
      <c r="AA583" s="1">
        <v>2.5779999999999998</v>
      </c>
      <c r="AB583" s="1">
        <f t="shared" si="206"/>
        <v>2.5779999999999998</v>
      </c>
      <c r="AC583" s="23">
        <f t="shared" si="213"/>
        <v>4.8357327427094976E-2</v>
      </c>
      <c r="AF583" s="1" t="e">
        <f t="shared" si="218"/>
        <v>#DIV/0!</v>
      </c>
      <c r="AI583" s="1" t="e">
        <f t="shared" si="219"/>
        <v>#DIV/0!</v>
      </c>
      <c r="AJ583" s="1">
        <v>2.444</v>
      </c>
      <c r="AK583" s="1">
        <f t="shared" si="207"/>
        <v>2.444</v>
      </c>
      <c r="AL583" s="23">
        <f t="shared" si="214"/>
        <v>9.7822074566260686E-2</v>
      </c>
      <c r="AO583" s="1" t="e">
        <f t="shared" si="220"/>
        <v>#DIV/0!</v>
      </c>
      <c r="AR583" s="1" t="e">
        <f t="shared" si="221"/>
        <v>#DIV/0!</v>
      </c>
      <c r="AS583" s="1">
        <v>2.2599999999999998</v>
      </c>
      <c r="AT583" s="1">
        <f t="shared" si="208"/>
        <v>2.2599999999999998</v>
      </c>
      <c r="AU583" s="23">
        <f t="shared" si="201"/>
        <v>0.16574381690660767</v>
      </c>
      <c r="AX583" s="1" t="e">
        <f t="shared" si="222"/>
        <v>#DIV/0!</v>
      </c>
      <c r="AY583" s="1">
        <v>2.1629999999999998</v>
      </c>
      <c r="AZ583" s="1">
        <f t="shared" si="209"/>
        <v>2.1629999999999998</v>
      </c>
      <c r="BA583" s="23">
        <f t="shared" si="210"/>
        <v>0.20155038759689936</v>
      </c>
    </row>
    <row r="584" spans="1:61" x14ac:dyDescent="0.2">
      <c r="B584" s="22"/>
    </row>
    <row r="585" spans="1:61" x14ac:dyDescent="0.2">
      <c r="B585" s="22" t="s">
        <v>565</v>
      </c>
      <c r="C585" s="1">
        <v>13</v>
      </c>
      <c r="F585" s="1" t="e">
        <f>ROUND(E585/D585,2)</f>
        <v>#DIV/0!</v>
      </c>
      <c r="G585" s="1" t="s">
        <v>63</v>
      </c>
      <c r="H585" s="1" t="s">
        <v>1003</v>
      </c>
      <c r="I585" s="1">
        <v>2.294</v>
      </c>
      <c r="J585" s="1">
        <f t="shared" si="202"/>
        <v>2.294</v>
      </c>
      <c r="K585" s="23">
        <v>0</v>
      </c>
      <c r="N585" s="1" t="e">
        <f t="shared" si="215"/>
        <v>#DIV/0!</v>
      </c>
      <c r="O585" s="1">
        <v>0.54200000000000004</v>
      </c>
      <c r="P585" s="1">
        <f t="shared" si="204"/>
        <v>0.54200000000000004</v>
      </c>
      <c r="Q585" s="23">
        <f t="shared" si="211"/>
        <v>0.76373147340889269</v>
      </c>
      <c r="R585" s="1" t="s">
        <v>124</v>
      </c>
      <c r="S585" s="1" t="s">
        <v>124</v>
      </c>
      <c r="T585" s="1" t="e">
        <f t="shared" si="216"/>
        <v>#VALUE!</v>
      </c>
      <c r="U585" s="1">
        <v>0.37</v>
      </c>
      <c r="V585" s="1">
        <f t="shared" si="205"/>
        <v>0.37</v>
      </c>
      <c r="W585" s="23">
        <f t="shared" si="212"/>
        <v>0.83870967741935487</v>
      </c>
      <c r="X585" s="1" t="s">
        <v>124</v>
      </c>
      <c r="Y585" s="1" t="s">
        <v>124</v>
      </c>
      <c r="Z585" s="1" t="e">
        <f t="shared" si="217"/>
        <v>#VALUE!</v>
      </c>
      <c r="AA585" s="1">
        <v>0.192</v>
      </c>
      <c r="AB585" s="1">
        <f t="shared" si="206"/>
        <v>0.192</v>
      </c>
      <c r="AC585" s="23">
        <f t="shared" si="213"/>
        <v>0.91630340017436795</v>
      </c>
      <c r="AF585" s="1" t="e">
        <f t="shared" si="218"/>
        <v>#DIV/0!</v>
      </c>
      <c r="AG585" s="1" t="s">
        <v>124</v>
      </c>
      <c r="AH585" s="1" t="s">
        <v>124</v>
      </c>
      <c r="AI585" s="1" t="e">
        <f t="shared" si="219"/>
        <v>#VALUE!</v>
      </c>
      <c r="AJ585" s="1">
        <v>0.109</v>
      </c>
      <c r="AK585" s="1">
        <f t="shared" si="207"/>
        <v>0.109</v>
      </c>
      <c r="AL585" s="23">
        <f t="shared" si="214"/>
        <v>0.95248474280732343</v>
      </c>
      <c r="AO585" s="1" t="e">
        <f t="shared" si="220"/>
        <v>#DIV/0!</v>
      </c>
      <c r="AR585" s="1" t="e">
        <f t="shared" si="221"/>
        <v>#DIV/0!</v>
      </c>
      <c r="AS585" s="1">
        <v>0</v>
      </c>
      <c r="AT585" s="1">
        <f t="shared" si="208"/>
        <v>0</v>
      </c>
      <c r="AU585" s="23">
        <f t="shared" si="201"/>
        <v>1</v>
      </c>
      <c r="AV585" s="1" t="s">
        <v>124</v>
      </c>
      <c r="AW585" s="1" t="s">
        <v>124</v>
      </c>
      <c r="AX585" s="1" t="e">
        <f t="shared" si="222"/>
        <v>#VALUE!</v>
      </c>
      <c r="AY585" s="1">
        <v>0</v>
      </c>
      <c r="AZ585" s="1">
        <f t="shared" si="209"/>
        <v>0</v>
      </c>
      <c r="BA585" s="23">
        <f t="shared" si="210"/>
        <v>1</v>
      </c>
      <c r="BB585" s="1" t="s">
        <v>568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</row>
    <row r="586" spans="1:61" x14ac:dyDescent="0.2">
      <c r="B586" s="22" t="s">
        <v>566</v>
      </c>
      <c r="C586" s="1">
        <v>14</v>
      </c>
      <c r="F586" s="1" t="e">
        <f>ROUND(E586/D586,2)</f>
        <v>#DIV/0!</v>
      </c>
      <c r="G586" s="1" t="s">
        <v>63</v>
      </c>
      <c r="H586" s="1" t="s">
        <v>1004</v>
      </c>
      <c r="I586" s="1">
        <v>2.177</v>
      </c>
      <c r="J586" s="1">
        <f t="shared" si="202"/>
        <v>2.177</v>
      </c>
      <c r="K586" s="23">
        <v>0</v>
      </c>
      <c r="N586" s="1" t="e">
        <f t="shared" si="215"/>
        <v>#DIV/0!</v>
      </c>
      <c r="O586" s="1">
        <v>0.15</v>
      </c>
      <c r="P586" s="1">
        <f t="shared" si="204"/>
        <v>0.15</v>
      </c>
      <c r="Q586" s="23">
        <f t="shared" si="211"/>
        <v>0.93109784106568672</v>
      </c>
      <c r="T586" s="1" t="e">
        <f t="shared" si="216"/>
        <v>#DIV/0!</v>
      </c>
      <c r="U586" s="1">
        <v>7.6999999999999999E-2</v>
      </c>
      <c r="V586" s="1">
        <f t="shared" si="205"/>
        <v>7.6999999999999999E-2</v>
      </c>
      <c r="W586" s="23">
        <f t="shared" si="212"/>
        <v>0.96463022508038587</v>
      </c>
      <c r="X586" s="1" t="s">
        <v>124</v>
      </c>
      <c r="Y586" s="1" t="s">
        <v>124</v>
      </c>
      <c r="Z586" s="1" t="e">
        <f t="shared" si="217"/>
        <v>#VALUE!</v>
      </c>
      <c r="AA586" s="1">
        <v>2.9000000000000001E-2</v>
      </c>
      <c r="AB586" s="1">
        <f t="shared" si="206"/>
        <v>2.9000000000000001E-2</v>
      </c>
      <c r="AC586" s="23">
        <f t="shared" si="213"/>
        <v>0.98667891593936607</v>
      </c>
      <c r="AF586" s="1" t="e">
        <f t="shared" si="218"/>
        <v>#DIV/0!</v>
      </c>
      <c r="AG586" s="1" t="s">
        <v>124</v>
      </c>
      <c r="AH586" s="1" t="s">
        <v>124</v>
      </c>
      <c r="AI586" s="1" t="e">
        <f t="shared" si="219"/>
        <v>#VALUE!</v>
      </c>
      <c r="AJ586" s="1">
        <v>0</v>
      </c>
      <c r="AK586" s="1">
        <f t="shared" si="207"/>
        <v>0</v>
      </c>
      <c r="AL586" s="23">
        <f t="shared" si="214"/>
        <v>1</v>
      </c>
      <c r="AO586" s="1" t="e">
        <f t="shared" si="220"/>
        <v>#DIV/0!</v>
      </c>
      <c r="AR586" s="1" t="e">
        <f t="shared" si="221"/>
        <v>#DIV/0!</v>
      </c>
      <c r="AS586" s="1">
        <v>0</v>
      </c>
      <c r="AT586" s="1">
        <f t="shared" si="208"/>
        <v>0</v>
      </c>
      <c r="AU586" s="23">
        <f t="shared" si="201"/>
        <v>1</v>
      </c>
      <c r="AV586" s="1" t="s">
        <v>124</v>
      </c>
      <c r="AW586" s="1" t="s">
        <v>124</v>
      </c>
      <c r="AX586" s="1" t="e">
        <f t="shared" si="222"/>
        <v>#VALUE!</v>
      </c>
      <c r="AY586" s="1">
        <v>0</v>
      </c>
      <c r="AZ586" s="1">
        <f t="shared" si="209"/>
        <v>0</v>
      </c>
      <c r="BA586" s="23">
        <f t="shared" si="210"/>
        <v>1</v>
      </c>
      <c r="BB586" s="1" t="s">
        <v>568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</row>
    <row r="587" spans="1:61" x14ac:dyDescent="0.2">
      <c r="B587" s="22" t="s">
        <v>567</v>
      </c>
      <c r="C587" s="1">
        <v>15</v>
      </c>
      <c r="F587" s="1" t="e">
        <f>ROUND(E587/D587,2)</f>
        <v>#DIV/0!</v>
      </c>
      <c r="G587" s="1" t="s">
        <v>63</v>
      </c>
      <c r="H587" s="1" t="s">
        <v>1005</v>
      </c>
      <c r="I587" s="1">
        <v>2.9169999999999998</v>
      </c>
      <c r="J587" s="1">
        <f t="shared" si="202"/>
        <v>2.9169999999999998</v>
      </c>
      <c r="K587" s="23">
        <v>0</v>
      </c>
      <c r="N587" s="1" t="e">
        <f t="shared" si="215"/>
        <v>#DIV/0!</v>
      </c>
      <c r="O587" s="1">
        <v>2.52</v>
      </c>
      <c r="P587" s="1">
        <f t="shared" si="204"/>
        <v>2.52</v>
      </c>
      <c r="Q587" s="23">
        <f>1-(P587/J587)</f>
        <v>0.13609873157353436</v>
      </c>
      <c r="T587" s="1" t="e">
        <f t="shared" si="216"/>
        <v>#DIV/0!</v>
      </c>
      <c r="U587" s="1">
        <v>2.4039999999999999</v>
      </c>
      <c r="V587" s="1">
        <f t="shared" si="205"/>
        <v>2.4039999999999999</v>
      </c>
      <c r="W587" s="23">
        <f t="shared" si="212"/>
        <v>0.17586561535824474</v>
      </c>
      <c r="X587" s="1">
        <v>6500</v>
      </c>
      <c r="Y587" s="1">
        <v>8800</v>
      </c>
      <c r="Z587" s="1">
        <f t="shared" si="217"/>
        <v>1.35</v>
      </c>
      <c r="AA587" s="1">
        <v>1.5629999999999999</v>
      </c>
      <c r="AB587" s="1">
        <f t="shared" si="206"/>
        <v>1.5629999999999999</v>
      </c>
      <c r="AC587" s="23">
        <f t="shared" si="213"/>
        <v>0.4641755227973946</v>
      </c>
      <c r="AF587" s="1" t="e">
        <f t="shared" si="218"/>
        <v>#DIV/0!</v>
      </c>
      <c r="AG587" s="1">
        <v>8700</v>
      </c>
      <c r="AH587" s="1">
        <v>12800</v>
      </c>
      <c r="AI587" s="1">
        <f t="shared" si="219"/>
        <v>1.47</v>
      </c>
      <c r="AJ587" s="1">
        <v>0.96899999999999997</v>
      </c>
      <c r="AK587" s="1">
        <f t="shared" si="207"/>
        <v>0.96899999999999997</v>
      </c>
      <c r="AL587" s="23">
        <f t="shared" si="214"/>
        <v>0.66780939321220423</v>
      </c>
      <c r="AO587" s="1" t="e">
        <f t="shared" si="220"/>
        <v>#DIV/0!</v>
      </c>
      <c r="AR587" s="1" t="e">
        <f t="shared" si="221"/>
        <v>#DIV/0!</v>
      </c>
      <c r="AS587" s="1">
        <v>0.499</v>
      </c>
      <c r="AT587" s="1">
        <f t="shared" si="208"/>
        <v>0.499</v>
      </c>
      <c r="AU587" s="23">
        <f t="shared" ref="AU587" si="223">1-(AT587/J587)</f>
        <v>0.82893383613301341</v>
      </c>
      <c r="AV587" s="1">
        <v>9100</v>
      </c>
      <c r="AW587" s="1">
        <v>15900</v>
      </c>
      <c r="AX587" s="1">
        <f t="shared" si="222"/>
        <v>1.75</v>
      </c>
      <c r="AY587" s="1">
        <v>0.38100000000000001</v>
      </c>
      <c r="AZ587" s="1">
        <f t="shared" si="209"/>
        <v>0.38100000000000001</v>
      </c>
      <c r="BA587" s="23">
        <f t="shared" si="210"/>
        <v>0.86938635584504631</v>
      </c>
      <c r="BB587" s="1" t="s">
        <v>568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</row>
    <row r="588" spans="1:61" x14ac:dyDescent="0.2">
      <c r="B588" s="22"/>
      <c r="W588" s="33"/>
    </row>
    <row r="589" spans="1:61" x14ac:dyDescent="0.2">
      <c r="B589" s="22"/>
      <c r="W589" s="33"/>
    </row>
    <row r="590" spans="1:61" ht="20.25" x14ac:dyDescent="0.3">
      <c r="A590" s="37" t="s">
        <v>589</v>
      </c>
      <c r="B590" s="22"/>
      <c r="W590" s="33"/>
      <c r="AZ590" s="1">
        <f t="shared" si="209"/>
        <v>0</v>
      </c>
    </row>
    <row r="591" spans="1:61" x14ac:dyDescent="0.2">
      <c r="B591" s="22"/>
      <c r="W591" s="33"/>
    </row>
    <row r="592" spans="1:61" x14ac:dyDescent="0.2">
      <c r="B592" s="22"/>
      <c r="W592" s="33"/>
    </row>
    <row r="593" spans="1:60" ht="15" x14ac:dyDescent="0.25">
      <c r="B593" s="22"/>
      <c r="D593" s="1" t="s">
        <v>590</v>
      </c>
      <c r="I593" s="36" t="s">
        <v>591</v>
      </c>
      <c r="J593" s="36"/>
      <c r="W593" s="33"/>
      <c r="AZ593" s="1">
        <f t="shared" si="209"/>
        <v>0</v>
      </c>
    </row>
    <row r="594" spans="1:60" ht="15" x14ac:dyDescent="0.25">
      <c r="B594" s="22"/>
      <c r="D594" s="1" t="s">
        <v>592</v>
      </c>
      <c r="E594" s="1" t="s">
        <v>593</v>
      </c>
      <c r="I594" s="36"/>
      <c r="J594" s="36"/>
      <c r="W594" s="33"/>
      <c r="AZ594" s="1">
        <f t="shared" si="209"/>
        <v>0</v>
      </c>
    </row>
    <row r="595" spans="1:60" ht="15" x14ac:dyDescent="0.25">
      <c r="B595" s="22" t="s">
        <v>587</v>
      </c>
      <c r="D595" s="1">
        <v>3</v>
      </c>
      <c r="E595" s="1">
        <v>6</v>
      </c>
      <c r="I595" s="36">
        <v>0.85</v>
      </c>
      <c r="J595" s="36" t="s">
        <v>1009</v>
      </c>
      <c r="W595" s="33"/>
      <c r="AZ595" s="1">
        <f t="shared" si="209"/>
        <v>0</v>
      </c>
    </row>
    <row r="596" spans="1:60" ht="15" x14ac:dyDescent="0.25">
      <c r="B596" s="22" t="s">
        <v>588</v>
      </c>
      <c r="D596" s="1">
        <v>3</v>
      </c>
      <c r="E596" s="1">
        <v>6</v>
      </c>
      <c r="I596" s="36">
        <v>0.87</v>
      </c>
      <c r="J596" s="36" t="s">
        <v>1012</v>
      </c>
      <c r="W596" s="33"/>
      <c r="AZ596" s="1">
        <f t="shared" si="209"/>
        <v>0</v>
      </c>
    </row>
    <row r="597" spans="1:60" x14ac:dyDescent="0.2">
      <c r="B597" s="22"/>
      <c r="W597" s="33"/>
      <c r="AZ597" s="1">
        <f t="shared" si="209"/>
        <v>0</v>
      </c>
    </row>
    <row r="598" spans="1:60" x14ac:dyDescent="0.2">
      <c r="B598" s="22"/>
      <c r="W598" s="33"/>
      <c r="AZ598" s="1">
        <f t="shared" si="209"/>
        <v>0</v>
      </c>
    </row>
    <row r="599" spans="1:60" x14ac:dyDescent="0.2">
      <c r="B599" s="22"/>
      <c r="W599" s="33"/>
    </row>
    <row r="600" spans="1:60" x14ac:dyDescent="0.2">
      <c r="B600" s="22"/>
      <c r="W600" s="33"/>
    </row>
    <row r="601" spans="1:60" ht="15" x14ac:dyDescent="0.25">
      <c r="A601" s="36" t="s">
        <v>1018</v>
      </c>
      <c r="B601" s="22"/>
      <c r="W601" s="33"/>
      <c r="AZ601" s="1">
        <f t="shared" si="209"/>
        <v>0</v>
      </c>
    </row>
    <row r="602" spans="1:60" x14ac:dyDescent="0.2">
      <c r="B602" s="22" t="s">
        <v>538</v>
      </c>
      <c r="C602" s="1">
        <v>1</v>
      </c>
      <c r="D602" s="1">
        <v>0</v>
      </c>
      <c r="E602" s="1">
        <v>0</v>
      </c>
      <c r="F602" s="1" t="s">
        <v>124</v>
      </c>
      <c r="G602" s="1" t="s">
        <v>63</v>
      </c>
      <c r="H602" s="1" t="s">
        <v>1006</v>
      </c>
      <c r="I602" s="1">
        <v>2.5550000000000002</v>
      </c>
      <c r="K602" s="23">
        <v>0</v>
      </c>
      <c r="N602" s="1" t="e">
        <f>ROUND(M602/L602,2)</f>
        <v>#DIV/0!</v>
      </c>
      <c r="Q602" s="23">
        <f>1-(O602/I602)</f>
        <v>1</v>
      </c>
      <c r="T602" s="1" t="e">
        <f>ROUND(S602/R602,2)</f>
        <v>#DIV/0!</v>
      </c>
      <c r="W602" s="33">
        <f>1-(U602/I602)</f>
        <v>1</v>
      </c>
      <c r="Z602" s="1" t="e">
        <f>ROUND(Y602/X602,2)</f>
        <v>#DIV/0!</v>
      </c>
      <c r="AF602" s="1" t="e">
        <f>ROUND(AE602/AD602,2)</f>
        <v>#DIV/0!</v>
      </c>
      <c r="AI602" s="1" t="e">
        <f>ROUND(AH602/AG602,2)</f>
        <v>#DIV/0!</v>
      </c>
      <c r="AL602" s="23">
        <f>1-(AJ602/I602)</f>
        <v>1</v>
      </c>
      <c r="AO602" s="1" t="e">
        <f>ROUND(AN602/AM602,2)</f>
        <v>#DIV/0!</v>
      </c>
      <c r="AR602" s="1" t="e">
        <f>ROUND(AQ602/AP602,2)</f>
        <v>#DIV/0!</v>
      </c>
      <c r="AV602" s="1">
        <v>2900</v>
      </c>
      <c r="AW602" s="1">
        <v>3300</v>
      </c>
      <c r="AX602" s="1">
        <f>ROUND(AW602/AV602,2)</f>
        <v>1.1399999999999999</v>
      </c>
      <c r="AY602" s="1">
        <v>2.0609999999999999</v>
      </c>
      <c r="AZ602" s="1">
        <f t="shared" si="209"/>
        <v>2.0609999999999999</v>
      </c>
      <c r="BA602" s="23">
        <f>1-(AZ602/I602)</f>
        <v>0.19334637964774959</v>
      </c>
      <c r="BB602" s="1" t="s">
        <v>594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</row>
    <row r="603" spans="1:60" x14ac:dyDescent="0.2">
      <c r="B603" s="22" t="s">
        <v>574</v>
      </c>
      <c r="I603" s="1">
        <v>2.5409999999999999</v>
      </c>
      <c r="W603" s="33"/>
      <c r="AY603" s="1">
        <v>2.052</v>
      </c>
      <c r="AZ603" s="1">
        <f t="shared" si="209"/>
        <v>2.052</v>
      </c>
      <c r="BA603" s="23">
        <f t="shared" ref="BA603:BA635" si="224">1-(AZ603/I603)</f>
        <v>0.19244391971664698</v>
      </c>
    </row>
    <row r="604" spans="1:60" x14ac:dyDescent="0.2">
      <c r="B604" s="22" t="s">
        <v>575</v>
      </c>
      <c r="I604" s="1">
        <v>2.4689999999999999</v>
      </c>
      <c r="W604" s="33"/>
      <c r="AY604" s="1">
        <v>1.9870000000000001</v>
      </c>
      <c r="AZ604" s="1">
        <f t="shared" si="209"/>
        <v>1.9870000000000001</v>
      </c>
      <c r="BA604" s="23">
        <f t="shared" si="224"/>
        <v>0.19522073714054267</v>
      </c>
    </row>
    <row r="605" spans="1:60" x14ac:dyDescent="0.2">
      <c r="B605" s="22" t="s">
        <v>573</v>
      </c>
      <c r="I605" s="1">
        <v>2.4590000000000001</v>
      </c>
      <c r="W605" s="33"/>
      <c r="AY605" s="1">
        <v>2.012</v>
      </c>
      <c r="AZ605" s="1">
        <f t="shared" si="209"/>
        <v>2.012</v>
      </c>
      <c r="BA605" s="23">
        <f t="shared" si="224"/>
        <v>0.18178121187474583</v>
      </c>
    </row>
    <row r="606" spans="1:60" x14ac:dyDescent="0.2">
      <c r="B606" s="22" t="s">
        <v>759</v>
      </c>
      <c r="D606" s="1">
        <v>0</v>
      </c>
      <c r="E606" s="1">
        <v>0</v>
      </c>
      <c r="F606" s="1" t="s">
        <v>124</v>
      </c>
      <c r="W606" s="33"/>
      <c r="AV606" s="1">
        <v>3000</v>
      </c>
      <c r="AW606" s="1">
        <v>3400</v>
      </c>
      <c r="AX606" s="1">
        <f>ROUND(AW606/AV606,2)</f>
        <v>1.1299999999999999</v>
      </c>
      <c r="AZ606" s="1">
        <f t="shared" si="209"/>
        <v>0</v>
      </c>
      <c r="BA606" s="23" t="e">
        <f t="shared" si="224"/>
        <v>#DIV/0!</v>
      </c>
    </row>
    <row r="607" spans="1:60" x14ac:dyDescent="0.2">
      <c r="B607" s="22" t="s">
        <v>760</v>
      </c>
      <c r="W607" s="33"/>
      <c r="AV607" s="1">
        <v>3100</v>
      </c>
      <c r="AW607" s="1">
        <v>3500</v>
      </c>
      <c r="AX607" s="1">
        <f>ROUND(AW607/AV607,2)</f>
        <v>1.1299999999999999</v>
      </c>
      <c r="AZ607" s="1">
        <f t="shared" si="209"/>
        <v>0</v>
      </c>
      <c r="BA607" s="23" t="e">
        <f t="shared" si="224"/>
        <v>#DIV/0!</v>
      </c>
    </row>
    <row r="608" spans="1:60" x14ac:dyDescent="0.2">
      <c r="B608" s="22" t="s">
        <v>539</v>
      </c>
      <c r="C608" s="1">
        <v>2</v>
      </c>
      <c r="D608" s="1">
        <v>0</v>
      </c>
      <c r="E608" s="1">
        <v>0</v>
      </c>
      <c r="F608" s="1" t="s">
        <v>124</v>
      </c>
      <c r="G608" s="1" t="s">
        <v>63</v>
      </c>
      <c r="H608" s="1" t="s">
        <v>1007</v>
      </c>
      <c r="I608" s="1">
        <v>2.637</v>
      </c>
      <c r="J608" s="1">
        <f>IF(G608="Trioxan", I608*$I$596,IF(OR(LEFT(H608,1)="6",LEFT(H608,1)="7"), I608*0.95,I608))</f>
        <v>2.50515</v>
      </c>
      <c r="K608" s="23">
        <v>0</v>
      </c>
      <c r="N608" s="1" t="e">
        <f>ROUND(M608/L608,2)</f>
        <v>#DIV/0!</v>
      </c>
      <c r="Q608" s="23">
        <f>1-(O608/I608)</f>
        <v>1</v>
      </c>
      <c r="T608" s="1" t="e">
        <f>ROUND(S608/R608,2)</f>
        <v>#DIV/0!</v>
      </c>
      <c r="W608" s="33">
        <f>1-(U608/I608)</f>
        <v>1</v>
      </c>
      <c r="Z608" s="1" t="e">
        <f>ROUND(Y608/X608,2)</f>
        <v>#DIV/0!</v>
      </c>
      <c r="AF608" s="1" t="e">
        <f>ROUND(AE608/AD608,2)</f>
        <v>#DIV/0!</v>
      </c>
      <c r="AI608" s="1" t="e">
        <f>ROUND(AH608/AG608,2)</f>
        <v>#DIV/0!</v>
      </c>
      <c r="AL608" s="23">
        <f>1-(AJ608/I608)</f>
        <v>1</v>
      </c>
      <c r="AO608" s="1" t="e">
        <f>ROUND(AN608/AM608,2)</f>
        <v>#DIV/0!</v>
      </c>
      <c r="AR608" s="1" t="e">
        <f>ROUND(AQ608/AP608,2)</f>
        <v>#DIV/0!</v>
      </c>
      <c r="AV608" s="1" t="s">
        <v>617</v>
      </c>
      <c r="AW608" s="1">
        <v>39000</v>
      </c>
      <c r="AX608" s="1">
        <f>ROUND(AW608/22000,2)</f>
        <v>1.77</v>
      </c>
      <c r="AY608" s="1">
        <v>0.52900000000000003</v>
      </c>
      <c r="AZ608" s="1">
        <f t="shared" si="209"/>
        <v>0.50255000000000005</v>
      </c>
      <c r="BA608" s="23">
        <f t="shared" si="224"/>
        <v>0.80942358740993547</v>
      </c>
      <c r="BB608" s="1" t="s">
        <v>594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</row>
    <row r="609" spans="2:60" x14ac:dyDescent="0.2">
      <c r="B609" s="22" t="s">
        <v>574</v>
      </c>
      <c r="G609" s="1" t="s">
        <v>63</v>
      </c>
      <c r="H609" s="1" t="s">
        <v>834</v>
      </c>
      <c r="I609" s="1">
        <v>2.645</v>
      </c>
      <c r="J609" s="1">
        <f t="shared" ref="J609:J617" si="225">IF(G609="Trioxan", I609*$I$596,IF(OR(LEFT(H609,1)="6",LEFT(H609,1)="7"), I609*0.95,I609))</f>
        <v>2.51275</v>
      </c>
      <c r="W609" s="33"/>
      <c r="AY609" s="1">
        <v>0.53200000000000003</v>
      </c>
      <c r="AZ609" s="1">
        <f t="shared" si="209"/>
        <v>0.50539999999999996</v>
      </c>
      <c r="BA609" s="23">
        <f t="shared" si="224"/>
        <v>0.80892249527410209</v>
      </c>
    </row>
    <row r="610" spans="2:60" x14ac:dyDescent="0.2">
      <c r="B610" s="22" t="s">
        <v>575</v>
      </c>
      <c r="G610" s="1" t="s">
        <v>63</v>
      </c>
      <c r="H610" s="1" t="s">
        <v>1014</v>
      </c>
      <c r="I610" s="1">
        <v>2.6469999999999998</v>
      </c>
      <c r="J610" s="1">
        <f t="shared" si="225"/>
        <v>2.5146499999999996</v>
      </c>
      <c r="W610" s="33"/>
      <c r="AY610" s="1">
        <v>0.53</v>
      </c>
      <c r="AZ610" s="1">
        <f t="shared" si="209"/>
        <v>0.50349999999999995</v>
      </c>
      <c r="BA610" s="23">
        <f t="shared" si="224"/>
        <v>0.8097846618813751</v>
      </c>
    </row>
    <row r="611" spans="2:60" x14ac:dyDescent="0.2">
      <c r="B611" s="22" t="s">
        <v>573</v>
      </c>
      <c r="G611" s="1" t="s">
        <v>63</v>
      </c>
      <c r="H611" s="1" t="s">
        <v>994</v>
      </c>
      <c r="I611" s="1">
        <v>2.6509999999999998</v>
      </c>
      <c r="J611" s="1">
        <f t="shared" si="225"/>
        <v>2.5184499999999996</v>
      </c>
      <c r="W611" s="33"/>
      <c r="AY611" s="1">
        <v>0.53800000000000003</v>
      </c>
      <c r="AZ611" s="1">
        <f t="shared" si="209"/>
        <v>0.5111</v>
      </c>
      <c r="BA611" s="23">
        <f t="shared" si="224"/>
        <v>0.80720482836665408</v>
      </c>
    </row>
    <row r="612" spans="2:60" x14ac:dyDescent="0.2">
      <c r="B612" s="22" t="s">
        <v>759</v>
      </c>
      <c r="J612" s="1">
        <f t="shared" si="225"/>
        <v>0</v>
      </c>
      <c r="W612" s="33"/>
      <c r="AV612" s="1" t="s">
        <v>619</v>
      </c>
      <c r="AW612" s="1">
        <v>41000</v>
      </c>
      <c r="AX612" s="1">
        <f>ROUND(AW612/20000,2)</f>
        <v>2.0499999999999998</v>
      </c>
      <c r="AZ612" s="1">
        <f t="shared" si="209"/>
        <v>0</v>
      </c>
      <c r="BA612" s="23" t="e">
        <f t="shared" si="224"/>
        <v>#DIV/0!</v>
      </c>
    </row>
    <row r="613" spans="2:60" x14ac:dyDescent="0.2">
      <c r="B613" s="22" t="s">
        <v>760</v>
      </c>
      <c r="J613" s="1">
        <f t="shared" si="225"/>
        <v>0</v>
      </c>
      <c r="W613" s="33"/>
      <c r="AV613" s="1">
        <v>20000</v>
      </c>
      <c r="AW613" s="1">
        <v>40000</v>
      </c>
      <c r="AX613" s="1">
        <f>ROUND(AW613/20000,2)</f>
        <v>2</v>
      </c>
      <c r="AZ613" s="1">
        <f t="shared" si="209"/>
        <v>0</v>
      </c>
      <c r="BA613" s="23" t="e">
        <f t="shared" si="224"/>
        <v>#DIV/0!</v>
      </c>
    </row>
    <row r="614" spans="2:60" x14ac:dyDescent="0.2">
      <c r="B614" s="22" t="s">
        <v>540</v>
      </c>
      <c r="C614" s="1">
        <v>3</v>
      </c>
      <c r="D614" s="1">
        <v>0</v>
      </c>
      <c r="E614" s="1">
        <v>0</v>
      </c>
      <c r="F614" s="1" t="s">
        <v>124</v>
      </c>
      <c r="G614" s="1" t="s">
        <v>63</v>
      </c>
      <c r="H614" s="1" t="s">
        <v>947</v>
      </c>
      <c r="I614" s="1">
        <v>3.117</v>
      </c>
      <c r="J614" s="1">
        <f t="shared" si="225"/>
        <v>2.9611499999999999</v>
      </c>
      <c r="K614" s="23">
        <v>0</v>
      </c>
      <c r="N614" s="1" t="e">
        <f>ROUND(M614/L614,2)</f>
        <v>#DIV/0!</v>
      </c>
      <c r="Q614" s="23">
        <f>1-(O614/I614)</f>
        <v>1</v>
      </c>
      <c r="T614" s="1" t="e">
        <f t="shared" si="216"/>
        <v>#DIV/0!</v>
      </c>
      <c r="W614" s="33">
        <f>1-(U614/I614)</f>
        <v>1</v>
      </c>
      <c r="Z614" s="1" t="e">
        <f t="shared" si="217"/>
        <v>#DIV/0!</v>
      </c>
      <c r="AF614" s="1" t="e">
        <f t="shared" si="218"/>
        <v>#DIV/0!</v>
      </c>
      <c r="AI614" s="1" t="e">
        <f t="shared" si="219"/>
        <v>#DIV/0!</v>
      </c>
      <c r="AL614" s="23">
        <f>1-(AJ614/I614)</f>
        <v>1</v>
      </c>
      <c r="AO614" s="1" t="e">
        <f t="shared" si="220"/>
        <v>#DIV/0!</v>
      </c>
      <c r="AR614" s="1" t="e">
        <f t="shared" si="221"/>
        <v>#DIV/0!</v>
      </c>
      <c r="AV614" s="1" t="s">
        <v>756</v>
      </c>
      <c r="AW614" s="1">
        <v>47000</v>
      </c>
      <c r="AX614" s="1">
        <f>ROUND(AW614/24000,2)</f>
        <v>1.96</v>
      </c>
      <c r="AY614" s="1">
        <v>0.44700000000000001</v>
      </c>
      <c r="AZ614" s="1">
        <f t="shared" si="209"/>
        <v>0.42464999999999997</v>
      </c>
      <c r="BA614" s="23">
        <f t="shared" si="224"/>
        <v>0.86376323387872955</v>
      </c>
      <c r="BB614" s="1" t="s">
        <v>594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</row>
    <row r="615" spans="2:60" x14ac:dyDescent="0.2">
      <c r="B615" s="22" t="s">
        <v>574</v>
      </c>
      <c r="G615" s="1" t="s">
        <v>63</v>
      </c>
      <c r="H615" s="1" t="s">
        <v>1015</v>
      </c>
      <c r="I615" s="1">
        <v>3.1240000000000001</v>
      </c>
      <c r="J615" s="1">
        <f t="shared" si="225"/>
        <v>2.9678</v>
      </c>
      <c r="W615" s="33"/>
      <c r="AY615" s="1">
        <v>0.45200000000000001</v>
      </c>
      <c r="AZ615" s="1">
        <f t="shared" si="209"/>
        <v>0.4294</v>
      </c>
      <c r="BA615" s="23">
        <f t="shared" si="224"/>
        <v>0.86254801536491676</v>
      </c>
    </row>
    <row r="616" spans="2:60" x14ac:dyDescent="0.2">
      <c r="B616" s="22" t="s">
        <v>575</v>
      </c>
      <c r="G616" s="1" t="s">
        <v>63</v>
      </c>
      <c r="H616" s="1" t="s">
        <v>1016</v>
      </c>
      <c r="I616" s="1">
        <v>3.1349999999999998</v>
      </c>
      <c r="J616" s="1">
        <f t="shared" si="225"/>
        <v>2.9782499999999996</v>
      </c>
      <c r="W616" s="33"/>
      <c r="AY616" s="1">
        <v>0.45400000000000001</v>
      </c>
      <c r="AZ616" s="1">
        <f t="shared" si="209"/>
        <v>0.43130000000000002</v>
      </c>
      <c r="BA616" s="23">
        <f t="shared" si="224"/>
        <v>0.86242424242424243</v>
      </c>
    </row>
    <row r="617" spans="2:60" x14ac:dyDescent="0.2">
      <c r="B617" s="22" t="s">
        <v>573</v>
      </c>
      <c r="G617" s="1" t="s">
        <v>63</v>
      </c>
      <c r="H617" s="1" t="s">
        <v>1017</v>
      </c>
      <c r="I617" s="1">
        <v>3.1429999999999998</v>
      </c>
      <c r="J617" s="1">
        <f t="shared" si="225"/>
        <v>2.9858499999999997</v>
      </c>
      <c r="W617" s="33"/>
      <c r="AY617" s="1">
        <v>0.45700000000000002</v>
      </c>
      <c r="AZ617" s="1">
        <f t="shared" si="209"/>
        <v>0.43414999999999998</v>
      </c>
      <c r="BA617" s="23">
        <f t="shared" si="224"/>
        <v>0.86186764237989189</v>
      </c>
    </row>
    <row r="618" spans="2:60" x14ac:dyDescent="0.2">
      <c r="B618" s="22" t="s">
        <v>759</v>
      </c>
      <c r="W618" s="33"/>
      <c r="AV618" s="1">
        <v>29000</v>
      </c>
      <c r="AW618" s="1">
        <v>49000</v>
      </c>
      <c r="AX618" s="1">
        <f t="shared" si="222"/>
        <v>1.69</v>
      </c>
      <c r="AZ618" s="1">
        <f t="shared" si="209"/>
        <v>0</v>
      </c>
      <c r="BA618" s="23" t="e">
        <f t="shared" si="224"/>
        <v>#DIV/0!</v>
      </c>
    </row>
    <row r="619" spans="2:60" x14ac:dyDescent="0.2">
      <c r="B619" s="22" t="s">
        <v>760</v>
      </c>
      <c r="W619" s="33"/>
      <c r="AV619" s="1" t="s">
        <v>755</v>
      </c>
      <c r="AW619" s="1">
        <v>49000</v>
      </c>
      <c r="AX619" s="1">
        <f>ROUND(AW619/28000,2)</f>
        <v>1.75</v>
      </c>
      <c r="AZ619" s="1">
        <f t="shared" ref="AZ619:AZ635" si="226">IF(G619="Trioxan", AY619*$I$596,IF(OR(LEFT(H619,1)="6",LEFT(H619,1)="7"), AY619*0.95,AY619))</f>
        <v>0</v>
      </c>
      <c r="BA619" s="23" t="e">
        <f t="shared" si="224"/>
        <v>#DIV/0!</v>
      </c>
    </row>
    <row r="620" spans="2:60" x14ac:dyDescent="0.2">
      <c r="B620" s="22" t="s">
        <v>541</v>
      </c>
      <c r="C620" s="1">
        <v>4</v>
      </c>
      <c r="D620" s="1">
        <v>0</v>
      </c>
      <c r="E620" s="1">
        <v>0</v>
      </c>
      <c r="F620" s="1" t="s">
        <v>124</v>
      </c>
      <c r="K620" s="23">
        <v>0</v>
      </c>
      <c r="N620" s="1" t="e">
        <f>ROUND(M620/L620,2)</f>
        <v>#DIV/0!</v>
      </c>
      <c r="Q620" s="23" t="e">
        <f>1-(O620/I620)</f>
        <v>#DIV/0!</v>
      </c>
      <c r="T620" s="1" t="e">
        <f t="shared" si="216"/>
        <v>#DIV/0!</v>
      </c>
      <c r="W620" s="33" t="e">
        <f>1-(U620/I620)</f>
        <v>#DIV/0!</v>
      </c>
      <c r="Z620" s="1" t="e">
        <f t="shared" si="217"/>
        <v>#DIV/0!</v>
      </c>
      <c r="AF620" s="1" t="e">
        <f t="shared" si="218"/>
        <v>#DIV/0!</v>
      </c>
      <c r="AI620" s="1" t="e">
        <f t="shared" si="219"/>
        <v>#DIV/0!</v>
      </c>
      <c r="AL620" s="23" t="e">
        <f>1-(AJ620/I620)</f>
        <v>#DIV/0!</v>
      </c>
      <c r="AO620" s="1" t="e">
        <f t="shared" si="220"/>
        <v>#DIV/0!</v>
      </c>
      <c r="AR620" s="1" t="e">
        <f t="shared" si="221"/>
        <v>#DIV/0!</v>
      </c>
      <c r="AV620" s="1" t="s">
        <v>765</v>
      </c>
      <c r="AW620" s="1">
        <v>12000</v>
      </c>
      <c r="AX620" s="1">
        <f>ROUND(AW620/7000,2)</f>
        <v>1.71</v>
      </c>
      <c r="AZ620" s="1">
        <f t="shared" si="226"/>
        <v>0</v>
      </c>
      <c r="BA620" s="23" t="e">
        <f t="shared" si="224"/>
        <v>#DIV/0!</v>
      </c>
      <c r="BB620" s="1" t="s">
        <v>594</v>
      </c>
      <c r="BC620" s="1" t="s">
        <v>595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</row>
    <row r="621" spans="2:60" x14ac:dyDescent="0.2">
      <c r="B621" s="22" t="s">
        <v>574</v>
      </c>
      <c r="W621" s="33"/>
      <c r="AZ621" s="1">
        <f t="shared" si="226"/>
        <v>0</v>
      </c>
      <c r="BA621" s="23" t="e">
        <f t="shared" si="224"/>
        <v>#DIV/0!</v>
      </c>
    </row>
    <row r="622" spans="2:60" x14ac:dyDescent="0.2">
      <c r="B622" s="22" t="s">
        <v>575</v>
      </c>
      <c r="W622" s="33"/>
      <c r="AZ622" s="1">
        <f t="shared" si="226"/>
        <v>0</v>
      </c>
      <c r="BA622" s="23" t="e">
        <f t="shared" si="224"/>
        <v>#DIV/0!</v>
      </c>
    </row>
    <row r="623" spans="2:60" x14ac:dyDescent="0.2">
      <c r="B623" s="22" t="s">
        <v>573</v>
      </c>
      <c r="W623" s="33"/>
      <c r="AZ623" s="1">
        <f t="shared" si="226"/>
        <v>0</v>
      </c>
      <c r="BA623" s="23" t="e">
        <f t="shared" si="224"/>
        <v>#DIV/0!</v>
      </c>
    </row>
    <row r="624" spans="2:60" x14ac:dyDescent="0.2">
      <c r="B624" s="22" t="s">
        <v>759</v>
      </c>
      <c r="W624" s="33"/>
      <c r="AV624" s="1" t="s">
        <v>761</v>
      </c>
      <c r="AW624" s="1">
        <v>12000</v>
      </c>
      <c r="AX624" s="1">
        <f>ROUND(AW624/6900,2)</f>
        <v>1.74</v>
      </c>
      <c r="AZ624" s="1">
        <f t="shared" si="226"/>
        <v>0</v>
      </c>
      <c r="BA624" s="23" t="e">
        <f t="shared" si="224"/>
        <v>#DIV/0!</v>
      </c>
    </row>
    <row r="625" spans="2:60" x14ac:dyDescent="0.2">
      <c r="B625" s="22" t="s">
        <v>760</v>
      </c>
      <c r="W625" s="33"/>
      <c r="AV625" s="1" t="s">
        <v>761</v>
      </c>
      <c r="AW625" s="1">
        <v>12000</v>
      </c>
      <c r="AX625" s="1">
        <f>ROUND(AW625/6900,2)</f>
        <v>1.74</v>
      </c>
      <c r="AZ625" s="1">
        <f t="shared" si="226"/>
        <v>0</v>
      </c>
      <c r="BA625" s="23" t="e">
        <f t="shared" si="224"/>
        <v>#DIV/0!</v>
      </c>
    </row>
    <row r="626" spans="2:60" x14ac:dyDescent="0.2">
      <c r="B626" s="22" t="s">
        <v>542</v>
      </c>
      <c r="C626" s="1">
        <v>5</v>
      </c>
      <c r="D626" s="1">
        <v>0</v>
      </c>
      <c r="E626" s="1">
        <v>0</v>
      </c>
      <c r="F626" s="1" t="s">
        <v>124</v>
      </c>
      <c r="K626" s="23">
        <v>0</v>
      </c>
      <c r="N626" s="1" t="e">
        <f>ROUND(M626/L626,2)</f>
        <v>#DIV/0!</v>
      </c>
      <c r="T626" s="1" t="e">
        <f t="shared" si="216"/>
        <v>#DIV/0!</v>
      </c>
      <c r="W626" s="33" t="e">
        <f>1-(U626/I626)</f>
        <v>#DIV/0!</v>
      </c>
      <c r="Z626" s="1" t="e">
        <f t="shared" si="217"/>
        <v>#DIV/0!</v>
      </c>
      <c r="AF626" s="1" t="e">
        <f t="shared" si="218"/>
        <v>#DIV/0!</v>
      </c>
      <c r="AI626" s="1" t="e">
        <f t="shared" si="219"/>
        <v>#DIV/0!</v>
      </c>
      <c r="AL626" s="23" t="e">
        <f>1-(AJ626/I626)</f>
        <v>#DIV/0!</v>
      </c>
      <c r="AO626" s="1" t="e">
        <f t="shared" si="220"/>
        <v>#DIV/0!</v>
      </c>
      <c r="AR626" s="1" t="e">
        <f t="shared" si="221"/>
        <v>#DIV/0!</v>
      </c>
      <c r="AV626" s="1" t="s">
        <v>767</v>
      </c>
      <c r="AW626" s="1">
        <v>17500</v>
      </c>
      <c r="AX626" s="1">
        <f>ROUND(AW626/10400,2)</f>
        <v>1.68</v>
      </c>
      <c r="AZ626" s="1">
        <f t="shared" si="226"/>
        <v>0</v>
      </c>
      <c r="BA626" s="23" t="e">
        <f t="shared" si="224"/>
        <v>#DIV/0!</v>
      </c>
      <c r="BB626" s="1" t="s">
        <v>594</v>
      </c>
      <c r="BC626" s="1" t="s">
        <v>595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</row>
    <row r="627" spans="2:60" x14ac:dyDescent="0.2">
      <c r="B627" s="22" t="s">
        <v>574</v>
      </c>
      <c r="W627" s="33"/>
      <c r="AZ627" s="1">
        <f t="shared" si="226"/>
        <v>0</v>
      </c>
      <c r="BA627" s="23" t="e">
        <f t="shared" si="224"/>
        <v>#DIV/0!</v>
      </c>
    </row>
    <row r="628" spans="2:60" x14ac:dyDescent="0.2">
      <c r="B628" s="22" t="s">
        <v>575</v>
      </c>
      <c r="W628" s="33"/>
      <c r="AZ628" s="1">
        <f t="shared" si="226"/>
        <v>0</v>
      </c>
      <c r="BA628" s="23" t="e">
        <f t="shared" si="224"/>
        <v>#DIV/0!</v>
      </c>
    </row>
    <row r="629" spans="2:60" x14ac:dyDescent="0.2">
      <c r="B629" s="22" t="s">
        <v>573</v>
      </c>
      <c r="W629" s="33"/>
      <c r="AZ629" s="1">
        <f t="shared" si="226"/>
        <v>0</v>
      </c>
      <c r="BA629" s="23" t="e">
        <f t="shared" si="224"/>
        <v>#DIV/0!</v>
      </c>
    </row>
    <row r="630" spans="2:60" x14ac:dyDescent="0.2">
      <c r="B630" s="22" t="s">
        <v>759</v>
      </c>
      <c r="W630" s="33"/>
      <c r="AV630" s="1" t="s">
        <v>763</v>
      </c>
      <c r="AW630" s="1">
        <v>16200</v>
      </c>
      <c r="AX630" s="1">
        <f>ROUND(AW630/8100,2)</f>
        <v>2</v>
      </c>
      <c r="AZ630" s="1">
        <f t="shared" si="226"/>
        <v>0</v>
      </c>
      <c r="BA630" s="23" t="e">
        <f t="shared" si="224"/>
        <v>#DIV/0!</v>
      </c>
    </row>
    <row r="631" spans="2:60" x14ac:dyDescent="0.2">
      <c r="B631" s="22" t="s">
        <v>760</v>
      </c>
      <c r="W631" s="33"/>
      <c r="AV631" s="1" t="s">
        <v>762</v>
      </c>
      <c r="AW631" s="1">
        <v>16500</v>
      </c>
      <c r="AX631" s="1">
        <f>ROUND(AW631/9200,2)</f>
        <v>1.79</v>
      </c>
      <c r="AZ631" s="1">
        <f t="shared" si="226"/>
        <v>0</v>
      </c>
      <c r="BA631" s="23" t="e">
        <f t="shared" si="224"/>
        <v>#DIV/0!</v>
      </c>
    </row>
    <row r="632" spans="2:60" x14ac:dyDescent="0.2">
      <c r="B632" s="22" t="s">
        <v>543</v>
      </c>
      <c r="C632" s="1">
        <v>6</v>
      </c>
      <c r="D632" s="1">
        <v>0</v>
      </c>
      <c r="E632" s="1">
        <v>0</v>
      </c>
      <c r="F632" s="1" t="s">
        <v>124</v>
      </c>
      <c r="G632" s="1" t="s">
        <v>63</v>
      </c>
      <c r="H632" s="1" t="s">
        <v>991</v>
      </c>
      <c r="I632" s="1">
        <v>2.5950000000000002</v>
      </c>
      <c r="K632" s="23">
        <v>0</v>
      </c>
      <c r="N632" s="1" t="e">
        <f>ROUND(M632/L632,2)</f>
        <v>#DIV/0!</v>
      </c>
      <c r="T632" s="1" t="e">
        <f t="shared" si="216"/>
        <v>#DIV/0!</v>
      </c>
      <c r="W632" s="33">
        <f>1-(U632/I632)</f>
        <v>1</v>
      </c>
      <c r="AF632" s="1" t="e">
        <f t="shared" si="218"/>
        <v>#DIV/0!</v>
      </c>
      <c r="AI632" s="1" t="e">
        <f t="shared" si="219"/>
        <v>#DIV/0!</v>
      </c>
      <c r="AL632" s="23">
        <f>1-(AJ632/I632)</f>
        <v>1</v>
      </c>
      <c r="AO632" s="1" t="e">
        <f>ROUND(AN632/AM632,2)</f>
        <v>#DIV/0!</v>
      </c>
      <c r="AV632" s="1" t="s">
        <v>766</v>
      </c>
      <c r="AW632" s="1">
        <v>14900</v>
      </c>
      <c r="AX632" s="1">
        <f>ROUND(AW632/9600,2)</f>
        <v>1.55</v>
      </c>
      <c r="AY632" s="1">
        <v>2.5000000000000001E-2</v>
      </c>
      <c r="AZ632" s="1">
        <f t="shared" si="226"/>
        <v>2.5000000000000001E-2</v>
      </c>
      <c r="BA632" s="23">
        <f t="shared" si="224"/>
        <v>0.99036608863198461</v>
      </c>
      <c r="BB632" s="1" t="s">
        <v>594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</row>
    <row r="633" spans="2:60" x14ac:dyDescent="0.2">
      <c r="B633" s="22" t="s">
        <v>574</v>
      </c>
      <c r="I633" s="1">
        <v>2.552</v>
      </c>
      <c r="W633" s="33"/>
      <c r="AY633" s="1">
        <v>3.4000000000000002E-2</v>
      </c>
      <c r="AZ633" s="1">
        <f t="shared" si="226"/>
        <v>3.4000000000000002E-2</v>
      </c>
      <c r="BA633" s="23">
        <f t="shared" si="224"/>
        <v>0.98667711598746077</v>
      </c>
    </row>
    <row r="634" spans="2:60" x14ac:dyDescent="0.2">
      <c r="B634" s="22" t="s">
        <v>575</v>
      </c>
      <c r="I634" s="1">
        <v>2.6230000000000002</v>
      </c>
      <c r="W634" s="33"/>
      <c r="AY634" s="1">
        <v>1.7000000000000001E-2</v>
      </c>
      <c r="AZ634" s="1">
        <f t="shared" si="226"/>
        <v>1.7000000000000001E-2</v>
      </c>
      <c r="BA634" s="23">
        <f t="shared" si="224"/>
        <v>0.99351887152115903</v>
      </c>
    </row>
    <row r="635" spans="2:60" x14ac:dyDescent="0.2">
      <c r="B635" s="22" t="s">
        <v>573</v>
      </c>
      <c r="I635" s="1">
        <v>2.593</v>
      </c>
      <c r="W635" s="33"/>
      <c r="AY635" s="1">
        <v>2.3E-2</v>
      </c>
      <c r="AZ635" s="1">
        <f t="shared" si="226"/>
        <v>2.3E-2</v>
      </c>
      <c r="BA635" s="23">
        <f t="shared" si="224"/>
        <v>0.99112996529116848</v>
      </c>
    </row>
    <row r="636" spans="2:60" x14ac:dyDescent="0.2">
      <c r="B636" s="22" t="s">
        <v>759</v>
      </c>
      <c r="W636" s="33"/>
      <c r="AV636" s="1" t="s">
        <v>764</v>
      </c>
      <c r="AW636" s="1">
        <v>15100</v>
      </c>
      <c r="AX636" s="1">
        <f>ROUND(AW636/9700,2)</f>
        <v>1.56</v>
      </c>
    </row>
    <row r="637" spans="2:60" x14ac:dyDescent="0.2">
      <c r="B637" s="22" t="s">
        <v>760</v>
      </c>
      <c r="W637" s="33"/>
      <c r="AV637" s="1" t="s">
        <v>764</v>
      </c>
      <c r="AW637" s="1">
        <v>15200</v>
      </c>
      <c r="AX637" s="1">
        <f>ROUND(AW637/9700,2)</f>
        <v>1.57</v>
      </c>
    </row>
    <row r="638" spans="2:60" x14ac:dyDescent="0.2">
      <c r="B638" s="22"/>
      <c r="W638" s="33"/>
    </row>
    <row r="639" spans="2:60" x14ac:dyDescent="0.2">
      <c r="B639" s="22"/>
      <c r="W639" s="33"/>
    </row>
    <row r="640" spans="2:60" x14ac:dyDescent="0.2">
      <c r="B640" s="22"/>
      <c r="W640" s="33"/>
    </row>
    <row r="641" spans="2:23" x14ac:dyDescent="0.2">
      <c r="B641" s="22"/>
      <c r="W641" s="33"/>
    </row>
    <row r="642" spans="2:23" x14ac:dyDescent="0.2">
      <c r="B642" s="22"/>
      <c r="W642" s="33"/>
    </row>
    <row r="643" spans="2:23" x14ac:dyDescent="0.2">
      <c r="B643" s="22"/>
      <c r="W643" s="33"/>
    </row>
    <row r="644" spans="2:23" x14ac:dyDescent="0.2">
      <c r="B644" s="22"/>
      <c r="W644" s="33"/>
    </row>
    <row r="645" spans="2:23" x14ac:dyDescent="0.2">
      <c r="B645" s="22"/>
      <c r="W645" s="33"/>
    </row>
    <row r="646" spans="2:23" x14ac:dyDescent="0.2">
      <c r="B646" s="22"/>
      <c r="W646" s="33"/>
    </row>
    <row r="647" spans="2:23" x14ac:dyDescent="0.2">
      <c r="B647" s="22"/>
      <c r="W647" s="33"/>
    </row>
    <row r="648" spans="2:23" x14ac:dyDescent="0.2">
      <c r="B648" s="22"/>
      <c r="W648" s="33"/>
    </row>
    <row r="649" spans="2:23" x14ac:dyDescent="0.2">
      <c r="B649" s="22"/>
      <c r="W649" s="33"/>
    </row>
    <row r="650" spans="2:23" x14ac:dyDescent="0.2">
      <c r="B650" s="22"/>
      <c r="W650" s="33"/>
    </row>
    <row r="651" spans="2:23" x14ac:dyDescent="0.2">
      <c r="B651" s="22"/>
      <c r="W651" s="33"/>
    </row>
    <row r="652" spans="2:23" x14ac:dyDescent="0.2">
      <c r="B652" s="22"/>
      <c r="W652" s="33"/>
    </row>
    <row r="653" spans="2:23" x14ac:dyDescent="0.2">
      <c r="B653" s="22"/>
      <c r="W653" s="33"/>
    </row>
    <row r="654" spans="2:23" x14ac:dyDescent="0.2">
      <c r="B654" s="22"/>
      <c r="W654" s="33"/>
    </row>
    <row r="655" spans="2:23" x14ac:dyDescent="0.2">
      <c r="B655" s="22"/>
      <c r="W655" s="33"/>
    </row>
    <row r="656" spans="2:23" x14ac:dyDescent="0.2">
      <c r="B656" s="22"/>
      <c r="W656" s="33"/>
    </row>
    <row r="657" spans="2:23" x14ac:dyDescent="0.2">
      <c r="B657" s="22"/>
      <c r="W657" s="33"/>
    </row>
    <row r="658" spans="2:23" x14ac:dyDescent="0.2">
      <c r="B658" s="22"/>
      <c r="W658" s="33"/>
    </row>
    <row r="659" spans="2:23" x14ac:dyDescent="0.2">
      <c r="B659" s="22"/>
      <c r="W659" s="33"/>
    </row>
    <row r="660" spans="2:23" x14ac:dyDescent="0.2">
      <c r="B660" s="22"/>
      <c r="W660" s="33"/>
    </row>
    <row r="661" spans="2:23" x14ac:dyDescent="0.2">
      <c r="B661" s="22"/>
      <c r="W661" s="33"/>
    </row>
    <row r="662" spans="2:23" x14ac:dyDescent="0.2">
      <c r="B662" s="22"/>
      <c r="W662" s="33"/>
    </row>
    <row r="663" spans="2:23" x14ac:dyDescent="0.2">
      <c r="B663" s="22"/>
      <c r="W663" s="33"/>
    </row>
    <row r="664" spans="2:23" x14ac:dyDescent="0.2">
      <c r="B664" s="22"/>
      <c r="W664" s="33"/>
    </row>
    <row r="665" spans="2:23" x14ac:dyDescent="0.2">
      <c r="B665" s="22"/>
      <c r="W665" s="33"/>
    </row>
    <row r="666" spans="2:23" x14ac:dyDescent="0.2">
      <c r="B666" s="22"/>
      <c r="W666" s="33"/>
    </row>
    <row r="667" spans="2:23" x14ac:dyDescent="0.2">
      <c r="B667" s="22"/>
      <c r="W667" s="33"/>
    </row>
    <row r="668" spans="2:23" x14ac:dyDescent="0.2">
      <c r="B668" s="22"/>
      <c r="W668" s="33"/>
    </row>
    <row r="669" spans="2:23" x14ac:dyDescent="0.2">
      <c r="B669" s="22"/>
      <c r="W669" s="33"/>
    </row>
    <row r="670" spans="2:23" x14ac:dyDescent="0.2">
      <c r="B670" s="22"/>
      <c r="W670" s="33"/>
    </row>
    <row r="671" spans="2:23" x14ac:dyDescent="0.2">
      <c r="B671" s="22"/>
      <c r="W671" s="33"/>
    </row>
    <row r="672" spans="2:23" x14ac:dyDescent="0.2">
      <c r="B672" s="22"/>
      <c r="W672" s="33"/>
    </row>
    <row r="673" spans="2:23" x14ac:dyDescent="0.2">
      <c r="B673" s="22"/>
      <c r="W673" s="33"/>
    </row>
    <row r="674" spans="2:23" x14ac:dyDescent="0.2">
      <c r="B674" s="22"/>
      <c r="W674" s="33"/>
    </row>
    <row r="675" spans="2:23" x14ac:dyDescent="0.2">
      <c r="B675" s="22"/>
      <c r="W675" s="33"/>
    </row>
    <row r="676" spans="2:23" x14ac:dyDescent="0.2">
      <c r="B676" s="22"/>
      <c r="W676" s="33"/>
    </row>
    <row r="677" spans="2:23" x14ac:dyDescent="0.2">
      <c r="B677" s="22"/>
      <c r="W677" s="33"/>
    </row>
    <row r="678" spans="2:23" x14ac:dyDescent="0.2">
      <c r="B678" s="22"/>
      <c r="W678" s="33"/>
    </row>
    <row r="679" spans="2:23" x14ac:dyDescent="0.2">
      <c r="B679" s="22"/>
      <c r="W679" s="33"/>
    </row>
    <row r="680" spans="2:23" x14ac:dyDescent="0.2">
      <c r="B680" s="22"/>
      <c r="W680" s="33"/>
    </row>
    <row r="681" spans="2:23" x14ac:dyDescent="0.2">
      <c r="B681" s="22"/>
      <c r="W681" s="33"/>
    </row>
    <row r="682" spans="2:23" x14ac:dyDescent="0.2">
      <c r="B682" s="22"/>
      <c r="W682" s="33"/>
    </row>
    <row r="683" spans="2:23" x14ac:dyDescent="0.2">
      <c r="B683" s="22"/>
      <c r="W683" s="33"/>
    </row>
    <row r="684" spans="2:23" x14ac:dyDescent="0.2">
      <c r="B684" s="22"/>
      <c r="W684" s="33"/>
    </row>
    <row r="685" spans="2:23" x14ac:dyDescent="0.2">
      <c r="B685" s="22"/>
      <c r="W685" s="33"/>
    </row>
    <row r="686" spans="2:23" x14ac:dyDescent="0.2">
      <c r="B686" s="22"/>
      <c r="W686" s="33"/>
    </row>
    <row r="687" spans="2:23" x14ac:dyDescent="0.2">
      <c r="B687" s="22"/>
      <c r="W687" s="33"/>
    </row>
    <row r="688" spans="2:23" x14ac:dyDescent="0.2">
      <c r="B688" s="22"/>
      <c r="W688" s="33"/>
    </row>
    <row r="689" spans="2:23" x14ac:dyDescent="0.2">
      <c r="B689" s="22"/>
      <c r="W689" s="33"/>
    </row>
    <row r="690" spans="2:23" x14ac:dyDescent="0.2">
      <c r="B690" s="22"/>
      <c r="W690" s="33"/>
    </row>
    <row r="691" spans="2:23" x14ac:dyDescent="0.2">
      <c r="B691" s="22"/>
      <c r="W691" s="33"/>
    </row>
    <row r="692" spans="2:23" x14ac:dyDescent="0.2">
      <c r="B692" s="22"/>
      <c r="W692" s="33"/>
    </row>
    <row r="693" spans="2:23" x14ac:dyDescent="0.2">
      <c r="B693" s="22"/>
      <c r="W693" s="33"/>
    </row>
    <row r="694" spans="2:23" x14ac:dyDescent="0.2">
      <c r="B694" s="22"/>
      <c r="W694" s="33"/>
    </row>
    <row r="695" spans="2:23" x14ac:dyDescent="0.2">
      <c r="B695" s="22"/>
      <c r="W695" s="33"/>
    </row>
    <row r="696" spans="2:23" x14ac:dyDescent="0.2">
      <c r="B696" s="22"/>
      <c r="W696" s="33"/>
    </row>
    <row r="697" spans="2:23" x14ac:dyDescent="0.2">
      <c r="B697" s="22"/>
      <c r="W697" s="33"/>
    </row>
    <row r="698" spans="2:23" x14ac:dyDescent="0.2">
      <c r="B698" s="22"/>
      <c r="W698" s="33"/>
    </row>
    <row r="699" spans="2:23" x14ac:dyDescent="0.2">
      <c r="B699" s="22"/>
      <c r="W699" s="33"/>
    </row>
    <row r="700" spans="2:23" x14ac:dyDescent="0.2">
      <c r="B700" s="22"/>
      <c r="W700" s="33"/>
    </row>
    <row r="701" spans="2:23" x14ac:dyDescent="0.2">
      <c r="B701" s="22"/>
      <c r="W701" s="33"/>
    </row>
    <row r="702" spans="2:23" x14ac:dyDescent="0.2">
      <c r="B702" s="22"/>
      <c r="W702" s="33"/>
    </row>
    <row r="703" spans="2:23" x14ac:dyDescent="0.2">
      <c r="B703" s="22"/>
      <c r="W703" s="33"/>
    </row>
    <row r="704" spans="2:23" x14ac:dyDescent="0.2">
      <c r="B704" s="22"/>
      <c r="W704" s="33"/>
    </row>
    <row r="705" spans="2:23" x14ac:dyDescent="0.2">
      <c r="B705" s="22"/>
      <c r="W705" s="33"/>
    </row>
    <row r="706" spans="2:23" x14ac:dyDescent="0.2">
      <c r="B706" s="22"/>
      <c r="W706" s="33"/>
    </row>
    <row r="707" spans="2:23" x14ac:dyDescent="0.2">
      <c r="B707" s="22"/>
      <c r="W707" s="33"/>
    </row>
    <row r="708" spans="2:23" x14ac:dyDescent="0.2">
      <c r="B708" s="22"/>
      <c r="W708" s="33"/>
    </row>
    <row r="709" spans="2:23" x14ac:dyDescent="0.2">
      <c r="B709" s="22"/>
      <c r="W709" s="33"/>
    </row>
    <row r="710" spans="2:23" x14ac:dyDescent="0.2">
      <c r="B710" s="22"/>
      <c r="W710" s="33"/>
    </row>
    <row r="711" spans="2:23" x14ac:dyDescent="0.2">
      <c r="B711" s="22"/>
      <c r="W711" s="33"/>
    </row>
    <row r="712" spans="2:23" x14ac:dyDescent="0.2">
      <c r="B712" s="22"/>
      <c r="W712" s="33"/>
    </row>
    <row r="713" spans="2:23" x14ac:dyDescent="0.2">
      <c r="B713" s="22"/>
      <c r="W713" s="33"/>
    </row>
    <row r="714" spans="2:23" x14ac:dyDescent="0.2">
      <c r="B714" s="22"/>
      <c r="W714" s="33"/>
    </row>
    <row r="715" spans="2:23" x14ac:dyDescent="0.2">
      <c r="B715" s="22"/>
      <c r="W715" s="33"/>
    </row>
    <row r="716" spans="2:23" x14ac:dyDescent="0.2">
      <c r="B716" s="22"/>
      <c r="W716" s="33"/>
    </row>
    <row r="717" spans="2:23" x14ac:dyDescent="0.2">
      <c r="B717" s="22"/>
      <c r="W717" s="33"/>
    </row>
    <row r="718" spans="2:23" x14ac:dyDescent="0.2">
      <c r="B718" s="22"/>
    </row>
    <row r="719" spans="2:23" x14ac:dyDescent="0.2">
      <c r="B719" s="22"/>
    </row>
    <row r="720" spans="2:23" x14ac:dyDescent="0.2">
      <c r="B720" s="22"/>
    </row>
    <row r="721" spans="2:2" x14ac:dyDescent="0.2">
      <c r="B721" s="22"/>
    </row>
    <row r="722" spans="2:2" x14ac:dyDescent="0.2">
      <c r="B722" s="22"/>
    </row>
    <row r="723" spans="2:2" x14ac:dyDescent="0.2">
      <c r="B723" s="22"/>
    </row>
    <row r="724" spans="2:2" x14ac:dyDescent="0.2">
      <c r="B724" s="22"/>
    </row>
    <row r="725" spans="2:2" x14ac:dyDescent="0.2">
      <c r="B725" s="22"/>
    </row>
    <row r="726" spans="2:2" x14ac:dyDescent="0.2">
      <c r="B726" s="22"/>
    </row>
    <row r="727" spans="2:2" x14ac:dyDescent="0.2">
      <c r="B727" s="22"/>
    </row>
    <row r="728" spans="2:2" x14ac:dyDescent="0.2">
      <c r="B728" s="22"/>
    </row>
    <row r="729" spans="2:2" x14ac:dyDescent="0.2">
      <c r="B729" s="22"/>
    </row>
    <row r="730" spans="2:2" x14ac:dyDescent="0.2">
      <c r="B730" s="22"/>
    </row>
    <row r="731" spans="2:2" x14ac:dyDescent="0.2">
      <c r="B731" s="22"/>
    </row>
    <row r="732" spans="2:2" x14ac:dyDescent="0.2">
      <c r="B732" s="22"/>
    </row>
    <row r="733" spans="2:2" x14ac:dyDescent="0.2">
      <c r="B733" s="22"/>
    </row>
    <row r="734" spans="2:2" x14ac:dyDescent="0.2">
      <c r="B734" s="22"/>
    </row>
    <row r="735" spans="2:2" x14ac:dyDescent="0.2">
      <c r="B735" s="22"/>
    </row>
    <row r="736" spans="2:2" x14ac:dyDescent="0.2">
      <c r="B736" s="22"/>
    </row>
    <row r="737" spans="2:2" x14ac:dyDescent="0.2">
      <c r="B737" s="22"/>
    </row>
    <row r="738" spans="2:2" x14ac:dyDescent="0.2">
      <c r="B738" s="22"/>
    </row>
    <row r="739" spans="2:2" x14ac:dyDescent="0.2">
      <c r="B739" s="22"/>
    </row>
    <row r="740" spans="2:2" x14ac:dyDescent="0.2">
      <c r="B740" s="22"/>
    </row>
    <row r="741" spans="2:2" x14ac:dyDescent="0.2">
      <c r="B741" s="22"/>
    </row>
    <row r="742" spans="2:2" x14ac:dyDescent="0.2">
      <c r="B742" s="22"/>
    </row>
    <row r="743" spans="2:2" x14ac:dyDescent="0.2">
      <c r="B743" s="22"/>
    </row>
    <row r="744" spans="2:2" x14ac:dyDescent="0.2">
      <c r="B744" s="22"/>
    </row>
    <row r="745" spans="2:2" x14ac:dyDescent="0.2">
      <c r="B745" s="22"/>
    </row>
    <row r="746" spans="2:2" x14ac:dyDescent="0.2">
      <c r="B746" s="22"/>
    </row>
    <row r="747" spans="2:2" x14ac:dyDescent="0.2">
      <c r="B747" s="22"/>
    </row>
    <row r="748" spans="2:2" x14ac:dyDescent="0.2">
      <c r="B748" s="22"/>
    </row>
    <row r="749" spans="2:2" x14ac:dyDescent="0.2">
      <c r="B749" s="22"/>
    </row>
    <row r="750" spans="2:2" x14ac:dyDescent="0.2">
      <c r="B750" s="22"/>
    </row>
    <row r="751" spans="2:2" x14ac:dyDescent="0.2">
      <c r="B751" s="22"/>
    </row>
    <row r="752" spans="2:2" x14ac:dyDescent="0.2">
      <c r="B752" s="22"/>
    </row>
    <row r="753" spans="2:2" x14ac:dyDescent="0.2">
      <c r="B753" s="22"/>
    </row>
    <row r="754" spans="2:2" x14ac:dyDescent="0.2">
      <c r="B754" s="22"/>
    </row>
    <row r="755" spans="2:2" x14ac:dyDescent="0.2">
      <c r="B755" s="22"/>
    </row>
    <row r="756" spans="2:2" x14ac:dyDescent="0.2">
      <c r="B756" s="22"/>
    </row>
    <row r="757" spans="2:2" x14ac:dyDescent="0.2">
      <c r="B757" s="22"/>
    </row>
    <row r="758" spans="2:2" x14ac:dyDescent="0.2">
      <c r="B758" s="22"/>
    </row>
    <row r="759" spans="2:2" x14ac:dyDescent="0.2">
      <c r="B759" s="22"/>
    </row>
    <row r="760" spans="2:2" x14ac:dyDescent="0.2">
      <c r="B760" s="22"/>
    </row>
    <row r="761" spans="2:2" x14ac:dyDescent="0.2">
      <c r="B761" s="22"/>
    </row>
    <row r="762" spans="2:2" x14ac:dyDescent="0.2">
      <c r="B762" s="22"/>
    </row>
    <row r="763" spans="2:2" x14ac:dyDescent="0.2">
      <c r="B763" s="22"/>
    </row>
    <row r="764" spans="2:2" x14ac:dyDescent="0.2">
      <c r="B764" s="22"/>
    </row>
    <row r="765" spans="2:2" x14ac:dyDescent="0.2">
      <c r="B765" s="22"/>
    </row>
    <row r="766" spans="2:2" x14ac:dyDescent="0.2">
      <c r="B766" s="22"/>
    </row>
    <row r="767" spans="2:2" x14ac:dyDescent="0.2">
      <c r="B767" s="22"/>
    </row>
    <row r="768" spans="2:2" x14ac:dyDescent="0.2">
      <c r="B768" s="22"/>
    </row>
    <row r="769" spans="2:2" x14ac:dyDescent="0.2">
      <c r="B769" s="22"/>
    </row>
    <row r="770" spans="2:2" x14ac:dyDescent="0.2">
      <c r="B770" s="22"/>
    </row>
    <row r="771" spans="2:2" x14ac:dyDescent="0.2">
      <c r="B771" s="22"/>
    </row>
    <row r="772" spans="2:2" x14ac:dyDescent="0.2">
      <c r="B772" s="22"/>
    </row>
    <row r="773" spans="2:2" x14ac:dyDescent="0.2">
      <c r="B773" s="22"/>
    </row>
    <row r="774" spans="2:2" x14ac:dyDescent="0.2">
      <c r="B774" s="22"/>
    </row>
    <row r="775" spans="2:2" x14ac:dyDescent="0.2">
      <c r="B775" s="22"/>
    </row>
    <row r="776" spans="2:2" x14ac:dyDescent="0.2">
      <c r="B776" s="22"/>
    </row>
    <row r="777" spans="2:2" x14ac:dyDescent="0.2">
      <c r="B777" s="22"/>
    </row>
    <row r="778" spans="2:2" x14ac:dyDescent="0.2">
      <c r="B778" s="22"/>
    </row>
    <row r="779" spans="2:2" x14ac:dyDescent="0.2">
      <c r="B779" s="22"/>
    </row>
    <row r="780" spans="2:2" x14ac:dyDescent="0.2">
      <c r="B780" s="22"/>
    </row>
    <row r="781" spans="2:2" x14ac:dyDescent="0.2">
      <c r="B781" s="22"/>
    </row>
    <row r="782" spans="2:2" x14ac:dyDescent="0.2">
      <c r="B782" s="22"/>
    </row>
    <row r="783" spans="2:2" x14ac:dyDescent="0.2">
      <c r="B783" s="22"/>
    </row>
    <row r="784" spans="2:2" x14ac:dyDescent="0.2">
      <c r="B784" s="22"/>
    </row>
    <row r="785" spans="2:2" x14ac:dyDescent="0.2">
      <c r="B785" s="22"/>
    </row>
    <row r="786" spans="2:2" x14ac:dyDescent="0.2">
      <c r="B786" s="22"/>
    </row>
    <row r="787" spans="2:2" x14ac:dyDescent="0.2">
      <c r="B787" s="22"/>
    </row>
    <row r="788" spans="2:2" x14ac:dyDescent="0.2">
      <c r="B788" s="22"/>
    </row>
    <row r="789" spans="2:2" x14ac:dyDescent="0.2">
      <c r="B789" s="22"/>
    </row>
    <row r="790" spans="2:2" x14ac:dyDescent="0.2">
      <c r="B790" s="22"/>
    </row>
    <row r="791" spans="2:2" x14ac:dyDescent="0.2">
      <c r="B791" s="22"/>
    </row>
    <row r="792" spans="2:2" x14ac:dyDescent="0.2">
      <c r="B792" s="22"/>
    </row>
    <row r="793" spans="2:2" x14ac:dyDescent="0.2">
      <c r="B793" s="22"/>
    </row>
    <row r="794" spans="2:2" x14ac:dyDescent="0.2">
      <c r="B794" s="22"/>
    </row>
    <row r="795" spans="2:2" x14ac:dyDescent="0.2">
      <c r="B795" s="22"/>
    </row>
    <row r="796" spans="2:2" x14ac:dyDescent="0.2">
      <c r="B796" s="22"/>
    </row>
    <row r="797" spans="2:2" x14ac:dyDescent="0.2">
      <c r="B797" s="22"/>
    </row>
    <row r="798" spans="2:2" x14ac:dyDescent="0.2">
      <c r="B798" s="22"/>
    </row>
    <row r="799" spans="2:2" x14ac:dyDescent="0.2">
      <c r="B799" s="22"/>
    </row>
    <row r="800" spans="2:2" x14ac:dyDescent="0.2">
      <c r="B800" s="22"/>
    </row>
    <row r="801" spans="2:2" x14ac:dyDescent="0.2">
      <c r="B801" s="22"/>
    </row>
    <row r="802" spans="2:2" x14ac:dyDescent="0.2">
      <c r="B802" s="22"/>
    </row>
    <row r="803" spans="2:2" x14ac:dyDescent="0.2">
      <c r="B803" s="22"/>
    </row>
    <row r="804" spans="2:2" x14ac:dyDescent="0.2">
      <c r="B804" s="22"/>
    </row>
    <row r="805" spans="2:2" x14ac:dyDescent="0.2">
      <c r="B805" s="22"/>
    </row>
    <row r="806" spans="2:2" x14ac:dyDescent="0.2">
      <c r="B806" s="22"/>
    </row>
    <row r="807" spans="2:2" x14ac:dyDescent="0.2">
      <c r="B807" s="22"/>
    </row>
    <row r="808" spans="2:2" x14ac:dyDescent="0.2">
      <c r="B808" s="22"/>
    </row>
    <row r="809" spans="2:2" x14ac:dyDescent="0.2">
      <c r="B809" s="22"/>
    </row>
    <row r="810" spans="2:2" x14ac:dyDescent="0.2">
      <c r="B810" s="22"/>
    </row>
    <row r="811" spans="2:2" x14ac:dyDescent="0.2">
      <c r="B811" s="22"/>
    </row>
    <row r="812" spans="2:2" x14ac:dyDescent="0.2">
      <c r="B812" s="22"/>
    </row>
    <row r="813" spans="2:2" x14ac:dyDescent="0.2">
      <c r="B813" s="22"/>
    </row>
    <row r="814" spans="2:2" x14ac:dyDescent="0.2">
      <c r="B814" s="22"/>
    </row>
    <row r="815" spans="2:2" x14ac:dyDescent="0.2">
      <c r="B815" s="22"/>
    </row>
    <row r="816" spans="2:2" x14ac:dyDescent="0.2">
      <c r="B816" s="22"/>
    </row>
    <row r="817" spans="2:2" x14ac:dyDescent="0.2">
      <c r="B817" s="22"/>
    </row>
    <row r="818" spans="2:2" x14ac:dyDescent="0.2">
      <c r="B818" s="22"/>
    </row>
    <row r="819" spans="2:2" x14ac:dyDescent="0.2">
      <c r="B819" s="22"/>
    </row>
    <row r="820" spans="2:2" x14ac:dyDescent="0.2">
      <c r="B820" s="22"/>
    </row>
    <row r="821" spans="2:2" x14ac:dyDescent="0.2">
      <c r="B821" s="22"/>
    </row>
    <row r="822" spans="2:2" x14ac:dyDescent="0.2">
      <c r="B822" s="22"/>
    </row>
    <row r="823" spans="2:2" x14ac:dyDescent="0.2">
      <c r="B823" s="22"/>
    </row>
    <row r="824" spans="2:2" x14ac:dyDescent="0.2">
      <c r="B824" s="22"/>
    </row>
    <row r="825" spans="2:2" x14ac:dyDescent="0.2">
      <c r="B825" s="22"/>
    </row>
    <row r="826" spans="2:2" x14ac:dyDescent="0.2">
      <c r="B826" s="22"/>
    </row>
    <row r="827" spans="2:2" x14ac:dyDescent="0.2">
      <c r="B827" s="22"/>
    </row>
    <row r="828" spans="2:2" x14ac:dyDescent="0.2">
      <c r="B828" s="22"/>
    </row>
    <row r="829" spans="2:2" x14ac:dyDescent="0.2">
      <c r="B829" s="22"/>
    </row>
    <row r="830" spans="2:2" x14ac:dyDescent="0.2">
      <c r="B830" s="22"/>
    </row>
    <row r="831" spans="2:2" x14ac:dyDescent="0.2">
      <c r="B831" s="22"/>
    </row>
    <row r="832" spans="2:2" x14ac:dyDescent="0.2">
      <c r="B832" s="22"/>
    </row>
    <row r="833" spans="2:2" x14ac:dyDescent="0.2">
      <c r="B833" s="22"/>
    </row>
    <row r="834" spans="2:2" x14ac:dyDescent="0.2">
      <c r="B834" s="22"/>
    </row>
    <row r="835" spans="2:2" x14ac:dyDescent="0.2">
      <c r="B835" s="22"/>
    </row>
    <row r="836" spans="2:2" x14ac:dyDescent="0.2">
      <c r="B836" s="22"/>
    </row>
    <row r="837" spans="2:2" x14ac:dyDescent="0.2">
      <c r="B837" s="22"/>
    </row>
    <row r="838" spans="2:2" x14ac:dyDescent="0.2">
      <c r="B838" s="22"/>
    </row>
    <row r="839" spans="2:2" x14ac:dyDescent="0.2">
      <c r="B839" s="22"/>
    </row>
    <row r="840" spans="2:2" x14ac:dyDescent="0.2">
      <c r="B840" s="22"/>
    </row>
    <row r="841" spans="2:2" x14ac:dyDescent="0.2">
      <c r="B841" s="22"/>
    </row>
    <row r="842" spans="2:2" x14ac:dyDescent="0.2">
      <c r="B842" s="22"/>
    </row>
    <row r="843" spans="2:2" x14ac:dyDescent="0.2">
      <c r="B843" s="22"/>
    </row>
    <row r="844" spans="2:2" x14ac:dyDescent="0.2">
      <c r="B844" s="22"/>
    </row>
    <row r="845" spans="2:2" x14ac:dyDescent="0.2">
      <c r="B845" s="22"/>
    </row>
    <row r="846" spans="2:2" x14ac:dyDescent="0.2">
      <c r="B846" s="22"/>
    </row>
    <row r="847" spans="2:2" x14ac:dyDescent="0.2">
      <c r="B847" s="22"/>
    </row>
    <row r="848" spans="2:2" x14ac:dyDescent="0.2">
      <c r="B848" s="22"/>
    </row>
    <row r="849" spans="2:2" x14ac:dyDescent="0.2">
      <c r="B849" s="22"/>
    </row>
    <row r="850" spans="2:2" x14ac:dyDescent="0.2">
      <c r="B850" s="22"/>
    </row>
    <row r="851" spans="2:2" x14ac:dyDescent="0.2">
      <c r="B851" s="22"/>
    </row>
    <row r="852" spans="2:2" x14ac:dyDescent="0.2">
      <c r="B852" s="22"/>
    </row>
    <row r="853" spans="2:2" x14ac:dyDescent="0.2">
      <c r="B853" s="22"/>
    </row>
    <row r="854" spans="2:2" x14ac:dyDescent="0.2">
      <c r="B854" s="22"/>
    </row>
    <row r="855" spans="2:2" x14ac:dyDescent="0.2">
      <c r="B855" s="22"/>
    </row>
    <row r="856" spans="2:2" x14ac:dyDescent="0.2">
      <c r="B856" s="22"/>
    </row>
    <row r="857" spans="2:2" x14ac:dyDescent="0.2">
      <c r="B857" s="22"/>
    </row>
    <row r="858" spans="2:2" x14ac:dyDescent="0.2">
      <c r="B858" s="22"/>
    </row>
    <row r="859" spans="2:2" x14ac:dyDescent="0.2">
      <c r="B859" s="22"/>
    </row>
    <row r="860" spans="2:2" x14ac:dyDescent="0.2">
      <c r="B860" s="22"/>
    </row>
    <row r="861" spans="2:2" x14ac:dyDescent="0.2">
      <c r="B861" s="22"/>
    </row>
    <row r="862" spans="2:2" x14ac:dyDescent="0.2">
      <c r="B862" s="22"/>
    </row>
    <row r="863" spans="2:2" x14ac:dyDescent="0.2">
      <c r="B863" s="22"/>
    </row>
    <row r="864" spans="2:2" x14ac:dyDescent="0.2">
      <c r="B864" s="22"/>
    </row>
    <row r="865" spans="2:2" x14ac:dyDescent="0.2">
      <c r="B865" s="22"/>
    </row>
    <row r="866" spans="2:2" x14ac:dyDescent="0.2">
      <c r="B866" s="22"/>
    </row>
    <row r="867" spans="2:2" x14ac:dyDescent="0.2">
      <c r="B867" s="22"/>
    </row>
    <row r="868" spans="2:2" x14ac:dyDescent="0.2">
      <c r="B868" s="22"/>
    </row>
    <row r="869" spans="2:2" x14ac:dyDescent="0.2">
      <c r="B869" s="22"/>
    </row>
    <row r="870" spans="2:2" x14ac:dyDescent="0.2">
      <c r="B870" s="22"/>
    </row>
    <row r="871" spans="2:2" x14ac:dyDescent="0.2">
      <c r="B871" s="22"/>
    </row>
    <row r="872" spans="2:2" x14ac:dyDescent="0.2">
      <c r="B872" s="22"/>
    </row>
    <row r="873" spans="2:2" x14ac:dyDescent="0.2">
      <c r="B873" s="22"/>
    </row>
    <row r="874" spans="2:2" x14ac:dyDescent="0.2">
      <c r="B874" s="22"/>
    </row>
    <row r="875" spans="2:2" x14ac:dyDescent="0.2">
      <c r="B875" s="22"/>
    </row>
    <row r="876" spans="2:2" x14ac:dyDescent="0.2">
      <c r="B876" s="22"/>
    </row>
    <row r="877" spans="2:2" x14ac:dyDescent="0.2">
      <c r="B877" s="22"/>
    </row>
    <row r="878" spans="2:2" x14ac:dyDescent="0.2">
      <c r="B878" s="22"/>
    </row>
    <row r="879" spans="2:2" x14ac:dyDescent="0.2">
      <c r="B879" s="22"/>
    </row>
    <row r="880" spans="2:2" x14ac:dyDescent="0.2">
      <c r="B880" s="22"/>
    </row>
    <row r="881" spans="2:2" x14ac:dyDescent="0.2">
      <c r="B881" s="22"/>
    </row>
    <row r="882" spans="2:2" x14ac:dyDescent="0.2">
      <c r="B882" s="22"/>
    </row>
    <row r="883" spans="2:2" x14ac:dyDescent="0.2">
      <c r="B883" s="22"/>
    </row>
    <row r="884" spans="2:2" x14ac:dyDescent="0.2">
      <c r="B884" s="22"/>
    </row>
    <row r="885" spans="2:2" x14ac:dyDescent="0.2">
      <c r="B885" s="22"/>
    </row>
    <row r="886" spans="2:2" x14ac:dyDescent="0.2">
      <c r="B886" s="22"/>
    </row>
    <row r="887" spans="2:2" x14ac:dyDescent="0.2">
      <c r="B887" s="22"/>
    </row>
    <row r="888" spans="2:2" x14ac:dyDescent="0.2">
      <c r="B888" s="22"/>
    </row>
    <row r="889" spans="2:2" x14ac:dyDescent="0.2">
      <c r="B889" s="22"/>
    </row>
    <row r="890" spans="2:2" x14ac:dyDescent="0.2">
      <c r="B890" s="22"/>
    </row>
    <row r="891" spans="2:2" x14ac:dyDescent="0.2">
      <c r="B891" s="22"/>
    </row>
    <row r="892" spans="2:2" x14ac:dyDescent="0.2">
      <c r="B892" s="22"/>
    </row>
    <row r="893" spans="2:2" x14ac:dyDescent="0.2">
      <c r="B893" s="22"/>
    </row>
    <row r="894" spans="2:2" x14ac:dyDescent="0.2">
      <c r="B894" s="22"/>
    </row>
    <row r="895" spans="2:2" x14ac:dyDescent="0.2">
      <c r="B895" s="22"/>
    </row>
    <row r="896" spans="2:2" x14ac:dyDescent="0.2">
      <c r="B896" s="22"/>
    </row>
    <row r="897" spans="2:2" x14ac:dyDescent="0.2">
      <c r="B897" s="22"/>
    </row>
    <row r="898" spans="2:2" x14ac:dyDescent="0.2">
      <c r="B898" s="22"/>
    </row>
    <row r="899" spans="2:2" x14ac:dyDescent="0.2">
      <c r="B899" s="22"/>
    </row>
    <row r="900" spans="2:2" x14ac:dyDescent="0.2">
      <c r="B900" s="22"/>
    </row>
    <row r="901" spans="2:2" x14ac:dyDescent="0.2">
      <c r="B901" s="22"/>
    </row>
    <row r="902" spans="2:2" x14ac:dyDescent="0.2">
      <c r="B902" s="22"/>
    </row>
    <row r="903" spans="2:2" x14ac:dyDescent="0.2">
      <c r="B903" s="22"/>
    </row>
    <row r="904" spans="2:2" x14ac:dyDescent="0.2">
      <c r="B904" s="22"/>
    </row>
    <row r="905" spans="2:2" x14ac:dyDescent="0.2">
      <c r="B905" s="22"/>
    </row>
    <row r="906" spans="2:2" x14ac:dyDescent="0.2">
      <c r="B906" s="22"/>
    </row>
    <row r="907" spans="2:2" x14ac:dyDescent="0.2">
      <c r="B907" s="22"/>
    </row>
    <row r="908" spans="2:2" x14ac:dyDescent="0.2">
      <c r="B908" s="22"/>
    </row>
    <row r="909" spans="2:2" x14ac:dyDescent="0.2">
      <c r="B909" s="22"/>
    </row>
    <row r="910" spans="2:2" x14ac:dyDescent="0.2">
      <c r="B910" s="22"/>
    </row>
    <row r="911" spans="2:2" x14ac:dyDescent="0.2">
      <c r="B911" s="22"/>
    </row>
    <row r="912" spans="2:2" x14ac:dyDescent="0.2">
      <c r="B912" s="22"/>
    </row>
    <row r="913" spans="2:2" x14ac:dyDescent="0.2">
      <c r="B913" s="22"/>
    </row>
    <row r="914" spans="2:2" x14ac:dyDescent="0.2">
      <c r="B914" s="22"/>
    </row>
    <row r="915" spans="2:2" x14ac:dyDescent="0.2">
      <c r="B915" s="22"/>
    </row>
    <row r="916" spans="2:2" x14ac:dyDescent="0.2">
      <c r="B916" s="22"/>
    </row>
    <row r="917" spans="2:2" x14ac:dyDescent="0.2">
      <c r="B917" s="22"/>
    </row>
    <row r="918" spans="2:2" x14ac:dyDescent="0.2">
      <c r="B918" s="22"/>
    </row>
    <row r="919" spans="2:2" x14ac:dyDescent="0.2">
      <c r="B919" s="22"/>
    </row>
    <row r="920" spans="2:2" x14ac:dyDescent="0.2">
      <c r="B920" s="22"/>
    </row>
    <row r="921" spans="2:2" x14ac:dyDescent="0.2">
      <c r="B921" s="22"/>
    </row>
    <row r="922" spans="2:2" x14ac:dyDescent="0.2">
      <c r="B922" s="22"/>
    </row>
    <row r="923" spans="2:2" x14ac:dyDescent="0.2">
      <c r="B923" s="22"/>
    </row>
    <row r="924" spans="2:2" x14ac:dyDescent="0.2">
      <c r="B924" s="22"/>
    </row>
    <row r="925" spans="2:2" x14ac:dyDescent="0.2">
      <c r="B925" s="22"/>
    </row>
    <row r="926" spans="2:2" x14ac:dyDescent="0.2">
      <c r="B926" s="22"/>
    </row>
    <row r="927" spans="2:2" x14ac:dyDescent="0.2">
      <c r="B927" s="22"/>
    </row>
    <row r="928" spans="2:2" x14ac:dyDescent="0.2">
      <c r="B928" s="22"/>
    </row>
    <row r="929" spans="2:2" x14ac:dyDescent="0.2">
      <c r="B929" s="22"/>
    </row>
    <row r="930" spans="2:2" x14ac:dyDescent="0.2">
      <c r="B930" s="22"/>
    </row>
    <row r="931" spans="2:2" x14ac:dyDescent="0.2">
      <c r="B931" s="22"/>
    </row>
    <row r="932" spans="2:2" x14ac:dyDescent="0.2">
      <c r="B932" s="22"/>
    </row>
    <row r="933" spans="2:2" x14ac:dyDescent="0.2">
      <c r="B933" s="22"/>
    </row>
    <row r="934" spans="2:2" x14ac:dyDescent="0.2">
      <c r="B934" s="22"/>
    </row>
    <row r="935" spans="2:2" x14ac:dyDescent="0.2">
      <c r="B935" s="22"/>
    </row>
    <row r="936" spans="2:2" x14ac:dyDescent="0.2">
      <c r="B936" s="22"/>
    </row>
    <row r="937" spans="2:2" x14ac:dyDescent="0.2">
      <c r="B937" s="22"/>
    </row>
    <row r="938" spans="2:2" x14ac:dyDescent="0.2">
      <c r="B938" s="22"/>
    </row>
    <row r="939" spans="2:2" x14ac:dyDescent="0.2">
      <c r="B939" s="22"/>
    </row>
    <row r="940" spans="2:2" x14ac:dyDescent="0.2">
      <c r="B940" s="22"/>
    </row>
    <row r="941" spans="2:2" x14ac:dyDescent="0.2">
      <c r="B941" s="22"/>
    </row>
    <row r="942" spans="2:2" x14ac:dyDescent="0.2">
      <c r="B942" s="22"/>
    </row>
    <row r="943" spans="2:2" x14ac:dyDescent="0.2">
      <c r="B943" s="22"/>
    </row>
    <row r="944" spans="2:2" x14ac:dyDescent="0.2">
      <c r="B944" s="22"/>
    </row>
    <row r="945" spans="2:2" x14ac:dyDescent="0.2">
      <c r="B945" s="22"/>
    </row>
    <row r="946" spans="2:2" x14ac:dyDescent="0.2">
      <c r="B946" s="22"/>
    </row>
    <row r="947" spans="2:2" x14ac:dyDescent="0.2">
      <c r="B947" s="22"/>
    </row>
    <row r="948" spans="2:2" x14ac:dyDescent="0.2">
      <c r="B948" s="22"/>
    </row>
    <row r="949" spans="2:2" x14ac:dyDescent="0.2">
      <c r="B949" s="22"/>
    </row>
    <row r="950" spans="2:2" x14ac:dyDescent="0.2">
      <c r="B950" s="22"/>
    </row>
    <row r="951" spans="2:2" x14ac:dyDescent="0.2">
      <c r="B951" s="22"/>
    </row>
    <row r="952" spans="2:2" x14ac:dyDescent="0.2">
      <c r="B952" s="22"/>
    </row>
    <row r="953" spans="2:2" x14ac:dyDescent="0.2">
      <c r="B953" s="22"/>
    </row>
    <row r="954" spans="2:2" x14ac:dyDescent="0.2">
      <c r="B954" s="22"/>
    </row>
    <row r="955" spans="2:2" x14ac:dyDescent="0.2">
      <c r="B955" s="22"/>
    </row>
    <row r="956" spans="2:2" x14ac:dyDescent="0.2">
      <c r="B956" s="22"/>
    </row>
    <row r="957" spans="2:2" x14ac:dyDescent="0.2">
      <c r="B957" s="22"/>
    </row>
    <row r="958" spans="2:2" x14ac:dyDescent="0.2">
      <c r="B958" s="22"/>
    </row>
    <row r="959" spans="2:2" x14ac:dyDescent="0.2">
      <c r="B959" s="22"/>
    </row>
    <row r="960" spans="2:2" x14ac:dyDescent="0.2">
      <c r="B960" s="22"/>
    </row>
    <row r="961" spans="2:2" x14ac:dyDescent="0.2">
      <c r="B961" s="22"/>
    </row>
    <row r="962" spans="2:2" x14ac:dyDescent="0.2">
      <c r="B962" s="22"/>
    </row>
    <row r="963" spans="2:2" x14ac:dyDescent="0.2">
      <c r="B963" s="22"/>
    </row>
    <row r="964" spans="2:2" x14ac:dyDescent="0.2">
      <c r="B964" s="22"/>
    </row>
    <row r="965" spans="2:2" x14ac:dyDescent="0.2">
      <c r="B965" s="22"/>
    </row>
    <row r="966" spans="2:2" x14ac:dyDescent="0.2">
      <c r="B966" s="22"/>
    </row>
    <row r="967" spans="2:2" x14ac:dyDescent="0.2">
      <c r="B967" s="22"/>
    </row>
    <row r="968" spans="2:2" x14ac:dyDescent="0.2">
      <c r="B968" s="22"/>
    </row>
    <row r="969" spans="2:2" x14ac:dyDescent="0.2">
      <c r="B969" s="22"/>
    </row>
    <row r="970" spans="2:2" x14ac:dyDescent="0.2">
      <c r="B970" s="22"/>
    </row>
    <row r="971" spans="2:2" x14ac:dyDescent="0.2">
      <c r="B971" s="22"/>
    </row>
    <row r="972" spans="2:2" x14ac:dyDescent="0.2">
      <c r="B972" s="22"/>
    </row>
    <row r="973" spans="2:2" x14ac:dyDescent="0.2">
      <c r="B973" s="22"/>
    </row>
    <row r="974" spans="2:2" x14ac:dyDescent="0.2">
      <c r="B974" s="22"/>
    </row>
    <row r="975" spans="2:2" x14ac:dyDescent="0.2">
      <c r="B975" s="22"/>
    </row>
    <row r="976" spans="2:2" x14ac:dyDescent="0.2">
      <c r="B976" s="22"/>
    </row>
    <row r="977" spans="2:2" x14ac:dyDescent="0.2">
      <c r="B977" s="22"/>
    </row>
    <row r="978" spans="2:2" x14ac:dyDescent="0.2">
      <c r="B978" s="22"/>
    </row>
    <row r="979" spans="2:2" x14ac:dyDescent="0.2">
      <c r="B979" s="22"/>
    </row>
    <row r="980" spans="2:2" x14ac:dyDescent="0.2">
      <c r="B980" s="22"/>
    </row>
    <row r="981" spans="2:2" x14ac:dyDescent="0.2">
      <c r="B981" s="22"/>
    </row>
    <row r="982" spans="2:2" x14ac:dyDescent="0.2">
      <c r="B982" s="22"/>
    </row>
    <row r="983" spans="2:2" x14ac:dyDescent="0.2">
      <c r="B983" s="22"/>
    </row>
    <row r="984" spans="2:2" x14ac:dyDescent="0.2">
      <c r="B984" s="22"/>
    </row>
    <row r="985" spans="2:2" x14ac:dyDescent="0.2">
      <c r="B985" s="22"/>
    </row>
    <row r="986" spans="2:2" x14ac:dyDescent="0.2">
      <c r="B986" s="22"/>
    </row>
    <row r="987" spans="2:2" x14ac:dyDescent="0.2">
      <c r="B987" s="22"/>
    </row>
    <row r="988" spans="2:2" x14ac:dyDescent="0.2">
      <c r="B988" s="22"/>
    </row>
    <row r="989" spans="2:2" x14ac:dyDescent="0.2">
      <c r="B989" s="22"/>
    </row>
    <row r="990" spans="2:2" x14ac:dyDescent="0.2">
      <c r="B990" s="22"/>
    </row>
    <row r="991" spans="2:2" x14ac:dyDescent="0.2">
      <c r="B991" s="22"/>
    </row>
    <row r="992" spans="2:2" x14ac:dyDescent="0.2">
      <c r="B992" s="22"/>
    </row>
    <row r="993" spans="2:2" x14ac:dyDescent="0.2">
      <c r="B993" s="22"/>
    </row>
    <row r="994" spans="2:2" x14ac:dyDescent="0.2">
      <c r="B994" s="22"/>
    </row>
    <row r="995" spans="2:2" x14ac:dyDescent="0.2">
      <c r="B995" s="22"/>
    </row>
    <row r="996" spans="2:2" x14ac:dyDescent="0.2">
      <c r="B996" s="22"/>
    </row>
    <row r="997" spans="2:2" x14ac:dyDescent="0.2">
      <c r="B997" s="22"/>
    </row>
    <row r="998" spans="2:2" x14ac:dyDescent="0.2">
      <c r="B998" s="22"/>
    </row>
    <row r="999" spans="2:2" x14ac:dyDescent="0.2">
      <c r="B999" s="22"/>
    </row>
    <row r="1000" spans="2:2" x14ac:dyDescent="0.2">
      <c r="B1000" s="22"/>
    </row>
    <row r="1001" spans="2:2" x14ac:dyDescent="0.2">
      <c r="B1001" s="22"/>
    </row>
    <row r="1002" spans="2:2" x14ac:dyDescent="0.2">
      <c r="B1002" s="22"/>
    </row>
    <row r="1003" spans="2:2" x14ac:dyDescent="0.2">
      <c r="B1003" s="22"/>
    </row>
    <row r="1004" spans="2:2" x14ac:dyDescent="0.2">
      <c r="B1004" s="22"/>
    </row>
    <row r="1005" spans="2:2" x14ac:dyDescent="0.2">
      <c r="B1005" s="22"/>
    </row>
    <row r="1006" spans="2:2" x14ac:dyDescent="0.2">
      <c r="B1006" s="22"/>
    </row>
    <row r="1007" spans="2:2" x14ac:dyDescent="0.2">
      <c r="B1007" s="22"/>
    </row>
    <row r="1008" spans="2:2" x14ac:dyDescent="0.2">
      <c r="B1008" s="22"/>
    </row>
    <row r="1009" spans="2:2" x14ac:dyDescent="0.2">
      <c r="B1009" s="22"/>
    </row>
    <row r="1010" spans="2:2" x14ac:dyDescent="0.2">
      <c r="B1010" s="22"/>
    </row>
    <row r="1011" spans="2:2" x14ac:dyDescent="0.2">
      <c r="B1011" s="22"/>
    </row>
    <row r="1012" spans="2:2" x14ac:dyDescent="0.2">
      <c r="B1012" s="22"/>
    </row>
    <row r="1013" spans="2:2" x14ac:dyDescent="0.2">
      <c r="B1013" s="22"/>
    </row>
    <row r="1014" spans="2:2" x14ac:dyDescent="0.2">
      <c r="B1014" s="22"/>
    </row>
    <row r="1015" spans="2:2" x14ac:dyDescent="0.2">
      <c r="B1015" s="22"/>
    </row>
    <row r="1016" spans="2:2" x14ac:dyDescent="0.2">
      <c r="B1016" s="22"/>
    </row>
    <row r="1017" spans="2:2" x14ac:dyDescent="0.2">
      <c r="B1017" s="22"/>
    </row>
    <row r="1018" spans="2:2" x14ac:dyDescent="0.2">
      <c r="B1018" s="22"/>
    </row>
    <row r="1019" spans="2:2" x14ac:dyDescent="0.2">
      <c r="B1019" s="22"/>
    </row>
    <row r="1020" spans="2:2" x14ac:dyDescent="0.2">
      <c r="B1020" s="22"/>
    </row>
    <row r="1021" spans="2:2" x14ac:dyDescent="0.2">
      <c r="B1021" s="22"/>
    </row>
    <row r="1022" spans="2:2" x14ac:dyDescent="0.2">
      <c r="B1022" s="22"/>
    </row>
    <row r="1023" spans="2:2" x14ac:dyDescent="0.2">
      <c r="B1023" s="22"/>
    </row>
    <row r="1024" spans="2:2" x14ac:dyDescent="0.2">
      <c r="B1024" s="22"/>
    </row>
    <row r="1025" spans="2:2" x14ac:dyDescent="0.2">
      <c r="B1025" s="22"/>
    </row>
    <row r="1026" spans="2:2" x14ac:dyDescent="0.2">
      <c r="B1026" s="22"/>
    </row>
    <row r="1027" spans="2:2" x14ac:dyDescent="0.2">
      <c r="B1027" s="22"/>
    </row>
    <row r="1028" spans="2:2" x14ac:dyDescent="0.2">
      <c r="B1028" s="22"/>
    </row>
    <row r="1029" spans="2:2" x14ac:dyDescent="0.2">
      <c r="B1029" s="22"/>
    </row>
    <row r="1030" spans="2:2" x14ac:dyDescent="0.2">
      <c r="B1030" s="22"/>
    </row>
    <row r="1031" spans="2:2" x14ac:dyDescent="0.2">
      <c r="B1031" s="22"/>
    </row>
    <row r="1032" spans="2:2" x14ac:dyDescent="0.2">
      <c r="B1032" s="22"/>
    </row>
    <row r="1033" spans="2:2" x14ac:dyDescent="0.2">
      <c r="B1033" s="22"/>
    </row>
    <row r="1034" spans="2:2" x14ac:dyDescent="0.2">
      <c r="B1034" s="22"/>
    </row>
    <row r="1035" spans="2:2" x14ac:dyDescent="0.2">
      <c r="B1035" s="22"/>
    </row>
    <row r="1036" spans="2:2" x14ac:dyDescent="0.2">
      <c r="B1036" s="22"/>
    </row>
    <row r="1037" spans="2:2" x14ac:dyDescent="0.2">
      <c r="B1037" s="22"/>
    </row>
    <row r="1038" spans="2:2" x14ac:dyDescent="0.2">
      <c r="B1038" s="22"/>
    </row>
    <row r="1039" spans="2:2" x14ac:dyDescent="0.2">
      <c r="B1039" s="22"/>
    </row>
    <row r="1040" spans="2:2" x14ac:dyDescent="0.2">
      <c r="B1040" s="22"/>
    </row>
    <row r="1041" spans="2:2" x14ac:dyDescent="0.2">
      <c r="B1041" s="22"/>
    </row>
    <row r="1042" spans="2:2" x14ac:dyDescent="0.2">
      <c r="B1042" s="22"/>
    </row>
    <row r="1043" spans="2:2" x14ac:dyDescent="0.2">
      <c r="B1043" s="22"/>
    </row>
    <row r="1044" spans="2:2" x14ac:dyDescent="0.2">
      <c r="B1044" s="22"/>
    </row>
    <row r="1045" spans="2:2" x14ac:dyDescent="0.2">
      <c r="B1045" s="22"/>
    </row>
    <row r="1046" spans="2:2" x14ac:dyDescent="0.2">
      <c r="B1046" s="22"/>
    </row>
    <row r="1047" spans="2:2" x14ac:dyDescent="0.2">
      <c r="B1047" s="22"/>
    </row>
    <row r="1048" spans="2:2" x14ac:dyDescent="0.2">
      <c r="B1048" s="22"/>
    </row>
    <row r="1049" spans="2:2" x14ac:dyDescent="0.2">
      <c r="B1049" s="22"/>
    </row>
    <row r="1050" spans="2:2" x14ac:dyDescent="0.2">
      <c r="B1050" s="22"/>
    </row>
    <row r="1051" spans="2:2" x14ac:dyDescent="0.2">
      <c r="B1051" s="22"/>
    </row>
    <row r="1052" spans="2:2" x14ac:dyDescent="0.2">
      <c r="B1052" s="22"/>
    </row>
    <row r="1053" spans="2:2" x14ac:dyDescent="0.2">
      <c r="B1053" s="22"/>
    </row>
    <row r="1054" spans="2:2" x14ac:dyDescent="0.2">
      <c r="B1054" s="22"/>
    </row>
    <row r="1055" spans="2:2" x14ac:dyDescent="0.2">
      <c r="B1055" s="22"/>
    </row>
    <row r="1056" spans="2:2" x14ac:dyDescent="0.2">
      <c r="B1056" s="22"/>
    </row>
    <row r="1057" spans="2:2" x14ac:dyDescent="0.2">
      <c r="B1057" s="22"/>
    </row>
    <row r="1058" spans="2:2" x14ac:dyDescent="0.2">
      <c r="B1058" s="22"/>
    </row>
    <row r="1059" spans="2:2" x14ac:dyDescent="0.2">
      <c r="B1059" s="22"/>
    </row>
    <row r="1060" spans="2:2" x14ac:dyDescent="0.2">
      <c r="B1060" s="22"/>
    </row>
    <row r="1061" spans="2:2" x14ac:dyDescent="0.2">
      <c r="B1061" s="22"/>
    </row>
    <row r="1062" spans="2:2" x14ac:dyDescent="0.2">
      <c r="B1062" s="22"/>
    </row>
    <row r="1063" spans="2:2" x14ac:dyDescent="0.2">
      <c r="B1063" s="22"/>
    </row>
    <row r="1064" spans="2:2" x14ac:dyDescent="0.2">
      <c r="B1064" s="22"/>
    </row>
    <row r="1065" spans="2:2" x14ac:dyDescent="0.2">
      <c r="B1065" s="22"/>
    </row>
    <row r="1066" spans="2:2" x14ac:dyDescent="0.2">
      <c r="B1066" s="22"/>
    </row>
    <row r="1067" spans="2:2" x14ac:dyDescent="0.2">
      <c r="B1067" s="22"/>
    </row>
    <row r="1068" spans="2:2" x14ac:dyDescent="0.2">
      <c r="B1068" s="22"/>
    </row>
    <row r="1069" spans="2:2" x14ac:dyDescent="0.2">
      <c r="B1069" s="22"/>
    </row>
    <row r="1070" spans="2:2" x14ac:dyDescent="0.2">
      <c r="B1070" s="22"/>
    </row>
    <row r="1071" spans="2:2" x14ac:dyDescent="0.2">
      <c r="B1071" s="22"/>
    </row>
    <row r="1072" spans="2:2" x14ac:dyDescent="0.2">
      <c r="B1072" s="22"/>
    </row>
    <row r="1073" spans="2:2" x14ac:dyDescent="0.2">
      <c r="B1073" s="22"/>
    </row>
    <row r="1074" spans="2:2" x14ac:dyDescent="0.2">
      <c r="B1074" s="22"/>
    </row>
    <row r="1075" spans="2:2" x14ac:dyDescent="0.2">
      <c r="B1075" s="22"/>
    </row>
    <row r="1076" spans="2:2" x14ac:dyDescent="0.2">
      <c r="B1076" s="22"/>
    </row>
    <row r="1077" spans="2:2" x14ac:dyDescent="0.2">
      <c r="B1077" s="22"/>
    </row>
    <row r="1078" spans="2:2" x14ac:dyDescent="0.2">
      <c r="B1078" s="22"/>
    </row>
    <row r="1079" spans="2:2" x14ac:dyDescent="0.2">
      <c r="B1079" s="22"/>
    </row>
    <row r="1080" spans="2:2" x14ac:dyDescent="0.2">
      <c r="B1080" s="22"/>
    </row>
    <row r="1081" spans="2:2" x14ac:dyDescent="0.2">
      <c r="B1081" s="22"/>
    </row>
    <row r="1082" spans="2:2" x14ac:dyDescent="0.2">
      <c r="B1082" s="22"/>
    </row>
    <row r="1083" spans="2:2" x14ac:dyDescent="0.2">
      <c r="B1083" s="22"/>
    </row>
    <row r="1084" spans="2:2" x14ac:dyDescent="0.2">
      <c r="B1084" s="22"/>
    </row>
    <row r="1085" spans="2:2" x14ac:dyDescent="0.2">
      <c r="B1085" s="22"/>
    </row>
    <row r="1086" spans="2:2" x14ac:dyDescent="0.2">
      <c r="B1086" s="22"/>
    </row>
    <row r="1087" spans="2:2" x14ac:dyDescent="0.2">
      <c r="B1087" s="22"/>
    </row>
    <row r="1088" spans="2:2" x14ac:dyDescent="0.2">
      <c r="B1088" s="22"/>
    </row>
    <row r="1089" spans="2:2" x14ac:dyDescent="0.2">
      <c r="B1089" s="22"/>
    </row>
    <row r="1090" spans="2:2" x14ac:dyDescent="0.2">
      <c r="B1090" s="22"/>
    </row>
    <row r="1091" spans="2:2" x14ac:dyDescent="0.2">
      <c r="B1091" s="22"/>
    </row>
    <row r="1092" spans="2:2" x14ac:dyDescent="0.2">
      <c r="B1092" s="22"/>
    </row>
  </sheetData>
  <mergeCells count="9">
    <mergeCell ref="D1:K1"/>
    <mergeCell ref="AM1:AO1"/>
    <mergeCell ref="AP1:AU1"/>
    <mergeCell ref="AV1:BA1"/>
    <mergeCell ref="L1:Q1"/>
    <mergeCell ref="R1:W1"/>
    <mergeCell ref="X1:AC1"/>
    <mergeCell ref="AD1:AF1"/>
    <mergeCell ref="AG1:AL1"/>
  </mergeCells>
  <phoneticPr fontId="8" type="noConversion"/>
  <conditionalFormatting sqref="B3:B114 B116:B124">
    <cfRule type="expression" dxfId="17" priority="21">
      <formula>BJ3=0</formula>
    </cfRule>
  </conditionalFormatting>
  <conditionalFormatting sqref="B3:B114 B1039:B1092 B116:B124">
    <cfRule type="expression" dxfId="16" priority="19">
      <formula>BJ3=""</formula>
    </cfRule>
  </conditionalFormatting>
  <conditionalFormatting sqref="B3:B114 B116:B124">
    <cfRule type="expression" dxfId="15" priority="18">
      <formula>BJ3=1</formula>
    </cfRule>
  </conditionalFormatting>
  <conditionalFormatting sqref="B3:B114">
    <cfRule type="expression" dxfId="14" priority="16">
      <formula>BJ3=""</formula>
    </cfRule>
  </conditionalFormatting>
  <conditionalFormatting sqref="B115">
    <cfRule type="containsText" dxfId="13" priority="15" operator="containsText" text="MRG-00x-">
      <formula>NOT(ISERROR(SEARCH("MRG-00x-",B115)))</formula>
    </cfRule>
  </conditionalFormatting>
  <conditionalFormatting sqref="B125">
    <cfRule type="containsText" dxfId="12" priority="13" operator="containsText" text="MRG-00x">
      <formula>NOT(ISERROR(SEARCH("MRG-00x",B125)))</formula>
    </cfRule>
    <cfRule type="cellIs" dxfId="11" priority="14" operator="equal">
      <formula>"MRG-00x"</formula>
    </cfRule>
  </conditionalFormatting>
  <conditionalFormatting sqref="B127">
    <cfRule type="containsText" dxfId="10" priority="9" operator="containsText" text="MRG-00x">
      <formula>NOT(ISERROR(SEARCH("MRG-00x",B127)))</formula>
    </cfRule>
    <cfRule type="cellIs" dxfId="9" priority="10" operator="equal">
      <formula>"MRG-00x"</formula>
    </cfRule>
  </conditionalFormatting>
  <conditionalFormatting sqref="B128:B173 B175:B589 B599:B1038">
    <cfRule type="expression" dxfId="8" priority="4">
      <formula>BJ128=""</formula>
    </cfRule>
    <cfRule type="expression" dxfId="7" priority="5">
      <formula>BJ128=1</formula>
    </cfRule>
    <cfRule type="expression" dxfId="6" priority="6">
      <formula>BJ128=0</formula>
    </cfRule>
  </conditionalFormatting>
  <conditionalFormatting sqref="B174">
    <cfRule type="expression" dxfId="5" priority="25">
      <formula>BJ174=""</formula>
    </cfRule>
    <cfRule type="expression" dxfId="4" priority="26">
      <formula>BJ174=1</formula>
    </cfRule>
    <cfRule type="expression" dxfId="3" priority="27">
      <formula>BJ174=0</formula>
    </cfRule>
  </conditionalFormatting>
  <conditionalFormatting sqref="B590:B598">
    <cfRule type="expression" dxfId="2" priority="1">
      <formula>BE590=""</formula>
    </cfRule>
    <cfRule type="expression" dxfId="1" priority="2">
      <formula>BE590=1</formula>
    </cfRule>
    <cfRule type="expression" dxfId="0" priority="3">
      <formula>BE590=0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Ringleb</dc:creator>
  <cp:lastModifiedBy>Michael Ringleb</cp:lastModifiedBy>
  <dcterms:created xsi:type="dcterms:W3CDTF">2015-06-05T18:19:34Z</dcterms:created>
  <dcterms:modified xsi:type="dcterms:W3CDTF">2021-10-11T11:38:38Z</dcterms:modified>
</cp:coreProperties>
</file>