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s\Desktop\Meza-Tamashiro\"/>
    </mc:Choice>
  </mc:AlternateContent>
  <bookViews>
    <workbookView xWindow="0" yWindow="0" windowWidth="20490" windowHeight="894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J25" i="2" l="1"/>
  <c r="N25" i="2" s="1"/>
  <c r="J26" i="2"/>
  <c r="N26" i="2" s="1"/>
  <c r="J24" i="2"/>
  <c r="N24" i="2" s="1"/>
  <c r="L27" i="2"/>
  <c r="E42" i="2" s="1"/>
  <c r="K27" i="2"/>
  <c r="M27" i="2"/>
  <c r="G27" i="2"/>
  <c r="F27" i="2"/>
  <c r="E5" i="2"/>
  <c r="E38" i="2" s="1"/>
  <c r="E9" i="2"/>
  <c r="E39" i="2" s="1"/>
  <c r="E13" i="2"/>
  <c r="E40" i="2" s="1"/>
  <c r="E31" i="2"/>
  <c r="E41" i="2" s="1"/>
  <c r="J22" i="2"/>
  <c r="N22" i="2" s="1"/>
  <c r="J19" i="2"/>
  <c r="N19" i="2" s="1"/>
  <c r="J20" i="2"/>
  <c r="N20" i="2" s="1"/>
  <c r="J21" i="2"/>
  <c r="N21" i="2" s="1"/>
  <c r="J23" i="2"/>
  <c r="N23" i="2" s="1"/>
  <c r="J18" i="2"/>
  <c r="N18" i="2" s="1"/>
  <c r="J27" i="2" l="1"/>
  <c r="E43" i="2" s="1"/>
  <c r="E34" i="2"/>
  <c r="N27" i="2"/>
  <c r="E35" i="2" s="1"/>
  <c r="E36" i="2"/>
  <c r="E37" i="2"/>
  <c r="E44" i="2" l="1"/>
  <c r="F42" i="2" s="1"/>
  <c r="F43" i="2" l="1"/>
  <c r="F40" i="2"/>
  <c r="F38" i="2"/>
  <c r="F39" i="2"/>
  <c r="F41" i="2"/>
</calcChain>
</file>

<file path=xl/sharedStrings.xml><?xml version="1.0" encoding="utf-8"?>
<sst xmlns="http://schemas.openxmlformats.org/spreadsheetml/2006/main" count="60" uniqueCount="43">
  <si>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</si>
  <si>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</si>
  <si>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</si>
  <si>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</si>
  <si>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</si>
  <si>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</si>
  <si>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</si>
  <si>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</si>
  <si>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</si>
  <si>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</si>
  <si>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</si>
  <si>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</si>
  <si>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</si>
  <si>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</si>
  <si>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</si>
  <si>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</si>
  <si>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</si>
  <si>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</si>
  <si>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</si>
  <si>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</si>
  <si>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</si>
  <si>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</si>
  <si>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</si>
  <si>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</si>
  <si>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</si>
  <si>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</si>
  <si>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</si>
  <si>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</si>
  <si>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</si>
  <si>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</si>
  <si>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</si>
  <si>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</si>
  <si>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</si>
  <si>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</si>
  <si>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Clase Test</t>
  </si>
  <si>
    <t>Clase Arista</t>
  </si>
  <si>
    <t>Clase Nodo</t>
  </si>
  <si>
    <t>Clase PadreConArista</t>
  </si>
  <si>
    <t>Clase NodoConCosto</t>
  </si>
  <si>
    <t>Clase Grafo - Resolver</t>
  </si>
  <si>
    <t>Clase Grafo - Imprimir</t>
  </si>
  <si>
    <t>Generador de Caso de Fatiga</t>
  </si>
  <si>
    <t>Clase Grafo - Constructor y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</si>
</sst>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4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D37F-4ADF-8BD4-EDF9CDE4504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D37F-4ADF-8BD4-EDF9CDE45048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D37F-4ADF-8BD4-EDF9CDE45048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D37F-4ADF-8BD4-EDF9CDE45048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D37F-4ADF-8BD4-EDF9CDE45048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D37F-4ADF-8BD4-EDF9CDE45048}"/>
              </c:ext>
            </c:extLst>
          </c:dPt>
          <c:cat>
            <c:strRef>
              <c:f>Métricas!$B$38:$D$43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Métricas!$E$38:$E$43</c:f>
              <c:numCache>
                <c:formatCode>[h]:mm</c:formatCode>
                <c:ptCount val="6"/>
                <c:pt idx="0">
                  <c:v>2.7777777777777679E-3</c:v>
                </c:pt>
                <c:pt idx="1">
                  <c:v>2.1527777777777812E-2</c:v>
                </c:pt>
                <c:pt idx="2">
                  <c:v>5.5555555555555358E-3</c:v>
                </c:pt>
                <c:pt idx="3">
                  <c:v>2.7777777777777679E-3</c:v>
                </c:pt>
                <c:pt idx="4">
                  <c:v>9.0277777777777769E-3</c:v>
                </c:pt>
                <c:pt idx="5">
                  <c:v>5.7638888888888962E-2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7F-4ADF-8BD4-EDF9CDE45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33</xdr:row>
      <xdr:rowOff>9527</xdr:rowOff>
    </xdr:from>
    <xdr:to>
      <xdr:col>11</xdr:col>
      <xdr:colOff>419100</xdr:colOff>
      <xdr:row>43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topLeftCell="A10" workbookViewId="0">
      <selection activeCell="G22" sqref="G22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9" customWidth="1"/>
    <col min="3" max="11" width="11.42578125" style="29" customWidth="1"/>
    <col min="12" max="12" width="13" style="29" customWidth="1"/>
    <col min="13" max="14" width="11.42578125" style="29" customWidth="1"/>
    <col min="15" max="15" width="1.140625" style="21" customWidth="1"/>
    <col min="16" max="16384" width="11.42578125" style="29" hidden="1"/>
  </cols>
  <sheetData>
    <row r="1" spans="1:16" s="10" customFormat="1" ht="23.25" customHeight="1" x14ac:dyDescent="0.25">
      <c r="B1" s="93" t="s">
        <v>19</v>
      </c>
      <c r="C1" s="93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6" s="10" customFormat="1" ht="5.25" customHeight="1" thickBot="1" x14ac:dyDescent="0.3">
      <c r="B2" s="61"/>
      <c r="C2" s="61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6" s="13" customFormat="1" ht="15" customHeight="1" x14ac:dyDescent="0.25">
      <c r="A3" s="11"/>
      <c r="B3" s="68" t="s">
        <v>3</v>
      </c>
      <c r="C3" s="69"/>
      <c r="D3" s="69"/>
      <c r="E3" s="70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6" t="s">
        <v>1</v>
      </c>
      <c r="C4" s="43" t="s">
        <v>4</v>
      </c>
      <c r="D4" s="43" t="s">
        <v>5</v>
      </c>
      <c r="E4" s="57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6.9444444444444441E-3</v>
      </c>
      <c r="C5" s="2">
        <v>0.33333333333333331</v>
      </c>
      <c r="D5" s="2">
        <v>0.33611111111111108</v>
      </c>
      <c r="E5" s="53">
        <f>IFERROR(IF(OR(ISBLANK(C5),ISBLANK(D5)),"Completar",IF(D5&gt;=C5,D5-C5,"Error")),"Error")</f>
        <v>2.7777777777777679E-3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8" t="s">
        <v>0</v>
      </c>
      <c r="C7" s="69"/>
      <c r="D7" s="69"/>
      <c r="E7" s="70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6" t="s">
        <v>1</v>
      </c>
      <c r="C8" s="43" t="s">
        <v>4</v>
      </c>
      <c r="D8" s="43" t="s">
        <v>5</v>
      </c>
      <c r="E8" s="57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2.0833333333333332E-2</v>
      </c>
      <c r="C9" s="2">
        <v>0.40763888888888888</v>
      </c>
      <c r="D9" s="2">
        <v>0.4291666666666667</v>
      </c>
      <c r="E9" s="53">
        <f>IFERROR(IF(OR(ISBLANK(C9),ISBLANK(D9)),"Completar",IF(D9&gt;=C9,D9-C9,"Error")),"Error")</f>
        <v>2.1527777777777812E-2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8" t="s">
        <v>30</v>
      </c>
      <c r="C11" s="69"/>
      <c r="D11" s="69"/>
      <c r="E11" s="70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6" t="s">
        <v>1</v>
      </c>
      <c r="C12" s="43" t="s">
        <v>4</v>
      </c>
      <c r="D12" s="43" t="s">
        <v>5</v>
      </c>
      <c r="E12" s="57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6.9444444444444441E-3</v>
      </c>
      <c r="C13" s="2">
        <v>0.33611111111111108</v>
      </c>
      <c r="D13" s="2">
        <v>0.34166666666666662</v>
      </c>
      <c r="E13" s="53">
        <f>IFERROR(IF(OR(ISBLANK(C13),ISBLANK(D13)),"Completar",IF(D13&gt;=C13,D13-C13,"Error")),"Error")</f>
        <v>5.5555555555555358E-3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8" t="s">
        <v>7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70"/>
      <c r="O15" s="11"/>
    </row>
    <row r="16" spans="1:16" s="15" customFormat="1" ht="16.5" customHeight="1" x14ac:dyDescent="0.25">
      <c r="A16" s="14"/>
      <c r="B16" s="89" t="s">
        <v>8</v>
      </c>
      <c r="C16" s="75" t="s">
        <v>9</v>
      </c>
      <c r="D16" s="75"/>
      <c r="E16" s="76"/>
      <c r="F16" s="62" t="s">
        <v>11</v>
      </c>
      <c r="G16" s="63"/>
      <c r="H16" s="64" t="s">
        <v>13</v>
      </c>
      <c r="I16" s="75"/>
      <c r="J16" s="76"/>
      <c r="K16" s="62" t="s">
        <v>15</v>
      </c>
      <c r="L16" s="63"/>
      <c r="M16" s="64" t="s">
        <v>17</v>
      </c>
      <c r="N16" s="65" t="s">
        <v>2</v>
      </c>
      <c r="O16" s="14"/>
      <c r="P16" s="18"/>
    </row>
    <row r="17" spans="1:16" s="15" customFormat="1" ht="30" x14ac:dyDescent="0.25">
      <c r="A17" s="14"/>
      <c r="B17" s="89"/>
      <c r="C17" s="75"/>
      <c r="D17" s="75"/>
      <c r="E17" s="76"/>
      <c r="F17" s="40" t="s">
        <v>12</v>
      </c>
      <c r="G17" s="41" t="s">
        <v>10</v>
      </c>
      <c r="H17" s="42" t="s">
        <v>4</v>
      </c>
      <c r="I17" s="43" t="s">
        <v>5</v>
      </c>
      <c r="J17" s="44" t="s">
        <v>10</v>
      </c>
      <c r="K17" s="40" t="s">
        <v>14</v>
      </c>
      <c r="L17" s="41" t="s">
        <v>16</v>
      </c>
      <c r="M17" s="64"/>
      <c r="N17" s="65"/>
      <c r="O17" s="14"/>
      <c r="P17" s="18"/>
    </row>
    <row r="18" spans="1:16" s="23" customFormat="1" x14ac:dyDescent="0.25">
      <c r="A18" s="19"/>
      <c r="B18" s="45">
        <v>1</v>
      </c>
      <c r="C18" s="77" t="s">
        <v>34</v>
      </c>
      <c r="D18" s="77"/>
      <c r="E18" s="78"/>
      <c r="F18" s="3">
        <v>10</v>
      </c>
      <c r="G18" s="4">
        <v>3.472222222222222E-3</v>
      </c>
      <c r="H18" s="5">
        <v>0.34166666666666662</v>
      </c>
      <c r="I18" s="6">
        <v>0.34375</v>
      </c>
      <c r="J18" s="54">
        <f>IFERROR(IF(OR(ISBLANK(H18),ISBLANK(I18)),"",IF(I18&gt;=H18,I18-H18,"Error")),"Error")</f>
        <v>2.0833333333333814E-3</v>
      </c>
      <c r="K18" s="7">
        <v>0</v>
      </c>
      <c r="L18" s="8">
        <v>0</v>
      </c>
      <c r="M18" s="9">
        <v>13</v>
      </c>
      <c r="N18" s="55">
        <f>IFERROR(IF(OR(J18="",ISBLANK(L18)),"",J18+L18),"Error")</f>
        <v>2.0833333333333814E-3</v>
      </c>
      <c r="O18" s="19"/>
      <c r="P18" s="22"/>
    </row>
    <row r="19" spans="1:16" s="23" customFormat="1" x14ac:dyDescent="0.25">
      <c r="A19" s="19"/>
      <c r="B19" s="45">
        <v>2</v>
      </c>
      <c r="C19" s="77" t="s">
        <v>35</v>
      </c>
      <c r="D19" s="77"/>
      <c r="E19" s="78"/>
      <c r="F19" s="3">
        <v>30</v>
      </c>
      <c r="G19" s="4">
        <v>3.472222222222222E-3</v>
      </c>
      <c r="H19" s="5">
        <v>0.34375</v>
      </c>
      <c r="I19" s="6">
        <v>0.34583333333333338</v>
      </c>
      <c r="J19" s="54">
        <f t="shared" ref="J19:J24" si="0">IFERROR(IF(OR(ISBLANK(H19),ISBLANK(I19)),"",IF(I19&gt;=H19,I19-H19,"Error")),"Error")</f>
        <v>2.0833333333333814E-3</v>
      </c>
      <c r="K19" s="7">
        <v>1</v>
      </c>
      <c r="L19" s="8">
        <v>1.3888888888888889E-3</v>
      </c>
      <c r="M19" s="9">
        <v>42</v>
      </c>
      <c r="N19" s="55">
        <f t="shared" ref="N19:N24" si="1">IFERROR(IF(OR(J19="",ISBLANK(L19)),"",J19+L19),"Error")</f>
        <v>3.4722222222222706E-3</v>
      </c>
      <c r="O19" s="19"/>
      <c r="P19" s="22"/>
    </row>
    <row r="20" spans="1:16" s="23" customFormat="1" x14ac:dyDescent="0.25">
      <c r="A20" s="19"/>
      <c r="B20" s="45">
        <v>3</v>
      </c>
      <c r="C20" s="77" t="s">
        <v>36</v>
      </c>
      <c r="D20" s="77"/>
      <c r="E20" s="78"/>
      <c r="F20" s="3">
        <v>30</v>
      </c>
      <c r="G20" s="4">
        <v>3.472222222222222E-3</v>
      </c>
      <c r="H20" s="5">
        <v>0.34583333333333338</v>
      </c>
      <c r="I20" s="6">
        <v>0.34722222222222227</v>
      </c>
      <c r="J20" s="54">
        <f t="shared" si="0"/>
        <v>1.388888888888884E-3</v>
      </c>
      <c r="K20" s="7">
        <v>0</v>
      </c>
      <c r="L20" s="8">
        <v>0</v>
      </c>
      <c r="M20" s="9">
        <v>31</v>
      </c>
      <c r="N20" s="55">
        <f t="shared" si="1"/>
        <v>1.388888888888884E-3</v>
      </c>
      <c r="O20" s="19"/>
      <c r="P20" s="22"/>
    </row>
    <row r="21" spans="1:16" s="23" customFormat="1" x14ac:dyDescent="0.25">
      <c r="A21" s="19"/>
      <c r="B21" s="45">
        <v>4</v>
      </c>
      <c r="C21" s="77" t="s">
        <v>38</v>
      </c>
      <c r="D21" s="77"/>
      <c r="E21" s="78"/>
      <c r="F21" s="3">
        <v>25</v>
      </c>
      <c r="G21" s="4">
        <v>3.472222222222222E-3</v>
      </c>
      <c r="H21" s="5">
        <v>0.34722222222222227</v>
      </c>
      <c r="I21" s="6">
        <v>0.34930555555555554</v>
      </c>
      <c r="J21" s="54">
        <f t="shared" si="0"/>
        <v>2.0833333333332704E-3</v>
      </c>
      <c r="K21" s="7">
        <v>0</v>
      </c>
      <c r="L21" s="8">
        <v>0</v>
      </c>
      <c r="M21" s="9">
        <v>26</v>
      </c>
      <c r="N21" s="55">
        <f t="shared" si="1"/>
        <v>2.0833333333332704E-3</v>
      </c>
      <c r="O21" s="19"/>
      <c r="P21" s="22"/>
    </row>
    <row r="22" spans="1:16" s="23" customFormat="1" x14ac:dyDescent="0.25">
      <c r="A22" s="19"/>
      <c r="B22" s="45">
        <v>5</v>
      </c>
      <c r="C22" s="77" t="s">
        <v>37</v>
      </c>
      <c r="D22" s="77"/>
      <c r="E22" s="78"/>
      <c r="F22" s="3">
        <v>25</v>
      </c>
      <c r="G22" s="4">
        <v>3.472222222222222E-3</v>
      </c>
      <c r="H22" s="5">
        <v>0.34930555555555554</v>
      </c>
      <c r="I22" s="6">
        <v>0.35000000000000003</v>
      </c>
      <c r="J22" s="54">
        <f t="shared" si="0"/>
        <v>6.9444444444449749E-4</v>
      </c>
      <c r="K22" s="7">
        <v>0</v>
      </c>
      <c r="L22" s="8">
        <v>0</v>
      </c>
      <c r="M22" s="9">
        <v>26</v>
      </c>
      <c r="N22" s="55">
        <f t="shared" si="1"/>
        <v>6.9444444444449749E-4</v>
      </c>
      <c r="O22" s="19"/>
      <c r="P22" s="22"/>
    </row>
    <row r="23" spans="1:16" s="23" customFormat="1" x14ac:dyDescent="0.25">
      <c r="A23" s="19"/>
      <c r="B23" s="45">
        <v>6</v>
      </c>
      <c r="C23" s="77" t="s">
        <v>42</v>
      </c>
      <c r="D23" s="77"/>
      <c r="E23" s="78"/>
      <c r="F23" s="3">
        <v>40</v>
      </c>
      <c r="G23" s="4">
        <v>6.9444444444444441E-3</v>
      </c>
      <c r="H23" s="5">
        <v>0.35000000000000003</v>
      </c>
      <c r="I23" s="6">
        <v>0.35416666666666669</v>
      </c>
      <c r="J23" s="54">
        <f t="shared" si="0"/>
        <v>4.1666666666666519E-3</v>
      </c>
      <c r="K23" s="7">
        <v>1</v>
      </c>
      <c r="L23" s="8">
        <v>6.9444444444444447E-4</v>
      </c>
      <c r="M23" s="9">
        <v>47</v>
      </c>
      <c r="N23" s="55">
        <f t="shared" si="1"/>
        <v>4.8611111111110964E-3</v>
      </c>
      <c r="O23" s="19"/>
      <c r="P23" s="22"/>
    </row>
    <row r="24" spans="1:16" s="23" customFormat="1" x14ac:dyDescent="0.25">
      <c r="A24" s="19"/>
      <c r="B24" s="45">
        <v>7</v>
      </c>
      <c r="C24" s="77" t="s">
        <v>39</v>
      </c>
      <c r="D24" s="77"/>
      <c r="E24" s="78"/>
      <c r="F24" s="3">
        <v>40</v>
      </c>
      <c r="G24" s="4">
        <v>2.0833333333333332E-2</v>
      </c>
      <c r="H24" s="5">
        <v>0.35416666666666669</v>
      </c>
      <c r="I24" s="6">
        <v>0.38750000000000001</v>
      </c>
      <c r="J24" s="54">
        <f t="shared" si="0"/>
        <v>3.3333333333333326E-2</v>
      </c>
      <c r="K24" s="7">
        <v>2</v>
      </c>
      <c r="L24" s="8">
        <v>1.3888888888888889E-3</v>
      </c>
      <c r="M24" s="9">
        <v>50</v>
      </c>
      <c r="N24" s="55">
        <f t="shared" si="1"/>
        <v>3.4722222222222217E-2</v>
      </c>
      <c r="O24" s="19"/>
      <c r="P24" s="22"/>
    </row>
    <row r="25" spans="1:16" s="23" customFormat="1" x14ac:dyDescent="0.25">
      <c r="A25" s="26"/>
      <c r="B25" s="45">
        <v>8</v>
      </c>
      <c r="C25" s="77" t="s">
        <v>40</v>
      </c>
      <c r="D25" s="77"/>
      <c r="E25" s="78"/>
      <c r="F25" s="3">
        <v>8</v>
      </c>
      <c r="G25" s="4">
        <v>3.472222222222222E-3</v>
      </c>
      <c r="H25" s="5">
        <v>0.38750000000000001</v>
      </c>
      <c r="I25" s="6">
        <v>0.39097222222222222</v>
      </c>
      <c r="J25" s="54">
        <f>IFERROR(IF(OR(ISBLANK(H25),ISBLANK(I25)),"",IF(I25&gt;=H25,I25-H25,"Error")),"Error")</f>
        <v>3.4722222222222099E-3</v>
      </c>
      <c r="K25" s="7">
        <v>0</v>
      </c>
      <c r="L25" s="8">
        <v>0</v>
      </c>
      <c r="M25" s="9">
        <v>8</v>
      </c>
      <c r="N25" s="55">
        <f>IFERROR(IF(OR(J25="",ISBLANK(L25)),"",J25+L25),"Error")</f>
        <v>3.4722222222222099E-3</v>
      </c>
      <c r="O25" s="26"/>
      <c r="P25" s="22"/>
    </row>
    <row r="26" spans="1:16" s="23" customFormat="1" x14ac:dyDescent="0.25">
      <c r="A26" s="19"/>
      <c r="B26" s="45">
        <v>9</v>
      </c>
      <c r="C26" s="77" t="s">
        <v>41</v>
      </c>
      <c r="D26" s="77"/>
      <c r="E26" s="78"/>
      <c r="F26" s="3">
        <v>20</v>
      </c>
      <c r="G26" s="4">
        <v>6.9444444444444441E-3</v>
      </c>
      <c r="H26" s="5">
        <v>0.39097222222222222</v>
      </c>
      <c r="I26" s="6">
        <v>0.39930555555555558</v>
      </c>
      <c r="J26" s="54">
        <f>IFERROR(IF(OR(ISBLANK(H26),ISBLANK(I26)),"",IF(I26&gt;=H26,I26-H26,"Error")),"Error")</f>
        <v>8.3333333333333592E-3</v>
      </c>
      <c r="K26" s="7">
        <v>5</v>
      </c>
      <c r="L26" s="8">
        <v>5.5555555555555558E-3</v>
      </c>
      <c r="M26" s="9">
        <v>30</v>
      </c>
      <c r="N26" s="55">
        <f>IFERROR(IF(OR(J26="",ISBLANK(L26)),"",J26+L26),"Error")</f>
        <v>1.3888888888888916E-2</v>
      </c>
      <c r="O26" s="19"/>
      <c r="P26" s="22"/>
    </row>
    <row r="27" spans="1:16" s="28" customFormat="1" ht="15.75" thickBot="1" x14ac:dyDescent="0.3">
      <c r="A27" s="14"/>
      <c r="B27" s="82" t="s">
        <v>33</v>
      </c>
      <c r="C27" s="83"/>
      <c r="D27" s="83"/>
      <c r="E27" s="84"/>
      <c r="F27" s="46">
        <f>IF(SUM(F18:F26)=0,"Completar",SUM(F18:F26))</f>
        <v>228</v>
      </c>
      <c r="G27" s="47">
        <f>IF(SUM(G18:G26)=0,"Completar",SUM(G18:G26))</f>
        <v>5.5555555555555552E-2</v>
      </c>
      <c r="H27" s="48" t="s">
        <v>32</v>
      </c>
      <c r="I27" s="49" t="s">
        <v>32</v>
      </c>
      <c r="J27" s="50">
        <f>IF(OR(COUNTIF(J18:J26,"Error")&gt;0,COUNTIF(J18:J26,"Completar")&gt;0),"Error",IF(SUM(J18:J26)=0,"Completar",SUM(J18:J26)))</f>
        <v>5.7638888888888962E-2</v>
      </c>
      <c r="K27" s="51">
        <f>SUM(K18:K26)</f>
        <v>9</v>
      </c>
      <c r="L27" s="47">
        <f>SUM(L18:L26)</f>
        <v>9.0277777777777769E-3</v>
      </c>
      <c r="M27" s="52">
        <f>IF(SUM(M18:M26)=0,"Completar",SUM(M18:M26))</f>
        <v>273</v>
      </c>
      <c r="N27" s="53">
        <f>IF(OR(COUNTIF(N18:N26,"Error")&gt;0,COUNTIF(N18:N26,"Completar")&gt;0),"Error",IF(SUM(N18:N26)=0,"Completar",SUM(N18:N26)))</f>
        <v>6.6666666666666735E-2</v>
      </c>
      <c r="O27" s="14"/>
      <c r="P27" s="27"/>
    </row>
    <row r="28" spans="1:16" s="24" customFormat="1" ht="6" customHeight="1" thickBot="1" x14ac:dyDescent="0.3">
      <c r="A28" s="21"/>
      <c r="B28" s="19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6" s="13" customFormat="1" ht="15" customHeight="1" x14ac:dyDescent="0.25">
      <c r="A29" s="11"/>
      <c r="B29" s="68" t="s">
        <v>18</v>
      </c>
      <c r="C29" s="69"/>
      <c r="D29" s="69"/>
      <c r="E29" s="70"/>
      <c r="F29" s="12"/>
      <c r="G29" s="12"/>
      <c r="H29" s="12"/>
      <c r="I29" s="12"/>
      <c r="J29" s="12"/>
      <c r="K29" s="12"/>
      <c r="L29" s="12"/>
      <c r="M29" s="12"/>
      <c r="N29" s="12"/>
      <c r="O29" s="11"/>
    </row>
    <row r="30" spans="1:16" s="15" customFormat="1" ht="30" x14ac:dyDescent="0.25">
      <c r="A30" s="14"/>
      <c r="B30" s="56" t="s">
        <v>1</v>
      </c>
      <c r="C30" s="43" t="s">
        <v>4</v>
      </c>
      <c r="D30" s="43" t="s">
        <v>5</v>
      </c>
      <c r="E30" s="57" t="s">
        <v>2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8"/>
    </row>
    <row r="31" spans="1:16" s="23" customFormat="1" ht="15.75" thickBot="1" x14ac:dyDescent="0.3">
      <c r="A31" s="19"/>
      <c r="B31" s="1">
        <v>3.472222222222222E-3</v>
      </c>
      <c r="C31" s="2">
        <v>0.4291666666666667</v>
      </c>
      <c r="D31" s="2">
        <v>0.43194444444444446</v>
      </c>
      <c r="E31" s="53">
        <f>IFERROR(IF(OR(ISBLANK(C31),ISBLANK(D31)),"Completar",IF(D31&gt;=C31,D31-C31,"Error")),"Error")</f>
        <v>2.7777777777777679E-3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2"/>
    </row>
    <row r="32" spans="1:16" s="24" customFormat="1" ht="6" customHeight="1" thickBot="1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x14ac:dyDescent="0.25">
      <c r="B33" s="68" t="s">
        <v>20</v>
      </c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70"/>
    </row>
    <row r="34" spans="1:15" ht="15" customHeight="1" x14ac:dyDescent="0.25">
      <c r="B34" s="79" t="s">
        <v>22</v>
      </c>
      <c r="C34" s="80"/>
      <c r="D34" s="81"/>
      <c r="E34" s="73">
        <f>M27</f>
        <v>273</v>
      </c>
      <c r="F34" s="74"/>
      <c r="G34" s="30"/>
      <c r="H34" s="31"/>
      <c r="I34" s="31"/>
      <c r="J34" s="31"/>
      <c r="K34" s="31"/>
      <c r="L34" s="31"/>
      <c r="M34" s="31"/>
      <c r="N34" s="32"/>
    </row>
    <row r="35" spans="1:15" x14ac:dyDescent="0.25">
      <c r="B35" s="79" t="s">
        <v>23</v>
      </c>
      <c r="C35" s="80"/>
      <c r="D35" s="81"/>
      <c r="E35" s="71">
        <f>IF(M27="Completar","Completar",IFERROR(M27/(N27*24),"Error"))</f>
        <v>170.62499999999983</v>
      </c>
      <c r="F35" s="72"/>
      <c r="G35" s="33"/>
      <c r="H35" s="34"/>
      <c r="I35" s="34"/>
      <c r="J35" s="34"/>
      <c r="K35" s="34"/>
      <c r="L35" s="34"/>
      <c r="M35" s="34"/>
      <c r="N35" s="35"/>
    </row>
    <row r="36" spans="1:15" ht="15" customHeight="1" x14ac:dyDescent="0.25">
      <c r="B36" s="79" t="s">
        <v>21</v>
      </c>
      <c r="C36" s="80"/>
      <c r="D36" s="81"/>
      <c r="E36" s="73">
        <f>IF(K27=0,0,IFERROR(ROUNDUP(K27/(M27/100),0),"Error"))</f>
        <v>4</v>
      </c>
      <c r="F36" s="74"/>
      <c r="G36" s="33"/>
      <c r="H36" s="34"/>
      <c r="I36" s="34"/>
      <c r="J36" s="34"/>
      <c r="K36" s="34"/>
      <c r="L36" s="34"/>
      <c r="M36" s="34"/>
      <c r="N36" s="35"/>
    </row>
    <row r="37" spans="1:15" ht="15" customHeight="1" x14ac:dyDescent="0.25">
      <c r="B37" s="79" t="s">
        <v>24</v>
      </c>
      <c r="C37" s="80"/>
      <c r="D37" s="81"/>
      <c r="E37" s="85">
        <f>IF(K27=0,0,IFERROR(K27/M27,"Error"))</f>
        <v>3.2967032967032968E-2</v>
      </c>
      <c r="F37" s="86"/>
      <c r="G37" s="33"/>
      <c r="H37" s="34"/>
      <c r="I37" s="34"/>
      <c r="J37" s="34"/>
      <c r="K37" s="34"/>
      <c r="L37" s="34"/>
      <c r="M37" s="34"/>
      <c r="N37" s="35"/>
    </row>
    <row r="38" spans="1:15" ht="15" customHeight="1" x14ac:dyDescent="0.25">
      <c r="B38" s="79" t="s">
        <v>27</v>
      </c>
      <c r="C38" s="80"/>
      <c r="D38" s="81"/>
      <c r="E38" s="58">
        <f>E5</f>
        <v>2.7777777777777679E-3</v>
      </c>
      <c r="F38" s="59">
        <f>IF(E38="Completar",E38,IFERROR(E38/$E$44,"Error"))</f>
        <v>2.7972027972027854E-2</v>
      </c>
      <c r="G38" s="33"/>
      <c r="H38" s="34"/>
      <c r="I38" s="34"/>
      <c r="J38" s="34"/>
      <c r="K38" s="34"/>
      <c r="L38" s="34"/>
      <c r="M38" s="34"/>
      <c r="N38" s="35"/>
    </row>
    <row r="39" spans="1:15" ht="15" customHeight="1" x14ac:dyDescent="0.25">
      <c r="B39" s="79" t="s">
        <v>28</v>
      </c>
      <c r="C39" s="80"/>
      <c r="D39" s="81"/>
      <c r="E39" s="58">
        <f>E9</f>
        <v>2.1527777777777812E-2</v>
      </c>
      <c r="F39" s="59">
        <f>IF(E39="Completar",E39,IFERROR(E39/$E$44,"Error"))</f>
        <v>0.21678321678321699</v>
      </c>
      <c r="G39" s="33"/>
      <c r="H39" s="34"/>
      <c r="I39" s="34"/>
      <c r="J39" s="34"/>
      <c r="K39" s="34"/>
      <c r="L39" s="34"/>
      <c r="M39" s="34"/>
      <c r="N39" s="35"/>
    </row>
    <row r="40" spans="1:15" ht="15" customHeight="1" x14ac:dyDescent="0.25">
      <c r="B40" s="79" t="s">
        <v>31</v>
      </c>
      <c r="C40" s="80"/>
      <c r="D40" s="81"/>
      <c r="E40" s="58">
        <f>E13</f>
        <v>5.5555555555555358E-3</v>
      </c>
      <c r="F40" s="59">
        <f t="shared" ref="F40" si="2">IF(E40="Completar",E40,IFERROR(E40/$E$44,"Error"))</f>
        <v>5.5944055944055708E-2</v>
      </c>
      <c r="G40" s="33"/>
      <c r="H40" s="34"/>
      <c r="I40" s="34"/>
      <c r="J40" s="34"/>
      <c r="K40" s="34"/>
      <c r="L40" s="34"/>
      <c r="M40" s="34"/>
      <c r="N40" s="35"/>
    </row>
    <row r="41" spans="1:15" ht="15" customHeight="1" x14ac:dyDescent="0.25">
      <c r="B41" s="79" t="s">
        <v>29</v>
      </c>
      <c r="C41" s="80"/>
      <c r="D41" s="81"/>
      <c r="E41" s="58">
        <f>E31</f>
        <v>2.7777777777777679E-3</v>
      </c>
      <c r="F41" s="59">
        <f>IF(E41="Completar",E41,IFERROR(E41/$E$44,"Error"))</f>
        <v>2.7972027972027854E-2</v>
      </c>
      <c r="G41" s="33"/>
      <c r="H41" s="34"/>
      <c r="I41" s="34"/>
      <c r="J41" s="34"/>
      <c r="K41" s="34"/>
      <c r="L41" s="34"/>
      <c r="M41" s="34"/>
      <c r="N41" s="35"/>
    </row>
    <row r="42" spans="1:15" ht="15" customHeight="1" x14ac:dyDescent="0.25">
      <c r="B42" s="79" t="s">
        <v>25</v>
      </c>
      <c r="C42" s="80"/>
      <c r="D42" s="81"/>
      <c r="E42" s="58">
        <f>L27</f>
        <v>9.0277777777777769E-3</v>
      </c>
      <c r="F42" s="59">
        <f>IF(E42="Completar",E42,IFERROR(E42/$E$44,"Completar"))</f>
        <v>9.0909090909090842E-2</v>
      </c>
      <c r="G42" s="33"/>
      <c r="H42" s="34"/>
      <c r="I42" s="34"/>
      <c r="J42" s="34"/>
      <c r="K42" s="34"/>
      <c r="L42" s="34"/>
      <c r="M42" s="34"/>
      <c r="N42" s="35"/>
    </row>
    <row r="43" spans="1:15" ht="15" customHeight="1" x14ac:dyDescent="0.25">
      <c r="B43" s="79" t="s">
        <v>26</v>
      </c>
      <c r="C43" s="80"/>
      <c r="D43" s="81"/>
      <c r="E43" s="58">
        <f>J27</f>
        <v>5.7638888888888962E-2</v>
      </c>
      <c r="F43" s="59">
        <f>IF(E43="Completar",E43,IFERROR(E43/$E$44,"Completar"))</f>
        <v>0.58041958041958075</v>
      </c>
      <c r="G43" s="33"/>
      <c r="H43" s="34"/>
      <c r="I43" s="34"/>
      <c r="J43" s="34"/>
      <c r="K43" s="34"/>
      <c r="L43" s="34"/>
      <c r="M43" s="34"/>
      <c r="N43" s="35"/>
    </row>
    <row r="44" spans="1:15" ht="15" customHeight="1" thickBot="1" x14ac:dyDescent="0.3">
      <c r="B44" s="90" t="s">
        <v>6</v>
      </c>
      <c r="C44" s="91"/>
      <c r="D44" s="92"/>
      <c r="E44" s="87">
        <f>IF(COUNTIF(E38:E43,"Error")&gt;0,"Error",IF(SUM(E38:E43)=0,"Completar",SUM(E38:E43)))</f>
        <v>9.9305555555555619E-2</v>
      </c>
      <c r="F44" s="88"/>
      <c r="G44" s="36"/>
      <c r="H44" s="37"/>
      <c r="I44" s="37"/>
      <c r="J44" s="37"/>
      <c r="K44" s="37"/>
      <c r="L44" s="37"/>
      <c r="M44" s="37"/>
      <c r="N44" s="38"/>
    </row>
    <row r="45" spans="1:15" s="39" customFormat="1" ht="6" customHeight="1" x14ac:dyDescent="0.25">
      <c r="A45" s="21"/>
      <c r="O45" s="21"/>
    </row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</sheetData>
  <sheetProtection formatCells="0" formatColumns="0" formatRows="0" insertColumns="0" insertRows="0" deleteColumns="0" deleteRows="0"/>
  <mergeCells count="45">
    <mergeCell ref="B1:C1"/>
    <mergeCell ref="D1:N1"/>
    <mergeCell ref="B11:E11"/>
    <mergeCell ref="F12:N12"/>
    <mergeCell ref="F13:N13"/>
    <mergeCell ref="B7:E7"/>
    <mergeCell ref="B3:E3"/>
    <mergeCell ref="E37:F37"/>
    <mergeCell ref="B43:D43"/>
    <mergeCell ref="E44:F44"/>
    <mergeCell ref="B33:N33"/>
    <mergeCell ref="B16:B17"/>
    <mergeCell ref="B44:D44"/>
    <mergeCell ref="B42:D42"/>
    <mergeCell ref="B37:D37"/>
    <mergeCell ref="B41:D41"/>
    <mergeCell ref="B38:D38"/>
    <mergeCell ref="B39:D39"/>
    <mergeCell ref="C19:E19"/>
    <mergeCell ref="C20:E20"/>
    <mergeCell ref="C18:E18"/>
    <mergeCell ref="B40:D40"/>
    <mergeCell ref="E34:F34"/>
    <mergeCell ref="E35:F35"/>
    <mergeCell ref="E36:F36"/>
    <mergeCell ref="H16:J16"/>
    <mergeCell ref="F16:G16"/>
    <mergeCell ref="C16:E17"/>
    <mergeCell ref="C21:E21"/>
    <mergeCell ref="B35:D35"/>
    <mergeCell ref="B36:D36"/>
    <mergeCell ref="C24:E24"/>
    <mergeCell ref="B29:E29"/>
    <mergeCell ref="B34:D34"/>
    <mergeCell ref="C22:E22"/>
    <mergeCell ref="C23:E23"/>
    <mergeCell ref="C26:E26"/>
    <mergeCell ref="B27:E27"/>
    <mergeCell ref="C25:E25"/>
    <mergeCell ref="K16:L16"/>
    <mergeCell ref="M16:M17"/>
    <mergeCell ref="N16:N17"/>
    <mergeCell ref="F8:N8"/>
    <mergeCell ref="F9:N9"/>
    <mergeCell ref="B15:N15"/>
  </mergeCells>
  <conditionalFormatting sqref="D1:XFD24 C3:C24 A1:B1048576 O25:XFD25 C26:XFD1048576">
    <cfRule type="cellIs" dxfId="3" priority="3" operator="equal">
      <formula>"Completar"</formula>
    </cfRule>
    <cfRule type="cellIs" dxfId="2" priority="13" operator="equal">
      <formula>"Error"</formula>
    </cfRule>
  </conditionalFormatting>
  <conditionalFormatting sqref="C25:N25">
    <cfRule type="cellIs" dxfId="1" priority="1" operator="equal">
      <formula>"Completar"</formula>
    </cfRule>
    <cfRule type="cellIs" dxfId="0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2017-11-13T13:50:40Z</dcterms:modified>
</cp:coreProperties>
</file>