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3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4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5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drawings/drawing6.xml" ContentType="application/vnd.openxmlformats-officedocument.drawing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drawings/drawing7.xml" ContentType="application/vnd.openxmlformats-officedocument.drawing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drawings/drawing8.xml" ContentType="application/vnd.openxmlformats-officedocument.drawing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drawings/drawing9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Ex1.xml" ContentType="application/vnd.ms-office.chartex+xml"/>
  <Override PartName="/xl/charts/style50.xml" ContentType="application/vnd.ms-office.chartstyle+xml"/>
  <Override PartName="/xl/charts/colors50.xml" ContentType="application/vnd.ms-office.chartcolorstyle+xml"/>
  <Override PartName="/xl/charts/chart50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drawings/drawing10.xml" ContentType="application/vnd.openxmlformats-officedocument.drawing+xml"/>
  <Override PartName="/xl/charts/chart51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Ex2.xml" ContentType="application/vnd.ms-office.chartex+xml"/>
  <Override PartName="/xl/charts/style53.xml" ContentType="application/vnd.ms-office.chartstyle+xml"/>
  <Override PartName="/xl/charts/colors53.xml" ContentType="application/vnd.ms-office.chartcolorstyle+xml"/>
  <Override PartName="/xl/charts/chart52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drawings/drawing11.xml" ContentType="application/vnd.openxmlformats-officedocument.drawing+xml"/>
  <Override PartName="/xl/charts/chart53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drawings/drawing12.xml" ContentType="application/vnd.openxmlformats-officedocument.drawing+xml"/>
  <Override PartName="/xl/charts/chart54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drawings/drawing13.xml" ContentType="application/vnd.openxmlformats-officedocument.drawing+xml"/>
  <Override PartName="/xl/charts/chart55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drawings/drawing14.xml" ContentType="application/vnd.openxmlformats-officedocument.drawing+xml"/>
  <Override PartName="/xl/charts/chart56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drawings/drawing15.xml" ContentType="application/vnd.openxmlformats-officedocument.drawing+xml"/>
  <Override PartName="/xl/charts/chart57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minece.sharepoint.com/sites/SGAnlisisFinanciero-Teams/Documentos compartidos/General/Análisis Bancos/1.Resultados bancos/Excels/"/>
    </mc:Choice>
  </mc:AlternateContent>
  <xr:revisionPtr revIDLastSave="2493" documentId="13_ncr:1_{582EBC02-0E79-4E6B-8DB7-A11550607F0D}" xr6:coauthVersionLast="47" xr6:coauthVersionMax="47" xr10:uidLastSave="{051937CF-D0E6-4CF1-81B6-8D5D262D77B6}"/>
  <bookViews>
    <workbookView xWindow="-110" yWindow="-110" windowWidth="19420" windowHeight="10420" tabRatio="773" firstSheet="4" activeTab="4" xr2:uid="{63BDCE18-BD27-47B3-B441-97CE8B5BD15B}"/>
  </bookViews>
  <sheets>
    <sheet name="3Q2023" sheetId="29" state="hidden" r:id="rId1"/>
    <sheet name="1Q2023" sheetId="22" state="hidden" r:id="rId2"/>
    <sheet name="Gráfico1" sheetId="24" state="hidden" r:id="rId3"/>
    <sheet name="Cuadros EBA" sheetId="23" state="hidden" r:id="rId4"/>
    <sheet name="Agregado" sheetId="26" r:id="rId5"/>
    <sheet name="2Q2024" sheetId="25" state="hidden" r:id="rId6"/>
    <sheet name="Compar. métricas" sheetId="30" r:id="rId7"/>
    <sheet name="Hoja1" sheetId="33" r:id="rId8"/>
    <sheet name="Compar. estimaci" sheetId="27" state="hidden" r:id="rId9"/>
    <sheet name="Bankinter" sheetId="12" r:id="rId10"/>
    <sheet name="BBVA" sheetId="17" r:id="rId11"/>
    <sheet name="Santander" sheetId="16" r:id="rId12"/>
    <sheet name="Sabadell" sheetId="19" r:id="rId13"/>
    <sheet name="ST ESP" sheetId="28" r:id="rId14"/>
    <sheet name="CaixaBank" sheetId="18" r:id="rId15"/>
    <sheet name="Unicaja" sheetId="20" state="hidden" r:id="rId16"/>
    <sheet name="Unicaja " sheetId="31" r:id="rId17"/>
  </sheets>
  <definedNames>
    <definedName name="_xlnm._FilterDatabase" localSheetId="4" hidden="1">Agregado!$A$1:$AO$101</definedName>
    <definedName name="_xlchart.v1.0" hidden="1">BBVA!$L$24:$L$28</definedName>
    <definedName name="_xlchart.v1.1" hidden="1">BBVA!$M$24:$M$28</definedName>
    <definedName name="_xlchart.v1.2" hidden="1">Santander!$S$30:$S$39</definedName>
    <definedName name="_xlchart.v1.3" hidden="1">Santander!$T$30:$T$39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8" i="19" l="1"/>
  <c r="I37" i="19"/>
  <c r="I35" i="19"/>
  <c r="I33" i="19"/>
  <c r="I32" i="19"/>
  <c r="I31" i="19"/>
  <c r="I29" i="19"/>
  <c r="I28" i="19"/>
  <c r="I26" i="19"/>
  <c r="I25" i="19"/>
  <c r="I24" i="19"/>
  <c r="I17" i="19"/>
  <c r="I16" i="19"/>
  <c r="I15" i="19"/>
  <c r="I12" i="19"/>
  <c r="I11" i="19"/>
  <c r="I10" i="19"/>
  <c r="I9" i="19"/>
  <c r="I8" i="19"/>
  <c r="I7" i="19"/>
  <c r="D7" i="19"/>
  <c r="J12" i="31" l="1"/>
  <c r="P4" i="25" l="1"/>
  <c r="O4" i="25"/>
  <c r="W12" i="30" l="1"/>
  <c r="S12" i="30"/>
  <c r="O12" i="30"/>
  <c r="K12" i="30"/>
  <c r="G12" i="30"/>
  <c r="C12" i="30"/>
  <c r="AB7" i="17"/>
  <c r="X9" i="17"/>
  <c r="X8" i="17"/>
  <c r="X7" i="17"/>
  <c r="X5" i="17"/>
  <c r="W13" i="30" l="1"/>
  <c r="S13" i="30"/>
  <c r="O13" i="30"/>
  <c r="K13" i="30"/>
  <c r="G13" i="30"/>
  <c r="C13" i="30"/>
  <c r="W5" i="31" l="1"/>
  <c r="W6" i="31"/>
  <c r="AA4" i="31"/>
  <c r="L87" i="26"/>
  <c r="I87" i="26"/>
  <c r="Q87" i="26"/>
  <c r="F87" i="26"/>
  <c r="D87" i="26"/>
  <c r="K4" i="27" l="1"/>
  <c r="G4" i="27"/>
  <c r="C4" i="27"/>
  <c r="W11" i="30"/>
  <c r="S11" i="30"/>
  <c r="O11" i="30"/>
  <c r="K11" i="30"/>
  <c r="G11" i="30"/>
  <c r="C11" i="30"/>
  <c r="K14" i="30"/>
  <c r="U8" i="19"/>
  <c r="K7" i="27" l="1"/>
  <c r="G7" i="27"/>
  <c r="C7" i="27"/>
  <c r="U10" i="19"/>
  <c r="L57" i="26" l="1"/>
  <c r="K57" i="26"/>
  <c r="W14" i="30"/>
  <c r="S14" i="30"/>
  <c r="O14" i="30"/>
  <c r="G14" i="30"/>
  <c r="C14" i="30"/>
  <c r="M29" i="19"/>
  <c r="M28" i="19"/>
  <c r="N29" i="19"/>
  <c r="N28" i="19"/>
  <c r="L72" i="26" l="1"/>
  <c r="I72" i="26"/>
  <c r="F72" i="26"/>
  <c r="D72" i="26"/>
  <c r="D8" i="30"/>
  <c r="M28" i="31"/>
  <c r="M27" i="31"/>
  <c r="M26" i="31"/>
  <c r="E37" i="31"/>
  <c r="E36" i="31"/>
  <c r="E34" i="31"/>
  <c r="E32" i="31"/>
  <c r="E31" i="31"/>
  <c r="E30" i="31"/>
  <c r="E28" i="31"/>
  <c r="E27" i="31"/>
  <c r="E25" i="31"/>
  <c r="E16" i="31"/>
  <c r="E15" i="31"/>
  <c r="E12" i="31"/>
  <c r="E11" i="31"/>
  <c r="E10" i="31"/>
  <c r="E9" i="31"/>
  <c r="E8" i="31"/>
  <c r="E7" i="31"/>
  <c r="D39" i="18"/>
  <c r="D38" i="18"/>
  <c r="D36" i="18"/>
  <c r="D34" i="18"/>
  <c r="D33" i="18"/>
  <c r="D32" i="18"/>
  <c r="D30" i="18"/>
  <c r="D29" i="18"/>
  <c r="D27" i="18"/>
  <c r="D26" i="18"/>
  <c r="D25" i="18"/>
  <c r="D17" i="18"/>
  <c r="D16" i="18"/>
  <c r="D15" i="18"/>
  <c r="D12" i="18"/>
  <c r="D11" i="18"/>
  <c r="D10" i="18"/>
  <c r="D9" i="18"/>
  <c r="D8" i="18"/>
  <c r="D7" i="18"/>
  <c r="C39" i="18"/>
  <c r="C38" i="18"/>
  <c r="C36" i="18"/>
  <c r="C34" i="18"/>
  <c r="C33" i="18"/>
  <c r="C32" i="18"/>
  <c r="C30" i="18"/>
  <c r="C29" i="18"/>
  <c r="C27" i="18"/>
  <c r="C26" i="18"/>
  <c r="C25" i="18"/>
  <c r="C17" i="18"/>
  <c r="C16" i="18"/>
  <c r="C15" i="18"/>
  <c r="C14" i="18"/>
  <c r="C12" i="18"/>
  <c r="I19" i="18" s="1"/>
  <c r="C11" i="18"/>
  <c r="C10" i="18"/>
  <c r="C9" i="18"/>
  <c r="C8" i="18"/>
  <c r="C7" i="18"/>
  <c r="E38" i="19"/>
  <c r="E37" i="19"/>
  <c r="E35" i="19"/>
  <c r="E33" i="19"/>
  <c r="E32" i="19"/>
  <c r="E31" i="19"/>
  <c r="E29" i="19"/>
  <c r="E28" i="19"/>
  <c r="E26" i="19"/>
  <c r="E25" i="19"/>
  <c r="E24" i="19"/>
  <c r="E17" i="19"/>
  <c r="E16" i="19"/>
  <c r="E15" i="19"/>
  <c r="E14" i="19"/>
  <c r="E12" i="19"/>
  <c r="E11" i="19"/>
  <c r="E10" i="19"/>
  <c r="E9" i="19"/>
  <c r="E8" i="19"/>
  <c r="E7" i="19"/>
  <c r="D38" i="19"/>
  <c r="D37" i="19"/>
  <c r="D35" i="19"/>
  <c r="D33" i="19"/>
  <c r="D32" i="19"/>
  <c r="D31" i="19"/>
  <c r="D29" i="19"/>
  <c r="D28" i="19"/>
  <c r="D26" i="19"/>
  <c r="D25" i="19"/>
  <c r="D24" i="19"/>
  <c r="D17" i="19"/>
  <c r="D16" i="19"/>
  <c r="D15" i="19"/>
  <c r="D14" i="19"/>
  <c r="D12" i="19"/>
  <c r="J12" i="19" s="1"/>
  <c r="D11" i="19"/>
  <c r="D10" i="19"/>
  <c r="D9" i="19"/>
  <c r="D8" i="19"/>
  <c r="E40" i="16"/>
  <c r="E39" i="16"/>
  <c r="E37" i="16"/>
  <c r="E35" i="16"/>
  <c r="E34" i="16"/>
  <c r="E33" i="16"/>
  <c r="E30" i="16"/>
  <c r="E28" i="16"/>
  <c r="E26" i="16"/>
  <c r="E25" i="16"/>
  <c r="E24" i="16"/>
  <c r="E17" i="16"/>
  <c r="E16" i="16"/>
  <c r="E15" i="16"/>
  <c r="E14" i="16"/>
  <c r="E12" i="16"/>
  <c r="E11" i="16"/>
  <c r="E10" i="16"/>
  <c r="E9" i="16"/>
  <c r="E8" i="16"/>
  <c r="E7" i="16"/>
  <c r="D40" i="16"/>
  <c r="D39" i="16"/>
  <c r="D37" i="16"/>
  <c r="D35" i="16"/>
  <c r="D34" i="16"/>
  <c r="D33" i="16"/>
  <c r="D30" i="16"/>
  <c r="D28" i="16"/>
  <c r="D26" i="16"/>
  <c r="D25" i="16"/>
  <c r="D24" i="16"/>
  <c r="D17" i="16"/>
  <c r="D16" i="16"/>
  <c r="D15" i="16"/>
  <c r="D14" i="16"/>
  <c r="D12" i="16"/>
  <c r="D11" i="16"/>
  <c r="D10" i="16"/>
  <c r="D9" i="16"/>
  <c r="D8" i="16"/>
  <c r="D7" i="16"/>
  <c r="E39" i="17"/>
  <c r="E37" i="17"/>
  <c r="E35" i="17"/>
  <c r="E34" i="17"/>
  <c r="E33" i="17"/>
  <c r="E30" i="17"/>
  <c r="E28" i="17"/>
  <c r="E26" i="17"/>
  <c r="E25" i="17"/>
  <c r="E24" i="17"/>
  <c r="E17" i="17"/>
  <c r="E16" i="17"/>
  <c r="E15" i="17"/>
  <c r="E14" i="17"/>
  <c r="E12" i="17"/>
  <c r="E11" i="17"/>
  <c r="E10" i="17"/>
  <c r="E9" i="17"/>
  <c r="E8" i="17"/>
  <c r="E7" i="17"/>
  <c r="D40" i="17"/>
  <c r="D39" i="17"/>
  <c r="D37" i="17"/>
  <c r="D35" i="17"/>
  <c r="D34" i="17"/>
  <c r="D33" i="17"/>
  <c r="D30" i="17"/>
  <c r="D28" i="17"/>
  <c r="D26" i="17"/>
  <c r="D25" i="17"/>
  <c r="D24" i="17"/>
  <c r="D17" i="17"/>
  <c r="D16" i="17"/>
  <c r="D15" i="17"/>
  <c r="D14" i="17"/>
  <c r="D12" i="17"/>
  <c r="J18" i="17" s="1"/>
  <c r="D11" i="17"/>
  <c r="D10" i="17"/>
  <c r="D9" i="17"/>
  <c r="D8" i="17"/>
  <c r="D7" i="17"/>
  <c r="T7" i="12"/>
  <c r="U7" i="12" s="1"/>
  <c r="E2" i="12"/>
  <c r="T15" i="12" s="1"/>
  <c r="E36" i="12"/>
  <c r="E35" i="12"/>
  <c r="E33" i="12"/>
  <c r="E31" i="12"/>
  <c r="E30" i="12"/>
  <c r="E29" i="12"/>
  <c r="E27" i="12"/>
  <c r="E26" i="12"/>
  <c r="E19" i="12"/>
  <c r="E18" i="12"/>
  <c r="E17" i="12"/>
  <c r="E12" i="12"/>
  <c r="K12" i="12" s="1"/>
  <c r="E11" i="12"/>
  <c r="E10" i="12"/>
  <c r="E9" i="12"/>
  <c r="E8" i="12"/>
  <c r="E7" i="12"/>
  <c r="D36" i="12"/>
  <c r="D35" i="12"/>
  <c r="D33" i="12"/>
  <c r="D31" i="12"/>
  <c r="D30" i="12"/>
  <c r="D29" i="12"/>
  <c r="D27" i="12"/>
  <c r="D26" i="12"/>
  <c r="D19" i="12"/>
  <c r="D18" i="12"/>
  <c r="D17" i="12"/>
  <c r="D15" i="12"/>
  <c r="D14" i="12"/>
  <c r="D12" i="12"/>
  <c r="D11" i="12"/>
  <c r="D10" i="12"/>
  <c r="D9" i="12"/>
  <c r="D8" i="12"/>
  <c r="D7" i="12"/>
  <c r="D37" i="31"/>
  <c r="D36" i="31"/>
  <c r="D34" i="31"/>
  <c r="D32" i="31"/>
  <c r="D31" i="31"/>
  <c r="D30" i="31"/>
  <c r="D28" i="31"/>
  <c r="D27" i="31"/>
  <c r="D25" i="31"/>
  <c r="D16" i="31"/>
  <c r="D15" i="31"/>
  <c r="D12" i="31"/>
  <c r="D11" i="31"/>
  <c r="D10" i="31"/>
  <c r="D9" i="31"/>
  <c r="D8" i="31"/>
  <c r="D7" i="31"/>
  <c r="Z4" i="31" s="1"/>
  <c r="W4" i="31" s="1"/>
  <c r="M18" i="31" l="1"/>
  <c r="N18" i="31" s="1"/>
  <c r="J13" i="31"/>
  <c r="U15" i="12"/>
  <c r="AA6" i="12"/>
  <c r="V4" i="31"/>
  <c r="L12" i="12"/>
  <c r="L54" i="17"/>
  <c r="M54" i="17"/>
  <c r="N54" i="17"/>
  <c r="O54" i="17"/>
  <c r="P54" i="17"/>
  <c r="Q54" i="17"/>
  <c r="R54" i="17"/>
  <c r="S54" i="17"/>
  <c r="K54" i="17"/>
  <c r="S51" i="17"/>
  <c r="L51" i="17"/>
  <c r="M51" i="17" s="1"/>
  <c r="N51" i="17" s="1"/>
  <c r="O51" i="17" s="1"/>
  <c r="P51" i="17" s="1"/>
  <c r="Q51" i="17" s="1"/>
  <c r="R51" i="17" s="1"/>
  <c r="K7" i="26"/>
  <c r="V8" i="16" l="1"/>
  <c r="V7" i="16"/>
  <c r="V9" i="16"/>
  <c r="Z5" i="16"/>
  <c r="Y5" i="16"/>
  <c r="U5" i="18"/>
  <c r="V5" i="16" l="1"/>
  <c r="V6" i="16"/>
  <c r="O33" i="31" l="1"/>
  <c r="N33" i="31"/>
  <c r="M33" i="31"/>
  <c r="M34" i="31" s="1"/>
  <c r="R27" i="31"/>
  <c r="Q27" i="31"/>
  <c r="F8" i="27"/>
  <c r="AB5" i="31"/>
  <c r="AB4" i="31"/>
  <c r="W7" i="31"/>
  <c r="W9" i="31"/>
  <c r="AA13" i="31"/>
  <c r="X15" i="31"/>
  <c r="X16" i="31" s="1"/>
  <c r="X17" i="31" s="1"/>
  <c r="U6" i="18"/>
  <c r="V7" i="31" l="1"/>
  <c r="V9" i="31"/>
  <c r="V27" i="17"/>
  <c r="N29" i="17"/>
  <c r="M31" i="17"/>
  <c r="W15" i="30" l="1"/>
  <c r="S15" i="30"/>
  <c r="O15" i="30"/>
  <c r="K15" i="30"/>
  <c r="G15" i="30"/>
  <c r="C15" i="30"/>
  <c r="Q88" i="26"/>
  <c r="L88" i="26"/>
  <c r="I88" i="26"/>
  <c r="F88" i="26"/>
  <c r="D88" i="26"/>
  <c r="U11" i="19" l="1"/>
  <c r="T11" i="19" s="1"/>
  <c r="M30" i="19" l="1"/>
  <c r="N30" i="19"/>
  <c r="Z11" i="19"/>
  <c r="X12" i="12" l="1"/>
  <c r="X8" i="12"/>
  <c r="G8" i="31"/>
  <c r="H7" i="33" s="1"/>
  <c r="G7" i="31"/>
  <c r="H6" i="33" s="1"/>
  <c r="Z3" i="31"/>
  <c r="AA3" i="31"/>
  <c r="X1" i="18"/>
  <c r="Y1" i="18"/>
  <c r="E19" i="19"/>
  <c r="X6" i="19"/>
  <c r="R7" i="19"/>
  <c r="R14" i="19"/>
  <c r="Y3" i="16"/>
  <c r="AA3" i="17"/>
  <c r="S11" i="16"/>
  <c r="M23" i="17"/>
  <c r="F28" i="17"/>
  <c r="V23" i="17"/>
  <c r="K6" i="27"/>
  <c r="K8" i="27"/>
  <c r="K5" i="27"/>
  <c r="G8" i="27"/>
  <c r="G6" i="27"/>
  <c r="G5" i="27"/>
  <c r="C8" i="27"/>
  <c r="C6" i="27"/>
  <c r="C5" i="27"/>
  <c r="K9" i="27"/>
  <c r="G9" i="27"/>
  <c r="C9" i="27"/>
  <c r="W16" i="30"/>
  <c r="S16" i="30"/>
  <c r="O16" i="30"/>
  <c r="K16" i="30"/>
  <c r="G16" i="30"/>
  <c r="C16" i="30"/>
  <c r="D18" i="19" l="1"/>
  <c r="AJ26" i="26"/>
  <c r="E40" i="17" s="1"/>
  <c r="Z5" i="26"/>
  <c r="Q101" i="26"/>
  <c r="L101" i="26"/>
  <c r="L100" i="26"/>
  <c r="L99" i="26"/>
  <c r="L98" i="26"/>
  <c r="I101" i="26"/>
  <c r="I100" i="26"/>
  <c r="I99" i="26"/>
  <c r="I98" i="26"/>
  <c r="Q98" i="26"/>
  <c r="Q99" i="26"/>
  <c r="Q100" i="26"/>
  <c r="F98" i="26"/>
  <c r="F99" i="26"/>
  <c r="F100" i="26"/>
  <c r="F101" i="26"/>
  <c r="D98" i="26"/>
  <c r="D99" i="26"/>
  <c r="D100" i="26"/>
  <c r="D101" i="26"/>
  <c r="Q90" i="26" l="1"/>
  <c r="Q91" i="26"/>
  <c r="Q92" i="26"/>
  <c r="Q93" i="26"/>
  <c r="Q94" i="26"/>
  <c r="Q95" i="26"/>
  <c r="Q96" i="26"/>
  <c r="Q97" i="26"/>
  <c r="Q89" i="26"/>
  <c r="L97" i="26"/>
  <c r="I97" i="26"/>
  <c r="F97" i="26"/>
  <c r="D97" i="26"/>
  <c r="Q82" i="26" l="1"/>
  <c r="I82" i="26"/>
  <c r="F82" i="26"/>
  <c r="D82" i="26"/>
  <c r="Z12" i="26" l="1"/>
  <c r="Z11" i="26"/>
  <c r="Z10" i="26"/>
  <c r="L81" i="26"/>
  <c r="K80" i="26"/>
  <c r="L80" i="26" s="1"/>
  <c r="L79" i="26"/>
  <c r="L74" i="26"/>
  <c r="L75" i="26"/>
  <c r="L76" i="26"/>
  <c r="I90" i="26" l="1"/>
  <c r="L90" i="26"/>
  <c r="L91" i="26"/>
  <c r="L92" i="26"/>
  <c r="L93" i="26"/>
  <c r="L94" i="26"/>
  <c r="L95" i="26"/>
  <c r="L89" i="26"/>
  <c r="I91" i="26"/>
  <c r="I92" i="26"/>
  <c r="I93" i="26"/>
  <c r="I94" i="26"/>
  <c r="I95" i="26"/>
  <c r="I96" i="26"/>
  <c r="I89" i="26"/>
  <c r="F90" i="26"/>
  <c r="F91" i="26"/>
  <c r="F92" i="26"/>
  <c r="F93" i="26"/>
  <c r="F94" i="26"/>
  <c r="F95" i="26"/>
  <c r="F96" i="26"/>
  <c r="F89" i="26"/>
  <c r="D90" i="26"/>
  <c r="D91" i="26"/>
  <c r="D92" i="26"/>
  <c r="D93" i="26"/>
  <c r="D94" i="26"/>
  <c r="D95" i="26"/>
  <c r="D96" i="26"/>
  <c r="D89" i="26"/>
  <c r="F109" i="31" l="1"/>
  <c r="G109" i="31"/>
  <c r="L109" i="31"/>
  <c r="F110" i="31"/>
  <c r="G110" i="31"/>
  <c r="L110" i="31"/>
  <c r="H112" i="31"/>
  <c r="J112" i="31"/>
  <c r="H113" i="31"/>
  <c r="J113" i="31"/>
  <c r="H114" i="31"/>
  <c r="J114" i="31"/>
  <c r="H116" i="31"/>
  <c r="J116" i="31"/>
  <c r="H118" i="31"/>
  <c r="J118" i="31"/>
  <c r="H119" i="31"/>
  <c r="J119" i="31"/>
  <c r="G120" i="31"/>
  <c r="F88" i="31"/>
  <c r="G88" i="31"/>
  <c r="L88" i="31"/>
  <c r="F89" i="31"/>
  <c r="G89" i="31"/>
  <c r="F90" i="31"/>
  <c r="G90" i="31"/>
  <c r="F91" i="31"/>
  <c r="G91" i="31"/>
  <c r="F92" i="31"/>
  <c r="G92" i="31"/>
  <c r="F93" i="31"/>
  <c r="L93" i="31"/>
  <c r="H95" i="31"/>
  <c r="J95" i="31"/>
  <c r="H96" i="31"/>
  <c r="J96" i="31"/>
  <c r="H97" i="31"/>
  <c r="J97" i="31"/>
  <c r="F100" i="31"/>
  <c r="G100" i="31"/>
  <c r="F101" i="31"/>
  <c r="G101" i="31"/>
  <c r="J62" i="31"/>
  <c r="H63" i="31"/>
  <c r="J63" i="31"/>
  <c r="H64" i="31"/>
  <c r="J64" i="31"/>
  <c r="F66" i="31"/>
  <c r="G66" i="31"/>
  <c r="F67" i="31"/>
  <c r="G67" i="31"/>
  <c r="H69" i="31"/>
  <c r="J69" i="31"/>
  <c r="H70" i="31"/>
  <c r="J70" i="31"/>
  <c r="H71" i="31"/>
  <c r="J71" i="31"/>
  <c r="H73" i="31"/>
  <c r="J73" i="31"/>
  <c r="H75" i="31"/>
  <c r="J75" i="31"/>
  <c r="H76" i="31"/>
  <c r="J76" i="31"/>
  <c r="G77" i="31"/>
  <c r="F45" i="31"/>
  <c r="G45" i="31"/>
  <c r="F46" i="31"/>
  <c r="G46" i="31"/>
  <c r="F47" i="31"/>
  <c r="G47" i="31"/>
  <c r="F48" i="31"/>
  <c r="G48" i="31"/>
  <c r="F49" i="31"/>
  <c r="G49" i="31"/>
  <c r="F50" i="31"/>
  <c r="G50" i="31"/>
  <c r="F53" i="31"/>
  <c r="G53" i="31"/>
  <c r="F54" i="31"/>
  <c r="G54" i="31"/>
  <c r="H24" i="31"/>
  <c r="J24" i="31"/>
  <c r="G27" i="31"/>
  <c r="O27" i="31"/>
  <c r="P27" i="31" s="1"/>
  <c r="O28" i="31"/>
  <c r="P28" i="31" s="1"/>
  <c r="N29" i="31"/>
  <c r="J30" i="31"/>
  <c r="J31" i="31"/>
  <c r="J32" i="31"/>
  <c r="J34" i="31"/>
  <c r="W34" i="31"/>
  <c r="T3" i="31"/>
  <c r="V3" i="31"/>
  <c r="X3" i="31" s="1"/>
  <c r="G9" i="31"/>
  <c r="G10" i="31"/>
  <c r="T11" i="31"/>
  <c r="G12" i="31"/>
  <c r="G15" i="31"/>
  <c r="G16" i="31"/>
  <c r="X7" i="20"/>
  <c r="O26" i="31" l="1"/>
  <c r="P26" i="31" s="1"/>
  <c r="X4" i="31"/>
  <c r="U4" i="31"/>
  <c r="U5" i="31" s="1"/>
  <c r="H30" i="31"/>
  <c r="H32" i="31"/>
  <c r="F11" i="31"/>
  <c r="F16" i="31"/>
  <c r="F9" i="31"/>
  <c r="H25" i="31"/>
  <c r="H34" i="31"/>
  <c r="F15" i="31"/>
  <c r="H37" i="31"/>
  <c r="F27" i="31"/>
  <c r="F7" i="31"/>
  <c r="H36" i="31"/>
  <c r="J37" i="31"/>
  <c r="G11" i="31"/>
  <c r="F8" i="31"/>
  <c r="F28" i="31"/>
  <c r="F10" i="31"/>
  <c r="H31" i="31"/>
  <c r="M29" i="31"/>
  <c r="J36" i="31"/>
  <c r="V11" i="31"/>
  <c r="G28" i="31"/>
  <c r="F12" i="31"/>
  <c r="J25" i="31"/>
  <c r="U3" i="18"/>
  <c r="U4" i="18"/>
  <c r="U7" i="18"/>
  <c r="U6" i="31" l="1"/>
  <c r="U7" i="31" s="1"/>
  <c r="V5" i="31"/>
  <c r="X5" i="31"/>
  <c r="X6" i="31" s="1"/>
  <c r="X7" i="31" s="1"/>
  <c r="R2" i="18"/>
  <c r="V6" i="31" l="1"/>
  <c r="U12" i="19"/>
  <c r="O37" i="16" l="1"/>
  <c r="O39" i="16"/>
  <c r="N39" i="16"/>
  <c r="M39" i="16"/>
  <c r="N37" i="16"/>
  <c r="M37" i="16"/>
  <c r="U4" i="16"/>
  <c r="W4" i="16" s="1"/>
  <c r="O40" i="16" l="1"/>
  <c r="AC7" i="17"/>
  <c r="AC8" i="17"/>
  <c r="AC9" i="17"/>
  <c r="AC6" i="17"/>
  <c r="P25" i="17"/>
  <c r="P26" i="17"/>
  <c r="P27" i="17"/>
  <c r="P24" i="17"/>
  <c r="X6" i="17"/>
  <c r="W6" i="17" s="1"/>
  <c r="K24" i="26"/>
  <c r="N30" i="20" l="1"/>
  <c r="M29" i="20"/>
  <c r="M28" i="20"/>
  <c r="M27" i="20"/>
  <c r="E38" i="20"/>
  <c r="E37" i="20"/>
  <c r="E35" i="20"/>
  <c r="E33" i="20"/>
  <c r="E32" i="20"/>
  <c r="E31" i="20"/>
  <c r="E29" i="20"/>
  <c r="E28" i="20"/>
  <c r="E26" i="20"/>
  <c r="E17" i="20"/>
  <c r="E16" i="20"/>
  <c r="E13" i="20"/>
  <c r="E12" i="20"/>
  <c r="E11" i="20"/>
  <c r="E10" i="20"/>
  <c r="E9" i="20"/>
  <c r="E8" i="20"/>
  <c r="D38" i="20"/>
  <c r="D37" i="20"/>
  <c r="D35" i="20"/>
  <c r="D33" i="20"/>
  <c r="D32" i="20"/>
  <c r="D31" i="20"/>
  <c r="D29" i="20"/>
  <c r="D28" i="20"/>
  <c r="D26" i="20"/>
  <c r="D17" i="20"/>
  <c r="D16" i="20"/>
  <c r="D13" i="20"/>
  <c r="D12" i="20"/>
  <c r="D11" i="20"/>
  <c r="D10" i="20"/>
  <c r="D9" i="20"/>
  <c r="D8" i="20"/>
  <c r="N34" i="17"/>
  <c r="M30" i="16"/>
  <c r="M29" i="16"/>
  <c r="M28" i="16"/>
  <c r="N29" i="18"/>
  <c r="N30" i="18" s="1"/>
  <c r="N28" i="18"/>
  <c r="M29" i="18"/>
  <c r="M28" i="18"/>
  <c r="O29" i="19"/>
  <c r="O28" i="19"/>
  <c r="S4" i="16"/>
  <c r="T5" i="16"/>
  <c r="P28" i="17"/>
  <c r="W5" i="17"/>
  <c r="M5" i="27"/>
  <c r="N5" i="27"/>
  <c r="M6" i="27"/>
  <c r="N6" i="27"/>
  <c r="M7" i="27"/>
  <c r="N7" i="27"/>
  <c r="M8" i="27"/>
  <c r="N8" i="27"/>
  <c r="M9" i="27"/>
  <c r="N9" i="27"/>
  <c r="N4" i="27"/>
  <c r="M4" i="27"/>
  <c r="I5" i="27"/>
  <c r="J5" i="27"/>
  <c r="I6" i="27"/>
  <c r="J6" i="27"/>
  <c r="I7" i="27"/>
  <c r="J7" i="27"/>
  <c r="I8" i="27"/>
  <c r="J8" i="27"/>
  <c r="I9" i="27"/>
  <c r="J9" i="27"/>
  <c r="J4" i="27"/>
  <c r="I4" i="27"/>
  <c r="F4" i="27"/>
  <c r="F5" i="27"/>
  <c r="F6" i="27"/>
  <c r="F7" i="27"/>
  <c r="E4" i="27"/>
  <c r="E5" i="27"/>
  <c r="E6" i="27"/>
  <c r="E7" i="27"/>
  <c r="F9" i="27"/>
  <c r="E9" i="27"/>
  <c r="O29" i="18" l="1"/>
  <c r="O28" i="18"/>
  <c r="M31" i="16"/>
  <c r="U6" i="16"/>
  <c r="O33" i="17"/>
  <c r="M37" i="17"/>
  <c r="O32" i="17"/>
  <c r="M34" i="17"/>
  <c r="M30" i="20"/>
  <c r="M30" i="18"/>
  <c r="X11" i="12"/>
  <c r="W11" i="12" s="1"/>
  <c r="X10" i="12"/>
  <c r="X13" i="12"/>
  <c r="W10" i="12" l="1"/>
  <c r="X9" i="12" l="1"/>
  <c r="K96" i="26" l="1"/>
  <c r="L96" i="26" s="1"/>
  <c r="K65" i="26"/>
  <c r="K11" i="26"/>
  <c r="K66" i="26"/>
  <c r="D166" i="29" l="1"/>
  <c r="K165" i="29"/>
  <c r="D165" i="29"/>
  <c r="D164" i="29"/>
  <c r="D163" i="29"/>
  <c r="E163" i="29" s="1"/>
  <c r="D162" i="29"/>
  <c r="K161" i="29"/>
  <c r="D161" i="29"/>
  <c r="D142" i="29"/>
  <c r="C142" i="29"/>
  <c r="D140" i="29"/>
  <c r="C140" i="29"/>
  <c r="D139" i="29"/>
  <c r="C139" i="29"/>
  <c r="D138" i="29"/>
  <c r="C138" i="29"/>
  <c r="D137" i="29"/>
  <c r="C137" i="29"/>
  <c r="D131" i="29"/>
  <c r="C131" i="29"/>
  <c r="D130" i="29"/>
  <c r="C130" i="29"/>
  <c r="D129" i="29"/>
  <c r="C129" i="29"/>
  <c r="D128" i="29"/>
  <c r="C128" i="29"/>
  <c r="D126" i="29"/>
  <c r="C126" i="29"/>
  <c r="D120" i="29"/>
  <c r="C120" i="29"/>
  <c r="D119" i="29"/>
  <c r="C119" i="29"/>
  <c r="D118" i="29"/>
  <c r="C118" i="29"/>
  <c r="D116" i="29"/>
  <c r="C116" i="29"/>
  <c r="D115" i="29"/>
  <c r="C115" i="29"/>
  <c r="D109" i="29"/>
  <c r="C109" i="29"/>
  <c r="D108" i="29"/>
  <c r="C108" i="29"/>
  <c r="D107" i="29"/>
  <c r="C107" i="29"/>
  <c r="D105" i="29"/>
  <c r="C105" i="29"/>
  <c r="D104" i="29"/>
  <c r="C104" i="29"/>
  <c r="D87" i="29"/>
  <c r="C87" i="29"/>
  <c r="D85" i="29"/>
  <c r="C85" i="29"/>
  <c r="D84" i="29"/>
  <c r="C84" i="29"/>
  <c r="D83" i="29"/>
  <c r="C83" i="29"/>
  <c r="D82" i="29"/>
  <c r="C82" i="29"/>
  <c r="F163" i="29" l="1"/>
  <c r="E164" i="29"/>
  <c r="E161" i="29"/>
  <c r="F161" i="29" s="1"/>
  <c r="E165" i="29"/>
  <c r="E162" i="29"/>
  <c r="E166" i="29"/>
  <c r="AJ28" i="26"/>
  <c r="AJ29" i="26"/>
  <c r="M29" i="17"/>
  <c r="O24" i="17" s="1"/>
  <c r="W7" i="17"/>
  <c r="G29" i="17"/>
  <c r="G31" i="17"/>
  <c r="AJ25" i="26"/>
  <c r="O28" i="17" l="1"/>
  <c r="O27" i="17"/>
  <c r="O26" i="17"/>
  <c r="O25" i="17"/>
  <c r="L165" i="29"/>
  <c r="F162" i="29"/>
  <c r="F165" i="29"/>
  <c r="F164" i="29"/>
  <c r="L161" i="29"/>
  <c r="F166" i="29"/>
  <c r="F31" i="17"/>
  <c r="F29" i="17"/>
  <c r="X35" i="20" l="1"/>
  <c r="X9" i="20" l="1"/>
  <c r="X8" i="20"/>
  <c r="O28" i="20" l="1"/>
  <c r="P28" i="20" s="1"/>
  <c r="O29" i="20"/>
  <c r="P29" i="20" s="1"/>
  <c r="O27" i="20"/>
  <c r="P27" i="20" s="1"/>
  <c r="X6" i="20"/>
  <c r="X5" i="20"/>
  <c r="K40" i="26" l="1"/>
  <c r="L9" i="29" l="1"/>
  <c r="U9" i="19"/>
  <c r="X5" i="28" l="1"/>
  <c r="X6" i="28"/>
  <c r="O29" i="16" l="1"/>
  <c r="P29" i="16" s="1"/>
  <c r="O30" i="16"/>
  <c r="O28" i="16"/>
  <c r="P28" i="16" s="1"/>
  <c r="M27" i="16"/>
  <c r="N31" i="16"/>
  <c r="X9" i="28"/>
  <c r="X8" i="28"/>
  <c r="W4" i="28"/>
  <c r="E11" i="28"/>
  <c r="T39" i="16"/>
  <c r="T40" i="16" s="1"/>
  <c r="G31" i="16" l="1"/>
  <c r="G29" i="16"/>
  <c r="F31" i="16"/>
  <c r="F29" i="16"/>
  <c r="U31" i="16"/>
  <c r="U38" i="16"/>
  <c r="U30" i="16"/>
  <c r="U39" i="16"/>
  <c r="U37" i="16"/>
  <c r="U35" i="16"/>
  <c r="U33" i="16"/>
  <c r="U36" i="16"/>
  <c r="U34" i="16"/>
  <c r="U32" i="16"/>
  <c r="I11" i="28"/>
  <c r="G126" i="28"/>
  <c r="J125" i="28"/>
  <c r="H125" i="28"/>
  <c r="J124" i="28"/>
  <c r="H124" i="28"/>
  <c r="J122" i="28"/>
  <c r="H122" i="28"/>
  <c r="J120" i="28"/>
  <c r="H120" i="28"/>
  <c r="J119" i="28"/>
  <c r="H119" i="28"/>
  <c r="J118" i="28"/>
  <c r="H118" i="28"/>
  <c r="G116" i="28"/>
  <c r="F116" i="28"/>
  <c r="G115" i="28"/>
  <c r="F115" i="28"/>
  <c r="G108" i="28"/>
  <c r="F108" i="28"/>
  <c r="G107" i="28"/>
  <c r="F107" i="28"/>
  <c r="G106" i="28"/>
  <c r="F106" i="28"/>
  <c r="G105" i="28"/>
  <c r="F105" i="28"/>
  <c r="E105" i="28"/>
  <c r="O103" i="28"/>
  <c r="M103" i="28"/>
  <c r="J103" i="28"/>
  <c r="H103" i="28"/>
  <c r="J102" i="28"/>
  <c r="H102" i="28"/>
  <c r="J101" i="28"/>
  <c r="H101" i="28"/>
  <c r="G99" i="28"/>
  <c r="F99" i="28"/>
  <c r="I98" i="28"/>
  <c r="G98" i="28" s="1"/>
  <c r="F98" i="28"/>
  <c r="E98" i="28"/>
  <c r="D98" i="28"/>
  <c r="G97" i="28"/>
  <c r="F97" i="28"/>
  <c r="G96" i="28"/>
  <c r="F96" i="28"/>
  <c r="G95" i="28"/>
  <c r="F95" i="28"/>
  <c r="G94" i="28"/>
  <c r="F94" i="28"/>
  <c r="G78" i="28"/>
  <c r="E77" i="28"/>
  <c r="D77" i="28"/>
  <c r="J77" i="28" s="1"/>
  <c r="J76" i="28"/>
  <c r="H76" i="28"/>
  <c r="J74" i="28"/>
  <c r="H74" i="28"/>
  <c r="J72" i="28"/>
  <c r="H72" i="28"/>
  <c r="J71" i="28"/>
  <c r="H71" i="28"/>
  <c r="J70" i="28"/>
  <c r="H70" i="28"/>
  <c r="G68" i="28"/>
  <c r="F68" i="28"/>
  <c r="G67" i="28"/>
  <c r="F67" i="28"/>
  <c r="P65" i="28"/>
  <c r="N65" i="28"/>
  <c r="J65" i="28"/>
  <c r="H65" i="28"/>
  <c r="J64" i="28"/>
  <c r="H64" i="28"/>
  <c r="J63" i="28"/>
  <c r="H63" i="28"/>
  <c r="G56" i="28"/>
  <c r="F56" i="28"/>
  <c r="G55" i="28"/>
  <c r="F55" i="28"/>
  <c r="G54" i="28"/>
  <c r="F54" i="28"/>
  <c r="G53" i="28"/>
  <c r="F53" i="28"/>
  <c r="G51" i="28"/>
  <c r="F51" i="28"/>
  <c r="E50" i="28"/>
  <c r="D50" i="28"/>
  <c r="G50" i="28" s="1"/>
  <c r="G49" i="28"/>
  <c r="F49" i="28"/>
  <c r="G48" i="28"/>
  <c r="F48" i="28"/>
  <c r="G47" i="28"/>
  <c r="F47" i="28"/>
  <c r="G46" i="28"/>
  <c r="F46" i="28"/>
  <c r="J38" i="28"/>
  <c r="J37" i="28"/>
  <c r="J35" i="28"/>
  <c r="H35" i="28"/>
  <c r="H33" i="28"/>
  <c r="J33" i="28"/>
  <c r="J32" i="28"/>
  <c r="J31" i="28"/>
  <c r="H31" i="28"/>
  <c r="F29" i="28"/>
  <c r="G29" i="28"/>
  <c r="G28" i="28"/>
  <c r="J26" i="28"/>
  <c r="H26" i="28"/>
  <c r="H25" i="28"/>
  <c r="J25" i="28"/>
  <c r="J24" i="28"/>
  <c r="G17" i="28"/>
  <c r="F17" i="28"/>
  <c r="F16" i="28"/>
  <c r="G16" i="28"/>
  <c r="G15" i="28"/>
  <c r="G14" i="28"/>
  <c r="F14" i="28"/>
  <c r="F12" i="28"/>
  <c r="G12" i="28"/>
  <c r="U11" i="28"/>
  <c r="G11" i="28"/>
  <c r="F11" i="28"/>
  <c r="G10" i="28"/>
  <c r="G9" i="28"/>
  <c r="F9" i="28"/>
  <c r="W8" i="28"/>
  <c r="G8" i="28"/>
  <c r="F8" i="28"/>
  <c r="G7" i="28"/>
  <c r="F7" i="28"/>
  <c r="Y4" i="28"/>
  <c r="U4" i="28"/>
  <c r="W5" i="16"/>
  <c r="W6" i="16" s="1"/>
  <c r="Z7" i="26"/>
  <c r="Z6" i="26"/>
  <c r="Z9" i="26"/>
  <c r="Z8" i="26"/>
  <c r="Q29" i="16"/>
  <c r="J5" i="26"/>
  <c r="J34" i="17"/>
  <c r="G30" i="17"/>
  <c r="G7" i="29" s="1"/>
  <c r="G28" i="17"/>
  <c r="G6" i="29" s="1"/>
  <c r="J25" i="17"/>
  <c r="J24" i="17"/>
  <c r="G17" i="17"/>
  <c r="G16" i="17"/>
  <c r="G15" i="17"/>
  <c r="G14" i="17"/>
  <c r="W11" i="17"/>
  <c r="G10" i="17"/>
  <c r="G9" i="17"/>
  <c r="G7" i="17"/>
  <c r="W4" i="17"/>
  <c r="Y4" i="17" s="1"/>
  <c r="U11" i="17"/>
  <c r="U4" i="17"/>
  <c r="W9" i="17"/>
  <c r="W8" i="17"/>
  <c r="F12" i="18"/>
  <c r="C117" i="29"/>
  <c r="C106" i="29"/>
  <c r="C141" i="29"/>
  <c r="C127" i="29"/>
  <c r="C86" i="29"/>
  <c r="O10" i="29"/>
  <c r="O11" i="29"/>
  <c r="O13" i="29"/>
  <c r="O12" i="29"/>
  <c r="O9" i="29"/>
  <c r="K10" i="29"/>
  <c r="K11" i="29"/>
  <c r="K13" i="29"/>
  <c r="K12" i="29"/>
  <c r="K9" i="29"/>
  <c r="E10" i="29"/>
  <c r="E11" i="29"/>
  <c r="E13" i="29"/>
  <c r="E12" i="29"/>
  <c r="E9" i="29"/>
  <c r="G5" i="29" l="1"/>
  <c r="G4" i="25"/>
  <c r="Y5" i="17"/>
  <c r="Y6" i="17" s="1"/>
  <c r="Y7" i="17" s="1"/>
  <c r="Y8" i="17" s="1"/>
  <c r="Y9" i="17" s="1"/>
  <c r="G33" i="18"/>
  <c r="I10" i="29"/>
  <c r="D117" i="29"/>
  <c r="J37" i="17"/>
  <c r="G11" i="29"/>
  <c r="J39" i="17"/>
  <c r="G10" i="29"/>
  <c r="J26" i="17"/>
  <c r="G9" i="29"/>
  <c r="D86" i="29"/>
  <c r="I9" i="29"/>
  <c r="D127" i="29"/>
  <c r="I12" i="29"/>
  <c r="D41" i="29"/>
  <c r="I4" i="29"/>
  <c r="D141" i="29"/>
  <c r="I13" i="29"/>
  <c r="J33" i="17"/>
  <c r="G12" i="29"/>
  <c r="I11" i="29"/>
  <c r="D106" i="29"/>
  <c r="J35" i="17"/>
  <c r="G13" i="29"/>
  <c r="F10" i="17"/>
  <c r="I25" i="18"/>
  <c r="G25" i="18"/>
  <c r="G11" i="17"/>
  <c r="F50" i="28"/>
  <c r="Y5" i="28"/>
  <c r="Y6" i="28" s="1"/>
  <c r="W5" i="28"/>
  <c r="V5" i="28"/>
  <c r="V6" i="28" s="1"/>
  <c r="W9" i="28"/>
  <c r="W6" i="28"/>
  <c r="F15" i="28"/>
  <c r="H24" i="28"/>
  <c r="F28" i="28"/>
  <c r="H32" i="28"/>
  <c r="H37" i="28"/>
  <c r="X7" i="28"/>
  <c r="F10" i="28"/>
  <c r="W11" i="28"/>
  <c r="H38" i="28"/>
  <c r="H77" i="28"/>
  <c r="F30" i="17"/>
  <c r="H7" i="29" s="1"/>
  <c r="H39" i="17"/>
  <c r="G12" i="17"/>
  <c r="G4" i="29" s="1"/>
  <c r="H34" i="17"/>
  <c r="F14" i="17"/>
  <c r="H6" i="29"/>
  <c r="G8" i="17"/>
  <c r="F16" i="17"/>
  <c r="F17" i="17"/>
  <c r="H37" i="17"/>
  <c r="H35" i="17"/>
  <c r="H26" i="17"/>
  <c r="H24" i="17"/>
  <c r="H25" i="17"/>
  <c r="H33" i="17"/>
  <c r="F15" i="17"/>
  <c r="F12" i="17"/>
  <c r="H4" i="29" s="1"/>
  <c r="X10" i="17"/>
  <c r="W10" i="17" s="1"/>
  <c r="F7" i="17"/>
  <c r="F8" i="17"/>
  <c r="F9" i="17"/>
  <c r="V5" i="17"/>
  <c r="V6" i="17" s="1"/>
  <c r="V7" i="17" s="1"/>
  <c r="V8" i="17" s="1"/>
  <c r="V9" i="17" s="1"/>
  <c r="J40" i="17"/>
  <c r="K64" i="26"/>
  <c r="K9" i="26"/>
  <c r="J9" i="26"/>
  <c r="K29" i="26"/>
  <c r="H5" i="29" l="1"/>
  <c r="H4" i="25"/>
  <c r="Y7" i="28"/>
  <c r="Y8" i="28" s="1"/>
  <c r="Y9" i="28" s="1"/>
  <c r="X10" i="28"/>
  <c r="Y10" i="28" s="1"/>
  <c r="W7" i="28"/>
  <c r="V7" i="28"/>
  <c r="V8" i="28" s="1"/>
  <c r="V9" i="28" s="1"/>
  <c r="V10" i="17"/>
  <c r="Y10" i="17"/>
  <c r="W7" i="20"/>
  <c r="W11" i="20"/>
  <c r="W4" i="20"/>
  <c r="V5" i="20" s="1"/>
  <c r="V6" i="20" s="1"/>
  <c r="U4" i="20"/>
  <c r="U11" i="20"/>
  <c r="W9" i="20"/>
  <c r="W8" i="20"/>
  <c r="W6" i="20"/>
  <c r="W5" i="20"/>
  <c r="T9" i="18"/>
  <c r="T2" i="18"/>
  <c r="S3" i="18" s="1"/>
  <c r="T5" i="18"/>
  <c r="R9" i="18"/>
  <c r="T7" i="18"/>
  <c r="T6" i="18"/>
  <c r="T4" i="18"/>
  <c r="T3" i="18"/>
  <c r="J38" i="20"/>
  <c r="H38" i="20"/>
  <c r="J37" i="20"/>
  <c r="H37" i="20"/>
  <c r="J35" i="20"/>
  <c r="H35" i="20"/>
  <c r="J33" i="20"/>
  <c r="H33" i="20"/>
  <c r="J32" i="20"/>
  <c r="H32" i="20"/>
  <c r="J31" i="20"/>
  <c r="H31" i="20"/>
  <c r="G29" i="20"/>
  <c r="O7" i="29" s="1"/>
  <c r="F29" i="20"/>
  <c r="P7" i="29" s="1"/>
  <c r="G28" i="20"/>
  <c r="O6" i="29" s="1"/>
  <c r="F28" i="20"/>
  <c r="P6" i="29" s="1"/>
  <c r="J26" i="20"/>
  <c r="H26" i="20"/>
  <c r="J25" i="20"/>
  <c r="H25" i="20"/>
  <c r="G17" i="20"/>
  <c r="F17" i="20"/>
  <c r="G16" i="20"/>
  <c r="F16" i="20"/>
  <c r="G13" i="20"/>
  <c r="O4" i="29" s="1"/>
  <c r="F13" i="20"/>
  <c r="P4" i="29" s="1"/>
  <c r="G12" i="20"/>
  <c r="F12" i="20"/>
  <c r="G11" i="20"/>
  <c r="F11" i="20"/>
  <c r="G10" i="20"/>
  <c r="F10" i="20"/>
  <c r="G9" i="20"/>
  <c r="F9" i="20"/>
  <c r="G8" i="20"/>
  <c r="O5" i="29" s="1"/>
  <c r="F8" i="20"/>
  <c r="P5" i="29" s="1"/>
  <c r="T14" i="19"/>
  <c r="T12" i="19"/>
  <c r="T9" i="19"/>
  <c r="T8" i="19"/>
  <c r="T7" i="19"/>
  <c r="V7" i="19" s="1"/>
  <c r="V8" i="19" s="1"/>
  <c r="V9" i="19" s="1"/>
  <c r="J38" i="19"/>
  <c r="H38" i="19"/>
  <c r="J37" i="19"/>
  <c r="H37" i="19"/>
  <c r="J35" i="19"/>
  <c r="H35" i="19"/>
  <c r="J33" i="19"/>
  <c r="H33" i="19"/>
  <c r="J32" i="19"/>
  <c r="H32" i="19"/>
  <c r="J31" i="19"/>
  <c r="H31" i="19"/>
  <c r="G29" i="19"/>
  <c r="K7" i="29" s="1"/>
  <c r="F29" i="19"/>
  <c r="L7" i="29" s="1"/>
  <c r="G28" i="19"/>
  <c r="K6" i="29" s="1"/>
  <c r="F28" i="19"/>
  <c r="L6" i="29" s="1"/>
  <c r="J26" i="19"/>
  <c r="H26" i="19"/>
  <c r="J25" i="19"/>
  <c r="H25" i="19"/>
  <c r="J24" i="19"/>
  <c r="H24" i="19"/>
  <c r="G17" i="19"/>
  <c r="F17" i="19"/>
  <c r="G16" i="19"/>
  <c r="F16" i="19"/>
  <c r="G15" i="19"/>
  <c r="F15" i="19"/>
  <c r="G12" i="19"/>
  <c r="K4" i="29" s="1"/>
  <c r="F12" i="19"/>
  <c r="L4" i="29" s="1"/>
  <c r="G11" i="19"/>
  <c r="F11" i="19"/>
  <c r="G10" i="19"/>
  <c r="F10" i="19"/>
  <c r="G9" i="19"/>
  <c r="F9" i="19"/>
  <c r="G8" i="19"/>
  <c r="F7" i="33" s="1"/>
  <c r="F8" i="19"/>
  <c r="G7" i="19"/>
  <c r="F7" i="19"/>
  <c r="U11" i="16"/>
  <c r="J39" i="16"/>
  <c r="J37" i="16"/>
  <c r="J35" i="16"/>
  <c r="J34" i="16"/>
  <c r="J33" i="16"/>
  <c r="J26" i="16"/>
  <c r="J25" i="16"/>
  <c r="J24" i="16"/>
  <c r="H40" i="16"/>
  <c r="H39" i="16"/>
  <c r="H37" i="16"/>
  <c r="H35" i="16"/>
  <c r="H34" i="16"/>
  <c r="H33" i="16"/>
  <c r="H26" i="16"/>
  <c r="H25" i="16"/>
  <c r="H24" i="16"/>
  <c r="J40" i="16"/>
  <c r="G11" i="16"/>
  <c r="G30" i="16"/>
  <c r="E7" i="29" s="1"/>
  <c r="F30" i="16"/>
  <c r="F7" i="29" s="1"/>
  <c r="G28" i="16"/>
  <c r="E6" i="29" s="1"/>
  <c r="F28" i="16"/>
  <c r="F6" i="29" s="1"/>
  <c r="G17" i="16"/>
  <c r="F17" i="16"/>
  <c r="G16" i="16"/>
  <c r="F16" i="16"/>
  <c r="G15" i="16"/>
  <c r="F15" i="16"/>
  <c r="G14" i="16"/>
  <c r="F14" i="16"/>
  <c r="G12" i="16"/>
  <c r="E4" i="29" s="1"/>
  <c r="F12" i="16"/>
  <c r="F4" i="29" s="1"/>
  <c r="G10" i="16"/>
  <c r="F10" i="16"/>
  <c r="G9" i="16"/>
  <c r="F9" i="16"/>
  <c r="G8" i="16"/>
  <c r="F8" i="16"/>
  <c r="G7" i="16"/>
  <c r="F7" i="16"/>
  <c r="F5" i="29" l="1"/>
  <c r="F4" i="25"/>
  <c r="E5" i="29"/>
  <c r="E4" i="25"/>
  <c r="K5" i="29"/>
  <c r="F6" i="33"/>
  <c r="K4" i="25"/>
  <c r="L5" i="29"/>
  <c r="L4" i="25"/>
  <c r="S4" i="18"/>
  <c r="S5" i="18" s="1"/>
  <c r="S6" i="18" s="1"/>
  <c r="S7" i="18" s="1"/>
  <c r="S8" i="19"/>
  <c r="S9" i="19" s="1"/>
  <c r="S10" i="19" s="1"/>
  <c r="S11" i="19" s="1"/>
  <c r="V10" i="19"/>
  <c r="V11" i="19" s="1"/>
  <c r="V12" i="19" s="1"/>
  <c r="V10" i="28"/>
  <c r="W10" i="28"/>
  <c r="X10" i="20"/>
  <c r="W10" i="20" s="1"/>
  <c r="U13" i="19"/>
  <c r="Y4" i="20"/>
  <c r="Y5" i="20" s="1"/>
  <c r="Y6" i="20" s="1"/>
  <c r="Y7" i="20" s="1"/>
  <c r="Y8" i="20" s="1"/>
  <c r="Y9" i="20" s="1"/>
  <c r="V7" i="20"/>
  <c r="V8" i="20" s="1"/>
  <c r="V9" i="20" s="1"/>
  <c r="U8" i="18"/>
  <c r="T8" i="18" s="1"/>
  <c r="V2" i="18"/>
  <c r="V3" i="18" s="1"/>
  <c r="V4" i="18" s="1"/>
  <c r="V5" i="18" s="1"/>
  <c r="V6" i="18" s="1"/>
  <c r="V7" i="18" s="1"/>
  <c r="T10" i="19"/>
  <c r="V13" i="19" l="1"/>
  <c r="V14" i="19" s="1"/>
  <c r="V10" i="20"/>
  <c r="Y10" i="20"/>
  <c r="S12" i="19"/>
  <c r="S13" i="19" s="1"/>
  <c r="T13" i="19"/>
  <c r="S8" i="18"/>
  <c r="V8" i="18"/>
  <c r="W15" i="12"/>
  <c r="W13" i="12" l="1"/>
  <c r="J8" i="12"/>
  <c r="J9" i="12"/>
  <c r="J10" i="12"/>
  <c r="J11" i="12"/>
  <c r="J12" i="12"/>
  <c r="J14" i="12"/>
  <c r="J15" i="12"/>
  <c r="J7" i="12"/>
  <c r="W7" i="12"/>
  <c r="V8" i="12" s="1"/>
  <c r="J28" i="12"/>
  <c r="J32" i="12"/>
  <c r="J34" i="12"/>
  <c r="M10" i="29" l="1"/>
  <c r="M11" i="29"/>
  <c r="M13" i="29"/>
  <c r="M12" i="29"/>
  <c r="G27" i="12"/>
  <c r="M7" i="29" s="1"/>
  <c r="M9" i="29"/>
  <c r="F14" i="12"/>
  <c r="F7" i="12"/>
  <c r="G7" i="12"/>
  <c r="G37" i="12"/>
  <c r="G15" i="12"/>
  <c r="F15" i="12"/>
  <c r="G14" i="12"/>
  <c r="G12" i="12"/>
  <c r="M4" i="29" s="1"/>
  <c r="F12" i="12"/>
  <c r="N4" i="29" s="1"/>
  <c r="G11" i="12"/>
  <c r="G10" i="12"/>
  <c r="F10" i="12"/>
  <c r="G9" i="12"/>
  <c r="F9" i="12"/>
  <c r="G8" i="12"/>
  <c r="F8" i="12"/>
  <c r="N5" i="29" l="1"/>
  <c r="N4" i="25"/>
  <c r="M5" i="29"/>
  <c r="G7" i="33"/>
  <c r="G6" i="33"/>
  <c r="M4" i="25"/>
  <c r="F27" i="12"/>
  <c r="N7" i="29" s="1"/>
  <c r="H36" i="12"/>
  <c r="J36" i="12"/>
  <c r="J17" i="12"/>
  <c r="H17" i="12"/>
  <c r="H18" i="12"/>
  <c r="J18" i="12"/>
  <c r="H19" i="12"/>
  <c r="J19" i="12"/>
  <c r="H29" i="12"/>
  <c r="J29" i="12"/>
  <c r="H30" i="12"/>
  <c r="J30" i="12"/>
  <c r="H31" i="12"/>
  <c r="J31" i="12"/>
  <c r="J33" i="12"/>
  <c r="H33" i="12"/>
  <c r="H35" i="12"/>
  <c r="J35" i="12"/>
  <c r="F26" i="12"/>
  <c r="N6" i="29" s="1"/>
  <c r="G26" i="12"/>
  <c r="M6" i="29" s="1"/>
  <c r="W9" i="12" l="1"/>
  <c r="W8" i="12"/>
  <c r="Y7" i="12"/>
  <c r="Y8" i="12" s="1"/>
  <c r="Y9" i="12" l="1"/>
  <c r="V9" i="12"/>
  <c r="U8" i="16"/>
  <c r="G79" i="12"/>
  <c r="K78" i="26"/>
  <c r="K28" i="26"/>
  <c r="K8" i="26"/>
  <c r="F11" i="16" s="1"/>
  <c r="K77" i="26"/>
  <c r="AJ27" i="26"/>
  <c r="H40" i="17" s="1"/>
  <c r="K27" i="26"/>
  <c r="K26" i="26"/>
  <c r="U9" i="16"/>
  <c r="F11" i="17" l="1"/>
  <c r="L77" i="26"/>
  <c r="L78" i="26"/>
  <c r="V10" i="12"/>
  <c r="V11" i="12" s="1"/>
  <c r="Y10" i="12"/>
  <c r="Y11" i="12" s="1"/>
  <c r="V10" i="16"/>
  <c r="W7" i="16"/>
  <c r="W8" i="16" s="1"/>
  <c r="W9" i="16" s="1"/>
  <c r="U5" i="16"/>
  <c r="T6" i="16" s="1"/>
  <c r="U7" i="16"/>
  <c r="H13" i="25"/>
  <c r="P13" i="25"/>
  <c r="N13" i="25"/>
  <c r="J13" i="25"/>
  <c r="L13" i="25"/>
  <c r="F13" i="25"/>
  <c r="N67" i="17"/>
  <c r="N66" i="17"/>
  <c r="E7" i="18"/>
  <c r="J4" i="25" s="1"/>
  <c r="E8" i="18"/>
  <c r="E9" i="18"/>
  <c r="E10" i="18"/>
  <c r="E11" i="18"/>
  <c r="E12" i="18"/>
  <c r="M14" i="25"/>
  <c r="K14" i="25"/>
  <c r="G14" i="25"/>
  <c r="E14" i="25"/>
  <c r="M13" i="25"/>
  <c r="K13" i="25"/>
  <c r="G13" i="25"/>
  <c r="E13" i="25"/>
  <c r="M12" i="25"/>
  <c r="K12" i="25"/>
  <c r="G12" i="25"/>
  <c r="E12" i="25"/>
  <c r="M11" i="25"/>
  <c r="K11" i="25"/>
  <c r="G11" i="25"/>
  <c r="E11" i="25"/>
  <c r="O10" i="25"/>
  <c r="M10" i="25"/>
  <c r="K10" i="25"/>
  <c r="G10" i="25"/>
  <c r="E10" i="25"/>
  <c r="F11" i="12" l="1"/>
  <c r="Y12" i="12"/>
  <c r="Y13" i="12" s="1"/>
  <c r="V12" i="12"/>
  <c r="X14" i="12"/>
  <c r="W14" i="12" s="1"/>
  <c r="W12" i="12"/>
  <c r="J5" i="25"/>
  <c r="J4" i="29"/>
  <c r="C41" i="29"/>
  <c r="J6" i="25"/>
  <c r="C64" i="29"/>
  <c r="J5" i="29"/>
  <c r="T7" i="16"/>
  <c r="T8" i="16" s="1"/>
  <c r="T9" i="16" s="1"/>
  <c r="T10" i="16" s="1"/>
  <c r="W10" i="16"/>
  <c r="E10" i="22"/>
  <c r="E11" i="22"/>
  <c r="E12" i="22"/>
  <c r="E13" i="22"/>
  <c r="F46" i="20"/>
  <c r="G46" i="20"/>
  <c r="F47" i="20"/>
  <c r="G47" i="20"/>
  <c r="F48" i="20"/>
  <c r="G48" i="20"/>
  <c r="F49" i="20"/>
  <c r="G49" i="20"/>
  <c r="F50" i="20"/>
  <c r="G50" i="20"/>
  <c r="F51" i="20"/>
  <c r="G51" i="20"/>
  <c r="J63" i="20"/>
  <c r="F54" i="20"/>
  <c r="G54" i="20"/>
  <c r="F55" i="20"/>
  <c r="G55" i="20"/>
  <c r="C143" i="25"/>
  <c r="C142" i="25"/>
  <c r="C141" i="25"/>
  <c r="C140" i="25"/>
  <c r="C139" i="25"/>
  <c r="C138" i="25"/>
  <c r="D143" i="25"/>
  <c r="D142" i="25"/>
  <c r="D141" i="25"/>
  <c r="D140" i="25"/>
  <c r="D139" i="25"/>
  <c r="D138" i="25"/>
  <c r="C132" i="25"/>
  <c r="C131" i="25"/>
  <c r="C130" i="25"/>
  <c r="C129" i="25"/>
  <c r="C128" i="25"/>
  <c r="C127" i="25"/>
  <c r="D132" i="25"/>
  <c r="D131" i="25"/>
  <c r="D130" i="25"/>
  <c r="D129" i="25"/>
  <c r="D128" i="25"/>
  <c r="D127" i="25"/>
  <c r="C121" i="25"/>
  <c r="C120" i="25"/>
  <c r="C119" i="25"/>
  <c r="C118" i="25"/>
  <c r="C117" i="25"/>
  <c r="C116" i="25"/>
  <c r="D121" i="25"/>
  <c r="D120" i="25"/>
  <c r="D119" i="25"/>
  <c r="D118" i="25"/>
  <c r="D117" i="25"/>
  <c r="D116" i="25"/>
  <c r="C110" i="25"/>
  <c r="C109" i="25"/>
  <c r="C108" i="25"/>
  <c r="C107" i="25"/>
  <c r="C106" i="25"/>
  <c r="C105" i="25"/>
  <c r="D110" i="25"/>
  <c r="D109" i="25"/>
  <c r="D108" i="25"/>
  <c r="D107" i="25"/>
  <c r="D106" i="25"/>
  <c r="D105" i="25"/>
  <c r="C88" i="25"/>
  <c r="C87" i="25"/>
  <c r="C86" i="25"/>
  <c r="C85" i="25"/>
  <c r="C84" i="25"/>
  <c r="C83" i="25"/>
  <c r="D88" i="25"/>
  <c r="D87" i="25"/>
  <c r="D86" i="25"/>
  <c r="D85" i="25"/>
  <c r="D84" i="25"/>
  <c r="D83" i="25"/>
  <c r="C65" i="25"/>
  <c r="C42" i="25"/>
  <c r="D167" i="25"/>
  <c r="K166" i="25"/>
  <c r="D166" i="25"/>
  <c r="D165" i="25"/>
  <c r="D164" i="25"/>
  <c r="E164" i="25" s="1"/>
  <c r="D163" i="25"/>
  <c r="E163" i="25" s="1"/>
  <c r="K162" i="25"/>
  <c r="D162" i="25"/>
  <c r="G50" i="17"/>
  <c r="E82" i="17"/>
  <c r="D82" i="17"/>
  <c r="E54" i="17"/>
  <c r="D54" i="17"/>
  <c r="M45" i="19"/>
  <c r="L45" i="19"/>
  <c r="P44" i="19"/>
  <c r="N44" i="19"/>
  <c r="P63" i="19"/>
  <c r="N63" i="19"/>
  <c r="M63" i="19"/>
  <c r="Q62" i="19"/>
  <c r="Q61" i="19"/>
  <c r="O62" i="19"/>
  <c r="O61" i="19"/>
  <c r="P76" i="19"/>
  <c r="N76" i="19"/>
  <c r="L50" i="19"/>
  <c r="M50" i="19" s="1"/>
  <c r="G54" i="19"/>
  <c r="F54" i="19"/>
  <c r="V13" i="12" l="1"/>
  <c r="G6" i="25"/>
  <c r="D63" i="29"/>
  <c r="V14" i="12"/>
  <c r="Y14" i="12"/>
  <c r="Y15" i="12" s="1"/>
  <c r="C39" i="25"/>
  <c r="C38" i="29"/>
  <c r="D38" i="29"/>
  <c r="O6" i="25"/>
  <c r="D60" i="29"/>
  <c r="P6" i="25"/>
  <c r="C60" i="29"/>
  <c r="C61" i="25"/>
  <c r="D39" i="25"/>
  <c r="P5" i="25"/>
  <c r="D61" i="25"/>
  <c r="N45" i="19"/>
  <c r="O63" i="19"/>
  <c r="D64" i="25"/>
  <c r="L166" i="25"/>
  <c r="K5" i="25"/>
  <c r="F164" i="25"/>
  <c r="I5" i="25"/>
  <c r="E165" i="25"/>
  <c r="E162" i="25"/>
  <c r="F163" i="25"/>
  <c r="E166" i="25"/>
  <c r="E167" i="25"/>
  <c r="Q63" i="19"/>
  <c r="E79" i="16"/>
  <c r="D79" i="16"/>
  <c r="J79" i="16" s="1"/>
  <c r="E52" i="16"/>
  <c r="D52" i="16"/>
  <c r="G52" i="16" s="1"/>
  <c r="G78" i="20"/>
  <c r="J77" i="20"/>
  <c r="H77" i="20"/>
  <c r="J76" i="20"/>
  <c r="H76" i="20"/>
  <c r="J74" i="20"/>
  <c r="H74" i="20"/>
  <c r="J72" i="20"/>
  <c r="H72" i="20"/>
  <c r="J71" i="20"/>
  <c r="H71" i="20"/>
  <c r="J70" i="20"/>
  <c r="H70" i="20"/>
  <c r="G68" i="20"/>
  <c r="D93" i="29" s="1"/>
  <c r="F68" i="20"/>
  <c r="C93" i="29" s="1"/>
  <c r="G67" i="20"/>
  <c r="D76" i="29" s="1"/>
  <c r="F67" i="20"/>
  <c r="C76" i="29" s="1"/>
  <c r="J65" i="20"/>
  <c r="H65" i="20"/>
  <c r="J64" i="20"/>
  <c r="H64" i="20"/>
  <c r="G78" i="19"/>
  <c r="J77" i="19"/>
  <c r="H77" i="19"/>
  <c r="J76" i="19"/>
  <c r="H76" i="19"/>
  <c r="J74" i="19"/>
  <c r="H74" i="19"/>
  <c r="J72" i="19"/>
  <c r="H72" i="19"/>
  <c r="J71" i="19"/>
  <c r="H71" i="19"/>
  <c r="J70" i="19"/>
  <c r="H70" i="19"/>
  <c r="G68" i="19"/>
  <c r="D94" i="29" s="1"/>
  <c r="F68" i="19"/>
  <c r="G67" i="19"/>
  <c r="D74" i="29" s="1"/>
  <c r="F67" i="19"/>
  <c r="C74" i="29" s="1"/>
  <c r="G55" i="19"/>
  <c r="F55" i="19"/>
  <c r="G53" i="19"/>
  <c r="F53" i="19"/>
  <c r="J65" i="19"/>
  <c r="H65" i="19"/>
  <c r="J64" i="19"/>
  <c r="H64" i="19"/>
  <c r="J63" i="19"/>
  <c r="H63" i="19"/>
  <c r="G50" i="19"/>
  <c r="F50" i="19"/>
  <c r="G49" i="19"/>
  <c r="F49" i="19"/>
  <c r="G48" i="19"/>
  <c r="F48" i="19"/>
  <c r="G47" i="19"/>
  <c r="F47" i="19"/>
  <c r="G46" i="19"/>
  <c r="F46" i="19"/>
  <c r="G45" i="19"/>
  <c r="D62" i="29" s="1"/>
  <c r="F45" i="19"/>
  <c r="C62" i="29" s="1"/>
  <c r="F40" i="18"/>
  <c r="I39" i="18"/>
  <c r="G39" i="18"/>
  <c r="I38" i="18"/>
  <c r="G38" i="18"/>
  <c r="I36" i="18"/>
  <c r="G36" i="18"/>
  <c r="I34" i="18"/>
  <c r="G34" i="18"/>
  <c r="I33" i="18"/>
  <c r="I32" i="18"/>
  <c r="G32" i="18"/>
  <c r="F30" i="18"/>
  <c r="E30" i="18"/>
  <c r="F29" i="18"/>
  <c r="E29" i="18"/>
  <c r="F17" i="18"/>
  <c r="E17" i="18"/>
  <c r="F16" i="18"/>
  <c r="E16" i="18"/>
  <c r="F15" i="18"/>
  <c r="E15" i="18"/>
  <c r="F14" i="18"/>
  <c r="E14" i="18"/>
  <c r="I27" i="18"/>
  <c r="G27" i="18"/>
  <c r="I26" i="18"/>
  <c r="G26" i="18"/>
  <c r="F11" i="18"/>
  <c r="F10" i="18"/>
  <c r="F9" i="18"/>
  <c r="F8" i="18"/>
  <c r="E7" i="33" s="1"/>
  <c r="F7" i="18"/>
  <c r="G83" i="17"/>
  <c r="J81" i="17"/>
  <c r="H81" i="17"/>
  <c r="J79" i="17"/>
  <c r="H79" i="17"/>
  <c r="J77" i="17"/>
  <c r="H77" i="17"/>
  <c r="J76" i="17"/>
  <c r="H76" i="17"/>
  <c r="J75" i="17"/>
  <c r="H75" i="17"/>
  <c r="G73" i="17"/>
  <c r="D98" i="29" s="1"/>
  <c r="F73" i="17"/>
  <c r="G72" i="17"/>
  <c r="D75" i="29" s="1"/>
  <c r="F72" i="17"/>
  <c r="C75" i="29" s="1"/>
  <c r="G60" i="17"/>
  <c r="F60" i="17"/>
  <c r="G59" i="17"/>
  <c r="F59" i="17"/>
  <c r="G58" i="17"/>
  <c r="F58" i="17"/>
  <c r="G57" i="17"/>
  <c r="F57" i="17"/>
  <c r="J70" i="17"/>
  <c r="H70" i="17"/>
  <c r="J69" i="17"/>
  <c r="H69" i="17"/>
  <c r="J68" i="17"/>
  <c r="H68" i="17"/>
  <c r="G55" i="17"/>
  <c r="F55" i="17"/>
  <c r="G54" i="17"/>
  <c r="G53" i="17"/>
  <c r="F53" i="17"/>
  <c r="G52" i="17"/>
  <c r="F52" i="17"/>
  <c r="G51" i="17"/>
  <c r="F51" i="17"/>
  <c r="F50" i="17"/>
  <c r="C63" i="29" s="1"/>
  <c r="G80" i="16"/>
  <c r="J78" i="16"/>
  <c r="H78" i="16"/>
  <c r="J76" i="16"/>
  <c r="H76" i="16"/>
  <c r="J74" i="16"/>
  <c r="H74" i="16"/>
  <c r="J73" i="16"/>
  <c r="H73" i="16"/>
  <c r="J72" i="16"/>
  <c r="H72" i="16"/>
  <c r="G70" i="16"/>
  <c r="D96" i="29" s="1"/>
  <c r="F70" i="16"/>
  <c r="G69" i="16"/>
  <c r="D72" i="29" s="1"/>
  <c r="F69" i="16"/>
  <c r="C72" i="29" s="1"/>
  <c r="G58" i="16"/>
  <c r="F58" i="16"/>
  <c r="G57" i="16"/>
  <c r="F57" i="16"/>
  <c r="G56" i="16"/>
  <c r="F56" i="16"/>
  <c r="G55" i="16"/>
  <c r="F55" i="16"/>
  <c r="P67" i="16"/>
  <c r="N67" i="16"/>
  <c r="J67" i="16"/>
  <c r="H67" i="16"/>
  <c r="J66" i="16"/>
  <c r="H66" i="16"/>
  <c r="J65" i="16"/>
  <c r="H65" i="16"/>
  <c r="G53" i="16"/>
  <c r="F53" i="16"/>
  <c r="C39" i="29" s="1"/>
  <c r="G51" i="16"/>
  <c r="F51" i="16"/>
  <c r="G50" i="16"/>
  <c r="F50" i="16"/>
  <c r="G49" i="16"/>
  <c r="F49" i="16"/>
  <c r="G48" i="16"/>
  <c r="D61" i="29" s="1"/>
  <c r="F48" i="16"/>
  <c r="C61" i="29" s="1"/>
  <c r="O67" i="12"/>
  <c r="G69" i="12"/>
  <c r="D95" i="29" s="1"/>
  <c r="G68" i="12"/>
  <c r="D71" i="29" s="1"/>
  <c r="I4" i="25" l="1"/>
  <c r="E6" i="33"/>
  <c r="C99" i="25"/>
  <c r="C98" i="29"/>
  <c r="C41" i="25"/>
  <c r="C40" i="29"/>
  <c r="D40" i="29"/>
  <c r="C43" i="25"/>
  <c r="C42" i="29"/>
  <c r="D42" i="29"/>
  <c r="C95" i="25"/>
  <c r="C94" i="29"/>
  <c r="C97" i="25"/>
  <c r="C96" i="29"/>
  <c r="D40" i="25"/>
  <c r="D39" i="29"/>
  <c r="C97" i="29"/>
  <c r="J7" i="29"/>
  <c r="I5" i="29"/>
  <c r="D64" i="29"/>
  <c r="I7" i="29"/>
  <c r="D97" i="29"/>
  <c r="C73" i="29"/>
  <c r="J6" i="29"/>
  <c r="I7" i="25"/>
  <c r="D73" i="29"/>
  <c r="I6" i="29"/>
  <c r="D94" i="25"/>
  <c r="O8" i="25"/>
  <c r="C77" i="25"/>
  <c r="P7" i="25"/>
  <c r="D77" i="25"/>
  <c r="O7" i="25"/>
  <c r="C94" i="25"/>
  <c r="P8" i="25"/>
  <c r="D96" i="25"/>
  <c r="N8" i="25"/>
  <c r="M7" i="25"/>
  <c r="D72" i="25"/>
  <c r="L5" i="25"/>
  <c r="D43" i="25"/>
  <c r="L6" i="25"/>
  <c r="C63" i="25"/>
  <c r="K7" i="25"/>
  <c r="D75" i="25"/>
  <c r="K6" i="25"/>
  <c r="D63" i="25"/>
  <c r="D95" i="25"/>
  <c r="L8" i="25"/>
  <c r="L7" i="25"/>
  <c r="C75" i="25"/>
  <c r="H5" i="25"/>
  <c r="D41" i="25"/>
  <c r="G7" i="25"/>
  <c r="D76" i="25"/>
  <c r="H7" i="25"/>
  <c r="C76" i="25"/>
  <c r="H6" i="25"/>
  <c r="C64" i="25"/>
  <c r="D99" i="25"/>
  <c r="H8" i="25"/>
  <c r="H79" i="16"/>
  <c r="F5" i="25"/>
  <c r="C40" i="25"/>
  <c r="E6" i="25"/>
  <c r="D62" i="25"/>
  <c r="F6" i="25"/>
  <c r="C62" i="25"/>
  <c r="F8" i="25"/>
  <c r="D97" i="25"/>
  <c r="E8" i="25" s="1"/>
  <c r="F7" i="25"/>
  <c r="C73" i="25"/>
  <c r="E7" i="25"/>
  <c r="D73" i="25"/>
  <c r="F167" i="25"/>
  <c r="E5" i="25"/>
  <c r="F166" i="25"/>
  <c r="G5" i="25"/>
  <c r="L162" i="25"/>
  <c r="O5" i="25"/>
  <c r="F165" i="25"/>
  <c r="M5" i="25"/>
  <c r="I8" i="25"/>
  <c r="D98" i="25"/>
  <c r="J7" i="25"/>
  <c r="C74" i="25"/>
  <c r="D74" i="25"/>
  <c r="J8" i="25"/>
  <c r="C98" i="25"/>
  <c r="I6" i="25"/>
  <c r="D65" i="25"/>
  <c r="D42" i="25"/>
  <c r="F162" i="25"/>
  <c r="J82" i="17"/>
  <c r="F54" i="17"/>
  <c r="H82" i="17"/>
  <c r="F52" i="16"/>
  <c r="Q77" i="12"/>
  <c r="P77" i="12"/>
  <c r="Q71" i="12"/>
  <c r="P71" i="12"/>
  <c r="J78" i="12" l="1"/>
  <c r="H78" i="12"/>
  <c r="J77" i="12"/>
  <c r="H77" i="12"/>
  <c r="J75" i="12"/>
  <c r="H75" i="12"/>
  <c r="J73" i="12"/>
  <c r="H73" i="12"/>
  <c r="J72" i="12"/>
  <c r="H72" i="12"/>
  <c r="J71" i="12"/>
  <c r="H71" i="12"/>
  <c r="F69" i="12"/>
  <c r="F68" i="12"/>
  <c r="C71" i="29" s="1"/>
  <c r="G56" i="12"/>
  <c r="F56" i="12"/>
  <c r="G55" i="12"/>
  <c r="F55" i="12"/>
  <c r="J66" i="12"/>
  <c r="H66" i="12"/>
  <c r="J65" i="12"/>
  <c r="H65" i="12"/>
  <c r="J64" i="12"/>
  <c r="H64" i="12"/>
  <c r="G52" i="12"/>
  <c r="F52" i="12"/>
  <c r="G51" i="12"/>
  <c r="G50" i="12"/>
  <c r="F50" i="12"/>
  <c r="G49" i="12"/>
  <c r="F49" i="12"/>
  <c r="G48" i="12"/>
  <c r="F48" i="12"/>
  <c r="G47" i="12"/>
  <c r="D65" i="29" s="1"/>
  <c r="F47" i="12"/>
  <c r="C65" i="29" s="1"/>
  <c r="D94" i="16"/>
  <c r="E94" i="16"/>
  <c r="F104" i="16"/>
  <c r="G104" i="16"/>
  <c r="E101" i="16"/>
  <c r="K166" i="22"/>
  <c r="K162" i="22"/>
  <c r="C44" i="25" l="1"/>
  <c r="C43" i="29"/>
  <c r="D43" i="29"/>
  <c r="C96" i="25"/>
  <c r="C95" i="29"/>
  <c r="N5" i="25"/>
  <c r="D44" i="25"/>
  <c r="N7" i="25"/>
  <c r="C72" i="25"/>
  <c r="M6" i="25"/>
  <c r="D66" i="25"/>
  <c r="N6" i="25"/>
  <c r="C66" i="25"/>
  <c r="F51" i="12"/>
  <c r="D164" i="22"/>
  <c r="E164" i="22" s="1"/>
  <c r="D166" i="22"/>
  <c r="E166" i="22" s="1"/>
  <c r="D167" i="22"/>
  <c r="E167" i="22" s="1"/>
  <c r="D163" i="22"/>
  <c r="E163" i="22" s="1"/>
  <c r="D165" i="22"/>
  <c r="E165" i="22" s="1"/>
  <c r="D162" i="22"/>
  <c r="E162" i="22" l="1"/>
  <c r="L162" i="22" s="1"/>
  <c r="F164" i="22"/>
  <c r="F166" i="22"/>
  <c r="F163" i="22"/>
  <c r="F167" i="22"/>
  <c r="D14" i="23"/>
  <c r="E14" i="23"/>
  <c r="F14" i="23"/>
  <c r="D15" i="23"/>
  <c r="E15" i="23"/>
  <c r="F15" i="23"/>
  <c r="D16" i="23"/>
  <c r="E16" i="23"/>
  <c r="F16" i="23"/>
  <c r="D17" i="23"/>
  <c r="E17" i="23"/>
  <c r="F17" i="23"/>
  <c r="D18" i="23"/>
  <c r="E18" i="23"/>
  <c r="F18" i="23"/>
  <c r="F13" i="23"/>
  <c r="E13" i="23"/>
  <c r="D13" i="23"/>
  <c r="C14" i="23"/>
  <c r="C15" i="23"/>
  <c r="C16" i="23"/>
  <c r="C17" i="23"/>
  <c r="C18" i="23"/>
  <c r="C13" i="23"/>
  <c r="F12" i="23"/>
  <c r="E12" i="23"/>
  <c r="D12" i="23"/>
  <c r="C12" i="23"/>
  <c r="B45" i="23"/>
  <c r="B20" i="23"/>
  <c r="B37" i="23"/>
  <c r="F162" i="22" l="1"/>
  <c r="F165" i="22"/>
  <c r="L166" i="22"/>
  <c r="B29" i="23"/>
  <c r="C143" i="22"/>
  <c r="C142" i="22"/>
  <c r="C141" i="22"/>
  <c r="C140" i="22"/>
  <c r="C139" i="22"/>
  <c r="C138" i="22"/>
  <c r="C132" i="22"/>
  <c r="C131" i="22"/>
  <c r="C130" i="22"/>
  <c r="C129" i="22"/>
  <c r="C128" i="22"/>
  <c r="C127" i="22"/>
  <c r="C121" i="22"/>
  <c r="C120" i="22"/>
  <c r="C119" i="22"/>
  <c r="C118" i="22"/>
  <c r="C117" i="22"/>
  <c r="C116" i="22"/>
  <c r="C110" i="22"/>
  <c r="C109" i="22"/>
  <c r="C108" i="22"/>
  <c r="C107" i="22"/>
  <c r="C106" i="22"/>
  <c r="C105" i="22"/>
  <c r="C88" i="22"/>
  <c r="C87" i="22"/>
  <c r="C86" i="22"/>
  <c r="C85" i="22"/>
  <c r="C84" i="22"/>
  <c r="C83" i="22"/>
  <c r="P13" i="22"/>
  <c r="O13" i="22"/>
  <c r="N13" i="22"/>
  <c r="M13" i="22"/>
  <c r="L13" i="22"/>
  <c r="K13" i="22"/>
  <c r="J13" i="22"/>
  <c r="I13" i="22"/>
  <c r="H13" i="22"/>
  <c r="G13" i="22"/>
  <c r="F13" i="22"/>
  <c r="P12" i="22"/>
  <c r="O12" i="22"/>
  <c r="N12" i="22"/>
  <c r="M12" i="22"/>
  <c r="K12" i="22"/>
  <c r="J12" i="22"/>
  <c r="I12" i="22"/>
  <c r="H12" i="22"/>
  <c r="G12" i="22"/>
  <c r="F12" i="22"/>
  <c r="P11" i="22"/>
  <c r="O11" i="22"/>
  <c r="N11" i="22"/>
  <c r="M11" i="22"/>
  <c r="L11" i="22"/>
  <c r="K11" i="22"/>
  <c r="J11" i="22"/>
  <c r="I11" i="22"/>
  <c r="H11" i="22"/>
  <c r="G11" i="22"/>
  <c r="F11" i="22"/>
  <c r="P10" i="22"/>
  <c r="O10" i="22"/>
  <c r="N10" i="22"/>
  <c r="M10" i="22"/>
  <c r="K10" i="22"/>
  <c r="J10" i="22"/>
  <c r="I10" i="22"/>
  <c r="G10" i="22"/>
  <c r="F10" i="22"/>
  <c r="F7" i="22"/>
  <c r="C97" i="22" s="1"/>
  <c r="P9" i="22"/>
  <c r="O9" i="22"/>
  <c r="N9" i="22"/>
  <c r="M9" i="22"/>
  <c r="L9" i="22"/>
  <c r="K9" i="22"/>
  <c r="J9" i="22"/>
  <c r="I9" i="22"/>
  <c r="H9" i="22"/>
  <c r="G9" i="22"/>
  <c r="F9" i="22"/>
  <c r="L111" i="20" l="1"/>
  <c r="L110" i="20"/>
  <c r="L94" i="20"/>
  <c r="L89" i="20"/>
  <c r="G92" i="12" l="1"/>
  <c r="G91" i="12"/>
  <c r="G94" i="12"/>
  <c r="D44" i="22" s="1"/>
  <c r="O4" i="22" s="1"/>
  <c r="L119" i="17"/>
  <c r="L118" i="17"/>
  <c r="L101" i="17"/>
  <c r="L96" i="17"/>
  <c r="K61" i="18"/>
  <c r="K56" i="18"/>
  <c r="K79" i="18"/>
  <c r="K78" i="18"/>
  <c r="L112" i="19"/>
  <c r="L94" i="19"/>
  <c r="L89" i="19"/>
  <c r="D139" i="22"/>
  <c r="D140" i="22"/>
  <c r="D138" i="22"/>
  <c r="D142" i="22"/>
  <c r="D143" i="22"/>
  <c r="D141" i="22"/>
  <c r="D132" i="22"/>
  <c r="D127" i="22"/>
  <c r="D131" i="22"/>
  <c r="D128" i="22"/>
  <c r="D130" i="22"/>
  <c r="D129" i="22"/>
  <c r="D121" i="22"/>
  <c r="D119" i="22"/>
  <c r="D120" i="22"/>
  <c r="D118" i="22"/>
  <c r="D116" i="22"/>
  <c r="D117" i="22"/>
  <c r="D110" i="22"/>
  <c r="D106" i="22"/>
  <c r="D108" i="22"/>
  <c r="D107" i="22"/>
  <c r="D109" i="22"/>
  <c r="D105" i="22"/>
  <c r="D88" i="22"/>
  <c r="D83" i="22"/>
  <c r="D85" i="22"/>
  <c r="D87" i="22"/>
  <c r="D84" i="22"/>
  <c r="D86" i="22"/>
  <c r="E9" i="22" s="1"/>
  <c r="E4" i="22"/>
  <c r="F67" i="18" l="1"/>
  <c r="E67" i="18"/>
  <c r="F60" i="18"/>
  <c r="F69" i="18"/>
  <c r="E69" i="18"/>
  <c r="E60" i="18"/>
  <c r="G92" i="20"/>
  <c r="G91" i="20"/>
  <c r="G121" i="20"/>
  <c r="J120" i="20"/>
  <c r="H120" i="20"/>
  <c r="J119" i="20"/>
  <c r="H119" i="20"/>
  <c r="J117" i="20"/>
  <c r="H117" i="20"/>
  <c r="J115" i="20"/>
  <c r="H115" i="20"/>
  <c r="J114" i="20"/>
  <c r="H114" i="20"/>
  <c r="J113" i="20"/>
  <c r="H113" i="20"/>
  <c r="G111" i="20"/>
  <c r="F111" i="20"/>
  <c r="P7" i="22" s="1"/>
  <c r="C94" i="22" s="1"/>
  <c r="G110" i="20"/>
  <c r="D77" i="22" s="1"/>
  <c r="O6" i="22" s="1"/>
  <c r="F110" i="20"/>
  <c r="P6" i="22" s="1"/>
  <c r="C77" i="22" s="1"/>
  <c r="G102" i="20"/>
  <c r="F102" i="20"/>
  <c r="G101" i="20"/>
  <c r="F101" i="20"/>
  <c r="J98" i="20"/>
  <c r="H98" i="20"/>
  <c r="J97" i="20"/>
  <c r="H97" i="20"/>
  <c r="J96" i="20"/>
  <c r="H96" i="20"/>
  <c r="F94" i="20"/>
  <c r="P4" i="22" s="1"/>
  <c r="F93" i="20"/>
  <c r="G93" i="20"/>
  <c r="F92" i="20"/>
  <c r="F91" i="20"/>
  <c r="G90" i="20"/>
  <c r="F90" i="20"/>
  <c r="G89" i="20"/>
  <c r="D61" i="22" s="1"/>
  <c r="O5" i="22" s="1"/>
  <c r="F89" i="20"/>
  <c r="P5" i="22" s="1"/>
  <c r="C61" i="22" s="1"/>
  <c r="Q135" i="19"/>
  <c r="Q134" i="19"/>
  <c r="O7" i="22" l="1"/>
  <c r="D94" i="22"/>
  <c r="C39" i="22"/>
  <c r="L111" i="19"/>
  <c r="L10" i="22" l="1"/>
  <c r="L12" i="22"/>
  <c r="I127" i="17" l="1"/>
  <c r="H10" i="22" s="1"/>
  <c r="E128" i="17"/>
  <c r="D128" i="17"/>
  <c r="G109" i="17"/>
  <c r="F109" i="17"/>
  <c r="E100" i="17"/>
  <c r="I100" i="17"/>
  <c r="D100" i="17"/>
  <c r="G107" i="17"/>
  <c r="F107" i="17"/>
  <c r="O99" i="16"/>
  <c r="M99" i="16"/>
  <c r="I94" i="16" l="1"/>
  <c r="G101" i="16"/>
  <c r="F101" i="16"/>
  <c r="F165" i="19"/>
  <c r="F163" i="19"/>
  <c r="F161" i="19"/>
  <c r="F160" i="19"/>
  <c r="F159" i="19"/>
  <c r="F157" i="19"/>
  <c r="F156" i="19"/>
  <c r="F148" i="19"/>
  <c r="F147" i="19"/>
  <c r="F144" i="19"/>
  <c r="F143" i="19"/>
  <c r="F142" i="19"/>
  <c r="F140" i="19"/>
  <c r="F139" i="19"/>
  <c r="F138" i="19"/>
  <c r="F137" i="19"/>
  <c r="F136" i="19"/>
  <c r="F135" i="19"/>
  <c r="G122" i="19"/>
  <c r="J121" i="19"/>
  <c r="H121" i="19"/>
  <c r="J120" i="19"/>
  <c r="H120" i="19"/>
  <c r="J118" i="19"/>
  <c r="H118" i="19"/>
  <c r="J116" i="19"/>
  <c r="H116" i="19"/>
  <c r="J115" i="19"/>
  <c r="H115" i="19"/>
  <c r="J114" i="19"/>
  <c r="H114" i="19"/>
  <c r="G112" i="19"/>
  <c r="K8" i="25" s="1"/>
  <c r="F112" i="19"/>
  <c r="L7" i="22" s="1"/>
  <c r="C95" i="22" s="1"/>
  <c r="G111" i="19"/>
  <c r="D75" i="22" s="1"/>
  <c r="K6" i="22" s="1"/>
  <c r="F111" i="19"/>
  <c r="L6" i="22" s="1"/>
  <c r="C75" i="22" s="1"/>
  <c r="G103" i="19"/>
  <c r="F103" i="19"/>
  <c r="G101" i="19"/>
  <c r="F101" i="19"/>
  <c r="J98" i="19"/>
  <c r="H98" i="19"/>
  <c r="J97" i="19"/>
  <c r="H97" i="19"/>
  <c r="J96" i="19"/>
  <c r="H96" i="19"/>
  <c r="G94" i="19"/>
  <c r="D43" i="22" s="1"/>
  <c r="M4" i="22" s="1"/>
  <c r="F94" i="19"/>
  <c r="L4" i="22" s="1"/>
  <c r="G93" i="19"/>
  <c r="F93" i="19"/>
  <c r="G92" i="19"/>
  <c r="F92" i="19"/>
  <c r="G91" i="19"/>
  <c r="F91" i="19"/>
  <c r="G90" i="19"/>
  <c r="F90" i="19"/>
  <c r="G89" i="19"/>
  <c r="D63" i="22" s="1"/>
  <c r="K5" i="22" s="1"/>
  <c r="F89" i="19"/>
  <c r="L5" i="22" s="1"/>
  <c r="C63" i="22" s="1"/>
  <c r="B121" i="18"/>
  <c r="D137" i="18"/>
  <c r="D138" i="18" s="1"/>
  <c r="D134" i="18"/>
  <c r="C134" i="18"/>
  <c r="E133" i="18"/>
  <c r="E131" i="18"/>
  <c r="E129" i="18"/>
  <c r="E128" i="18"/>
  <c r="E127" i="18"/>
  <c r="E125" i="18"/>
  <c r="E124" i="18"/>
  <c r="C120" i="18"/>
  <c r="E117" i="18"/>
  <c r="E116" i="18"/>
  <c r="E115" i="18"/>
  <c r="E114" i="18"/>
  <c r="E112" i="18"/>
  <c r="E111" i="18"/>
  <c r="D110" i="18"/>
  <c r="C110" i="18"/>
  <c r="E107" i="18"/>
  <c r="E106" i="18"/>
  <c r="E105" i="18"/>
  <c r="E104" i="18"/>
  <c r="E103" i="18"/>
  <c r="E102" i="18"/>
  <c r="F89" i="18"/>
  <c r="I88" i="18"/>
  <c r="G88" i="18"/>
  <c r="I87" i="18"/>
  <c r="G87" i="18"/>
  <c r="I85" i="18"/>
  <c r="G85" i="18"/>
  <c r="I83" i="18"/>
  <c r="G83" i="18"/>
  <c r="I82" i="18"/>
  <c r="G82" i="18"/>
  <c r="I81" i="18"/>
  <c r="G81" i="18"/>
  <c r="F79" i="18"/>
  <c r="I7" i="22" s="1"/>
  <c r="E79" i="18"/>
  <c r="F78" i="18"/>
  <c r="D74" i="22" s="1"/>
  <c r="I6" i="22" s="1"/>
  <c r="E78" i="18"/>
  <c r="F70" i="18"/>
  <c r="E70" i="18"/>
  <c r="F68" i="18"/>
  <c r="E68" i="18"/>
  <c r="I65" i="18"/>
  <c r="G65" i="18"/>
  <c r="I64" i="18"/>
  <c r="G64" i="18"/>
  <c r="I63" i="18"/>
  <c r="G63" i="18"/>
  <c r="F61" i="18"/>
  <c r="E61" i="18"/>
  <c r="F59" i="18"/>
  <c r="E59" i="18"/>
  <c r="F58" i="18"/>
  <c r="E58" i="18"/>
  <c r="F57" i="18"/>
  <c r="E57" i="18"/>
  <c r="F56" i="18"/>
  <c r="D65" i="22" s="1"/>
  <c r="I5" i="22" s="1"/>
  <c r="E56" i="18"/>
  <c r="E177" i="17"/>
  <c r="E178" i="17" s="1"/>
  <c r="E174" i="17"/>
  <c r="D174" i="17"/>
  <c r="I128" i="17" s="1"/>
  <c r="F173" i="17"/>
  <c r="F171" i="17"/>
  <c r="F169" i="17"/>
  <c r="F168" i="17"/>
  <c r="F167" i="17"/>
  <c r="F165" i="17"/>
  <c r="F164" i="17"/>
  <c r="C161" i="17"/>
  <c r="D160" i="17"/>
  <c r="F157" i="17"/>
  <c r="F156" i="17"/>
  <c r="F155" i="17"/>
  <c r="F154" i="17"/>
  <c r="F152" i="17"/>
  <c r="E151" i="17"/>
  <c r="D151" i="17"/>
  <c r="F151" i="17" s="1"/>
  <c r="E150" i="17"/>
  <c r="D150" i="17"/>
  <c r="F148" i="17"/>
  <c r="F147" i="17"/>
  <c r="F146" i="17"/>
  <c r="F145" i="17"/>
  <c r="F144" i="17"/>
  <c r="F143" i="17"/>
  <c r="G129" i="17"/>
  <c r="J128" i="17"/>
  <c r="H128" i="17"/>
  <c r="J127" i="17"/>
  <c r="H127" i="17"/>
  <c r="J125" i="17"/>
  <c r="H125" i="17"/>
  <c r="J123" i="17"/>
  <c r="H123" i="17"/>
  <c r="J122" i="17"/>
  <c r="H122" i="17"/>
  <c r="J121" i="17"/>
  <c r="H121" i="17"/>
  <c r="G119" i="17"/>
  <c r="G8" i="25" s="1"/>
  <c r="F119" i="17"/>
  <c r="H7" i="22" s="1"/>
  <c r="C99" i="22" s="1"/>
  <c r="G118" i="17"/>
  <c r="D76" i="22" s="1"/>
  <c r="G6" i="22" s="1"/>
  <c r="F118" i="17"/>
  <c r="H6" i="22" s="1"/>
  <c r="C76" i="22" s="1"/>
  <c r="G110" i="17"/>
  <c r="F110" i="17"/>
  <c r="G108" i="17"/>
  <c r="F108" i="17"/>
  <c r="J105" i="17"/>
  <c r="H105" i="17"/>
  <c r="J104" i="17"/>
  <c r="H104" i="17"/>
  <c r="J103" i="17"/>
  <c r="H103" i="17"/>
  <c r="G101" i="17"/>
  <c r="D41" i="22" s="1"/>
  <c r="I4" i="22" s="1"/>
  <c r="F101" i="17"/>
  <c r="H4" i="22" s="1"/>
  <c r="G100" i="17"/>
  <c r="F100" i="17"/>
  <c r="G99" i="17"/>
  <c r="F99" i="17"/>
  <c r="G98" i="17"/>
  <c r="F98" i="17"/>
  <c r="G97" i="17"/>
  <c r="F97" i="17"/>
  <c r="G96" i="17"/>
  <c r="D64" i="22" s="1"/>
  <c r="G5" i="22" s="1"/>
  <c r="F96" i="17"/>
  <c r="H5" i="22" s="1"/>
  <c r="C64" i="22" s="1"/>
  <c r="F102" i="16"/>
  <c r="F103" i="16"/>
  <c r="G92" i="16"/>
  <c r="G93" i="16"/>
  <c r="G94" i="16"/>
  <c r="G95" i="16"/>
  <c r="D40" i="22" s="1"/>
  <c r="G4" i="22" s="1"/>
  <c r="H97" i="16"/>
  <c r="G122" i="16"/>
  <c r="J121" i="16"/>
  <c r="H121" i="16"/>
  <c r="J120" i="16"/>
  <c r="H120" i="16"/>
  <c r="J118" i="16"/>
  <c r="H118" i="16"/>
  <c r="J116" i="16"/>
  <c r="H116" i="16"/>
  <c r="J115" i="16"/>
  <c r="H115" i="16"/>
  <c r="J114" i="16"/>
  <c r="H114" i="16"/>
  <c r="G112" i="16"/>
  <c r="D97" i="22" s="1"/>
  <c r="E7" i="22" s="1"/>
  <c r="F112" i="16"/>
  <c r="G111" i="16"/>
  <c r="D73" i="22" s="1"/>
  <c r="E6" i="22" s="1"/>
  <c r="F111" i="16"/>
  <c r="F6" i="22" s="1"/>
  <c r="C73" i="22" s="1"/>
  <c r="G103" i="16"/>
  <c r="G102" i="16"/>
  <c r="J99" i="16"/>
  <c r="H99" i="16"/>
  <c r="J98" i="16"/>
  <c r="H98" i="16"/>
  <c r="J97" i="16"/>
  <c r="F95" i="16"/>
  <c r="F4" i="22" s="1"/>
  <c r="F94" i="16"/>
  <c r="F93" i="16"/>
  <c r="F92" i="16"/>
  <c r="G91" i="16"/>
  <c r="F91" i="16"/>
  <c r="G90" i="16"/>
  <c r="D62" i="22" s="1"/>
  <c r="E5" i="22" s="1"/>
  <c r="F90" i="16"/>
  <c r="F5" i="22" s="1"/>
  <c r="C62" i="22" s="1"/>
  <c r="J98" i="12"/>
  <c r="J96" i="12"/>
  <c r="J97" i="12"/>
  <c r="J119" i="12"/>
  <c r="G111" i="12"/>
  <c r="M8" i="25" s="1"/>
  <c r="G110" i="12"/>
  <c r="D72" i="22" s="1"/>
  <c r="M6" i="22" s="1"/>
  <c r="G102" i="12"/>
  <c r="G101" i="12"/>
  <c r="E93" i="12"/>
  <c r="D93" i="12"/>
  <c r="I93" i="12"/>
  <c r="G90" i="12"/>
  <c r="G89" i="12"/>
  <c r="D66" i="22" s="1"/>
  <c r="M5" i="22" s="1"/>
  <c r="J120" i="12"/>
  <c r="J117" i="12"/>
  <c r="J114" i="12"/>
  <c r="J115" i="12"/>
  <c r="J113" i="12"/>
  <c r="G121" i="12"/>
  <c r="D42" i="22" l="1"/>
  <c r="K4" i="22" s="1"/>
  <c r="J4" i="22"/>
  <c r="G93" i="12"/>
  <c r="J6" i="22"/>
  <c r="C74" i="22" s="1"/>
  <c r="J5" i="22"/>
  <c r="C65" i="22" s="1"/>
  <c r="J7" i="22"/>
  <c r="C98" i="22" s="1"/>
  <c r="F150" i="17"/>
  <c r="C43" i="22"/>
  <c r="K7" i="22"/>
  <c r="D95" i="22"/>
  <c r="D98" i="22"/>
  <c r="C42" i="22"/>
  <c r="F174" i="17"/>
  <c r="G7" i="22"/>
  <c r="D99" i="22"/>
  <c r="C41" i="22"/>
  <c r="M7" i="22"/>
  <c r="D96" i="22"/>
  <c r="C40" i="22"/>
  <c r="E110" i="18"/>
  <c r="E134" i="18"/>
  <c r="F93" i="12"/>
  <c r="H98" i="12"/>
  <c r="H97" i="12"/>
  <c r="H96" i="12"/>
  <c r="H113" i="12"/>
  <c r="H114" i="12" l="1"/>
  <c r="H120" i="12"/>
  <c r="H119" i="12"/>
  <c r="H117" i="12"/>
  <c r="H115" i="12"/>
  <c r="F111" i="12"/>
  <c r="N7" i="22" s="1"/>
  <c r="C96" i="22" s="1"/>
  <c r="F110" i="12"/>
  <c r="N6" i="22" s="1"/>
  <c r="C72" i="22" s="1"/>
  <c r="F102" i="12"/>
  <c r="F101" i="12"/>
  <c r="F90" i="12"/>
  <c r="F91" i="12"/>
  <c r="F92" i="12"/>
  <c r="F94" i="12"/>
  <c r="N4" i="22" s="1"/>
  <c r="F89" i="12"/>
  <c r="N5" i="22" s="1"/>
  <c r="C66" i="22" s="1"/>
  <c r="C44" i="22" l="1"/>
  <c r="U10" i="16"/>
  <c r="W8" i="31"/>
  <c r="U8" i="31" l="1"/>
  <c r="W10" i="31"/>
  <c r="V10" i="31" s="1"/>
  <c r="V8" i="31"/>
  <c r="X8" i="31"/>
  <c r="X9" i="31" s="1"/>
  <c r="U9" i="31"/>
  <c r="X10" i="31" l="1"/>
  <c r="U10" i="3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tc={36002D24-7E5E-41FE-AAF9-518879D8E5D3}</author>
    <author>tc={805F6ADE-98C4-4635-BEEE-1EEF3D3FE139}</author>
    <author>tc={CE871E82-3DA5-4E7C-8084-6D3371D7D13D}</author>
    <author>tc={9EF6CE61-7E9E-4B69-996A-443BC27DD670}</author>
    <author>tc={FD2CA5D1-EFD5-4231-98EA-0C28C6D2DEA4}</author>
    <author>tc={F6EF6EBF-FC36-444E-B9E8-FDFBD00FF87C}</author>
  </authors>
  <commentList>
    <comment ref="R24" authorId="0" shapeId="0" xr:uid="{36002D24-7E5E-41FE-AAF9-518879D8E5D3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De 2023, no del 4Q2023
</t>
      </text>
    </comment>
    <comment ref="S24" authorId="1" shapeId="0" xr:uid="{805F6ADE-98C4-4635-BEEE-1EEF3D3FE139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De 2023, no del 4Q2023</t>
      </text>
    </comment>
    <comment ref="P50" authorId="2" shapeId="0" xr:uid="{CE871E82-3DA5-4E7C-8084-6D3371D7D13D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Sin extraordinarios</t>
      </text>
    </comment>
    <comment ref="AA89" authorId="3" shapeId="0" xr:uid="{9EF6CE61-7E9E-4B69-996A-443BC27DD67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solo "Sector Privado"</t>
      </text>
    </comment>
    <comment ref="AB89" authorId="4" shapeId="0" xr:uid="{FD2CA5D1-EFD5-4231-98EA-0C28C6D2DEA4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solo "Sector Privado"</t>
      </text>
    </comment>
    <comment ref="T90" authorId="5" shapeId="0" xr:uid="{F6EF6EBF-FC36-444E-B9E8-FDFBD00FF87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Descontando el impuesto a la banca sin ofrecer cifra alternativa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tc={3AD92203-B255-4390-92B6-B5D021D948C9}</author>
  </authors>
  <commentList>
    <comment ref="AB7" authorId="0" shapeId="0" xr:uid="{3AD92203-B255-4390-92B6-B5D021D948C9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Excluyendo -285 M del gravamen</t>
      </text>
    </comment>
  </commentList>
</comments>
</file>

<file path=xl/sharedStrings.xml><?xml version="1.0" encoding="utf-8"?>
<sst xmlns="http://schemas.openxmlformats.org/spreadsheetml/2006/main" count="3182" uniqueCount="601">
  <si>
    <t>Resumen resultados 1T2023</t>
  </si>
  <si>
    <t>Santander</t>
  </si>
  <si>
    <t>BBVA</t>
  </si>
  <si>
    <t>CaixaBank</t>
  </si>
  <si>
    <t>Sabadell</t>
  </si>
  <si>
    <t>Bankinter</t>
  </si>
  <si>
    <t>Unicaja</t>
  </si>
  <si>
    <t>Var. Q-o-Q</t>
  </si>
  <si>
    <t>Var Y-o-Y</t>
  </si>
  <si>
    <t>RESULTADO NETO.</t>
  </si>
  <si>
    <t xml:space="preserve">MARGEN DE INTERESES </t>
  </si>
  <si>
    <t xml:space="preserve">DEPÓSITOS </t>
  </si>
  <si>
    <t>STOCK DE CRÉDITO</t>
  </si>
  <si>
    <t>1T2023</t>
  </si>
  <si>
    <t>4T2022</t>
  </si>
  <si>
    <t>RATIO EFICIENCIA</t>
  </si>
  <si>
    <t>LCR</t>
  </si>
  <si>
    <t>CET 1 RATIO</t>
  </si>
  <si>
    <t>RATIO DE MOROSIDAD</t>
  </si>
  <si>
    <t>RATIO DE COBERTURA</t>
  </si>
  <si>
    <t>Nota: La escala de colores va de mejor (más verde) a peor (amarillo). Generalmente, un mayor valor aparecerá como más verde.</t>
  </si>
  <si>
    <t>En las ratios de eficiencia y de morosidad es al revés, un menor valor implica una mejor situación: es más verde cuánto más bajo sea la ratio.</t>
  </si>
  <si>
    <t>COMENTARIOS</t>
  </si>
  <si>
    <t>-</t>
  </si>
  <si>
    <r>
      <t xml:space="preserve">Tendencia a la </t>
    </r>
    <r>
      <rPr>
        <b/>
        <sz val="11"/>
        <color theme="1"/>
        <rFont val="Arial"/>
        <family val="2"/>
      </rPr>
      <t>mejora en beneficios</t>
    </r>
    <r>
      <rPr>
        <sz val="11"/>
        <color theme="1"/>
        <rFont val="Arial"/>
        <family val="2"/>
      </rPr>
      <t xml:space="preserve">: el aumento Q-Q sea mayor que en Y-Y, excepto en BBVA. </t>
    </r>
  </si>
  <si>
    <t>Puede deberse al momento y al método de cálculo y registro de provisiones, o por periodificación de gastos.</t>
  </si>
  <si>
    <t>Especialmente teniendo en cuenta que el margen de intereses mejora siempre más YoY.</t>
  </si>
  <si>
    <r>
      <t xml:space="preserve">El </t>
    </r>
    <r>
      <rPr>
        <b/>
        <sz val="11"/>
        <color theme="1"/>
        <rFont val="Arial"/>
        <family val="2"/>
      </rPr>
      <t>gravamen sobre la banca</t>
    </r>
    <r>
      <rPr>
        <sz val="11"/>
        <color theme="1"/>
        <rFont val="Arial"/>
        <family val="2"/>
      </rPr>
      <t xml:space="preserve"> tiene un </t>
    </r>
    <r>
      <rPr>
        <b/>
        <sz val="11"/>
        <color theme="1"/>
        <rFont val="Arial"/>
        <family val="2"/>
      </rPr>
      <t>mayor impacto</t>
    </r>
    <r>
      <rPr>
        <sz val="11"/>
        <color theme="1"/>
        <rFont val="Arial"/>
        <family val="2"/>
      </rPr>
      <t xml:space="preserve"> consolidado a aquellas entidades con </t>
    </r>
    <r>
      <rPr>
        <b/>
        <sz val="11"/>
        <color theme="1"/>
        <rFont val="Arial"/>
        <family val="2"/>
      </rPr>
      <t>menor proporción de negocio fuera de España</t>
    </r>
    <r>
      <rPr>
        <sz val="11"/>
        <color theme="1"/>
        <rFont val="Arial"/>
        <family val="2"/>
      </rPr>
      <t>, como Unicaja.</t>
    </r>
  </si>
  <si>
    <r>
      <t>La</t>
    </r>
    <r>
      <rPr>
        <b/>
        <sz val="11"/>
        <color theme="1"/>
        <rFont val="Arial"/>
        <family val="2"/>
      </rPr>
      <t xml:space="preserve"> mejora en el margen de intereses se está ralentizado</t>
    </r>
    <r>
      <rPr>
        <sz val="11"/>
        <color theme="1"/>
        <rFont val="Arial"/>
        <family val="2"/>
      </rPr>
      <t xml:space="preserve"> en el último trimestre, salvo CaixaBank y Bankinter, y en menor medida BBVA.</t>
    </r>
  </si>
  <si>
    <t>Hay fuerte heterogeneidad entre entidades, por el diferenciado peso de distintos mercados geográficos.</t>
  </si>
  <si>
    <t>Algunas entidades (en particular, CaixaBank) advierten que todavía hay recorrido en la subida del margen de intereses, al no haber ajustado una gran proporción de hipotecas a tipo variable a las últimas subidas del Euribor.</t>
  </si>
  <si>
    <r>
      <rPr>
        <b/>
        <sz val="11"/>
        <color theme="1"/>
        <rFont val="Arial"/>
        <family val="2"/>
      </rPr>
      <t>Caída de depósitos</t>
    </r>
    <r>
      <rPr>
        <sz val="11"/>
        <color theme="1"/>
        <rFont val="Arial"/>
        <family val="2"/>
      </rPr>
      <t xml:space="preserve"> en los últimos trimestres. Se observa un desplazamiento desde depósitos a la vista a depósitos a plazo, y también un incremento del volumen de activos gestionados por los bancos en fondos de inversión.</t>
    </r>
  </si>
  <si>
    <r>
      <rPr>
        <b/>
        <sz val="11"/>
        <color theme="1"/>
        <rFont val="Arial"/>
        <family val="2"/>
      </rPr>
      <t>Caída de crédito</t>
    </r>
    <r>
      <rPr>
        <sz val="11"/>
        <color theme="1"/>
        <rFont val="Arial"/>
        <family val="2"/>
      </rPr>
      <t>. En todos los casos caída intertrimestral (salvo BBVA, aunque se frena mucho respecto a los ratios YoY) y, en varios casos (SAN, Sabadell y Unicaja), también YoY.</t>
    </r>
  </si>
  <si>
    <t>Las amortizaciones regulares y las amortizaciones anticipadas superan al volumen de nuevo crédito.</t>
  </si>
  <si>
    <t>Hay mejoras en la eficiencia en todos. Bankinter la mejor (y Santander y Sabadell en el mercado español, del 39%).</t>
  </si>
  <si>
    <r>
      <rPr>
        <b/>
        <sz val="11"/>
        <color theme="1"/>
        <rFont val="Arial"/>
        <family val="2"/>
      </rPr>
      <t>LCR elevadas en todas las entidades</t>
    </r>
    <r>
      <rPr>
        <sz val="11"/>
        <color theme="1"/>
        <rFont val="Arial"/>
        <family val="2"/>
      </rPr>
      <t>. La tendencia es decreciente, pero se ha frenado. Sigue muy alta en Unicaja y Sabadell.</t>
    </r>
  </si>
  <si>
    <t>Cae la LCR por menor HQLA, por devoluciones de TLTROs.</t>
  </si>
  <si>
    <t>Cet1 elevada y fuertemente por encima de los requerimientos.</t>
  </si>
  <si>
    <t>La morosidad se mantiene estable (incrementos muy pequeños). Especialmente en Bankinter.</t>
  </si>
  <si>
    <t>Las ratios de cobertura de morosidad se mantienen estable. Sensiblemente más baja en Sabadell.</t>
  </si>
  <si>
    <t>RESULTADO NETO. Variación trimestral</t>
  </si>
  <si>
    <t>Entidad</t>
  </si>
  <si>
    <t>Variación Anual</t>
  </si>
  <si>
    <t>Variación trimestre</t>
  </si>
  <si>
    <t>GRAVAMEN TEMPORAL. M€</t>
  </si>
  <si>
    <t>MARGEN DE INTERESES. Variación trimestral</t>
  </si>
  <si>
    <t>DEPÓSITOS. Variación trimestral</t>
  </si>
  <si>
    <t>RATIO EFICIENCIA. Porcentaje</t>
  </si>
  <si>
    <t>1T2022</t>
  </si>
  <si>
    <t>STOCK DE CRÉDITO. Variación trimestral</t>
  </si>
  <si>
    <t>CET 1 RATIO. Porcentaje</t>
  </si>
  <si>
    <t>LCR. Porcentaje</t>
  </si>
  <si>
    <t>RATIO DE MOROSIDAD. Porcentaje</t>
  </si>
  <si>
    <t>RATIO DE COBERTURA. Porcentaje</t>
  </si>
  <si>
    <r>
      <rPr>
        <b/>
        <sz val="11"/>
        <color theme="1"/>
        <rFont val="Arial"/>
        <family val="2"/>
      </rPr>
      <t>Fuente</t>
    </r>
    <r>
      <rPr>
        <sz val="11"/>
        <color theme="1"/>
        <rFont val="Arial"/>
        <family val="2"/>
      </rPr>
      <t>: EBA Dashboard 4Q2022</t>
    </r>
  </si>
  <si>
    <r>
      <rPr>
        <b/>
        <sz val="11"/>
        <color theme="1"/>
        <rFont val="Arial"/>
        <family val="2"/>
      </rPr>
      <t>Países a comparar</t>
    </r>
    <r>
      <rPr>
        <sz val="11"/>
        <color theme="1"/>
        <rFont val="Arial"/>
        <family val="2"/>
      </rPr>
      <t>: España, Alemania, Francia, Italia, Países Bajos</t>
    </r>
  </si>
  <si>
    <t>Indicadores:</t>
  </si>
  <si>
    <t>Gráficos:</t>
  </si>
  <si>
    <t>CET1 fully loaded</t>
  </si>
  <si>
    <t>Composición del activo</t>
  </si>
  <si>
    <t>% de la exposición a real state activities sobre non financial corporations</t>
  </si>
  <si>
    <t xml:space="preserve">Ratio de eficiencia </t>
  </si>
  <si>
    <t>NPL real estate</t>
  </si>
  <si>
    <t>NPL</t>
  </si>
  <si>
    <t>País</t>
  </si>
  <si>
    <t>ESP</t>
  </si>
  <si>
    <t>ALE</t>
  </si>
  <si>
    <t>FRA</t>
  </si>
  <si>
    <t>ITA</t>
  </si>
  <si>
    <t>PB</t>
  </si>
  <si>
    <t>UE</t>
  </si>
  <si>
    <t>2T2022</t>
  </si>
  <si>
    <t>3T2022</t>
  </si>
  <si>
    <t>Total Activos</t>
  </si>
  <si>
    <t>Tesorería</t>
  </si>
  <si>
    <t>Equity</t>
  </si>
  <si>
    <t>Títulos de deuda</t>
  </si>
  <si>
    <t>Préstamos</t>
  </si>
  <si>
    <t>Derivados</t>
  </si>
  <si>
    <t>Otros activos</t>
  </si>
  <si>
    <r>
      <t>Exposiciones al sector inmobiliario.</t>
    </r>
    <r>
      <rPr>
        <sz val="11"/>
        <color theme="1"/>
        <rFont val="Arial"/>
        <family val="2"/>
      </rPr>
      <t xml:space="preserve"> % sobre el total exposiciones</t>
    </r>
  </si>
  <si>
    <r>
      <t>NPL ratio sector en el inmobiliario.</t>
    </r>
    <r>
      <rPr>
        <sz val="11"/>
        <color theme="1"/>
        <rFont val="Arial"/>
        <family val="2"/>
      </rPr>
      <t xml:space="preserve"> %</t>
    </r>
  </si>
  <si>
    <t>Formato ppt/flash</t>
  </si>
  <si>
    <t>INTERTRIMESTRAL</t>
  </si>
  <si>
    <t>Periodo</t>
  </si>
  <si>
    <t>Cierre diciembre 22</t>
  </si>
  <si>
    <t>Var 3T-4T</t>
  </si>
  <si>
    <t>Periodo de análisis</t>
  </si>
  <si>
    <t>Año anterior</t>
  </si>
  <si>
    <t>Variación 
interanual</t>
  </si>
  <si>
    <t>Variación 
intertrimestral</t>
  </si>
  <si>
    <t>31/03/2023 </t>
  </si>
  <si>
    <t>31/03/2022 </t>
  </si>
  <si>
    <t>Cuenta de resultados (proforma) (M€)</t>
  </si>
  <si>
    <t>  </t>
  </si>
  <si>
    <t>Margen de intereses</t>
  </si>
  <si>
    <t>Margen de comisiones</t>
  </si>
  <si>
    <t>Margen bruto </t>
  </si>
  <si>
    <t>Margen de explotación</t>
  </si>
  <si>
    <t>Deterioros y provisiones </t>
  </si>
  <si>
    <t>Resultado neto </t>
  </si>
  <si>
    <t>Rentabilidad</t>
  </si>
  <si>
    <t>ROA</t>
  </si>
  <si>
    <t>-5 p.b.</t>
  </si>
  <si>
    <t>+9 p.b.</t>
  </si>
  <si>
    <t>ROE</t>
  </si>
  <si>
    <t>-0,1 p.p.</t>
  </si>
  <si>
    <t>-1,3 p.p.</t>
  </si>
  <si>
    <t>Var</t>
  </si>
  <si>
    <t>Ratio Eficiencia</t>
  </si>
  <si>
    <t>-0,9 p.p.</t>
  </si>
  <si>
    <t>-1,7 p.p.</t>
  </si>
  <si>
    <t>En España</t>
  </si>
  <si>
    <t>Indicadores de negocio</t>
  </si>
  <si>
    <t>Clientes (en millones)</t>
  </si>
  <si>
    <t>Empleados</t>
  </si>
  <si>
    <t>Oficinas</t>
  </si>
  <si>
    <t>Oficinas en España</t>
  </si>
  <si>
    <t>Balance (miles de millones €)</t>
  </si>
  <si>
    <t>Depósitos</t>
  </si>
  <si>
    <t>Crédito total</t>
  </si>
  <si>
    <t>Calidad de activos</t>
  </si>
  <si>
    <t>Ratio de morosidad</t>
  </si>
  <si>
    <t>-21 p.b.</t>
  </si>
  <si>
    <t>-3 p.b.</t>
  </si>
  <si>
    <t>Coste del riesgo</t>
  </si>
  <si>
    <t>+28 p.b.</t>
  </si>
  <si>
    <t>+6 p.b.</t>
  </si>
  <si>
    <t>Cobertura de morosidad</t>
  </si>
  <si>
    <t>-1 p.p.</t>
  </si>
  <si>
    <t>Capital regulatorio</t>
  </si>
  <si>
    <t>CET1 (fully-loaded)</t>
  </si>
  <si>
    <t>+10 p.b.</t>
  </si>
  <si>
    <t>+20 p.b.</t>
  </si>
  <si>
    <t>Liquidez</t>
  </si>
  <si>
    <t>-5 p.p.</t>
  </si>
  <si>
    <t>Loan-to-Deposit</t>
  </si>
  <si>
    <t>+1 p.p.</t>
  </si>
  <si>
    <t>-3 p.p.</t>
  </si>
  <si>
    <t>Mercado</t>
  </si>
  <si>
    <t>Precio de la acción (euros)</t>
  </si>
  <si>
    <t>Capitalización (millones de euros)</t>
  </si>
  <si>
    <t>PTB ratio</t>
  </si>
  <si>
    <t>0.82 </t>
  </si>
  <si>
    <t>+30 p.b.</t>
  </si>
  <si>
    <t>+12 p.b.</t>
  </si>
  <si>
    <t>+3,4 p.p.</t>
  </si>
  <si>
    <t>+1,1 p.p.</t>
  </si>
  <si>
    <t>+0,1 p.p.</t>
  </si>
  <si>
    <t>Nota 2:</t>
  </si>
  <si>
    <t>Especulo: pero me ha llamado la atención: trasvase de 8-10.000 M de</t>
  </si>
  <si>
    <t>depósitos a fondos gestionados?</t>
  </si>
  <si>
    <t>Balance (M€)</t>
  </si>
  <si>
    <t>-70 p.b.</t>
  </si>
  <si>
    <t>-10 p.b.</t>
  </si>
  <si>
    <t>+23 p.b.</t>
  </si>
  <si>
    <t>+14 p.b.</t>
  </si>
  <si>
    <t>+6 p.p.</t>
  </si>
  <si>
    <t>+32 p.b.</t>
  </si>
  <si>
    <t>-45 p.b.</t>
  </si>
  <si>
    <t>-10 p.p.</t>
  </si>
  <si>
    <t>-17 p.p.</t>
  </si>
  <si>
    <t>-1,1 p.p.</t>
  </si>
  <si>
    <t>-2,2 p.p.</t>
  </si>
  <si>
    <t>Nota 3:</t>
  </si>
  <si>
    <t>La ratio LTD se calculó las veces anteriores como cociente entre crédito y depósito.</t>
  </si>
  <si>
    <t>No la publican.</t>
  </si>
  <si>
    <t>Nota 4:</t>
  </si>
  <si>
    <t>HQLA medio en 12 meses:141,3 mil millones de euros</t>
  </si>
  <si>
    <t xml:space="preserve">Por otro lado, el Banco inició en diciembre de 2022 la devolución del programa TLTRO III por un importe de 12.000 M€, </t>
  </si>
  <si>
    <t>a los que se ha unido una devolución adicional de 12.000 M€ entre febrero y marzo de 2023, que en conjunto</t>
  </si>
  <si>
    <t xml:space="preserve">representan aproximadamente dos terceras partes del importe original. </t>
  </si>
  <si>
    <t>31/12/2022 </t>
  </si>
  <si>
    <t>31/12/2021 </t>
  </si>
  <si>
    <t>Variación </t>
  </si>
  <si>
    <t>Cuenta de resultados (proforma)</t>
  </si>
  <si>
    <t>Balance</t>
  </si>
  <si>
    <t>Crédito total (bruto)</t>
  </si>
  <si>
    <t>CET1</t>
  </si>
  <si>
    <t>CAIXABANK</t>
  </si>
  <si>
    <t>Cuenta de resultados (M€)</t>
  </si>
  <si>
    <t>+11 p.b.</t>
  </si>
  <si>
    <t>+3 p.b.</t>
  </si>
  <si>
    <t>+2,4 p.p.</t>
  </si>
  <si>
    <t>+0,6 p.p.</t>
  </si>
  <si>
    <t>Ratio Eficiencia*</t>
  </si>
  <si>
    <t>-9,2 p.p.</t>
  </si>
  <si>
    <t>-3,8 p.p.</t>
  </si>
  <si>
    <t>-82 p.b.</t>
  </si>
  <si>
    <t>-6 p.b.</t>
  </si>
  <si>
    <t>+1 p.b.</t>
  </si>
  <si>
    <t>HQLA</t>
  </si>
  <si>
    <t>+10,8 p.p.</t>
  </si>
  <si>
    <t>+2,2 p.p.</t>
  </si>
  <si>
    <t>-0,8 p.p.</t>
  </si>
  <si>
    <t>-0,2 p.p.</t>
  </si>
  <si>
    <t>-123 p.p.</t>
  </si>
  <si>
    <t>-2 p.p.</t>
  </si>
  <si>
    <t>+3,5 p.p.</t>
  </si>
  <si>
    <t>+1,2 p.p.</t>
  </si>
  <si>
    <t>Cuenta de resultados (proforma comparable, millones de euros)</t>
  </si>
  <si>
    <t xml:space="preserve">Extraordinario Fusión </t>
  </si>
  <si>
    <t>Rentabilidad (proforma comparable)</t>
  </si>
  <si>
    <t>CET1 fully-loaded</t>
  </si>
  <si>
    <t>03/02/2023, 16:00</t>
  </si>
  <si>
    <t>Banco Sabadell</t>
  </si>
  <si>
    <t>+15 p.b.</t>
  </si>
  <si>
    <t>+2,9 p.p.</t>
  </si>
  <si>
    <t>+6,3 p.p.</t>
  </si>
  <si>
    <t>-4,5 p.p.</t>
  </si>
  <si>
    <t>-1,6 p.p.</t>
  </si>
  <si>
    <t>Clientes (en miles)</t>
  </si>
  <si>
    <t>N.D.</t>
  </si>
  <si>
    <t>-14 p.b.</t>
  </si>
  <si>
    <t>+3 p.p.</t>
  </si>
  <si>
    <t>+13 p.p.</t>
  </si>
  <si>
    <t>-0,4 p.p.</t>
  </si>
  <si>
    <t>52MM€ HQLA</t>
  </si>
  <si>
    <t>+0,33 p.p.</t>
  </si>
  <si>
    <t>+0,24 p.p.</t>
  </si>
  <si>
    <t>-15 p.p.</t>
  </si>
  <si>
    <t>-14 p.p.</t>
  </si>
  <si>
    <t>-0,3 p.p.</t>
  </si>
  <si>
    <t>Grupo:</t>
  </si>
  <si>
    <t>Coste depósitos clientela</t>
  </si>
  <si>
    <t>Margen clientes</t>
  </si>
  <si>
    <t>Anual 2022</t>
  </si>
  <si>
    <t>Devolución de 8.500 millones de euros de la TLTRO III</t>
  </si>
  <si>
    <t>Crédito total (bruto</t>
  </si>
  <si>
    <t>-570 p.b.</t>
  </si>
  <si>
    <t>+17 p.b.</t>
  </si>
  <si>
    <t>+4 p.p.</t>
  </si>
  <si>
    <t>+2 p.p.</t>
  </si>
  <si>
    <t>-6 p.p.</t>
  </si>
  <si>
    <t>-8 p.p.</t>
  </si>
  <si>
    <t>-2 p.b.</t>
  </si>
  <si>
    <t>+8 p.b.</t>
  </si>
  <si>
    <t>+1,9 p.p.</t>
  </si>
  <si>
    <t>+0,2 p.p.</t>
  </si>
  <si>
    <t>+31 p.b.</t>
  </si>
  <si>
    <t>LCR (media 12 meses)</t>
  </si>
  <si>
    <t>-35 p.p.</t>
  </si>
  <si>
    <t>+7,3 p.p.</t>
  </si>
  <si>
    <t>8 p.b.</t>
  </si>
  <si>
    <t>239 p.b.</t>
  </si>
  <si>
    <t>-194 p.b.</t>
  </si>
  <si>
    <t>278 p.b.</t>
  </si>
  <si>
    <t>-4 p.b.</t>
  </si>
  <si>
    <t>UNICAJA</t>
  </si>
  <si>
    <t>-8,5 p.p.</t>
  </si>
  <si>
    <t>-5,8 p.p.</t>
  </si>
  <si>
    <t>+4 p.b.</t>
  </si>
  <si>
    <t>-1,9 p.p.</t>
  </si>
  <si>
    <t>-0,12 p.p.</t>
  </si>
  <si>
    <t>+0,91 p.p.</t>
  </si>
  <si>
    <t>+0,49 p.p.</t>
  </si>
  <si>
    <t>-15,7 p.p.</t>
  </si>
  <si>
    <t>NL</t>
  </si>
  <si>
    <t>Unicaja*</t>
  </si>
  <si>
    <t>Bank</t>
  </si>
  <si>
    <t>M€</t>
  </si>
  <si>
    <t>1Q2023 Net profit</t>
  </si>
  <si>
    <t>Impact of the levy</t>
  </si>
  <si>
    <t>%</t>
  </si>
  <si>
    <t>Bank levy in 2023</t>
  </si>
  <si>
    <t>1Q2022 Net profit</t>
  </si>
  <si>
    <t>Var. 1Q2023 vs 1Q2022 sin gravamen</t>
  </si>
  <si>
    <t>1Q2023 Net profit excluding the levy</t>
  </si>
  <si>
    <t>30/06/2023 </t>
  </si>
  <si>
    <t>2T2023</t>
  </si>
  <si>
    <t>30/06/2022 </t>
  </si>
  <si>
    <t>Cierre 1T2023</t>
  </si>
  <si>
    <t>+1,6 p.p.</t>
  </si>
  <si>
    <t>-1 p.b.</t>
  </si>
  <si>
    <t>+40 p.b.</t>
  </si>
  <si>
    <t>-29,6 p.p.</t>
  </si>
  <si>
    <t>+2,6 p.p.</t>
  </si>
  <si>
    <t>-2,5 p.p.</t>
  </si>
  <si>
    <t>+2,5 p.p.</t>
  </si>
  <si>
    <t>+26 p.b.</t>
  </si>
  <si>
    <t>+5,4 p.p.</t>
  </si>
  <si>
    <t>-9 p.p.</t>
  </si>
  <si>
    <t>+1,8 p.p.</t>
  </si>
  <si>
    <t>En españa:</t>
  </si>
  <si>
    <t>Cto empresas</t>
  </si>
  <si>
    <t>Cto hogares</t>
  </si>
  <si>
    <t>+0,18 p.p.</t>
  </si>
  <si>
    <t>+2 p.b.</t>
  </si>
  <si>
    <t>+25 p.b.</t>
  </si>
  <si>
    <t>-7 p.p.</t>
  </si>
  <si>
    <t>-3,5 p.p.</t>
  </si>
  <si>
    <t>+3,2 p.p.</t>
  </si>
  <si>
    <t>+18 p.b.</t>
  </si>
  <si>
    <t>+0,7 p.p.</t>
  </si>
  <si>
    <t>+19 p.b.</t>
  </si>
  <si>
    <t>+0,4 p.p.</t>
  </si>
  <si>
    <t>-25 p.p.</t>
  </si>
  <si>
    <t>-20 p.p.</t>
  </si>
  <si>
    <t>+0,5 p.p.</t>
  </si>
  <si>
    <t>+2,3 p.p.</t>
  </si>
  <si>
    <t>Gravamen temporal:</t>
  </si>
  <si>
    <t>Bº 1T2023 sin gravamen:</t>
  </si>
  <si>
    <t>Var trimestral</t>
  </si>
  <si>
    <t>Var anual</t>
  </si>
  <si>
    <t>Recursos fuera de balance</t>
  </si>
  <si>
    <t>Fondos</t>
  </si>
  <si>
    <t>Otros</t>
  </si>
  <si>
    <t>total</t>
  </si>
  <si>
    <t>Bº en España</t>
  </si>
  <si>
    <t>Sin gravamen</t>
  </si>
  <si>
    <t>Var. Intertrimestral</t>
  </si>
  <si>
    <t> 6.496</t>
  </si>
  <si>
    <t>-12 p.b.</t>
  </si>
  <si>
    <t>Balance (millones €)</t>
  </si>
  <si>
    <t>-30 p.b.</t>
  </si>
  <si>
    <t>+54 p.b.</t>
  </si>
  <si>
    <t>-22 p.p.</t>
  </si>
  <si>
    <t>-0,7 p.p.</t>
  </si>
  <si>
    <t>+5 p.b.</t>
  </si>
  <si>
    <t>0,30%</t>
  </si>
  <si>
    <t>65,8%</t>
  </si>
  <si>
    <t>+0,9 p.p.</t>
  </si>
  <si>
    <t>-0,6 p.p.</t>
  </si>
  <si>
    <t>3,61%</t>
  </si>
  <si>
    <t>+0,3 p.p.</t>
  </si>
  <si>
    <t>13,78%</t>
  </si>
  <si>
    <t>284%</t>
  </si>
  <si>
    <t>-49 p.p.</t>
  </si>
  <si>
    <t>+14 p.p.</t>
  </si>
  <si>
    <t>78,6%</t>
  </si>
  <si>
    <t>1,05 </t>
  </si>
  <si>
    <t>2.718.549 </t>
  </si>
  <si>
    <t>RESULTADO NETO SIN GRAVAMEN</t>
  </si>
  <si>
    <t xml:space="preserve">Excluyendo el impacto de gravamen temporal, hay una tendencia general de caída intertrimestral de beneficios. </t>
  </si>
  <si>
    <t>Podría ser por factores estacionales, ya que las variaciones interanuales son muy positivas, en general.</t>
  </si>
  <si>
    <r>
      <t>La</t>
    </r>
    <r>
      <rPr>
        <b/>
        <sz val="11"/>
        <color theme="1"/>
        <rFont val="Arial"/>
        <family val="2"/>
      </rPr>
      <t xml:space="preserve"> mejora en el margen de intereses se está ralentizado</t>
    </r>
    <r>
      <rPr>
        <sz val="11"/>
        <color theme="1"/>
        <rFont val="Arial"/>
        <family val="2"/>
      </rPr>
      <t xml:space="preserve"> en el último trimestre, con aumentos intertrimestrales proporcionalmente, inferiores, en general, a los aumentos interanuales. Unicaja se escapa a esta tendencia.</t>
    </r>
  </si>
  <si>
    <t>Hay fuerte heterogeneidad entre entidades, por el diferenciado peso de distintos mercados geográficos: las menores variaciones intertrimestrales e interanuales son BBVA y Santander.</t>
  </si>
  <si>
    <t>Se observa un aumento de la remuneración de los depósitos: aunque permanece lejos de la remuneración de depósitos, el margen de clientes tiende a estabilizarse.</t>
  </si>
  <si>
    <t>Depósitos en España</t>
  </si>
  <si>
    <t>Var s/1T2023</t>
  </si>
  <si>
    <t>Var s/2T2022</t>
  </si>
  <si>
    <t>Se frena la caída de la ratio LCR pese a las devoluciones de TLTROs.</t>
  </si>
  <si>
    <r>
      <rPr>
        <b/>
        <sz val="11"/>
        <color theme="1"/>
        <rFont val="Arial"/>
        <family val="2"/>
      </rPr>
      <t>LCR elevadas en todas las entidades</t>
    </r>
    <r>
      <rPr>
        <sz val="11"/>
        <color theme="1"/>
        <rFont val="Arial"/>
        <family val="2"/>
      </rPr>
      <t>. Se frena la tendencia decreciente de los últimos trimestres, y en algunos casos se incrementa (Santander, BBVA, CaixaBank y Bankinter). Sigue muy alta en Unicaja.</t>
    </r>
  </si>
  <si>
    <t>Las ratios de cobertura de morosidad se mantienen estables.</t>
  </si>
  <si>
    <t xml:space="preserve">Nota: La escala de colores va de mejor (más verde) a peor (amarillo). Generalmente, un mayor valor aparecerá como más verde. </t>
  </si>
  <si>
    <t>Números en rojo para las variaciones negativas.</t>
  </si>
  <si>
    <t>Resumen resultados 2T2023</t>
  </si>
  <si>
    <t>Se escapa a la tendencia Unicaja: variación intertrimestral positiva y elevada, e inferior a una (baja) variación interanual.</t>
  </si>
  <si>
    <r>
      <rPr>
        <b/>
        <sz val="11"/>
        <color theme="1"/>
        <rFont val="Arial"/>
        <family val="2"/>
      </rPr>
      <t>Ligera recuperación del volumen de depósitos</t>
    </r>
    <r>
      <rPr>
        <sz val="11"/>
        <color theme="1"/>
        <rFont val="Arial"/>
        <family val="2"/>
      </rPr>
      <t xml:space="preserve"> en el último trimestre, frente a caídas interanuales. Se observa un desplazamiento desde cuentas corrientes a la vista a depósitos a plazo y activos gestionados fuera de balance.</t>
    </r>
  </si>
  <si>
    <r>
      <rPr>
        <b/>
        <sz val="11"/>
        <color theme="1"/>
        <rFont val="Arial"/>
        <family val="2"/>
      </rPr>
      <t>Pequeñas y heterogéneas variaciones en el stock de crédito</t>
    </r>
    <r>
      <rPr>
        <sz val="11"/>
        <color theme="1"/>
        <rFont val="Arial"/>
        <family val="2"/>
      </rPr>
      <t>. En todos los casos caída intertrimestral (salvo BBVA, aunque se frena mucho respecto a los ratios YoY) y, en varios casos (SAN, Sabadell y Unicaja), también YoY.</t>
    </r>
  </si>
  <si>
    <r>
      <rPr>
        <b/>
        <sz val="11"/>
        <color theme="1"/>
        <rFont val="Arial"/>
        <family val="2"/>
      </rPr>
      <t>Cet1 elevada y con escasas variacione</t>
    </r>
    <r>
      <rPr>
        <sz val="11"/>
        <color theme="1"/>
        <rFont val="Arial"/>
        <family val="2"/>
      </rPr>
      <t>s, muy por encima de los requerimientos.</t>
    </r>
  </si>
  <si>
    <r>
      <rPr>
        <b/>
        <sz val="11"/>
        <color theme="1"/>
        <rFont val="Arial"/>
        <family val="2"/>
      </rPr>
      <t>La morosidad se mantiene estable</t>
    </r>
    <r>
      <rPr>
        <sz val="11"/>
        <color theme="1"/>
        <rFont val="Arial"/>
        <family val="2"/>
      </rPr>
      <t>, con variaciones mínimas frente al trimestre anterior.</t>
    </r>
  </si>
  <si>
    <r>
      <rPr>
        <b/>
        <sz val="11"/>
        <color theme="1"/>
        <rFont val="Arial"/>
        <family val="2"/>
      </rPr>
      <t>Ligeras mejoras en la eficiencia generalizadas</t>
    </r>
    <r>
      <rPr>
        <sz val="11"/>
        <color theme="1"/>
        <rFont val="Arial"/>
        <family val="2"/>
      </rPr>
      <t>. Bankinter la mejor (y Santander y Sabadell en el mercado español, del 39%).</t>
    </r>
  </si>
  <si>
    <t xml:space="preserve">BN </t>
  </si>
  <si>
    <t>2Q2023</t>
  </si>
  <si>
    <t>1Q2023</t>
  </si>
  <si>
    <t>Margen
comisiones</t>
  </si>
  <si>
    <t>Gastos
generales</t>
  </si>
  <si>
    <t>Otras
variaciones</t>
  </si>
  <si>
    <t>Impuesto
sociedades</t>
  </si>
  <si>
    <t>BN</t>
  </si>
  <si>
    <t>fec</t>
  </si>
  <si>
    <t>fafaf</t>
  </si>
  <si>
    <t>3Q2023</t>
  </si>
  <si>
    <t>RoE</t>
  </si>
  <si>
    <t>Ratio eficiencia</t>
  </si>
  <si>
    <t>Ratio Cet 1</t>
  </si>
  <si>
    <t>Capitalización (M€)</t>
  </si>
  <si>
    <r>
      <t>Periodo</t>
    </r>
    <r>
      <rPr>
        <sz val="11"/>
        <color rgb="FF000000"/>
        <rFont val="Calibri"/>
        <family val="2"/>
        <scheme val="minor"/>
      </rPr>
      <t> </t>
    </r>
  </si>
  <si>
    <r>
      <t>Fuente</t>
    </r>
    <r>
      <rPr>
        <sz val="11"/>
        <color rgb="FF000000"/>
        <rFont val="Calibri"/>
        <family val="2"/>
        <scheme val="minor"/>
      </rPr>
      <t>:  Reuters e información financiera publicada por la entidad</t>
    </r>
  </si>
  <si>
    <t>30/09/2023 </t>
  </si>
  <si>
    <t>30/09/2022 </t>
  </si>
  <si>
    <t>+0,8 p.p.</t>
  </si>
  <si>
    <t>Ingresos
intereses</t>
  </si>
  <si>
    <t>Gastos
intereses</t>
  </si>
  <si>
    <r>
      <t>Fuente</t>
    </r>
    <r>
      <rPr>
        <sz val="10"/>
        <color rgb="FF000000"/>
        <rFont val="Calibri"/>
        <family val="2"/>
        <scheme val="minor"/>
      </rPr>
      <t>:  Reuters e información financiera publicada por la entidad</t>
    </r>
  </si>
  <si>
    <r>
      <t>Periodo</t>
    </r>
    <r>
      <rPr>
        <sz val="10"/>
        <color rgb="FF000000"/>
        <rFont val="Calibri"/>
        <family val="2"/>
        <scheme val="minor"/>
      </rPr>
      <t> </t>
    </r>
  </si>
  <si>
    <r>
      <t>Fuente</t>
    </r>
    <r>
      <rPr>
        <sz val="8"/>
        <color rgb="FF000000"/>
        <rFont val="Calibri"/>
        <family val="2"/>
        <scheme val="minor"/>
      </rPr>
      <t>: Información financiera publicada por la entidad</t>
    </r>
  </si>
  <si>
    <r>
      <rPr>
        <sz val="12.1"/>
        <color rgb="FFFF0000"/>
        <rFont val="Calibri"/>
        <family val="2"/>
        <scheme val="minor"/>
      </rPr>
      <t>Nota 1</t>
    </r>
    <r>
      <rPr>
        <sz val="11"/>
        <color theme="1"/>
        <rFont val="Calibri"/>
        <family val="2"/>
        <scheme val="minor"/>
      </rPr>
      <t>: Datos de España en página 29 y siguientes de informe</t>
    </r>
  </si>
  <si>
    <r>
      <t>Fuente</t>
    </r>
    <r>
      <rPr>
        <sz val="8"/>
        <color rgb="FF000000"/>
        <rFont val="Calibri"/>
        <family val="2"/>
        <scheme val="minor"/>
      </rPr>
      <t>: Bloomberg e información financiera publicada por la entidad</t>
    </r>
  </si>
  <si>
    <r>
      <t>Fuente</t>
    </r>
    <r>
      <rPr>
        <sz val="10"/>
        <color rgb="FF000000"/>
        <rFont val="Calibri"/>
        <family val="2"/>
        <scheme val="minor"/>
      </rPr>
      <t>: Bloomberg e información financiera publicada por la entidad</t>
    </r>
  </si>
  <si>
    <t>Dotaciones y
provisiones</t>
  </si>
  <si>
    <t>España</t>
  </si>
  <si>
    <t>Balance (M €)</t>
  </si>
  <si>
    <t>Reino Unido</t>
  </si>
  <si>
    <t>Portugal</t>
  </si>
  <si>
    <t>Polonia</t>
  </si>
  <si>
    <t>EEUU</t>
  </si>
  <si>
    <t>México</t>
  </si>
  <si>
    <t>Brasil</t>
  </si>
  <si>
    <t>Argentina</t>
  </si>
  <si>
    <t>Ingresos netos
intereses</t>
  </si>
  <si>
    <t>Dep. Vista</t>
  </si>
  <si>
    <t>Dep. plazo</t>
  </si>
  <si>
    <t>F. Inversión</t>
  </si>
  <si>
    <t>+7 p.b.</t>
  </si>
  <si>
    <t>Digital Consumer Bank</t>
  </si>
  <si>
    <t>Crédito en España</t>
  </si>
  <si>
    <t>Crédito</t>
  </si>
  <si>
    <t>x</t>
  </si>
  <si>
    <t>-63 p.b.</t>
  </si>
  <si>
    <t>-9 p.b.</t>
  </si>
  <si>
    <r>
      <t>CET1 (</t>
    </r>
    <r>
      <rPr>
        <i/>
        <sz val="11"/>
        <color rgb="FF000000"/>
        <rFont val="Calibri"/>
        <family val="2"/>
        <scheme val="minor"/>
      </rPr>
      <t>fully-loaded</t>
    </r>
    <r>
      <rPr>
        <sz val="11"/>
        <color rgb="FF000000"/>
        <rFont val="Calibri"/>
        <family val="2"/>
        <scheme val="minor"/>
      </rPr>
      <t>)</t>
    </r>
  </si>
  <si>
    <r>
      <rPr>
        <i/>
        <sz val="11"/>
        <color rgb="FF000000"/>
        <rFont val="Calibri"/>
        <family val="2"/>
        <scheme val="minor"/>
      </rPr>
      <t>Loan-to-Deposit</t>
    </r>
    <r>
      <rPr>
        <sz val="11"/>
        <color rgb="FF000000"/>
        <rFont val="Calibri"/>
        <family val="2"/>
        <scheme val="minor"/>
      </rPr>
      <t xml:space="preserve"> ratio</t>
    </r>
  </si>
  <si>
    <t>Rdo. opera.
financieras</t>
  </si>
  <si>
    <t>+1,5 p.p.</t>
  </si>
  <si>
    <t>+16 p.b.</t>
  </si>
  <si>
    <t>-2,1 p.p.</t>
  </si>
  <si>
    <t>A la vista</t>
  </si>
  <si>
    <t>A plazo</t>
  </si>
  <si>
    <t>Cambio</t>
  </si>
  <si>
    <t>-3,3 p.p.</t>
  </si>
  <si>
    <t>Cuentas a la vista</t>
  </si>
  <si>
    <t>Depósitos a plazo</t>
  </si>
  <si>
    <t>-6,6 p.p.</t>
  </si>
  <si>
    <t>-2,6 p.p.</t>
  </si>
  <si>
    <t>-1,8 p.p.</t>
  </si>
  <si>
    <t>+1,16 p.p.</t>
  </si>
  <si>
    <t>+0,39 p.p.</t>
  </si>
  <si>
    <t>Resultados
participadas</t>
  </si>
  <si>
    <t>Otros rdos.
explotación</t>
  </si>
  <si>
    <t>América del Sur</t>
  </si>
  <si>
    <t>Turquía</t>
  </si>
  <si>
    <t xml:space="preserve">Resto </t>
  </si>
  <si>
    <t>+1,3 p.p.</t>
  </si>
  <si>
    <t>Resumen resultados 3Q2023</t>
  </si>
  <si>
    <t>El aumento trimestral de las 6 cotizadas es +10%, frente al 17% del 2Q2023. Pero el aumento interanual es 29%, frente al 27% en el 2Q2023.</t>
  </si>
  <si>
    <t>BBVA es el que presenta variaciones interanuales e intermensuales peores, afectado por ajustes de hiperinflación en Turquía. Su evolución en España es similar al resto.</t>
  </si>
  <si>
    <t>Bankinter es la que más claramente ha frenado el aumento de los intereses netos, con aumentos mayores en la remuneración de depósitos.</t>
  </si>
  <si>
    <t>El margen de clientes sigue subiendo, con aumentos del rendimiento de cartera superiores al aumento de remuneración de depósitos.</t>
  </si>
  <si>
    <t>Mayor caída en Unicaja (-3,5%), acelerando el retroceso anual (-7,3%).</t>
  </si>
  <si>
    <r>
      <rPr>
        <b/>
        <sz val="11"/>
        <color theme="1"/>
        <rFont val="Calibri"/>
        <family val="2"/>
        <scheme val="minor"/>
      </rPr>
      <t>Continúa la subida intertrimestral de beneficios</t>
    </r>
    <r>
      <rPr>
        <sz val="11"/>
        <color theme="1"/>
        <rFont val="Calibri"/>
        <family val="2"/>
        <scheme val="minor"/>
      </rPr>
      <t xml:space="preserve">. En algunos casos se frena, pero en otros se acelera. </t>
    </r>
  </si>
  <si>
    <r>
      <t>La</t>
    </r>
    <r>
      <rPr>
        <b/>
        <sz val="11"/>
        <color theme="1"/>
        <rFont val="Calibri"/>
        <family val="2"/>
        <scheme val="minor"/>
      </rPr>
      <t xml:space="preserve"> mejora en el margen de intereses sigue elevada. </t>
    </r>
    <r>
      <rPr>
        <sz val="11"/>
        <color theme="1"/>
        <rFont val="Calibri"/>
        <family val="2"/>
        <scheme val="minor"/>
      </rPr>
      <t>El aumento intertrimestral de las 6 cotizadas es del +9% (frente a +3/4% en trimestres anteriores), aunque impulsado por BBVA y Turquía.</t>
    </r>
  </si>
  <si>
    <r>
      <rPr>
        <b/>
        <sz val="11"/>
        <color theme="1"/>
        <rFont val="Calibri"/>
        <family val="2"/>
        <scheme val="minor"/>
      </rPr>
      <t>Comportamiento heterogéneo del volumen de depósitos</t>
    </r>
    <r>
      <rPr>
        <sz val="11"/>
        <color theme="1"/>
        <rFont val="Calibri"/>
        <family val="2"/>
        <scheme val="minor"/>
      </rPr>
      <t xml:space="preserve"> en el último trimestre, con variaciones menores, positivas y negativas. Sigue el desplazamiento desde cuentas corrientes a la vista a depósitos a plazo y activos gestionados fuera de balance.</t>
    </r>
  </si>
  <si>
    <r>
      <rPr>
        <b/>
        <sz val="11"/>
        <color theme="1"/>
        <rFont val="Calibri"/>
        <family val="2"/>
        <scheme val="minor"/>
      </rPr>
      <t>También heterogéneas variaciones en el stock de crédito, con subidas y caídas.</t>
    </r>
    <r>
      <rPr>
        <sz val="11"/>
        <color theme="1"/>
        <rFont val="Calibri"/>
        <family val="2"/>
        <scheme val="minor"/>
      </rPr>
      <t xml:space="preserve"> En general, mayores amortizaciones anticipadas y menor crédito nuevo.</t>
    </r>
  </si>
  <si>
    <r>
      <rPr>
        <b/>
        <sz val="11"/>
        <color theme="1"/>
        <rFont val="Calibri"/>
        <family val="2"/>
        <scheme val="minor"/>
      </rPr>
      <t>Ligeras mejoras en la eficiencia en todas las entidades</t>
    </r>
    <r>
      <rPr>
        <sz val="11"/>
        <color theme="1"/>
        <rFont val="Calibri"/>
        <family val="2"/>
        <scheme val="minor"/>
      </rPr>
      <t>. Bankinter sigue entre las mejores de Europa.</t>
    </r>
  </si>
  <si>
    <r>
      <rPr>
        <b/>
        <sz val="11"/>
        <color theme="1"/>
        <rFont val="Calibri"/>
        <family val="2"/>
        <scheme val="minor"/>
      </rPr>
      <t>LCR elevadas en todas las entidades</t>
    </r>
    <r>
      <rPr>
        <sz val="11"/>
        <color theme="1"/>
        <rFont val="Calibri"/>
        <family val="2"/>
        <scheme val="minor"/>
      </rPr>
      <t>. Se frena la tendencia decreciente de los últimos trimestres, y en algunos casos se incrementa (Santander, Sabadell y Bankinter). Salvo Santander y BBVA, en el resto están por encima del 200%.</t>
    </r>
  </si>
  <si>
    <r>
      <rPr>
        <b/>
        <sz val="11"/>
        <color theme="1"/>
        <rFont val="Calibri"/>
        <family val="2"/>
        <scheme val="minor"/>
      </rPr>
      <t>Cet1 elevada y con escasas variacione</t>
    </r>
    <r>
      <rPr>
        <sz val="11"/>
        <color theme="1"/>
        <rFont val="Calibri"/>
        <family val="2"/>
        <scheme val="minor"/>
      </rPr>
      <t>s, muy por encima de los requerimientos.</t>
    </r>
  </si>
  <si>
    <r>
      <rPr>
        <b/>
        <sz val="11"/>
        <color theme="1"/>
        <rFont val="Calibri"/>
        <family val="2"/>
        <scheme val="minor"/>
      </rPr>
      <t>La morosidad se mantiene estable</t>
    </r>
    <r>
      <rPr>
        <sz val="11"/>
        <color theme="1"/>
        <rFont val="Calibri"/>
        <family val="2"/>
        <scheme val="minor"/>
      </rPr>
      <t>, con variaciones mínimas frente al trimestre anterior, aunque en algunos casos (Santander, CaixaBank y Sabadell) al alza.</t>
    </r>
  </si>
  <si>
    <t>0,,58%</t>
  </si>
  <si>
    <t>4Q2023</t>
  </si>
  <si>
    <t>Trimestre:</t>
  </si>
  <si>
    <t>Cajamar</t>
  </si>
  <si>
    <t>Abanca</t>
  </si>
  <si>
    <t>Periodo de análisis 31/12/2023 </t>
  </si>
  <si>
    <t>Año anterior 31/12/2022 </t>
  </si>
  <si>
    <t>Variación  interanual</t>
  </si>
  <si>
    <r>
      <t>Fuente</t>
    </r>
    <r>
      <rPr>
        <sz val="11"/>
        <color rgb="FF000000"/>
        <rFont val="Calibri"/>
        <family val="2"/>
        <scheme val="minor"/>
      </rPr>
      <t>: información financiera publicada por la entidad</t>
    </r>
  </si>
  <si>
    <t>-8 p.b.</t>
  </si>
  <si>
    <t>-1,5 p.p.</t>
  </si>
  <si>
    <t>Variación trimestral</t>
  </si>
  <si>
    <t>Min INN</t>
  </si>
  <si>
    <t>Max INN</t>
  </si>
  <si>
    <t>Min BN</t>
  </si>
  <si>
    <t>Max BN</t>
  </si>
  <si>
    <t>Min RoE</t>
  </si>
  <si>
    <t>Max RoE</t>
  </si>
  <si>
    <t>Rango Min INN</t>
  </si>
  <si>
    <t>Rango Min BN</t>
  </si>
  <si>
    <t>Rango Min RoE</t>
  </si>
  <si>
    <t>Rango Max RoE</t>
  </si>
  <si>
    <t>Rango Previsiones</t>
  </si>
  <si>
    <t>I.S.</t>
  </si>
  <si>
    <t>Deteri. y provisiones </t>
  </si>
  <si>
    <t>En azul los datos actualizados al trimestre vigente</t>
  </si>
  <si>
    <t>Kutxabank</t>
  </si>
  <si>
    <t>INN real</t>
  </si>
  <si>
    <t>Mediana previs.</t>
  </si>
  <si>
    <t>Ibercaja</t>
  </si>
  <si>
    <t>% sobre total</t>
  </si>
  <si>
    <t>% variación</t>
  </si>
  <si>
    <t>Gastos
gles.</t>
  </si>
  <si>
    <t>I. Soc.</t>
  </si>
  <si>
    <t>Colchón voluntario</t>
  </si>
  <si>
    <t>Requerimiento SREP</t>
  </si>
  <si>
    <t>Cuenta de resultados (M€)</t>
  </si>
  <si>
    <t>Imp. sociedades</t>
  </si>
  <si>
    <t>ESPAÑA</t>
  </si>
  <si>
    <t>4Q2022</t>
  </si>
  <si>
    <t>I.Socie.</t>
  </si>
  <si>
    <t>Unicaja normalmente no aporta RoE</t>
  </si>
  <si>
    <t>se puede incluir solamente INN y BN.</t>
  </si>
  <si>
    <t>Otros deterioros</t>
  </si>
  <si>
    <t>IS</t>
  </si>
  <si>
    <t>Comisiones</t>
  </si>
  <si>
    <t>44.7%</t>
  </si>
  <si>
    <t>56.53%</t>
  </si>
  <si>
    <t>1Q2024</t>
  </si>
  <si>
    <t>Periodo de análisis 31/03/2024</t>
  </si>
  <si>
    <t>Año anterior 31/03/2023</t>
  </si>
  <si>
    <t>Gravamen</t>
  </si>
  <si>
    <t>Gravam. 2024</t>
  </si>
  <si>
    <t>Completados en el trimestre analizado</t>
  </si>
  <si>
    <t>IIN</t>
  </si>
  <si>
    <t>Gravamen
2024</t>
  </si>
  <si>
    <t>Comisio.</t>
  </si>
  <si>
    <t>Empleados en Esp</t>
  </si>
  <si>
    <t>ingresos_netos_intereses</t>
  </si>
  <si>
    <t>ingresos_netos_intereses_esp</t>
  </si>
  <si>
    <t>Comisiones_esp</t>
  </si>
  <si>
    <t>margen_bruto</t>
  </si>
  <si>
    <t>gastos_explotación</t>
  </si>
  <si>
    <t>gastos_explotación_esp</t>
  </si>
  <si>
    <t>margen_explotación</t>
  </si>
  <si>
    <t>deterioros_y_provisiones</t>
  </si>
  <si>
    <t>deterioros_y_provisiones_esp</t>
  </si>
  <si>
    <t>resultado_antes_impuestos</t>
  </si>
  <si>
    <t>impuesto_sociedades</t>
  </si>
  <si>
    <t>atribuible_minoritarios</t>
  </si>
  <si>
    <t>resultado_neto</t>
  </si>
  <si>
    <t>resultado_neto_esp</t>
  </si>
  <si>
    <t>roa</t>
  </si>
  <si>
    <t>roe</t>
  </si>
  <si>
    <t>clientes</t>
  </si>
  <si>
    <t>empleados</t>
  </si>
  <si>
    <t>oficinas</t>
  </si>
  <si>
    <t>oficinas_esp</t>
  </si>
  <si>
    <t>activo_total</t>
  </si>
  <si>
    <t>depósitos</t>
  </si>
  <si>
    <t>cuentas_corrientes</t>
  </si>
  <si>
    <t>depósitos_plazo</t>
  </si>
  <si>
    <t>fuera_de_balance</t>
  </si>
  <si>
    <t>crédito_total</t>
  </si>
  <si>
    <t>npl_ratio</t>
  </si>
  <si>
    <t>coste_riesgo</t>
  </si>
  <si>
    <t>cobertura_morosidad</t>
  </si>
  <si>
    <t>cet1_fully_loaded</t>
  </si>
  <si>
    <t>lcr</t>
  </si>
  <si>
    <t>ltd</t>
  </si>
  <si>
    <t>coste_depósitos_esp</t>
  </si>
  <si>
    <t>tipos_crédito_esp</t>
  </si>
  <si>
    <t>margen_clientes_esp</t>
  </si>
  <si>
    <t>crédito_esp</t>
  </si>
  <si>
    <t>depósitos_esp</t>
  </si>
  <si>
    <t>entidad</t>
  </si>
  <si>
    <t>periodo</t>
  </si>
  <si>
    <t>2Q2024</t>
  </si>
  <si>
    <t>Periodo de análisis 30/06/2024</t>
  </si>
  <si>
    <t>Año anterior 30/06/2023</t>
  </si>
  <si>
    <t>Calendario de presentación de resultados. 2Q2024</t>
  </si>
  <si>
    <t>Ingresos intereses</t>
  </si>
  <si>
    <t>Gastos intereses</t>
  </si>
  <si>
    <t>Gastos inter.</t>
  </si>
  <si>
    <t>Gastos explot.</t>
  </si>
  <si>
    <t>Provisiones</t>
  </si>
  <si>
    <t>Ingres. inter.</t>
  </si>
  <si>
    <t>Grava
men</t>
  </si>
  <si>
    <t>Provisio.</t>
  </si>
  <si>
    <t>+39 p.b.</t>
  </si>
  <si>
    <t>+3,8 p.p.</t>
  </si>
  <si>
    <t>-14,9 p.p.</t>
  </si>
  <si>
    <t>+0,4 p.b.</t>
  </si>
  <si>
    <t>+2,0 p.p.</t>
  </si>
  <si>
    <t>-29 p.b.</t>
  </si>
  <si>
    <t>-25 p.b.</t>
  </si>
  <si>
    <t>+4,0 p.p.</t>
  </si>
  <si>
    <t>Gastos generales</t>
  </si>
  <si>
    <t>Provis.</t>
  </si>
  <si>
    <t>-2,7 p.p.</t>
  </si>
  <si>
    <t>+13 p.b.</t>
  </si>
  <si>
    <t>+5 p.p.</t>
  </si>
  <si>
    <t>-75 p.b.</t>
  </si>
  <si>
    <t>0,7 p.b.</t>
  </si>
  <si>
    <t>+28 p.p.</t>
  </si>
  <si>
    <t>-4,1 p.p.</t>
  </si>
  <si>
    <t>+18 p.p.</t>
  </si>
  <si>
    <t>Provis. y deteri.</t>
  </si>
  <si>
    <t>Margen 
intereses</t>
  </si>
  <si>
    <t>Gravamen
1Q2024</t>
  </si>
  <si>
    <t>+4,2 p.p.</t>
  </si>
  <si>
    <t>-6,2 p.p.</t>
  </si>
  <si>
    <t>+11,3 p.p.</t>
  </si>
  <si>
    <t>-4,3 p.p.</t>
  </si>
  <si>
    <t>+20,9 p.p.</t>
  </si>
  <si>
    <t>-3,1 p.p.</t>
  </si>
  <si>
    <t>-1,2 p.p.</t>
  </si>
  <si>
    <t>Comis. netas</t>
  </si>
  <si>
    <t>Ingres. dividendos</t>
  </si>
  <si>
    <t>+22 p.b.</t>
  </si>
  <si>
    <t>-11 p.b.</t>
  </si>
  <si>
    <t>+38 p.b.</t>
  </si>
  <si>
    <t>-24 p.b.</t>
  </si>
  <si>
    <t>-7 p.b.</t>
  </si>
  <si>
    <t>Rdo. Opera. Finan.</t>
  </si>
  <si>
    <t>Gravamen
1T2024</t>
  </si>
  <si>
    <t>2T2024</t>
  </si>
  <si>
    <t>1T2024</t>
  </si>
  <si>
    <t>Otras cargas explot.</t>
  </si>
  <si>
    <t>Gastos
explota.</t>
  </si>
  <si>
    <t>Margen intereses</t>
  </si>
  <si>
    <t>Deterioros y provisiones</t>
  </si>
  <si>
    <t>Resultado neto (sin gravamen)</t>
  </si>
  <si>
    <t>Caixabank</t>
  </si>
  <si>
    <t xml:space="preserve">Caída de IIN y de comisiones, y aumento </t>
  </si>
  <si>
    <t>Menor IS</t>
  </si>
  <si>
    <t>Mejora en el margen bruto y estabilidad por debajo</t>
  </si>
  <si>
    <t>Menor margen bruto y más gastos gles</t>
  </si>
  <si>
    <t>Fuerte aumento de gastos generales y provisiones</t>
  </si>
  <si>
    <t>Explicación variación geneficio</t>
  </si>
  <si>
    <t>Fuerte caída en el ROF</t>
  </si>
  <si>
    <t>ratio_eficiencia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</si>
</sst>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5">
    <numFmt numFmtId="41" formatCode="_-* #,##0_-;\-* #,##0_-;_-* &quot;-&quot;_-;_-@_-"/>
    <numFmt numFmtId="44" formatCode="_-* #,##0.00\ &quot;€&quot;_-;\-* #,##0.00\ &quot;€&quot;_-;_-* &quot;-&quot;??\ &quot;€&quot;_-;_-@_-"/>
    <numFmt numFmtId="43" formatCode="_-* #,##0.00_-;\-* #,##0.00_-;_-* &quot;-&quot;??_-;_-@_-"/>
    <numFmt numFmtId="164" formatCode="_-* #,##0.00\ _€_-;\-* #,##0.00\ _€_-;_-* &quot;-&quot;??\ _€_-;_-@_-"/>
    <numFmt numFmtId="165" formatCode="_-* #,##0.00\ [$€-1]_-;\-* #,##0.00\ [$€-1]_-;_-* &quot;-&quot;??\ [$€-1]_-"/>
    <numFmt numFmtId="166" formatCode="_(* #,##0.0_);_(* \(#,##0.0\);_(* &quot;-&quot;?_);@_)"/>
    <numFmt numFmtId="167" formatCode="0.0_)\%;\(0.0\)\%;0.0_)\%;@_)_%"/>
    <numFmt numFmtId="168" formatCode="#,##0.0_)_%;\(#,##0.0\)_%;0.0_)_%;@_)_%"/>
    <numFmt numFmtId="169" formatCode="#,##0.0_);\(#,##0.0\);#,##0.0_);@_)"/>
    <numFmt numFmtId="170" formatCode="&quot;£&quot;_(#,##0.00_);&quot;£&quot;\(#,##0.00\);&quot;£&quot;_(0.00_);@_)"/>
    <numFmt numFmtId="171" formatCode="#,##0.00_);\(#,##0.00\);0.00_);@_)"/>
    <numFmt numFmtId="172" formatCode="\€_(#,##0.00_);\€\(#,##0.00\);\€_(0.00_);@_)"/>
    <numFmt numFmtId="173" formatCode="#,##0_)\x;\(#,##0\)\x;0_)\x;@_)_x"/>
    <numFmt numFmtId="174" formatCode="#,##0_)_x;\(#,##0\)_x;0_)_x;@_)_x"/>
    <numFmt numFmtId="175" formatCode="0.0%"/>
    <numFmt numFmtId="176" formatCode="#,##0.0"/>
    <numFmt numFmtId="177" formatCode="[$-F800]dddd\,\ mmmm\ dd\,\ yyyy"/>
    <numFmt numFmtId="178" formatCode="0.000"/>
    <numFmt numFmtId="179" formatCode="#,##0;\(#,##0\);#,##0;_(@_)"/>
    <numFmt numFmtId="180" formatCode="_-* #,##0.00\ _P_t_a_-;\-* #,##0.00\ _P_t_a_-;_-* &quot;-&quot;??\ _P_t_a_-;_-@_-"/>
    <numFmt numFmtId="181" formatCode="_-* #,##0.00\ [$€]_-;\-* #,##0.00\ [$€]_-;_-* &quot;-&quot;??\ [$€]_-;_-@_-"/>
    <numFmt numFmtId="182" formatCode="[$€-2]\ #,##0.00;[Red]\-[$€-2]\ #,##0.00"/>
    <numFmt numFmtId="183" formatCode="0.0"/>
    <numFmt numFmtId="184" formatCode="#,##0.0000"/>
    <numFmt numFmtId="185" formatCode="0.0000"/>
    <numFmt numFmtId="186" formatCode="0.000000"/>
    <numFmt numFmtId="187" formatCode="#,##0;\(#,##0\);&quot;—&quot;"/>
    <numFmt numFmtId="188" formatCode="&quot;$&quot;#,##0\ ;\(&quot;$&quot;#,##0\)"/>
    <numFmt numFmtId="189" formatCode="#,##0,"/>
    <numFmt numFmtId="190" formatCode="#,##0.0,,"/>
    <numFmt numFmtId="191" formatCode="#,###,##0.00;\(#,###,##0.00\)"/>
    <numFmt numFmtId="192" formatCode="#,###,##0;\(#,###,##0\)"/>
    <numFmt numFmtId="193" formatCode="&quot;$&quot;#,###,##0.00;\(&quot;$&quot;#,###,##0.00\)"/>
    <numFmt numFmtId="194" formatCode="&quot;$&quot;#,###,##0;\(&quot;$&quot;#,###,##0\)"/>
    <numFmt numFmtId="195" formatCode="#,##0.00%;\(#,##0.00%\)"/>
    <numFmt numFmtId="196" formatCode="_(* #,##0.0_);_(* \(#,##0.0\);_(* &quot;-&quot;??_);_(@_)"/>
    <numFmt numFmtId="197" formatCode="_-* #,##0.00\ _P_t_s_-;\-* #,##0.00\ _P_t_s_-;_-* &quot;-&quot;??\ _P_t_s_-;_-@_-"/>
    <numFmt numFmtId="198" formatCode="#,##0.0,;\-#,##0.0,;&quot;--&quot;"/>
    <numFmt numFmtId="199" formatCode="_(&quot;$&quot;* #,##0_);_(&quot;$&quot;* \(#,##0\);_(&quot;$&quot;* &quot;-&quot;_);_(@_)"/>
    <numFmt numFmtId="200" formatCode="_(&quot;$&quot;* #,##0.00_);_(&quot;$&quot;* \(#,##0.00\);_(&quot;$&quot;* &quot;-&quot;??_);_(@_)"/>
    <numFmt numFmtId="201" formatCode="0.00_)"/>
    <numFmt numFmtId="202" formatCode="General_)"/>
    <numFmt numFmtId="203" formatCode="&quot;$&quot;#,##0_);[Red]\(&quot;$&quot;#,##0\)"/>
    <numFmt numFmtId="204" formatCode="_ * #,##0.00_ ;_ * \-#,##0.00_ ;_ * &quot;-&quot;??_ ;_ @_ "/>
    <numFmt numFmtId="205" formatCode="_ &quot;$&quot;\ * #,##0.00_ ;_ &quot;$&quot;\ * \-#,##0.00_ ;_ &quot;$&quot;\ * &quot;-&quot;??_ ;_ @_ "/>
  </numFmts>
  <fonts count="14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color indexed="8"/>
      <name val="Arial"/>
      <family val="2"/>
    </font>
    <font>
      <sz val="10"/>
      <color indexed="60"/>
      <name val="Arial"/>
      <family val="2"/>
    </font>
    <font>
      <sz val="10"/>
      <color indexed="17"/>
      <name val="Arial"/>
      <family val="2"/>
    </font>
    <font>
      <b/>
      <sz val="10"/>
      <color indexed="52"/>
      <name val="Arial"/>
      <family val="2"/>
    </font>
    <font>
      <b/>
      <sz val="10"/>
      <color indexed="60"/>
      <name val="Arial"/>
      <family val="2"/>
    </font>
    <font>
      <sz val="10"/>
      <color indexed="52"/>
      <name val="Arial"/>
      <family val="2"/>
    </font>
    <font>
      <b/>
      <sz val="11"/>
      <color indexed="63"/>
      <name val="Arial"/>
      <family val="2"/>
    </font>
    <font>
      <sz val="10"/>
      <color indexed="54"/>
      <name val="Arial"/>
      <family val="2"/>
    </font>
    <font>
      <sz val="10"/>
      <color indexed="20"/>
      <name val="Arial"/>
      <family val="2"/>
    </font>
    <font>
      <sz val="10"/>
      <color indexed="19"/>
      <name val="Arial"/>
      <family val="2"/>
    </font>
    <font>
      <b/>
      <sz val="10"/>
      <color indexed="38"/>
      <name val="Arial"/>
      <family val="2"/>
    </font>
    <font>
      <sz val="10"/>
      <color indexed="10"/>
      <name val="Arial"/>
      <family val="2"/>
    </font>
    <font>
      <i/>
      <sz val="10"/>
      <color indexed="23"/>
      <name val="Arial"/>
      <family val="2"/>
    </font>
    <font>
      <b/>
      <sz val="18"/>
      <color indexed="63"/>
      <name val="Cambria"/>
      <family val="2"/>
    </font>
    <font>
      <b/>
      <sz val="15"/>
      <color indexed="63"/>
      <name val="Arial"/>
      <family val="2"/>
    </font>
    <font>
      <b/>
      <sz val="13"/>
      <color indexed="63"/>
      <name val="Arial"/>
      <family val="2"/>
    </font>
    <font>
      <b/>
      <sz val="10"/>
      <color indexed="8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sz val="12"/>
      <name val="Arial"/>
      <family val="2"/>
    </font>
    <font>
      <sz val="11"/>
      <color indexed="20"/>
      <name val="Calibri"/>
      <family val="2"/>
    </font>
    <font>
      <sz val="10"/>
      <name val="Courier"/>
      <family val="3"/>
    </font>
    <font>
      <sz val="12"/>
      <name val="Times New Roman"/>
      <family val="1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38"/>
      <name val="Cambria"/>
      <family val="2"/>
    </font>
    <font>
      <b/>
      <sz val="15"/>
      <color indexed="38"/>
      <name val="Calibri"/>
      <family val="2"/>
    </font>
    <font>
      <b/>
      <sz val="13"/>
      <color indexed="38"/>
      <name val="Calibri"/>
      <family val="2"/>
    </font>
    <font>
      <b/>
      <sz val="11"/>
      <color indexed="38"/>
      <name val="Calibri"/>
      <family val="2"/>
    </font>
    <font>
      <u/>
      <sz val="10"/>
      <color theme="10"/>
      <name val="Arial"/>
      <family val="2"/>
    </font>
    <font>
      <sz val="11"/>
      <color theme="1"/>
      <name val="Calibri"/>
      <family val="2"/>
    </font>
    <font>
      <b/>
      <sz val="22"/>
      <color indexed="18"/>
      <name val="Arial"/>
      <family val="2"/>
    </font>
    <font>
      <b/>
      <sz val="14"/>
      <color indexed="18"/>
      <name val="Arial"/>
      <family val="2"/>
    </font>
    <font>
      <sz val="9"/>
      <color indexed="8"/>
      <name val="Arial"/>
      <family val="2"/>
    </font>
    <font>
      <b/>
      <sz val="10"/>
      <color indexed="18"/>
      <name val="Arial"/>
      <family val="2"/>
    </font>
    <font>
      <b/>
      <u val="singleAccounting"/>
      <sz val="10"/>
      <color indexed="18"/>
      <name val="Arial"/>
      <family val="2"/>
    </font>
    <font>
      <sz val="10"/>
      <name val="Barclays Sans"/>
      <family val="2"/>
    </font>
    <font>
      <sz val="11"/>
      <color indexed="60"/>
      <name val="Calibri"/>
      <family val="2"/>
      <scheme val="minor"/>
    </font>
    <font>
      <sz val="11"/>
      <color indexed="60"/>
      <name val="Calibri"/>
      <family val="2"/>
    </font>
    <font>
      <sz val="9"/>
      <name val="Arial"/>
      <family val="2"/>
    </font>
    <font>
      <b/>
      <sz val="9"/>
      <color indexed="24"/>
      <name val="Arial"/>
      <family val="2"/>
    </font>
    <font>
      <b/>
      <sz val="11"/>
      <color indexed="24"/>
      <name val="Arial"/>
      <family val="2"/>
    </font>
    <font>
      <b/>
      <sz val="11"/>
      <color indexed="60"/>
      <name val="Calibri"/>
      <family val="2"/>
      <scheme val="minor"/>
    </font>
    <font>
      <b/>
      <sz val="11"/>
      <color indexed="60"/>
      <name val="Calibri"/>
      <family val="2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i/>
      <sz val="10"/>
      <name val="Arial"/>
      <family val="2"/>
    </font>
    <font>
      <sz val="11"/>
      <name val="Arial"/>
      <family val="2"/>
    </font>
    <font>
      <sz val="11"/>
      <color rgb="FFFF0000"/>
      <name val="Calibri"/>
      <family val="2"/>
      <scheme val="minor"/>
    </font>
    <font>
      <b/>
      <u/>
      <sz val="11"/>
      <color theme="1"/>
      <name val="Arial"/>
      <family val="2"/>
    </font>
    <font>
      <b/>
      <sz val="18"/>
      <color indexed="56"/>
      <name val="Cambria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2"/>
      <name val="Arial MT"/>
    </font>
    <font>
      <b/>
      <sz val="13"/>
      <color indexed="56"/>
      <name val="Calibri"/>
      <family val="2"/>
    </font>
    <font>
      <b/>
      <sz val="11"/>
      <color indexed="8"/>
      <name val="Calibri"/>
      <family val="2"/>
    </font>
    <font>
      <sz val="11"/>
      <color indexed="8"/>
      <name val="Times New Roman"/>
      <family val="1"/>
    </font>
    <font>
      <b/>
      <i/>
      <sz val="11"/>
      <color indexed="8"/>
      <name val="Times New Roman"/>
      <family val="1"/>
    </font>
    <font>
      <b/>
      <sz val="11"/>
      <color indexed="16"/>
      <name val="Times New Roman"/>
      <family val="1"/>
    </font>
    <font>
      <b/>
      <sz val="22"/>
      <color indexed="8"/>
      <name val="Times New Roman"/>
      <family val="1"/>
    </font>
    <font>
      <sz val="7"/>
      <name val="Arial"/>
      <family val="2"/>
    </font>
    <font>
      <sz val="10"/>
      <color theme="1"/>
      <name val="Bankinter"/>
      <family val="2"/>
    </font>
    <font>
      <sz val="10"/>
      <color theme="0"/>
      <name val="Bankinter"/>
      <family val="2"/>
    </font>
    <font>
      <sz val="10"/>
      <color rgb="FF006100"/>
      <name val="Bankinter"/>
      <family val="2"/>
    </font>
    <font>
      <b/>
      <sz val="10"/>
      <color rgb="FFFA7D00"/>
      <name val="Bankinter"/>
      <family val="2"/>
    </font>
    <font>
      <b/>
      <sz val="10"/>
      <color theme="0"/>
      <name val="Bankinter"/>
      <family val="2"/>
    </font>
    <font>
      <sz val="10"/>
      <color rgb="FFFA7D00"/>
      <name val="Bankinter"/>
      <family val="2"/>
    </font>
    <font>
      <b/>
      <sz val="15"/>
      <color theme="3"/>
      <name val="Bankinter"/>
      <family val="2"/>
    </font>
    <font>
      <b/>
      <sz val="11"/>
      <color theme="3"/>
      <name val="Bankinter"/>
      <family val="2"/>
    </font>
    <font>
      <sz val="10"/>
      <color rgb="FF3F3F76"/>
      <name val="Bankinter"/>
      <family val="2"/>
    </font>
    <font>
      <sz val="10"/>
      <color rgb="FF9C0006"/>
      <name val="Bankinter"/>
      <family val="2"/>
    </font>
    <font>
      <sz val="10"/>
      <color rgb="FF9C6500"/>
      <name val="Bankinter"/>
      <family val="2"/>
    </font>
    <font>
      <b/>
      <sz val="10"/>
      <color rgb="FF3F3F3F"/>
      <name val="Bankinter"/>
      <family val="2"/>
    </font>
    <font>
      <sz val="10"/>
      <color rgb="FFFF0000"/>
      <name val="Bankinter"/>
      <family val="2"/>
    </font>
    <font>
      <i/>
      <sz val="10"/>
      <color rgb="FF7F7F7F"/>
      <name val="Bankinter"/>
      <family val="2"/>
    </font>
    <font>
      <b/>
      <sz val="18"/>
      <color theme="3"/>
      <name val="Calibri Light"/>
      <family val="2"/>
      <scheme val="major"/>
    </font>
    <font>
      <b/>
      <sz val="13"/>
      <color theme="3"/>
      <name val="Bankinter"/>
      <family val="2"/>
    </font>
    <font>
      <b/>
      <sz val="10"/>
      <color theme="1"/>
      <name val="Bankinter"/>
      <family val="2"/>
    </font>
    <font>
      <b/>
      <sz val="11"/>
      <color theme="1"/>
      <name val="Arial"/>
      <family val="2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u/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/>
      <sz val="10"/>
      <color rgb="FF00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i/>
      <sz val="10"/>
      <color rgb="FF000000"/>
      <name val="Calibri"/>
      <family val="2"/>
      <scheme val="minor"/>
    </font>
    <font>
      <u/>
      <sz val="8"/>
      <color rgb="FF000000"/>
      <name val="Calibri"/>
      <family val="2"/>
      <scheme val="minor"/>
    </font>
    <font>
      <sz val="12.1"/>
      <color rgb="FFFF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BBVA Office Book"/>
      <family val="2"/>
    </font>
    <font>
      <b/>
      <sz val="10"/>
      <name val="BBVA Office Book"/>
      <family val="2"/>
    </font>
    <font>
      <b/>
      <sz val="10"/>
      <name val="Arial"/>
      <family val="2"/>
    </font>
    <font>
      <sz val="8"/>
      <name val="Arial"/>
      <family val="2"/>
    </font>
    <font>
      <b/>
      <sz val="10"/>
      <color theme="0"/>
      <name val="BBVA Office Book"/>
      <family val="2"/>
    </font>
    <font>
      <sz val="12"/>
      <name val="Tms Rmn"/>
    </font>
    <font>
      <sz val="10"/>
      <name val="Helv"/>
    </font>
    <font>
      <b/>
      <sz val="9"/>
      <color indexed="12"/>
      <name val="Tahoma"/>
      <family val="2"/>
    </font>
    <font>
      <sz val="10"/>
      <name val="MS Sans Serif"/>
      <family val="2"/>
    </font>
    <font>
      <sz val="12"/>
      <color indexed="24"/>
      <name val="Arial"/>
      <family val="2"/>
    </font>
    <font>
      <u/>
      <sz val="10"/>
      <color indexed="20"/>
      <name val="Arial"/>
      <family val="2"/>
    </font>
    <font>
      <sz val="10"/>
      <color indexed="0"/>
      <name val="Arial"/>
      <family val="2"/>
    </font>
    <font>
      <sz val="18"/>
      <color indexed="24"/>
      <name val="Arial"/>
      <family val="2"/>
    </font>
    <font>
      <b/>
      <sz val="15"/>
      <color indexed="56"/>
      <name val="Calibri"/>
      <family val="2"/>
    </font>
    <font>
      <sz val="8"/>
      <color indexed="24"/>
      <name val="Arial"/>
      <family val="2"/>
    </font>
    <font>
      <b/>
      <sz val="18"/>
      <color indexed="24"/>
      <name val="Arial"/>
      <family val="2"/>
    </font>
    <font>
      <b/>
      <sz val="12"/>
      <color indexed="24"/>
      <name val="Arial"/>
      <family val="2"/>
    </font>
    <font>
      <b/>
      <sz val="11"/>
      <name val="Tahoma"/>
      <family val="2"/>
    </font>
    <font>
      <sz val="8"/>
      <name val="Times New Roman"/>
      <family val="1"/>
    </font>
    <font>
      <sz val="10"/>
      <color indexed="8"/>
      <name val="MS Sans Serif"/>
      <family val="2"/>
    </font>
    <font>
      <sz val="9"/>
      <name val="Geneva"/>
    </font>
    <font>
      <sz val="7"/>
      <name val="Small Fonts"/>
      <family val="2"/>
    </font>
    <font>
      <b/>
      <i/>
      <sz val="16"/>
      <name val="Helv"/>
    </font>
    <font>
      <sz val="6"/>
      <name val="Helv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sz val="8"/>
      <color indexed="0"/>
      <name val="Arial"/>
      <family val="2"/>
    </font>
    <font>
      <b/>
      <sz val="9"/>
      <color indexed="8"/>
      <name val="Arial"/>
      <family val="2"/>
    </font>
    <font>
      <b/>
      <i/>
      <sz val="10"/>
      <name val="CG Omega (W1)"/>
    </font>
    <font>
      <b/>
      <sz val="12"/>
      <name val="Arial MT"/>
      <family val="2"/>
    </font>
    <font>
      <b/>
      <i/>
      <sz val="10"/>
      <name val="MS Sans Serif"/>
      <family val="2"/>
    </font>
    <font>
      <sz val="10"/>
      <name val="Geneva"/>
    </font>
    <font>
      <u/>
      <sz val="10"/>
      <color indexed="36"/>
      <name val="Arial"/>
      <family val="2"/>
    </font>
    <font>
      <u/>
      <sz val="10"/>
      <color indexed="12"/>
      <name val="Arial"/>
      <family val="2"/>
    </font>
    <font>
      <i/>
      <sz val="11"/>
      <color theme="1"/>
      <name val="Calibri"/>
      <family val="2"/>
      <scheme val="minor"/>
    </font>
  </fonts>
  <fills count="1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4"/>
      </patternFill>
    </fill>
    <fill>
      <patternFill patternType="solid">
        <fgColor indexed="32"/>
      </patternFill>
    </fill>
    <fill>
      <patternFill patternType="solid">
        <fgColor indexed="27"/>
      </patternFill>
    </fill>
    <fill>
      <patternFill patternType="solid">
        <fgColor indexed="35"/>
      </patternFill>
    </fill>
    <fill>
      <patternFill patternType="solid">
        <fgColor indexed="43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24"/>
      </patternFill>
    </fill>
    <fill>
      <patternFill patternType="solid">
        <fgColor indexed="56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25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45"/>
      </patternFill>
    </fill>
    <fill>
      <patternFill patternType="solid">
        <fgColor theme="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32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4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8" tint="0.79985961485641044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theme="9" tint="0.79985961485641044"/>
        <bgColor indexed="64"/>
      </patternFill>
    </fill>
    <fill>
      <patternFill patternType="solid">
        <fgColor theme="4" tint="0.79985961485641044"/>
        <bgColor indexed="64"/>
      </patternFill>
    </fill>
    <fill>
      <patternFill patternType="solid">
        <fgColor theme="5" tint="0.79985961485641044"/>
        <bgColor indexed="64"/>
      </patternFill>
    </fill>
    <fill>
      <patternFill patternType="solid">
        <fgColor theme="6" tint="0.79985961485641044"/>
        <bgColor indexed="64"/>
      </patternFill>
    </fill>
    <fill>
      <patternFill patternType="solid">
        <fgColor theme="7" tint="0.79985961485641044"/>
        <bgColor indexed="64"/>
      </patternFill>
    </fill>
    <fill>
      <patternFill patternType="solid">
        <fgColor indexed="3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5" tint="0.59974974822229687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theme="4" tint="0.59974974822229687"/>
        <bgColor indexed="64"/>
      </patternFill>
    </fill>
    <fill>
      <patternFill patternType="solid">
        <fgColor theme="6" tint="0.59974974822229687"/>
        <bgColor indexed="64"/>
      </patternFill>
    </fill>
    <fill>
      <patternFill patternType="solid">
        <fgColor theme="7" tint="0.59974974822229687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FF73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99CC"/>
        <bgColor indexed="64"/>
      </patternFill>
    </fill>
    <fill>
      <patternFill patternType="solid">
        <fgColor rgb="FF094FA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A0D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6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57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89999084444715716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indexed="9"/>
      </patternFill>
    </fill>
  </fills>
  <borders count="13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 style="medium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dotted">
        <color rgb="FF000000"/>
      </bottom>
      <diagonal/>
    </border>
    <border>
      <left style="medium">
        <color rgb="FF000000"/>
      </left>
      <right/>
      <top/>
      <bottom style="dotted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38"/>
      </left>
      <right style="double">
        <color indexed="38"/>
      </right>
      <top style="double">
        <color indexed="38"/>
      </top>
      <bottom style="double">
        <color indexed="3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38"/>
      </left>
      <right style="thin">
        <color indexed="38"/>
      </right>
      <top style="thin">
        <color indexed="38"/>
      </top>
      <bottom style="thin">
        <color indexed="38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35"/>
      </bottom>
      <diagonal/>
    </border>
    <border>
      <left/>
      <right/>
      <top/>
      <bottom style="medium">
        <color indexed="35"/>
      </bottom>
      <diagonal/>
    </border>
    <border>
      <left/>
      <right/>
      <top/>
      <bottom style="thick">
        <color indexed="24"/>
      </bottom>
      <diagonal/>
    </border>
    <border>
      <left/>
      <right/>
      <top/>
      <bottom style="medium">
        <color indexed="24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/>
      <top/>
      <bottom style="medium">
        <color indexed="18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 style="double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/>
      <right/>
      <top/>
      <bottom style="dotted">
        <color indexed="64"/>
      </bottom>
      <diagonal/>
    </border>
    <border>
      <left style="medium">
        <color rgb="FF000000"/>
      </left>
      <right/>
      <top/>
      <bottom style="dotted">
        <color indexed="64"/>
      </bottom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rgb="FF000000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indexed="64"/>
      </right>
      <top/>
      <bottom style="dotted">
        <color indexed="64"/>
      </bottom>
      <diagonal/>
    </border>
    <border>
      <left style="medium">
        <color rgb="FF000000"/>
      </left>
      <right style="medium">
        <color indexed="64"/>
      </right>
      <top/>
      <bottom style="medium">
        <color rgb="FF000000"/>
      </bottom>
      <diagonal/>
    </border>
    <border>
      <left style="medium">
        <color rgb="FF000000"/>
      </left>
      <right style="medium">
        <color indexed="64"/>
      </right>
      <top/>
      <bottom style="dotted">
        <color rgb="FF000000"/>
      </bottom>
      <diagonal/>
    </border>
    <border>
      <left/>
      <right style="medium">
        <color rgb="FF000000"/>
      </right>
      <top/>
      <bottom style="dotted">
        <color rgb="FF000000"/>
      </bottom>
      <diagonal/>
    </border>
    <border>
      <left style="medium">
        <color rgb="FF000000"/>
      </left>
      <right/>
      <top style="medium">
        <color rgb="FF000000"/>
      </top>
      <bottom style="dotted">
        <color rgb="FF000000"/>
      </bottom>
      <diagonal/>
    </border>
    <border>
      <left style="medium">
        <color rgb="FF000000"/>
      </left>
      <right/>
      <top style="dotted">
        <color rgb="FF000000"/>
      </top>
      <bottom style="medium">
        <color rgb="FF000000"/>
      </bottom>
      <diagonal/>
    </border>
    <border>
      <left/>
      <right/>
      <top style="dotted">
        <color rgb="FF000000"/>
      </top>
      <bottom style="medium">
        <color rgb="FF000000"/>
      </bottom>
      <diagonal/>
    </border>
    <border>
      <left style="medium">
        <color rgb="FF000000"/>
      </left>
      <right/>
      <top style="dotted">
        <color rgb="FF000000"/>
      </top>
      <bottom style="dotted">
        <color indexed="64"/>
      </bottom>
      <diagonal/>
    </border>
    <border>
      <left style="medium">
        <color rgb="FF000000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/>
      <bottom/>
      <diagonal/>
    </border>
    <border>
      <left style="medium">
        <color rgb="FF000000"/>
      </left>
      <right/>
      <top style="dotted">
        <color rgb="FF000000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dotted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rgb="FF000000"/>
      </bottom>
      <diagonal/>
    </border>
    <border>
      <left style="medium">
        <color indexed="64"/>
      </left>
      <right/>
      <top/>
      <bottom style="dotted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dotted">
        <color rgb="FF000000"/>
      </bottom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/>
      <right/>
      <top/>
      <bottom style="thin">
        <color rgb="FF009AD8"/>
      </bottom>
      <diagonal/>
    </border>
    <border>
      <left/>
      <right/>
      <top style="thin">
        <color rgb="FF009AD8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dotted">
        <color indexed="64"/>
      </top>
      <bottom/>
      <diagonal/>
    </border>
    <border>
      <left style="medium">
        <color rgb="FF000000"/>
      </left>
      <right/>
      <top style="dotted">
        <color indexed="64"/>
      </top>
      <bottom/>
      <diagonal/>
    </border>
    <border>
      <left style="medium">
        <color rgb="FF000000"/>
      </left>
      <right style="medium">
        <color indexed="64"/>
      </right>
      <top style="dotted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/>
      <bottom style="thin">
        <color indexed="64"/>
      </bottom>
      <diagonal/>
    </border>
    <border>
      <left style="medium">
        <color rgb="FF000000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8"/>
      </right>
      <top/>
      <bottom/>
      <diagonal/>
    </border>
    <border>
      <left/>
      <right/>
      <top/>
      <bottom style="thick">
        <color indexed="62"/>
      </bottom>
      <diagonal/>
    </border>
    <border>
      <left/>
      <right/>
      <top style="double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33082">
    <xf numFmtId="0" fontId="0" fillId="0" borderId="0"/>
    <xf numFmtId="9" fontId="1" fillId="0" borderId="0" applyFont="0" applyFill="0" applyBorder="0" applyAlignment="0" applyProtection="0"/>
    <xf numFmtId="0" fontId="7" fillId="0" borderId="0"/>
    <xf numFmtId="0" fontId="26" fillId="2" borderId="0" applyNumberFormat="0" applyBorder="0" applyAlignment="0" applyProtection="0"/>
    <xf numFmtId="0" fontId="26" fillId="3" borderId="0" applyNumberFormat="0" applyBorder="0" applyAlignment="0" applyProtection="0"/>
    <xf numFmtId="0" fontId="26" fillId="4" borderId="0" applyNumberFormat="0" applyBorder="0" applyAlignment="0" applyProtection="0"/>
    <xf numFmtId="0" fontId="26" fillId="5" borderId="0" applyNumberFormat="0" applyBorder="0" applyAlignment="0" applyProtection="0"/>
    <xf numFmtId="0" fontId="26" fillId="2" borderId="0" applyNumberFormat="0" applyBorder="0" applyAlignment="0" applyProtection="0"/>
    <xf numFmtId="0" fontId="26" fillId="3" borderId="0" applyNumberFormat="0" applyBorder="0" applyAlignment="0" applyProtection="0"/>
    <xf numFmtId="0" fontId="8" fillId="6" borderId="0" applyNumberFormat="0" applyBorder="0" applyAlignment="0" applyProtection="0"/>
    <xf numFmtId="0" fontId="8" fillId="3" borderId="0" applyNumberFormat="0" applyBorder="0" applyAlignment="0" applyProtection="0"/>
    <xf numFmtId="0" fontId="8" fillId="4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3" borderId="0" applyNumberFormat="0" applyBorder="0" applyAlignment="0" applyProtection="0"/>
    <xf numFmtId="0" fontId="26" fillId="8" borderId="0" applyNumberFormat="0" applyBorder="0" applyAlignment="0" applyProtection="0"/>
    <xf numFmtId="0" fontId="26" fillId="3" borderId="0" applyNumberFormat="0" applyBorder="0" applyAlignment="0" applyProtection="0"/>
    <xf numFmtId="0" fontId="26" fillId="9" borderId="0" applyNumberFormat="0" applyBorder="0" applyAlignment="0" applyProtection="0"/>
    <xf numFmtId="0" fontId="26" fillId="10" borderId="0" applyNumberFormat="0" applyBorder="0" applyAlignment="0" applyProtection="0"/>
    <xf numFmtId="0" fontId="26" fillId="8" borderId="0" applyNumberFormat="0" applyBorder="0" applyAlignment="0" applyProtection="0"/>
    <xf numFmtId="0" fontId="26" fillId="3" borderId="0" applyNumberFormat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2" borderId="0" applyNumberFormat="0" applyBorder="0" applyAlignment="0" applyProtection="0"/>
    <xf numFmtId="0" fontId="8" fillId="3" borderId="0" applyNumberFormat="0" applyBorder="0" applyAlignment="0" applyProtection="0"/>
    <xf numFmtId="0" fontId="27" fillId="8" borderId="0" applyNumberFormat="0" applyBorder="0" applyAlignment="0" applyProtection="0"/>
    <xf numFmtId="0" fontId="27" fillId="3" borderId="0" applyNumberFormat="0" applyBorder="0" applyAlignment="0" applyProtection="0"/>
    <xf numFmtId="0" fontId="27" fillId="9" borderId="0" applyNumberFormat="0" applyBorder="0" applyAlignment="0" applyProtection="0"/>
    <xf numFmtId="0" fontId="27" fillId="10" borderId="0" applyNumberFormat="0" applyBorder="0" applyAlignment="0" applyProtection="0"/>
    <xf numFmtId="0" fontId="27" fillId="8" borderId="0" applyNumberFormat="0" applyBorder="0" applyAlignment="0" applyProtection="0"/>
    <xf numFmtId="0" fontId="27" fillId="3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2" borderId="0" applyNumberFormat="0" applyBorder="0" applyAlignment="0" applyProtection="0"/>
    <xf numFmtId="0" fontId="9" fillId="3" borderId="0" applyNumberFormat="0" applyBorder="0" applyAlignment="0" applyProtection="0"/>
    <xf numFmtId="0" fontId="27" fillId="14" borderId="0" applyNumberFormat="0" applyBorder="0" applyAlignment="0" applyProtection="0"/>
    <xf numFmtId="0" fontId="27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4" borderId="0" applyNumberFormat="0" applyBorder="0" applyAlignment="0" applyProtection="0"/>
    <xf numFmtId="0" fontId="27" fillId="18" borderId="0" applyNumberFormat="0" applyBorder="0" applyAlignment="0" applyProtection="0"/>
    <xf numFmtId="0" fontId="28" fillId="19" borderId="0" applyNumberFormat="0" applyBorder="0" applyAlignment="0" applyProtection="0"/>
    <xf numFmtId="0" fontId="10" fillId="19" borderId="0" applyNumberFormat="0" applyBorder="0" applyAlignment="0" applyProtection="0"/>
    <xf numFmtId="0" fontId="29" fillId="2" borderId="12" applyNumberFormat="0" applyAlignment="0" applyProtection="0"/>
    <xf numFmtId="0" fontId="11" fillId="6" borderId="12" applyNumberFormat="0" applyAlignment="0" applyProtection="0"/>
    <xf numFmtId="0" fontId="30" fillId="20" borderId="13" applyNumberFormat="0" applyAlignment="0" applyProtection="0"/>
    <xf numFmtId="0" fontId="31" fillId="0" borderId="14" applyNumberFormat="0" applyFill="0" applyAlignment="0" applyProtection="0"/>
    <xf numFmtId="0" fontId="12" fillId="5" borderId="15" applyNumberFormat="0" applyAlignment="0" applyProtection="0"/>
    <xf numFmtId="0" fontId="13" fillId="0" borderId="14" applyNumberFormat="0" applyFill="0" applyAlignment="0" applyProtection="0"/>
    <xf numFmtId="0" fontId="14" fillId="0" borderId="0" applyNumberFormat="0" applyFill="0" applyBorder="0" applyAlignment="0" applyProtection="0"/>
    <xf numFmtId="0" fontId="9" fillId="14" borderId="0" applyNumberFormat="0" applyBorder="0" applyAlignment="0" applyProtection="0"/>
    <xf numFmtId="0" fontId="9" fillId="13" borderId="0" applyNumberFormat="0" applyBorder="0" applyAlignment="0" applyProtection="0"/>
    <xf numFmtId="0" fontId="9" fillId="21" borderId="0" applyNumberFormat="0" applyBorder="0" applyAlignment="0" applyProtection="0"/>
    <xf numFmtId="0" fontId="9" fillId="17" borderId="0" applyNumberFormat="0" applyBorder="0" applyAlignment="0" applyProtection="0"/>
    <xf numFmtId="0" fontId="9" fillId="14" borderId="0" applyNumberFormat="0" applyBorder="0" applyAlignment="0" applyProtection="0"/>
    <xf numFmtId="0" fontId="9" fillId="13" borderId="0" applyNumberFormat="0" applyBorder="0" applyAlignment="0" applyProtection="0"/>
    <xf numFmtId="0" fontId="15" fillId="3" borderId="12" applyNumberFormat="0" applyAlignment="0" applyProtection="0"/>
    <xf numFmtId="165" fontId="32" fillId="0" borderId="0" applyFont="0" applyFill="0" applyBorder="0" applyAlignment="0" applyProtection="0"/>
    <xf numFmtId="0" fontId="43" fillId="0" borderId="0" applyNumberFormat="0" applyFill="0" applyBorder="0" applyAlignment="0" applyProtection="0">
      <alignment vertical="top"/>
      <protection locked="0"/>
    </xf>
    <xf numFmtId="0" fontId="33" fillId="22" borderId="0" applyNumberFormat="0" applyBorder="0" applyAlignment="0" applyProtection="0"/>
    <xf numFmtId="0" fontId="16" fillId="22" borderId="0" applyNumberFormat="0" applyBorder="0" applyAlignment="0" applyProtection="0"/>
    <xf numFmtId="43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0" fontId="17" fillId="9" borderId="0" applyNumberFormat="0" applyBorder="0" applyAlignment="0" applyProtection="0"/>
    <xf numFmtId="0" fontId="34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5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5" fillId="0" borderId="0"/>
    <xf numFmtId="0" fontId="7" fillId="0" borderId="0"/>
    <xf numFmtId="0" fontId="7" fillId="0" borderId="0"/>
    <xf numFmtId="0" fontId="7" fillId="0" borderId="0"/>
    <xf numFmtId="0" fontId="25" fillId="0" borderId="0"/>
    <xf numFmtId="0" fontId="25" fillId="0" borderId="0"/>
    <xf numFmtId="0" fontId="1" fillId="0" borderId="0"/>
    <xf numFmtId="0" fontId="25" fillId="0" borderId="0"/>
    <xf numFmtId="0" fontId="25" fillId="0" borderId="0"/>
    <xf numFmtId="0" fontId="35" fillId="0" borderId="0"/>
    <xf numFmtId="0" fontId="7" fillId="0" borderId="0"/>
    <xf numFmtId="0" fontId="1" fillId="0" borderId="0"/>
    <xf numFmtId="0" fontId="7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7" fillId="0" borderId="0"/>
    <xf numFmtId="0" fontId="3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5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5" fillId="4" borderId="16" applyNumberFormat="0" applyFont="0" applyAlignment="0" applyProtection="0"/>
    <xf numFmtId="0" fontId="25" fillId="4" borderId="16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36" fillId="2" borderId="17" applyNumberFormat="0" applyAlignment="0" applyProtection="0"/>
    <xf numFmtId="0" fontId="18" fillId="6" borderId="18" applyNumberFormat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19" applyNumberFormat="0" applyFill="0" applyAlignment="0" applyProtection="0"/>
    <xf numFmtId="0" fontId="41" fillId="0" borderId="20" applyNumberFormat="0" applyFill="0" applyAlignment="0" applyProtection="0"/>
    <xf numFmtId="0" fontId="42" fillId="0" borderId="21" applyNumberFormat="0" applyFill="0" applyAlignment="0" applyProtection="0"/>
    <xf numFmtId="0" fontId="42" fillId="0" borderId="0" applyNumberFormat="0" applyFill="0" applyBorder="0" applyAlignment="0" applyProtection="0"/>
    <xf numFmtId="0" fontId="22" fillId="0" borderId="19" applyNumberFormat="0" applyFill="0" applyAlignment="0" applyProtection="0"/>
    <xf numFmtId="0" fontId="23" fillId="0" borderId="22" applyNumberFormat="0" applyFill="0" applyAlignment="0" applyProtection="0"/>
    <xf numFmtId="0" fontId="14" fillId="0" borderId="23" applyNumberFormat="0" applyFill="0" applyAlignment="0" applyProtection="0"/>
    <xf numFmtId="0" fontId="21" fillId="0" borderId="0" applyNumberFormat="0" applyFill="0" applyBorder="0" applyAlignment="0" applyProtection="0"/>
    <xf numFmtId="0" fontId="24" fillId="0" borderId="24" applyNumberFormat="0" applyFill="0" applyAlignment="0" applyProtection="0"/>
    <xf numFmtId="0" fontId="7" fillId="0" borderId="0"/>
    <xf numFmtId="0" fontId="25" fillId="0" borderId="0"/>
    <xf numFmtId="0" fontId="7" fillId="0" borderId="0"/>
    <xf numFmtId="9" fontId="7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1" fillId="0" borderId="0"/>
    <xf numFmtId="9" fontId="1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1" fillId="0" borderId="0"/>
    <xf numFmtId="0" fontId="8" fillId="0" borderId="0"/>
    <xf numFmtId="0" fontId="8" fillId="0" borderId="0"/>
    <xf numFmtId="43" fontId="7" fillId="0" borderId="0" applyFont="0" applyFill="0" applyBorder="0" applyAlignment="0" applyProtection="0"/>
    <xf numFmtId="41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167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70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0" fontId="25" fillId="0" borderId="0">
      <alignment horizontal="left" wrapText="1"/>
    </xf>
    <xf numFmtId="172" fontId="25" fillId="0" borderId="0" applyFont="0" applyFill="0" applyBorder="0" applyAlignment="0" applyProtection="0"/>
    <xf numFmtId="0" fontId="45" fillId="0" borderId="0" applyNumberFormat="0" applyFill="0" applyBorder="0" applyAlignment="0" applyProtection="0"/>
    <xf numFmtId="0" fontId="25" fillId="24" borderId="0" applyNumberFormat="0" applyFont="0" applyAlignment="0" applyProtection="0"/>
    <xf numFmtId="173" fontId="25" fillId="0" borderId="0" applyFont="0" applyFill="0" applyBorder="0" applyAlignment="0" applyProtection="0"/>
    <xf numFmtId="174" fontId="25" fillId="0" borderId="0" applyFont="0" applyFill="0" applyBorder="0" applyProtection="0">
      <alignment horizontal="right"/>
    </xf>
    <xf numFmtId="0" fontId="46" fillId="0" borderId="0" applyNumberFormat="0" applyFill="0" applyBorder="0" applyProtection="0">
      <alignment vertical="top"/>
    </xf>
    <xf numFmtId="0" fontId="47" fillId="0" borderId="25" applyNumberFormat="0" applyFill="0" applyAlignment="0" applyProtection="0"/>
    <xf numFmtId="0" fontId="48" fillId="0" borderId="26" applyNumberFormat="0" applyFill="0" applyProtection="0">
      <alignment horizontal="center"/>
    </xf>
    <xf numFmtId="0" fontId="48" fillId="0" borderId="0" applyNumberFormat="0" applyFill="0" applyBorder="0" applyProtection="0">
      <alignment horizontal="left"/>
    </xf>
    <xf numFmtId="0" fontId="49" fillId="0" borderId="0" applyNumberFormat="0" applyFill="0" applyBorder="0" applyProtection="0">
      <alignment horizontal="centerContinuous"/>
    </xf>
    <xf numFmtId="0" fontId="50" fillId="0" borderId="0">
      <alignment horizontal="left" wrapText="1"/>
    </xf>
    <xf numFmtId="0" fontId="26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6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6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6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6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6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6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6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6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6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6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6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6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6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6" fillId="25" borderId="0" applyNumberFormat="0" applyBorder="0" applyAlignment="0" applyProtection="0"/>
    <xf numFmtId="0" fontId="26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6" fillId="27" borderId="0" applyNumberFormat="0" applyBorder="0" applyAlignment="0" applyProtection="0"/>
    <xf numFmtId="0" fontId="26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6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6" fillId="26" borderId="0" applyNumberFormat="0" applyBorder="0" applyAlignment="0" applyProtection="0"/>
    <xf numFmtId="0" fontId="26" fillId="25" borderId="0" applyNumberFormat="0" applyBorder="0" applyAlignment="0" applyProtection="0"/>
    <xf numFmtId="0" fontId="26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26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9" borderId="0" applyNumberFormat="0" applyBorder="0" applyAlignment="0" applyProtection="0"/>
    <xf numFmtId="0" fontId="26" fillId="29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9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26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26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26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26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26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26" fillId="29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26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26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26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26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26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26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26" fillId="29" borderId="0" applyNumberFormat="0" applyBorder="0" applyAlignment="0" applyProtection="0"/>
    <xf numFmtId="0" fontId="26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26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26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6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6" fillId="30" borderId="0" applyNumberFormat="0" applyBorder="0" applyAlignment="0" applyProtection="0"/>
    <xf numFmtId="0" fontId="26" fillId="31" borderId="0" applyNumberFormat="0" applyBorder="0" applyAlignment="0" applyProtection="0"/>
    <xf numFmtId="0" fontId="26" fillId="31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6" fillId="30" borderId="0" applyNumberFormat="0" applyBorder="0" applyAlignment="0" applyProtection="0"/>
    <xf numFmtId="0" fontId="26" fillId="31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6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6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6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6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6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6" fillId="31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6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6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6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6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6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6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6" fillId="31" borderId="0" applyNumberFormat="0" applyBorder="0" applyAlignment="0" applyProtection="0"/>
    <xf numFmtId="0" fontId="26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6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6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6" fillId="30" borderId="0" applyNumberFormat="0" applyBorder="0" applyAlignment="0" applyProtection="0"/>
    <xf numFmtId="0" fontId="26" fillId="3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6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6" fillId="32" borderId="0" applyNumberFormat="0" applyBorder="0" applyAlignment="0" applyProtection="0"/>
    <xf numFmtId="0" fontId="26" fillId="33" borderId="0" applyNumberFormat="0" applyBorder="0" applyAlignment="0" applyProtection="0"/>
    <xf numFmtId="0" fontId="26" fillId="33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6" fillId="32" borderId="0" applyNumberFormat="0" applyBorder="0" applyAlignment="0" applyProtection="0"/>
    <xf numFmtId="0" fontId="26" fillId="33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6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6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6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6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6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6" fillId="33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6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6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6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6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6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6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6" fillId="33" borderId="0" applyNumberFormat="0" applyBorder="0" applyAlignment="0" applyProtection="0"/>
    <xf numFmtId="0" fontId="26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6" fillId="34" borderId="0" applyNumberFormat="0" applyBorder="0" applyAlignment="0" applyProtection="0"/>
    <xf numFmtId="0" fontId="26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6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6" fillId="26" borderId="0" applyNumberFormat="0" applyBorder="0" applyAlignment="0" applyProtection="0"/>
    <xf numFmtId="0" fontId="26" fillId="32" borderId="0" applyNumberFormat="0" applyBorder="0" applyAlignment="0" applyProtection="0"/>
    <xf numFmtId="0" fontId="26" fillId="2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6" fillId="36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6" fillId="25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6" fillId="25" borderId="0" applyNumberFormat="0" applyBorder="0" applyAlignment="0" applyProtection="0"/>
    <xf numFmtId="0" fontId="26" fillId="36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6" fillId="36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6" fillId="36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6" fillId="36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6" fillId="36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6" fillId="36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6" fillId="36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6" fillId="36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6" fillId="36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6" fillId="36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6" fillId="36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6" fillId="36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6" fillId="36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6" fillId="27" borderId="0" applyNumberFormat="0" applyBorder="0" applyAlignment="0" applyProtection="0"/>
    <xf numFmtId="0" fontId="26" fillId="36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6" fillId="36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6" fillId="36" borderId="0" applyNumberFormat="0" applyBorder="0" applyAlignment="0" applyProtection="0"/>
    <xf numFmtId="0" fontId="26" fillId="25" borderId="0" applyNumberFormat="0" applyBorder="0" applyAlignment="0" applyProtection="0"/>
    <xf numFmtId="0" fontId="26" fillId="28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26" fillId="28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26" fillId="28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26" fillId="28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26" fillId="28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26" fillId="28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26" fillId="28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26" fillId="28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26" fillId="28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26" fillId="28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26" fillId="28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26" fillId="28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26" fillId="28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26" fillId="28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26" fillId="28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26" fillId="28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26" fillId="28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26" fillId="28" borderId="0" applyNumberFormat="0" applyBorder="0" applyAlignment="0" applyProtection="0"/>
    <xf numFmtId="0" fontId="1" fillId="26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26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26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26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26" fillId="26" borderId="0" applyNumberFormat="0" applyBorder="0" applyAlignment="0" applyProtection="0"/>
    <xf numFmtId="0" fontId="26" fillId="25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26" fillId="25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7" fillId="26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7" fillId="26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7" fillId="26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7" fillId="26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8" fillId="26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26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26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26" borderId="0" applyNumberFormat="0" applyBorder="0" applyAlignment="0" applyProtection="0"/>
    <xf numFmtId="0" fontId="1" fillId="38" borderId="0" applyNumberFormat="0" applyBorder="0" applyAlignment="0" applyProtection="0"/>
    <xf numFmtId="0" fontId="1" fillId="26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26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26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8" borderId="0" applyNumberFormat="0" applyBorder="0" applyAlignment="0" applyProtection="0"/>
    <xf numFmtId="0" fontId="1" fillId="26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26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26" fillId="25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26" fillId="26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26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26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26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26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26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26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26" fillId="26" borderId="0" applyNumberFormat="0" applyBorder="0" applyAlignment="0" applyProtection="0"/>
    <xf numFmtId="0" fontId="8" fillId="26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26" fillId="25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26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26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26" borderId="0" applyNumberFormat="0" applyBorder="0" applyAlignment="0" applyProtection="0"/>
    <xf numFmtId="0" fontId="1" fillId="38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26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26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26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26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8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26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26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26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26" fillId="26" borderId="0" applyNumberFormat="0" applyBorder="0" applyAlignment="0" applyProtection="0"/>
    <xf numFmtId="0" fontId="1" fillId="38" borderId="0" applyNumberFormat="0" applyBorder="0" applyAlignment="0" applyProtection="0"/>
    <xf numFmtId="0" fontId="1" fillId="26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26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26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26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26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26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26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26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26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26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26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26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26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26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26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26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26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26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26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26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26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26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26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26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26" fillId="26" borderId="0" applyNumberFormat="0" applyBorder="0" applyAlignment="0" applyProtection="0"/>
    <xf numFmtId="0" fontId="1" fillId="28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28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26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28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26" fillId="28" borderId="0" applyNumberFormat="0" applyBorder="0" applyAlignment="0" applyProtection="0"/>
    <xf numFmtId="0" fontId="26" fillId="2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26" fillId="2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7" fillId="28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7" fillId="28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7" fillId="28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7" fillId="28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8" fillId="28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28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26" fillId="29" borderId="0" applyNumberFormat="0" applyBorder="0" applyAlignment="0" applyProtection="0"/>
    <xf numFmtId="0" fontId="1" fillId="28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28" borderId="0" applyNumberFormat="0" applyBorder="0" applyAlignment="0" applyProtection="0"/>
    <xf numFmtId="0" fontId="1" fillId="39" borderId="0" applyNumberFormat="0" applyBorder="0" applyAlignment="0" applyProtection="0"/>
    <xf numFmtId="0" fontId="1" fillId="28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26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26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9" borderId="0" applyNumberFormat="0" applyBorder="0" applyAlignment="0" applyProtection="0"/>
    <xf numFmtId="0" fontId="1" fillId="28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26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26" fillId="2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26" fillId="28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28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28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28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26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26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28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26" fillId="28" borderId="0" applyNumberFormat="0" applyBorder="0" applyAlignment="0" applyProtection="0"/>
    <xf numFmtId="0" fontId="8" fillId="28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26" fillId="2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28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28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28" borderId="0" applyNumberFormat="0" applyBorder="0" applyAlignment="0" applyProtection="0"/>
    <xf numFmtId="0" fontId="1" fillId="39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26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26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26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26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9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26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26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26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26" fillId="28" borderId="0" applyNumberFormat="0" applyBorder="0" applyAlignment="0" applyProtection="0"/>
    <xf numFmtId="0" fontId="1" fillId="39" borderId="0" applyNumberFormat="0" applyBorder="0" applyAlignment="0" applyProtection="0"/>
    <xf numFmtId="0" fontId="1" fillId="28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28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28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26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26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28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28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26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26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28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28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26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26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28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28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26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26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28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28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26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26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28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28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26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26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3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26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3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26" fillId="30" borderId="0" applyNumberFormat="0" applyBorder="0" applyAlignment="0" applyProtection="0"/>
    <xf numFmtId="0" fontId="26" fillId="31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26" fillId="31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7" fillId="3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7" fillId="3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7" fillId="3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7" fillId="3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8" fillId="3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3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26" fillId="31" borderId="0" applyNumberFormat="0" applyBorder="0" applyAlignment="0" applyProtection="0"/>
    <xf numFmtId="0" fontId="1" fillId="3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30" borderId="0" applyNumberFormat="0" applyBorder="0" applyAlignment="0" applyProtection="0"/>
    <xf numFmtId="0" fontId="1" fillId="40" borderId="0" applyNumberFormat="0" applyBorder="0" applyAlignment="0" applyProtection="0"/>
    <xf numFmtId="0" fontId="1" fillId="3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26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26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40" borderId="0" applyNumberFormat="0" applyBorder="0" applyAlignment="0" applyProtection="0"/>
    <xf numFmtId="0" fontId="1" fillId="3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26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26" fillId="31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26" fillId="3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3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3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3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26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26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3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26" fillId="30" borderId="0" applyNumberFormat="0" applyBorder="0" applyAlignment="0" applyProtection="0"/>
    <xf numFmtId="0" fontId="8" fillId="3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26" fillId="31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3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3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30" borderId="0" applyNumberFormat="0" applyBorder="0" applyAlignment="0" applyProtection="0"/>
    <xf numFmtId="0" fontId="1" fillId="4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26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26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26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26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4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26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26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26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26" fillId="30" borderId="0" applyNumberFormat="0" applyBorder="0" applyAlignment="0" applyProtection="0"/>
    <xf numFmtId="0" fontId="1" fillId="40" borderId="0" applyNumberFormat="0" applyBorder="0" applyAlignment="0" applyProtection="0"/>
    <xf numFmtId="0" fontId="1" fillId="3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3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3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26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26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3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3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26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26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3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3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26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26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3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3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26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26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3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3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26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26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3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3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26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26" fillId="30" borderId="0" applyNumberFormat="0" applyBorder="0" applyAlignment="0" applyProtection="0"/>
    <xf numFmtId="0" fontId="1" fillId="26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26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26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26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26" fillId="26" borderId="0" applyNumberFormat="0" applyBorder="0" applyAlignment="0" applyProtection="0"/>
    <xf numFmtId="0" fontId="26" fillId="33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26" fillId="33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7" fillId="26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7" fillId="26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7" fillId="26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7" fillId="26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8" fillId="26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26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26" fillId="33" borderId="0" applyNumberFormat="0" applyBorder="0" applyAlignment="0" applyProtection="0"/>
    <xf numFmtId="0" fontId="1" fillId="26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26" borderId="0" applyNumberFormat="0" applyBorder="0" applyAlignment="0" applyProtection="0"/>
    <xf numFmtId="0" fontId="1" fillId="41" borderId="0" applyNumberFormat="0" applyBorder="0" applyAlignment="0" applyProtection="0"/>
    <xf numFmtId="0" fontId="1" fillId="26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26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26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41" borderId="0" applyNumberFormat="0" applyBorder="0" applyAlignment="0" applyProtection="0"/>
    <xf numFmtId="0" fontId="1" fillId="26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26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26" fillId="33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26" fillId="26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26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26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26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26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26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26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26" fillId="26" borderId="0" applyNumberFormat="0" applyBorder="0" applyAlignment="0" applyProtection="0"/>
    <xf numFmtId="0" fontId="8" fillId="26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26" fillId="33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26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26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26" borderId="0" applyNumberFormat="0" applyBorder="0" applyAlignment="0" applyProtection="0"/>
    <xf numFmtId="0" fontId="1" fillId="41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26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26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26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26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41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26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26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26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26" fillId="26" borderId="0" applyNumberFormat="0" applyBorder="0" applyAlignment="0" applyProtection="0"/>
    <xf numFmtId="0" fontId="1" fillId="41" borderId="0" applyNumberFormat="0" applyBorder="0" applyAlignment="0" applyProtection="0"/>
    <xf numFmtId="0" fontId="1" fillId="26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26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26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26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26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26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26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26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26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26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26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26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26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26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26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26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26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26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26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26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26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26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26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26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26" fillId="26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6" fillId="36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6" fillId="36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7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7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7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7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8" fillId="36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6" fillId="36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6" fillId="36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6" fillId="36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6" fillId="36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6" fillId="36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6" fillId="36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6" fillId="36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6" fillId="36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6" fillId="36" borderId="0" applyNumberFormat="0" applyBorder="0" applyAlignment="0" applyProtection="0"/>
    <xf numFmtId="0" fontId="8" fillId="36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6" fillId="36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6" fillId="36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6" fillId="36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6" fillId="36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6" fillId="36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6" fillId="36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6" fillId="36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6" fillId="36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6" fillId="36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6" fillId="36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6" fillId="36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6" fillId="36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6" fillId="36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6" fillId="36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6" fillId="36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6" fillId="36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6" fillId="36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6" fillId="36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6" fillId="36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6" fillId="36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6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26" fillId="28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26" fillId="28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7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7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7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7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8" fillId="28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26" fillId="28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26" fillId="28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26" fillId="28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26" fillId="28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26" fillId="28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26" fillId="28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26" fillId="28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26" fillId="28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26" fillId="28" borderId="0" applyNumberFormat="0" applyBorder="0" applyAlignment="0" applyProtection="0"/>
    <xf numFmtId="0" fontId="8" fillId="28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26" fillId="28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26" fillId="28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26" fillId="28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26" fillId="28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26" fillId="28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26" fillId="28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26" fillId="28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26" fillId="28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26" fillId="28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26" fillId="28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26" fillId="28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26" fillId="28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26" fillId="28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26" fillId="28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26" fillId="28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26" fillId="28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26" fillId="28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26" fillId="28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26" fillId="28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26" fillId="28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26" fillId="28" borderId="0" applyNumberFormat="0" applyBorder="0" applyAlignment="0" applyProtection="0"/>
    <xf numFmtId="0" fontId="26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26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26" fillId="42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26" fillId="42" borderId="0" applyNumberFormat="0" applyBorder="0" applyAlignment="0" applyProtection="0"/>
    <xf numFmtId="0" fontId="26" fillId="44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26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26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26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26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26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26" fillId="44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26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26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26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26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26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26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26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26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26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26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26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26" fillId="44" borderId="0" applyNumberFormat="0" applyBorder="0" applyAlignment="0" applyProtection="0"/>
    <xf numFmtId="0" fontId="26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26" fillId="27" borderId="0" applyNumberFormat="0" applyBorder="0" applyAlignment="0" applyProtection="0"/>
    <xf numFmtId="0" fontId="26" fillId="43" borderId="0" applyNumberFormat="0" applyBorder="0" applyAlignment="0" applyProtection="0"/>
    <xf numFmtId="0" fontId="26" fillId="42" borderId="0" applyNumberFormat="0" applyBorder="0" applyAlignment="0" applyProtection="0"/>
    <xf numFmtId="0" fontId="26" fillId="28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26" fillId="46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26" fillId="28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26" fillId="28" borderId="0" applyNumberFormat="0" applyBorder="0" applyAlignment="0" applyProtection="0"/>
    <xf numFmtId="0" fontId="26" fillId="46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26" fillId="46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26" fillId="46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26" fillId="46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26" fillId="46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26" fillId="46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26" fillId="46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26" fillId="46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26" fillId="46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26" fillId="46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26" fillId="46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26" fillId="46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26" fillId="46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26" fillId="46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26" fillId="46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26" fillId="46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26" fillId="46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26" fillId="46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26" fillId="46" borderId="0" applyNumberFormat="0" applyBorder="0" applyAlignment="0" applyProtection="0"/>
    <xf numFmtId="0" fontId="26" fillId="28" borderId="0" applyNumberFormat="0" applyBorder="0" applyAlignment="0" applyProtection="0"/>
    <xf numFmtId="0" fontId="26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26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26" fillId="24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26" fillId="24" borderId="0" applyNumberFormat="0" applyBorder="0" applyAlignment="0" applyProtection="0"/>
    <xf numFmtId="0" fontId="26" fillId="47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26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26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26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26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26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26" fillId="47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26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26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26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26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26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26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26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26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26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26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26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26" fillId="47" borderId="0" applyNumberFormat="0" applyBorder="0" applyAlignment="0" applyProtection="0"/>
    <xf numFmtId="0" fontId="26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26" fillId="24" borderId="0" applyNumberFormat="0" applyBorder="0" applyAlignment="0" applyProtection="0"/>
    <xf numFmtId="0" fontId="26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26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33" borderId="0" applyNumberFormat="0" applyBorder="0" applyAlignment="0" applyProtection="0"/>
    <xf numFmtId="0" fontId="26" fillId="3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3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26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26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26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26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26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26" fillId="3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26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26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26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26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26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26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26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26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26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26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26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26" fillId="33" borderId="0" applyNumberFormat="0" applyBorder="0" applyAlignment="0" applyProtection="0"/>
    <xf numFmtId="0" fontId="26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2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26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26" fillId="42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26" fillId="42" borderId="0" applyNumberFormat="0" applyBorder="0" applyAlignment="0" applyProtection="0"/>
    <xf numFmtId="0" fontId="26" fillId="44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26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26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26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26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26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26" fillId="44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26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26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26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26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26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26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26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26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26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26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26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26" fillId="44" borderId="0" applyNumberFormat="0" applyBorder="0" applyAlignment="0" applyProtection="0"/>
    <xf numFmtId="0" fontId="26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26" fillId="27" borderId="0" applyNumberFormat="0" applyBorder="0" applyAlignment="0" applyProtection="0"/>
    <xf numFmtId="0" fontId="26" fillId="48" borderId="0" applyNumberFormat="0" applyBorder="0" applyAlignment="0" applyProtection="0"/>
    <xf numFmtId="0" fontId="26" fillId="42" borderId="0" applyNumberFormat="0" applyBorder="0" applyAlignment="0" applyProtection="0"/>
    <xf numFmtId="0" fontId="26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26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49" borderId="0" applyNumberFormat="0" applyBorder="0" applyAlignment="0" applyProtection="0"/>
    <xf numFmtId="0" fontId="26" fillId="49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49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26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26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26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26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26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26" fillId="49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26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26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26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26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26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26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26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26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26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26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26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26" fillId="49" borderId="0" applyNumberFormat="0" applyBorder="0" applyAlignment="0" applyProtection="0"/>
    <xf numFmtId="0" fontId="26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26" fillId="28" borderId="0" applyNumberFormat="0" applyBorder="0" applyAlignment="0" applyProtection="0"/>
    <xf numFmtId="0" fontId="1" fillId="43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43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26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43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26" fillId="43" borderId="0" applyNumberFormat="0" applyBorder="0" applyAlignment="0" applyProtection="0"/>
    <xf numFmtId="0" fontId="26" fillId="44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26" fillId="44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7" fillId="43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7" fillId="43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7" fillId="43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7" fillId="43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8" fillId="43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43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26" fillId="44" borderId="0" applyNumberFormat="0" applyBorder="0" applyAlignment="0" applyProtection="0"/>
    <xf numFmtId="0" fontId="1" fillId="43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43" borderId="0" applyNumberFormat="0" applyBorder="0" applyAlignment="0" applyProtection="0"/>
    <xf numFmtId="0" fontId="1" fillId="50" borderId="0" applyNumberFormat="0" applyBorder="0" applyAlignment="0" applyProtection="0"/>
    <xf numFmtId="0" fontId="1" fillId="43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26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26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50" borderId="0" applyNumberFormat="0" applyBorder="0" applyAlignment="0" applyProtection="0"/>
    <xf numFmtId="0" fontId="1" fillId="43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26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26" fillId="44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26" fillId="43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43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43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43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26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26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43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26" fillId="43" borderId="0" applyNumberFormat="0" applyBorder="0" applyAlignment="0" applyProtection="0"/>
    <xf numFmtId="0" fontId="8" fillId="43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26" fillId="44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43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43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43" borderId="0" applyNumberFormat="0" applyBorder="0" applyAlignment="0" applyProtection="0"/>
    <xf numFmtId="0" fontId="1" fillId="50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26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26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26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26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50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26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26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26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26" fillId="43" borderId="0" applyNumberFormat="0" applyBorder="0" applyAlignment="0" applyProtection="0"/>
    <xf numFmtId="0" fontId="1" fillId="50" borderId="0" applyNumberFormat="0" applyBorder="0" applyAlignment="0" applyProtection="0"/>
    <xf numFmtId="0" fontId="1" fillId="43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43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43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26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26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43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43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26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26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43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43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26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26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43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43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26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26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43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43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26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26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43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43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26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26" fillId="43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26" fillId="46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26" fillId="46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7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7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7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7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8" fillId="46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26" fillId="46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26" fillId="46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26" fillId="46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26" fillId="46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26" fillId="46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26" fillId="46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26" fillId="46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26" fillId="46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26" fillId="46" borderId="0" applyNumberFormat="0" applyBorder="0" applyAlignment="0" applyProtection="0"/>
    <xf numFmtId="0" fontId="8" fillId="46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26" fillId="46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26" fillId="46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26" fillId="46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26" fillId="46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26" fillId="46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26" fillId="46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26" fillId="46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26" fillId="46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26" fillId="46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26" fillId="46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26" fillId="46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26" fillId="46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26" fillId="46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26" fillId="46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26" fillId="46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26" fillId="46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26" fillId="46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26" fillId="46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26" fillId="46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26" fillId="46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26" fillId="46" borderId="0" applyNumberFormat="0" applyBorder="0" applyAlignment="0" applyProtection="0"/>
    <xf numFmtId="0" fontId="1" fillId="24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24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26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24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26" fillId="24" borderId="0" applyNumberFormat="0" applyBorder="0" applyAlignment="0" applyProtection="0"/>
    <xf numFmtId="0" fontId="26" fillId="47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26" fillId="47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7" fillId="24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7" fillId="24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7" fillId="24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7" fillId="24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8" fillId="24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24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26" fillId="47" borderId="0" applyNumberFormat="0" applyBorder="0" applyAlignment="0" applyProtection="0"/>
    <xf numFmtId="0" fontId="1" fillId="24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24" borderId="0" applyNumberFormat="0" applyBorder="0" applyAlignment="0" applyProtection="0"/>
    <xf numFmtId="0" fontId="1" fillId="51" borderId="0" applyNumberFormat="0" applyBorder="0" applyAlignment="0" applyProtection="0"/>
    <xf numFmtId="0" fontId="1" fillId="24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26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26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51" borderId="0" applyNumberFormat="0" applyBorder="0" applyAlignment="0" applyProtection="0"/>
    <xf numFmtId="0" fontId="1" fillId="24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26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26" fillId="47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26" fillId="24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24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24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24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26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26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24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26" fillId="24" borderId="0" applyNumberFormat="0" applyBorder="0" applyAlignment="0" applyProtection="0"/>
    <xf numFmtId="0" fontId="8" fillId="24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26" fillId="47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24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24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24" borderId="0" applyNumberFormat="0" applyBorder="0" applyAlignment="0" applyProtection="0"/>
    <xf numFmtId="0" fontId="1" fillId="51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26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26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26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26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51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26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26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26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26" fillId="24" borderId="0" applyNumberFormat="0" applyBorder="0" applyAlignment="0" applyProtection="0"/>
    <xf numFmtId="0" fontId="1" fillId="51" borderId="0" applyNumberFormat="0" applyBorder="0" applyAlignment="0" applyProtection="0"/>
    <xf numFmtId="0" fontId="1" fillId="24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24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24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26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26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24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24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26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26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24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24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26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26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24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24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26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26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24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24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26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26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24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24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26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26" fillId="24" borderId="0" applyNumberFormat="0" applyBorder="0" applyAlignment="0" applyProtection="0"/>
    <xf numFmtId="0" fontId="1" fillId="43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43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26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43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26" fillId="43" borderId="0" applyNumberFormat="0" applyBorder="0" applyAlignment="0" applyProtection="0"/>
    <xf numFmtId="0" fontId="26" fillId="33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26" fillId="33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7" fillId="43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7" fillId="43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7" fillId="43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7" fillId="43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8" fillId="43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43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26" fillId="33" borderId="0" applyNumberFormat="0" applyBorder="0" applyAlignment="0" applyProtection="0"/>
    <xf numFmtId="0" fontId="1" fillId="43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43" borderId="0" applyNumberFormat="0" applyBorder="0" applyAlignment="0" applyProtection="0"/>
    <xf numFmtId="0" fontId="1" fillId="52" borderId="0" applyNumberFormat="0" applyBorder="0" applyAlignment="0" applyProtection="0"/>
    <xf numFmtId="0" fontId="1" fillId="43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26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26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52" borderId="0" applyNumberFormat="0" applyBorder="0" applyAlignment="0" applyProtection="0"/>
    <xf numFmtId="0" fontId="1" fillId="43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26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26" fillId="33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26" fillId="43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43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43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43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26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26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43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26" fillId="43" borderId="0" applyNumberFormat="0" applyBorder="0" applyAlignment="0" applyProtection="0"/>
    <xf numFmtId="0" fontId="8" fillId="43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26" fillId="3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26" fillId="43" borderId="0" applyNumberFormat="0" applyBorder="0" applyAlignment="0" applyProtection="0"/>
    <xf numFmtId="0" fontId="1" fillId="43" borderId="0" applyNumberFormat="0" applyBorder="0" applyAlignment="0" applyProtection="0"/>
    <xf numFmtId="0" fontId="26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26" fillId="43" borderId="0" applyNumberFormat="0" applyBorder="0" applyAlignment="0" applyProtection="0"/>
    <xf numFmtId="0" fontId="1" fillId="43" borderId="0" applyNumberFormat="0" applyBorder="0" applyAlignment="0" applyProtection="0"/>
    <xf numFmtId="0" fontId="26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26" fillId="43" borderId="0" applyNumberFormat="0" applyBorder="0" applyAlignment="0" applyProtection="0"/>
    <xf numFmtId="0" fontId="1" fillId="43" borderId="0" applyNumberFormat="0" applyBorder="0" applyAlignment="0" applyProtection="0"/>
    <xf numFmtId="0" fontId="26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26" fillId="43" borderId="0" applyNumberFormat="0" applyBorder="0" applyAlignment="0" applyProtection="0"/>
    <xf numFmtId="0" fontId="1" fillId="43" borderId="0" applyNumberFormat="0" applyBorder="0" applyAlignment="0" applyProtection="0"/>
    <xf numFmtId="0" fontId="26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26" fillId="43" borderId="0" applyNumberFormat="0" applyBorder="0" applyAlignment="0" applyProtection="0"/>
    <xf numFmtId="0" fontId="1" fillId="43" borderId="0" applyNumberFormat="0" applyBorder="0" applyAlignment="0" applyProtection="0"/>
    <xf numFmtId="0" fontId="26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26" fillId="43" borderId="0" applyNumberFormat="0" applyBorder="0" applyAlignment="0" applyProtection="0"/>
    <xf numFmtId="0" fontId="1" fillId="43" borderId="0" applyNumberFormat="0" applyBorder="0" applyAlignment="0" applyProtection="0"/>
    <xf numFmtId="0" fontId="26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26" fillId="43" borderId="0" applyNumberFormat="0" applyBorder="0" applyAlignment="0" applyProtection="0"/>
    <xf numFmtId="0" fontId="1" fillId="43" borderId="0" applyNumberFormat="0" applyBorder="0" applyAlignment="0" applyProtection="0"/>
    <xf numFmtId="0" fontId="26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26" fillId="43" borderId="0" applyNumberFormat="0" applyBorder="0" applyAlignment="0" applyProtection="0"/>
    <xf numFmtId="0" fontId="1" fillId="43" borderId="0" applyNumberFormat="0" applyBorder="0" applyAlignment="0" applyProtection="0"/>
    <xf numFmtId="0" fontId="26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26" fillId="43" borderId="0" applyNumberFormat="0" applyBorder="0" applyAlignment="0" applyProtection="0"/>
    <xf numFmtId="0" fontId="1" fillId="43" borderId="0" applyNumberFormat="0" applyBorder="0" applyAlignment="0" applyProtection="0"/>
    <xf numFmtId="0" fontId="26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26" fillId="43" borderId="0" applyNumberFormat="0" applyBorder="0" applyAlignment="0" applyProtection="0"/>
    <xf numFmtId="0" fontId="1" fillId="43" borderId="0" applyNumberFormat="0" applyBorder="0" applyAlignment="0" applyProtection="0"/>
    <xf numFmtId="0" fontId="26" fillId="43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26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26" fillId="48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7" fillId="48" borderId="0" applyNumberFormat="0" applyBorder="0" applyAlignment="0" applyProtection="0"/>
    <xf numFmtId="0" fontId="7" fillId="48" borderId="0" applyNumberFormat="0" applyBorder="0" applyAlignment="0" applyProtection="0"/>
    <xf numFmtId="0" fontId="7" fillId="48" borderId="0" applyNumberFormat="0" applyBorder="0" applyAlignment="0" applyProtection="0"/>
    <xf numFmtId="0" fontId="7" fillId="48" borderId="0" applyNumberFormat="0" applyBorder="0" applyAlignment="0" applyProtection="0"/>
    <xf numFmtId="0" fontId="8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26" fillId="48" borderId="0" applyNumberFormat="0" applyBorder="0" applyAlignment="0" applyProtection="0"/>
    <xf numFmtId="0" fontId="1" fillId="48" borderId="0" applyNumberFormat="0" applyBorder="0" applyAlignment="0" applyProtection="0"/>
    <xf numFmtId="0" fontId="26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26" fillId="48" borderId="0" applyNumberFormat="0" applyBorder="0" applyAlignment="0" applyProtection="0"/>
    <xf numFmtId="0" fontId="1" fillId="48" borderId="0" applyNumberFormat="0" applyBorder="0" applyAlignment="0" applyProtection="0"/>
    <xf numFmtId="0" fontId="26" fillId="44" borderId="0" applyNumberFormat="0" applyBorder="0" applyAlignment="0" applyProtection="0"/>
    <xf numFmtId="0" fontId="26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26" fillId="48" borderId="0" applyNumberFormat="0" applyBorder="0" applyAlignment="0" applyProtection="0"/>
    <xf numFmtId="0" fontId="1" fillId="48" borderId="0" applyNumberFormat="0" applyBorder="0" applyAlignment="0" applyProtection="0"/>
    <xf numFmtId="0" fontId="26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26" fillId="48" borderId="0" applyNumberFormat="0" applyBorder="0" applyAlignment="0" applyProtection="0"/>
    <xf numFmtId="0" fontId="8" fillId="48" borderId="0" applyNumberFormat="0" applyBorder="0" applyAlignment="0" applyProtection="0"/>
    <xf numFmtId="0" fontId="26" fillId="44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26" fillId="48" borderId="0" applyNumberFormat="0" applyBorder="0" applyAlignment="0" applyProtection="0"/>
    <xf numFmtId="0" fontId="1" fillId="48" borderId="0" applyNumberFormat="0" applyBorder="0" applyAlignment="0" applyProtection="0"/>
    <xf numFmtId="0" fontId="26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26" fillId="48" borderId="0" applyNumberFormat="0" applyBorder="0" applyAlignment="0" applyProtection="0"/>
    <xf numFmtId="0" fontId="1" fillId="48" borderId="0" applyNumberFormat="0" applyBorder="0" applyAlignment="0" applyProtection="0"/>
    <xf numFmtId="0" fontId="26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26" fillId="48" borderId="0" applyNumberFormat="0" applyBorder="0" applyAlignment="0" applyProtection="0"/>
    <xf numFmtId="0" fontId="1" fillId="48" borderId="0" applyNumberFormat="0" applyBorder="0" applyAlignment="0" applyProtection="0"/>
    <xf numFmtId="0" fontId="26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26" fillId="48" borderId="0" applyNumberFormat="0" applyBorder="0" applyAlignment="0" applyProtection="0"/>
    <xf numFmtId="0" fontId="1" fillId="48" borderId="0" applyNumberFormat="0" applyBorder="0" applyAlignment="0" applyProtection="0"/>
    <xf numFmtId="0" fontId="26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26" fillId="48" borderId="0" applyNumberFormat="0" applyBorder="0" applyAlignment="0" applyProtection="0"/>
    <xf numFmtId="0" fontId="1" fillId="48" borderId="0" applyNumberFormat="0" applyBorder="0" applyAlignment="0" applyProtection="0"/>
    <xf numFmtId="0" fontId="26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26" fillId="48" borderId="0" applyNumberFormat="0" applyBorder="0" applyAlignment="0" applyProtection="0"/>
    <xf numFmtId="0" fontId="1" fillId="48" borderId="0" applyNumberFormat="0" applyBorder="0" applyAlignment="0" applyProtection="0"/>
    <xf numFmtId="0" fontId="26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26" fillId="48" borderId="0" applyNumberFormat="0" applyBorder="0" applyAlignment="0" applyProtection="0"/>
    <xf numFmtId="0" fontId="1" fillId="48" borderId="0" applyNumberFormat="0" applyBorder="0" applyAlignment="0" applyProtection="0"/>
    <xf numFmtId="0" fontId="26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26" fillId="48" borderId="0" applyNumberFormat="0" applyBorder="0" applyAlignment="0" applyProtection="0"/>
    <xf numFmtId="0" fontId="1" fillId="48" borderId="0" applyNumberFormat="0" applyBorder="0" applyAlignment="0" applyProtection="0"/>
    <xf numFmtId="0" fontId="26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26" fillId="48" borderId="0" applyNumberFormat="0" applyBorder="0" applyAlignment="0" applyProtection="0"/>
    <xf numFmtId="0" fontId="1" fillId="48" borderId="0" applyNumberFormat="0" applyBorder="0" applyAlignment="0" applyProtection="0"/>
    <xf numFmtId="0" fontId="26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26" fillId="48" borderId="0" applyNumberFormat="0" applyBorder="0" applyAlignment="0" applyProtection="0"/>
    <xf numFmtId="0" fontId="1" fillId="48" borderId="0" applyNumberFormat="0" applyBorder="0" applyAlignment="0" applyProtection="0"/>
    <xf numFmtId="0" fontId="26" fillId="4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26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49" borderId="0" applyNumberFormat="0" applyBorder="0" applyAlignment="0" applyProtection="0"/>
    <xf numFmtId="0" fontId="26" fillId="49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8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26" fillId="28" borderId="0" applyNumberFormat="0" applyBorder="0" applyAlignment="0" applyProtection="0"/>
    <xf numFmtId="0" fontId="1" fillId="28" borderId="0" applyNumberFormat="0" applyBorder="0" applyAlignment="0" applyProtection="0"/>
    <xf numFmtId="0" fontId="26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26" fillId="28" borderId="0" applyNumberFormat="0" applyBorder="0" applyAlignment="0" applyProtection="0"/>
    <xf numFmtId="0" fontId="1" fillId="28" borderId="0" applyNumberFormat="0" applyBorder="0" applyAlignment="0" applyProtection="0"/>
    <xf numFmtId="0" fontId="26" fillId="49" borderId="0" applyNumberFormat="0" applyBorder="0" applyAlignment="0" applyProtection="0"/>
    <xf numFmtId="0" fontId="26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26" fillId="28" borderId="0" applyNumberFormat="0" applyBorder="0" applyAlignment="0" applyProtection="0"/>
    <xf numFmtId="0" fontId="1" fillId="28" borderId="0" applyNumberFormat="0" applyBorder="0" applyAlignment="0" applyProtection="0"/>
    <xf numFmtId="0" fontId="26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26" fillId="28" borderId="0" applyNumberFormat="0" applyBorder="0" applyAlignment="0" applyProtection="0"/>
    <xf numFmtId="0" fontId="8" fillId="28" borderId="0" applyNumberFormat="0" applyBorder="0" applyAlignment="0" applyProtection="0"/>
    <xf numFmtId="0" fontId="26" fillId="49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26" fillId="28" borderId="0" applyNumberFormat="0" applyBorder="0" applyAlignment="0" applyProtection="0"/>
    <xf numFmtId="0" fontId="1" fillId="28" borderId="0" applyNumberFormat="0" applyBorder="0" applyAlignment="0" applyProtection="0"/>
    <xf numFmtId="0" fontId="26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26" fillId="28" borderId="0" applyNumberFormat="0" applyBorder="0" applyAlignment="0" applyProtection="0"/>
    <xf numFmtId="0" fontId="1" fillId="28" borderId="0" applyNumberFormat="0" applyBorder="0" applyAlignment="0" applyProtection="0"/>
    <xf numFmtId="0" fontId="26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26" fillId="28" borderId="0" applyNumberFormat="0" applyBorder="0" applyAlignment="0" applyProtection="0"/>
    <xf numFmtId="0" fontId="1" fillId="28" borderId="0" applyNumberFormat="0" applyBorder="0" applyAlignment="0" applyProtection="0"/>
    <xf numFmtId="0" fontId="26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26" fillId="28" borderId="0" applyNumberFormat="0" applyBorder="0" applyAlignment="0" applyProtection="0"/>
    <xf numFmtId="0" fontId="1" fillId="28" borderId="0" applyNumberFormat="0" applyBorder="0" applyAlignment="0" applyProtection="0"/>
    <xf numFmtId="0" fontId="26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26" fillId="28" borderId="0" applyNumberFormat="0" applyBorder="0" applyAlignment="0" applyProtection="0"/>
    <xf numFmtId="0" fontId="1" fillId="28" borderId="0" applyNumberFormat="0" applyBorder="0" applyAlignment="0" applyProtection="0"/>
    <xf numFmtId="0" fontId="26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26" fillId="28" borderId="0" applyNumberFormat="0" applyBorder="0" applyAlignment="0" applyProtection="0"/>
    <xf numFmtId="0" fontId="1" fillId="28" borderId="0" applyNumberFormat="0" applyBorder="0" applyAlignment="0" applyProtection="0"/>
    <xf numFmtId="0" fontId="26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26" fillId="28" borderId="0" applyNumberFormat="0" applyBorder="0" applyAlignment="0" applyProtection="0"/>
    <xf numFmtId="0" fontId="1" fillId="28" borderId="0" applyNumberFormat="0" applyBorder="0" applyAlignment="0" applyProtection="0"/>
    <xf numFmtId="0" fontId="26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26" fillId="28" borderId="0" applyNumberFormat="0" applyBorder="0" applyAlignment="0" applyProtection="0"/>
    <xf numFmtId="0" fontId="1" fillId="28" borderId="0" applyNumberFormat="0" applyBorder="0" applyAlignment="0" applyProtection="0"/>
    <xf numFmtId="0" fontId="26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26" fillId="28" borderId="0" applyNumberFormat="0" applyBorder="0" applyAlignment="0" applyProtection="0"/>
    <xf numFmtId="0" fontId="1" fillId="28" borderId="0" applyNumberFormat="0" applyBorder="0" applyAlignment="0" applyProtection="0"/>
    <xf numFmtId="0" fontId="26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26" fillId="28" borderId="0" applyNumberFormat="0" applyBorder="0" applyAlignment="0" applyProtection="0"/>
    <xf numFmtId="0" fontId="1" fillId="28" borderId="0" applyNumberFormat="0" applyBorder="0" applyAlignment="0" applyProtection="0"/>
    <xf numFmtId="0" fontId="26" fillId="28" borderId="0" applyNumberFormat="0" applyBorder="0" applyAlignment="0" applyProtection="0"/>
    <xf numFmtId="0" fontId="27" fillId="42" borderId="0" applyNumberFormat="0" applyBorder="0" applyAlignment="0" applyProtection="0"/>
    <xf numFmtId="0" fontId="27" fillId="53" borderId="0" applyNumberFormat="0" applyBorder="0" applyAlignment="0" applyProtection="0"/>
    <xf numFmtId="0" fontId="27" fillId="54" borderId="0" applyNumberFormat="0" applyBorder="0" applyAlignment="0" applyProtection="0"/>
    <xf numFmtId="0" fontId="51" fillId="48" borderId="0" applyNumberFormat="0" applyBorder="0" applyAlignment="0" applyProtection="0"/>
    <xf numFmtId="0" fontId="27" fillId="53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53" borderId="0" applyNumberFormat="0" applyBorder="0" applyAlignment="0" applyProtection="0"/>
    <xf numFmtId="0" fontId="27" fillId="42" borderId="0" applyNumberFormat="0" applyBorder="0" applyAlignment="0" applyProtection="0"/>
    <xf numFmtId="0" fontId="27" fillId="28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51" fillId="54" borderId="0" applyNumberFormat="0" applyBorder="0" applyAlignment="0" applyProtection="0"/>
    <xf numFmtId="0" fontId="27" fillId="28" borderId="0" applyNumberFormat="0" applyBorder="0" applyAlignment="0" applyProtection="0"/>
    <xf numFmtId="0" fontId="27" fillId="28" borderId="0" applyNumberFormat="0" applyBorder="0" applyAlignment="0" applyProtection="0"/>
    <xf numFmtId="0" fontId="27" fillId="46" borderId="0" applyNumberFormat="0" applyBorder="0" applyAlignment="0" applyProtection="0"/>
    <xf numFmtId="0" fontId="27" fillId="28" borderId="0" applyNumberFormat="0" applyBorder="0" applyAlignment="0" applyProtection="0"/>
    <xf numFmtId="0" fontId="27" fillId="24" borderId="0" applyNumberFormat="0" applyBorder="0" applyAlignment="0" applyProtection="0"/>
    <xf numFmtId="0" fontId="27" fillId="47" borderId="0" applyNumberFormat="0" applyBorder="0" applyAlignment="0" applyProtection="0"/>
    <xf numFmtId="0" fontId="51" fillId="24" borderId="0" applyNumberFormat="0" applyBorder="0" applyAlignment="0" applyProtection="0"/>
    <xf numFmtId="0" fontId="51" fillId="24" borderId="0" applyNumberFormat="0" applyBorder="0" applyAlignment="0" applyProtection="0"/>
    <xf numFmtId="0" fontId="27" fillId="47" borderId="0" applyNumberFormat="0" applyBorder="0" applyAlignment="0" applyProtection="0"/>
    <xf numFmtId="0" fontId="52" fillId="24" borderId="0" applyNumberFormat="0" applyBorder="0" applyAlignment="0" applyProtection="0"/>
    <xf numFmtId="0" fontId="27" fillId="24" borderId="0" applyNumberFormat="0" applyBorder="0" applyAlignment="0" applyProtection="0"/>
    <xf numFmtId="0" fontId="27" fillId="47" borderId="0" applyNumberFormat="0" applyBorder="0" applyAlignment="0" applyProtection="0"/>
    <xf numFmtId="0" fontId="27" fillId="43" borderId="0" applyNumberFormat="0" applyBorder="0" applyAlignment="0" applyProtection="0"/>
    <xf numFmtId="0" fontId="27" fillId="55" borderId="0" applyNumberFormat="0" applyBorder="0" applyAlignment="0" applyProtection="0"/>
    <xf numFmtId="0" fontId="51" fillId="43" borderId="0" applyNumberFormat="0" applyBorder="0" applyAlignment="0" applyProtection="0"/>
    <xf numFmtId="0" fontId="51" fillId="43" borderId="0" applyNumberFormat="0" applyBorder="0" applyAlignment="0" applyProtection="0"/>
    <xf numFmtId="0" fontId="27" fillId="55" borderId="0" applyNumberFormat="0" applyBorder="0" applyAlignment="0" applyProtection="0"/>
    <xf numFmtId="0" fontId="52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55" borderId="0" applyNumberFormat="0" applyBorder="0" applyAlignment="0" applyProtection="0"/>
    <xf numFmtId="0" fontId="27" fillId="42" borderId="0" applyNumberFormat="0" applyBorder="0" applyAlignment="0" applyProtection="0"/>
    <xf numFmtId="0" fontId="27" fillId="56" borderId="0" applyNumberFormat="0" applyBorder="0" applyAlignment="0" applyProtection="0"/>
    <xf numFmtId="0" fontId="27" fillId="54" borderId="0" applyNumberFormat="0" applyBorder="0" applyAlignment="0" applyProtection="0"/>
    <xf numFmtId="0" fontId="51" fillId="48" borderId="0" applyNumberFormat="0" applyBorder="0" applyAlignment="0" applyProtection="0"/>
    <xf numFmtId="0" fontId="27" fillId="56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56" borderId="0" applyNumberFormat="0" applyBorder="0" applyAlignment="0" applyProtection="0"/>
    <xf numFmtId="0" fontId="27" fillId="42" borderId="0" applyNumberFormat="0" applyBorder="0" applyAlignment="0" applyProtection="0"/>
    <xf numFmtId="0" fontId="27" fillId="28" borderId="0" applyNumberFormat="0" applyBorder="0" applyAlignment="0" applyProtection="0"/>
    <xf numFmtId="0" fontId="27" fillId="57" borderId="0" applyNumberFormat="0" applyBorder="0" applyAlignment="0" applyProtection="0"/>
    <xf numFmtId="0" fontId="51" fillId="28" borderId="0" applyNumberFormat="0" applyBorder="0" applyAlignment="0" applyProtection="0"/>
    <xf numFmtId="0" fontId="51" fillId="28" borderId="0" applyNumberFormat="0" applyBorder="0" applyAlignment="0" applyProtection="0"/>
    <xf numFmtId="0" fontId="27" fillId="57" borderId="0" applyNumberFormat="0" applyBorder="0" applyAlignment="0" applyProtection="0"/>
    <xf numFmtId="0" fontId="52" fillId="28" borderId="0" applyNumberFormat="0" applyBorder="0" applyAlignment="0" applyProtection="0"/>
    <xf numFmtId="0" fontId="27" fillId="28" borderId="0" applyNumberFormat="0" applyBorder="0" applyAlignment="0" applyProtection="0"/>
    <xf numFmtId="0" fontId="27" fillId="57" borderId="0" applyNumberFormat="0" applyBorder="0" applyAlignment="0" applyProtection="0"/>
    <xf numFmtId="0" fontId="9" fillId="48" borderId="0" applyNumberFormat="0" applyBorder="0" applyAlignment="0" applyProtection="0"/>
    <xf numFmtId="0" fontId="9" fillId="48" borderId="0" applyNumberFormat="0" applyBorder="0" applyAlignment="0" applyProtection="0"/>
    <xf numFmtId="0" fontId="27" fillId="53" borderId="0" applyNumberFormat="0" applyBorder="0" applyAlignment="0" applyProtection="0"/>
    <xf numFmtId="0" fontId="27" fillId="53" borderId="0" applyNumberFormat="0" applyBorder="0" applyAlignment="0" applyProtection="0"/>
    <xf numFmtId="0" fontId="27" fillId="53" borderId="0" applyNumberFormat="0" applyBorder="0" applyAlignment="0" applyProtection="0"/>
    <xf numFmtId="0" fontId="27" fillId="53" borderId="0" applyNumberFormat="0" applyBorder="0" applyAlignment="0" applyProtection="0"/>
    <xf numFmtId="0" fontId="9" fillId="54" borderId="0" applyNumberFormat="0" applyBorder="0" applyAlignment="0" applyProtection="0"/>
    <xf numFmtId="0" fontId="9" fillId="54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9" fillId="24" borderId="0" applyNumberFormat="0" applyBorder="0" applyAlignment="0" applyProtection="0"/>
    <xf numFmtId="0" fontId="51" fillId="24" borderId="0" applyNumberFormat="0" applyBorder="0" applyAlignment="0" applyProtection="0"/>
    <xf numFmtId="0" fontId="27" fillId="47" borderId="0" applyNumberFormat="0" applyBorder="0" applyAlignment="0" applyProtection="0"/>
    <xf numFmtId="0" fontId="52" fillId="24" borderId="0" applyNumberFormat="0" applyBorder="0" applyAlignment="0" applyProtection="0"/>
    <xf numFmtId="0" fontId="9" fillId="24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9" fillId="43" borderId="0" applyNumberFormat="0" applyBorder="0" applyAlignment="0" applyProtection="0"/>
    <xf numFmtId="0" fontId="51" fillId="43" borderId="0" applyNumberFormat="0" applyBorder="0" applyAlignment="0" applyProtection="0"/>
    <xf numFmtId="0" fontId="27" fillId="55" borderId="0" applyNumberFormat="0" applyBorder="0" applyAlignment="0" applyProtection="0"/>
    <xf numFmtId="0" fontId="52" fillId="43" borderId="0" applyNumberFormat="0" applyBorder="0" applyAlignment="0" applyProtection="0"/>
    <xf numFmtId="0" fontId="9" fillId="43" borderId="0" applyNumberFormat="0" applyBorder="0" applyAlignment="0" applyProtection="0"/>
    <xf numFmtId="0" fontId="27" fillId="55" borderId="0" applyNumberFormat="0" applyBorder="0" applyAlignment="0" applyProtection="0"/>
    <xf numFmtId="0" fontId="27" fillId="55" borderId="0" applyNumberFormat="0" applyBorder="0" applyAlignment="0" applyProtection="0"/>
    <xf numFmtId="0" fontId="27" fillId="55" borderId="0" applyNumberFormat="0" applyBorder="0" applyAlignment="0" applyProtection="0"/>
    <xf numFmtId="0" fontId="9" fillId="48" borderId="0" applyNumberFormat="0" applyBorder="0" applyAlignment="0" applyProtection="0"/>
    <xf numFmtId="0" fontId="9" fillId="48" borderId="0" applyNumberFormat="0" applyBorder="0" applyAlignment="0" applyProtection="0"/>
    <xf numFmtId="0" fontId="27" fillId="56" borderId="0" applyNumberFormat="0" applyBorder="0" applyAlignment="0" applyProtection="0"/>
    <xf numFmtId="0" fontId="27" fillId="56" borderId="0" applyNumberFormat="0" applyBorder="0" applyAlignment="0" applyProtection="0"/>
    <xf numFmtId="0" fontId="27" fillId="56" borderId="0" applyNumberFormat="0" applyBorder="0" applyAlignment="0" applyProtection="0"/>
    <xf numFmtId="0" fontId="27" fillId="56" borderId="0" applyNumberFormat="0" applyBorder="0" applyAlignment="0" applyProtection="0"/>
    <xf numFmtId="0" fontId="9" fillId="28" borderId="0" applyNumberFormat="0" applyBorder="0" applyAlignment="0" applyProtection="0"/>
    <xf numFmtId="0" fontId="51" fillId="28" borderId="0" applyNumberFormat="0" applyBorder="0" applyAlignment="0" applyProtection="0"/>
    <xf numFmtId="0" fontId="27" fillId="57" borderId="0" applyNumberFormat="0" applyBorder="0" applyAlignment="0" applyProtection="0"/>
    <xf numFmtId="0" fontId="52" fillId="28" borderId="0" applyNumberFormat="0" applyBorder="0" applyAlignment="0" applyProtection="0"/>
    <xf numFmtId="0" fontId="9" fillId="28" borderId="0" applyNumberFormat="0" applyBorder="0" applyAlignment="0" applyProtection="0"/>
    <xf numFmtId="0" fontId="27" fillId="57" borderId="0" applyNumberFormat="0" applyBorder="0" applyAlignment="0" applyProtection="0"/>
    <xf numFmtId="0" fontId="27" fillId="57" borderId="0" applyNumberFormat="0" applyBorder="0" applyAlignment="0" applyProtection="0"/>
    <xf numFmtId="0" fontId="27" fillId="57" borderId="0" applyNumberFormat="0" applyBorder="0" applyAlignment="0" applyProtection="0"/>
    <xf numFmtId="0" fontId="27" fillId="56" borderId="0" applyNumberFormat="0" applyBorder="0" applyAlignment="0" applyProtection="0"/>
    <xf numFmtId="0" fontId="27" fillId="58" borderId="0" applyNumberFormat="0" applyBorder="0" applyAlignment="0" applyProtection="0"/>
    <xf numFmtId="0" fontId="51" fillId="56" borderId="0" applyNumberFormat="0" applyBorder="0" applyAlignment="0" applyProtection="0"/>
    <xf numFmtId="0" fontId="51" fillId="56" borderId="0" applyNumberFormat="0" applyBorder="0" applyAlignment="0" applyProtection="0"/>
    <xf numFmtId="0" fontId="27" fillId="58" borderId="0" applyNumberFormat="0" applyBorder="0" applyAlignment="0" applyProtection="0"/>
    <xf numFmtId="0" fontId="52" fillId="56" borderId="0" applyNumberFormat="0" applyBorder="0" applyAlignment="0" applyProtection="0"/>
    <xf numFmtId="0" fontId="27" fillId="56" borderId="0" applyNumberFormat="0" applyBorder="0" applyAlignment="0" applyProtection="0"/>
    <xf numFmtId="0" fontId="27" fillId="58" borderId="0" applyNumberFormat="0" applyBorder="0" applyAlignment="0" applyProtection="0"/>
    <xf numFmtId="0" fontId="27" fillId="59" borderId="0" applyNumberFormat="0" applyBorder="0" applyAlignment="0" applyProtection="0"/>
    <xf numFmtId="0" fontId="27" fillId="59" borderId="0" applyNumberFormat="0" applyBorder="0" applyAlignment="0" applyProtection="0"/>
    <xf numFmtId="0" fontId="51" fillId="54" borderId="0" applyNumberFormat="0" applyBorder="0" applyAlignment="0" applyProtection="0"/>
    <xf numFmtId="0" fontId="51" fillId="54" borderId="0" applyNumberFormat="0" applyBorder="0" applyAlignment="0" applyProtection="0"/>
    <xf numFmtId="0" fontId="27" fillId="59" borderId="0" applyNumberFormat="0" applyBorder="0" applyAlignment="0" applyProtection="0"/>
    <xf numFmtId="0" fontId="27" fillId="59" borderId="0" applyNumberFormat="0" applyBorder="0" applyAlignment="0" applyProtection="0"/>
    <xf numFmtId="0" fontId="27" fillId="60" borderId="0" applyNumberFormat="0" applyBorder="0" applyAlignment="0" applyProtection="0"/>
    <xf numFmtId="0" fontId="27" fillId="61" borderId="0" applyNumberFormat="0" applyBorder="0" applyAlignment="0" applyProtection="0"/>
    <xf numFmtId="0" fontId="27" fillId="61" borderId="0" applyNumberFormat="0" applyBorder="0" applyAlignment="0" applyProtection="0"/>
    <xf numFmtId="0" fontId="51" fillId="58" borderId="0" applyNumberFormat="0" applyBorder="0" applyAlignment="0" applyProtection="0"/>
    <xf numFmtId="0" fontId="27" fillId="60" borderId="0" applyNumberFormat="0" applyBorder="0" applyAlignment="0" applyProtection="0"/>
    <xf numFmtId="0" fontId="27" fillId="60" borderId="0" applyNumberFormat="0" applyBorder="0" applyAlignment="0" applyProtection="0"/>
    <xf numFmtId="0" fontId="27" fillId="61" borderId="0" applyNumberFormat="0" applyBorder="0" applyAlignment="0" applyProtection="0"/>
    <xf numFmtId="0" fontId="27" fillId="60" borderId="0" applyNumberFormat="0" applyBorder="0" applyAlignment="0" applyProtection="0"/>
    <xf numFmtId="0" fontId="27" fillId="62" borderId="0" applyNumberFormat="0" applyBorder="0" applyAlignment="0" applyProtection="0"/>
    <xf numFmtId="0" fontId="27" fillId="55" borderId="0" applyNumberFormat="0" applyBorder="0" applyAlignment="0" applyProtection="0"/>
    <xf numFmtId="0" fontId="51" fillId="62" borderId="0" applyNumberFormat="0" applyBorder="0" applyAlignment="0" applyProtection="0"/>
    <xf numFmtId="0" fontId="51" fillId="62" borderId="0" applyNumberFormat="0" applyBorder="0" applyAlignment="0" applyProtection="0"/>
    <xf numFmtId="0" fontId="27" fillId="55" borderId="0" applyNumberFormat="0" applyBorder="0" applyAlignment="0" applyProtection="0"/>
    <xf numFmtId="0" fontId="52" fillId="62" borderId="0" applyNumberFormat="0" applyBorder="0" applyAlignment="0" applyProtection="0"/>
    <xf numFmtId="0" fontId="27" fillId="62" borderId="0" applyNumberFormat="0" applyBorder="0" applyAlignment="0" applyProtection="0"/>
    <xf numFmtId="0" fontId="27" fillId="55" borderId="0" applyNumberFormat="0" applyBorder="0" applyAlignment="0" applyProtection="0"/>
    <xf numFmtId="0" fontId="27" fillId="56" borderId="0" applyNumberFormat="0" applyBorder="0" applyAlignment="0" applyProtection="0"/>
    <xf numFmtId="0" fontId="27" fillId="56" borderId="0" applyNumberFormat="0" applyBorder="0" applyAlignment="0" applyProtection="0"/>
    <xf numFmtId="0" fontId="51" fillId="63" borderId="0" applyNumberFormat="0" applyBorder="0" applyAlignment="0" applyProtection="0"/>
    <xf numFmtId="0" fontId="51" fillId="63" borderId="0" applyNumberFormat="0" applyBorder="0" applyAlignment="0" applyProtection="0"/>
    <xf numFmtId="0" fontId="27" fillId="56" borderId="0" applyNumberFormat="0" applyBorder="0" applyAlignment="0" applyProtection="0"/>
    <xf numFmtId="0" fontId="27" fillId="56" borderId="0" applyNumberFormat="0" applyBorder="0" applyAlignment="0" applyProtection="0"/>
    <xf numFmtId="0" fontId="27" fillId="64" borderId="0" applyNumberFormat="0" applyBorder="0" applyAlignment="0" applyProtection="0"/>
    <xf numFmtId="0" fontId="27" fillId="64" borderId="0" applyNumberFormat="0" applyBorder="0" applyAlignment="0" applyProtection="0"/>
    <xf numFmtId="0" fontId="51" fillId="54" borderId="0" applyNumberFormat="0" applyBorder="0" applyAlignment="0" applyProtection="0"/>
    <xf numFmtId="0" fontId="51" fillId="54" borderId="0" applyNumberFormat="0" applyBorder="0" applyAlignment="0" applyProtection="0"/>
    <xf numFmtId="0" fontId="27" fillId="64" borderId="0" applyNumberFormat="0" applyBorder="0" applyAlignment="0" applyProtection="0"/>
    <xf numFmtId="0" fontId="27" fillId="64" borderId="0" applyNumberFormat="0" applyBorder="0" applyAlignment="0" applyProtection="0"/>
    <xf numFmtId="0" fontId="33" fillId="29" borderId="0" applyNumberFormat="0" applyBorder="0" applyAlignment="0" applyProtection="0"/>
    <xf numFmtId="0" fontId="33" fillId="29" borderId="0" applyNumberFormat="0" applyBorder="0" applyAlignment="0" applyProtection="0"/>
    <xf numFmtId="0" fontId="3" fillId="65" borderId="0" applyNumberFormat="0" applyBorder="0" applyAlignment="0" applyProtection="0"/>
    <xf numFmtId="0" fontId="3" fillId="65" borderId="0" applyNumberFormat="0" applyBorder="0" applyAlignment="0" applyProtection="0"/>
    <xf numFmtId="0" fontId="28" fillId="31" borderId="0" applyNumberFormat="0" applyBorder="0" applyAlignment="0" applyProtection="0"/>
    <xf numFmtId="0" fontId="28" fillId="31" borderId="0" applyNumberFormat="0" applyBorder="0" applyAlignment="0" applyProtection="0"/>
    <xf numFmtId="0" fontId="2" fillId="66" borderId="0" applyNumberFormat="0" applyBorder="0" applyAlignment="0" applyProtection="0"/>
    <xf numFmtId="166" fontId="53" fillId="0" borderId="0" applyAlignment="0" applyProtection="0"/>
    <xf numFmtId="166" fontId="53" fillId="0" borderId="0" applyAlignment="0" applyProtection="0"/>
    <xf numFmtId="0" fontId="54" fillId="0" borderId="23" applyNumberFormat="0" applyProtection="0"/>
    <xf numFmtId="49" fontId="55" fillId="0" borderId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28" fillId="31" borderId="0" applyNumberFormat="0" applyBorder="0" applyAlignment="0" applyProtection="0"/>
    <xf numFmtId="0" fontId="28" fillId="31" borderId="0" applyNumberFormat="0" applyBorder="0" applyAlignment="0" applyProtection="0"/>
    <xf numFmtId="0" fontId="28" fillId="31" borderId="0" applyNumberFormat="0" applyBorder="0" applyAlignment="0" applyProtection="0"/>
    <xf numFmtId="0" fontId="28" fillId="31" borderId="0" applyNumberFormat="0" applyBorder="0" applyAlignment="0" applyProtection="0"/>
    <xf numFmtId="0" fontId="29" fillId="25" borderId="12" applyNumberFormat="0" applyAlignment="0" applyProtection="0"/>
    <xf numFmtId="0" fontId="29" fillId="25" borderId="12" applyNumberFormat="0" applyAlignment="0" applyProtection="0"/>
    <xf numFmtId="0" fontId="29" fillId="25" borderId="12" applyNumberFormat="0" applyAlignment="0" applyProtection="0"/>
    <xf numFmtId="0" fontId="29" fillId="43" borderId="12" applyNumberFormat="0" applyAlignment="0" applyProtection="0"/>
    <xf numFmtId="0" fontId="29" fillId="25" borderId="12" applyNumberFormat="0" applyAlignment="0" applyProtection="0"/>
    <xf numFmtId="0" fontId="4" fillId="26" borderId="2" applyNumberFormat="0" applyAlignment="0" applyProtection="0"/>
    <xf numFmtId="0" fontId="29" fillId="25" borderId="12" applyNumberFormat="0" applyAlignment="0" applyProtection="0"/>
    <xf numFmtId="0" fontId="29" fillId="43" borderId="12" applyNumberFormat="0" applyAlignment="0" applyProtection="0"/>
    <xf numFmtId="0" fontId="29" fillId="43" borderId="12" applyNumberFormat="0" applyAlignment="0" applyProtection="0"/>
    <xf numFmtId="0" fontId="4" fillId="26" borderId="2" applyNumberFormat="0" applyAlignment="0" applyProtection="0"/>
    <xf numFmtId="0" fontId="4" fillId="26" borderId="2" applyNumberFormat="0" applyAlignment="0" applyProtection="0"/>
    <xf numFmtId="0" fontId="29" fillId="43" borderId="12" applyNumberFormat="0" applyAlignment="0" applyProtection="0"/>
    <xf numFmtId="0" fontId="29" fillId="26" borderId="12" applyNumberFormat="0" applyAlignment="0" applyProtection="0"/>
    <xf numFmtId="0" fontId="29" fillId="34" borderId="12" applyNumberFormat="0" applyAlignment="0" applyProtection="0"/>
    <xf numFmtId="0" fontId="11" fillId="26" borderId="12" applyNumberFormat="0" applyAlignment="0" applyProtection="0"/>
    <xf numFmtId="0" fontId="11" fillId="26" borderId="12" applyNumberFormat="0" applyAlignment="0" applyProtection="0"/>
    <xf numFmtId="0" fontId="11" fillId="26" borderId="12" applyNumberFormat="0" applyAlignment="0" applyProtection="0"/>
    <xf numFmtId="0" fontId="11" fillId="26" borderId="12" applyNumberFormat="0" applyAlignment="0" applyProtection="0"/>
    <xf numFmtId="0" fontId="11" fillId="26" borderId="12" applyNumberFormat="0" applyAlignment="0" applyProtection="0"/>
    <xf numFmtId="0" fontId="11" fillId="26" borderId="12" applyNumberFormat="0" applyAlignment="0" applyProtection="0"/>
    <xf numFmtId="0" fontId="11" fillId="26" borderId="12" applyNumberFormat="0" applyAlignment="0" applyProtection="0"/>
    <xf numFmtId="0" fontId="11" fillId="26" borderId="12" applyNumberFormat="0" applyAlignment="0" applyProtection="0"/>
    <xf numFmtId="0" fontId="11" fillId="26" borderId="12" applyNumberFormat="0" applyAlignment="0" applyProtection="0"/>
    <xf numFmtId="0" fontId="11" fillId="26" borderId="12" applyNumberFormat="0" applyAlignment="0" applyProtection="0"/>
    <xf numFmtId="0" fontId="11" fillId="26" borderId="12" applyNumberFormat="0" applyAlignment="0" applyProtection="0"/>
    <xf numFmtId="0" fontId="11" fillId="26" borderId="12" applyNumberFormat="0" applyAlignment="0" applyProtection="0"/>
    <xf numFmtId="0" fontId="11" fillId="26" borderId="12" applyNumberFormat="0" applyAlignment="0" applyProtection="0"/>
    <xf numFmtId="0" fontId="11" fillId="26" borderId="12" applyNumberFormat="0" applyAlignment="0" applyProtection="0"/>
    <xf numFmtId="0" fontId="11" fillId="26" borderId="12" applyNumberFormat="0" applyAlignment="0" applyProtection="0"/>
    <xf numFmtId="0" fontId="11" fillId="26" borderId="12" applyNumberFormat="0" applyAlignment="0" applyProtection="0"/>
    <xf numFmtId="0" fontId="11" fillId="26" borderId="12" applyNumberFormat="0" applyAlignment="0" applyProtection="0"/>
    <xf numFmtId="0" fontId="11" fillId="26" borderId="12" applyNumberFormat="0" applyAlignment="0" applyProtection="0"/>
    <xf numFmtId="0" fontId="11" fillId="26" borderId="12" applyNumberFormat="0" applyAlignment="0" applyProtection="0"/>
    <xf numFmtId="0" fontId="11" fillId="26" borderId="12" applyNumberFormat="0" applyAlignment="0" applyProtection="0"/>
    <xf numFmtId="0" fontId="11" fillId="26" borderId="12" applyNumberFormat="0" applyAlignment="0" applyProtection="0"/>
    <xf numFmtId="0" fontId="11" fillId="26" borderId="12" applyNumberFormat="0" applyAlignment="0" applyProtection="0"/>
    <xf numFmtId="0" fontId="11" fillId="26" borderId="12" applyNumberFormat="0" applyAlignment="0" applyProtection="0"/>
    <xf numFmtId="0" fontId="11" fillId="26" borderId="12" applyNumberFormat="0" applyAlignment="0" applyProtection="0"/>
    <xf numFmtId="0" fontId="11" fillId="26" borderId="12" applyNumberFormat="0" applyAlignment="0" applyProtection="0"/>
    <xf numFmtId="0" fontId="11" fillId="26" borderId="12" applyNumberFormat="0" applyAlignment="0" applyProtection="0"/>
    <xf numFmtId="0" fontId="11" fillId="26" borderId="12" applyNumberFormat="0" applyAlignment="0" applyProtection="0"/>
    <xf numFmtId="0" fontId="11" fillId="26" borderId="12" applyNumberFormat="0" applyAlignment="0" applyProtection="0"/>
    <xf numFmtId="0" fontId="11" fillId="26" borderId="12" applyNumberFormat="0" applyAlignment="0" applyProtection="0"/>
    <xf numFmtId="0" fontId="11" fillId="26" borderId="12" applyNumberFormat="0" applyAlignment="0" applyProtection="0"/>
    <xf numFmtId="0" fontId="11" fillId="26" borderId="12" applyNumberFormat="0" applyAlignment="0" applyProtection="0"/>
    <xf numFmtId="0" fontId="11" fillId="26" borderId="12" applyNumberFormat="0" applyAlignment="0" applyProtection="0"/>
    <xf numFmtId="0" fontId="11" fillId="26" borderId="12" applyNumberFormat="0" applyAlignment="0" applyProtection="0"/>
    <xf numFmtId="0" fontId="11" fillId="26" borderId="12" applyNumberFormat="0" applyAlignment="0" applyProtection="0"/>
    <xf numFmtId="0" fontId="11" fillId="26" borderId="12" applyNumberFormat="0" applyAlignment="0" applyProtection="0"/>
    <xf numFmtId="0" fontId="11" fillId="26" borderId="12" applyNumberFormat="0" applyAlignment="0" applyProtection="0"/>
    <xf numFmtId="0" fontId="11" fillId="26" borderId="12" applyNumberFormat="0" applyAlignment="0" applyProtection="0"/>
    <xf numFmtId="0" fontId="11" fillId="26" borderId="12" applyNumberFormat="0" applyAlignment="0" applyProtection="0"/>
    <xf numFmtId="0" fontId="11" fillId="26" borderId="12" applyNumberFormat="0" applyAlignment="0" applyProtection="0"/>
    <xf numFmtId="0" fontId="11" fillId="26" borderId="12" applyNumberFormat="0" applyAlignment="0" applyProtection="0"/>
    <xf numFmtId="0" fontId="11" fillId="26" borderId="12" applyNumberFormat="0" applyAlignment="0" applyProtection="0"/>
    <xf numFmtId="0" fontId="11" fillId="26" borderId="12" applyNumberFormat="0" applyAlignment="0" applyProtection="0"/>
    <xf numFmtId="0" fontId="11" fillId="26" borderId="12" applyNumberFormat="0" applyAlignment="0" applyProtection="0"/>
    <xf numFmtId="0" fontId="11" fillId="26" borderId="12" applyNumberFormat="0" applyAlignment="0" applyProtection="0"/>
    <xf numFmtId="0" fontId="11" fillId="26" borderId="12" applyNumberFormat="0" applyAlignment="0" applyProtection="0"/>
    <xf numFmtId="0" fontId="11" fillId="26" borderId="12" applyNumberFormat="0" applyAlignment="0" applyProtection="0"/>
    <xf numFmtId="0" fontId="11" fillId="26" borderId="12" applyNumberFormat="0" applyAlignment="0" applyProtection="0"/>
    <xf numFmtId="0" fontId="11" fillId="26" borderId="12" applyNumberFormat="0" applyAlignment="0" applyProtection="0"/>
    <xf numFmtId="0" fontId="11" fillId="26" borderId="12" applyNumberFormat="0" applyAlignment="0" applyProtection="0"/>
    <xf numFmtId="0" fontId="11" fillId="26" borderId="12" applyNumberFormat="0" applyAlignment="0" applyProtection="0"/>
    <xf numFmtId="0" fontId="11" fillId="26" borderId="12" applyNumberFormat="0" applyAlignment="0" applyProtection="0"/>
    <xf numFmtId="0" fontId="11" fillId="26" borderId="12" applyNumberFormat="0" applyAlignment="0" applyProtection="0"/>
    <xf numFmtId="0" fontId="11" fillId="26" borderId="12" applyNumberFormat="0" applyAlignment="0" applyProtection="0"/>
    <xf numFmtId="0" fontId="11" fillId="26" borderId="12" applyNumberFormat="0" applyAlignment="0" applyProtection="0"/>
    <xf numFmtId="0" fontId="11" fillId="26" borderId="12" applyNumberFormat="0" applyAlignment="0" applyProtection="0"/>
    <xf numFmtId="0" fontId="11" fillId="26" borderId="12" applyNumberFormat="0" applyAlignment="0" applyProtection="0"/>
    <xf numFmtId="0" fontId="11" fillId="26" borderId="12" applyNumberFormat="0" applyAlignment="0" applyProtection="0"/>
    <xf numFmtId="0" fontId="11" fillId="26" borderId="12" applyNumberFormat="0" applyAlignment="0" applyProtection="0"/>
    <xf numFmtId="0" fontId="11" fillId="26" borderId="12" applyNumberFormat="0" applyAlignment="0" applyProtection="0"/>
    <xf numFmtId="0" fontId="11" fillId="26" borderId="12" applyNumberFormat="0" applyAlignment="0" applyProtection="0"/>
    <xf numFmtId="0" fontId="11" fillId="26" borderId="12" applyNumberFormat="0" applyAlignment="0" applyProtection="0"/>
    <xf numFmtId="0" fontId="11" fillId="26" borderId="12" applyNumberFormat="0" applyAlignment="0" applyProtection="0"/>
    <xf numFmtId="0" fontId="11" fillId="26" borderId="12" applyNumberFormat="0" applyAlignment="0" applyProtection="0"/>
    <xf numFmtId="0" fontId="11" fillId="26" borderId="12" applyNumberFormat="0" applyAlignment="0" applyProtection="0"/>
    <xf numFmtId="0" fontId="11" fillId="26" borderId="12" applyNumberFormat="0" applyAlignment="0" applyProtection="0"/>
    <xf numFmtId="0" fontId="11" fillId="26" borderId="12" applyNumberFormat="0" applyAlignment="0" applyProtection="0"/>
    <xf numFmtId="0" fontId="11" fillId="26" borderId="12" applyNumberFormat="0" applyAlignment="0" applyProtection="0"/>
    <xf numFmtId="0" fontId="11" fillId="26" borderId="12" applyNumberFormat="0" applyAlignment="0" applyProtection="0"/>
    <xf numFmtId="0" fontId="11" fillId="26" borderId="12" applyNumberFormat="0" applyAlignment="0" applyProtection="0"/>
    <xf numFmtId="0" fontId="11" fillId="26" borderId="12" applyNumberFormat="0" applyAlignment="0" applyProtection="0"/>
    <xf numFmtId="0" fontId="11" fillId="26" borderId="12" applyNumberFormat="0" applyAlignment="0" applyProtection="0"/>
    <xf numFmtId="0" fontId="11" fillId="26" borderId="12" applyNumberFormat="0" applyAlignment="0" applyProtection="0"/>
    <xf numFmtId="0" fontId="11" fillId="26" borderId="12" applyNumberFormat="0" applyAlignment="0" applyProtection="0"/>
    <xf numFmtId="0" fontId="11" fillId="26" borderId="12" applyNumberFormat="0" applyAlignment="0" applyProtection="0"/>
    <xf numFmtId="0" fontId="11" fillId="26" borderId="12" applyNumberFormat="0" applyAlignment="0" applyProtection="0"/>
    <xf numFmtId="0" fontId="11" fillId="26" borderId="12" applyNumberFormat="0" applyAlignment="0" applyProtection="0"/>
    <xf numFmtId="0" fontId="11" fillId="26" borderId="12" applyNumberFormat="0" applyAlignment="0" applyProtection="0"/>
    <xf numFmtId="0" fontId="11" fillId="26" borderId="12" applyNumberFormat="0" applyAlignment="0" applyProtection="0"/>
    <xf numFmtId="0" fontId="11" fillId="26" borderId="12" applyNumberFormat="0" applyAlignment="0" applyProtection="0"/>
    <xf numFmtId="0" fontId="11" fillId="26" borderId="12" applyNumberFormat="0" applyAlignment="0" applyProtection="0"/>
    <xf numFmtId="0" fontId="11" fillId="26" borderId="12" applyNumberFormat="0" applyAlignment="0" applyProtection="0"/>
    <xf numFmtId="0" fontId="11" fillId="26" borderId="12" applyNumberFormat="0" applyAlignment="0" applyProtection="0"/>
    <xf numFmtId="0" fontId="11" fillId="26" borderId="12" applyNumberFormat="0" applyAlignment="0" applyProtection="0"/>
    <xf numFmtId="0" fontId="11" fillId="26" borderId="12" applyNumberFormat="0" applyAlignment="0" applyProtection="0"/>
    <xf numFmtId="0" fontId="11" fillId="26" borderId="12" applyNumberFormat="0" applyAlignment="0" applyProtection="0"/>
    <xf numFmtId="0" fontId="11" fillId="26" borderId="12" applyNumberFormat="0" applyAlignment="0" applyProtection="0"/>
    <xf numFmtId="0" fontId="11" fillId="26" borderId="12" applyNumberFormat="0" applyAlignment="0" applyProtection="0"/>
    <xf numFmtId="0" fontId="11" fillId="26" borderId="12" applyNumberFormat="0" applyAlignment="0" applyProtection="0"/>
    <xf numFmtId="0" fontId="11" fillId="26" borderId="12" applyNumberFormat="0" applyAlignment="0" applyProtection="0"/>
    <xf numFmtId="0" fontId="11" fillId="26" borderId="12" applyNumberFormat="0" applyAlignment="0" applyProtection="0"/>
    <xf numFmtId="0" fontId="11" fillId="26" borderId="12" applyNumberFormat="0" applyAlignment="0" applyProtection="0"/>
    <xf numFmtId="0" fontId="11" fillId="26" borderId="12" applyNumberFormat="0" applyAlignment="0" applyProtection="0"/>
    <xf numFmtId="0" fontId="11" fillId="26" borderId="12" applyNumberFormat="0" applyAlignment="0" applyProtection="0"/>
    <xf numFmtId="0" fontId="11" fillId="26" borderId="12" applyNumberFormat="0" applyAlignment="0" applyProtection="0"/>
    <xf numFmtId="0" fontId="11" fillId="26" borderId="12" applyNumberFormat="0" applyAlignment="0" applyProtection="0"/>
    <xf numFmtId="0" fontId="11" fillId="26" borderId="12" applyNumberFormat="0" applyAlignment="0" applyProtection="0"/>
    <xf numFmtId="0" fontId="11" fillId="26" borderId="12" applyNumberFormat="0" applyAlignment="0" applyProtection="0"/>
    <xf numFmtId="0" fontId="11" fillId="26" borderId="12" applyNumberFormat="0" applyAlignment="0" applyProtection="0"/>
    <xf numFmtId="0" fontId="11" fillId="26" borderId="12" applyNumberFormat="0" applyAlignment="0" applyProtection="0"/>
    <xf numFmtId="0" fontId="11" fillId="26" borderId="12" applyNumberFormat="0" applyAlignment="0" applyProtection="0"/>
    <xf numFmtId="0" fontId="11" fillId="26" borderId="12" applyNumberFormat="0" applyAlignment="0" applyProtection="0"/>
    <xf numFmtId="0" fontId="11" fillId="26" borderId="12" applyNumberFormat="0" applyAlignment="0" applyProtection="0"/>
    <xf numFmtId="0" fontId="11" fillId="26" borderId="12" applyNumberFormat="0" applyAlignment="0" applyProtection="0"/>
    <xf numFmtId="0" fontId="11" fillId="26" borderId="12" applyNumberFormat="0" applyAlignment="0" applyProtection="0"/>
    <xf numFmtId="0" fontId="11" fillId="26" borderId="12" applyNumberFormat="0" applyAlignment="0" applyProtection="0"/>
    <xf numFmtId="0" fontId="11" fillId="26" borderId="12" applyNumberFormat="0" applyAlignment="0" applyProtection="0"/>
    <xf numFmtId="0" fontId="11" fillId="26" borderId="12" applyNumberFormat="0" applyAlignment="0" applyProtection="0"/>
    <xf numFmtId="0" fontId="11" fillId="26" borderId="12" applyNumberFormat="0" applyAlignment="0" applyProtection="0"/>
    <xf numFmtId="0" fontId="11" fillId="26" borderId="12" applyNumberFormat="0" applyAlignment="0" applyProtection="0"/>
    <xf numFmtId="0" fontId="11" fillId="26" borderId="12" applyNumberFormat="0" applyAlignment="0" applyProtection="0"/>
    <xf numFmtId="0" fontId="11" fillId="26" borderId="12" applyNumberFormat="0" applyAlignment="0" applyProtection="0"/>
    <xf numFmtId="0" fontId="11" fillId="26" borderId="12" applyNumberFormat="0" applyAlignment="0" applyProtection="0"/>
    <xf numFmtId="0" fontId="11" fillId="26" borderId="12" applyNumberFormat="0" applyAlignment="0" applyProtection="0"/>
    <xf numFmtId="0" fontId="11" fillId="26" borderId="12" applyNumberFormat="0" applyAlignment="0" applyProtection="0"/>
    <xf numFmtId="0" fontId="11" fillId="26" borderId="12" applyNumberFormat="0" applyAlignment="0" applyProtection="0"/>
    <xf numFmtId="0" fontId="11" fillId="26" borderId="12" applyNumberFormat="0" applyAlignment="0" applyProtection="0"/>
    <xf numFmtId="0" fontId="11" fillId="26" borderId="12" applyNumberFormat="0" applyAlignment="0" applyProtection="0"/>
    <xf numFmtId="0" fontId="11" fillId="26" borderId="12" applyNumberFormat="0" applyAlignment="0" applyProtection="0"/>
    <xf numFmtId="0" fontId="11" fillId="26" borderId="12" applyNumberFormat="0" applyAlignment="0" applyProtection="0"/>
    <xf numFmtId="0" fontId="11" fillId="26" borderId="12" applyNumberFormat="0" applyAlignment="0" applyProtection="0"/>
    <xf numFmtId="0" fontId="11" fillId="26" borderId="12" applyNumberFormat="0" applyAlignment="0" applyProtection="0"/>
    <xf numFmtId="0" fontId="11" fillId="26" borderId="12" applyNumberFormat="0" applyAlignment="0" applyProtection="0"/>
    <xf numFmtId="0" fontId="11" fillId="26" borderId="12" applyNumberFormat="0" applyAlignment="0" applyProtection="0"/>
    <xf numFmtId="0" fontId="11" fillId="26" borderId="12" applyNumberFormat="0" applyAlignment="0" applyProtection="0"/>
    <xf numFmtId="0" fontId="11" fillId="26" borderId="12" applyNumberFormat="0" applyAlignment="0" applyProtection="0"/>
    <xf numFmtId="0" fontId="11" fillId="26" borderId="12" applyNumberFormat="0" applyAlignment="0" applyProtection="0"/>
    <xf numFmtId="0" fontId="11" fillId="26" borderId="12" applyNumberFormat="0" applyAlignment="0" applyProtection="0"/>
    <xf numFmtId="0" fontId="11" fillId="26" borderId="12" applyNumberFormat="0" applyAlignment="0" applyProtection="0"/>
    <xf numFmtId="0" fontId="11" fillId="26" borderId="12" applyNumberFormat="0" applyAlignment="0" applyProtection="0"/>
    <xf numFmtId="0" fontId="11" fillId="26" borderId="12" applyNumberFormat="0" applyAlignment="0" applyProtection="0"/>
    <xf numFmtId="0" fontId="11" fillId="26" borderId="12" applyNumberFormat="0" applyAlignment="0" applyProtection="0"/>
    <xf numFmtId="0" fontId="11" fillId="26" borderId="12" applyNumberFormat="0" applyAlignment="0" applyProtection="0"/>
    <xf numFmtId="0" fontId="11" fillId="26" borderId="12" applyNumberFormat="0" applyAlignment="0" applyProtection="0"/>
    <xf numFmtId="0" fontId="11" fillId="26" borderId="12" applyNumberFormat="0" applyAlignment="0" applyProtection="0"/>
    <xf numFmtId="0" fontId="11" fillId="26" borderId="12" applyNumberFormat="0" applyAlignment="0" applyProtection="0"/>
    <xf numFmtId="0" fontId="11" fillId="26" borderId="12" applyNumberFormat="0" applyAlignment="0" applyProtection="0"/>
    <xf numFmtId="0" fontId="11" fillId="26" borderId="12" applyNumberFormat="0" applyAlignment="0" applyProtection="0"/>
    <xf numFmtId="0" fontId="11" fillId="26" borderId="12" applyNumberFormat="0" applyAlignment="0" applyProtection="0"/>
    <xf numFmtId="0" fontId="11" fillId="26" borderId="12" applyNumberFormat="0" applyAlignment="0" applyProtection="0"/>
    <xf numFmtId="0" fontId="11" fillId="26" borderId="12" applyNumberFormat="0" applyAlignment="0" applyProtection="0"/>
    <xf numFmtId="0" fontId="11" fillId="26" borderId="12" applyNumberFormat="0" applyAlignment="0" applyProtection="0"/>
    <xf numFmtId="0" fontId="11" fillId="26" borderId="12" applyNumberFormat="0" applyAlignment="0" applyProtection="0"/>
    <xf numFmtId="0" fontId="11" fillId="26" borderId="12" applyNumberFormat="0" applyAlignment="0" applyProtection="0"/>
    <xf numFmtId="0" fontId="11" fillId="26" borderId="12" applyNumberFormat="0" applyAlignment="0" applyProtection="0"/>
    <xf numFmtId="0" fontId="11" fillId="26" borderId="12" applyNumberFormat="0" applyAlignment="0" applyProtection="0"/>
    <xf numFmtId="0" fontId="11" fillId="26" borderId="12" applyNumberFormat="0" applyAlignment="0" applyProtection="0"/>
    <xf numFmtId="0" fontId="11" fillId="26" borderId="12" applyNumberFormat="0" applyAlignment="0" applyProtection="0"/>
    <xf numFmtId="0" fontId="11" fillId="26" borderId="12" applyNumberFormat="0" applyAlignment="0" applyProtection="0"/>
    <xf numFmtId="0" fontId="11" fillId="26" borderId="12" applyNumberFormat="0" applyAlignment="0" applyProtection="0"/>
    <xf numFmtId="0" fontId="11" fillId="26" borderId="12" applyNumberFormat="0" applyAlignment="0" applyProtection="0"/>
    <xf numFmtId="0" fontId="11" fillId="26" borderId="12" applyNumberFormat="0" applyAlignment="0" applyProtection="0"/>
    <xf numFmtId="0" fontId="11" fillId="26" borderId="12" applyNumberFormat="0" applyAlignment="0" applyProtection="0"/>
    <xf numFmtId="0" fontId="11" fillId="26" borderId="12" applyNumberFormat="0" applyAlignment="0" applyProtection="0"/>
    <xf numFmtId="0" fontId="11" fillId="26" borderId="12" applyNumberFormat="0" applyAlignment="0" applyProtection="0"/>
    <xf numFmtId="0" fontId="11" fillId="26" borderId="12" applyNumberFormat="0" applyAlignment="0" applyProtection="0"/>
    <xf numFmtId="0" fontId="11" fillId="26" borderId="12" applyNumberFormat="0" applyAlignment="0" applyProtection="0"/>
    <xf numFmtId="0" fontId="11" fillId="26" borderId="12" applyNumberFormat="0" applyAlignment="0" applyProtection="0"/>
    <xf numFmtId="0" fontId="11" fillId="26" borderId="12" applyNumberFormat="0" applyAlignment="0" applyProtection="0"/>
    <xf numFmtId="0" fontId="11" fillId="26" borderId="12" applyNumberFormat="0" applyAlignment="0" applyProtection="0"/>
    <xf numFmtId="0" fontId="11" fillId="26" borderId="12" applyNumberFormat="0" applyAlignment="0" applyProtection="0"/>
    <xf numFmtId="0" fontId="11" fillId="26" borderId="12" applyNumberFormat="0" applyAlignment="0" applyProtection="0"/>
    <xf numFmtId="0" fontId="11" fillId="26" borderId="12" applyNumberFormat="0" applyAlignment="0" applyProtection="0"/>
    <xf numFmtId="0" fontId="11" fillId="26" borderId="12" applyNumberFormat="0" applyAlignment="0" applyProtection="0"/>
    <xf numFmtId="0" fontId="11" fillId="26" borderId="12" applyNumberFormat="0" applyAlignment="0" applyProtection="0"/>
    <xf numFmtId="0" fontId="11" fillId="26" borderId="12" applyNumberFormat="0" applyAlignment="0" applyProtection="0"/>
    <xf numFmtId="0" fontId="11" fillId="26" borderId="12" applyNumberFormat="0" applyAlignment="0" applyProtection="0"/>
    <xf numFmtId="0" fontId="11" fillId="26" borderId="12" applyNumberFormat="0" applyAlignment="0" applyProtection="0"/>
    <xf numFmtId="0" fontId="11" fillId="26" borderId="12" applyNumberFormat="0" applyAlignment="0" applyProtection="0"/>
    <xf numFmtId="0" fontId="11" fillId="26" borderId="12" applyNumberFormat="0" applyAlignment="0" applyProtection="0"/>
    <xf numFmtId="0" fontId="11" fillId="26" borderId="12" applyNumberFormat="0" applyAlignment="0" applyProtection="0"/>
    <xf numFmtId="0" fontId="11" fillId="26" borderId="12" applyNumberFormat="0" applyAlignment="0" applyProtection="0"/>
    <xf numFmtId="0" fontId="11" fillId="26" borderId="12" applyNumberFormat="0" applyAlignment="0" applyProtection="0"/>
    <xf numFmtId="0" fontId="11" fillId="26" borderId="12" applyNumberFormat="0" applyAlignment="0" applyProtection="0"/>
    <xf numFmtId="0" fontId="11" fillId="26" borderId="12" applyNumberFormat="0" applyAlignment="0" applyProtection="0"/>
    <xf numFmtId="0" fontId="11" fillId="26" borderId="12" applyNumberFormat="0" applyAlignment="0" applyProtection="0"/>
    <xf numFmtId="0" fontId="11" fillId="26" borderId="12" applyNumberFormat="0" applyAlignment="0" applyProtection="0"/>
    <xf numFmtId="0" fontId="11" fillId="26" borderId="12" applyNumberFormat="0" applyAlignment="0" applyProtection="0"/>
    <xf numFmtId="0" fontId="11" fillId="26" borderId="12" applyNumberFormat="0" applyAlignment="0" applyProtection="0"/>
    <xf numFmtId="0" fontId="11" fillId="26" borderId="12" applyNumberFormat="0" applyAlignment="0" applyProtection="0"/>
    <xf numFmtId="0" fontId="11" fillId="26" borderId="12" applyNumberFormat="0" applyAlignment="0" applyProtection="0"/>
    <xf numFmtId="0" fontId="11" fillId="26" borderId="12" applyNumberFormat="0" applyAlignment="0" applyProtection="0"/>
    <xf numFmtId="0" fontId="11" fillId="26" borderId="12" applyNumberFormat="0" applyAlignment="0" applyProtection="0"/>
    <xf numFmtId="0" fontId="11" fillId="26" borderId="12" applyNumberFormat="0" applyAlignment="0" applyProtection="0"/>
    <xf numFmtId="0" fontId="11" fillId="26" borderId="12" applyNumberFormat="0" applyAlignment="0" applyProtection="0"/>
    <xf numFmtId="0" fontId="11" fillId="26" borderId="12" applyNumberFormat="0" applyAlignment="0" applyProtection="0"/>
    <xf numFmtId="0" fontId="11" fillId="26" borderId="12" applyNumberFormat="0" applyAlignment="0" applyProtection="0"/>
    <xf numFmtId="0" fontId="11" fillId="26" borderId="12" applyNumberFormat="0" applyAlignment="0" applyProtection="0"/>
    <xf numFmtId="0" fontId="11" fillId="26" borderId="12" applyNumberFormat="0" applyAlignment="0" applyProtection="0"/>
    <xf numFmtId="0" fontId="11" fillId="26" borderId="12" applyNumberFormat="0" applyAlignment="0" applyProtection="0"/>
    <xf numFmtId="0" fontId="11" fillId="26" borderId="12" applyNumberFormat="0" applyAlignment="0" applyProtection="0"/>
    <xf numFmtId="0" fontId="11" fillId="26" borderId="12" applyNumberFormat="0" applyAlignment="0" applyProtection="0"/>
    <xf numFmtId="0" fontId="11" fillId="26" borderId="12" applyNumberFormat="0" applyAlignment="0" applyProtection="0"/>
    <xf numFmtId="0" fontId="11" fillId="26" borderId="12" applyNumberFormat="0" applyAlignment="0" applyProtection="0"/>
    <xf numFmtId="0" fontId="11" fillId="26" borderId="12" applyNumberFormat="0" applyAlignment="0" applyProtection="0"/>
    <xf numFmtId="0" fontId="11" fillId="26" borderId="12" applyNumberFormat="0" applyAlignment="0" applyProtection="0"/>
    <xf numFmtId="0" fontId="11" fillId="26" borderId="12" applyNumberFormat="0" applyAlignment="0" applyProtection="0"/>
    <xf numFmtId="0" fontId="11" fillId="26" borderId="12" applyNumberFormat="0" applyAlignment="0" applyProtection="0"/>
    <xf numFmtId="0" fontId="11" fillId="26" borderId="12" applyNumberFormat="0" applyAlignment="0" applyProtection="0"/>
    <xf numFmtId="0" fontId="11" fillId="26" borderId="12" applyNumberFormat="0" applyAlignment="0" applyProtection="0"/>
    <xf numFmtId="0" fontId="11" fillId="26" borderId="12" applyNumberFormat="0" applyAlignment="0" applyProtection="0"/>
    <xf numFmtId="0" fontId="11" fillId="26" borderId="12" applyNumberFormat="0" applyAlignment="0" applyProtection="0"/>
    <xf numFmtId="0" fontId="11" fillId="26" borderId="12" applyNumberFormat="0" applyAlignment="0" applyProtection="0"/>
    <xf numFmtId="0" fontId="11" fillId="26" borderId="12" applyNumberFormat="0" applyAlignment="0" applyProtection="0"/>
    <xf numFmtId="0" fontId="11" fillId="26" borderId="12" applyNumberFormat="0" applyAlignment="0" applyProtection="0"/>
    <xf numFmtId="0" fontId="11" fillId="26" borderId="12" applyNumberFormat="0" applyAlignment="0" applyProtection="0"/>
    <xf numFmtId="0" fontId="11" fillId="26" borderId="12" applyNumberFormat="0" applyAlignment="0" applyProtection="0"/>
    <xf numFmtId="0" fontId="11" fillId="26" borderId="12" applyNumberFormat="0" applyAlignment="0" applyProtection="0"/>
    <xf numFmtId="0" fontId="11" fillId="26" borderId="12" applyNumberFormat="0" applyAlignment="0" applyProtection="0"/>
    <xf numFmtId="0" fontId="11" fillId="26" borderId="12" applyNumberFormat="0" applyAlignment="0" applyProtection="0"/>
    <xf numFmtId="0" fontId="11" fillId="26" borderId="12" applyNumberFormat="0" applyAlignment="0" applyProtection="0"/>
    <xf numFmtId="0" fontId="11" fillId="26" borderId="12" applyNumberFormat="0" applyAlignment="0" applyProtection="0"/>
    <xf numFmtId="0" fontId="11" fillId="26" borderId="12" applyNumberFormat="0" applyAlignment="0" applyProtection="0"/>
    <xf numFmtId="0" fontId="11" fillId="26" borderId="12" applyNumberFormat="0" applyAlignment="0" applyProtection="0"/>
    <xf numFmtId="0" fontId="11" fillId="26" borderId="12" applyNumberFormat="0" applyAlignment="0" applyProtection="0"/>
    <xf numFmtId="0" fontId="11" fillId="26" borderId="12" applyNumberFormat="0" applyAlignment="0" applyProtection="0"/>
    <xf numFmtId="0" fontId="11" fillId="26" borderId="12" applyNumberFormat="0" applyAlignment="0" applyProtection="0"/>
    <xf numFmtId="0" fontId="11" fillId="26" borderId="12" applyNumberFormat="0" applyAlignment="0" applyProtection="0"/>
    <xf numFmtId="0" fontId="11" fillId="26" borderId="12" applyNumberFormat="0" applyAlignment="0" applyProtection="0"/>
    <xf numFmtId="0" fontId="11" fillId="26" borderId="12" applyNumberFormat="0" applyAlignment="0" applyProtection="0"/>
    <xf numFmtId="0" fontId="11" fillId="26" borderId="12" applyNumberFormat="0" applyAlignment="0" applyProtection="0"/>
    <xf numFmtId="0" fontId="11" fillId="26" borderId="12" applyNumberFormat="0" applyAlignment="0" applyProtection="0"/>
    <xf numFmtId="0" fontId="29" fillId="43" borderId="12" applyNumberFormat="0" applyAlignment="0" applyProtection="0"/>
    <xf numFmtId="0" fontId="29" fillId="43" borderId="12" applyNumberFormat="0" applyAlignment="0" applyProtection="0"/>
    <xf numFmtId="0" fontId="29" fillId="43" borderId="12" applyNumberFormat="0" applyAlignment="0" applyProtection="0"/>
    <xf numFmtId="0" fontId="29" fillId="43" borderId="12" applyNumberFormat="0" applyAlignment="0" applyProtection="0"/>
    <xf numFmtId="0" fontId="29" fillId="43" borderId="12" applyNumberFormat="0" applyAlignment="0" applyProtection="0"/>
    <xf numFmtId="0" fontId="29" fillId="43" borderId="12" applyNumberFormat="0" applyAlignment="0" applyProtection="0"/>
    <xf numFmtId="0" fontId="29" fillId="43" borderId="12" applyNumberFormat="0" applyAlignment="0" applyProtection="0"/>
    <xf numFmtId="0" fontId="29" fillId="43" borderId="12" applyNumberFormat="0" applyAlignment="0" applyProtection="0"/>
    <xf numFmtId="0" fontId="29" fillId="43" borderId="12" applyNumberFormat="0" applyAlignment="0" applyProtection="0"/>
    <xf numFmtId="0" fontId="29" fillId="43" borderId="12" applyNumberFormat="0" applyAlignment="0" applyProtection="0"/>
    <xf numFmtId="0" fontId="29" fillId="43" borderId="12" applyNumberFormat="0" applyAlignment="0" applyProtection="0"/>
    <xf numFmtId="0" fontId="29" fillId="43" borderId="12" applyNumberFormat="0" applyAlignment="0" applyProtection="0"/>
    <xf numFmtId="0" fontId="29" fillId="43" borderId="12" applyNumberFormat="0" applyAlignment="0" applyProtection="0"/>
    <xf numFmtId="0" fontId="29" fillId="43" borderId="12" applyNumberFormat="0" applyAlignment="0" applyProtection="0"/>
    <xf numFmtId="0" fontId="29" fillId="43" borderId="12" applyNumberFormat="0" applyAlignment="0" applyProtection="0"/>
    <xf numFmtId="0" fontId="29" fillId="43" borderId="12" applyNumberFormat="0" applyAlignment="0" applyProtection="0"/>
    <xf numFmtId="0" fontId="29" fillId="43" borderId="12" applyNumberFormat="0" applyAlignment="0" applyProtection="0"/>
    <xf numFmtId="0" fontId="29" fillId="43" borderId="12" applyNumberFormat="0" applyAlignment="0" applyProtection="0"/>
    <xf numFmtId="0" fontId="29" fillId="43" borderId="12" applyNumberFormat="0" applyAlignment="0" applyProtection="0"/>
    <xf numFmtId="0" fontId="29" fillId="43" borderId="12" applyNumberFormat="0" applyAlignment="0" applyProtection="0"/>
    <xf numFmtId="0" fontId="29" fillId="43" borderId="12" applyNumberFormat="0" applyAlignment="0" applyProtection="0"/>
    <xf numFmtId="0" fontId="29" fillId="43" borderId="12" applyNumberFormat="0" applyAlignment="0" applyProtection="0"/>
    <xf numFmtId="0" fontId="29" fillId="43" borderId="12" applyNumberFormat="0" applyAlignment="0" applyProtection="0"/>
    <xf numFmtId="0" fontId="29" fillId="43" borderId="12" applyNumberFormat="0" applyAlignment="0" applyProtection="0"/>
    <xf numFmtId="0" fontId="29" fillId="43" borderId="12" applyNumberFormat="0" applyAlignment="0" applyProtection="0"/>
    <xf numFmtId="0" fontId="29" fillId="43" borderId="12" applyNumberFormat="0" applyAlignment="0" applyProtection="0"/>
    <xf numFmtId="0" fontId="29" fillId="43" borderId="12" applyNumberFormat="0" applyAlignment="0" applyProtection="0"/>
    <xf numFmtId="0" fontId="29" fillId="43" borderId="12" applyNumberFormat="0" applyAlignment="0" applyProtection="0"/>
    <xf numFmtId="0" fontId="11" fillId="26" borderId="12" applyNumberFormat="0" applyAlignment="0" applyProtection="0"/>
    <xf numFmtId="0" fontId="11" fillId="26" borderId="12" applyNumberFormat="0" applyAlignment="0" applyProtection="0"/>
    <xf numFmtId="0" fontId="29" fillId="43" borderId="12" applyNumberFormat="0" applyAlignment="0" applyProtection="0"/>
    <xf numFmtId="0" fontId="29" fillId="43" borderId="12" applyNumberFormat="0" applyAlignment="0" applyProtection="0"/>
    <xf numFmtId="0" fontId="29" fillId="43" borderId="12" applyNumberFormat="0" applyAlignment="0" applyProtection="0"/>
    <xf numFmtId="0" fontId="29" fillId="43" borderId="12" applyNumberFormat="0" applyAlignment="0" applyProtection="0"/>
    <xf numFmtId="0" fontId="29" fillId="43" borderId="12" applyNumberFormat="0" applyAlignment="0" applyProtection="0"/>
    <xf numFmtId="0" fontId="29" fillId="43" borderId="12" applyNumberFormat="0" applyAlignment="0" applyProtection="0"/>
    <xf numFmtId="0" fontId="29" fillId="43" borderId="12" applyNumberFormat="0" applyAlignment="0" applyProtection="0"/>
    <xf numFmtId="0" fontId="29" fillId="43" borderId="12" applyNumberFormat="0" applyAlignment="0" applyProtection="0"/>
    <xf numFmtId="0" fontId="29" fillId="43" borderId="12" applyNumberFormat="0" applyAlignment="0" applyProtection="0"/>
    <xf numFmtId="0" fontId="29" fillId="43" borderId="12" applyNumberFormat="0" applyAlignment="0" applyProtection="0"/>
    <xf numFmtId="0" fontId="29" fillId="43" borderId="12" applyNumberFormat="0" applyAlignment="0" applyProtection="0"/>
    <xf numFmtId="0" fontId="29" fillId="43" borderId="12" applyNumberFormat="0" applyAlignment="0" applyProtection="0"/>
    <xf numFmtId="0" fontId="29" fillId="43" borderId="12" applyNumberFormat="0" applyAlignment="0" applyProtection="0"/>
    <xf numFmtId="0" fontId="29" fillId="43" borderId="12" applyNumberFormat="0" applyAlignment="0" applyProtection="0"/>
    <xf numFmtId="0" fontId="29" fillId="43" borderId="12" applyNumberFormat="0" applyAlignment="0" applyProtection="0"/>
    <xf numFmtId="0" fontId="29" fillId="43" borderId="12" applyNumberFormat="0" applyAlignment="0" applyProtection="0"/>
    <xf numFmtId="0" fontId="29" fillId="43" borderId="12" applyNumberFormat="0" applyAlignment="0" applyProtection="0"/>
    <xf numFmtId="0" fontId="29" fillId="43" borderId="12" applyNumberFormat="0" applyAlignment="0" applyProtection="0"/>
    <xf numFmtId="0" fontId="29" fillId="43" borderId="12" applyNumberFormat="0" applyAlignment="0" applyProtection="0"/>
    <xf numFmtId="0" fontId="29" fillId="43" borderId="12" applyNumberFormat="0" applyAlignment="0" applyProtection="0"/>
    <xf numFmtId="0" fontId="29" fillId="43" borderId="12" applyNumberFormat="0" applyAlignment="0" applyProtection="0"/>
    <xf numFmtId="0" fontId="29" fillId="43" borderId="12" applyNumberFormat="0" applyAlignment="0" applyProtection="0"/>
    <xf numFmtId="0" fontId="29" fillId="43" borderId="12" applyNumberFormat="0" applyAlignment="0" applyProtection="0"/>
    <xf numFmtId="0" fontId="29" fillId="43" borderId="12" applyNumberFormat="0" applyAlignment="0" applyProtection="0"/>
    <xf numFmtId="0" fontId="29" fillId="43" borderId="12" applyNumberFormat="0" applyAlignment="0" applyProtection="0"/>
    <xf numFmtId="0" fontId="29" fillId="43" borderId="12" applyNumberFormat="0" applyAlignment="0" applyProtection="0"/>
    <xf numFmtId="0" fontId="29" fillId="43" borderId="12" applyNumberFormat="0" applyAlignment="0" applyProtection="0"/>
    <xf numFmtId="0" fontId="29" fillId="43" borderId="12" applyNumberFormat="0" applyAlignment="0" applyProtection="0"/>
    <xf numFmtId="0" fontId="29" fillId="43" borderId="12" applyNumberFormat="0" applyAlignment="0" applyProtection="0"/>
    <xf numFmtId="0" fontId="29" fillId="43" borderId="12" applyNumberFormat="0" applyAlignment="0" applyProtection="0"/>
    <xf numFmtId="0" fontId="29" fillId="43" borderId="12" applyNumberFormat="0" applyAlignment="0" applyProtection="0"/>
    <xf numFmtId="0" fontId="29" fillId="43" borderId="12" applyNumberFormat="0" applyAlignment="0" applyProtection="0"/>
    <xf numFmtId="0" fontId="11" fillId="26" borderId="12" applyNumberFormat="0" applyAlignment="0" applyProtection="0"/>
    <xf numFmtId="0" fontId="11" fillId="26" borderId="12" applyNumberFormat="0" applyAlignment="0" applyProtection="0"/>
    <xf numFmtId="0" fontId="11" fillId="26" borderId="12" applyNumberFormat="0" applyAlignment="0" applyProtection="0"/>
    <xf numFmtId="0" fontId="11" fillId="26" borderId="12" applyNumberFormat="0" applyAlignment="0" applyProtection="0"/>
    <xf numFmtId="0" fontId="11" fillId="26" borderId="12" applyNumberFormat="0" applyAlignment="0" applyProtection="0"/>
    <xf numFmtId="0" fontId="11" fillId="26" borderId="12" applyNumberFormat="0" applyAlignment="0" applyProtection="0"/>
    <xf numFmtId="0" fontId="11" fillId="26" borderId="12" applyNumberFormat="0" applyAlignment="0" applyProtection="0"/>
    <xf numFmtId="0" fontId="11" fillId="26" borderId="12" applyNumberFormat="0" applyAlignment="0" applyProtection="0"/>
    <xf numFmtId="0" fontId="11" fillId="26" borderId="12" applyNumberFormat="0" applyAlignment="0" applyProtection="0"/>
    <xf numFmtId="0" fontId="11" fillId="26" borderId="12" applyNumberFormat="0" applyAlignment="0" applyProtection="0"/>
    <xf numFmtId="0" fontId="11" fillId="26" borderId="12" applyNumberFormat="0" applyAlignment="0" applyProtection="0"/>
    <xf numFmtId="0" fontId="11" fillId="26" borderId="12" applyNumberFormat="0" applyAlignment="0" applyProtection="0"/>
    <xf numFmtId="0" fontId="11" fillId="26" borderId="12" applyNumberFormat="0" applyAlignment="0" applyProtection="0"/>
    <xf numFmtId="0" fontId="11" fillId="26" borderId="12" applyNumberFormat="0" applyAlignment="0" applyProtection="0"/>
    <xf numFmtId="0" fontId="11" fillId="26" borderId="12" applyNumberFormat="0" applyAlignment="0" applyProtection="0"/>
    <xf numFmtId="0" fontId="11" fillId="26" borderId="12" applyNumberFormat="0" applyAlignment="0" applyProtection="0"/>
    <xf numFmtId="0" fontId="11" fillId="26" borderId="12" applyNumberFormat="0" applyAlignment="0" applyProtection="0"/>
    <xf numFmtId="0" fontId="11" fillId="26" borderId="12" applyNumberFormat="0" applyAlignment="0" applyProtection="0"/>
    <xf numFmtId="0" fontId="11" fillId="26" borderId="12" applyNumberFormat="0" applyAlignment="0" applyProtection="0"/>
    <xf numFmtId="0" fontId="29" fillId="43" borderId="12" applyNumberFormat="0" applyAlignment="0" applyProtection="0"/>
    <xf numFmtId="0" fontId="29" fillId="43" borderId="12" applyNumberFormat="0" applyAlignment="0" applyProtection="0"/>
    <xf numFmtId="0" fontId="29" fillId="43" borderId="12" applyNumberFormat="0" applyAlignment="0" applyProtection="0"/>
    <xf numFmtId="0" fontId="29" fillId="43" borderId="12" applyNumberFormat="0" applyAlignment="0" applyProtection="0"/>
    <xf numFmtId="0" fontId="30" fillId="67" borderId="13" applyNumberFormat="0" applyAlignment="0" applyProtection="0"/>
    <xf numFmtId="0" fontId="30" fillId="67" borderId="13" applyNumberFormat="0" applyAlignment="0" applyProtection="0"/>
    <xf numFmtId="0" fontId="56" fillId="32" borderId="15" applyNumberFormat="0" applyAlignment="0" applyProtection="0"/>
    <xf numFmtId="0" fontId="31" fillId="0" borderId="14" applyNumberFormat="0" applyFill="0" applyAlignment="0" applyProtection="0"/>
    <xf numFmtId="0" fontId="5" fillId="0" borderId="3" applyNumberFormat="0" applyFill="0" applyAlignment="0" applyProtection="0"/>
    <xf numFmtId="0" fontId="12" fillId="32" borderId="15" applyNumberFormat="0" applyAlignment="0" applyProtection="0"/>
    <xf numFmtId="0" fontId="12" fillId="32" borderId="15" applyNumberFormat="0" applyAlignment="0" applyProtection="0"/>
    <xf numFmtId="0" fontId="30" fillId="67" borderId="13" applyNumberFormat="0" applyAlignment="0" applyProtection="0"/>
    <xf numFmtId="0" fontId="30" fillId="67" borderId="13" applyNumberFormat="0" applyAlignment="0" applyProtection="0"/>
    <xf numFmtId="0" fontId="30" fillId="67" borderId="13" applyNumberFormat="0" applyAlignment="0" applyProtection="0"/>
    <xf numFmtId="0" fontId="30" fillId="67" borderId="13" applyNumberFormat="0" applyAlignment="0" applyProtection="0"/>
    <xf numFmtId="0" fontId="13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0" fillId="67" borderId="13" applyNumberFormat="0" applyAlignment="0" applyProtection="0"/>
    <xf numFmtId="0" fontId="30" fillId="67" borderId="13" applyNumberFormat="0" applyAlignment="0" applyProtection="0"/>
    <xf numFmtId="0" fontId="56" fillId="32" borderId="15" applyNumberFormat="0" applyAlignment="0" applyProtection="0"/>
    <xf numFmtId="0" fontId="56" fillId="32" borderId="15" applyNumberFormat="0" applyAlignment="0" applyProtection="0"/>
    <xf numFmtId="0" fontId="30" fillId="67" borderId="13" applyNumberFormat="0" applyAlignment="0" applyProtection="0"/>
    <xf numFmtId="0" fontId="57" fillId="32" borderId="15" applyNumberFormat="0" applyAlignment="0" applyProtection="0"/>
    <xf numFmtId="0" fontId="30" fillId="67" borderId="27" applyNumberFormat="0" applyAlignment="0" applyProtection="0"/>
    <xf numFmtId="3" fontId="19" fillId="34" borderId="28" applyFont="0" applyFill="0" applyProtection="0">
      <alignment horizontal="right"/>
    </xf>
    <xf numFmtId="3" fontId="19" fillId="34" borderId="28" applyFont="0" applyFill="0" applyProtection="0">
      <alignment horizontal="right"/>
    </xf>
    <xf numFmtId="3" fontId="19" fillId="34" borderId="28" applyFont="0" applyFill="0" applyProtection="0">
      <alignment horizontal="right"/>
    </xf>
    <xf numFmtId="3" fontId="19" fillId="34" borderId="28" applyFont="0" applyFill="0" applyProtection="0">
      <alignment horizontal="right"/>
    </xf>
    <xf numFmtId="3" fontId="19" fillId="34" borderId="28" applyFont="0" applyFill="0" applyProtection="0">
      <alignment horizontal="right"/>
    </xf>
    <xf numFmtId="3" fontId="19" fillId="34" borderId="28" applyFont="0" applyFill="0" applyProtection="0">
      <alignment horizontal="right"/>
    </xf>
    <xf numFmtId="3" fontId="19" fillId="34" borderId="28" applyFont="0" applyFill="0" applyProtection="0">
      <alignment horizontal="right"/>
    </xf>
    <xf numFmtId="3" fontId="19" fillId="34" borderId="28" applyFont="0" applyFill="0" applyProtection="0">
      <alignment horizontal="right"/>
    </xf>
    <xf numFmtId="3" fontId="19" fillId="34" borderId="28" applyFont="0" applyFill="0" applyProtection="0">
      <alignment horizontal="right"/>
    </xf>
    <xf numFmtId="3" fontId="19" fillId="34" borderId="28" applyFont="0" applyFill="0" applyProtection="0">
      <alignment horizontal="right"/>
    </xf>
    <xf numFmtId="3" fontId="19" fillId="34" borderId="28" applyFont="0" applyFill="0" applyProtection="0">
      <alignment horizontal="right"/>
    </xf>
    <xf numFmtId="3" fontId="19" fillId="34" borderId="28" applyFont="0" applyFill="0" applyProtection="0">
      <alignment horizontal="right"/>
    </xf>
    <xf numFmtId="3" fontId="19" fillId="34" borderId="28" applyFont="0" applyFill="0" applyProtection="0">
      <alignment horizontal="right"/>
    </xf>
    <xf numFmtId="3" fontId="19" fillId="34" borderId="28" applyFont="0" applyFill="0" applyProtection="0">
      <alignment horizontal="right"/>
    </xf>
    <xf numFmtId="3" fontId="19" fillId="34" borderId="28" applyFont="0" applyFill="0" applyProtection="0">
      <alignment horizontal="right"/>
    </xf>
    <xf numFmtId="3" fontId="19" fillId="34" borderId="28" applyFont="0" applyFill="0" applyProtection="0">
      <alignment horizontal="right"/>
    </xf>
    <xf numFmtId="3" fontId="19" fillId="34" borderId="28" applyFont="0" applyFill="0" applyProtection="0">
      <alignment horizontal="right"/>
    </xf>
    <xf numFmtId="3" fontId="19" fillId="34" borderId="28" applyFont="0" applyFill="0" applyProtection="0">
      <alignment horizontal="right"/>
    </xf>
    <xf numFmtId="3" fontId="19" fillId="34" borderId="28" applyFont="0" applyFill="0" applyProtection="0">
      <alignment horizontal="right"/>
    </xf>
    <xf numFmtId="3" fontId="19" fillId="34" borderId="28" applyFont="0" applyFill="0" applyProtection="0">
      <alignment horizontal="right"/>
    </xf>
    <xf numFmtId="3" fontId="19" fillId="34" borderId="28" applyFont="0" applyFill="0" applyProtection="0">
      <alignment horizontal="right"/>
    </xf>
    <xf numFmtId="3" fontId="19" fillId="34" borderId="28" applyFont="0" applyFill="0" applyProtection="0">
      <alignment horizontal="right"/>
    </xf>
    <xf numFmtId="3" fontId="19" fillId="34" borderId="28" applyFont="0" applyFill="0" applyProtection="0">
      <alignment horizontal="right"/>
    </xf>
    <xf numFmtId="3" fontId="19" fillId="34" borderId="28" applyFont="0" applyFill="0" applyProtection="0">
      <alignment horizontal="right"/>
    </xf>
    <xf numFmtId="3" fontId="19" fillId="34" borderId="28" applyFont="0" applyFill="0" applyProtection="0">
      <alignment horizontal="right"/>
    </xf>
    <xf numFmtId="3" fontId="19" fillId="34" borderId="28" applyFont="0" applyFill="0" applyProtection="0">
      <alignment horizontal="right"/>
    </xf>
    <xf numFmtId="3" fontId="19" fillId="34" borderId="28" applyFont="0" applyFill="0" applyProtection="0">
      <alignment horizontal="right"/>
    </xf>
    <xf numFmtId="3" fontId="19" fillId="34" borderId="28" applyFont="0" applyFill="0" applyProtection="0">
      <alignment horizontal="right"/>
    </xf>
    <xf numFmtId="3" fontId="19" fillId="34" borderId="28" applyFont="0" applyFill="0" applyProtection="0">
      <alignment horizontal="right"/>
    </xf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1" fillId="0" borderId="0"/>
    <xf numFmtId="0" fontId="7" fillId="0" borderId="0"/>
    <xf numFmtId="9" fontId="7" fillId="0" borderId="0" applyFont="0" applyFill="0" applyBorder="0" applyAlignment="0" applyProtection="0"/>
    <xf numFmtId="0" fontId="60" fillId="30" borderId="0"/>
    <xf numFmtId="0" fontId="26" fillId="2" borderId="0" applyNumberFormat="0" applyBorder="0" applyAlignment="0" applyProtection="0"/>
    <xf numFmtId="0" fontId="75" fillId="88" borderId="0" applyNumberFormat="0" applyBorder="0" applyAlignment="0" applyProtection="0"/>
    <xf numFmtId="0" fontId="75" fillId="88" borderId="0" applyNumberFormat="0" applyBorder="0" applyAlignment="0" applyProtection="0"/>
    <xf numFmtId="0" fontId="26" fillId="22" borderId="0" applyNumberFormat="0" applyBorder="0" applyAlignment="0" applyProtection="0"/>
    <xf numFmtId="0" fontId="75" fillId="92" borderId="0" applyNumberFormat="0" applyBorder="0" applyAlignment="0" applyProtection="0"/>
    <xf numFmtId="0" fontId="75" fillId="92" borderId="0" applyNumberFormat="0" applyBorder="0" applyAlignment="0" applyProtection="0"/>
    <xf numFmtId="0" fontId="26" fillId="19" borderId="0" applyNumberFormat="0" applyBorder="0" applyAlignment="0" applyProtection="0"/>
    <xf numFmtId="0" fontId="75" fillId="96" borderId="0" applyNumberFormat="0" applyBorder="0" applyAlignment="0" applyProtection="0"/>
    <xf numFmtId="0" fontId="75" fillId="96" borderId="0" applyNumberFormat="0" applyBorder="0" applyAlignment="0" applyProtection="0"/>
    <xf numFmtId="0" fontId="26" fillId="111" borderId="0" applyNumberFormat="0" applyBorder="0" applyAlignment="0" applyProtection="0"/>
    <xf numFmtId="0" fontId="75" fillId="100" borderId="0" applyNumberFormat="0" applyBorder="0" applyAlignment="0" applyProtection="0"/>
    <xf numFmtId="0" fontId="75" fillId="100" borderId="0" applyNumberFormat="0" applyBorder="0" applyAlignment="0" applyProtection="0"/>
    <xf numFmtId="0" fontId="26" fillId="7" borderId="0" applyNumberFormat="0" applyBorder="0" applyAlignment="0" applyProtection="0"/>
    <xf numFmtId="0" fontId="75" fillId="104" borderId="0" applyNumberFormat="0" applyBorder="0" applyAlignment="0" applyProtection="0"/>
    <xf numFmtId="0" fontId="75" fillId="104" borderId="0" applyNumberFormat="0" applyBorder="0" applyAlignment="0" applyProtection="0"/>
    <xf numFmtId="0" fontId="26" fillId="3" borderId="0" applyNumberFormat="0" applyBorder="0" applyAlignment="0" applyProtection="0"/>
    <xf numFmtId="0" fontId="75" fillId="108" borderId="0" applyNumberFormat="0" applyBorder="0" applyAlignment="0" applyProtection="0"/>
    <xf numFmtId="0" fontId="75" fillId="108" borderId="0" applyNumberFormat="0" applyBorder="0" applyAlignment="0" applyProtection="0"/>
    <xf numFmtId="0" fontId="26" fillId="112" borderId="0" applyNumberFormat="0" applyBorder="0" applyAlignment="0" applyProtection="0"/>
    <xf numFmtId="0" fontId="75" fillId="89" borderId="0" applyNumberFormat="0" applyBorder="0" applyAlignment="0" applyProtection="0"/>
    <xf numFmtId="0" fontId="75" fillId="89" borderId="0" applyNumberFormat="0" applyBorder="0" applyAlignment="0" applyProtection="0"/>
    <xf numFmtId="0" fontId="26" fillId="11" borderId="0" applyNumberFormat="0" applyBorder="0" applyAlignment="0" applyProtection="0"/>
    <xf numFmtId="0" fontId="75" fillId="93" borderId="0" applyNumberFormat="0" applyBorder="0" applyAlignment="0" applyProtection="0"/>
    <xf numFmtId="0" fontId="75" fillId="93" borderId="0" applyNumberFormat="0" applyBorder="0" applyAlignment="0" applyProtection="0"/>
    <xf numFmtId="0" fontId="26" fillId="113" borderId="0" applyNumberFormat="0" applyBorder="0" applyAlignment="0" applyProtection="0"/>
    <xf numFmtId="0" fontId="75" fillId="97" borderId="0" applyNumberFormat="0" applyBorder="0" applyAlignment="0" applyProtection="0"/>
    <xf numFmtId="0" fontId="75" fillId="97" borderId="0" applyNumberFormat="0" applyBorder="0" applyAlignment="0" applyProtection="0"/>
    <xf numFmtId="0" fontId="26" fillId="111" borderId="0" applyNumberFormat="0" applyBorder="0" applyAlignment="0" applyProtection="0"/>
    <xf numFmtId="0" fontId="75" fillId="101" borderId="0" applyNumberFormat="0" applyBorder="0" applyAlignment="0" applyProtection="0"/>
    <xf numFmtId="0" fontId="75" fillId="101" borderId="0" applyNumberFormat="0" applyBorder="0" applyAlignment="0" applyProtection="0"/>
    <xf numFmtId="0" fontId="26" fillId="112" borderId="0" applyNumberFormat="0" applyBorder="0" applyAlignment="0" applyProtection="0"/>
    <xf numFmtId="0" fontId="75" fillId="105" borderId="0" applyNumberFormat="0" applyBorder="0" applyAlignment="0" applyProtection="0"/>
    <xf numFmtId="0" fontId="75" fillId="105" borderId="0" applyNumberFormat="0" applyBorder="0" applyAlignment="0" applyProtection="0"/>
    <xf numFmtId="0" fontId="26" fillId="114" borderId="0" applyNumberFormat="0" applyBorder="0" applyAlignment="0" applyProtection="0"/>
    <xf numFmtId="0" fontId="75" fillId="109" borderId="0" applyNumberFormat="0" applyBorder="0" applyAlignment="0" applyProtection="0"/>
    <xf numFmtId="0" fontId="75" fillId="109" borderId="0" applyNumberFormat="0" applyBorder="0" applyAlignment="0" applyProtection="0"/>
    <xf numFmtId="0" fontId="27" fillId="115" borderId="0" applyNumberFormat="0" applyBorder="0" applyAlignment="0" applyProtection="0"/>
    <xf numFmtId="0" fontId="76" fillId="90" borderId="0" applyNumberFormat="0" applyBorder="0" applyAlignment="0" applyProtection="0"/>
    <xf numFmtId="0" fontId="27" fillId="11" borderId="0" applyNumberFormat="0" applyBorder="0" applyAlignment="0" applyProtection="0"/>
    <xf numFmtId="0" fontId="76" fillId="94" borderId="0" applyNumberFormat="0" applyBorder="0" applyAlignment="0" applyProtection="0"/>
    <xf numFmtId="0" fontId="27" fillId="113" borderId="0" applyNumberFormat="0" applyBorder="0" applyAlignment="0" applyProtection="0"/>
    <xf numFmtId="0" fontId="76" fillId="98" borderId="0" applyNumberFormat="0" applyBorder="0" applyAlignment="0" applyProtection="0"/>
    <xf numFmtId="0" fontId="27" fillId="116" borderId="0" applyNumberFormat="0" applyBorder="0" applyAlignment="0" applyProtection="0"/>
    <xf numFmtId="0" fontId="76" fillId="102" borderId="0" applyNumberFormat="0" applyBorder="0" applyAlignment="0" applyProtection="0"/>
    <xf numFmtId="0" fontId="27" fillId="14" borderId="0" applyNumberFormat="0" applyBorder="0" applyAlignment="0" applyProtection="0"/>
    <xf numFmtId="0" fontId="76" fillId="106" borderId="0" applyNumberFormat="0" applyBorder="0" applyAlignment="0" applyProtection="0"/>
    <xf numFmtId="0" fontId="27" fillId="117" borderId="0" applyNumberFormat="0" applyBorder="0" applyAlignment="0" applyProtection="0"/>
    <xf numFmtId="0" fontId="76" fillId="110" borderId="0" applyNumberFormat="0" applyBorder="0" applyAlignment="0" applyProtection="0"/>
    <xf numFmtId="0" fontId="28" fillId="19" borderId="0" applyNumberFormat="0" applyBorder="0" applyAlignment="0" applyProtection="0"/>
    <xf numFmtId="0" fontId="77" fillId="80" borderId="0" applyNumberFormat="0" applyBorder="0" applyAlignment="0" applyProtection="0"/>
    <xf numFmtId="0" fontId="29" fillId="10" borderId="12" applyNumberFormat="0" applyAlignment="0" applyProtection="0"/>
    <xf numFmtId="0" fontId="78" fillId="84" borderId="2" applyNumberFormat="0" applyAlignment="0" applyProtection="0"/>
    <xf numFmtId="0" fontId="30" fillId="20" borderId="13" applyNumberFormat="0" applyAlignment="0" applyProtection="0"/>
    <xf numFmtId="0" fontId="79" fillId="85" borderId="78" applyNumberFormat="0" applyAlignment="0" applyProtection="0"/>
    <xf numFmtId="0" fontId="80" fillId="0" borderId="3" applyNumberFormat="0" applyFill="0" applyAlignment="0" applyProtection="0"/>
    <xf numFmtId="0" fontId="65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27" fillId="21" borderId="0" applyNumberFormat="0" applyBorder="0" applyAlignment="0" applyProtection="0"/>
    <xf numFmtId="0" fontId="76" fillId="87" borderId="0" applyNumberFormat="0" applyBorder="0" applyAlignment="0" applyProtection="0"/>
    <xf numFmtId="0" fontId="27" fillId="15" borderId="0" applyNumberFormat="0" applyBorder="0" applyAlignment="0" applyProtection="0"/>
    <xf numFmtId="0" fontId="76" fillId="91" borderId="0" applyNumberFormat="0" applyBorder="0" applyAlignment="0" applyProtection="0"/>
    <xf numFmtId="0" fontId="27" fillId="118" borderId="0" applyNumberFormat="0" applyBorder="0" applyAlignment="0" applyProtection="0"/>
    <xf numFmtId="0" fontId="76" fillId="95" borderId="0" applyNumberFormat="0" applyBorder="0" applyAlignment="0" applyProtection="0"/>
    <xf numFmtId="0" fontId="27" fillId="116" borderId="0" applyNumberFormat="0" applyBorder="0" applyAlignment="0" applyProtection="0"/>
    <xf numFmtId="0" fontId="76" fillId="99" borderId="0" applyNumberFormat="0" applyBorder="0" applyAlignment="0" applyProtection="0"/>
    <xf numFmtId="0" fontId="27" fillId="14" borderId="0" applyNumberFormat="0" applyBorder="0" applyAlignment="0" applyProtection="0"/>
    <xf numFmtId="0" fontId="76" fillId="103" borderId="0" applyNumberFormat="0" applyBorder="0" applyAlignment="0" applyProtection="0"/>
    <xf numFmtId="0" fontId="27" fillId="18" borderId="0" applyNumberFormat="0" applyBorder="0" applyAlignment="0" applyProtection="0"/>
    <xf numFmtId="0" fontId="76" fillId="107" borderId="0" applyNumberFormat="0" applyBorder="0" applyAlignment="0" applyProtection="0"/>
    <xf numFmtId="0" fontId="66" fillId="3" borderId="12" applyNumberFormat="0" applyAlignment="0" applyProtection="0"/>
    <xf numFmtId="0" fontId="83" fillId="83" borderId="2" applyNumberFormat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165" fontId="25" fillId="0" borderId="0" applyNumberFormat="0" applyFont="0" applyFill="0" applyBorder="0" applyAlignment="0" applyProtection="0"/>
    <xf numFmtId="165" fontId="25" fillId="0" borderId="0" applyNumberFormat="0" applyFont="0" applyFill="0" applyBorder="0" applyAlignment="0" applyProtection="0"/>
    <xf numFmtId="181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81" fontId="25" fillId="0" borderId="0" applyFont="0" applyFill="0" applyBorder="0" applyAlignment="0" applyProtection="0"/>
    <xf numFmtId="181" fontId="25" fillId="0" borderId="0" applyFont="0" applyFill="0" applyBorder="0" applyAlignment="0" applyProtection="0"/>
    <xf numFmtId="181" fontId="25" fillId="0" borderId="0" applyFont="0" applyFill="0" applyBorder="0" applyAlignment="0" applyProtection="0"/>
    <xf numFmtId="181" fontId="25" fillId="0" borderId="0" applyFont="0" applyFill="0" applyBorder="0" applyAlignment="0" applyProtection="0"/>
    <xf numFmtId="0" fontId="33" fillId="22" borderId="0" applyNumberFormat="0" applyBorder="0" applyAlignment="0" applyProtection="0"/>
    <xf numFmtId="0" fontId="84" fillId="81" borderId="0" applyNumberFormat="0" applyBorder="0" applyAlignment="0" applyProtection="0"/>
    <xf numFmtId="180" fontId="25" fillId="0" borderId="0" applyFont="0" applyFill="0" applyBorder="0" applyAlignment="0" applyProtection="0"/>
    <xf numFmtId="180" fontId="2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0" fontId="52" fillId="9" borderId="0" applyNumberFormat="0" applyBorder="0" applyAlignment="0" applyProtection="0"/>
    <xf numFmtId="0" fontId="85" fillId="82" borderId="0" applyNumberFormat="0" applyBorder="0" applyAlignment="0" applyProtection="0"/>
    <xf numFmtId="0" fontId="26" fillId="22" borderId="0" applyNumberFormat="0" applyBorder="0" applyAlignment="0" applyProtection="0"/>
    <xf numFmtId="0" fontId="74" fillId="0" borderId="0"/>
    <xf numFmtId="0" fontId="7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6" fillId="0" borderId="0"/>
    <xf numFmtId="0" fontId="25" fillId="0" borderId="0" applyNumberFormat="0" applyFill="0" applyBorder="0" applyAlignment="0" applyProtection="0"/>
    <xf numFmtId="0" fontId="25" fillId="0" borderId="0"/>
    <xf numFmtId="0" fontId="26" fillId="2" borderId="0" applyNumberFormat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25" fillId="0" borderId="0" applyNumberFormat="0" applyFill="0" applyBorder="0" applyAlignment="0" applyProtection="0"/>
    <xf numFmtId="3" fontId="74" fillId="0" borderId="0"/>
    <xf numFmtId="0" fontId="25" fillId="0" borderId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75" fillId="0" borderId="0"/>
    <xf numFmtId="0" fontId="75" fillId="0" borderId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5" fillId="0" borderId="0" applyNumberFormat="0" applyFill="0" applyBorder="0" applyAlignment="0" applyProtection="0"/>
    <xf numFmtId="0" fontId="74" fillId="0" borderId="0"/>
    <xf numFmtId="0" fontId="67" fillId="4" borderId="16" applyNumberFormat="0" applyFont="0" applyAlignment="0" applyProtection="0"/>
    <xf numFmtId="0" fontId="75" fillId="86" borderId="79" applyNumberFormat="0" applyFont="0" applyAlignment="0" applyProtection="0"/>
    <xf numFmtId="0" fontId="75" fillId="86" borderId="79" applyNumberFormat="0" applyFont="0" applyAlignment="0" applyProtection="0"/>
    <xf numFmtId="40" fontId="70" fillId="34" borderId="0">
      <alignment horizontal="right"/>
    </xf>
    <xf numFmtId="0" fontId="71" fillId="34" borderId="0">
      <alignment horizontal="right"/>
    </xf>
    <xf numFmtId="0" fontId="72" fillId="34" borderId="81"/>
    <xf numFmtId="0" fontId="72" fillId="0" borderId="0" applyBorder="0">
      <alignment horizontal="centerContinuous"/>
    </xf>
    <xf numFmtId="0" fontId="73" fillId="0" borderId="0" applyBorder="0">
      <alignment horizontal="centerContinuous"/>
    </xf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0" fontId="36" fillId="10" borderId="17" applyNumberFormat="0" applyAlignment="0" applyProtection="0"/>
    <xf numFmtId="0" fontId="86" fillId="84" borderId="77" applyNumberFormat="0" applyAlignment="0" applyProtection="0"/>
    <xf numFmtId="0" fontId="25" fillId="0" borderId="0"/>
    <xf numFmtId="0" fontId="37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9" fillId="0" borderId="0" applyNumberFormat="0" applyFill="0" applyBorder="0" applyAlignment="0" applyProtection="0"/>
    <xf numFmtId="0" fontId="81" fillId="0" borderId="74" applyNumberFormat="0" applyFill="0" applyAlignment="0" applyProtection="0"/>
    <xf numFmtId="0" fontId="68" fillId="0" borderId="82" applyNumberFormat="0" applyFill="0" applyAlignment="0" applyProtection="0"/>
    <xf numFmtId="0" fontId="90" fillId="0" borderId="75" applyNumberFormat="0" applyFill="0" applyAlignment="0" applyProtection="0"/>
    <xf numFmtId="0" fontId="65" fillId="0" borderId="83" applyNumberFormat="0" applyFill="0" applyAlignment="0" applyProtection="0"/>
    <xf numFmtId="0" fontId="82" fillId="0" borderId="76" applyNumberFormat="0" applyFill="0" applyAlignment="0" applyProtection="0"/>
    <xf numFmtId="0" fontId="64" fillId="0" borderId="0" applyNumberFormat="0" applyFill="0" applyBorder="0" applyAlignment="0" applyProtection="0"/>
    <xf numFmtId="0" fontId="69" fillId="0" borderId="84" applyNumberFormat="0" applyFill="0" applyAlignment="0" applyProtection="0"/>
    <xf numFmtId="0" fontId="91" fillId="0" borderId="80" applyNumberFormat="0" applyFill="0" applyAlignment="0" applyProtection="0"/>
    <xf numFmtId="0" fontId="26" fillId="19" borderId="0" applyNumberFormat="0" applyBorder="0" applyAlignment="0" applyProtection="0"/>
    <xf numFmtId="0" fontId="26" fillId="111" borderId="0" applyNumberFormat="0" applyBorder="0" applyAlignment="0" applyProtection="0"/>
    <xf numFmtId="0" fontId="26" fillId="7" borderId="0" applyNumberFormat="0" applyBorder="0" applyAlignment="0" applyProtection="0"/>
    <xf numFmtId="0" fontId="26" fillId="3" borderId="0" applyNumberFormat="0" applyBorder="0" applyAlignment="0" applyProtection="0"/>
    <xf numFmtId="0" fontId="26" fillId="112" borderId="0" applyNumberFormat="0" applyBorder="0" applyAlignment="0" applyProtection="0"/>
    <xf numFmtId="0" fontId="26" fillId="11" borderId="0" applyNumberFormat="0" applyBorder="0" applyAlignment="0" applyProtection="0"/>
    <xf numFmtId="0" fontId="26" fillId="113" borderId="0" applyNumberFormat="0" applyBorder="0" applyAlignment="0" applyProtection="0"/>
    <xf numFmtId="0" fontId="26" fillId="111" borderId="0" applyNumberFormat="0" applyBorder="0" applyAlignment="0" applyProtection="0"/>
    <xf numFmtId="0" fontId="26" fillId="112" borderId="0" applyNumberFormat="0" applyBorder="0" applyAlignment="0" applyProtection="0"/>
    <xf numFmtId="0" fontId="75" fillId="105" borderId="0" applyNumberFormat="0" applyBorder="0" applyAlignment="0" applyProtection="0"/>
    <xf numFmtId="0" fontId="75" fillId="105" borderId="0" applyNumberFormat="0" applyBorder="0" applyAlignment="0" applyProtection="0"/>
    <xf numFmtId="0" fontId="26" fillId="114" borderId="0" applyNumberFormat="0" applyBorder="0" applyAlignment="0" applyProtection="0"/>
    <xf numFmtId="0" fontId="75" fillId="109" borderId="0" applyNumberFormat="0" applyBorder="0" applyAlignment="0" applyProtection="0"/>
    <xf numFmtId="0" fontId="75" fillId="109" borderId="0" applyNumberFormat="0" applyBorder="0" applyAlignment="0" applyProtection="0"/>
    <xf numFmtId="0" fontId="27" fillId="113" borderId="0" applyNumberFormat="0" applyBorder="0" applyAlignment="0" applyProtection="0"/>
    <xf numFmtId="0" fontId="27" fillId="116" borderId="0" applyNumberFormat="0" applyBorder="0" applyAlignment="0" applyProtection="0"/>
    <xf numFmtId="0" fontId="27" fillId="117" borderId="0" applyNumberFormat="0" applyBorder="0" applyAlignment="0" applyProtection="0"/>
    <xf numFmtId="0" fontId="27" fillId="117" borderId="0" applyNumberFormat="0" applyBorder="0" applyAlignment="0" applyProtection="0"/>
    <xf numFmtId="0" fontId="27" fillId="116" borderId="0" applyNumberFormat="0" applyBorder="0" applyAlignment="0" applyProtection="0"/>
    <xf numFmtId="0" fontId="27" fillId="113" borderId="0" applyNumberFormat="0" applyBorder="0" applyAlignment="0" applyProtection="0"/>
    <xf numFmtId="0" fontId="75" fillId="109" borderId="0" applyNumberFormat="0" applyBorder="0" applyAlignment="0" applyProtection="0"/>
    <xf numFmtId="0" fontId="75" fillId="109" borderId="0" applyNumberFormat="0" applyBorder="0" applyAlignment="0" applyProtection="0"/>
    <xf numFmtId="0" fontId="26" fillId="114" borderId="0" applyNumberFormat="0" applyBorder="0" applyAlignment="0" applyProtection="0"/>
    <xf numFmtId="0" fontId="75" fillId="105" borderId="0" applyNumberFormat="0" applyBorder="0" applyAlignment="0" applyProtection="0"/>
    <xf numFmtId="0" fontId="75" fillId="105" borderId="0" applyNumberFormat="0" applyBorder="0" applyAlignment="0" applyProtection="0"/>
    <xf numFmtId="0" fontId="26" fillId="112" borderId="0" applyNumberFormat="0" applyBorder="0" applyAlignment="0" applyProtection="0"/>
    <xf numFmtId="0" fontId="26" fillId="111" borderId="0" applyNumberFormat="0" applyBorder="0" applyAlignment="0" applyProtection="0"/>
    <xf numFmtId="0" fontId="26" fillId="113" borderId="0" applyNumberFormat="0" applyBorder="0" applyAlignment="0" applyProtection="0"/>
    <xf numFmtId="0" fontId="26" fillId="11" borderId="0" applyNumberFormat="0" applyBorder="0" applyAlignment="0" applyProtection="0"/>
    <xf numFmtId="0" fontId="26" fillId="112" borderId="0" applyNumberFormat="0" applyBorder="0" applyAlignment="0" applyProtection="0"/>
    <xf numFmtId="0" fontId="26" fillId="3" borderId="0" applyNumberFormat="0" applyBorder="0" applyAlignment="0" applyProtection="0"/>
    <xf numFmtId="0" fontId="26" fillId="7" borderId="0" applyNumberFormat="0" applyBorder="0" applyAlignment="0" applyProtection="0"/>
    <xf numFmtId="0" fontId="26" fillId="111" borderId="0" applyNumberFormat="0" applyBorder="0" applyAlignment="0" applyProtection="0"/>
    <xf numFmtId="0" fontId="26" fillId="19" borderId="0" applyNumberFormat="0" applyBorder="0" applyAlignment="0" applyProtection="0"/>
    <xf numFmtId="0" fontId="26" fillId="22" borderId="0" applyNumberFormat="0" applyBorder="0" applyAlignment="0" applyProtection="0"/>
    <xf numFmtId="0" fontId="26" fillId="2" borderId="0" applyNumberFormat="0" applyBorder="0" applyAlignment="0" applyProtection="0"/>
    <xf numFmtId="0" fontId="26" fillId="22" borderId="0" applyNumberFormat="0" applyBorder="0" applyAlignment="0" applyProtection="0"/>
    <xf numFmtId="164" fontId="1" fillId="0" borderId="0" applyFont="0" applyFill="0" applyBorder="0" applyAlignment="0" applyProtection="0"/>
    <xf numFmtId="0" fontId="25" fillId="0" borderId="0"/>
    <xf numFmtId="3" fontId="25" fillId="0" borderId="0"/>
    <xf numFmtId="0" fontId="1" fillId="0" borderId="0"/>
    <xf numFmtId="0" fontId="25" fillId="0" borderId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0" fontId="26" fillId="19" borderId="0" applyNumberFormat="0" applyBorder="0" applyAlignment="0" applyProtection="0"/>
    <xf numFmtId="0" fontId="26" fillId="111" borderId="0" applyNumberFormat="0" applyBorder="0" applyAlignment="0" applyProtection="0"/>
    <xf numFmtId="0" fontId="26" fillId="7" borderId="0" applyNumberFormat="0" applyBorder="0" applyAlignment="0" applyProtection="0"/>
    <xf numFmtId="0" fontId="26" fillId="112" borderId="0" applyNumberFormat="0" applyBorder="0" applyAlignment="0" applyProtection="0"/>
    <xf numFmtId="0" fontId="26" fillId="11" borderId="0" applyNumberFormat="0" applyBorder="0" applyAlignment="0" applyProtection="0"/>
    <xf numFmtId="0" fontId="26" fillId="113" borderId="0" applyNumberFormat="0" applyBorder="0" applyAlignment="0" applyProtection="0"/>
    <xf numFmtId="0" fontId="26" fillId="111" borderId="0" applyNumberFormat="0" applyBorder="0" applyAlignment="0" applyProtection="0"/>
    <xf numFmtId="0" fontId="26" fillId="112" borderId="0" applyNumberFormat="0" applyBorder="0" applyAlignment="0" applyProtection="0"/>
    <xf numFmtId="0" fontId="26" fillId="114" borderId="0" applyNumberFormat="0" applyBorder="0" applyAlignment="0" applyProtection="0"/>
    <xf numFmtId="0" fontId="27" fillId="115" borderId="0" applyNumberFormat="0" applyBorder="0" applyAlignment="0" applyProtection="0"/>
    <xf numFmtId="0" fontId="27" fillId="11" borderId="0" applyNumberFormat="0" applyBorder="0" applyAlignment="0" applyProtection="0"/>
    <xf numFmtId="0" fontId="27" fillId="113" borderId="0" applyNumberFormat="0" applyBorder="0" applyAlignment="0" applyProtection="0"/>
    <xf numFmtId="0" fontId="27" fillId="116" borderId="0" applyNumberFormat="0" applyBorder="0" applyAlignment="0" applyProtection="0"/>
    <xf numFmtId="0" fontId="27" fillId="14" borderId="0" applyNumberFormat="0" applyBorder="0" applyAlignment="0" applyProtection="0"/>
    <xf numFmtId="0" fontId="27" fillId="117" borderId="0" applyNumberFormat="0" applyBorder="0" applyAlignment="0" applyProtection="0"/>
    <xf numFmtId="0" fontId="27" fillId="21" borderId="0" applyNumberFormat="0" applyBorder="0" applyAlignment="0" applyProtection="0"/>
    <xf numFmtId="0" fontId="27" fillId="118" borderId="0" applyNumberFormat="0" applyBorder="0" applyAlignment="0" applyProtection="0"/>
    <xf numFmtId="0" fontId="27" fillId="116" borderId="0" applyNumberFormat="0" applyBorder="0" applyAlignment="0" applyProtection="0"/>
    <xf numFmtId="0" fontId="33" fillId="22" borderId="0" applyNumberFormat="0" applyBorder="0" applyAlignment="0" applyProtection="0"/>
    <xf numFmtId="0" fontId="119" fillId="0" borderId="0" applyNumberFormat="0" applyFill="0" applyBorder="0" applyAlignment="0" applyProtection="0"/>
    <xf numFmtId="0" fontId="34" fillId="0" borderId="0">
      <alignment vertical="center"/>
    </xf>
    <xf numFmtId="0" fontId="25" fillId="0" borderId="0">
      <alignment vertical="top"/>
    </xf>
    <xf numFmtId="0" fontId="25" fillId="0" borderId="0">
      <alignment vertical="center"/>
    </xf>
    <xf numFmtId="0" fontId="120" fillId="0" borderId="0"/>
    <xf numFmtId="0" fontId="121" fillId="33" borderId="0"/>
    <xf numFmtId="0" fontId="29" fillId="10" borderId="12" applyNumberFormat="0" applyAlignment="0" applyProtection="0"/>
    <xf numFmtId="0" fontId="122" fillId="0" borderId="0"/>
    <xf numFmtId="3" fontId="25" fillId="0" borderId="0" applyFont="0" applyFill="0" applyBorder="0" applyAlignment="0" applyProtection="0"/>
    <xf numFmtId="0" fontId="120" fillId="0" borderId="128"/>
    <xf numFmtId="3" fontId="123" fillId="0" borderId="0" applyFont="0" applyFill="0" applyBorder="0" applyAlignment="0" applyProtection="0"/>
    <xf numFmtId="0" fontId="120" fillId="0" borderId="128"/>
    <xf numFmtId="188" fontId="123" fillId="0" borderId="0" applyFont="0" applyFill="0" applyBorder="0" applyAlignment="0" applyProtection="0"/>
    <xf numFmtId="0" fontId="123" fillId="0" borderId="0" applyFont="0" applyFill="0" applyBorder="0" applyAlignment="0" applyProtection="0"/>
    <xf numFmtId="3" fontId="25" fillId="0" borderId="0" applyNumberFormat="0" applyFont="0" applyFill="0" applyBorder="0" applyAlignment="0">
      <protection locked="0"/>
    </xf>
    <xf numFmtId="189" fontId="25" fillId="0" borderId="0" applyFont="0" applyFill="0" applyBorder="0" applyAlignment="0" applyProtection="0"/>
    <xf numFmtId="190" fontId="25" fillId="0" borderId="0" applyFont="0" applyFill="0" applyBorder="0" applyAlignment="0" applyProtection="0"/>
    <xf numFmtId="190" fontId="25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>
      <alignment vertical="top"/>
    </xf>
    <xf numFmtId="0" fontId="25" fillId="0" borderId="0">
      <alignment vertical="top"/>
    </xf>
    <xf numFmtId="0" fontId="25" fillId="0" borderId="0">
      <alignment vertical="top"/>
    </xf>
    <xf numFmtId="0" fontId="25" fillId="0" borderId="0">
      <alignment vertical="top"/>
    </xf>
    <xf numFmtId="0" fontId="25" fillId="0" borderId="0">
      <alignment vertical="top"/>
    </xf>
    <xf numFmtId="0" fontId="25" fillId="0" borderId="0"/>
    <xf numFmtId="0" fontId="25" fillId="0" borderId="0"/>
    <xf numFmtId="0" fontId="25" fillId="0" borderId="0"/>
    <xf numFmtId="0" fontId="34" fillId="0" borderId="0">
      <alignment vertical="center"/>
    </xf>
    <xf numFmtId="0" fontId="34" fillId="0" borderId="0">
      <alignment vertical="center"/>
    </xf>
    <xf numFmtId="0" fontId="25" fillId="0" borderId="0">
      <alignment vertical="top"/>
    </xf>
    <xf numFmtId="0" fontId="25" fillId="0" borderId="0">
      <alignment vertical="top"/>
    </xf>
    <xf numFmtId="0" fontId="25" fillId="0" borderId="0">
      <alignment vertical="top"/>
    </xf>
    <xf numFmtId="44" fontId="25" fillId="0" borderId="0" applyFont="0" applyFill="0" applyBorder="0" applyAlignment="0" applyProtection="0"/>
    <xf numFmtId="44" fontId="25" fillId="0" borderId="0" applyFont="0" applyFill="0" applyBorder="0" applyAlignment="0" applyProtection="0"/>
    <xf numFmtId="44" fontId="25" fillId="0" borderId="0" applyFont="0" applyFill="0" applyBorder="0" applyAlignment="0" applyProtection="0"/>
    <xf numFmtId="44" fontId="25" fillId="0" borderId="0" applyFont="0" applyFill="0" applyBorder="0" applyAlignment="0" applyProtection="0"/>
    <xf numFmtId="44" fontId="117" fillId="0" borderId="0" applyFont="0" applyFill="0" applyBorder="0" applyAlignment="0" applyProtection="0"/>
    <xf numFmtId="0" fontId="38" fillId="0" borderId="0" applyNumberFormat="0" applyFill="0" applyBorder="0" applyAlignment="0" applyProtection="0"/>
    <xf numFmtId="14" fontId="122" fillId="0" borderId="0" applyFont="0" applyFill="0" applyBorder="0" applyAlignment="0" applyProtection="0"/>
    <xf numFmtId="2" fontId="123" fillId="0" borderId="0" applyFont="0" applyFill="0" applyBorder="0" applyAlignment="0" applyProtection="0"/>
    <xf numFmtId="0" fontId="124" fillId="0" borderId="0" applyNumberFormat="0" applyFill="0" applyBorder="0" applyAlignment="0" applyProtection="0">
      <alignment vertical="top"/>
      <protection locked="0"/>
    </xf>
    <xf numFmtId="0" fontId="124" fillId="0" borderId="0" applyNumberFormat="0" applyFill="0" applyBorder="0" applyAlignment="0" applyProtection="0">
      <alignment vertical="top"/>
      <protection locked="0"/>
    </xf>
    <xf numFmtId="191" fontId="125" fillId="0" borderId="0"/>
    <xf numFmtId="192" fontId="125" fillId="0" borderId="0"/>
    <xf numFmtId="192" fontId="125" fillId="0" borderId="0"/>
    <xf numFmtId="193" fontId="125" fillId="0" borderId="0"/>
    <xf numFmtId="194" fontId="125" fillId="0" borderId="0"/>
    <xf numFmtId="194" fontId="125" fillId="0" borderId="0"/>
    <xf numFmtId="195" fontId="125" fillId="0" borderId="0"/>
    <xf numFmtId="195" fontId="125" fillId="0" borderId="0"/>
    <xf numFmtId="0" fontId="67" fillId="129" borderId="0"/>
    <xf numFmtId="0" fontId="126" fillId="0" borderId="0" applyNumberFormat="0" applyFill="0" applyBorder="0" applyAlignment="0" applyProtection="0"/>
    <xf numFmtId="0" fontId="127" fillId="0" borderId="129" applyNumberFormat="0" applyFill="0" applyAlignment="0" applyProtection="0"/>
    <xf numFmtId="0" fontId="128" fillId="0" borderId="0" applyNumberFormat="0" applyFill="0" applyBorder="0" applyAlignment="0" applyProtection="0"/>
    <xf numFmtId="0" fontId="68" fillId="0" borderId="82" applyNumberFormat="0" applyFill="0" applyAlignment="0" applyProtection="0"/>
    <xf numFmtId="0" fontId="65" fillId="0" borderId="83" applyNumberFormat="0" applyFill="0" applyAlignment="0" applyProtection="0"/>
    <xf numFmtId="0" fontId="129" fillId="0" borderId="0" applyNumberFormat="0" applyFill="0" applyBorder="0" applyAlignment="0" applyProtection="0"/>
    <xf numFmtId="0" fontId="130" fillId="0" borderId="0" applyNumberFormat="0" applyFill="0" applyBorder="0" applyAlignment="0" applyProtection="0"/>
    <xf numFmtId="196" fontId="131" fillId="0" borderId="0" applyFont="0" applyBorder="0" applyAlignment="0">
      <alignment horizontal="center"/>
    </xf>
    <xf numFmtId="164" fontId="1" fillId="0" borderId="0" applyFont="0" applyFill="0" applyBorder="0" applyAlignment="0" applyProtection="0"/>
    <xf numFmtId="164" fontId="25" fillId="0" borderId="0" applyFont="0" applyFill="0" applyBorder="0" applyAlignment="0" applyProtection="0"/>
    <xf numFmtId="197" fontId="132" fillId="0" borderId="0" applyFont="0" applyFill="0" applyBorder="0" applyAlignment="0" applyProtection="0"/>
    <xf numFmtId="197" fontId="25" fillId="0" borderId="0" applyFont="0" applyFill="0" applyBorder="0" applyAlignment="0" applyProtection="0"/>
    <xf numFmtId="198" fontId="116" fillId="0" borderId="0" applyFont="0" applyFill="0" applyBorder="0" applyAlignment="0" applyProtection="0">
      <alignment horizontal="right"/>
    </xf>
    <xf numFmtId="199" fontId="133" fillId="0" borderId="0" applyFont="0" applyFill="0" applyBorder="0" applyAlignment="0" applyProtection="0"/>
    <xf numFmtId="200" fontId="133" fillId="0" borderId="0" applyFont="0" applyFill="0" applyBorder="0" applyAlignment="0" applyProtection="0"/>
    <xf numFmtId="15" fontId="134" fillId="0" borderId="0" applyNumberFormat="0" applyBorder="0" applyAlignment="0">
      <alignment horizontal="left"/>
    </xf>
    <xf numFmtId="37" fontId="135" fillId="0" borderId="0"/>
    <xf numFmtId="0" fontId="27" fillId="116" borderId="0" applyNumberFormat="0" applyBorder="0" applyAlignment="0" applyProtection="0"/>
    <xf numFmtId="201" fontId="136" fillId="0" borderId="0"/>
    <xf numFmtId="0" fontId="25" fillId="0" borderId="0"/>
    <xf numFmtId="0" fontId="25" fillId="0" borderId="0"/>
    <xf numFmtId="0" fontId="27" fillId="21" borderId="0" applyNumberFormat="0" applyBorder="0" applyAlignment="0" applyProtection="0"/>
    <xf numFmtId="0" fontId="27" fillId="117" borderId="0" applyNumberFormat="0" applyBorder="0" applyAlignment="0" applyProtection="0"/>
    <xf numFmtId="0" fontId="25" fillId="0" borderId="0"/>
    <xf numFmtId="0" fontId="25" fillId="0" borderId="0"/>
    <xf numFmtId="0" fontId="1" fillId="0" borderId="0"/>
    <xf numFmtId="0" fontId="25" fillId="0" borderId="0"/>
    <xf numFmtId="0" fontId="25" fillId="0" borderId="0"/>
    <xf numFmtId="0" fontId="27" fillId="116" borderId="0" applyNumberFormat="0" applyBorder="0" applyAlignment="0" applyProtection="0"/>
    <xf numFmtId="0" fontId="27" fillId="113" borderId="0" applyNumberFormat="0" applyBorder="0" applyAlignment="0" applyProtection="0"/>
    <xf numFmtId="0" fontId="25" fillId="0" borderId="0">
      <alignment vertical="top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26" fillId="114" borderId="0" applyNumberFormat="0" applyBorder="0" applyAlignment="0" applyProtection="0"/>
    <xf numFmtId="202" fontId="137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1" fillId="0" borderId="0"/>
    <xf numFmtId="0" fontId="26" fillId="112" borderId="0" applyNumberFormat="0" applyBorder="0" applyAlignment="0" applyProtection="0"/>
    <xf numFmtId="3" fontId="25" fillId="0" borderId="0"/>
    <xf numFmtId="0" fontId="25" fillId="0" borderId="0"/>
    <xf numFmtId="0" fontId="25" fillId="0" borderId="0"/>
    <xf numFmtId="0" fontId="25" fillId="0" borderId="0"/>
    <xf numFmtId="0" fontId="26" fillId="111" borderId="0" applyNumberFormat="0" applyBorder="0" applyAlignment="0" applyProtection="0"/>
    <xf numFmtId="0" fontId="26" fillId="113" borderId="0" applyNumberFormat="0" applyBorder="0" applyAlignment="0" applyProtection="0"/>
    <xf numFmtId="0" fontId="26" fillId="11" borderId="0" applyNumberFormat="0" applyBorder="0" applyAlignment="0" applyProtection="0"/>
    <xf numFmtId="0" fontId="26" fillId="112" borderId="0" applyNumberFormat="0" applyBorder="0" applyAlignment="0" applyProtection="0"/>
    <xf numFmtId="0" fontId="8" fillId="4" borderId="16" applyNumberFormat="0" applyFont="0" applyAlignment="0" applyProtection="0"/>
    <xf numFmtId="0" fontId="36" fillId="10" borderId="17" applyNumberFormat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0" fontId="26" fillId="7" borderId="0" applyNumberFormat="0" applyBorder="0" applyAlignment="0" applyProtection="0"/>
    <xf numFmtId="9" fontId="1" fillId="0" borderId="0" applyFont="0" applyFill="0" applyBorder="0" applyAlignment="0" applyProtection="0"/>
    <xf numFmtId="0" fontId="26" fillId="111" borderId="0" applyNumberFormat="0" applyBorder="0" applyAlignment="0" applyProtection="0"/>
    <xf numFmtId="0" fontId="26" fillId="19" borderId="0" applyNumberFormat="0" applyBorder="0" applyAlignment="0" applyProtection="0"/>
    <xf numFmtId="0" fontId="26" fillId="22" borderId="0" applyNumberFormat="0" applyBorder="0" applyAlignment="0" applyProtection="0"/>
    <xf numFmtId="9" fontId="1" fillId="0" borderId="0" applyFont="0" applyFill="0" applyBorder="0" applyAlignment="0" applyProtection="0"/>
    <xf numFmtId="38" fontId="122" fillId="0" borderId="0" applyFont="0" applyFill="0" applyBorder="0" applyAlignment="0" applyProtection="0"/>
    <xf numFmtId="40" fontId="122" fillId="0" borderId="0" applyFont="0" applyFill="0" applyBorder="0" applyAlignment="0" applyProtection="0"/>
    <xf numFmtId="1" fontId="122" fillId="0" borderId="0" applyFont="0" applyFill="0" applyBorder="0" applyAlignment="0" applyProtection="0"/>
    <xf numFmtId="0" fontId="25" fillId="0" borderId="0"/>
    <xf numFmtId="0" fontId="25" fillId="0" borderId="0"/>
    <xf numFmtId="0" fontId="8" fillId="0" borderId="0" applyNumberFormat="0" applyBorder="0" applyAlignment="0"/>
    <xf numFmtId="0" fontId="125" fillId="0" borderId="0"/>
    <xf numFmtId="0" fontId="138" fillId="0" borderId="0" applyNumberFormat="0" applyBorder="0" applyAlignment="0"/>
    <xf numFmtId="0" fontId="139" fillId="0" borderId="0" applyNumberFormat="0" applyBorder="0" applyAlignment="0"/>
    <xf numFmtId="0" fontId="140" fillId="0" borderId="0"/>
    <xf numFmtId="0" fontId="138" fillId="0" borderId="0" applyNumberFormat="0" applyBorder="0" applyAlignment="0"/>
    <xf numFmtId="0" fontId="141" fillId="0" borderId="0" applyNumberFormat="0" applyBorder="0" applyAlignment="0"/>
    <xf numFmtId="0" fontId="138" fillId="0" borderId="0" applyNumberFormat="0" applyBorder="0" applyAlignment="0"/>
    <xf numFmtId="185" fontId="142" fillId="0" borderId="0" applyFont="0" applyFill="0" applyBorder="0" applyAlignment="0" applyProtection="0"/>
    <xf numFmtId="0" fontId="64" fillId="0" borderId="0" applyNumberFormat="0" applyFill="0" applyBorder="0" applyAlignment="0" applyProtection="0"/>
    <xf numFmtId="0" fontId="143" fillId="0" borderId="0"/>
    <xf numFmtId="14" fontId="144" fillId="0" borderId="0" applyNumberFormat="0" applyFill="0" applyBorder="0" applyAlignment="0" applyProtection="0"/>
    <xf numFmtId="14" fontId="144" fillId="0" borderId="0" applyNumberFormat="0" applyFill="0" applyBorder="0" applyAlignment="0" applyProtection="0"/>
    <xf numFmtId="0" fontId="123" fillId="0" borderId="130" applyNumberFormat="0" applyFont="0" applyFill="0" applyAlignment="0" applyProtection="0"/>
    <xf numFmtId="186" fontId="142" fillId="0" borderId="0" applyFont="0" applyFill="0" applyBorder="0" applyAlignment="0" applyProtection="0"/>
    <xf numFmtId="0" fontId="29" fillId="10" borderId="12" applyNumberFormat="0" applyAlignment="0" applyProtection="0"/>
    <xf numFmtId="0" fontId="26" fillId="113" borderId="0" applyNumberFormat="0" applyBorder="0" applyAlignment="0" applyProtection="0"/>
    <xf numFmtId="0" fontId="26" fillId="111" borderId="0" applyNumberFormat="0" applyBorder="0" applyAlignment="0" applyProtection="0"/>
    <xf numFmtId="0" fontId="26" fillId="11" borderId="0" applyNumberFormat="0" applyBorder="0" applyAlignment="0" applyProtection="0"/>
    <xf numFmtId="0" fontId="26" fillId="112" borderId="0" applyNumberFormat="0" applyBorder="0" applyAlignment="0" applyProtection="0"/>
    <xf numFmtId="0" fontId="26" fillId="7" borderId="0" applyNumberFormat="0" applyBorder="0" applyAlignment="0" applyProtection="0"/>
    <xf numFmtId="0" fontId="26" fillId="111" borderId="0" applyNumberFormat="0" applyBorder="0" applyAlignment="0" applyProtection="0"/>
    <xf numFmtId="0" fontId="26" fillId="19" borderId="0" applyNumberFormat="0" applyBorder="0" applyAlignment="0" applyProtection="0"/>
    <xf numFmtId="0" fontId="26" fillId="22" borderId="0" applyNumberFormat="0" applyBorder="0" applyAlignment="0" applyProtection="0"/>
    <xf numFmtId="0" fontId="26" fillId="112" borderId="0" applyNumberFormat="0" applyBorder="0" applyAlignment="0" applyProtection="0"/>
    <xf numFmtId="0" fontId="26" fillId="114" borderId="0" applyNumberFormat="0" applyBorder="0" applyAlignment="0" applyProtection="0"/>
    <xf numFmtId="0" fontId="27" fillId="113" borderId="0" applyNumberFormat="0" applyBorder="0" applyAlignment="0" applyProtection="0"/>
    <xf numFmtId="0" fontId="27" fillId="116" borderId="0" applyNumberFormat="0" applyBorder="0" applyAlignment="0" applyProtection="0"/>
    <xf numFmtId="0" fontId="27" fillId="117" borderId="0" applyNumberFormat="0" applyBorder="0" applyAlignment="0" applyProtection="0"/>
    <xf numFmtId="0" fontId="27" fillId="21" borderId="0" applyNumberFormat="0" applyBorder="0" applyAlignment="0" applyProtection="0"/>
    <xf numFmtId="0" fontId="27" fillId="116" borderId="0" applyNumberFormat="0" applyBorder="0" applyAlignment="0" applyProtection="0"/>
    <xf numFmtId="0" fontId="29" fillId="10" borderId="12" applyNumberFormat="0" applyAlignment="0" applyProtection="0"/>
    <xf numFmtId="0" fontId="30" fillId="20" borderId="13" applyNumberFormat="0" applyAlignment="0" applyProtection="0"/>
    <xf numFmtId="38" fontId="145" fillId="0" borderId="0" applyFont="0" applyFill="0" applyBorder="0" applyAlignment="0" applyProtection="0"/>
    <xf numFmtId="204" fontId="25" fillId="0" borderId="0" applyFont="0" applyFill="0" applyBorder="0" applyAlignment="0" applyProtection="0"/>
    <xf numFmtId="203" fontId="145" fillId="0" borderId="0" applyFont="0" applyFill="0" applyBorder="0" applyAlignment="0" applyProtection="0"/>
    <xf numFmtId="205" fontId="25" fillId="0" borderId="0" applyFont="0" applyFill="0" applyBorder="0" applyAlignment="0" applyProtection="0"/>
    <xf numFmtId="0" fontId="146" fillId="0" borderId="0" applyNumberFormat="0" applyFill="0" applyBorder="0" applyAlignment="0" applyProtection="0">
      <alignment vertical="top"/>
      <protection locked="0"/>
    </xf>
    <xf numFmtId="0" fontId="28" fillId="19" borderId="0" applyNumberFormat="0" applyBorder="0" applyAlignment="0" applyProtection="0"/>
    <xf numFmtId="0" fontId="65" fillId="0" borderId="0" applyNumberFormat="0" applyFill="0" applyBorder="0" applyAlignment="0" applyProtection="0"/>
    <xf numFmtId="0" fontId="147" fillId="0" borderId="0" applyNumberFormat="0" applyFill="0" applyBorder="0" applyAlignment="0" applyProtection="0">
      <alignment vertical="top"/>
      <protection locked="0"/>
    </xf>
    <xf numFmtId="0" fontId="66" fillId="3" borderId="12" applyNumberFormat="0" applyAlignment="0" applyProtection="0"/>
    <xf numFmtId="0" fontId="31" fillId="0" borderId="14" applyNumberFormat="0" applyFill="0" applyAlignment="0" applyProtection="0"/>
    <xf numFmtId="38" fontId="145" fillId="0" borderId="0" applyFont="0" applyFill="0" applyBorder="0" applyAlignment="0" applyProtection="0"/>
    <xf numFmtId="0" fontId="30" fillId="20" borderId="13" applyNumberFormat="0" applyAlignment="0" applyProtection="0"/>
    <xf numFmtId="0" fontId="25" fillId="4" borderId="16" applyNumberFormat="0" applyFont="0" applyAlignment="0" applyProtection="0"/>
    <xf numFmtId="0" fontId="29" fillId="10" borderId="12" applyNumberFormat="0" applyAlignment="0" applyProtection="0"/>
    <xf numFmtId="10" fontId="25" fillId="0" borderId="0" applyFont="0" applyFill="0" applyBorder="0" applyAlignment="0" applyProtection="0"/>
    <xf numFmtId="0" fontId="27" fillId="116" borderId="0" applyNumberFormat="0" applyBorder="0" applyAlignment="0" applyProtection="0"/>
    <xf numFmtId="0" fontId="27" fillId="21" borderId="0" applyNumberFormat="0" applyBorder="0" applyAlignment="0" applyProtection="0"/>
    <xf numFmtId="0" fontId="27" fillId="117" borderId="0" applyNumberFormat="0" applyBorder="0" applyAlignment="0" applyProtection="0"/>
    <xf numFmtId="0" fontId="27" fillId="116" borderId="0" applyNumberFormat="0" applyBorder="0" applyAlignment="0" applyProtection="0"/>
    <xf numFmtId="0" fontId="27" fillId="113" borderId="0" applyNumberFormat="0" applyBorder="0" applyAlignment="0" applyProtection="0"/>
    <xf numFmtId="0" fontId="26" fillId="114" borderId="0" applyNumberFormat="0" applyBorder="0" applyAlignment="0" applyProtection="0"/>
    <xf numFmtId="0" fontId="26" fillId="112" borderId="0" applyNumberFormat="0" applyBorder="0" applyAlignment="0" applyProtection="0"/>
    <xf numFmtId="0" fontId="26" fillId="111" borderId="0" applyNumberFormat="0" applyBorder="0" applyAlignment="0" applyProtection="0"/>
    <xf numFmtId="0" fontId="26" fillId="113" borderId="0" applyNumberFormat="0" applyBorder="0" applyAlignment="0" applyProtection="0"/>
    <xf numFmtId="0" fontId="26" fillId="11" borderId="0" applyNumberFormat="0" applyBorder="0" applyAlignment="0" applyProtection="0"/>
    <xf numFmtId="0" fontId="26" fillId="112" borderId="0" applyNumberFormat="0" applyBorder="0" applyAlignment="0" applyProtection="0"/>
    <xf numFmtId="0" fontId="26" fillId="7" borderId="0" applyNumberFormat="0" applyBorder="0" applyAlignment="0" applyProtection="0"/>
    <xf numFmtId="0" fontId="26" fillId="111" borderId="0" applyNumberFormat="0" applyBorder="0" applyAlignment="0" applyProtection="0"/>
    <xf numFmtId="0" fontId="26" fillId="19" borderId="0" applyNumberFormat="0" applyBorder="0" applyAlignment="0" applyProtection="0"/>
    <xf numFmtId="0" fontId="26" fillId="22" borderId="0" applyNumberFormat="0" applyBorder="0" applyAlignment="0" applyProtection="0"/>
    <xf numFmtId="0" fontId="37" fillId="0" borderId="0" applyNumberFormat="0" applyFill="0" applyBorder="0" applyAlignment="0" applyProtection="0"/>
  </cellStyleXfs>
  <cellXfs count="888">
    <xf numFmtId="0" fontId="0" fillId="0" borderId="0" xfId="0"/>
    <xf numFmtId="3" fontId="0" fillId="0" borderId="0" xfId="0" applyNumberFormat="1"/>
    <xf numFmtId="9" fontId="0" fillId="0" borderId="0" xfId="1" applyFont="1"/>
    <xf numFmtId="0" fontId="58" fillId="0" borderId="0" xfId="0" applyFont="1"/>
    <xf numFmtId="3" fontId="25" fillId="0" borderId="0" xfId="0" applyNumberFormat="1" applyFont="1"/>
    <xf numFmtId="10" fontId="0" fillId="0" borderId="0" xfId="0" applyNumberFormat="1"/>
    <xf numFmtId="175" fontId="0" fillId="0" borderId="0" xfId="0" applyNumberFormat="1"/>
    <xf numFmtId="0" fontId="59" fillId="0" borderId="0" xfId="0" applyFont="1"/>
    <xf numFmtId="175" fontId="0" fillId="0" borderId="0" xfId="1" applyNumberFormat="1" applyFont="1"/>
    <xf numFmtId="0" fontId="0" fillId="0" borderId="41" xfId="0" applyBorder="1"/>
    <xf numFmtId="9" fontId="0" fillId="0" borderId="0" xfId="1" applyFont="1" applyBorder="1"/>
    <xf numFmtId="0" fontId="62" fillId="0" borderId="0" xfId="0" applyFont="1"/>
    <xf numFmtId="9" fontId="0" fillId="0" borderId="0" xfId="1" applyFont="1" applyFill="1" applyBorder="1"/>
    <xf numFmtId="0" fontId="6" fillId="23" borderId="0" xfId="0" applyFont="1" applyFill="1"/>
    <xf numFmtId="0" fontId="63" fillId="23" borderId="0" xfId="0" applyFont="1" applyFill="1"/>
    <xf numFmtId="9" fontId="6" fillId="23" borderId="0" xfId="1" applyFont="1" applyFill="1"/>
    <xf numFmtId="175" fontId="6" fillId="23" borderId="0" xfId="1" applyNumberFormat="1" applyFont="1" applyFill="1"/>
    <xf numFmtId="9" fontId="6" fillId="23" borderId="0" xfId="0" applyNumberFormat="1" applyFont="1" applyFill="1"/>
    <xf numFmtId="0" fontId="6" fillId="119" borderId="85" xfId="0" applyFont="1" applyFill="1" applyBorder="1"/>
    <xf numFmtId="175" fontId="6" fillId="23" borderId="0" xfId="0" applyNumberFormat="1" applyFont="1" applyFill="1"/>
    <xf numFmtId="9" fontId="6" fillId="23" borderId="86" xfId="1" applyFont="1" applyFill="1" applyBorder="1" applyAlignment="1">
      <alignment horizontal="center"/>
    </xf>
    <xf numFmtId="9" fontId="6" fillId="23" borderId="87" xfId="0" applyNumberFormat="1" applyFont="1" applyFill="1" applyBorder="1" applyAlignment="1">
      <alignment horizontal="center"/>
    </xf>
    <xf numFmtId="9" fontId="6" fillId="23" borderId="86" xfId="0" applyNumberFormat="1" applyFont="1" applyFill="1" applyBorder="1" applyAlignment="1">
      <alignment horizontal="center"/>
    </xf>
    <xf numFmtId="9" fontId="6" fillId="23" borderId="87" xfId="1" applyFont="1" applyFill="1" applyBorder="1" applyAlignment="1">
      <alignment horizontal="center"/>
    </xf>
    <xf numFmtId="9" fontId="6" fillId="23" borderId="88" xfId="1" applyFont="1" applyFill="1" applyBorder="1" applyAlignment="1">
      <alignment horizontal="center"/>
    </xf>
    <xf numFmtId="9" fontId="6" fillId="23" borderId="89" xfId="1" applyFont="1" applyFill="1" applyBorder="1" applyAlignment="1">
      <alignment horizontal="center"/>
    </xf>
    <xf numFmtId="0" fontId="6" fillId="119" borderId="91" xfId="0" applyFont="1" applyFill="1" applyBorder="1"/>
    <xf numFmtId="0" fontId="6" fillId="119" borderId="92" xfId="0" applyFont="1" applyFill="1" applyBorder="1"/>
    <xf numFmtId="0" fontId="6" fillId="119" borderId="94" xfId="0" applyFont="1" applyFill="1" applyBorder="1"/>
    <xf numFmtId="0" fontId="6" fillId="119" borderId="96" xfId="0" applyFont="1" applyFill="1" applyBorder="1"/>
    <xf numFmtId="0" fontId="6" fillId="119" borderId="97" xfId="0" applyFont="1" applyFill="1" applyBorder="1"/>
    <xf numFmtId="9" fontId="6" fillId="23" borderId="100" xfId="1" applyFont="1" applyFill="1" applyBorder="1" applyAlignment="1">
      <alignment horizontal="center"/>
    </xf>
    <xf numFmtId="9" fontId="6" fillId="23" borderId="101" xfId="0" applyNumberFormat="1" applyFont="1" applyFill="1" applyBorder="1" applyAlignment="1">
      <alignment horizontal="center"/>
    </xf>
    <xf numFmtId="9" fontId="6" fillId="23" borderId="100" xfId="0" applyNumberFormat="1" applyFont="1" applyFill="1" applyBorder="1" applyAlignment="1">
      <alignment horizontal="center"/>
    </xf>
    <xf numFmtId="175" fontId="6" fillId="23" borderId="87" xfId="1" applyNumberFormat="1" applyFont="1" applyFill="1" applyBorder="1" applyAlignment="1">
      <alignment horizontal="center"/>
    </xf>
    <xf numFmtId="175" fontId="6" fillId="23" borderId="86" xfId="1" applyNumberFormat="1" applyFont="1" applyFill="1" applyBorder="1" applyAlignment="1">
      <alignment horizontal="center"/>
    </xf>
    <xf numFmtId="0" fontId="6" fillId="119" borderId="105" xfId="0" applyFont="1" applyFill="1" applyBorder="1"/>
    <xf numFmtId="0" fontId="6" fillId="119" borderId="106" xfId="0" applyFont="1" applyFill="1" applyBorder="1"/>
    <xf numFmtId="0" fontId="6" fillId="119" borderId="73" xfId="0" applyFont="1" applyFill="1" applyBorder="1"/>
    <xf numFmtId="0" fontId="6" fillId="119" borderId="108" xfId="0" applyFont="1" applyFill="1" applyBorder="1"/>
    <xf numFmtId="0" fontId="6" fillId="23" borderId="43" xfId="0" applyFont="1" applyFill="1" applyBorder="1"/>
    <xf numFmtId="0" fontId="6" fillId="23" borderId="110" xfId="0" applyFont="1" applyFill="1" applyBorder="1"/>
    <xf numFmtId="0" fontId="92" fillId="120" borderId="102" xfId="0" applyFont="1" applyFill="1" applyBorder="1" applyAlignment="1">
      <alignment horizontal="center"/>
    </xf>
    <xf numFmtId="0" fontId="92" fillId="120" borderId="103" xfId="0" applyFont="1" applyFill="1" applyBorder="1" applyAlignment="1">
      <alignment horizontal="center"/>
    </xf>
    <xf numFmtId="0" fontId="92" fillId="23" borderId="0" xfId="0" applyFont="1" applyFill="1"/>
    <xf numFmtId="0" fontId="6" fillId="23" borderId="0" xfId="0" quotePrefix="1" applyFont="1" applyFill="1"/>
    <xf numFmtId="0" fontId="92" fillId="119" borderId="90" xfId="0" applyFont="1" applyFill="1" applyBorder="1"/>
    <xf numFmtId="0" fontId="92" fillId="119" borderId="93" xfId="0" applyFont="1" applyFill="1" applyBorder="1"/>
    <xf numFmtId="0" fontId="92" fillId="119" borderId="104" xfId="0" applyFont="1" applyFill="1" applyBorder="1"/>
    <xf numFmtId="0" fontId="92" fillId="23" borderId="109" xfId="0" applyFont="1" applyFill="1" applyBorder="1"/>
    <xf numFmtId="0" fontId="92" fillId="119" borderId="107" xfId="0" applyFont="1" applyFill="1" applyBorder="1"/>
    <xf numFmtId="0" fontId="92" fillId="119" borderId="95" xfId="0" applyFont="1" applyFill="1" applyBorder="1"/>
    <xf numFmtId="0" fontId="6" fillId="23" borderId="111" xfId="0" applyFont="1" applyFill="1" applyBorder="1"/>
    <xf numFmtId="0" fontId="92" fillId="121" borderId="111" xfId="0" applyFont="1" applyFill="1" applyBorder="1"/>
    <xf numFmtId="0" fontId="92" fillId="121" borderId="111" xfId="0" applyFont="1" applyFill="1" applyBorder="1" applyAlignment="1">
      <alignment wrapText="1"/>
    </xf>
    <xf numFmtId="9" fontId="6" fillId="23" borderId="111" xfId="1" applyFont="1" applyFill="1" applyBorder="1" applyAlignment="1">
      <alignment horizontal="center"/>
    </xf>
    <xf numFmtId="175" fontId="6" fillId="23" borderId="111" xfId="1" applyNumberFormat="1" applyFont="1" applyFill="1" applyBorder="1" applyAlignment="1">
      <alignment horizontal="center"/>
    </xf>
    <xf numFmtId="9" fontId="6" fillId="23" borderId="111" xfId="0" applyNumberFormat="1" applyFont="1" applyFill="1" applyBorder="1"/>
    <xf numFmtId="0" fontId="92" fillId="23" borderId="111" xfId="0" applyFont="1" applyFill="1" applyBorder="1"/>
    <xf numFmtId="0" fontId="92" fillId="23" borderId="73" xfId="0" applyFont="1" applyFill="1" applyBorder="1"/>
    <xf numFmtId="175" fontId="6" fillId="23" borderId="111" xfId="0" applyNumberFormat="1" applyFont="1" applyFill="1" applyBorder="1"/>
    <xf numFmtId="9" fontId="6" fillId="23" borderId="0" xfId="1" applyFont="1" applyFill="1" applyBorder="1" applyAlignment="1">
      <alignment horizontal="center"/>
    </xf>
    <xf numFmtId="0" fontId="6" fillId="23" borderId="0" xfId="0" quotePrefix="1" applyFont="1" applyFill="1" applyAlignment="1">
      <alignment horizontal="right"/>
    </xf>
    <xf numFmtId="0" fontId="6" fillId="23" borderId="112" xfId="0" applyFont="1" applyFill="1" applyBorder="1"/>
    <xf numFmtId="0" fontId="6" fillId="23" borderId="113" xfId="0" quotePrefix="1" applyFont="1" applyFill="1" applyBorder="1" applyAlignment="1">
      <alignment horizontal="right"/>
    </xf>
    <xf numFmtId="0" fontId="6" fillId="23" borderId="113" xfId="0" applyFont="1" applyFill="1" applyBorder="1"/>
    <xf numFmtId="0" fontId="6" fillId="23" borderId="112" xfId="0" quotePrefix="1" applyFont="1" applyFill="1" applyBorder="1" applyAlignment="1">
      <alignment horizontal="right"/>
    </xf>
    <xf numFmtId="0" fontId="92" fillId="23" borderId="113" xfId="0" applyFont="1" applyFill="1" applyBorder="1"/>
    <xf numFmtId="0" fontId="6" fillId="23" borderId="114" xfId="0" quotePrefix="1" applyFont="1" applyFill="1" applyBorder="1" applyAlignment="1">
      <alignment horizontal="right"/>
    </xf>
    <xf numFmtId="0" fontId="6" fillId="23" borderId="114" xfId="0" applyFont="1" applyFill="1" applyBorder="1"/>
    <xf numFmtId="0" fontId="92" fillId="23" borderId="114" xfId="0" applyFont="1" applyFill="1" applyBorder="1"/>
    <xf numFmtId="0" fontId="7" fillId="23" borderId="0" xfId="0" applyFont="1" applyFill="1"/>
    <xf numFmtId="0" fontId="6" fillId="23" borderId="68" xfId="0" applyFont="1" applyFill="1" applyBorder="1"/>
    <xf numFmtId="0" fontId="6" fillId="23" borderId="40" xfId="0" applyFont="1" applyFill="1" applyBorder="1"/>
    <xf numFmtId="0" fontId="6" fillId="23" borderId="1" xfId="0" applyFont="1" applyFill="1" applyBorder="1"/>
    <xf numFmtId="0" fontId="92" fillId="23" borderId="43" xfId="0" applyFont="1" applyFill="1" applyBorder="1"/>
    <xf numFmtId="0" fontId="92" fillId="23" borderId="110" xfId="0" applyFont="1" applyFill="1" applyBorder="1" applyAlignment="1">
      <alignment horizontal="center"/>
    </xf>
    <xf numFmtId="1" fontId="6" fillId="23" borderId="44" xfId="0" applyNumberFormat="1" applyFont="1" applyFill="1" applyBorder="1" applyAlignment="1">
      <alignment horizontal="center"/>
    </xf>
    <xf numFmtId="3" fontId="6" fillId="23" borderId="44" xfId="0" applyNumberFormat="1" applyFont="1" applyFill="1" applyBorder="1" applyAlignment="1">
      <alignment horizontal="center"/>
    </xf>
    <xf numFmtId="1" fontId="61" fillId="23" borderId="60" xfId="0" applyNumberFormat="1" applyFont="1" applyFill="1" applyBorder="1" applyAlignment="1">
      <alignment horizontal="center"/>
    </xf>
    <xf numFmtId="0" fontId="6" fillId="23" borderId="68" xfId="0" applyFont="1" applyFill="1" applyBorder="1" applyAlignment="1">
      <alignment vertical="center"/>
    </xf>
    <xf numFmtId="1" fontId="6" fillId="23" borderId="63" xfId="0" applyNumberFormat="1" applyFont="1" applyFill="1" applyBorder="1" applyAlignment="1">
      <alignment horizontal="center" vertical="center"/>
    </xf>
    <xf numFmtId="1" fontId="6" fillId="23" borderId="0" xfId="0" applyNumberFormat="1" applyFont="1" applyFill="1" applyAlignment="1">
      <alignment horizontal="center" vertical="center"/>
    </xf>
    <xf numFmtId="9" fontId="6" fillId="23" borderId="63" xfId="1" applyFont="1" applyFill="1" applyBorder="1" applyAlignment="1">
      <alignment horizontal="center" vertical="center"/>
    </xf>
    <xf numFmtId="1" fontId="61" fillId="23" borderId="63" xfId="0" applyNumberFormat="1" applyFont="1" applyFill="1" applyBorder="1" applyAlignment="1">
      <alignment horizontal="center" vertical="center"/>
    </xf>
    <xf numFmtId="3" fontId="6" fillId="23" borderId="63" xfId="0" applyNumberFormat="1" applyFont="1" applyFill="1" applyBorder="1" applyAlignment="1">
      <alignment horizontal="center" vertical="center"/>
    </xf>
    <xf numFmtId="3" fontId="6" fillId="23" borderId="0" xfId="0" applyNumberFormat="1" applyFont="1" applyFill="1" applyAlignment="1">
      <alignment horizontal="center" vertical="center"/>
    </xf>
    <xf numFmtId="0" fontId="6" fillId="23" borderId="40" xfId="0" applyFont="1" applyFill="1" applyBorder="1" applyAlignment="1">
      <alignment vertical="center"/>
    </xf>
    <xf numFmtId="3" fontId="6" fillId="23" borderId="56" xfId="0" applyNumberFormat="1" applyFont="1" applyFill="1" applyBorder="1" applyAlignment="1">
      <alignment horizontal="center" vertical="center"/>
    </xf>
    <xf numFmtId="3" fontId="6" fillId="23" borderId="1" xfId="0" applyNumberFormat="1" applyFont="1" applyFill="1" applyBorder="1" applyAlignment="1">
      <alignment horizontal="center" vertical="center"/>
    </xf>
    <xf numFmtId="9" fontId="6" fillId="23" borderId="56" xfId="1" applyFont="1" applyFill="1" applyBorder="1" applyAlignment="1">
      <alignment horizontal="center" vertical="center"/>
    </xf>
    <xf numFmtId="0" fontId="92" fillId="23" borderId="115" xfId="0" applyFont="1" applyFill="1" applyBorder="1" applyAlignment="1">
      <alignment horizontal="center" vertical="center" wrapText="1"/>
    </xf>
    <xf numFmtId="0" fontId="92" fillId="23" borderId="91" xfId="0" applyFont="1" applyFill="1" applyBorder="1" applyAlignment="1">
      <alignment horizontal="center" vertical="center" wrapText="1"/>
    </xf>
    <xf numFmtId="0" fontId="6" fillId="23" borderId="56" xfId="0" applyFont="1" applyFill="1" applyBorder="1" applyAlignment="1">
      <alignment horizontal="center" vertical="center" wrapText="1"/>
    </xf>
    <xf numFmtId="0" fontId="92" fillId="23" borderId="91" xfId="0" applyFont="1" applyFill="1" applyBorder="1" applyAlignment="1">
      <alignment horizontal="left" vertical="center"/>
    </xf>
    <xf numFmtId="182" fontId="0" fillId="0" borderId="0" xfId="0" applyNumberFormat="1"/>
    <xf numFmtId="175" fontId="0" fillId="0" borderId="122" xfId="1" applyNumberFormat="1" applyFont="1" applyBorder="1"/>
    <xf numFmtId="0" fontId="92" fillId="122" borderId="102" xfId="0" applyFont="1" applyFill="1" applyBorder="1" applyAlignment="1">
      <alignment horizontal="center"/>
    </xf>
    <xf numFmtId="175" fontId="6" fillId="23" borderId="100" xfId="1" applyNumberFormat="1" applyFont="1" applyFill="1" applyBorder="1" applyAlignment="1">
      <alignment horizontal="center"/>
    </xf>
    <xf numFmtId="175" fontId="6" fillId="23" borderId="100" xfId="0" applyNumberFormat="1" applyFont="1" applyFill="1" applyBorder="1" applyAlignment="1">
      <alignment horizontal="center"/>
    </xf>
    <xf numFmtId="175" fontId="6" fillId="23" borderId="101" xfId="0" applyNumberFormat="1" applyFont="1" applyFill="1" applyBorder="1" applyAlignment="1">
      <alignment horizontal="center"/>
    </xf>
    <xf numFmtId="175" fontId="6" fillId="23" borderId="86" xfId="0" applyNumberFormat="1" applyFont="1" applyFill="1" applyBorder="1" applyAlignment="1">
      <alignment horizontal="center"/>
    </xf>
    <xf numFmtId="0" fontId="93" fillId="0" borderId="0" xfId="0" applyFont="1"/>
    <xf numFmtId="0" fontId="93" fillId="23" borderId="73" xfId="0" applyFont="1" applyFill="1" applyBorder="1"/>
    <xf numFmtId="0" fontId="93" fillId="23" borderId="0" xfId="0" applyFont="1" applyFill="1"/>
    <xf numFmtId="3" fontId="93" fillId="0" borderId="0" xfId="0" applyNumberFormat="1" applyFont="1"/>
    <xf numFmtId="0" fontId="93" fillId="23" borderId="0" xfId="0" applyFont="1" applyFill="1" applyAlignment="1">
      <alignment wrapText="1"/>
    </xf>
    <xf numFmtId="0" fontId="93" fillId="0" borderId="0" xfId="0" applyFont="1" applyAlignment="1">
      <alignment wrapText="1"/>
    </xf>
    <xf numFmtId="14" fontId="93" fillId="0" borderId="0" xfId="0" applyNumberFormat="1" applyFont="1"/>
    <xf numFmtId="3" fontId="93" fillId="0" borderId="0" xfId="0" applyNumberFormat="1" applyFont="1" applyAlignment="1">
      <alignment horizontal="center" vertical="center"/>
    </xf>
    <xf numFmtId="3" fontId="94" fillId="0" borderId="0" xfId="0" applyNumberFormat="1" applyFont="1" applyAlignment="1">
      <alignment horizontal="center" vertical="center"/>
    </xf>
    <xf numFmtId="10" fontId="93" fillId="0" borderId="0" xfId="0" applyNumberFormat="1" applyFont="1" applyAlignment="1">
      <alignment horizontal="center" vertical="center"/>
    </xf>
    <xf numFmtId="175" fontId="93" fillId="0" borderId="0" xfId="0" applyNumberFormat="1" applyFont="1" applyAlignment="1">
      <alignment horizontal="center" vertical="center"/>
    </xf>
    <xf numFmtId="9" fontId="94" fillId="0" borderId="0" xfId="1" applyFont="1" applyFill="1" applyBorder="1" applyAlignment="1">
      <alignment horizontal="center" vertical="center"/>
    </xf>
    <xf numFmtId="0" fontId="94" fillId="0" borderId="0" xfId="0" applyFont="1" applyAlignment="1">
      <alignment horizontal="center" vertical="center"/>
    </xf>
    <xf numFmtId="1" fontId="94" fillId="0" borderId="0" xfId="0" applyNumberFormat="1" applyFont="1" applyAlignment="1">
      <alignment horizontal="center" vertical="center"/>
    </xf>
    <xf numFmtId="9" fontId="93" fillId="0" borderId="0" xfId="0" applyNumberFormat="1" applyFont="1" applyAlignment="1">
      <alignment horizontal="center" vertical="center"/>
    </xf>
    <xf numFmtId="10" fontId="94" fillId="0" borderId="0" xfId="0" applyNumberFormat="1" applyFont="1" applyAlignment="1">
      <alignment horizontal="center" vertical="center"/>
    </xf>
    <xf numFmtId="0" fontId="93" fillId="0" borderId="0" xfId="0" applyFont="1" applyAlignment="1">
      <alignment horizontal="center"/>
    </xf>
    <xf numFmtId="3" fontId="93" fillId="0" borderId="0" xfId="0" applyNumberFormat="1" applyFont="1" applyAlignment="1">
      <alignment horizontal="center"/>
    </xf>
    <xf numFmtId="10" fontId="93" fillId="0" borderId="0" xfId="0" applyNumberFormat="1" applyFont="1" applyAlignment="1">
      <alignment horizontal="center"/>
    </xf>
    <xf numFmtId="3" fontId="95" fillId="0" borderId="0" xfId="0" applyNumberFormat="1" applyFont="1" applyAlignment="1">
      <alignment horizontal="center"/>
    </xf>
    <xf numFmtId="9" fontId="93" fillId="0" borderId="0" xfId="1" applyFont="1" applyFill="1" applyBorder="1" applyAlignment="1">
      <alignment horizontal="center"/>
    </xf>
    <xf numFmtId="179" fontId="94" fillId="0" borderId="0" xfId="0" applyNumberFormat="1" applyFont="1" applyAlignment="1">
      <alignment horizontal="center" vertical="center" wrapText="1"/>
    </xf>
    <xf numFmtId="3" fontId="95" fillId="0" borderId="0" xfId="32751" applyNumberFormat="1" applyFont="1" applyAlignment="1">
      <alignment horizontal="center"/>
    </xf>
    <xf numFmtId="3" fontId="95" fillId="0" borderId="0" xfId="73" applyNumberFormat="1" applyFont="1" applyAlignment="1">
      <alignment horizontal="center"/>
    </xf>
    <xf numFmtId="175" fontId="95" fillId="0" borderId="0" xfId="1" applyNumberFormat="1" applyFont="1" applyFill="1" applyBorder="1" applyAlignment="1">
      <alignment horizontal="center"/>
    </xf>
    <xf numFmtId="10" fontId="95" fillId="0" borderId="0" xfId="1" applyNumberFormat="1" applyFont="1" applyFill="1" applyBorder="1" applyAlignment="1">
      <alignment horizontal="center"/>
    </xf>
    <xf numFmtId="175" fontId="93" fillId="0" borderId="0" xfId="1" applyNumberFormat="1" applyFont="1" applyFill="1" applyBorder="1" applyAlignment="1">
      <alignment horizontal="center"/>
    </xf>
    <xf numFmtId="175" fontId="93" fillId="0" borderId="0" xfId="0" applyNumberFormat="1" applyFont="1" applyAlignment="1">
      <alignment horizontal="center"/>
    </xf>
    <xf numFmtId="175" fontId="94" fillId="0" borderId="0" xfId="0" applyNumberFormat="1" applyFont="1" applyAlignment="1">
      <alignment horizontal="center" vertical="center"/>
    </xf>
    <xf numFmtId="0" fontId="0" fillId="23" borderId="0" xfId="0" applyFill="1"/>
    <xf numFmtId="0" fontId="0" fillId="23" borderId="73" xfId="0" applyFill="1" applyBorder="1"/>
    <xf numFmtId="9" fontId="0" fillId="23" borderId="0" xfId="1" applyFont="1" applyFill="1"/>
    <xf numFmtId="175" fontId="0" fillId="23" borderId="0" xfId="1" applyNumberFormat="1" applyFont="1" applyFill="1"/>
    <xf numFmtId="10" fontId="0" fillId="23" borderId="0" xfId="0" applyNumberFormat="1" applyFill="1"/>
    <xf numFmtId="9" fontId="0" fillId="23" borderId="0" xfId="0" applyNumberFormat="1" applyFill="1"/>
    <xf numFmtId="175" fontId="0" fillId="23" borderId="0" xfId="0" applyNumberFormat="1" applyFill="1"/>
    <xf numFmtId="0" fontId="97" fillId="68" borderId="4" xfId="0" applyFont="1" applyFill="1" applyBorder="1" applyAlignment="1">
      <alignment horizontal="center" vertical="center"/>
    </xf>
    <xf numFmtId="0" fontId="98" fillId="71" borderId="0" xfId="0" applyFont="1" applyFill="1" applyAlignment="1">
      <alignment vertical="center"/>
    </xf>
    <xf numFmtId="0" fontId="99" fillId="68" borderId="39" xfId="0" applyFont="1" applyFill="1" applyBorder="1" applyAlignment="1">
      <alignment horizontal="center" vertical="center"/>
    </xf>
    <xf numFmtId="0" fontId="99" fillId="68" borderId="55" xfId="0" applyFont="1" applyFill="1" applyBorder="1" applyAlignment="1">
      <alignment horizontal="center" vertical="center"/>
    </xf>
    <xf numFmtId="0" fontId="97" fillId="71" borderId="0" xfId="0" applyFont="1" applyFill="1" applyAlignment="1">
      <alignment vertical="center"/>
    </xf>
    <xf numFmtId="0" fontId="99" fillId="68" borderId="40" xfId="0" applyFont="1" applyFill="1" applyBorder="1" applyAlignment="1">
      <alignment horizontal="center" vertical="center"/>
    </xf>
    <xf numFmtId="0" fontId="99" fillId="68" borderId="56" xfId="0" applyFont="1" applyFill="1" applyBorder="1" applyAlignment="1">
      <alignment horizontal="center" vertical="center" wrapText="1"/>
    </xf>
    <xf numFmtId="0" fontId="97" fillId="69" borderId="33" xfId="0" applyFont="1" applyFill="1" applyBorder="1" applyAlignment="1">
      <alignment vertical="center"/>
    </xf>
    <xf numFmtId="0" fontId="99" fillId="69" borderId="29" xfId="0" applyFont="1" applyFill="1" applyBorder="1" applyAlignment="1">
      <alignment horizontal="right" vertical="center"/>
    </xf>
    <xf numFmtId="0" fontId="99" fillId="69" borderId="61" xfId="0" applyFont="1" applyFill="1" applyBorder="1" applyAlignment="1">
      <alignment horizontal="right" vertical="center"/>
    </xf>
    <xf numFmtId="0" fontId="99" fillId="69" borderId="5" xfId="0" applyFont="1" applyFill="1" applyBorder="1" applyAlignment="1">
      <alignment horizontal="right" vertical="center"/>
    </xf>
    <xf numFmtId="0" fontId="99" fillId="0" borderId="30" xfId="0" applyFont="1" applyBorder="1" applyAlignment="1">
      <alignment horizontal="justify" vertical="center"/>
    </xf>
    <xf numFmtId="3" fontId="0" fillId="0" borderId="31" xfId="0" applyNumberFormat="1" applyBorder="1" applyAlignment="1">
      <alignment horizontal="center" vertical="center"/>
    </xf>
    <xf numFmtId="3" fontId="0" fillId="0" borderId="46" xfId="0" applyNumberFormat="1" applyBorder="1" applyAlignment="1">
      <alignment horizontal="center" vertical="center"/>
    </xf>
    <xf numFmtId="9" fontId="0" fillId="0" borderId="62" xfId="0" applyNumberFormat="1" applyBorder="1" applyAlignment="1">
      <alignment horizontal="center" vertical="center"/>
    </xf>
    <xf numFmtId="9" fontId="0" fillId="0" borderId="30" xfId="0" applyNumberFormat="1" applyBorder="1" applyAlignment="1">
      <alignment horizontal="center" vertical="center"/>
    </xf>
    <xf numFmtId="9" fontId="99" fillId="0" borderId="62" xfId="0" applyNumberFormat="1" applyFont="1" applyBorder="1" applyAlignment="1">
      <alignment horizontal="center" vertical="center"/>
    </xf>
    <xf numFmtId="0" fontId="99" fillId="0" borderId="0" xfId="0" applyFont="1" applyAlignment="1">
      <alignment horizontal="justify" vertical="center"/>
    </xf>
    <xf numFmtId="3" fontId="99" fillId="0" borderId="42" xfId="0" applyNumberFormat="1" applyFont="1" applyBorder="1" applyAlignment="1">
      <alignment horizontal="center" vertical="center"/>
    </xf>
    <xf numFmtId="3" fontId="99" fillId="0" borderId="57" xfId="0" applyNumberFormat="1" applyFont="1" applyBorder="1" applyAlignment="1">
      <alignment horizontal="center" vertical="center"/>
    </xf>
    <xf numFmtId="9" fontId="0" fillId="0" borderId="63" xfId="0" applyNumberFormat="1" applyBorder="1" applyAlignment="1">
      <alignment horizontal="center" vertical="center"/>
    </xf>
    <xf numFmtId="0" fontId="97" fillId="69" borderId="33" xfId="0" applyFont="1" applyFill="1" applyBorder="1" applyAlignment="1">
      <alignment horizontal="center" vertical="center"/>
    </xf>
    <xf numFmtId="0" fontId="97" fillId="69" borderId="43" xfId="0" applyFont="1" applyFill="1" applyBorder="1" applyAlignment="1">
      <alignment horizontal="center" vertical="center"/>
    </xf>
    <xf numFmtId="0" fontId="99" fillId="69" borderId="5" xfId="0" applyFont="1" applyFill="1" applyBorder="1" applyAlignment="1">
      <alignment horizontal="center" vertical="center"/>
    </xf>
    <xf numFmtId="0" fontId="99" fillId="0" borderId="31" xfId="0" applyFont="1" applyBorder="1" applyAlignment="1">
      <alignment horizontal="center" vertical="center"/>
    </xf>
    <xf numFmtId="0" fontId="99" fillId="0" borderId="46" xfId="0" applyFont="1" applyBorder="1" applyAlignment="1">
      <alignment horizontal="center" vertical="center"/>
    </xf>
    <xf numFmtId="0" fontId="99" fillId="0" borderId="62" xfId="0" applyFont="1" applyBorder="1" applyAlignment="1">
      <alignment horizontal="center" vertical="center"/>
    </xf>
    <xf numFmtId="0" fontId="99" fillId="0" borderId="67" xfId="0" applyFont="1" applyBorder="1" applyAlignment="1">
      <alignment horizontal="center" vertical="center"/>
    </xf>
    <xf numFmtId="9" fontId="99" fillId="0" borderId="30" xfId="0" applyNumberFormat="1" applyFont="1" applyBorder="1" applyAlignment="1">
      <alignment horizontal="center" vertical="center"/>
    </xf>
    <xf numFmtId="0" fontId="99" fillId="0" borderId="42" xfId="0" applyFont="1" applyBorder="1" applyAlignment="1">
      <alignment horizontal="center" vertical="center"/>
    </xf>
    <xf numFmtId="0" fontId="99" fillId="0" borderId="57" xfId="0" applyFont="1" applyBorder="1" applyAlignment="1">
      <alignment horizontal="center" vertical="center"/>
    </xf>
    <xf numFmtId="9" fontId="99" fillId="0" borderId="57" xfId="1" applyFont="1" applyBorder="1" applyAlignment="1">
      <alignment horizontal="center" vertical="center"/>
    </xf>
    <xf numFmtId="9" fontId="99" fillId="0" borderId="0" xfId="0" applyNumberFormat="1" applyFont="1" applyAlignment="1">
      <alignment horizontal="center" vertical="center"/>
    </xf>
    <xf numFmtId="0" fontId="97" fillId="68" borderId="4" xfId="0" applyFont="1" applyFill="1" applyBorder="1" applyAlignment="1">
      <alignment horizontal="justify" vertical="center"/>
    </xf>
    <xf numFmtId="0" fontId="97" fillId="71" borderId="5" xfId="0" applyFont="1" applyFill="1" applyBorder="1" applyAlignment="1">
      <alignment vertical="center"/>
    </xf>
    <xf numFmtId="0" fontId="99" fillId="68" borderId="56" xfId="0" applyFont="1" applyFill="1" applyBorder="1" applyAlignment="1">
      <alignment horizontal="center" vertical="center"/>
    </xf>
    <xf numFmtId="0" fontId="99" fillId="68" borderId="40" xfId="0" applyFont="1" applyFill="1" applyBorder="1" applyAlignment="1">
      <alignment horizontal="center" vertical="center" wrapText="1"/>
    </xf>
    <xf numFmtId="0" fontId="97" fillId="69" borderId="43" xfId="0" applyFont="1" applyFill="1" applyBorder="1" applyAlignment="1">
      <alignment horizontal="justify" vertical="center"/>
    </xf>
    <xf numFmtId="0" fontId="99" fillId="0" borderId="9" xfId="0" applyFont="1" applyBorder="1" applyAlignment="1">
      <alignment horizontal="justify" vertical="center"/>
    </xf>
    <xf numFmtId="10" fontId="0" fillId="0" borderId="10" xfId="0" applyNumberFormat="1" applyBorder="1" applyAlignment="1">
      <alignment horizontal="center" vertical="center"/>
    </xf>
    <xf numFmtId="10" fontId="0" fillId="0" borderId="48" xfId="0" applyNumberFormat="1" applyBorder="1" applyAlignment="1">
      <alignment horizontal="center" vertical="center"/>
    </xf>
    <xf numFmtId="0" fontId="99" fillId="0" borderId="5" xfId="0" applyFont="1" applyBorder="1" applyAlignment="1">
      <alignment horizontal="justify" vertical="center"/>
    </xf>
    <xf numFmtId="175" fontId="0" fillId="0" borderId="8" xfId="0" applyNumberFormat="1" applyBorder="1" applyAlignment="1">
      <alignment horizontal="center" vertical="center"/>
    </xf>
    <xf numFmtId="175" fontId="0" fillId="0" borderId="47" xfId="0" applyNumberFormat="1" applyBorder="1" applyAlignment="1">
      <alignment horizontal="center" vertical="center"/>
    </xf>
    <xf numFmtId="0" fontId="99" fillId="23" borderId="61" xfId="0" quotePrefix="1" applyFont="1" applyFill="1" applyBorder="1" applyAlignment="1">
      <alignment horizontal="center" vertical="center"/>
    </xf>
    <xf numFmtId="0" fontId="99" fillId="23" borderId="5" xfId="0" quotePrefix="1" applyFont="1" applyFill="1" applyBorder="1" applyAlignment="1">
      <alignment horizontal="center" vertical="center"/>
    </xf>
    <xf numFmtId="0" fontId="97" fillId="70" borderId="5" xfId="0" applyFont="1" applyFill="1" applyBorder="1" applyAlignment="1">
      <alignment vertical="center"/>
    </xf>
    <xf numFmtId="0" fontId="99" fillId="70" borderId="5" xfId="0" applyFont="1" applyFill="1" applyBorder="1" applyAlignment="1">
      <alignment vertical="center"/>
    </xf>
    <xf numFmtId="0" fontId="99" fillId="70" borderId="38" xfId="0" applyFont="1" applyFill="1" applyBorder="1" applyAlignment="1">
      <alignment vertical="center"/>
    </xf>
    <xf numFmtId="0" fontId="99" fillId="70" borderId="0" xfId="0" applyFont="1" applyFill="1" applyAlignment="1">
      <alignment vertical="center"/>
    </xf>
    <xf numFmtId="0" fontId="99" fillId="0" borderId="49" xfId="0" applyFont="1" applyBorder="1" applyAlignment="1">
      <alignment vertical="center"/>
    </xf>
    <xf numFmtId="3" fontId="0" fillId="0" borderId="49" xfId="0" applyNumberFormat="1" applyBorder="1" applyAlignment="1">
      <alignment horizontal="center" vertical="center"/>
    </xf>
    <xf numFmtId="3" fontId="0" fillId="0" borderId="50" xfId="0" applyNumberFormat="1" applyBorder="1" applyAlignment="1">
      <alignment horizontal="center" vertical="center"/>
    </xf>
    <xf numFmtId="175" fontId="0" fillId="0" borderId="65" xfId="0" applyNumberFormat="1" applyBorder="1" applyAlignment="1">
      <alignment horizontal="center" vertical="center"/>
    </xf>
    <xf numFmtId="175" fontId="0" fillId="0" borderId="30" xfId="0" applyNumberFormat="1" applyBorder="1" applyAlignment="1">
      <alignment horizontal="center" vertical="center"/>
    </xf>
    <xf numFmtId="0" fontId="99" fillId="0" borderId="4" xfId="0" applyFont="1" applyBorder="1" applyAlignment="1">
      <alignment vertical="center"/>
    </xf>
    <xf numFmtId="3" fontId="0" fillId="0" borderId="4" xfId="0" applyNumberFormat="1" applyBorder="1" applyAlignment="1">
      <alignment horizontal="center" vertical="center"/>
    </xf>
    <xf numFmtId="3" fontId="0" fillId="0" borderId="58" xfId="0" applyNumberFormat="1" applyBorder="1" applyAlignment="1">
      <alignment horizontal="center" vertical="center"/>
    </xf>
    <xf numFmtId="175" fontId="0" fillId="0" borderId="56" xfId="0" applyNumberFormat="1" applyBorder="1" applyAlignment="1">
      <alignment horizontal="center" vertical="center"/>
    </xf>
    <xf numFmtId="175" fontId="0" fillId="0" borderId="0" xfId="0" applyNumberFormat="1" applyAlignment="1">
      <alignment horizontal="center" vertical="center"/>
    </xf>
    <xf numFmtId="0" fontId="97" fillId="70" borderId="43" xfId="0" applyFont="1" applyFill="1" applyBorder="1" applyAlignment="1">
      <alignment vertical="center"/>
    </xf>
    <xf numFmtId="0" fontId="97" fillId="70" borderId="43" xfId="0" applyFont="1" applyFill="1" applyBorder="1" applyAlignment="1">
      <alignment horizontal="center" vertical="center"/>
    </xf>
    <xf numFmtId="0" fontId="99" fillId="0" borderId="9" xfId="0" applyFont="1" applyBorder="1" applyAlignment="1">
      <alignment vertical="center"/>
    </xf>
    <xf numFmtId="0" fontId="0" fillId="23" borderId="66" xfId="0" quotePrefix="1" applyFill="1" applyBorder="1" applyAlignment="1">
      <alignment horizontal="center" vertical="center"/>
    </xf>
    <xf numFmtId="0" fontId="0" fillId="23" borderId="9" xfId="0" quotePrefix="1" applyFill="1" applyBorder="1" applyAlignment="1">
      <alignment horizontal="center" vertical="center"/>
    </xf>
    <xf numFmtId="10" fontId="0" fillId="0" borderId="0" xfId="0" applyNumberFormat="1" applyAlignment="1">
      <alignment horizontal="right" vertical="center"/>
    </xf>
    <xf numFmtId="0" fontId="99" fillId="23" borderId="30" xfId="0" applyFont="1" applyFill="1" applyBorder="1" applyAlignment="1">
      <alignment vertical="center"/>
    </xf>
    <xf numFmtId="10" fontId="0" fillId="0" borderId="31" xfId="0" applyNumberFormat="1" applyBorder="1" applyAlignment="1">
      <alignment horizontal="center" vertical="center"/>
    </xf>
    <xf numFmtId="10" fontId="0" fillId="0" borderId="53" xfId="0" applyNumberFormat="1" applyBorder="1" applyAlignment="1">
      <alignment horizontal="center" vertical="center"/>
    </xf>
    <xf numFmtId="0" fontId="0" fillId="23" borderId="62" xfId="0" quotePrefix="1" applyFill="1" applyBorder="1" applyAlignment="1">
      <alignment horizontal="center" vertical="center"/>
    </xf>
    <xf numFmtId="0" fontId="0" fillId="23" borderId="30" xfId="0" quotePrefix="1" applyFill="1" applyBorder="1" applyAlignment="1">
      <alignment horizontal="center" vertical="center"/>
    </xf>
    <xf numFmtId="0" fontId="99" fillId="0" borderId="1" xfId="0" applyFont="1" applyBorder="1" applyAlignment="1">
      <alignment vertical="center"/>
    </xf>
    <xf numFmtId="175" fontId="0" fillId="0" borderId="32" xfId="0" applyNumberFormat="1" applyBorder="1" applyAlignment="1">
      <alignment horizontal="center" vertical="center"/>
    </xf>
    <xf numFmtId="175" fontId="0" fillId="0" borderId="54" xfId="0" applyNumberFormat="1" applyBorder="1" applyAlignment="1">
      <alignment horizontal="center" vertical="center"/>
    </xf>
    <xf numFmtId="0" fontId="0" fillId="23" borderId="56" xfId="0" quotePrefix="1" applyFill="1" applyBorder="1" applyAlignment="1">
      <alignment horizontal="center" vertical="center"/>
    </xf>
    <xf numFmtId="9" fontId="0" fillId="23" borderId="1" xfId="0" quotePrefix="1" applyNumberFormat="1" applyFill="1" applyBorder="1" applyAlignment="1">
      <alignment horizontal="center" vertical="center"/>
    </xf>
    <xf numFmtId="0" fontId="97" fillId="70" borderId="5" xfId="0" applyFont="1" applyFill="1" applyBorder="1" applyAlignment="1">
      <alignment horizontal="center" vertical="center"/>
    </xf>
    <xf numFmtId="0" fontId="97" fillId="70" borderId="38" xfId="0" applyFont="1" applyFill="1" applyBorder="1" applyAlignment="1">
      <alignment horizontal="center" vertical="center"/>
    </xf>
    <xf numFmtId="175" fontId="0" fillId="0" borderId="10" xfId="0" applyNumberFormat="1" applyBorder="1" applyAlignment="1">
      <alignment horizontal="center" vertical="center"/>
    </xf>
    <xf numFmtId="175" fontId="0" fillId="0" borderId="50" xfId="0" applyNumberFormat="1" applyBorder="1" applyAlignment="1">
      <alignment horizontal="center" vertical="center"/>
    </xf>
    <xf numFmtId="10" fontId="0" fillId="23" borderId="50" xfId="0" quotePrefix="1" applyNumberFormat="1" applyFill="1" applyBorder="1" applyAlignment="1">
      <alignment horizontal="center" vertical="center"/>
    </xf>
    <xf numFmtId="0" fontId="97" fillId="70" borderId="52" xfId="0" applyFont="1" applyFill="1" applyBorder="1" applyAlignment="1">
      <alignment horizontal="center" vertical="center"/>
    </xf>
    <xf numFmtId="9" fontId="99" fillId="0" borderId="10" xfId="1" applyFont="1" applyBorder="1" applyAlignment="1">
      <alignment horizontal="center" vertical="center"/>
    </xf>
    <xf numFmtId="9" fontId="99" fillId="0" borderId="50" xfId="1" applyFont="1" applyBorder="1" applyAlignment="1">
      <alignment horizontal="center" vertical="center"/>
    </xf>
    <xf numFmtId="3" fontId="0" fillId="0" borderId="73" xfId="0" applyNumberFormat="1" applyBorder="1"/>
    <xf numFmtId="0" fontId="99" fillId="0" borderId="5" xfId="0" applyFont="1" applyBorder="1" applyAlignment="1">
      <alignment vertical="center"/>
    </xf>
    <xf numFmtId="175" fontId="0" fillId="0" borderId="51" xfId="0" applyNumberFormat="1" applyBorder="1" applyAlignment="1">
      <alignment horizontal="center" vertical="center"/>
    </xf>
    <xf numFmtId="0" fontId="0" fillId="23" borderId="5" xfId="0" quotePrefix="1" applyFill="1" applyBorder="1" applyAlignment="1">
      <alignment horizontal="center" vertical="center"/>
    </xf>
    <xf numFmtId="0" fontId="97" fillId="70" borderId="1" xfId="0" applyFont="1" applyFill="1" applyBorder="1" applyAlignment="1">
      <alignment vertical="center"/>
    </xf>
    <xf numFmtId="0" fontId="99" fillId="70" borderId="1" xfId="0" applyFont="1" applyFill="1" applyBorder="1" applyAlignment="1">
      <alignment vertical="center"/>
    </xf>
    <xf numFmtId="14" fontId="99" fillId="70" borderId="34" xfId="0" applyNumberFormat="1" applyFont="1" applyFill="1" applyBorder="1" applyAlignment="1">
      <alignment vertical="center"/>
    </xf>
    <xf numFmtId="14" fontId="99" fillId="70" borderId="1" xfId="0" applyNumberFormat="1" applyFont="1" applyFill="1" applyBorder="1" applyAlignment="1">
      <alignment vertical="center"/>
    </xf>
    <xf numFmtId="14" fontId="99" fillId="70" borderId="34" xfId="0" applyNumberFormat="1" applyFont="1" applyFill="1" applyBorder="1" applyAlignment="1">
      <alignment horizontal="center" vertical="center"/>
    </xf>
    <xf numFmtId="0" fontId="99" fillId="0" borderId="35" xfId="0" applyFont="1" applyBorder="1" applyAlignment="1">
      <alignment vertical="center"/>
    </xf>
    <xf numFmtId="0" fontId="99" fillId="0" borderId="30" xfId="0" applyFont="1" applyBorder="1" applyAlignment="1">
      <alignment vertical="center"/>
    </xf>
    <xf numFmtId="0" fontId="99" fillId="23" borderId="30" xfId="0" applyFont="1" applyFill="1" applyBorder="1" applyAlignment="1">
      <alignment horizontal="center" vertical="center"/>
    </xf>
    <xf numFmtId="0" fontId="99" fillId="0" borderId="116" xfId="0" applyFont="1" applyBorder="1" applyAlignment="1">
      <alignment vertical="center"/>
    </xf>
    <xf numFmtId="3" fontId="0" fillId="0" borderId="116" xfId="0" applyNumberFormat="1" applyBorder="1" applyAlignment="1">
      <alignment vertical="center"/>
    </xf>
    <xf numFmtId="3" fontId="0" fillId="23" borderId="116" xfId="0" applyNumberFormat="1" applyFill="1" applyBorder="1" applyAlignment="1">
      <alignment vertical="center"/>
    </xf>
    <xf numFmtId="3" fontId="0" fillId="23" borderId="116" xfId="0" applyNumberFormat="1" applyFill="1" applyBorder="1" applyAlignment="1">
      <alignment horizontal="center" vertical="center"/>
    </xf>
    <xf numFmtId="1" fontId="99" fillId="0" borderId="42" xfId="0" applyNumberFormat="1" applyFont="1" applyBorder="1" applyAlignment="1">
      <alignment horizontal="center" vertical="center"/>
    </xf>
    <xf numFmtId="1" fontId="99" fillId="0" borderId="57" xfId="0" applyNumberFormat="1" applyFont="1" applyBorder="1" applyAlignment="1">
      <alignment horizontal="center" vertical="center"/>
    </xf>
    <xf numFmtId="0" fontId="99" fillId="0" borderId="64" xfId="0" quotePrefix="1" applyFont="1" applyBorder="1" applyAlignment="1">
      <alignment horizontal="center" vertical="center"/>
    </xf>
    <xf numFmtId="0" fontId="99" fillId="0" borderId="9" xfId="0" quotePrefix="1" applyFont="1" applyBorder="1" applyAlignment="1">
      <alignment horizontal="center" vertical="center"/>
    </xf>
    <xf numFmtId="0" fontId="99" fillId="0" borderId="61" xfId="0" quotePrefix="1" applyFont="1" applyBorder="1" applyAlignment="1">
      <alignment horizontal="center" vertical="center"/>
    </xf>
    <xf numFmtId="0" fontId="99" fillId="0" borderId="5" xfId="0" quotePrefix="1" applyFont="1" applyBorder="1" applyAlignment="1">
      <alignment horizontal="center" vertical="center"/>
    </xf>
    <xf numFmtId="3" fontId="0" fillId="0" borderId="31" xfId="0" applyNumberFormat="1" applyBorder="1" applyAlignment="1">
      <alignment horizontal="right" vertical="center" indent="1"/>
    </xf>
    <xf numFmtId="9" fontId="99" fillId="0" borderId="46" xfId="1" applyFont="1" applyBorder="1" applyAlignment="1">
      <alignment horizontal="center" vertical="center"/>
    </xf>
    <xf numFmtId="0" fontId="99" fillId="0" borderId="31" xfId="0" applyFont="1" applyBorder="1" applyAlignment="1">
      <alignment horizontal="right" vertical="center" indent="1"/>
    </xf>
    <xf numFmtId="0" fontId="0" fillId="0" borderId="66" xfId="0" quotePrefix="1" applyBorder="1" applyAlignment="1">
      <alignment horizontal="center" vertical="center"/>
    </xf>
    <xf numFmtId="0" fontId="0" fillId="0" borderId="9" xfId="0" quotePrefix="1" applyBorder="1" applyAlignment="1">
      <alignment horizontal="center" vertical="center"/>
    </xf>
    <xf numFmtId="10" fontId="0" fillId="0" borderId="10" xfId="0" applyNumberFormat="1" applyBorder="1" applyAlignment="1">
      <alignment horizontal="right" vertical="center"/>
    </xf>
    <xf numFmtId="0" fontId="0" fillId="0" borderId="62" xfId="0" quotePrefix="1" applyBorder="1" applyAlignment="1">
      <alignment horizontal="center" vertical="center"/>
    </xf>
    <xf numFmtId="0" fontId="0" fillId="0" borderId="30" xfId="0" quotePrefix="1" applyBorder="1" applyAlignment="1">
      <alignment horizontal="center" vertical="center"/>
    </xf>
    <xf numFmtId="10" fontId="0" fillId="0" borderId="31" xfId="0" applyNumberFormat="1" applyBorder="1" applyAlignment="1">
      <alignment horizontal="right" vertical="center"/>
    </xf>
    <xf numFmtId="0" fontId="0" fillId="0" borderId="56" xfId="0" quotePrefix="1" applyBorder="1" applyAlignment="1">
      <alignment horizontal="center" vertical="center"/>
    </xf>
    <xf numFmtId="9" fontId="0" fillId="0" borderId="1" xfId="0" quotePrefix="1" applyNumberFormat="1" applyBorder="1" applyAlignment="1">
      <alignment horizontal="center" vertical="center"/>
    </xf>
    <xf numFmtId="10" fontId="0" fillId="0" borderId="32" xfId="0" applyNumberFormat="1" applyBorder="1" applyAlignment="1">
      <alignment horizontal="right" vertical="center"/>
    </xf>
    <xf numFmtId="10" fontId="0" fillId="0" borderId="50" xfId="0" applyNumberFormat="1" applyBorder="1" applyAlignment="1">
      <alignment horizontal="center" vertical="center"/>
    </xf>
    <xf numFmtId="10" fontId="0" fillId="0" borderId="50" xfId="0" quotePrefix="1" applyNumberFormat="1" applyBorder="1" applyAlignment="1">
      <alignment horizontal="center" vertical="center"/>
    </xf>
    <xf numFmtId="0" fontId="97" fillId="70" borderId="0" xfId="0" applyFont="1" applyFill="1" applyAlignment="1">
      <alignment horizontal="center" vertical="center"/>
    </xf>
    <xf numFmtId="0" fontId="0" fillId="0" borderId="5" xfId="0" quotePrefix="1" applyBorder="1" applyAlignment="1">
      <alignment horizontal="center" vertical="center"/>
    </xf>
    <xf numFmtId="10" fontId="0" fillId="0" borderId="8" xfId="0" applyNumberFormat="1" applyBorder="1" applyAlignment="1">
      <alignment horizontal="right" vertical="center"/>
    </xf>
    <xf numFmtId="0" fontId="99" fillId="0" borderId="36" xfId="0" applyFont="1" applyBorder="1" applyAlignment="1">
      <alignment vertical="center"/>
    </xf>
    <xf numFmtId="3" fontId="0" fillId="0" borderId="36" xfId="0" applyNumberFormat="1" applyBorder="1" applyAlignment="1">
      <alignment vertical="center"/>
    </xf>
    <xf numFmtId="3" fontId="0" fillId="23" borderId="36" xfId="0" applyNumberFormat="1" applyFill="1" applyBorder="1" applyAlignment="1">
      <alignment vertical="center"/>
    </xf>
    <xf numFmtId="3" fontId="0" fillId="23" borderId="36" xfId="0" applyNumberFormat="1" applyFill="1" applyBorder="1" applyAlignment="1">
      <alignment horizontal="center" vertical="center"/>
    </xf>
    <xf numFmtId="9" fontId="99" fillId="0" borderId="37" xfId="0" applyNumberFormat="1" applyFont="1" applyBorder="1" applyAlignment="1">
      <alignment vertical="center"/>
    </xf>
    <xf numFmtId="9" fontId="99" fillId="23" borderId="37" xfId="0" applyNumberFormat="1" applyFont="1" applyFill="1" applyBorder="1" applyAlignment="1">
      <alignment vertical="center"/>
    </xf>
    <xf numFmtId="9" fontId="99" fillId="23" borderId="37" xfId="0" applyNumberFormat="1" applyFont="1" applyFill="1" applyBorder="1" applyAlignment="1">
      <alignment horizontal="center" vertical="center"/>
    </xf>
    <xf numFmtId="0" fontId="98" fillId="71" borderId="4" xfId="0" applyFont="1" applyFill="1" applyBorder="1" applyAlignment="1">
      <alignment vertical="center"/>
    </xf>
    <xf numFmtId="0" fontId="99" fillId="68" borderId="4" xfId="0" applyFont="1" applyFill="1" applyBorder="1" applyAlignment="1">
      <alignment horizontal="center" vertical="center"/>
    </xf>
    <xf numFmtId="0" fontId="99" fillId="68" borderId="44" xfId="0" applyFont="1" applyFill="1" applyBorder="1" applyAlignment="1">
      <alignment horizontal="center" vertical="center"/>
    </xf>
    <xf numFmtId="0" fontId="99" fillId="68" borderId="0" xfId="0" applyFont="1" applyFill="1" applyAlignment="1">
      <alignment horizontal="center" vertical="center"/>
    </xf>
    <xf numFmtId="0" fontId="97" fillId="71" borderId="4" xfId="0" applyFont="1" applyFill="1" applyBorder="1" applyAlignment="1">
      <alignment vertical="center"/>
    </xf>
    <xf numFmtId="0" fontId="99" fillId="68" borderId="44" xfId="0" applyFont="1" applyFill="1" applyBorder="1" applyAlignment="1">
      <alignment horizontal="center" vertical="center" wrapText="1"/>
    </xf>
    <xf numFmtId="0" fontId="99" fillId="69" borderId="45" xfId="0" applyFont="1" applyFill="1" applyBorder="1" applyAlignment="1">
      <alignment horizontal="right" vertical="center"/>
    </xf>
    <xf numFmtId="0" fontId="99" fillId="69" borderId="33" xfId="0" applyFont="1" applyFill="1" applyBorder="1" applyAlignment="1">
      <alignment horizontal="right" vertical="center"/>
    </xf>
    <xf numFmtId="3" fontId="0" fillId="0" borderId="46" xfId="0" applyNumberFormat="1" applyBorder="1" applyAlignment="1">
      <alignment horizontal="right" vertical="center" indent="1"/>
    </xf>
    <xf numFmtId="9" fontId="0" fillId="0" borderId="30" xfId="0" applyNumberFormat="1" applyBorder="1" applyAlignment="1">
      <alignment horizontal="right" vertical="center" indent="1"/>
    </xf>
    <xf numFmtId="0" fontId="0" fillId="0" borderId="31" xfId="0" applyBorder="1" applyAlignment="1">
      <alignment horizontal="right" vertical="center" indent="1"/>
    </xf>
    <xf numFmtId="0" fontId="0" fillId="0" borderId="46" xfId="0" applyBorder="1" applyAlignment="1">
      <alignment horizontal="right" vertical="center" indent="1"/>
    </xf>
    <xf numFmtId="0" fontId="99" fillId="0" borderId="8" xfId="0" applyFont="1" applyBorder="1" applyAlignment="1">
      <alignment horizontal="right" vertical="center" indent="1"/>
    </xf>
    <xf numFmtId="0" fontId="0" fillId="0" borderId="47" xfId="0" applyBorder="1" applyAlignment="1">
      <alignment horizontal="right" vertical="center" indent="1"/>
    </xf>
    <xf numFmtId="9" fontId="0" fillId="0" borderId="5" xfId="0" applyNumberFormat="1" applyBorder="1" applyAlignment="1">
      <alignment horizontal="right" vertical="center" indent="1"/>
    </xf>
    <xf numFmtId="0" fontId="97" fillId="69" borderId="5" xfId="0" applyFont="1" applyFill="1" applyBorder="1" applyAlignment="1">
      <alignment horizontal="justify" vertical="center"/>
    </xf>
    <xf numFmtId="0" fontId="97" fillId="69" borderId="5" xfId="0" applyFont="1" applyFill="1" applyBorder="1" applyAlignment="1">
      <alignment horizontal="right" vertical="center"/>
    </xf>
    <xf numFmtId="0" fontId="97" fillId="69" borderId="29" xfId="0" applyFont="1" applyFill="1" applyBorder="1" applyAlignment="1">
      <alignment horizontal="right" vertical="center"/>
    </xf>
    <xf numFmtId="10" fontId="0" fillId="0" borderId="10" xfId="0" applyNumberFormat="1" applyBorder="1" applyAlignment="1">
      <alignment horizontal="right" vertical="center" indent="1"/>
    </xf>
    <xf numFmtId="10" fontId="0" fillId="0" borderId="48" xfId="0" applyNumberFormat="1" applyBorder="1" applyAlignment="1">
      <alignment horizontal="right" vertical="center" indent="1"/>
    </xf>
    <xf numFmtId="0" fontId="99" fillId="0" borderId="9" xfId="0" applyFont="1" applyBorder="1" applyAlignment="1">
      <alignment horizontal="right" vertical="center" indent="1"/>
    </xf>
    <xf numFmtId="10" fontId="0" fillId="0" borderId="8" xfId="0" applyNumberFormat="1" applyBorder="1" applyAlignment="1">
      <alignment horizontal="right" vertical="center" indent="1"/>
    </xf>
    <xf numFmtId="10" fontId="0" fillId="0" borderId="47" xfId="0" applyNumberFormat="1" applyBorder="1" applyAlignment="1">
      <alignment horizontal="right" vertical="center" indent="1"/>
    </xf>
    <xf numFmtId="0" fontId="99" fillId="0" borderId="5" xfId="0" applyFont="1" applyBorder="1" applyAlignment="1">
      <alignment horizontal="right" vertical="center" indent="1"/>
    </xf>
    <xf numFmtId="0" fontId="99" fillId="69" borderId="29" xfId="0" applyFont="1" applyFill="1" applyBorder="1" applyAlignment="1">
      <alignment horizontal="justify" vertical="center"/>
    </xf>
    <xf numFmtId="0" fontId="99" fillId="69" borderId="5" xfId="0" applyFont="1" applyFill="1" applyBorder="1" applyAlignment="1">
      <alignment horizontal="justify" vertical="center"/>
    </xf>
    <xf numFmtId="0" fontId="99" fillId="0" borderId="46" xfId="0" applyFont="1" applyBorder="1" applyAlignment="1">
      <alignment horizontal="right" vertical="center" indent="1"/>
    </xf>
    <xf numFmtId="0" fontId="99" fillId="0" borderId="30" xfId="0" applyFont="1" applyBorder="1" applyAlignment="1">
      <alignment horizontal="right" vertical="center" indent="1"/>
    </xf>
    <xf numFmtId="9" fontId="99" fillId="0" borderId="30" xfId="0" applyNumberFormat="1" applyFont="1" applyBorder="1" applyAlignment="1">
      <alignment horizontal="right" vertical="center" indent="1"/>
    </xf>
    <xf numFmtId="0" fontId="97" fillId="68" borderId="42" xfId="0" applyFont="1" applyFill="1" applyBorder="1" applyAlignment="1">
      <alignment vertical="center"/>
    </xf>
    <xf numFmtId="0" fontId="97" fillId="68" borderId="0" xfId="0" applyFont="1" applyFill="1" applyAlignment="1">
      <alignment vertical="center"/>
    </xf>
    <xf numFmtId="0" fontId="0" fillId="0" borderId="0" xfId="0" applyAlignment="1">
      <alignment vertical="center" wrapText="1"/>
    </xf>
    <xf numFmtId="0" fontId="99" fillId="68" borderId="39" xfId="0" applyFont="1" applyFill="1" applyBorder="1" applyAlignment="1">
      <alignment vertical="center"/>
    </xf>
    <xf numFmtId="0" fontId="99" fillId="68" borderId="41" xfId="0" applyFont="1" applyFill="1" applyBorder="1" applyAlignment="1">
      <alignment horizontal="center" vertical="center"/>
    </xf>
    <xf numFmtId="0" fontId="97" fillId="71" borderId="29" xfId="0" applyFont="1" applyFill="1" applyBorder="1" applyAlignment="1">
      <alignment vertical="center"/>
    </xf>
    <xf numFmtId="0" fontId="99" fillId="68" borderId="5" xfId="0" applyFont="1" applyFill="1" applyBorder="1" applyAlignment="1">
      <alignment horizontal="center" vertical="center"/>
    </xf>
    <xf numFmtId="0" fontId="99" fillId="68" borderId="40" xfId="0" applyFont="1" applyFill="1" applyBorder="1" applyAlignment="1">
      <alignment vertical="center" wrapText="1"/>
    </xf>
    <xf numFmtId="0" fontId="99" fillId="68" borderId="1" xfId="0" applyFont="1" applyFill="1" applyBorder="1" applyAlignment="1">
      <alignment vertical="center"/>
    </xf>
    <xf numFmtId="3" fontId="0" fillId="0" borderId="49" xfId="0" applyNumberFormat="1" applyBorder="1" applyAlignment="1">
      <alignment horizontal="right" vertical="center"/>
    </xf>
    <xf numFmtId="3" fontId="0" fillId="0" borderId="50" xfId="0" applyNumberFormat="1" applyBorder="1" applyAlignment="1">
      <alignment vertical="center"/>
    </xf>
    <xf numFmtId="9" fontId="0" fillId="0" borderId="9" xfId="0" applyNumberFormat="1" applyBorder="1" applyAlignment="1">
      <alignment horizontal="right" vertical="center"/>
    </xf>
    <xf numFmtId="0" fontId="99" fillId="0" borderId="6" xfId="0" applyFont="1" applyBorder="1" applyAlignment="1">
      <alignment vertical="center"/>
    </xf>
    <xf numFmtId="3" fontId="0" fillId="0" borderId="6" xfId="0" applyNumberFormat="1" applyBorder="1" applyAlignment="1">
      <alignment horizontal="right" vertical="center"/>
    </xf>
    <xf numFmtId="3" fontId="0" fillId="0" borderId="51" xfId="0" applyNumberFormat="1" applyBorder="1" applyAlignment="1">
      <alignment vertical="center"/>
    </xf>
    <xf numFmtId="9" fontId="0" fillId="0" borderId="5" xfId="0" applyNumberFormat="1" applyBorder="1" applyAlignment="1">
      <alignment horizontal="right" vertical="center"/>
    </xf>
    <xf numFmtId="0" fontId="97" fillId="70" borderId="33" xfId="0" applyFont="1" applyFill="1" applyBorder="1" applyAlignment="1">
      <alignment vertical="center"/>
    </xf>
    <xf numFmtId="10" fontId="0" fillId="0" borderId="50" xfId="0" applyNumberFormat="1" applyBorder="1" applyAlignment="1">
      <alignment vertical="center"/>
    </xf>
    <xf numFmtId="0" fontId="0" fillId="0" borderId="9" xfId="0" applyBorder="1" applyAlignment="1">
      <alignment horizontal="right" vertical="center"/>
    </xf>
    <xf numFmtId="10" fontId="0" fillId="0" borderId="53" xfId="0" applyNumberFormat="1" applyBorder="1" applyAlignment="1">
      <alignment vertical="center"/>
    </xf>
    <xf numFmtId="0" fontId="0" fillId="0" borderId="30" xfId="0" applyBorder="1" applyAlignment="1">
      <alignment horizontal="right" vertical="center"/>
    </xf>
    <xf numFmtId="10" fontId="0" fillId="0" borderId="54" xfId="0" applyNumberFormat="1" applyBorder="1" applyAlignment="1">
      <alignment vertical="center"/>
    </xf>
    <xf numFmtId="0" fontId="0" fillId="0" borderId="1" xfId="0" applyBorder="1" applyAlignment="1">
      <alignment horizontal="right" vertical="center"/>
    </xf>
    <xf numFmtId="0" fontId="97" fillId="70" borderId="5" xfId="0" applyFont="1" applyFill="1" applyBorder="1" applyAlignment="1">
      <alignment horizontal="justify" vertical="center"/>
    </xf>
    <xf numFmtId="0" fontId="97" fillId="70" borderId="38" xfId="0" applyFont="1" applyFill="1" applyBorder="1" applyAlignment="1">
      <alignment vertical="center"/>
    </xf>
    <xf numFmtId="0" fontId="97" fillId="70" borderId="5" xfId="0" applyFont="1" applyFill="1" applyBorder="1" applyAlignment="1">
      <alignment horizontal="right" vertical="center"/>
    </xf>
    <xf numFmtId="0" fontId="97" fillId="70" borderId="52" xfId="0" applyFont="1" applyFill="1" applyBorder="1" applyAlignment="1">
      <alignment vertical="center"/>
    </xf>
    <xf numFmtId="0" fontId="99" fillId="0" borderId="10" xfId="0" applyFont="1" applyBorder="1" applyAlignment="1">
      <alignment horizontal="right" vertical="center"/>
    </xf>
    <xf numFmtId="0" fontId="99" fillId="0" borderId="50" xfId="0" applyFont="1" applyBorder="1" applyAlignment="1">
      <alignment vertical="center"/>
    </xf>
    <xf numFmtId="0" fontId="99" fillId="0" borderId="9" xfId="0" applyFont="1" applyBorder="1" applyAlignment="1">
      <alignment horizontal="right" vertical="center"/>
    </xf>
    <xf numFmtId="10" fontId="0" fillId="0" borderId="51" xfId="0" applyNumberFormat="1" applyBorder="1" applyAlignment="1">
      <alignment vertical="center"/>
    </xf>
    <xf numFmtId="0" fontId="0" fillId="0" borderId="5" xfId="0" applyBorder="1" applyAlignment="1">
      <alignment horizontal="right" vertical="center"/>
    </xf>
    <xf numFmtId="3" fontId="100" fillId="0" borderId="0" xfId="32751" applyNumberFormat="1" applyFont="1"/>
    <xf numFmtId="3" fontId="100" fillId="0" borderId="0" xfId="0" applyNumberFormat="1" applyFont="1"/>
    <xf numFmtId="0" fontId="101" fillId="0" borderId="0" xfId="0" applyFont="1" applyAlignment="1">
      <alignment horizontal="justify" vertical="center"/>
    </xf>
    <xf numFmtId="3" fontId="100" fillId="0" borderId="73" xfId="73" applyNumberFormat="1" applyFont="1" applyBorder="1"/>
    <xf numFmtId="10" fontId="0" fillId="0" borderId="124" xfId="0" applyNumberFormat="1" applyBorder="1" applyAlignment="1">
      <alignment horizontal="center" vertical="center"/>
    </xf>
    <xf numFmtId="10" fontId="0" fillId="0" borderId="125" xfId="0" applyNumberFormat="1" applyBorder="1" applyAlignment="1">
      <alignment horizontal="center" vertical="center"/>
    </xf>
    <xf numFmtId="0" fontId="99" fillId="23" borderId="123" xfId="0" quotePrefix="1" applyFont="1" applyFill="1" applyBorder="1" applyAlignment="1">
      <alignment horizontal="center" vertical="center"/>
    </xf>
    <xf numFmtId="0" fontId="99" fillId="23" borderId="43" xfId="0" quotePrefix="1" applyFont="1" applyFill="1" applyBorder="1" applyAlignment="1">
      <alignment horizontal="center" vertical="center"/>
    </xf>
    <xf numFmtId="0" fontId="99" fillId="0" borderId="43" xfId="0" applyFont="1" applyBorder="1" applyAlignment="1">
      <alignment horizontal="justify" vertical="center"/>
    </xf>
    <xf numFmtId="1" fontId="93" fillId="0" borderId="0" xfId="0" applyNumberFormat="1" applyFont="1" applyAlignment="1">
      <alignment horizontal="center"/>
    </xf>
    <xf numFmtId="3" fontId="25" fillId="0" borderId="73" xfId="0" applyNumberFormat="1" applyFont="1" applyBorder="1"/>
    <xf numFmtId="3" fontId="0" fillId="0" borderId="0" xfId="0" applyNumberFormat="1" applyAlignment="1">
      <alignment horizontal="center" vertical="center"/>
    </xf>
    <xf numFmtId="3" fontId="99" fillId="0" borderId="0" xfId="0" applyNumberFormat="1" applyFont="1" applyAlignment="1">
      <alignment horizontal="center" vertical="center"/>
    </xf>
    <xf numFmtId="0" fontId="99" fillId="0" borderId="0" xfId="0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99" fillId="0" borderId="0" xfId="0" applyFont="1" applyAlignment="1">
      <alignment vertical="center"/>
    </xf>
    <xf numFmtId="0" fontId="97" fillId="0" borderId="0" xfId="0" applyFont="1" applyAlignment="1">
      <alignment horizontal="center" vertical="center"/>
    </xf>
    <xf numFmtId="9" fontId="99" fillId="0" borderId="0" xfId="1" applyFont="1" applyFill="1" applyBorder="1" applyAlignment="1">
      <alignment horizontal="center" vertical="center"/>
    </xf>
    <xf numFmtId="183" fontId="0" fillId="0" borderId="0" xfId="0" applyNumberFormat="1"/>
    <xf numFmtId="3" fontId="100" fillId="0" borderId="0" xfId="73" applyNumberFormat="1" applyFont="1"/>
    <xf numFmtId="3" fontId="0" fillId="0" borderId="0" xfId="0" applyNumberFormat="1" applyAlignment="1">
      <alignment horizontal="right" vertical="center" indent="1"/>
    </xf>
    <xf numFmtId="0" fontId="99" fillId="0" borderId="0" xfId="0" applyFont="1" applyAlignment="1">
      <alignment horizontal="right" vertical="center" indent="1"/>
    </xf>
    <xf numFmtId="0" fontId="97" fillId="70" borderId="0" xfId="0" applyFont="1" applyFill="1" applyAlignment="1">
      <alignment vertical="center"/>
    </xf>
    <xf numFmtId="0" fontId="97" fillId="70" borderId="41" xfId="0" applyFont="1" applyFill="1" applyBorder="1" applyAlignment="1">
      <alignment horizontal="center" vertical="center"/>
    </xf>
    <xf numFmtId="175" fontId="0" fillId="0" borderId="124" xfId="0" applyNumberFormat="1" applyBorder="1" applyAlignment="1">
      <alignment horizontal="center" vertical="center"/>
    </xf>
    <xf numFmtId="0" fontId="99" fillId="0" borderId="43" xfId="0" applyFont="1" applyBorder="1" applyAlignment="1">
      <alignment vertical="center"/>
    </xf>
    <xf numFmtId="0" fontId="0" fillId="23" borderId="0" xfId="0" applyFill="1" applyAlignment="1">
      <alignment wrapText="1"/>
    </xf>
    <xf numFmtId="175" fontId="0" fillId="0" borderId="62" xfId="0" applyNumberFormat="1" applyBorder="1" applyAlignment="1">
      <alignment horizontal="center" vertical="center"/>
    </xf>
    <xf numFmtId="175" fontId="99" fillId="0" borderId="62" xfId="0" applyNumberFormat="1" applyFont="1" applyBorder="1" applyAlignment="1">
      <alignment horizontal="center" vertical="center"/>
    </xf>
    <xf numFmtId="175" fontId="0" fillId="0" borderId="63" xfId="0" applyNumberFormat="1" applyBorder="1" applyAlignment="1">
      <alignment horizontal="center" vertical="center"/>
    </xf>
    <xf numFmtId="0" fontId="102" fillId="0" borderId="0" xfId="0" applyFont="1"/>
    <xf numFmtId="0" fontId="98" fillId="73" borderId="4" xfId="0" applyFont="1" applyFill="1" applyBorder="1" applyAlignment="1">
      <alignment vertical="center"/>
    </xf>
    <xf numFmtId="0" fontId="97" fillId="73" borderId="29" xfId="0" applyFont="1" applyFill="1" applyBorder="1" applyAlignment="1">
      <alignment vertical="center"/>
    </xf>
    <xf numFmtId="9" fontId="0" fillId="0" borderId="0" xfId="0" applyNumberFormat="1" applyAlignment="1">
      <alignment horizontal="center" vertical="center"/>
    </xf>
    <xf numFmtId="1" fontId="99" fillId="0" borderId="0" xfId="0" applyNumberFormat="1" applyFont="1" applyAlignment="1">
      <alignment horizontal="center" vertical="center"/>
    </xf>
    <xf numFmtId="0" fontId="99" fillId="0" borderId="62" xfId="0" quotePrefix="1" applyFont="1" applyBorder="1" applyAlignment="1">
      <alignment horizontal="center" vertical="center"/>
    </xf>
    <xf numFmtId="0" fontId="99" fillId="0" borderId="67" xfId="0" quotePrefix="1" applyFont="1" applyBorder="1" applyAlignment="1">
      <alignment horizontal="center" vertical="center"/>
    </xf>
    <xf numFmtId="0" fontId="99" fillId="68" borderId="63" xfId="0" applyFont="1" applyFill="1" applyBorder="1" applyAlignment="1">
      <alignment horizontal="center" vertical="center"/>
    </xf>
    <xf numFmtId="0" fontId="99" fillId="68" borderId="68" xfId="0" applyFont="1" applyFill="1" applyBorder="1" applyAlignment="1">
      <alignment horizontal="center" vertical="center" wrapText="1"/>
    </xf>
    <xf numFmtId="0" fontId="62" fillId="23" borderId="64" xfId="0" quotePrefix="1" applyFont="1" applyFill="1" applyBorder="1" applyAlignment="1">
      <alignment horizontal="center" vertical="center"/>
    </xf>
    <xf numFmtId="0" fontId="62" fillId="23" borderId="9" xfId="0" quotePrefix="1" applyFont="1" applyFill="1" applyBorder="1" applyAlignment="1">
      <alignment horizontal="center" vertical="center"/>
    </xf>
    <xf numFmtId="0" fontId="62" fillId="23" borderId="61" xfId="0" quotePrefix="1" applyFont="1" applyFill="1" applyBorder="1" applyAlignment="1">
      <alignment horizontal="center" vertical="center"/>
    </xf>
    <xf numFmtId="0" fontId="62" fillId="23" borderId="5" xfId="0" quotePrefix="1" applyFont="1" applyFill="1" applyBorder="1" applyAlignment="1">
      <alignment horizontal="center" vertical="center"/>
    </xf>
    <xf numFmtId="0" fontId="99" fillId="70" borderId="43" xfId="0" applyFont="1" applyFill="1" applyBorder="1" applyAlignment="1">
      <alignment vertical="center"/>
    </xf>
    <xf numFmtId="0" fontId="62" fillId="70" borderId="43" xfId="0" applyFont="1" applyFill="1" applyBorder="1" applyAlignment="1">
      <alignment vertical="center"/>
    </xf>
    <xf numFmtId="3" fontId="0" fillId="0" borderId="10" xfId="0" applyNumberFormat="1" applyBorder="1" applyAlignment="1">
      <alignment horizontal="center" vertical="center"/>
    </xf>
    <xf numFmtId="175" fontId="62" fillId="0" borderId="62" xfId="0" applyNumberFormat="1" applyFont="1" applyBorder="1" applyAlignment="1">
      <alignment horizontal="center" vertical="center"/>
    </xf>
    <xf numFmtId="175" fontId="62" fillId="0" borderId="30" xfId="0" applyNumberFormat="1" applyFont="1" applyBorder="1" applyAlignment="1">
      <alignment horizontal="center" vertical="center"/>
    </xf>
    <xf numFmtId="175" fontId="62" fillId="0" borderId="56" xfId="0" applyNumberFormat="1" applyFont="1" applyBorder="1" applyAlignment="1">
      <alignment horizontal="center" vertical="center"/>
    </xf>
    <xf numFmtId="175" fontId="62" fillId="0" borderId="0" xfId="0" applyNumberFormat="1" applyFont="1" applyAlignment="1">
      <alignment horizontal="center" vertical="center"/>
    </xf>
    <xf numFmtId="0" fontId="103" fillId="70" borderId="43" xfId="0" applyFont="1" applyFill="1" applyBorder="1" applyAlignment="1">
      <alignment horizontal="center" vertical="center"/>
    </xf>
    <xf numFmtId="0" fontId="62" fillId="23" borderId="66" xfId="0" quotePrefix="1" applyFont="1" applyFill="1" applyBorder="1" applyAlignment="1">
      <alignment horizontal="center" vertical="center"/>
    </xf>
    <xf numFmtId="10" fontId="0" fillId="23" borderId="53" xfId="0" applyNumberFormat="1" applyFill="1" applyBorder="1" applyAlignment="1">
      <alignment horizontal="center" vertical="center"/>
    </xf>
    <xf numFmtId="0" fontId="62" fillId="23" borderId="62" xfId="0" quotePrefix="1" applyFont="1" applyFill="1" applyBorder="1" applyAlignment="1">
      <alignment horizontal="center" vertical="center"/>
    </xf>
    <xf numFmtId="0" fontId="62" fillId="23" borderId="30" xfId="0" quotePrefix="1" applyFont="1" applyFill="1" applyBorder="1" applyAlignment="1">
      <alignment horizontal="center" vertical="center"/>
    </xf>
    <xf numFmtId="0" fontId="62" fillId="23" borderId="56" xfId="0" quotePrefix="1" applyFont="1" applyFill="1" applyBorder="1" applyAlignment="1">
      <alignment horizontal="center" vertical="center"/>
    </xf>
    <xf numFmtId="9" fontId="62" fillId="23" borderId="1" xfId="0" quotePrefix="1" applyNumberFormat="1" applyFont="1" applyFill="1" applyBorder="1" applyAlignment="1">
      <alignment horizontal="center" vertical="center"/>
    </xf>
    <xf numFmtId="0" fontId="103" fillId="70" borderId="5" xfId="0" applyFont="1" applyFill="1" applyBorder="1" applyAlignment="1">
      <alignment horizontal="center" vertical="center"/>
    </xf>
    <xf numFmtId="175" fontId="0" fillId="0" borderId="11" xfId="0" applyNumberFormat="1" applyBorder="1" applyAlignment="1">
      <alignment horizontal="center" vertical="center"/>
    </xf>
    <xf numFmtId="175" fontId="0" fillId="0" borderId="42" xfId="0" applyNumberFormat="1" applyBorder="1" applyAlignment="1">
      <alignment horizontal="center" vertical="center"/>
    </xf>
    <xf numFmtId="10" fontId="62" fillId="23" borderId="11" xfId="0" quotePrefix="1" applyNumberFormat="1" applyFont="1" applyFill="1" applyBorder="1" applyAlignment="1">
      <alignment horizontal="center" vertical="center"/>
    </xf>
    <xf numFmtId="3" fontId="0" fillId="0" borderId="119" xfId="0" applyNumberFormat="1" applyBorder="1" applyAlignment="1">
      <alignment horizontal="center" vertical="center" wrapText="1"/>
    </xf>
    <xf numFmtId="3" fontId="0" fillId="0" borderId="105" xfId="0" applyNumberFormat="1" applyBorder="1" applyAlignment="1">
      <alignment horizontal="left" vertical="center"/>
    </xf>
    <xf numFmtId="0" fontId="0" fillId="0" borderId="120" xfId="0" applyBorder="1"/>
    <xf numFmtId="3" fontId="0" fillId="0" borderId="121" xfId="0" applyNumberFormat="1" applyBorder="1" applyAlignment="1">
      <alignment horizontal="center" vertical="center"/>
    </xf>
    <xf numFmtId="3" fontId="0" fillId="0" borderId="73" xfId="0" applyNumberFormat="1" applyBorder="1" applyAlignment="1">
      <alignment horizontal="center" vertical="center"/>
    </xf>
    <xf numFmtId="0" fontId="99" fillId="23" borderId="64" xfId="0" quotePrefix="1" applyFont="1" applyFill="1" applyBorder="1" applyAlignment="1">
      <alignment horizontal="center" vertical="center"/>
    </xf>
    <xf numFmtId="0" fontId="99" fillId="23" borderId="9" xfId="0" quotePrefix="1" applyFont="1" applyFill="1" applyBorder="1" applyAlignment="1">
      <alignment horizontal="center" vertical="center"/>
    </xf>
    <xf numFmtId="10" fontId="0" fillId="23" borderId="11" xfId="0" quotePrefix="1" applyNumberFormat="1" applyFill="1" applyBorder="1" applyAlignment="1">
      <alignment horizontal="center" vertical="center"/>
    </xf>
    <xf numFmtId="0" fontId="0" fillId="23" borderId="64" xfId="0" quotePrefix="1" applyFill="1" applyBorder="1" applyAlignment="1">
      <alignment horizontal="center" vertical="center"/>
    </xf>
    <xf numFmtId="14" fontId="100" fillId="70" borderId="34" xfId="0" applyNumberFormat="1" applyFont="1" applyFill="1" applyBorder="1" applyAlignment="1">
      <alignment horizontal="center" vertical="center"/>
    </xf>
    <xf numFmtId="0" fontId="99" fillId="23" borderId="35" xfId="0" applyFont="1" applyFill="1" applyBorder="1" applyAlignment="1">
      <alignment vertical="center"/>
    </xf>
    <xf numFmtId="0" fontId="99" fillId="23" borderId="35" xfId="0" applyFont="1" applyFill="1" applyBorder="1" applyAlignment="1">
      <alignment horizontal="center" vertical="center"/>
    </xf>
    <xf numFmtId="0" fontId="99" fillId="0" borderId="37" xfId="0" applyFont="1" applyBorder="1" applyAlignment="1">
      <alignment vertical="center"/>
    </xf>
    <xf numFmtId="3" fontId="0" fillId="0" borderId="37" xfId="0" applyNumberFormat="1" applyBorder="1" applyAlignment="1">
      <alignment vertical="center"/>
    </xf>
    <xf numFmtId="3" fontId="0" fillId="23" borderId="37" xfId="0" applyNumberFormat="1" applyFill="1" applyBorder="1" applyAlignment="1">
      <alignment vertical="center"/>
    </xf>
    <xf numFmtId="0" fontId="99" fillId="79" borderId="1" xfId="0" applyFont="1" applyFill="1" applyBorder="1" applyAlignment="1">
      <alignment horizontal="center" vertical="center"/>
    </xf>
    <xf numFmtId="0" fontId="104" fillId="0" borderId="0" xfId="0" applyFont="1" applyAlignment="1">
      <alignment horizontal="justify" vertical="center"/>
    </xf>
    <xf numFmtId="0" fontId="0" fillId="0" borderId="73" xfId="0" applyBorder="1"/>
    <xf numFmtId="3" fontId="99" fillId="0" borderId="0" xfId="0" applyNumberFormat="1" applyFont="1"/>
    <xf numFmtId="3" fontId="95" fillId="0" borderId="0" xfId="0" applyNumberFormat="1" applyFont="1"/>
    <xf numFmtId="3" fontId="94" fillId="0" borderId="0" xfId="0" applyNumberFormat="1" applyFont="1"/>
    <xf numFmtId="9" fontId="0" fillId="0" borderId="31" xfId="0" applyNumberFormat="1" applyBorder="1" applyAlignment="1">
      <alignment horizontal="center" vertical="center"/>
    </xf>
    <xf numFmtId="9" fontId="0" fillId="0" borderId="53" xfId="0" applyNumberFormat="1" applyBorder="1" applyAlignment="1">
      <alignment horizontal="center" vertical="center"/>
    </xf>
    <xf numFmtId="10" fontId="0" fillId="0" borderId="11" xfId="0" applyNumberFormat="1" applyBorder="1" applyAlignment="1">
      <alignment horizontal="center" vertical="center"/>
    </xf>
    <xf numFmtId="10" fontId="0" fillId="0" borderId="42" xfId="0" applyNumberFormat="1" applyBorder="1" applyAlignment="1">
      <alignment horizontal="center" vertical="center"/>
    </xf>
    <xf numFmtId="10" fontId="0" fillId="0" borderId="11" xfId="0" quotePrefix="1" applyNumberFormat="1" applyBorder="1" applyAlignment="1">
      <alignment horizontal="center" vertical="center"/>
    </xf>
    <xf numFmtId="0" fontId="0" fillId="0" borderId="64" xfId="0" quotePrefix="1" applyBorder="1" applyAlignment="1">
      <alignment horizontal="center" vertical="center"/>
    </xf>
    <xf numFmtId="14" fontId="62" fillId="70" borderId="34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3" fontId="99" fillId="0" borderId="31" xfId="0" applyNumberFormat="1" applyFont="1" applyBorder="1" applyAlignment="1">
      <alignment horizontal="right" vertical="center" indent="1"/>
    </xf>
    <xf numFmtId="3" fontId="99" fillId="0" borderId="46" xfId="0" applyNumberFormat="1" applyFont="1" applyBorder="1" applyAlignment="1">
      <alignment horizontal="right" vertical="center" indent="1"/>
    </xf>
    <xf numFmtId="3" fontId="99" fillId="0" borderId="8" xfId="0" applyNumberFormat="1" applyFont="1" applyBorder="1" applyAlignment="1">
      <alignment horizontal="right" vertical="center" indent="1"/>
    </xf>
    <xf numFmtId="3" fontId="0" fillId="0" borderId="47" xfId="0" applyNumberFormat="1" applyBorder="1" applyAlignment="1">
      <alignment horizontal="right" vertical="center" indent="1"/>
    </xf>
    <xf numFmtId="178" fontId="99" fillId="0" borderId="9" xfId="1" applyNumberFormat="1" applyFont="1" applyBorder="1" applyAlignment="1">
      <alignment horizontal="right" vertical="center" indent="1"/>
    </xf>
    <xf numFmtId="10" fontId="0" fillId="0" borderId="31" xfId="1" applyNumberFormat="1" applyFont="1" applyBorder="1" applyAlignment="1">
      <alignment horizontal="right" vertical="center" indent="1"/>
    </xf>
    <xf numFmtId="10" fontId="0" fillId="0" borderId="46" xfId="1" applyNumberFormat="1" applyFont="1" applyBorder="1" applyAlignment="1">
      <alignment horizontal="right" vertical="center" indent="1"/>
    </xf>
    <xf numFmtId="9" fontId="99" fillId="0" borderId="8" xfId="1" applyFont="1" applyBorder="1" applyAlignment="1">
      <alignment horizontal="right" vertical="center" indent="1"/>
    </xf>
    <xf numFmtId="9" fontId="0" fillId="0" borderId="47" xfId="1" applyFont="1" applyBorder="1" applyAlignment="1">
      <alignment horizontal="right" vertical="center" indent="1"/>
    </xf>
    <xf numFmtId="3" fontId="0" fillId="0" borderId="42" xfId="0" applyNumberFormat="1" applyBorder="1" applyAlignment="1">
      <alignment horizontal="right" vertical="center" indent="1"/>
    </xf>
    <xf numFmtId="3" fontId="0" fillId="0" borderId="57" xfId="0" applyNumberFormat="1" applyBorder="1" applyAlignment="1">
      <alignment horizontal="right" vertical="center" indent="1"/>
    </xf>
    <xf numFmtId="9" fontId="0" fillId="0" borderId="0" xfId="0" applyNumberFormat="1" applyAlignment="1">
      <alignment horizontal="right" vertical="center" indent="1"/>
    </xf>
    <xf numFmtId="0" fontId="99" fillId="68" borderId="55" xfId="0" applyFont="1" applyFill="1" applyBorder="1" applyAlignment="1">
      <alignment vertical="center"/>
    </xf>
    <xf numFmtId="0" fontId="99" fillId="68" borderId="56" xfId="0" applyFont="1" applyFill="1" applyBorder="1" applyAlignment="1">
      <alignment vertical="center" wrapText="1"/>
    </xf>
    <xf numFmtId="9" fontId="0" fillId="0" borderId="9" xfId="0" applyNumberFormat="1" applyBorder="1" applyAlignment="1">
      <alignment horizontal="right" vertical="center" indent="1"/>
    </xf>
    <xf numFmtId="10" fontId="0" fillId="0" borderId="47" xfId="1" applyNumberFormat="1" applyFont="1" applyBorder="1" applyAlignment="1">
      <alignment horizontal="right" vertical="center" indent="1"/>
    </xf>
    <xf numFmtId="9" fontId="0" fillId="0" borderId="48" xfId="0" applyNumberFormat="1" applyBorder="1" applyAlignment="1">
      <alignment horizontal="right" vertical="center" indent="1"/>
    </xf>
    <xf numFmtId="0" fontId="0" fillId="0" borderId="5" xfId="0" applyBorder="1" applyAlignment="1">
      <alignment horizontal="right" vertical="center" indent="1"/>
    </xf>
    <xf numFmtId="0" fontId="96" fillId="75" borderId="4" xfId="0" applyFont="1" applyFill="1" applyBorder="1" applyAlignment="1">
      <alignment vertical="center"/>
    </xf>
    <xf numFmtId="0" fontId="105" fillId="75" borderId="4" xfId="0" applyFont="1" applyFill="1" applyBorder="1" applyAlignment="1">
      <alignment vertical="center"/>
    </xf>
    <xf numFmtId="3" fontId="99" fillId="0" borderId="31" xfId="0" applyNumberFormat="1" applyFont="1" applyBorder="1" applyAlignment="1">
      <alignment horizontal="center" vertical="center"/>
    </xf>
    <xf numFmtId="9" fontId="99" fillId="0" borderId="67" xfId="0" applyNumberFormat="1" applyFont="1" applyBorder="1" applyAlignment="1">
      <alignment horizontal="center" vertical="center"/>
    </xf>
    <xf numFmtId="3" fontId="99" fillId="0" borderId="46" xfId="0" applyNumberFormat="1" applyFont="1" applyBorder="1" applyAlignment="1">
      <alignment horizontal="center" vertical="center"/>
    </xf>
    <xf numFmtId="0" fontId="99" fillId="0" borderId="116" xfId="0" applyFont="1" applyBorder="1" applyAlignment="1">
      <alignment horizontal="justify" vertical="center"/>
    </xf>
    <xf numFmtId="3" fontId="99" fillId="0" borderId="117" xfId="0" applyNumberFormat="1" applyFont="1" applyBorder="1" applyAlignment="1">
      <alignment horizontal="center" vertical="center"/>
    </xf>
    <xf numFmtId="3" fontId="99" fillId="0" borderId="118" xfId="0" applyNumberFormat="1" applyFont="1" applyBorder="1" applyAlignment="1">
      <alignment horizontal="center" vertical="center"/>
    </xf>
    <xf numFmtId="9" fontId="99" fillId="0" borderId="118" xfId="1" applyFont="1" applyBorder="1" applyAlignment="1">
      <alignment horizontal="center" vertical="center"/>
    </xf>
    <xf numFmtId="9" fontId="99" fillId="0" borderId="116" xfId="0" applyNumberFormat="1" applyFont="1" applyBorder="1" applyAlignment="1">
      <alignment horizontal="center" vertical="center"/>
    </xf>
    <xf numFmtId="0" fontId="99" fillId="0" borderId="41" xfId="0" applyFont="1" applyBorder="1" applyAlignment="1">
      <alignment horizontal="justify" vertical="center"/>
    </xf>
    <xf numFmtId="3" fontId="99" fillId="0" borderId="41" xfId="0" applyNumberFormat="1" applyFont="1" applyBorder="1" applyAlignment="1">
      <alignment horizontal="center" vertical="center"/>
    </xf>
    <xf numFmtId="9" fontId="99" fillId="0" borderId="41" xfId="1" applyFont="1" applyBorder="1" applyAlignment="1">
      <alignment horizontal="center" vertical="center"/>
    </xf>
    <xf numFmtId="9" fontId="99" fillId="0" borderId="41" xfId="0" applyNumberFormat="1" applyFont="1" applyBorder="1" applyAlignment="1">
      <alignment horizontal="center" vertical="center"/>
    </xf>
    <xf numFmtId="0" fontId="62" fillId="23" borderId="69" xfId="0" quotePrefix="1" applyFont="1" applyFill="1" applyBorder="1" applyAlignment="1">
      <alignment horizontal="center" vertical="center"/>
    </xf>
    <xf numFmtId="10" fontId="100" fillId="0" borderId="53" xfId="0" applyNumberFormat="1" applyFont="1" applyBorder="1" applyAlignment="1">
      <alignment horizontal="center" vertical="center"/>
    </xf>
    <xf numFmtId="0" fontId="99" fillId="23" borderId="69" xfId="0" quotePrefix="1" applyFont="1" applyFill="1" applyBorder="1" applyAlignment="1">
      <alignment horizontal="center" vertical="center"/>
    </xf>
    <xf numFmtId="0" fontId="99" fillId="23" borderId="70" xfId="0" quotePrefix="1" applyFont="1" applyFill="1" applyBorder="1" applyAlignment="1">
      <alignment horizontal="center" vertical="center"/>
    </xf>
    <xf numFmtId="0" fontId="0" fillId="0" borderId="111" xfId="0" applyBorder="1"/>
    <xf numFmtId="175" fontId="0" fillId="0" borderId="111" xfId="0" applyNumberFormat="1" applyBorder="1" applyAlignment="1">
      <alignment horizontal="center" vertical="center"/>
    </xf>
    <xf numFmtId="175" fontId="99" fillId="0" borderId="111" xfId="0" quotePrefix="1" applyNumberFormat="1" applyFont="1" applyBorder="1" applyAlignment="1">
      <alignment horizontal="center" vertical="center"/>
    </xf>
    <xf numFmtId="10" fontId="0" fillId="0" borderId="111" xfId="0" applyNumberFormat="1" applyBorder="1"/>
    <xf numFmtId="0" fontId="99" fillId="0" borderId="69" xfId="0" quotePrefix="1" applyFont="1" applyBorder="1" applyAlignment="1">
      <alignment horizontal="center" vertical="center"/>
    </xf>
    <xf numFmtId="0" fontId="99" fillId="0" borderId="70" xfId="0" quotePrefix="1" applyFont="1" applyBorder="1" applyAlignment="1">
      <alignment horizontal="center" vertical="center"/>
    </xf>
    <xf numFmtId="175" fontId="99" fillId="0" borderId="61" xfId="0" quotePrefix="1" applyNumberFormat="1" applyFont="1" applyBorder="1" applyAlignment="1">
      <alignment horizontal="center" vertical="center"/>
    </xf>
    <xf numFmtId="3" fontId="0" fillId="0" borderId="30" xfId="0" applyNumberFormat="1" applyBorder="1" applyAlignment="1">
      <alignment horizontal="right" vertical="center" indent="1"/>
    </xf>
    <xf numFmtId="3" fontId="99" fillId="0" borderId="30" xfId="0" applyNumberFormat="1" applyFont="1" applyBorder="1" applyAlignment="1">
      <alignment horizontal="right" vertical="center" indent="1"/>
    </xf>
    <xf numFmtId="10" fontId="0" fillId="0" borderId="9" xfId="0" applyNumberFormat="1" applyBorder="1" applyAlignment="1">
      <alignment horizontal="right" vertical="center"/>
    </xf>
    <xf numFmtId="10" fontId="0" fillId="0" borderId="30" xfId="0" applyNumberFormat="1" applyBorder="1" applyAlignment="1">
      <alignment horizontal="right" vertical="center"/>
    </xf>
    <xf numFmtId="10" fontId="0" fillId="0" borderId="1" xfId="0" applyNumberFormat="1" applyBorder="1" applyAlignment="1">
      <alignment horizontal="right" vertical="center"/>
    </xf>
    <xf numFmtId="10" fontId="0" fillId="0" borderId="5" xfId="0" applyNumberFormat="1" applyBorder="1" applyAlignment="1">
      <alignment horizontal="right" vertical="center"/>
    </xf>
    <xf numFmtId="0" fontId="98" fillId="78" borderId="0" xfId="0" applyFont="1" applyFill="1" applyAlignment="1">
      <alignment vertical="center"/>
    </xf>
    <xf numFmtId="0" fontId="97" fillId="78" borderId="0" xfId="0" applyFont="1" applyFill="1" applyAlignment="1">
      <alignment vertical="center"/>
    </xf>
    <xf numFmtId="0" fontId="99" fillId="69" borderId="70" xfId="0" applyFont="1" applyFill="1" applyBorder="1" applyAlignment="1">
      <alignment horizontal="right" vertical="center"/>
    </xf>
    <xf numFmtId="9" fontId="0" fillId="0" borderId="67" xfId="0" applyNumberFormat="1" applyBorder="1" applyAlignment="1">
      <alignment horizontal="center" vertical="center"/>
    </xf>
    <xf numFmtId="9" fontId="0" fillId="0" borderId="40" xfId="0" applyNumberFormat="1" applyBorder="1" applyAlignment="1">
      <alignment horizontal="center" vertical="center"/>
    </xf>
    <xf numFmtId="0" fontId="97" fillId="78" borderId="5" xfId="0" applyFont="1" applyFill="1" applyBorder="1" applyAlignment="1">
      <alignment vertical="center"/>
    </xf>
    <xf numFmtId="0" fontId="99" fillId="0" borderId="10" xfId="0" applyFont="1" applyBorder="1" applyAlignment="1">
      <alignment horizontal="center" vertical="center"/>
    </xf>
    <xf numFmtId="10" fontId="99" fillId="0" borderId="8" xfId="0" applyNumberFormat="1" applyFont="1" applyBorder="1" applyAlignment="1">
      <alignment horizontal="center" vertical="center"/>
    </xf>
    <xf numFmtId="10" fontId="99" fillId="0" borderId="47" xfId="0" applyNumberFormat="1" applyFont="1" applyBorder="1" applyAlignment="1">
      <alignment horizontal="center" vertical="center"/>
    </xf>
    <xf numFmtId="0" fontId="62" fillId="0" borderId="61" xfId="0" quotePrefix="1" applyFont="1" applyBorder="1" applyAlignment="1">
      <alignment horizontal="center" vertical="center"/>
    </xf>
    <xf numFmtId="0" fontId="62" fillId="0" borderId="5" xfId="0" quotePrefix="1" applyFont="1" applyBorder="1" applyAlignment="1">
      <alignment horizontal="center" vertical="center"/>
    </xf>
    <xf numFmtId="10" fontId="0" fillId="23" borderId="42" xfId="0" applyNumberFormat="1" applyFill="1" applyBorder="1" applyAlignment="1">
      <alignment horizontal="center" vertical="center"/>
    </xf>
    <xf numFmtId="10" fontId="0" fillId="23" borderId="11" xfId="0" applyNumberFormat="1" applyFill="1" applyBorder="1" applyAlignment="1">
      <alignment horizontal="center" vertical="center"/>
    </xf>
    <xf numFmtId="9" fontId="99" fillId="23" borderId="10" xfId="1" applyFont="1" applyFill="1" applyBorder="1" applyAlignment="1">
      <alignment horizontal="center" vertical="center"/>
    </xf>
    <xf numFmtId="175" fontId="0" fillId="23" borderId="8" xfId="0" applyNumberFormat="1" applyFill="1" applyBorder="1" applyAlignment="1">
      <alignment horizontal="center" vertical="center"/>
    </xf>
    <xf numFmtId="175" fontId="0" fillId="23" borderId="51" xfId="0" applyNumberFormat="1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00" fillId="23" borderId="66" xfId="0" quotePrefix="1" applyFont="1" applyFill="1" applyBorder="1" applyAlignment="1">
      <alignment horizontal="center" vertical="center"/>
    </xf>
    <xf numFmtId="0" fontId="100" fillId="23" borderId="9" xfId="0" quotePrefix="1" applyFont="1" applyFill="1" applyBorder="1" applyAlignment="1">
      <alignment horizontal="center" vertical="center"/>
    </xf>
    <xf numFmtId="175" fontId="100" fillId="0" borderId="0" xfId="1" applyNumberFormat="1" applyFont="1" applyFill="1" applyBorder="1"/>
    <xf numFmtId="0" fontId="100" fillId="23" borderId="62" xfId="0" quotePrefix="1" applyFont="1" applyFill="1" applyBorder="1" applyAlignment="1">
      <alignment horizontal="center" vertical="center"/>
    </xf>
    <xf numFmtId="0" fontId="100" fillId="23" borderId="30" xfId="0" quotePrefix="1" applyFont="1" applyFill="1" applyBorder="1" applyAlignment="1">
      <alignment horizontal="center" vertical="center"/>
    </xf>
    <xf numFmtId="10" fontId="100" fillId="0" borderId="0" xfId="1" applyNumberFormat="1" applyFont="1" applyFill="1" applyBorder="1"/>
    <xf numFmtId="0" fontId="100" fillId="23" borderId="56" xfId="0" quotePrefix="1" applyFont="1" applyFill="1" applyBorder="1" applyAlignment="1">
      <alignment horizontal="center" vertical="center"/>
    </xf>
    <xf numFmtId="9" fontId="100" fillId="23" borderId="1" xfId="0" quotePrefix="1" applyNumberFormat="1" applyFont="1" applyFill="1" applyBorder="1" applyAlignment="1">
      <alignment horizontal="center" vertical="center"/>
    </xf>
    <xf numFmtId="0" fontId="106" fillId="70" borderId="5" xfId="0" applyFont="1" applyFill="1" applyBorder="1" applyAlignment="1">
      <alignment horizontal="center" vertical="center"/>
    </xf>
    <xf numFmtId="10" fontId="100" fillId="23" borderId="11" xfId="0" quotePrefix="1" applyNumberFormat="1" applyFont="1" applyFill="1" applyBorder="1" applyAlignment="1">
      <alignment horizontal="center" vertical="center"/>
    </xf>
    <xf numFmtId="175" fontId="0" fillId="0" borderId="0" xfId="1" applyNumberFormat="1" applyFont="1" applyFill="1" applyBorder="1"/>
    <xf numFmtId="0" fontId="106" fillId="70" borderId="43" xfId="0" applyFont="1" applyFill="1" applyBorder="1" applyAlignment="1">
      <alignment horizontal="center" vertical="center"/>
    </xf>
    <xf numFmtId="0" fontId="100" fillId="23" borderId="64" xfId="0" quotePrefix="1" applyFont="1" applyFill="1" applyBorder="1" applyAlignment="1">
      <alignment horizontal="center" vertical="center"/>
    </xf>
    <xf numFmtId="0" fontId="100" fillId="23" borderId="5" xfId="0" quotePrefix="1" applyFont="1" applyFill="1" applyBorder="1" applyAlignment="1">
      <alignment horizontal="center" vertical="center"/>
    </xf>
    <xf numFmtId="10" fontId="0" fillId="77" borderId="10" xfId="0" applyNumberFormat="1" applyFill="1" applyBorder="1" applyAlignment="1">
      <alignment horizontal="center" vertical="center"/>
    </xf>
    <xf numFmtId="10" fontId="0" fillId="77" borderId="48" xfId="0" applyNumberFormat="1" applyFill="1" applyBorder="1" applyAlignment="1">
      <alignment horizontal="center" vertical="center"/>
    </xf>
    <xf numFmtId="0" fontId="62" fillId="0" borderId="64" xfId="0" quotePrefix="1" applyFont="1" applyBorder="1" applyAlignment="1">
      <alignment horizontal="center" vertical="center"/>
    </xf>
    <xf numFmtId="0" fontId="62" fillId="0" borderId="9" xfId="0" quotePrefix="1" applyFont="1" applyBorder="1" applyAlignment="1">
      <alignment horizontal="center" vertical="center"/>
    </xf>
    <xf numFmtId="175" fontId="0" fillId="77" borderId="8" xfId="0" applyNumberFormat="1" applyFill="1" applyBorder="1" applyAlignment="1">
      <alignment horizontal="center" vertical="center"/>
    </xf>
    <xf numFmtId="175" fontId="0" fillId="77" borderId="47" xfId="0" applyNumberFormat="1" applyFill="1" applyBorder="1" applyAlignment="1">
      <alignment horizontal="center" vertical="center"/>
    </xf>
    <xf numFmtId="0" fontId="100" fillId="0" borderId="61" xfId="0" quotePrefix="1" applyFont="1" applyBorder="1" applyAlignment="1">
      <alignment horizontal="center" vertical="center"/>
    </xf>
    <xf numFmtId="0" fontId="100" fillId="0" borderId="5" xfId="0" quotePrefix="1" applyFont="1" applyBorder="1" applyAlignment="1">
      <alignment horizontal="center" vertical="center"/>
    </xf>
    <xf numFmtId="0" fontId="100" fillId="0" borderId="66" xfId="0" quotePrefix="1" applyFont="1" applyBorder="1" applyAlignment="1">
      <alignment horizontal="center" vertical="center"/>
    </xf>
    <xf numFmtId="0" fontId="100" fillId="0" borderId="9" xfId="0" quotePrefix="1" applyFont="1" applyBorder="1" applyAlignment="1">
      <alignment horizontal="center" vertical="center"/>
    </xf>
    <xf numFmtId="175" fontId="100" fillId="0" borderId="0" xfId="1" applyNumberFormat="1" applyFont="1" applyFill="1"/>
    <xf numFmtId="0" fontId="100" fillId="0" borderId="62" xfId="0" quotePrefix="1" applyFont="1" applyBorder="1" applyAlignment="1">
      <alignment horizontal="center" vertical="center"/>
    </xf>
    <xf numFmtId="0" fontId="100" fillId="0" borderId="30" xfId="0" quotePrefix="1" applyFont="1" applyBorder="1" applyAlignment="1">
      <alignment horizontal="center" vertical="center"/>
    </xf>
    <xf numFmtId="10" fontId="100" fillId="0" borderId="0" xfId="1" applyNumberFormat="1" applyFont="1" applyFill="1"/>
    <xf numFmtId="0" fontId="100" fillId="0" borderId="56" xfId="0" quotePrefix="1" applyFont="1" applyBorder="1" applyAlignment="1">
      <alignment horizontal="center" vertical="center"/>
    </xf>
    <xf numFmtId="9" fontId="100" fillId="0" borderId="1" xfId="0" quotePrefix="1" applyNumberFormat="1" applyFont="1" applyBorder="1" applyAlignment="1">
      <alignment horizontal="center" vertical="center"/>
    </xf>
    <xf numFmtId="10" fontId="100" fillId="0" borderId="11" xfId="0" quotePrefix="1" applyNumberFormat="1" applyFont="1" applyBorder="1" applyAlignment="1">
      <alignment horizontal="center" vertical="center"/>
    </xf>
    <xf numFmtId="175" fontId="0" fillId="0" borderId="0" xfId="1" applyNumberFormat="1" applyFont="1" applyFill="1"/>
    <xf numFmtId="0" fontId="100" fillId="0" borderId="64" xfId="0" quotePrefix="1" applyFont="1" applyBorder="1" applyAlignment="1">
      <alignment horizontal="center" vertical="center"/>
    </xf>
    <xf numFmtId="9" fontId="0" fillId="0" borderId="0" xfId="1" applyFont="1" applyFill="1"/>
    <xf numFmtId="0" fontId="96" fillId="76" borderId="4" xfId="0" applyFont="1" applyFill="1" applyBorder="1" applyAlignment="1">
      <alignment vertical="center"/>
    </xf>
    <xf numFmtId="9" fontId="0" fillId="0" borderId="32" xfId="0" applyNumberFormat="1" applyBorder="1" applyAlignment="1">
      <alignment horizontal="center" vertical="center"/>
    </xf>
    <xf numFmtId="9" fontId="0" fillId="0" borderId="54" xfId="0" applyNumberFormat="1" applyBorder="1" applyAlignment="1">
      <alignment horizontal="center" vertical="center"/>
    </xf>
    <xf numFmtId="9" fontId="99" fillId="23" borderId="50" xfId="1" applyFont="1" applyFill="1" applyBorder="1" applyAlignment="1">
      <alignment horizontal="center" vertical="center"/>
    </xf>
    <xf numFmtId="3" fontId="0" fillId="23" borderId="37" xfId="0" applyNumberFormat="1" applyFill="1" applyBorder="1" applyAlignment="1">
      <alignment horizontal="center" vertical="center"/>
    </xf>
    <xf numFmtId="179" fontId="107" fillId="79" borderId="72" xfId="0" applyNumberFormat="1" applyFont="1" applyFill="1" applyBorder="1" applyAlignment="1">
      <alignment horizontal="right" vertical="center" wrapText="1" indent="1"/>
    </xf>
    <xf numFmtId="179" fontId="107" fillId="79" borderId="0" xfId="0" applyNumberFormat="1" applyFont="1" applyFill="1" applyAlignment="1">
      <alignment horizontal="right" vertical="center" wrapText="1" indent="1"/>
    </xf>
    <xf numFmtId="179" fontId="107" fillId="79" borderId="71" xfId="0" applyNumberFormat="1" applyFont="1" applyFill="1" applyBorder="1" applyAlignment="1">
      <alignment horizontal="right" vertical="center" wrapText="1" indent="1"/>
    </xf>
    <xf numFmtId="10" fontId="94" fillId="0" borderId="31" xfId="0" applyNumberFormat="1" applyFont="1" applyBorder="1" applyAlignment="1">
      <alignment horizontal="right" vertical="center"/>
    </xf>
    <xf numFmtId="49" fontId="0" fillId="0" borderId="1" xfId="0" quotePrefix="1" applyNumberFormat="1" applyBorder="1" applyAlignment="1">
      <alignment horizontal="center" vertical="center"/>
    </xf>
    <xf numFmtId="0" fontId="108" fillId="68" borderId="4" xfId="0" applyFont="1" applyFill="1" applyBorder="1" applyAlignment="1">
      <alignment horizontal="justify" vertical="center"/>
    </xf>
    <xf numFmtId="0" fontId="105" fillId="76" borderId="4" xfId="0" applyFont="1" applyFill="1" applyBorder="1" applyAlignment="1">
      <alignment vertical="center"/>
    </xf>
    <xf numFmtId="0" fontId="94" fillId="68" borderId="4" xfId="0" applyFont="1" applyFill="1" applyBorder="1" applyAlignment="1">
      <alignment horizontal="center" vertical="center"/>
    </xf>
    <xf numFmtId="0" fontId="94" fillId="68" borderId="0" xfId="0" applyFont="1" applyFill="1" applyAlignment="1">
      <alignment horizontal="center" vertical="center"/>
    </xf>
    <xf numFmtId="0" fontId="94" fillId="68" borderId="0" xfId="0" applyFont="1" applyFill="1" applyAlignment="1">
      <alignment horizontal="center" vertical="center" wrapText="1"/>
    </xf>
    <xf numFmtId="0" fontId="94" fillId="0" borderId="30" xfId="0" applyFont="1" applyBorder="1" applyAlignment="1">
      <alignment horizontal="justify" vertical="center"/>
    </xf>
    <xf numFmtId="3" fontId="94" fillId="0" borderId="31" xfId="0" applyNumberFormat="1" applyFont="1" applyBorder="1" applyAlignment="1">
      <alignment horizontal="right" vertical="center"/>
    </xf>
    <xf numFmtId="9" fontId="94" fillId="0" borderId="30" xfId="0" applyNumberFormat="1" applyFont="1" applyBorder="1" applyAlignment="1">
      <alignment horizontal="right" vertical="center"/>
    </xf>
    <xf numFmtId="0" fontId="109" fillId="0" borderId="5" xfId="0" applyFont="1" applyBorder="1" applyAlignment="1">
      <alignment horizontal="left" vertical="center" indent="2"/>
    </xf>
    <xf numFmtId="3" fontId="94" fillId="0" borderId="8" xfId="0" applyNumberFormat="1" applyFont="1" applyBorder="1" applyAlignment="1">
      <alignment horizontal="right" vertical="center"/>
    </xf>
    <xf numFmtId="3" fontId="109" fillId="0" borderId="8" xfId="0" applyNumberFormat="1" applyFont="1" applyBorder="1" applyAlignment="1">
      <alignment horizontal="right" vertical="center" indent="1"/>
    </xf>
    <xf numFmtId="9" fontId="94" fillId="0" borderId="5" xfId="0" applyNumberFormat="1" applyFont="1" applyBorder="1" applyAlignment="1">
      <alignment horizontal="right" vertical="center"/>
    </xf>
    <xf numFmtId="0" fontId="94" fillId="69" borderId="5" xfId="0" applyFont="1" applyFill="1" applyBorder="1" applyAlignment="1">
      <alignment horizontal="justify" vertical="center"/>
    </xf>
    <xf numFmtId="0" fontId="94" fillId="0" borderId="9" xfId="0" applyFont="1" applyBorder="1" applyAlignment="1">
      <alignment vertical="center"/>
    </xf>
    <xf numFmtId="175" fontId="94" fillId="0" borderId="10" xfId="1" applyNumberFormat="1" applyFont="1" applyBorder="1" applyAlignment="1">
      <alignment horizontal="right" vertical="center"/>
    </xf>
    <xf numFmtId="175" fontId="94" fillId="0" borderId="31" xfId="1" applyNumberFormat="1" applyFont="1" applyBorder="1" applyAlignment="1">
      <alignment horizontal="right" vertical="center"/>
    </xf>
    <xf numFmtId="178" fontId="94" fillId="0" borderId="9" xfId="1" applyNumberFormat="1" applyFont="1" applyBorder="1" applyAlignment="1">
      <alignment horizontal="right" vertical="center"/>
    </xf>
    <xf numFmtId="10" fontId="94" fillId="0" borderId="10" xfId="1" applyNumberFormat="1" applyFont="1" applyBorder="1" applyAlignment="1">
      <alignment horizontal="right" vertical="center"/>
    </xf>
    <xf numFmtId="9" fontId="93" fillId="0" borderId="30" xfId="0" applyNumberFormat="1" applyFont="1" applyBorder="1" applyAlignment="1">
      <alignment horizontal="right" vertical="center"/>
    </xf>
    <xf numFmtId="0" fontId="94" fillId="0" borderId="1" xfId="0" applyFont="1" applyBorder="1" applyAlignment="1">
      <alignment vertical="center"/>
    </xf>
    <xf numFmtId="175" fontId="94" fillId="0" borderId="32" xfId="1" applyNumberFormat="1" applyFont="1" applyBorder="1" applyAlignment="1">
      <alignment horizontal="right" vertical="center"/>
    </xf>
    <xf numFmtId="9" fontId="93" fillId="0" borderId="5" xfId="0" applyNumberFormat="1" applyFont="1" applyBorder="1" applyAlignment="1">
      <alignment horizontal="right" vertical="center"/>
    </xf>
    <xf numFmtId="176" fontId="94" fillId="0" borderId="31" xfId="0" applyNumberFormat="1" applyFont="1" applyBorder="1" applyAlignment="1">
      <alignment horizontal="right" vertical="center"/>
    </xf>
    <xf numFmtId="0" fontId="94" fillId="0" borderId="5" xfId="0" applyFont="1" applyBorder="1" applyAlignment="1">
      <alignment horizontal="justify" vertical="center"/>
    </xf>
    <xf numFmtId="0" fontId="110" fillId="0" borderId="0" xfId="0" applyFont="1" applyAlignment="1">
      <alignment horizontal="justify" vertical="center"/>
    </xf>
    <xf numFmtId="0" fontId="94" fillId="68" borderId="39" xfId="0" applyFont="1" applyFill="1" applyBorder="1" applyAlignment="1">
      <alignment horizontal="center" vertical="center"/>
    </xf>
    <xf numFmtId="0" fontId="94" fillId="68" borderId="41" xfId="0" applyFont="1" applyFill="1" applyBorder="1" applyAlignment="1">
      <alignment horizontal="center" vertical="center"/>
    </xf>
    <xf numFmtId="0" fontId="94" fillId="69" borderId="43" xfId="0" applyFont="1" applyFill="1" applyBorder="1" applyAlignment="1">
      <alignment horizontal="justify" vertical="center"/>
    </xf>
    <xf numFmtId="0" fontId="108" fillId="70" borderId="43" xfId="0" applyFont="1" applyFill="1" applyBorder="1" applyAlignment="1">
      <alignment vertical="center"/>
    </xf>
    <xf numFmtId="10" fontId="94" fillId="0" borderId="10" xfId="0" applyNumberFormat="1" applyFont="1" applyBorder="1" applyAlignment="1">
      <alignment horizontal="right" vertical="center"/>
    </xf>
    <xf numFmtId="0" fontId="94" fillId="0" borderId="30" xfId="0" applyFont="1" applyBorder="1" applyAlignment="1">
      <alignment vertical="center"/>
    </xf>
    <xf numFmtId="9" fontId="94" fillId="0" borderId="32" xfId="1" applyFont="1" applyBorder="1" applyAlignment="1">
      <alignment horizontal="right" vertical="center"/>
    </xf>
    <xf numFmtId="0" fontId="108" fillId="70" borderId="5" xfId="0" applyFont="1" applyFill="1" applyBorder="1" applyAlignment="1">
      <alignment vertical="center"/>
    </xf>
    <xf numFmtId="0" fontId="108" fillId="70" borderId="5" xfId="0" applyFont="1" applyFill="1" applyBorder="1" applyAlignment="1">
      <alignment horizontal="justify" vertical="center"/>
    </xf>
    <xf numFmtId="0" fontId="94" fillId="0" borderId="0" xfId="0" applyFont="1" applyAlignment="1">
      <alignment vertical="center"/>
    </xf>
    <xf numFmtId="10" fontId="94" fillId="0" borderId="42" xfId="0" applyNumberFormat="1" applyFont="1" applyBorder="1" applyAlignment="1">
      <alignment horizontal="right" vertical="center"/>
    </xf>
    <xf numFmtId="0" fontId="108" fillId="70" borderId="43" xfId="0" applyFont="1" applyFill="1" applyBorder="1" applyAlignment="1">
      <alignment horizontal="right" vertical="center"/>
    </xf>
    <xf numFmtId="9" fontId="94" fillId="0" borderId="10" xfId="0" applyNumberFormat="1" applyFont="1" applyBorder="1" applyAlignment="1">
      <alignment horizontal="right" vertical="center"/>
    </xf>
    <xf numFmtId="0" fontId="94" fillId="0" borderId="5" xfId="0" applyFont="1" applyBorder="1" applyAlignment="1">
      <alignment vertical="center"/>
    </xf>
    <xf numFmtId="9" fontId="94" fillId="0" borderId="8" xfId="1" applyFont="1" applyBorder="1" applyAlignment="1">
      <alignment horizontal="right" vertical="center"/>
    </xf>
    <xf numFmtId="0" fontId="108" fillId="70" borderId="1" xfId="0" applyFont="1" applyFill="1" applyBorder="1" applyAlignment="1">
      <alignment vertical="center"/>
    </xf>
    <xf numFmtId="0" fontId="93" fillId="70" borderId="1" xfId="0" applyFont="1" applyFill="1" applyBorder="1"/>
    <xf numFmtId="0" fontId="93" fillId="0" borderId="30" xfId="0" applyFont="1" applyBorder="1"/>
    <xf numFmtId="0" fontId="93" fillId="0" borderId="1" xfId="0" applyFont="1" applyBorder="1"/>
    <xf numFmtId="0" fontId="96" fillId="74" borderId="4" xfId="0" applyFont="1" applyFill="1" applyBorder="1" applyAlignment="1">
      <alignment vertical="center"/>
    </xf>
    <xf numFmtId="0" fontId="97" fillId="69" borderId="43" xfId="0" applyFont="1" applyFill="1" applyBorder="1" applyAlignment="1">
      <alignment vertical="center"/>
    </xf>
    <xf numFmtId="0" fontId="99" fillId="69" borderId="43" xfId="0" applyFont="1" applyFill="1" applyBorder="1" applyAlignment="1">
      <alignment horizontal="center" vertical="center"/>
    </xf>
    <xf numFmtId="3" fontId="99" fillId="0" borderId="0" xfId="0" applyNumberFormat="1" applyFont="1" applyAlignment="1">
      <alignment horizontal="right" vertical="center" indent="1"/>
    </xf>
    <xf numFmtId="0" fontId="105" fillId="74" borderId="4" xfId="0" applyFont="1" applyFill="1" applyBorder="1" applyAlignment="1">
      <alignment vertical="center"/>
    </xf>
    <xf numFmtId="0" fontId="94" fillId="69" borderId="33" xfId="0" applyFont="1" applyFill="1" applyBorder="1" applyAlignment="1">
      <alignment horizontal="right" vertical="center"/>
    </xf>
    <xf numFmtId="10" fontId="94" fillId="0" borderId="31" xfId="1" applyNumberFormat="1" applyFont="1" applyBorder="1" applyAlignment="1">
      <alignment horizontal="right" vertical="center"/>
    </xf>
    <xf numFmtId="10" fontId="94" fillId="0" borderId="32" xfId="1" applyNumberFormat="1" applyFont="1" applyBorder="1" applyAlignment="1">
      <alignment horizontal="right" vertical="center"/>
    </xf>
    <xf numFmtId="0" fontId="94" fillId="0" borderId="9" xfId="0" applyFont="1" applyBorder="1" applyAlignment="1">
      <alignment horizontal="justify" vertical="center"/>
    </xf>
    <xf numFmtId="3" fontId="94" fillId="0" borderId="10" xfId="0" applyNumberFormat="1" applyFont="1" applyBorder="1" applyAlignment="1">
      <alignment horizontal="right" vertical="center"/>
    </xf>
    <xf numFmtId="9" fontId="94" fillId="0" borderId="9" xfId="0" applyNumberFormat="1" applyFont="1" applyBorder="1" applyAlignment="1">
      <alignment horizontal="right" vertical="center"/>
    </xf>
    <xf numFmtId="0" fontId="93" fillId="0" borderId="5" xfId="0" applyFont="1" applyBorder="1" applyAlignment="1">
      <alignment horizontal="justify" vertical="center"/>
    </xf>
    <xf numFmtId="3" fontId="94" fillId="0" borderId="42" xfId="0" applyNumberFormat="1" applyFont="1" applyBorder="1" applyAlignment="1">
      <alignment horizontal="right" vertical="center"/>
    </xf>
    <xf numFmtId="9" fontId="94" fillId="0" borderId="0" xfId="0" applyNumberFormat="1" applyFont="1" applyAlignment="1">
      <alignment horizontal="right" vertical="center"/>
    </xf>
    <xf numFmtId="9" fontId="93" fillId="0" borderId="0" xfId="1" applyFont="1" applyAlignment="1">
      <alignment horizontal="center"/>
    </xf>
    <xf numFmtId="10" fontId="99" fillId="0" borderId="0" xfId="0" applyNumberFormat="1" applyFont="1" applyAlignment="1">
      <alignment horizontal="center" vertical="center"/>
    </xf>
    <xf numFmtId="0" fontId="93" fillId="0" borderId="73" xfId="0" applyFont="1" applyBorder="1"/>
    <xf numFmtId="9" fontId="0" fillId="0" borderId="0" xfId="0" applyNumberFormat="1"/>
    <xf numFmtId="9" fontId="94" fillId="0" borderId="0" xfId="0" applyNumberFormat="1" applyFont="1" applyAlignment="1">
      <alignment horizontal="center" vertical="center"/>
    </xf>
    <xf numFmtId="9" fontId="0" fillId="0" borderId="0" xfId="1" applyFont="1" applyAlignment="1">
      <alignment horizontal="left"/>
    </xf>
    <xf numFmtId="0" fontId="100" fillId="70" borderId="43" xfId="0" applyFont="1" applyFill="1" applyBorder="1" applyAlignment="1">
      <alignment vertical="center"/>
    </xf>
    <xf numFmtId="9" fontId="93" fillId="0" borderId="0" xfId="1" applyFont="1" applyAlignment="1">
      <alignment horizontal="left"/>
    </xf>
    <xf numFmtId="0" fontId="99" fillId="23" borderId="49" xfId="0" applyFont="1" applyFill="1" applyBorder="1" applyAlignment="1">
      <alignment vertical="center"/>
    </xf>
    <xf numFmtId="3" fontId="0" fillId="23" borderId="10" xfId="0" applyNumberFormat="1" applyFill="1" applyBorder="1" applyAlignment="1">
      <alignment horizontal="center" vertical="center"/>
    </xf>
    <xf numFmtId="175" fontId="100" fillId="23" borderId="62" xfId="0" applyNumberFormat="1" applyFont="1" applyFill="1" applyBorder="1" applyAlignment="1">
      <alignment horizontal="center" vertical="center"/>
    </xf>
    <xf numFmtId="175" fontId="100" fillId="23" borderId="30" xfId="0" applyNumberFormat="1" applyFont="1" applyFill="1" applyBorder="1" applyAlignment="1">
      <alignment horizontal="center" vertical="center"/>
    </xf>
    <xf numFmtId="0" fontId="100" fillId="23" borderId="0" xfId="0" applyFont="1" applyFill="1"/>
    <xf numFmtId="0" fontId="99" fillId="123" borderId="49" xfId="0" applyFont="1" applyFill="1" applyBorder="1" applyAlignment="1">
      <alignment vertical="center"/>
    </xf>
    <xf numFmtId="3" fontId="0" fillId="123" borderId="10" xfId="0" applyNumberFormat="1" applyFill="1" applyBorder="1" applyAlignment="1">
      <alignment horizontal="center" vertical="center"/>
    </xf>
    <xf numFmtId="175" fontId="100" fillId="123" borderId="62" xfId="0" applyNumberFormat="1" applyFont="1" applyFill="1" applyBorder="1" applyAlignment="1">
      <alignment horizontal="center" vertical="center"/>
    </xf>
    <xf numFmtId="175" fontId="100" fillId="123" borderId="30" xfId="0" applyNumberFormat="1" applyFont="1" applyFill="1" applyBorder="1" applyAlignment="1">
      <alignment horizontal="center" vertical="center"/>
    </xf>
    <xf numFmtId="9" fontId="0" fillId="0" borderId="8" xfId="0" applyNumberFormat="1" applyBorder="1" applyAlignment="1">
      <alignment horizontal="center" vertical="center"/>
    </xf>
    <xf numFmtId="3" fontId="93" fillId="123" borderId="0" xfId="0" applyNumberFormat="1" applyFont="1" applyFill="1"/>
    <xf numFmtId="0" fontId="93" fillId="123" borderId="0" xfId="0" applyFont="1" applyFill="1"/>
    <xf numFmtId="175" fontId="0" fillId="0" borderId="67" xfId="0" applyNumberFormat="1" applyBorder="1" applyAlignment="1">
      <alignment horizontal="center" vertical="center"/>
    </xf>
    <xf numFmtId="175" fontId="100" fillId="0" borderId="62" xfId="0" applyNumberFormat="1" applyFont="1" applyBorder="1" applyAlignment="1">
      <alignment horizontal="center" vertical="center"/>
    </xf>
    <xf numFmtId="175" fontId="100" fillId="0" borderId="30" xfId="0" applyNumberFormat="1" applyFont="1" applyBorder="1" applyAlignment="1">
      <alignment horizontal="center" vertical="center"/>
    </xf>
    <xf numFmtId="175" fontId="100" fillId="0" borderId="56" xfId="0" applyNumberFormat="1" applyFont="1" applyBorder="1" applyAlignment="1">
      <alignment horizontal="center" vertical="center"/>
    </xf>
    <xf numFmtId="175" fontId="100" fillId="0" borderId="0" xfId="0" applyNumberFormat="1" applyFont="1" applyAlignment="1">
      <alignment horizontal="center" vertical="center"/>
    </xf>
    <xf numFmtId="0" fontId="94" fillId="0" borderId="0" xfId="0" applyFont="1" applyAlignment="1">
      <alignment horizontal="right" vertical="center"/>
    </xf>
    <xf numFmtId="175" fontId="0" fillId="0" borderId="40" xfId="0" applyNumberFormat="1" applyBorder="1" applyAlignment="1">
      <alignment horizontal="center" vertical="center"/>
    </xf>
    <xf numFmtId="175" fontId="99" fillId="69" borderId="5" xfId="0" applyNumberFormat="1" applyFont="1" applyFill="1" applyBorder="1" applyAlignment="1">
      <alignment horizontal="center" vertical="center"/>
    </xf>
    <xf numFmtId="175" fontId="99" fillId="0" borderId="67" xfId="0" quotePrefix="1" applyNumberFormat="1" applyFont="1" applyBorder="1" applyAlignment="1">
      <alignment horizontal="center" vertical="center"/>
    </xf>
    <xf numFmtId="175" fontId="99" fillId="0" borderId="30" xfId="0" applyNumberFormat="1" applyFont="1" applyBorder="1" applyAlignment="1">
      <alignment horizontal="center" vertical="center"/>
    </xf>
    <xf numFmtId="175" fontId="99" fillId="0" borderId="0" xfId="0" applyNumberFormat="1" applyFont="1" applyAlignment="1">
      <alignment horizontal="center" vertical="center"/>
    </xf>
    <xf numFmtId="175" fontId="99" fillId="0" borderId="57" xfId="1" applyNumberFormat="1" applyFont="1" applyBorder="1" applyAlignment="1">
      <alignment horizontal="center" vertical="center"/>
    </xf>
    <xf numFmtId="0" fontId="99" fillId="23" borderId="43" xfId="0" applyFont="1" applyFill="1" applyBorder="1" applyAlignment="1">
      <alignment vertical="center"/>
    </xf>
    <xf numFmtId="0" fontId="100" fillId="0" borderId="29" xfId="0" quotePrefix="1" applyFont="1" applyBorder="1" applyAlignment="1">
      <alignment horizontal="center" vertical="center"/>
    </xf>
    <xf numFmtId="0" fontId="100" fillId="70" borderId="0" xfId="0" applyFont="1" applyFill="1" applyAlignment="1">
      <alignment vertical="center"/>
    </xf>
    <xf numFmtId="0" fontId="100" fillId="70" borderId="5" xfId="0" applyFont="1" applyFill="1" applyBorder="1" applyAlignment="1">
      <alignment vertical="center"/>
    </xf>
    <xf numFmtId="175" fontId="100" fillId="0" borderId="65" xfId="0" applyNumberFormat="1" applyFont="1" applyBorder="1" applyAlignment="1">
      <alignment horizontal="center" vertical="center"/>
    </xf>
    <xf numFmtId="0" fontId="100" fillId="23" borderId="55" xfId="0" quotePrefix="1" applyFont="1" applyFill="1" applyBorder="1" applyAlignment="1">
      <alignment horizontal="center" vertical="center"/>
    </xf>
    <xf numFmtId="0" fontId="100" fillId="23" borderId="0" xfId="0" quotePrefix="1" applyFont="1" applyFill="1" applyAlignment="1">
      <alignment horizontal="center" vertical="center"/>
    </xf>
    <xf numFmtId="0" fontId="100" fillId="23" borderId="123" xfId="0" quotePrefix="1" applyFont="1" applyFill="1" applyBorder="1" applyAlignment="1">
      <alignment horizontal="center" vertical="center"/>
    </xf>
    <xf numFmtId="0" fontId="100" fillId="23" borderId="43" xfId="0" quotePrefix="1" applyFont="1" applyFill="1" applyBorder="1" applyAlignment="1">
      <alignment horizontal="center" vertical="center"/>
    </xf>
    <xf numFmtId="3" fontId="0" fillId="0" borderId="42" xfId="0" applyNumberFormat="1" applyBorder="1" applyAlignment="1">
      <alignment horizontal="center" vertical="center"/>
    </xf>
    <xf numFmtId="3" fontId="0" fillId="0" borderId="11" xfId="0" applyNumberFormat="1" applyBorder="1" applyAlignment="1">
      <alignment horizontal="center" vertical="center"/>
    </xf>
    <xf numFmtId="175" fontId="100" fillId="0" borderId="55" xfId="0" applyNumberFormat="1" applyFont="1" applyBorder="1" applyAlignment="1">
      <alignment horizontal="center" vertical="center"/>
    </xf>
    <xf numFmtId="175" fontId="100" fillId="0" borderId="63" xfId="0" applyNumberFormat="1" applyFont="1" applyBorder="1" applyAlignment="1">
      <alignment horizontal="center" vertical="center"/>
    </xf>
    <xf numFmtId="184" fontId="0" fillId="0" borderId="0" xfId="0" applyNumberFormat="1"/>
    <xf numFmtId="185" fontId="100" fillId="23" borderId="0" xfId="0" applyNumberFormat="1" applyFont="1" applyFill="1"/>
    <xf numFmtId="186" fontId="0" fillId="23" borderId="0" xfId="0" applyNumberFormat="1" applyFill="1"/>
    <xf numFmtId="0" fontId="113" fillId="23" borderId="0" xfId="0" applyFont="1" applyFill="1"/>
    <xf numFmtId="0" fontId="58" fillId="23" borderId="0" xfId="0" applyFont="1" applyFill="1"/>
    <xf numFmtId="0" fontId="113" fillId="120" borderId="102" xfId="0" applyFont="1" applyFill="1" applyBorder="1" applyAlignment="1">
      <alignment horizontal="center"/>
    </xf>
    <xf numFmtId="0" fontId="113" fillId="120" borderId="103" xfId="0" applyFont="1" applyFill="1" applyBorder="1" applyAlignment="1">
      <alignment horizontal="center"/>
    </xf>
    <xf numFmtId="0" fontId="0" fillId="23" borderId="0" xfId="0" quotePrefix="1" applyFill="1" applyAlignment="1">
      <alignment horizontal="right"/>
    </xf>
    <xf numFmtId="0" fontId="113" fillId="119" borderId="90" xfId="0" applyFont="1" applyFill="1" applyBorder="1"/>
    <xf numFmtId="0" fontId="0" fillId="119" borderId="91" xfId="0" applyFill="1" applyBorder="1"/>
    <xf numFmtId="0" fontId="0" fillId="119" borderId="92" xfId="0" applyFill="1" applyBorder="1"/>
    <xf numFmtId="9" fontId="0" fillId="23" borderId="100" xfId="1" applyFont="1" applyFill="1" applyBorder="1" applyAlignment="1">
      <alignment horizontal="center"/>
    </xf>
    <xf numFmtId="9" fontId="0" fillId="23" borderId="101" xfId="0" applyNumberFormat="1" applyFill="1" applyBorder="1" applyAlignment="1">
      <alignment horizontal="center"/>
    </xf>
    <xf numFmtId="175" fontId="0" fillId="23" borderId="100" xfId="0" applyNumberFormat="1" applyFill="1" applyBorder="1" applyAlignment="1">
      <alignment horizontal="center"/>
    </xf>
    <xf numFmtId="9" fontId="0" fillId="23" borderId="100" xfId="0" applyNumberFormat="1" applyFill="1" applyBorder="1" applyAlignment="1">
      <alignment horizontal="center"/>
    </xf>
    <xf numFmtId="175" fontId="0" fillId="23" borderId="101" xfId="0" applyNumberFormat="1" applyFill="1" applyBorder="1" applyAlignment="1">
      <alignment horizontal="center"/>
    </xf>
    <xf numFmtId="0" fontId="113" fillId="119" borderId="93" xfId="0" applyFont="1" applyFill="1" applyBorder="1"/>
    <xf numFmtId="0" fontId="0" fillId="119" borderId="85" xfId="0" applyFill="1" applyBorder="1"/>
    <xf numFmtId="0" fontId="0" fillId="119" borderId="94" xfId="0" applyFill="1" applyBorder="1"/>
    <xf numFmtId="175" fontId="0" fillId="23" borderId="86" xfId="0" applyNumberFormat="1" applyFill="1" applyBorder="1" applyAlignment="1">
      <alignment horizontal="center"/>
    </xf>
    <xf numFmtId="9" fontId="0" fillId="23" borderId="87" xfId="1" applyFont="1" applyFill="1" applyBorder="1" applyAlignment="1">
      <alignment horizontal="center"/>
    </xf>
    <xf numFmtId="9" fontId="0" fillId="23" borderId="87" xfId="0" applyNumberFormat="1" applyFill="1" applyBorder="1" applyAlignment="1">
      <alignment horizontal="center"/>
    </xf>
    <xf numFmtId="9" fontId="0" fillId="23" borderId="86" xfId="0" applyNumberFormat="1" applyFill="1" applyBorder="1" applyAlignment="1">
      <alignment horizontal="center"/>
    </xf>
    <xf numFmtId="175" fontId="0" fillId="23" borderId="86" xfId="1" applyNumberFormat="1" applyFont="1" applyFill="1" applyBorder="1" applyAlignment="1">
      <alignment horizontal="center"/>
    </xf>
    <xf numFmtId="175" fontId="0" fillId="23" borderId="87" xfId="1" applyNumberFormat="1" applyFont="1" applyFill="1" applyBorder="1" applyAlignment="1">
      <alignment horizontal="center"/>
    </xf>
    <xf numFmtId="0" fontId="113" fillId="119" borderId="104" xfId="0" applyFont="1" applyFill="1" applyBorder="1"/>
    <xf numFmtId="0" fontId="0" fillId="119" borderId="105" xfId="0" applyFill="1" applyBorder="1"/>
    <xf numFmtId="0" fontId="0" fillId="119" borderId="106" xfId="0" applyFill="1" applyBorder="1"/>
    <xf numFmtId="0" fontId="113" fillId="23" borderId="109" xfId="0" applyFont="1" applyFill="1" applyBorder="1"/>
    <xf numFmtId="0" fontId="0" fillId="23" borderId="43" xfId="0" applyFill="1" applyBorder="1"/>
    <xf numFmtId="0" fontId="0" fillId="23" borderId="110" xfId="0" applyFill="1" applyBorder="1"/>
    <xf numFmtId="0" fontId="113" fillId="119" borderId="107" xfId="0" applyFont="1" applyFill="1" applyBorder="1"/>
    <xf numFmtId="0" fontId="0" fillId="119" borderId="73" xfId="0" applyFill="1" applyBorder="1"/>
    <xf numFmtId="0" fontId="0" fillId="119" borderId="108" xfId="0" applyFill="1" applyBorder="1"/>
    <xf numFmtId="9" fontId="0" fillId="23" borderId="86" xfId="1" applyFont="1" applyFill="1" applyBorder="1" applyAlignment="1">
      <alignment horizontal="center"/>
    </xf>
    <xf numFmtId="10" fontId="0" fillId="23" borderId="86" xfId="1" applyNumberFormat="1" applyFont="1" applyFill="1" applyBorder="1" applyAlignment="1">
      <alignment horizontal="center"/>
    </xf>
    <xf numFmtId="10" fontId="0" fillId="23" borderId="87" xfId="1" applyNumberFormat="1" applyFont="1" applyFill="1" applyBorder="1" applyAlignment="1">
      <alignment horizontal="center"/>
    </xf>
    <xf numFmtId="0" fontId="113" fillId="119" borderId="95" xfId="0" applyFont="1" applyFill="1" applyBorder="1"/>
    <xf numFmtId="0" fontId="0" fillId="119" borderId="96" xfId="0" applyFill="1" applyBorder="1"/>
    <xf numFmtId="0" fontId="0" fillId="119" borderId="97" xfId="0" applyFill="1" applyBorder="1"/>
    <xf numFmtId="175" fontId="0" fillId="23" borderId="88" xfId="1" applyNumberFormat="1" applyFont="1" applyFill="1" applyBorder="1" applyAlignment="1">
      <alignment horizontal="center"/>
    </xf>
    <xf numFmtId="175" fontId="0" fillId="23" borderId="89" xfId="1" applyNumberFormat="1" applyFont="1" applyFill="1" applyBorder="1" applyAlignment="1">
      <alignment horizontal="center"/>
    </xf>
    <xf numFmtId="9" fontId="0" fillId="23" borderId="0" xfId="1" applyFont="1" applyFill="1" applyBorder="1" applyAlignment="1">
      <alignment horizontal="center"/>
    </xf>
    <xf numFmtId="0" fontId="0" fillId="23" borderId="112" xfId="0" applyFill="1" applyBorder="1"/>
    <xf numFmtId="0" fontId="0" fillId="23" borderId="112" xfId="0" quotePrefix="1" applyFill="1" applyBorder="1" applyAlignment="1">
      <alignment horizontal="right"/>
    </xf>
    <xf numFmtId="0" fontId="0" fillId="23" borderId="113" xfId="0" quotePrefix="1" applyFill="1" applyBorder="1" applyAlignment="1">
      <alignment horizontal="right"/>
    </xf>
    <xf numFmtId="0" fontId="0" fillId="23" borderId="113" xfId="0" applyFill="1" applyBorder="1"/>
    <xf numFmtId="0" fontId="113" fillId="23" borderId="113" xfId="0" applyFont="1" applyFill="1" applyBorder="1"/>
    <xf numFmtId="0" fontId="0" fillId="23" borderId="114" xfId="0" quotePrefix="1" applyFill="1" applyBorder="1" applyAlignment="1">
      <alignment horizontal="right"/>
    </xf>
    <xf numFmtId="0" fontId="0" fillId="23" borderId="114" xfId="0" applyFill="1" applyBorder="1"/>
    <xf numFmtId="0" fontId="113" fillId="23" borderId="114" xfId="0" applyFont="1" applyFill="1" applyBorder="1"/>
    <xf numFmtId="0" fontId="0" fillId="23" borderId="0" xfId="0" quotePrefix="1" applyFill="1"/>
    <xf numFmtId="0" fontId="113" fillId="23" borderId="73" xfId="0" applyFont="1" applyFill="1" applyBorder="1"/>
    <xf numFmtId="0" fontId="113" fillId="23" borderId="43" xfId="0" applyFont="1" applyFill="1" applyBorder="1"/>
    <xf numFmtId="0" fontId="113" fillId="23" borderId="110" xfId="0" applyFont="1" applyFill="1" applyBorder="1" applyAlignment="1">
      <alignment horizontal="center"/>
    </xf>
    <xf numFmtId="0" fontId="0" fillId="23" borderId="68" xfId="0" applyFill="1" applyBorder="1"/>
    <xf numFmtId="1" fontId="0" fillId="23" borderId="44" xfId="0" applyNumberFormat="1" applyFill="1" applyBorder="1" applyAlignment="1">
      <alignment horizontal="center"/>
    </xf>
    <xf numFmtId="3" fontId="0" fillId="23" borderId="44" xfId="0" applyNumberFormat="1" applyFill="1" applyBorder="1" applyAlignment="1">
      <alignment horizontal="center"/>
    </xf>
    <xf numFmtId="0" fontId="0" fillId="23" borderId="40" xfId="0" applyFill="1" applyBorder="1"/>
    <xf numFmtId="0" fontId="0" fillId="23" borderId="1" xfId="0" applyFill="1" applyBorder="1"/>
    <xf numFmtId="1" fontId="100" fillId="23" borderId="60" xfId="0" applyNumberFormat="1" applyFont="1" applyFill="1" applyBorder="1" applyAlignment="1">
      <alignment horizontal="center"/>
    </xf>
    <xf numFmtId="0" fontId="113" fillId="23" borderId="115" xfId="0" applyFont="1" applyFill="1" applyBorder="1" applyAlignment="1">
      <alignment horizontal="center" vertical="center" wrapText="1"/>
    </xf>
    <xf numFmtId="0" fontId="113" fillId="23" borderId="91" xfId="0" applyFont="1" applyFill="1" applyBorder="1" applyAlignment="1">
      <alignment horizontal="center" vertical="center" wrapText="1"/>
    </xf>
    <xf numFmtId="0" fontId="113" fillId="23" borderId="91" xfId="0" applyFont="1" applyFill="1" applyBorder="1" applyAlignment="1">
      <alignment horizontal="left" vertical="center"/>
    </xf>
    <xf numFmtId="0" fontId="0" fillId="23" borderId="56" xfId="0" applyFill="1" applyBorder="1" applyAlignment="1">
      <alignment horizontal="center" vertical="center" wrapText="1"/>
    </xf>
    <xf numFmtId="0" fontId="0" fillId="23" borderId="68" xfId="0" applyFill="1" applyBorder="1" applyAlignment="1">
      <alignment vertical="center"/>
    </xf>
    <xf numFmtId="1" fontId="0" fillId="23" borderId="63" xfId="0" applyNumberFormat="1" applyFill="1" applyBorder="1" applyAlignment="1">
      <alignment horizontal="center" vertical="center"/>
    </xf>
    <xf numFmtId="1" fontId="0" fillId="23" borderId="0" xfId="0" applyNumberFormat="1" applyFill="1" applyAlignment="1">
      <alignment horizontal="center" vertical="center"/>
    </xf>
    <xf numFmtId="9" fontId="0" fillId="23" borderId="63" xfId="1" applyFont="1" applyFill="1" applyBorder="1" applyAlignment="1">
      <alignment horizontal="center" vertical="center"/>
    </xf>
    <xf numFmtId="1" fontId="100" fillId="23" borderId="63" xfId="0" applyNumberFormat="1" applyFont="1" applyFill="1" applyBorder="1" applyAlignment="1">
      <alignment horizontal="center" vertical="center"/>
    </xf>
    <xf numFmtId="3" fontId="0" fillId="23" borderId="63" xfId="0" applyNumberFormat="1" applyFill="1" applyBorder="1" applyAlignment="1">
      <alignment horizontal="center" vertical="center"/>
    </xf>
    <xf numFmtId="3" fontId="0" fillId="23" borderId="0" xfId="0" applyNumberFormat="1" applyFill="1" applyAlignment="1">
      <alignment horizontal="center" vertical="center"/>
    </xf>
    <xf numFmtId="0" fontId="0" fillId="23" borderId="40" xfId="0" applyFill="1" applyBorder="1" applyAlignment="1">
      <alignment vertical="center"/>
    </xf>
    <xf numFmtId="3" fontId="0" fillId="23" borderId="56" xfId="0" applyNumberFormat="1" applyFill="1" applyBorder="1" applyAlignment="1">
      <alignment horizontal="center" vertical="center"/>
    </xf>
    <xf numFmtId="3" fontId="0" fillId="23" borderId="1" xfId="0" applyNumberFormat="1" applyFill="1" applyBorder="1" applyAlignment="1">
      <alignment horizontal="center" vertical="center"/>
    </xf>
    <xf numFmtId="9" fontId="0" fillId="23" borderId="56" xfId="1" applyFont="1" applyFill="1" applyBorder="1" applyAlignment="1">
      <alignment horizontal="center" vertical="center"/>
    </xf>
    <xf numFmtId="175" fontId="93" fillId="0" borderId="0" xfId="1" applyNumberFormat="1" applyFont="1" applyAlignment="1">
      <alignment horizontal="center"/>
    </xf>
    <xf numFmtId="10" fontId="93" fillId="0" borderId="0" xfId="1" applyNumberFormat="1" applyFont="1" applyAlignment="1">
      <alignment horizontal="center"/>
    </xf>
    <xf numFmtId="9" fontId="93" fillId="0" borderId="0" xfId="0" applyNumberFormat="1" applyFont="1" applyAlignment="1">
      <alignment horizontal="center"/>
    </xf>
    <xf numFmtId="177" fontId="0" fillId="0" borderId="0" xfId="0" applyNumberFormat="1"/>
    <xf numFmtId="0" fontId="113" fillId="0" borderId="0" xfId="0" applyFont="1"/>
    <xf numFmtId="10" fontId="100" fillId="23" borderId="0" xfId="0" applyNumberFormat="1" applyFont="1" applyFill="1"/>
    <xf numFmtId="0" fontId="97" fillId="68" borderId="4" xfId="0" applyFont="1" applyFill="1" applyBorder="1" applyAlignment="1">
      <alignment horizontal="left" vertical="center"/>
    </xf>
    <xf numFmtId="0" fontId="99" fillId="0" borderId="73" xfId="0" applyFont="1" applyBorder="1" applyAlignment="1">
      <alignment horizontal="justify" vertical="center"/>
    </xf>
    <xf numFmtId="3" fontId="99" fillId="0" borderId="126" xfId="0" applyNumberFormat="1" applyFont="1" applyBorder="1" applyAlignment="1">
      <alignment horizontal="center" vertical="center"/>
    </xf>
    <xf numFmtId="0" fontId="99" fillId="0" borderId="126" xfId="0" applyFont="1" applyBorder="1" applyAlignment="1">
      <alignment horizontal="center" vertical="center"/>
    </xf>
    <xf numFmtId="9" fontId="99" fillId="0" borderId="127" xfId="1" applyFont="1" applyBorder="1" applyAlignment="1">
      <alignment horizontal="center" vertical="center"/>
    </xf>
    <xf numFmtId="9" fontId="99" fillId="0" borderId="73" xfId="0" applyNumberFormat="1" applyFont="1" applyBorder="1" applyAlignment="1">
      <alignment horizontal="center" vertical="center"/>
    </xf>
    <xf numFmtId="0" fontId="99" fillId="23" borderId="0" xfId="0" quotePrefix="1" applyFont="1" applyFill="1" applyAlignment="1">
      <alignment horizontal="center" vertical="center"/>
    </xf>
    <xf numFmtId="0" fontId="0" fillId="23" borderId="85" xfId="0" applyFill="1" applyBorder="1"/>
    <xf numFmtId="9" fontId="0" fillId="23" borderId="85" xfId="1" applyFont="1" applyFill="1" applyBorder="1"/>
    <xf numFmtId="9" fontId="0" fillId="23" borderId="73" xfId="1" applyFont="1" applyFill="1" applyBorder="1"/>
    <xf numFmtId="0" fontId="0" fillId="124" borderId="73" xfId="0" applyFill="1" applyBorder="1" applyAlignment="1">
      <alignment horizontal="center" wrapText="1"/>
    </xf>
    <xf numFmtId="0" fontId="0" fillId="125" borderId="73" xfId="0" applyFill="1" applyBorder="1" applyAlignment="1">
      <alignment horizontal="center" wrapText="1"/>
    </xf>
    <xf numFmtId="0" fontId="0" fillId="126" borderId="73" xfId="0" applyFill="1" applyBorder="1" applyAlignment="1">
      <alignment horizontal="center" wrapText="1"/>
    </xf>
    <xf numFmtId="0" fontId="0" fillId="23" borderId="0" xfId="0" applyFill="1" applyAlignment="1">
      <alignment horizontal="center" wrapText="1"/>
    </xf>
    <xf numFmtId="3" fontId="0" fillId="23" borderId="73" xfId="1" applyNumberFormat="1" applyFont="1" applyFill="1" applyBorder="1"/>
    <xf numFmtId="3" fontId="0" fillId="23" borderId="73" xfId="0" applyNumberFormat="1" applyFill="1" applyBorder="1"/>
    <xf numFmtId="3" fontId="0" fillId="23" borderId="0" xfId="0" applyNumberFormat="1" applyFill="1"/>
    <xf numFmtId="3" fontId="0" fillId="23" borderId="85" xfId="1" applyNumberFormat="1" applyFont="1" applyFill="1" applyBorder="1"/>
    <xf numFmtId="3" fontId="0" fillId="23" borderId="85" xfId="0" applyNumberFormat="1" applyFill="1" applyBorder="1"/>
    <xf numFmtId="3" fontId="93" fillId="77" borderId="0" xfId="0" applyNumberFormat="1" applyFont="1" applyFill="1"/>
    <xf numFmtId="0" fontId="0" fillId="127" borderId="0" xfId="0" applyFill="1"/>
    <xf numFmtId="175" fontId="0" fillId="23" borderId="73" xfId="1" applyNumberFormat="1" applyFont="1" applyFill="1" applyBorder="1"/>
    <xf numFmtId="175" fontId="0" fillId="23" borderId="85" xfId="1" applyNumberFormat="1" applyFont="1" applyFill="1" applyBorder="1"/>
    <xf numFmtId="9" fontId="93" fillId="23" borderId="0" xfId="1" applyFont="1" applyFill="1"/>
    <xf numFmtId="9" fontId="93" fillId="77" borderId="0" xfId="1" applyFont="1" applyFill="1"/>
    <xf numFmtId="10" fontId="0" fillId="0" borderId="0" xfId="1" applyNumberFormat="1" applyFont="1"/>
    <xf numFmtId="175" fontId="93" fillId="0" borderId="0" xfId="1" applyNumberFormat="1" applyFont="1"/>
    <xf numFmtId="0" fontId="0" fillId="77" borderId="0" xfId="0" applyFill="1"/>
    <xf numFmtId="3" fontId="0" fillId="77" borderId="73" xfId="0" applyNumberFormat="1" applyFill="1" applyBorder="1"/>
    <xf numFmtId="175" fontId="100" fillId="23" borderId="0" xfId="1" applyNumberFormat="1" applyFont="1" applyFill="1"/>
    <xf numFmtId="0" fontId="100" fillId="77" borderId="0" xfId="0" applyFont="1" applyFill="1"/>
    <xf numFmtId="9" fontId="99" fillId="0" borderId="0" xfId="1" applyFont="1" applyAlignment="1">
      <alignment horizontal="center" vertical="center"/>
    </xf>
    <xf numFmtId="0" fontId="62" fillId="0" borderId="61" xfId="0" applyFont="1" applyBorder="1" applyAlignment="1">
      <alignment horizontal="center" vertical="center"/>
    </xf>
    <xf numFmtId="0" fontId="62" fillId="0" borderId="5" xfId="0" applyFont="1" applyBorder="1" applyAlignment="1">
      <alignment horizontal="center" vertical="center"/>
    </xf>
    <xf numFmtId="175" fontId="100" fillId="0" borderId="0" xfId="1" applyNumberFormat="1" applyFont="1"/>
    <xf numFmtId="10" fontId="100" fillId="0" borderId="0" xfId="1" applyNumberFormat="1" applyFont="1"/>
    <xf numFmtId="0" fontId="62" fillId="0" borderId="64" xfId="0" applyFont="1" applyBorder="1" applyAlignment="1">
      <alignment horizontal="center" vertical="center"/>
    </xf>
    <xf numFmtId="0" fontId="62" fillId="0" borderId="9" xfId="0" applyFont="1" applyBorder="1" applyAlignment="1">
      <alignment horizontal="center" vertical="center"/>
    </xf>
    <xf numFmtId="3" fontId="114" fillId="0" borderId="0" xfId="0" applyNumberFormat="1" applyFont="1" applyAlignment="1">
      <alignment horizontal="right"/>
    </xf>
    <xf numFmtId="3" fontId="114" fillId="0" borderId="81" xfId="0" applyNumberFormat="1" applyFont="1" applyBorder="1" applyAlignment="1">
      <alignment horizontal="right"/>
    </xf>
    <xf numFmtId="10" fontId="94" fillId="0" borderId="0" xfId="1" applyNumberFormat="1" applyFont="1" applyAlignment="1">
      <alignment horizontal="center" vertical="center"/>
    </xf>
    <xf numFmtId="10" fontId="94" fillId="0" borderId="0" xfId="1" applyNumberFormat="1" applyFont="1" applyFill="1" applyAlignment="1">
      <alignment horizontal="center" vertical="center"/>
    </xf>
    <xf numFmtId="175" fontId="0" fillId="77" borderId="0" xfId="0" applyNumberFormat="1" applyFill="1"/>
    <xf numFmtId="175" fontId="0" fillId="77" borderId="0" xfId="1" applyNumberFormat="1" applyFont="1" applyFill="1"/>
    <xf numFmtId="10" fontId="100" fillId="77" borderId="0" xfId="0" applyNumberFormat="1" applyFont="1" applyFill="1"/>
    <xf numFmtId="0" fontId="0" fillId="0" borderId="0" xfId="0" applyAlignment="1">
      <alignment wrapText="1"/>
    </xf>
    <xf numFmtId="0" fontId="0" fillId="123" borderId="85" xfId="0" applyFill="1" applyBorder="1"/>
    <xf numFmtId="3" fontId="0" fillId="123" borderId="85" xfId="1" applyNumberFormat="1" applyFont="1" applyFill="1" applyBorder="1"/>
    <xf numFmtId="3" fontId="0" fillId="123" borderId="73" xfId="0" applyNumberFormat="1" applyFill="1" applyBorder="1"/>
    <xf numFmtId="3" fontId="0" fillId="123" borderId="73" xfId="1" applyNumberFormat="1" applyFont="1" applyFill="1" applyBorder="1"/>
    <xf numFmtId="175" fontId="0" fillId="123" borderId="85" xfId="1" applyNumberFormat="1" applyFont="1" applyFill="1" applyBorder="1"/>
    <xf numFmtId="175" fontId="0" fillId="123" borderId="73" xfId="1" applyNumberFormat="1" applyFont="1" applyFill="1" applyBorder="1"/>
    <xf numFmtId="3" fontId="0" fillId="123" borderId="0" xfId="0" applyNumberFormat="1" applyFill="1"/>
    <xf numFmtId="3" fontId="0" fillId="123" borderId="85" xfId="0" applyNumberFormat="1" applyFill="1" applyBorder="1"/>
    <xf numFmtId="0" fontId="0" fillId="123" borderId="73" xfId="0" applyFill="1" applyBorder="1"/>
    <xf numFmtId="0" fontId="100" fillId="123" borderId="0" xfId="0" applyFont="1" applyFill="1"/>
    <xf numFmtId="3" fontId="115" fillId="0" borderId="0" xfId="0" applyNumberFormat="1" applyFont="1" applyAlignment="1">
      <alignment horizontal="right" vertical="center"/>
    </xf>
    <xf numFmtId="187" fontId="94" fillId="0" borderId="0" xfId="0" applyNumberFormat="1" applyFont="1" applyAlignment="1">
      <alignment horizontal="center" vertical="center"/>
    </xf>
    <xf numFmtId="183" fontId="0" fillId="0" borderId="41" xfId="0" applyNumberFormat="1" applyBorder="1"/>
    <xf numFmtId="175" fontId="93" fillId="0" borderId="0" xfId="1" applyNumberFormat="1" applyFont="1" applyAlignment="1">
      <alignment horizontal="left"/>
    </xf>
    <xf numFmtId="3" fontId="93" fillId="23" borderId="0" xfId="0" applyNumberFormat="1" applyFont="1" applyFill="1"/>
    <xf numFmtId="3" fontId="118" fillId="128" borderId="0" xfId="0" applyNumberFormat="1" applyFont="1" applyFill="1" applyAlignment="1">
      <alignment horizontal="right" vertical="center"/>
    </xf>
    <xf numFmtId="3" fontId="118" fillId="128" borderId="0" xfId="0" applyNumberFormat="1" applyFont="1" applyFill="1" applyAlignment="1">
      <alignment vertical="center"/>
    </xf>
    <xf numFmtId="0" fontId="103" fillId="70" borderId="41" xfId="0" applyFont="1" applyFill="1" applyBorder="1" applyAlignment="1">
      <alignment horizontal="center" vertical="center"/>
    </xf>
    <xf numFmtId="0" fontId="0" fillId="124" borderId="68" xfId="0" applyFill="1" applyBorder="1"/>
    <xf numFmtId="0" fontId="0" fillId="124" borderId="0" xfId="0" applyFill="1"/>
    <xf numFmtId="175" fontId="0" fillId="127" borderId="0" xfId="1" applyNumberFormat="1" applyFont="1" applyFill="1"/>
    <xf numFmtId="9" fontId="0" fillId="127" borderId="0" xfId="1" applyFont="1" applyFill="1"/>
    <xf numFmtId="175" fontId="0" fillId="127" borderId="0" xfId="0" applyNumberFormat="1" applyFill="1"/>
    <xf numFmtId="10" fontId="0" fillId="127" borderId="0" xfId="0" applyNumberFormat="1" applyFill="1"/>
    <xf numFmtId="9" fontId="0" fillId="127" borderId="0" xfId="0" applyNumberFormat="1" applyFill="1"/>
    <xf numFmtId="10" fontId="100" fillId="23" borderId="124" xfId="0" quotePrefix="1" applyNumberFormat="1" applyFont="1" applyFill="1" applyBorder="1" applyAlignment="1">
      <alignment horizontal="center" vertical="center"/>
    </xf>
    <xf numFmtId="0" fontId="100" fillId="23" borderId="61" xfId="0" quotePrefix="1" applyFont="1" applyFill="1" applyBorder="1" applyAlignment="1">
      <alignment horizontal="center" vertical="center"/>
    </xf>
    <xf numFmtId="10" fontId="0" fillId="127" borderId="0" xfId="1" applyNumberFormat="1" applyFont="1" applyFill="1"/>
    <xf numFmtId="0" fontId="93" fillId="77" borderId="0" xfId="0" applyFont="1" applyFill="1"/>
    <xf numFmtId="14" fontId="93" fillId="77" borderId="0" xfId="0" applyNumberFormat="1" applyFont="1" applyFill="1"/>
    <xf numFmtId="3" fontId="93" fillId="77" borderId="0" xfId="0" applyNumberFormat="1" applyFont="1" applyFill="1" applyAlignment="1">
      <alignment horizontal="center"/>
    </xf>
    <xf numFmtId="10" fontId="93" fillId="77" borderId="0" xfId="0" applyNumberFormat="1" applyFont="1" applyFill="1" applyAlignment="1">
      <alignment horizontal="center"/>
    </xf>
    <xf numFmtId="175" fontId="93" fillId="77" borderId="0" xfId="0" applyNumberFormat="1" applyFont="1" applyFill="1" applyAlignment="1">
      <alignment horizontal="center"/>
    </xf>
    <xf numFmtId="0" fontId="93" fillId="77" borderId="0" xfId="0" applyFont="1" applyFill="1" applyAlignment="1">
      <alignment horizontal="center"/>
    </xf>
    <xf numFmtId="179" fontId="94" fillId="77" borderId="0" xfId="0" applyNumberFormat="1" applyFont="1" applyFill="1" applyAlignment="1">
      <alignment horizontal="center" vertical="center" wrapText="1"/>
    </xf>
    <xf numFmtId="3" fontId="94" fillId="77" borderId="0" xfId="0" applyNumberFormat="1" applyFont="1" applyFill="1" applyAlignment="1">
      <alignment horizontal="center" vertical="center"/>
    </xf>
    <xf numFmtId="3" fontId="95" fillId="77" borderId="0" xfId="0" applyNumberFormat="1" applyFont="1" applyFill="1" applyAlignment="1">
      <alignment horizontal="center"/>
    </xf>
    <xf numFmtId="10" fontId="93" fillId="77" borderId="0" xfId="0" applyNumberFormat="1" applyFont="1" applyFill="1" applyAlignment="1">
      <alignment horizontal="center" vertical="center"/>
    </xf>
    <xf numFmtId="10" fontId="94" fillId="77" borderId="0" xfId="0" applyNumberFormat="1" applyFont="1" applyFill="1" applyAlignment="1">
      <alignment horizontal="center" vertical="center"/>
    </xf>
    <xf numFmtId="175" fontId="93" fillId="77" borderId="0" xfId="0" applyNumberFormat="1" applyFont="1" applyFill="1" applyAlignment="1">
      <alignment horizontal="center" vertical="center"/>
    </xf>
    <xf numFmtId="9" fontId="93" fillId="77" borderId="0" xfId="1" applyFont="1" applyFill="1" applyBorder="1" applyAlignment="1">
      <alignment horizontal="center"/>
    </xf>
    <xf numFmtId="9" fontId="93" fillId="77" borderId="0" xfId="0" applyNumberFormat="1" applyFont="1" applyFill="1" applyAlignment="1">
      <alignment horizontal="center" vertical="center"/>
    </xf>
    <xf numFmtId="10" fontId="94" fillId="77" borderId="0" xfId="1" applyNumberFormat="1" applyFont="1" applyFill="1" applyAlignment="1">
      <alignment horizontal="center" vertical="center"/>
    </xf>
    <xf numFmtId="3" fontId="62" fillId="123" borderId="85" xfId="1" applyNumberFormat="1" applyFont="1" applyFill="1" applyBorder="1"/>
    <xf numFmtId="0" fontId="100" fillId="23" borderId="69" xfId="0" quotePrefix="1" applyFont="1" applyFill="1" applyBorder="1" applyAlignment="1">
      <alignment horizontal="center" vertical="center"/>
    </xf>
    <xf numFmtId="0" fontId="100" fillId="23" borderId="62" xfId="0" applyFont="1" applyFill="1" applyBorder="1" applyAlignment="1">
      <alignment horizontal="center" vertical="center"/>
    </xf>
    <xf numFmtId="0" fontId="100" fillId="23" borderId="30" xfId="0" applyFont="1" applyFill="1" applyBorder="1" applyAlignment="1">
      <alignment horizontal="center" vertical="center"/>
    </xf>
    <xf numFmtId="49" fontId="100" fillId="23" borderId="1" xfId="0" quotePrefix="1" applyNumberFormat="1" applyFont="1" applyFill="1" applyBorder="1" applyAlignment="1">
      <alignment horizontal="center" vertical="center"/>
    </xf>
    <xf numFmtId="0" fontId="106" fillId="70" borderId="0" xfId="0" applyFont="1" applyFill="1" applyAlignment="1">
      <alignment horizontal="center" vertical="center"/>
    </xf>
    <xf numFmtId="0" fontId="113" fillId="124" borderId="131" xfId="0" applyFont="1" applyFill="1" applyBorder="1"/>
    <xf numFmtId="0" fontId="0" fillId="124" borderId="131" xfId="0" applyFill="1" applyBorder="1"/>
    <xf numFmtId="0" fontId="113" fillId="124" borderId="131" xfId="0" applyFont="1" applyFill="1" applyBorder="1" applyAlignment="1">
      <alignment horizontal="center"/>
    </xf>
    <xf numFmtId="0" fontId="148" fillId="124" borderId="131" xfId="0" applyFont="1" applyFill="1" applyBorder="1" applyAlignment="1">
      <alignment horizontal="center"/>
    </xf>
    <xf numFmtId="175" fontId="0" fillId="23" borderId="131" xfId="1" applyNumberFormat="1" applyFont="1" applyFill="1" applyBorder="1" applyAlignment="1">
      <alignment horizontal="center"/>
    </xf>
    <xf numFmtId="9" fontId="0" fillId="23" borderId="131" xfId="1" applyFont="1" applyFill="1" applyBorder="1" applyAlignment="1">
      <alignment horizontal="center"/>
    </xf>
    <xf numFmtId="0" fontId="0" fillId="23" borderId="0" xfId="0" applyFill="1" applyAlignment="1">
      <alignment horizontal="right"/>
    </xf>
    <xf numFmtId="0" fontId="0" fillId="23" borderId="0" xfId="0" applyFill="1" applyAlignment="1">
      <alignment horizontal="left"/>
    </xf>
    <xf numFmtId="9" fontId="0" fillId="0" borderId="0" xfId="1" applyFont="1" applyAlignment="1">
      <alignment horizontal="center" vertical="center"/>
    </xf>
    <xf numFmtId="0" fontId="113" fillId="120" borderId="98" xfId="0" applyFont="1" applyFill="1" applyBorder="1" applyAlignment="1">
      <alignment horizontal="center"/>
    </xf>
    <xf numFmtId="0" fontId="113" fillId="120" borderId="99" xfId="0" applyFont="1" applyFill="1" applyBorder="1" applyAlignment="1">
      <alignment horizontal="center"/>
    </xf>
    <xf numFmtId="0" fontId="113" fillId="23" borderId="55" xfId="0" applyFont="1" applyFill="1" applyBorder="1" applyAlignment="1">
      <alignment horizontal="left" vertical="center" wrapText="1"/>
    </xf>
    <xf numFmtId="0" fontId="113" fillId="23" borderId="56" xfId="0" applyFont="1" applyFill="1" applyBorder="1" applyAlignment="1">
      <alignment horizontal="left" vertical="center" wrapText="1"/>
    </xf>
    <xf numFmtId="0" fontId="92" fillId="23" borderId="55" xfId="0" applyFont="1" applyFill="1" applyBorder="1" applyAlignment="1">
      <alignment horizontal="left" vertical="center" wrapText="1"/>
    </xf>
    <xf numFmtId="0" fontId="92" fillId="23" borderId="56" xfId="0" applyFont="1" applyFill="1" applyBorder="1" applyAlignment="1">
      <alignment horizontal="left" vertical="center" wrapText="1"/>
    </xf>
    <xf numFmtId="0" fontId="92" fillId="120" borderId="98" xfId="0" applyFont="1" applyFill="1" applyBorder="1" applyAlignment="1">
      <alignment horizontal="center"/>
    </xf>
    <xf numFmtId="0" fontId="92" fillId="120" borderId="99" xfId="0" applyFont="1" applyFill="1" applyBorder="1" applyAlignment="1">
      <alignment horizontal="center"/>
    </xf>
    <xf numFmtId="177" fontId="0" fillId="23" borderId="0" xfId="0" applyNumberFormat="1" applyFill="1" applyAlignment="1">
      <alignment horizontal="right"/>
    </xf>
    <xf numFmtId="177" fontId="0" fillId="23" borderId="1" xfId="0" applyNumberFormat="1" applyFill="1" applyBorder="1" applyAlignment="1">
      <alignment horizontal="right"/>
    </xf>
    <xf numFmtId="177" fontId="0" fillId="23" borderId="60" xfId="0" applyNumberFormat="1" applyFill="1" applyBorder="1" applyAlignment="1">
      <alignment horizontal="right"/>
    </xf>
    <xf numFmtId="0" fontId="96" fillId="72" borderId="109" xfId="0" applyFont="1" applyFill="1" applyBorder="1" applyAlignment="1">
      <alignment horizontal="center"/>
    </xf>
    <xf numFmtId="0" fontId="96" fillId="72" borderId="43" xfId="0" applyFont="1" applyFill="1" applyBorder="1" applyAlignment="1">
      <alignment horizontal="center"/>
    </xf>
    <xf numFmtId="0" fontId="96" fillId="72" borderId="110" xfId="0" applyFont="1" applyFill="1" applyBorder="1" applyAlignment="1">
      <alignment horizontal="center"/>
    </xf>
    <xf numFmtId="177" fontId="0" fillId="23" borderId="44" xfId="0" applyNumberFormat="1" applyFill="1" applyBorder="1" applyAlignment="1">
      <alignment horizontal="right"/>
    </xf>
    <xf numFmtId="177" fontId="0" fillId="124" borderId="0" xfId="0" applyNumberFormat="1" applyFill="1" applyAlignment="1">
      <alignment horizontal="right"/>
    </xf>
    <xf numFmtId="177" fontId="0" fillId="124" borderId="44" xfId="0" applyNumberFormat="1" applyFill="1" applyBorder="1" applyAlignment="1">
      <alignment horizontal="right"/>
    </xf>
    <xf numFmtId="0" fontId="97" fillId="70" borderId="43" xfId="0" applyFont="1" applyFill="1" applyBorder="1" applyAlignment="1">
      <alignment horizontal="left" vertical="center"/>
    </xf>
    <xf numFmtId="0" fontId="97" fillId="69" borderId="33" xfId="0" applyFont="1" applyFill="1" applyBorder="1" applyAlignment="1">
      <alignment horizontal="left" vertical="center"/>
    </xf>
    <xf numFmtId="0" fontId="97" fillId="69" borderId="43" xfId="0" applyFont="1" applyFill="1" applyBorder="1" applyAlignment="1">
      <alignment horizontal="left" vertical="center"/>
    </xf>
    <xf numFmtId="0" fontId="0" fillId="0" borderId="41" xfId="0" applyBorder="1" applyAlignment="1">
      <alignment vertical="center" wrapText="1"/>
    </xf>
    <xf numFmtId="0" fontId="97" fillId="68" borderId="8" xfId="0" applyFont="1" applyFill="1" applyBorder="1" applyAlignment="1">
      <alignment horizontal="center" vertical="center"/>
    </xf>
    <xf numFmtId="0" fontId="97" fillId="68" borderId="5" xfId="0" applyFont="1" applyFill="1" applyBorder="1" applyAlignment="1">
      <alignment horizontal="center" vertical="center"/>
    </xf>
    <xf numFmtId="0" fontId="97" fillId="69" borderId="33" xfId="0" applyFont="1" applyFill="1" applyBorder="1" applyAlignment="1">
      <alignment vertical="center"/>
    </xf>
    <xf numFmtId="0" fontId="97" fillId="69" borderId="5" xfId="0" applyFont="1" applyFill="1" applyBorder="1" applyAlignment="1">
      <alignment vertical="center"/>
    </xf>
    <xf numFmtId="0" fontId="97" fillId="68" borderId="42" xfId="0" applyFont="1" applyFill="1" applyBorder="1" applyAlignment="1">
      <alignment horizontal="center" vertical="center"/>
    </xf>
    <xf numFmtId="0" fontId="97" fillId="68" borderId="0" xfId="0" applyFont="1" applyFill="1" applyAlignment="1">
      <alignment horizontal="center" vertical="center"/>
    </xf>
    <xf numFmtId="0" fontId="99" fillId="68" borderId="55" xfId="0" applyFont="1" applyFill="1" applyBorder="1" applyAlignment="1">
      <alignment horizontal="center" vertical="center" wrapText="1"/>
    </xf>
    <xf numFmtId="0" fontId="99" fillId="68" borderId="56" xfId="0" applyFont="1" applyFill="1" applyBorder="1" applyAlignment="1">
      <alignment horizontal="center" vertical="center" wrapText="1"/>
    </xf>
    <xf numFmtId="0" fontId="99" fillId="68" borderId="59" xfId="0" applyFont="1" applyFill="1" applyBorder="1" applyAlignment="1">
      <alignment horizontal="center" vertical="center" wrapText="1"/>
    </xf>
    <xf numFmtId="0" fontId="99" fillId="68" borderId="60" xfId="0" applyFont="1" applyFill="1" applyBorder="1" applyAlignment="1">
      <alignment horizontal="center" vertical="center" wrapText="1"/>
    </xf>
    <xf numFmtId="0" fontId="101" fillId="0" borderId="7" xfId="0" applyFont="1" applyBorder="1" applyAlignment="1">
      <alignment horizontal="justify" vertical="center"/>
    </xf>
    <xf numFmtId="0" fontId="99" fillId="0" borderId="38" xfId="0" applyFont="1" applyBorder="1" applyAlignment="1">
      <alignment vertical="center"/>
    </xf>
    <xf numFmtId="0" fontId="101" fillId="0" borderId="41" xfId="0" applyFont="1" applyBorder="1" applyAlignment="1">
      <alignment horizontal="justify" vertical="center"/>
    </xf>
    <xf numFmtId="0" fontId="99" fillId="68" borderId="41" xfId="0" applyFont="1" applyFill="1" applyBorder="1" applyAlignment="1">
      <alignment horizontal="center" vertical="center" wrapText="1"/>
    </xf>
    <xf numFmtId="0" fontId="99" fillId="68" borderId="1" xfId="0" applyFont="1" applyFill="1" applyBorder="1" applyAlignment="1">
      <alignment horizontal="center" vertical="center" wrapText="1"/>
    </xf>
    <xf numFmtId="0" fontId="97" fillId="68" borderId="32" xfId="0" applyFont="1" applyFill="1" applyBorder="1" applyAlignment="1">
      <alignment horizontal="center" vertical="center"/>
    </xf>
    <xf numFmtId="0" fontId="97" fillId="68" borderId="1" xfId="0" applyFont="1" applyFill="1" applyBorder="1" applyAlignment="1">
      <alignment horizontal="center" vertical="center"/>
    </xf>
    <xf numFmtId="0" fontId="98" fillId="71" borderId="44" xfId="0" applyFont="1" applyFill="1" applyBorder="1" applyAlignment="1">
      <alignment horizontal="left" vertical="center"/>
    </xf>
    <xf numFmtId="0" fontId="98" fillId="71" borderId="29" xfId="0" applyFont="1" applyFill="1" applyBorder="1" applyAlignment="1">
      <alignment horizontal="left" vertical="center"/>
    </xf>
    <xf numFmtId="0" fontId="99" fillId="68" borderId="39" xfId="0" applyFont="1" applyFill="1" applyBorder="1" applyAlignment="1">
      <alignment horizontal="center" vertical="center" wrapText="1"/>
    </xf>
    <xf numFmtId="0" fontId="99" fillId="68" borderId="40" xfId="0" applyFont="1" applyFill="1" applyBorder="1" applyAlignment="1">
      <alignment horizontal="center" vertical="center" wrapText="1"/>
    </xf>
    <xf numFmtId="0" fontId="96" fillId="74" borderId="44" xfId="0" applyFont="1" applyFill="1" applyBorder="1" applyAlignment="1">
      <alignment horizontal="left" vertical="center"/>
    </xf>
    <xf numFmtId="0" fontId="96" fillId="74" borderId="29" xfId="0" applyFont="1" applyFill="1" applyBorder="1" applyAlignment="1">
      <alignment horizontal="left" vertical="center"/>
    </xf>
    <xf numFmtId="0" fontId="104" fillId="0" borderId="41" xfId="0" applyFont="1" applyBorder="1" applyAlignment="1">
      <alignment horizontal="justify" vertical="center"/>
    </xf>
    <xf numFmtId="9" fontId="94" fillId="0" borderId="37" xfId="1" applyFont="1" applyBorder="1" applyAlignment="1">
      <alignment horizontal="right" vertical="center"/>
    </xf>
    <xf numFmtId="0" fontId="94" fillId="0" borderId="38" xfId="0" applyFont="1" applyBorder="1" applyAlignment="1">
      <alignment vertical="center"/>
    </xf>
    <xf numFmtId="0" fontId="104" fillId="0" borderId="7" xfId="0" applyFont="1" applyBorder="1" applyAlignment="1">
      <alignment horizontal="justify" vertical="center"/>
    </xf>
    <xf numFmtId="0" fontId="110" fillId="0" borderId="7" xfId="0" applyFont="1" applyBorder="1" applyAlignment="1">
      <alignment horizontal="justify" vertical="center"/>
    </xf>
    <xf numFmtId="0" fontId="108" fillId="68" borderId="8" xfId="0" applyFont="1" applyFill="1" applyBorder="1" applyAlignment="1">
      <alignment horizontal="center" vertical="center"/>
    </xf>
    <xf numFmtId="0" fontId="108" fillId="68" borderId="0" xfId="0" applyFont="1" applyFill="1" applyAlignment="1">
      <alignment horizontal="center" vertical="center"/>
    </xf>
    <xf numFmtId="0" fontId="108" fillId="69" borderId="43" xfId="0" applyFont="1" applyFill="1" applyBorder="1" applyAlignment="1">
      <alignment vertical="center"/>
    </xf>
    <xf numFmtId="14" fontId="94" fillId="70" borderId="34" xfId="0" applyNumberFormat="1" applyFont="1" applyFill="1" applyBorder="1" applyAlignment="1">
      <alignment horizontal="right" vertical="center"/>
    </xf>
    <xf numFmtId="0" fontId="94" fillId="0" borderId="35" xfId="0" applyFont="1" applyBorder="1" applyAlignment="1">
      <alignment horizontal="right" vertical="center"/>
    </xf>
    <xf numFmtId="0" fontId="94" fillId="0" borderId="36" xfId="0" applyFont="1" applyBorder="1" applyAlignment="1">
      <alignment vertical="center"/>
    </xf>
    <xf numFmtId="3" fontId="94" fillId="0" borderId="36" xfId="0" applyNumberFormat="1" applyFont="1" applyBorder="1" applyAlignment="1">
      <alignment horizontal="right" vertical="center"/>
    </xf>
    <xf numFmtId="0" fontId="108" fillId="69" borderId="33" xfId="0" applyFont="1" applyFill="1" applyBorder="1" applyAlignment="1">
      <alignment vertical="center"/>
    </xf>
    <xf numFmtId="0" fontId="108" fillId="68" borderId="5" xfId="0" applyFont="1" applyFill="1" applyBorder="1" applyAlignment="1">
      <alignment horizontal="center" vertical="center"/>
    </xf>
    <xf numFmtId="0" fontId="96" fillId="75" borderId="44" xfId="0" applyFont="1" applyFill="1" applyBorder="1" applyAlignment="1">
      <alignment horizontal="left" vertical="center"/>
    </xf>
    <xf numFmtId="0" fontId="96" fillId="75" borderId="60" xfId="0" applyFont="1" applyFill="1" applyBorder="1" applyAlignment="1">
      <alignment horizontal="left" vertical="center"/>
    </xf>
    <xf numFmtId="0" fontId="99" fillId="68" borderId="63" xfId="0" applyFont="1" applyFill="1" applyBorder="1" applyAlignment="1">
      <alignment horizontal="center" vertical="center" wrapText="1"/>
    </xf>
    <xf numFmtId="0" fontId="99" fillId="68" borderId="0" xfId="0" applyFont="1" applyFill="1" applyAlignment="1">
      <alignment horizontal="center" vertical="center" wrapText="1"/>
    </xf>
    <xf numFmtId="0" fontId="99" fillId="68" borderId="44" xfId="0" applyFont="1" applyFill="1" applyBorder="1" applyAlignment="1">
      <alignment horizontal="center" vertical="center" wrapText="1"/>
    </xf>
    <xf numFmtId="0" fontId="104" fillId="0" borderId="0" xfId="0" applyFont="1" applyAlignment="1">
      <alignment horizontal="justify" vertical="center"/>
    </xf>
    <xf numFmtId="0" fontId="96" fillId="76" borderId="44" xfId="0" applyFont="1" applyFill="1" applyBorder="1" applyAlignment="1">
      <alignment horizontal="left" vertical="center"/>
    </xf>
    <xf numFmtId="0" fontId="96" fillId="76" borderId="29" xfId="0" applyFont="1" applyFill="1" applyBorder="1" applyAlignment="1">
      <alignment horizontal="left" vertical="center"/>
    </xf>
    <xf numFmtId="0" fontId="108" fillId="69" borderId="33" xfId="0" applyFont="1" applyFill="1" applyBorder="1" applyAlignment="1">
      <alignment horizontal="left" vertical="center"/>
    </xf>
    <xf numFmtId="0" fontId="98" fillId="78" borderId="44" xfId="0" applyFont="1" applyFill="1" applyBorder="1" applyAlignment="1">
      <alignment horizontal="left" vertical="center"/>
    </xf>
    <xf numFmtId="0" fontId="98" fillId="78" borderId="29" xfId="0" applyFont="1" applyFill="1" applyBorder="1" applyAlignment="1">
      <alignment horizontal="left" vertical="center"/>
    </xf>
  </cellXfs>
  <cellStyles count="33082">
    <cellStyle name="_%(SignOnly)" xfId="166" xr:uid="{214B58F9-2AAB-4B1A-94D6-C4E67D53020A}"/>
    <cellStyle name="_%(SignSpaceOnly)" xfId="167" xr:uid="{5DFCE6A8-8EE1-4958-B041-BE8F05940A98}"/>
    <cellStyle name="_Comma" xfId="168" xr:uid="{7C1606B8-4703-4CE5-AB2C-D4EF2456AD99}"/>
    <cellStyle name="_Currency" xfId="169" xr:uid="{4A694460-D849-4E48-979F-6E5A3FC95807}"/>
    <cellStyle name="_CurrencySpace" xfId="170" xr:uid="{173A7AF0-6076-40F8-BDD6-1706776FFCD2}"/>
    <cellStyle name="_Estados-BE_Trimestrales" xfId="171" xr:uid="{4A6D9565-2BF9-4C67-A78C-BC970AEB4688}"/>
    <cellStyle name="_Euro" xfId="172" xr:uid="{9B2D1088-393C-4732-B63D-6E02FB3E9359}"/>
    <cellStyle name="_Header" xfId="32654" xr:uid="{9EB40259-462F-4545-B554-FFD7C4FB4DF1}"/>
    <cellStyle name="_Heading" xfId="173" xr:uid="{C1E75264-7ED7-4346-85F0-5CE3C2077621}"/>
    <cellStyle name="_Highlight" xfId="174" xr:uid="{6D82B9B4-80D9-4056-8D49-1D5196665ADA}"/>
    <cellStyle name="_Multiple" xfId="175" xr:uid="{AF2D23BE-CDA6-46F1-AD23-A3DCF078FEED}"/>
    <cellStyle name="_MultipleSpace" xfId="176" xr:uid="{69706230-50AA-4184-A47B-17AF2A5C6AC5}"/>
    <cellStyle name="_SubHeading" xfId="177" xr:uid="{11BDD1F5-A838-4321-96AE-EFC53352ED52}"/>
    <cellStyle name="_Table" xfId="178" xr:uid="{2EB0B25A-950B-40F2-8E96-1797820059F2}"/>
    <cellStyle name="_TableHead" xfId="179" xr:uid="{91FB2BE1-5000-4D9E-B82B-7FBD8876E8DA}"/>
    <cellStyle name="_TableRowHead" xfId="180" xr:uid="{367C4521-89E2-499C-83DB-B952E0852B0D}"/>
    <cellStyle name="_TableSuperHead" xfId="181" xr:uid="{B32AAEF5-4FCD-4A22-B589-AED7418A57EE}"/>
    <cellStyle name="=C:\WINNT35\SYSTEM32\COMMAND.COM" xfId="182" xr:uid="{45C78139-41E3-4017-B5C4-87187714C200}"/>
    <cellStyle name="_x000b_À_x000d__x0014__x0016_À_x0018__x001a_À_x001d_" xfId="32863" xr:uid="{2AF14A66-31BE-497E-A63B-CBC355475F87}"/>
    <cellStyle name="20% - Accent1" xfId="3" xr:uid="{95D2E0E8-D55B-4A54-886F-708FDACF6191}"/>
    <cellStyle name="20% - Accent1 10" xfId="184" xr:uid="{BC04FF6B-E268-41C1-B8DD-BABC6161E501}"/>
    <cellStyle name="20% - Accent1 10 2" xfId="185" xr:uid="{5CF1D6B5-1A03-42BE-9E10-CE087D240FDE}"/>
    <cellStyle name="20% - Accent1 10 3" xfId="186" xr:uid="{38BC98A3-2A38-4EB1-BB5D-70C750114BA8}"/>
    <cellStyle name="20% - Accent1 10 4" xfId="187" xr:uid="{2A054506-213E-43B9-B6B3-388A5784D7BE}"/>
    <cellStyle name="20% - Accent1 10_37. RESULTADO NEGOCIOS YOY" xfId="188" xr:uid="{AACCC70B-BEAA-44A6-A00A-E6BF2D248F79}"/>
    <cellStyle name="20% - Accent1 11" xfId="189" xr:uid="{F4DDA289-C7F4-4BD1-9661-F0340AB50681}"/>
    <cellStyle name="20% - Accent1 12" xfId="190" xr:uid="{28663AC3-A5BF-487B-8E90-BA1D359C5807}"/>
    <cellStyle name="20% - Accent1 13" xfId="191" xr:uid="{CB6341C9-DCD0-46AB-B8FE-ADEF087AAE13}"/>
    <cellStyle name="20% - Accent1 14" xfId="192" xr:uid="{FE2CBBB6-61A4-4A72-8284-6707765749ED}"/>
    <cellStyle name="20% - Accent1 15" xfId="193" xr:uid="{82DE3A9C-A6B8-407B-871F-F0D1DCE7E307}"/>
    <cellStyle name="20% - Accent1 16" xfId="194" xr:uid="{4C20A6FC-1C0A-4ADD-9F43-424D92DB3F74}"/>
    <cellStyle name="20% - Accent1 17" xfId="183" xr:uid="{9E8AD447-A2A8-4464-8434-15AA2B8FCFFE}"/>
    <cellStyle name="20% - Accent1 2" xfId="195" xr:uid="{BA5AF8A1-7BB0-46BF-BB33-6FAB1AE9F32E}"/>
    <cellStyle name="20% - Accent1 2 10" xfId="196" xr:uid="{15F2F224-CEAD-4F15-995F-AF487EB64E0F}"/>
    <cellStyle name="20% - Accent1 2 11" xfId="197" xr:uid="{C514F9E2-2975-4B70-855C-E8FDEF4885BC}"/>
    <cellStyle name="20% - Accent1 2 12" xfId="198" xr:uid="{3CEDE7A4-D08F-4058-A1DC-8AA4E7DA1EBF}"/>
    <cellStyle name="20% - Accent1 2 2" xfId="199" xr:uid="{5F8B70C7-3D25-4C11-AA01-9B623BC94F05}"/>
    <cellStyle name="20% - Accent1 2 2 2" xfId="200" xr:uid="{A0F7783E-7819-4A43-9721-464BA6323587}"/>
    <cellStyle name="20% - Accent1 2 2 3" xfId="201" xr:uid="{4566856C-4870-4D75-B818-4066820121A4}"/>
    <cellStyle name="20% - Accent1 2 2 4" xfId="202" xr:uid="{4783A8B2-18EB-45B6-BA0D-7B04FD9548D3}"/>
    <cellStyle name="20% - Accent1 2 2 5" xfId="203" xr:uid="{D3513605-34E0-4A5A-B5D9-65955FEE45EA}"/>
    <cellStyle name="20% - Accent1 2 3" xfId="204" xr:uid="{EE51A4FA-1220-4D36-87DA-80F13BAFF60E}"/>
    <cellStyle name="20% - Accent1 2 3 2" xfId="205" xr:uid="{FE14B823-C694-4C54-BC04-EEF3EF3228F5}"/>
    <cellStyle name="20% - Accent1 2 3 3" xfId="206" xr:uid="{B1E5F365-008E-406B-BE75-DFBD5D7D842F}"/>
    <cellStyle name="20% - Accent1 2 3 4" xfId="207" xr:uid="{6F70D346-8124-4086-A013-88230275E6BB}"/>
    <cellStyle name="20% - Accent1 2 3_37. RESULTADO NEGOCIOS YOY" xfId="208" xr:uid="{E33AC087-E98E-435A-884E-D6890458A539}"/>
    <cellStyle name="20% - Accent1 2 4" xfId="209" xr:uid="{B7C9C381-B8D0-4C51-BC72-9402F4C3E9AA}"/>
    <cellStyle name="20% - Accent1 2 4 2" xfId="210" xr:uid="{A5792600-4924-4410-ACE3-E6B2BBCD3ED2}"/>
    <cellStyle name="20% - Accent1 2 4 3" xfId="211" xr:uid="{B74C1B1D-5907-45BF-80E7-DD9B6E92F74A}"/>
    <cellStyle name="20% - Accent1 2 4 4" xfId="212" xr:uid="{694BC7D0-2704-4EE3-BCAA-D0E7CDCF11A8}"/>
    <cellStyle name="20% - Accent1 2 4_37. RESULTADO NEGOCIOS YOY" xfId="213" xr:uid="{ABEBA8A0-3784-4DEA-8107-29856385FCC8}"/>
    <cellStyle name="20% - Accent1 2 5" xfId="214" xr:uid="{00B13707-A0A4-4BA5-9782-C20625253FD4}"/>
    <cellStyle name="20% - Accent1 2 5 2" xfId="215" xr:uid="{70698740-DEE2-4350-A4AB-BC3154FC4015}"/>
    <cellStyle name="20% - Accent1 2 5 3" xfId="216" xr:uid="{8DD690DB-6342-4960-A39E-587F991CF079}"/>
    <cellStyle name="20% - Accent1 2 5 4" xfId="217" xr:uid="{C4412259-AD5F-4E5F-B5AB-1E472FD327A4}"/>
    <cellStyle name="20% - Accent1 2 5_37. RESULTADO NEGOCIOS YOY" xfId="218" xr:uid="{7BB33E87-003B-4825-81CD-AEB998C1F13C}"/>
    <cellStyle name="20% - Accent1 2 6" xfId="219" xr:uid="{73B58254-B2E7-4D0B-86FE-2E47B5034B13}"/>
    <cellStyle name="20% - Accent1 2 6 2" xfId="220" xr:uid="{6C8E9905-4807-44D2-94C3-5A8D92F4478F}"/>
    <cellStyle name="20% - Accent1 2 6 3" xfId="221" xr:uid="{1229955A-9A42-4300-9035-C528ED69A980}"/>
    <cellStyle name="20% - Accent1 2 6 4" xfId="222" xr:uid="{AEC002E4-CD1F-4911-AC86-1C8E8880A394}"/>
    <cellStyle name="20% - Accent1 2 6_37. RESULTADO NEGOCIOS YOY" xfId="223" xr:uid="{8F1940FB-D2C3-40B4-892A-2A7F8EAD9ECB}"/>
    <cellStyle name="20% - Accent1 2 7" xfId="224" xr:uid="{568EC9BF-B5B5-4084-9DCE-3ED6960C012A}"/>
    <cellStyle name="20% - Accent1 2 7 2" xfId="225" xr:uid="{AE5DBFAD-6ABD-4146-B203-82E0B1B2E6F2}"/>
    <cellStyle name="20% - Accent1 2 7 3" xfId="226" xr:uid="{E7264C15-350D-4BED-A4B8-696903D7EB22}"/>
    <cellStyle name="20% - Accent1 2 7 4" xfId="227" xr:uid="{CA0125A0-C0A3-4B34-A1B9-B7E0AD316865}"/>
    <cellStyle name="20% - Accent1 2 7_37. RESULTADO NEGOCIOS YOY" xfId="228" xr:uid="{E08250F5-EADD-4213-B90C-4D16DE9C77F5}"/>
    <cellStyle name="20% - Accent1 2 8" xfId="229" xr:uid="{28D84D2E-064A-41A4-A4A9-796AEA4C081B}"/>
    <cellStyle name="20% - Accent1 2 9" xfId="230" xr:uid="{F9C07DB8-F3EF-495A-85BC-0CCB4CE17FC0}"/>
    <cellStyle name="20% - Accent1 3" xfId="231" xr:uid="{4617E760-D9A5-4B4C-960D-6909F8C43D8B}"/>
    <cellStyle name="20% - Accent1 3 2" xfId="232" xr:uid="{0B5AE956-B313-47E7-8264-D287EAED6BE2}"/>
    <cellStyle name="20% - Accent1 3 2 2" xfId="233" xr:uid="{3D6ED7E2-FC9D-4C5A-BE11-32265628A5BD}"/>
    <cellStyle name="20% - Accent1 3 2 3" xfId="234" xr:uid="{C67255AE-810B-4554-A99E-891A8FE416EA}"/>
    <cellStyle name="20% - Accent1 3 2 4" xfId="235" xr:uid="{FA40EF96-A978-4AB8-8E46-214F4781DB6E}"/>
    <cellStyle name="20% - Accent1 3 2_37. RESULTADO NEGOCIOS YOY" xfId="236" xr:uid="{005C9F9B-A99F-406E-949D-84ABF90824BA}"/>
    <cellStyle name="20% - Accent1 3 3" xfId="237" xr:uid="{04B6FAE3-D9DF-44B1-AD6D-5048667E89D6}"/>
    <cellStyle name="20% - Accent1 3 3 2" xfId="238" xr:uid="{A12A815A-DB7F-4234-BA92-9B11E5EA9476}"/>
    <cellStyle name="20% - Accent1 3 3 3" xfId="239" xr:uid="{3AA34776-AE92-46AA-A20E-BE9468718397}"/>
    <cellStyle name="20% - Accent1 3 3 4" xfId="240" xr:uid="{66AA32D8-3B07-4CB2-8B07-766E7917692D}"/>
    <cellStyle name="20% - Accent1 3 3_37. RESULTADO NEGOCIOS YOY" xfId="241" xr:uid="{782BA1EF-83B1-4918-828C-55D7324BF7AC}"/>
    <cellStyle name="20% - Accent1 3 4" xfId="242" xr:uid="{A2887A31-524C-4A7C-87CA-F4734CC2B3B2}"/>
    <cellStyle name="20% - Accent1 3 4 2" xfId="243" xr:uid="{E2F2C562-D956-4337-B15B-38704E4F33CA}"/>
    <cellStyle name="20% - Accent1 3 4 3" xfId="244" xr:uid="{3ED49ABB-75F1-4EA1-8597-C0E8945838D8}"/>
    <cellStyle name="20% - Accent1 3 4 4" xfId="245" xr:uid="{C414F328-41C2-4756-BF66-485DC5E67737}"/>
    <cellStyle name="20% - Accent1 3 4_37. RESULTADO NEGOCIOS YOY" xfId="246" xr:uid="{E3E91D50-B193-4CD4-BDAF-0574AC668FFF}"/>
    <cellStyle name="20% - Accent1 3 5" xfId="247" xr:uid="{3A8AD947-FF86-4FE9-9F7A-442DD897CE61}"/>
    <cellStyle name="20% - Accent1 3 5 2" xfId="248" xr:uid="{BD7B8DDF-BFD2-46CF-B9A7-933666A31F12}"/>
    <cellStyle name="20% - Accent1 3 5 3" xfId="249" xr:uid="{FD578176-116A-4B59-8334-F1406EB38771}"/>
    <cellStyle name="20% - Accent1 3 5 4" xfId="250" xr:uid="{14DA0B25-8ABE-4E33-AEE1-FDF533804889}"/>
    <cellStyle name="20% - Accent1 3 5_37. RESULTADO NEGOCIOS YOY" xfId="251" xr:uid="{37D75745-9984-4031-B83D-F600FD02287A}"/>
    <cellStyle name="20% - Accent1 3 6" xfId="252" xr:uid="{F19911B3-227E-43C9-A630-B36D4A9A1A7D}"/>
    <cellStyle name="20% - Accent1 3 7" xfId="253" xr:uid="{83C5616F-7D20-49ED-A1C4-B396FC452796}"/>
    <cellStyle name="20% - Accent1 3 8" xfId="254" xr:uid="{CA969D19-FDDE-4410-8A08-4EECFEEC993B}"/>
    <cellStyle name="20% - Accent1 3 9" xfId="255" xr:uid="{0737AD75-EF17-43B6-B826-0D2924B7851A}"/>
    <cellStyle name="20% - Accent1 4" xfId="256" xr:uid="{F0064F41-650D-4F48-9BAC-E2E59D5920FD}"/>
    <cellStyle name="20% - Accent1 4 2" xfId="257" xr:uid="{3D671687-4449-4E56-80F0-BCE1156B8BA0}"/>
    <cellStyle name="20% - Accent1 4 3" xfId="258" xr:uid="{3AC069B3-0CEF-465E-84CE-BE5B1CC0559C}"/>
    <cellStyle name="20% - Accent1 4 4" xfId="259" xr:uid="{5E9FCA55-5C16-422E-92F5-F9CDF190FC7A}"/>
    <cellStyle name="20% - Accent1 4_37. RESULTADO NEGOCIOS YOY" xfId="260" xr:uid="{89CA1ACB-7673-4C03-88D0-523A142A70CD}"/>
    <cellStyle name="20% - Accent1 5" xfId="261" xr:uid="{D8E0D8D2-2297-44E1-8A7C-E01AD8B30B95}"/>
    <cellStyle name="20% - Accent1 5 2" xfId="262" xr:uid="{2BDC0F64-A416-412B-85AE-1AEE94FDDE74}"/>
    <cellStyle name="20% - Accent1 5 3" xfId="263" xr:uid="{74ADDE73-595D-4674-8770-4CFB101E4D6E}"/>
    <cellStyle name="20% - Accent1 5 4" xfId="264" xr:uid="{8B083422-9192-48BB-A3D9-333C8DDF7920}"/>
    <cellStyle name="20% - Accent1 5_37. RESULTADO NEGOCIOS YOY" xfId="265" xr:uid="{4B8FF9E3-F0FF-4B9C-B9E9-FD6E711F7D86}"/>
    <cellStyle name="20% - Accent1 6" xfId="266" xr:uid="{D89DF26D-8992-43CF-A9B9-6DA187464656}"/>
    <cellStyle name="20% - Accent1 6 2" xfId="267" xr:uid="{51EDDA7C-606C-46BD-A56D-E50345780ADF}"/>
    <cellStyle name="20% - Accent1 6 3" xfId="268" xr:uid="{630E9534-7BFD-4461-9F62-CEA72AEDA725}"/>
    <cellStyle name="20% - Accent1 6 4" xfId="269" xr:uid="{5B500CA5-32F3-4373-A248-529817590048}"/>
    <cellStyle name="20% - Accent1 6 5" xfId="270" xr:uid="{05E82AD2-AF97-4AFD-B0B7-9F2195AF9D30}"/>
    <cellStyle name="20% - Accent1 6_37. RESULTADO NEGOCIOS YOY" xfId="271" xr:uid="{E571EC14-A52E-4121-9A91-0E641033A022}"/>
    <cellStyle name="20% - Accent1 7" xfId="272" xr:uid="{78AA381D-E112-4406-A4E7-3703A3EE8956}"/>
    <cellStyle name="20% - Accent1 7 2" xfId="273" xr:uid="{FC2BA6B0-941C-4937-87C3-5467F444F11F}"/>
    <cellStyle name="20% - Accent1 7 3" xfId="274" xr:uid="{1A0D8C78-BF0C-4FCB-983F-8762B24C5311}"/>
    <cellStyle name="20% - Accent1 7 4" xfId="275" xr:uid="{240A456F-D01F-417C-95D0-4DC35C417EC0}"/>
    <cellStyle name="20% - Accent1 7 5" xfId="276" xr:uid="{2F326D82-007B-42F4-AA1E-7688DD0EEDA3}"/>
    <cellStyle name="20% - Accent1 7_37. RESULTADO NEGOCIOS YOY" xfId="277" xr:uid="{ABBBA4D7-90D5-4B36-8D85-59028030FD5C}"/>
    <cellStyle name="20% - Accent1 8" xfId="278" xr:uid="{2F30B7B8-8FF5-4E82-BCBA-B01E026A7116}"/>
    <cellStyle name="20% - Accent1 8 2" xfId="279" xr:uid="{FA8EBE5C-9113-4743-9376-268EF18AD088}"/>
    <cellStyle name="20% - Accent1 8 3" xfId="280" xr:uid="{844B32AD-9F25-435E-817B-3301B12CF9B7}"/>
    <cellStyle name="20% - Accent1 8 4" xfId="281" xr:uid="{26E8D3BD-DEFD-4F90-947C-3886E377EF97}"/>
    <cellStyle name="20% - Accent1 8_37. RESULTADO NEGOCIOS YOY" xfId="282" xr:uid="{DFB82DC5-F168-4E13-9437-A5167A9EA62E}"/>
    <cellStyle name="20% - Accent1 9" xfId="283" xr:uid="{90C4125F-9C8A-44C1-93D0-3A64EA1FA2A5}"/>
    <cellStyle name="20% - Accent1 9 2" xfId="284" xr:uid="{A8665C9D-11A6-4AC2-9EFF-A76BD17B5961}"/>
    <cellStyle name="20% - Accent1 9 3" xfId="285" xr:uid="{96D8A6D0-5B30-4FB2-9CD7-E31400CF988B}"/>
    <cellStyle name="20% - Accent1 9 4" xfId="286" xr:uid="{CC62B36A-BC0B-4B1E-A3CC-CB76CFE7CE47}"/>
    <cellStyle name="20% - Accent1 9_37. RESULTADO NEGOCIOS YOY" xfId="287" xr:uid="{75D35C08-1436-492C-8506-C6710E992FB5}"/>
    <cellStyle name="20% - Accent1_Duds_mov_Datos" xfId="288" xr:uid="{FCC8D44E-CE77-4FAB-81A1-F0CF9DBF0DCD}"/>
    <cellStyle name="20% - Accent2" xfId="4" xr:uid="{C06702D9-B986-4D94-815C-122E8670FB4F}"/>
    <cellStyle name="20% - Accent2 10" xfId="290" xr:uid="{9D7B6964-B896-47A9-815F-FDCBE0AA000B}"/>
    <cellStyle name="20% - Accent2 10 2" xfId="291" xr:uid="{49317859-09DE-4B4D-AAB4-2346D3AA19C9}"/>
    <cellStyle name="20% - Accent2 10 3" xfId="292" xr:uid="{ACB89AF8-B43C-4023-BD3A-95108A19BBFD}"/>
    <cellStyle name="20% - Accent2 10 4" xfId="293" xr:uid="{2902FF54-6818-4034-A144-B4CEA41D2C6C}"/>
    <cellStyle name="20% - Accent2 10_37. RESULTADO NEGOCIOS YOY" xfId="294" xr:uid="{992EADBF-8007-49A8-A777-F734F47EA9B6}"/>
    <cellStyle name="20% - Accent2 11" xfId="295" xr:uid="{D93826C8-B25F-48C5-8F92-0DD19D5EEE05}"/>
    <cellStyle name="20% - Accent2 12" xfId="296" xr:uid="{64C27F91-D441-4F2D-B95E-0A825CCE97A0}"/>
    <cellStyle name="20% - Accent2 13" xfId="297" xr:uid="{525C3394-D180-478F-93D4-D73A6779FFC6}"/>
    <cellStyle name="20% - Accent2 14" xfId="298" xr:uid="{7FDF2D0A-C4C3-4763-88BB-22930EE40FB7}"/>
    <cellStyle name="20% - Accent2 15" xfId="299" xr:uid="{8894A4F6-0DE5-4F8D-823B-AFE2F3DE2371}"/>
    <cellStyle name="20% - Accent2 16" xfId="300" xr:uid="{FF1EEBBF-AD8F-42E7-AD59-83B11C649333}"/>
    <cellStyle name="20% - Accent2 17" xfId="289" xr:uid="{1D058593-986C-4F04-9C7C-2EA43F082925}"/>
    <cellStyle name="20% - Accent2 18" xfId="32858" xr:uid="{7C4FEA97-2000-415B-8638-E6E031D6F96B}"/>
    <cellStyle name="20% - Accent2 19" xfId="33011" xr:uid="{4132D4E2-F17B-455C-A362-77C17EF82BBE}"/>
    <cellStyle name="20% - Accent2 2" xfId="301" xr:uid="{CA13A18E-B36B-4FF3-A715-9AE5199FED79}"/>
    <cellStyle name="20% - Accent2 2 10" xfId="302" xr:uid="{1D747167-C9BA-4927-84F8-D4DD92D3154D}"/>
    <cellStyle name="20% - Accent2 2 11" xfId="303" xr:uid="{D8685D02-B7DB-4362-97DF-E0EBFEFF8440}"/>
    <cellStyle name="20% - Accent2 2 12" xfId="304" xr:uid="{9687F3B0-5AE7-4E3D-8617-F3B753D0C375}"/>
    <cellStyle name="20% - Accent2 2 2" xfId="305" xr:uid="{2B59C7D1-5FAC-4A90-857A-70B920756C50}"/>
    <cellStyle name="20% - Accent2 2 2 2" xfId="306" xr:uid="{AE69C869-CACE-4426-94C4-B70665B6BEC5}"/>
    <cellStyle name="20% - Accent2 2 2 3" xfId="307" xr:uid="{2CA50086-09F6-477C-974D-637F195DCEE8}"/>
    <cellStyle name="20% - Accent2 2 2 4" xfId="308" xr:uid="{3CCBB6C6-1BA6-474E-9A38-057400E91F37}"/>
    <cellStyle name="20% - Accent2 2 2 5" xfId="309" xr:uid="{63B34628-0BE8-472A-A8D6-AB0A5C08A091}"/>
    <cellStyle name="20% - Accent2 2 3" xfId="310" xr:uid="{FFFF3874-C568-4E39-BE51-8184C1555263}"/>
    <cellStyle name="20% - Accent2 2 3 2" xfId="311" xr:uid="{50C2E928-35A7-452E-AE90-1EC5521316D5}"/>
    <cellStyle name="20% - Accent2 2 3 3" xfId="312" xr:uid="{DD42353D-29AD-49F2-B061-B6ACA07D59A1}"/>
    <cellStyle name="20% - Accent2 2 3 4" xfId="313" xr:uid="{1B91E379-1A39-49B2-BC2A-056DF57291CA}"/>
    <cellStyle name="20% - Accent2 2 3_37. RESULTADO NEGOCIOS YOY" xfId="314" xr:uid="{8A1FD638-014F-4F56-B041-62CF9FD289F4}"/>
    <cellStyle name="20% - Accent2 2 4" xfId="315" xr:uid="{27D4E31E-D9DD-4C98-BE80-54BE26E3AB34}"/>
    <cellStyle name="20% - Accent2 2 4 2" xfId="316" xr:uid="{62DECAC1-4517-4F0B-86F1-3968180849CC}"/>
    <cellStyle name="20% - Accent2 2 4 3" xfId="317" xr:uid="{D726ECD2-5093-47A1-8102-D56CE2B6E8BC}"/>
    <cellStyle name="20% - Accent2 2 4 4" xfId="318" xr:uid="{BC1FC830-7E54-4678-A54F-7F70B6A1223E}"/>
    <cellStyle name="20% - Accent2 2 4_37. RESULTADO NEGOCIOS YOY" xfId="319" xr:uid="{09D02EA8-7E50-494B-ABB5-3BC364D19C11}"/>
    <cellStyle name="20% - Accent2 2 5" xfId="320" xr:uid="{7FB32846-1AB2-499F-8175-B0A73C6C3ED9}"/>
    <cellStyle name="20% - Accent2 2 5 2" xfId="321" xr:uid="{7739227F-AFD5-4B92-86C3-F4C15E4A063D}"/>
    <cellStyle name="20% - Accent2 2 5 3" xfId="322" xr:uid="{0FA52AC7-2F24-4349-AD70-7B585BC98E7B}"/>
    <cellStyle name="20% - Accent2 2 5 4" xfId="323" xr:uid="{25CD06DE-B7E5-4601-984F-F834A7387008}"/>
    <cellStyle name="20% - Accent2 2 5_37. RESULTADO NEGOCIOS YOY" xfId="324" xr:uid="{2D9CA814-ABD6-4D49-8377-C8487FEF5253}"/>
    <cellStyle name="20% - Accent2 2 6" xfId="325" xr:uid="{4E29F3EC-4BB3-4538-BCCF-0073D49D9E0A}"/>
    <cellStyle name="20% - Accent2 2 6 2" xfId="326" xr:uid="{CB6B2F73-5EDC-4092-8D6D-022FEBBEEFAA}"/>
    <cellStyle name="20% - Accent2 2 6 3" xfId="327" xr:uid="{5A139469-3BC8-46F9-8A5F-CC8F257E1A37}"/>
    <cellStyle name="20% - Accent2 2 6 4" xfId="328" xr:uid="{48FCE4ED-6AF8-41AB-AC64-A3CC54BB9971}"/>
    <cellStyle name="20% - Accent2 2 6_37. RESULTADO NEGOCIOS YOY" xfId="329" xr:uid="{A28399B6-19C4-46DB-A20D-8D93F42E66DD}"/>
    <cellStyle name="20% - Accent2 2 7" xfId="330" xr:uid="{80D5680E-F0BE-4576-BE18-5F5809F183DF}"/>
    <cellStyle name="20% - Accent2 2 7 2" xfId="331" xr:uid="{8F2ABBC5-751E-45A4-9C03-3D18442D2AF4}"/>
    <cellStyle name="20% - Accent2 2 7 3" xfId="332" xr:uid="{7AD694FF-B3E8-41E7-8249-AF39B5105BD3}"/>
    <cellStyle name="20% - Accent2 2 7 4" xfId="333" xr:uid="{B47DBD9D-8FB2-42A3-B3F8-2BD7E1928A30}"/>
    <cellStyle name="20% - Accent2 2 7_37. RESULTADO NEGOCIOS YOY" xfId="334" xr:uid="{69C280D6-5ED8-4D0A-BB77-210656B00877}"/>
    <cellStyle name="20% - Accent2 2 8" xfId="335" xr:uid="{975C66AB-7C82-474C-B45C-272C05D6FE31}"/>
    <cellStyle name="20% - Accent2 2 9" xfId="336" xr:uid="{19ADCC2B-AF78-4432-BAE5-E8DFA2E913F6}"/>
    <cellStyle name="20% - Accent2 20" xfId="33041" xr:uid="{125C848D-FA78-4717-B2D6-40209B968EE4}"/>
    <cellStyle name="20% - Accent2 21" xfId="33080" xr:uid="{76FDBC88-CA64-4F10-9CEA-1FE44798492A}"/>
    <cellStyle name="20% - Accent2 3" xfId="337" xr:uid="{3FE331D1-C44B-4784-9ABC-C1BD20B64F27}"/>
    <cellStyle name="20% - Accent2 3 2" xfId="338" xr:uid="{238916A0-D675-4080-B503-17DA5AB8CD6A}"/>
    <cellStyle name="20% - Accent2 3 2 2" xfId="339" xr:uid="{2A548811-00DC-4FD1-A4CA-5051A784244C}"/>
    <cellStyle name="20% - Accent2 3 2 3" xfId="340" xr:uid="{3019A2F7-65C0-451C-B7F8-8803CFED0268}"/>
    <cellStyle name="20% - Accent2 3 2 4" xfId="341" xr:uid="{5A332E50-F0B7-4356-9105-B70FF83982AF}"/>
    <cellStyle name="20% - Accent2 3 2_37. RESULTADO NEGOCIOS YOY" xfId="342" xr:uid="{8395CB24-0CED-4BA9-B2F3-F594977ADF81}"/>
    <cellStyle name="20% - Accent2 3 3" xfId="343" xr:uid="{BBF51CDD-DAA3-4A16-A1EE-A7003858B615}"/>
    <cellStyle name="20% - Accent2 3 3 2" xfId="344" xr:uid="{823A7B3A-4BE4-4FE6-8281-3EFA26442563}"/>
    <cellStyle name="20% - Accent2 3 3 3" xfId="345" xr:uid="{CD415005-424C-443B-9C97-5AA7A19B05A4}"/>
    <cellStyle name="20% - Accent2 3 3 4" xfId="346" xr:uid="{E04792B0-E343-49AD-B744-3D22E648CC22}"/>
    <cellStyle name="20% - Accent2 3 3_37. RESULTADO NEGOCIOS YOY" xfId="347" xr:uid="{EC0335B7-3ABA-4AE3-9376-0B4112645256}"/>
    <cellStyle name="20% - Accent2 3 4" xfId="348" xr:uid="{65F3CB6C-44CD-4959-9AA7-7DE89BDD0010}"/>
    <cellStyle name="20% - Accent2 3 4 2" xfId="349" xr:uid="{3E6150CE-9BE0-4B0F-A328-48DED2BAE75C}"/>
    <cellStyle name="20% - Accent2 3 4 3" xfId="350" xr:uid="{CAD1B194-B60F-4AE7-84D5-A2DD9D03DB7D}"/>
    <cellStyle name="20% - Accent2 3 4 4" xfId="351" xr:uid="{9DBE4566-C613-47DF-A572-EC28D9D1CF48}"/>
    <cellStyle name="20% - Accent2 3 4_37. RESULTADO NEGOCIOS YOY" xfId="352" xr:uid="{43E0A4BD-B186-4748-99F0-4D6D0A30FF4D}"/>
    <cellStyle name="20% - Accent2 3 5" xfId="353" xr:uid="{A9897829-08AF-42E5-B853-5D6402E79BE5}"/>
    <cellStyle name="20% - Accent2 3 5 2" xfId="354" xr:uid="{3EA28501-EE1B-4D4F-865F-AF5136CAA199}"/>
    <cellStyle name="20% - Accent2 3 5 3" xfId="355" xr:uid="{EA5C7B33-3DFF-43AA-BB2D-082DE4E372BD}"/>
    <cellStyle name="20% - Accent2 3 5 4" xfId="356" xr:uid="{CE74B996-12D9-41DD-AC40-EA27DEDE99A0}"/>
    <cellStyle name="20% - Accent2 3 5_37. RESULTADO NEGOCIOS YOY" xfId="357" xr:uid="{1D11AF67-0182-44E9-BF6D-2B3489225426}"/>
    <cellStyle name="20% - Accent2 3 6" xfId="358" xr:uid="{2D5D5684-5154-4A0D-B2E1-A5F543C8608C}"/>
    <cellStyle name="20% - Accent2 3 7" xfId="359" xr:uid="{42448E5D-CE48-4DFE-8DAA-A368D46CD142}"/>
    <cellStyle name="20% - Accent2 3 8" xfId="360" xr:uid="{CE82A858-4256-4F02-8146-F979BE7C5DD3}"/>
    <cellStyle name="20% - Accent2 3 9" xfId="361" xr:uid="{B5FDA385-D50D-426E-8A71-303635EAEECC}"/>
    <cellStyle name="20% - Accent2 4" xfId="362" xr:uid="{2E76FD42-30FD-4DBC-892D-E57499ECEE77}"/>
    <cellStyle name="20% - Accent2 4 2" xfId="363" xr:uid="{5ADB2165-1CBA-4A81-9206-699187EE09E2}"/>
    <cellStyle name="20% - Accent2 4 3" xfId="364" xr:uid="{F877E74C-4141-494A-81F3-1136D1DACE2C}"/>
    <cellStyle name="20% - Accent2 4 4" xfId="365" xr:uid="{720C1E44-A6AF-4163-9B44-3CE859E17BC0}"/>
    <cellStyle name="20% - Accent2 4_37. RESULTADO NEGOCIOS YOY" xfId="366" xr:uid="{E49BDAB4-CBDE-4844-98CF-DB3D3423E140}"/>
    <cellStyle name="20% - Accent2 5" xfId="367" xr:uid="{D1D56C3F-9C59-4D8B-96F3-4E26C286D725}"/>
    <cellStyle name="20% - Accent2 5 2" xfId="368" xr:uid="{BE397D28-831E-478C-8602-21786EBBD8A6}"/>
    <cellStyle name="20% - Accent2 5 3" xfId="369" xr:uid="{F65AB694-BC3F-4BB8-AF7A-8A45631814FD}"/>
    <cellStyle name="20% - Accent2 5 4" xfId="370" xr:uid="{558802EB-9232-41AD-ACD7-010C883EDE37}"/>
    <cellStyle name="20% - Accent2 5_37. RESULTADO NEGOCIOS YOY" xfId="371" xr:uid="{06789168-3FDA-4C58-AE63-1E32267A7CD4}"/>
    <cellStyle name="20% - Accent2 6" xfId="372" xr:uid="{34F54D0C-1099-4EF7-9C5D-CE88831E39EA}"/>
    <cellStyle name="20% - Accent2 6 2" xfId="373" xr:uid="{5D21EFB9-29A8-46DF-ACBE-753227294072}"/>
    <cellStyle name="20% - Accent2 6 3" xfId="374" xr:uid="{E06687F4-5AC0-452A-B1E3-9C74E68BAB35}"/>
    <cellStyle name="20% - Accent2 6 4" xfId="375" xr:uid="{4BCCC9C7-14FE-4444-B89B-066E45FD2AF8}"/>
    <cellStyle name="20% - Accent2 6 5" xfId="376" xr:uid="{1808356F-08BC-43C1-9804-61AA18C340FC}"/>
    <cellStyle name="20% - Accent2 6_37. RESULTADO NEGOCIOS YOY" xfId="377" xr:uid="{B4C11AAB-8EB0-4AA5-898D-6477DE3ED585}"/>
    <cellStyle name="20% - Accent2 7" xfId="378" xr:uid="{1E0300C9-610D-40A1-8A90-A532326453F0}"/>
    <cellStyle name="20% - Accent2 7 2" xfId="379" xr:uid="{8CD5B899-E1AD-4238-B140-C479B678D54F}"/>
    <cellStyle name="20% - Accent2 7 3" xfId="380" xr:uid="{52FCB705-B230-4918-9035-C563E294A3BF}"/>
    <cellStyle name="20% - Accent2 7 4" xfId="381" xr:uid="{BC8F8D49-2001-4550-A2EC-CB4AE243AEAD}"/>
    <cellStyle name="20% - Accent2 7_37. RESULTADO NEGOCIOS YOY" xfId="382" xr:uid="{D7C75C84-30CD-4D9A-BAB0-EC70B16B3044}"/>
    <cellStyle name="20% - Accent2 8" xfId="383" xr:uid="{3837930F-1225-4CF9-8502-A486925296A3}"/>
    <cellStyle name="20% - Accent2 8 2" xfId="384" xr:uid="{BC6B4F20-34D9-4865-9F1B-B85B4951EB6D}"/>
    <cellStyle name="20% - Accent2 8 3" xfId="385" xr:uid="{35A2124C-2631-4A53-9789-DB41F9F7A9A3}"/>
    <cellStyle name="20% - Accent2 8 4" xfId="386" xr:uid="{664646C3-1040-40E2-81FF-E8F62F935DFD}"/>
    <cellStyle name="20% - Accent2 8_37. RESULTADO NEGOCIOS YOY" xfId="387" xr:uid="{854B58BC-5FC0-4B33-BD54-41FFC42A4B3F}"/>
    <cellStyle name="20% - Accent2 9" xfId="388" xr:uid="{D2A7612D-8341-420B-8FE0-5F0E68D89428}"/>
    <cellStyle name="20% - Accent2 9 2" xfId="389" xr:uid="{25E8F06A-5062-482E-A608-B4AC031427AF}"/>
    <cellStyle name="20% - Accent2 9 3" xfId="390" xr:uid="{3F0C68D7-E9FC-4121-B1EA-FCD05CD07585}"/>
    <cellStyle name="20% - Accent2 9 4" xfId="391" xr:uid="{7131D850-5462-4EB2-B490-A8B59F5F9631}"/>
    <cellStyle name="20% - Accent2 9_37. RESULTADO NEGOCIOS YOY" xfId="392" xr:uid="{0400D28F-C73C-4F9F-A08D-C01E481B2218}"/>
    <cellStyle name="20% - Accent3" xfId="5" xr:uid="{E35FA1F5-228A-4985-B7D7-4A9330E380E3}"/>
    <cellStyle name="20% - Accent3 10" xfId="394" xr:uid="{C5177B93-A401-416B-9438-C966D8DA4845}"/>
    <cellStyle name="20% - Accent3 10 2" xfId="395" xr:uid="{B91D60B0-8A5A-4B80-82AF-C0911B2944C7}"/>
    <cellStyle name="20% - Accent3 10 3" xfId="396" xr:uid="{D6E4FE15-C699-40CB-B1C5-05C6E6DB7D60}"/>
    <cellStyle name="20% - Accent3 10 4" xfId="397" xr:uid="{3D7DF857-067D-487F-AA5D-DC9F3523DD94}"/>
    <cellStyle name="20% - Accent3 10_37. RESULTADO NEGOCIOS YOY" xfId="398" xr:uid="{C8BCDFA7-3E0B-4322-840C-9F4E52C1C2A4}"/>
    <cellStyle name="20% - Accent3 11" xfId="399" xr:uid="{4832D2CC-067A-491F-B35E-9BF15D39C484}"/>
    <cellStyle name="20% - Accent3 12" xfId="400" xr:uid="{8C48ACEE-6D51-44BF-87FD-60E3816E14BE}"/>
    <cellStyle name="20% - Accent3 13" xfId="401" xr:uid="{65B776D5-136D-4A87-8356-E1FB95BFBD70}"/>
    <cellStyle name="20% - Accent3 14" xfId="402" xr:uid="{58A75973-8A64-4B39-9FCA-C77A2C54FA89}"/>
    <cellStyle name="20% - Accent3 15" xfId="403" xr:uid="{829976F4-62E4-4BEC-91F5-D62286D9959C}"/>
    <cellStyle name="20% - Accent3 16" xfId="404" xr:uid="{B0CFF5A4-1434-4F98-BD68-FEF92E477197}"/>
    <cellStyle name="20% - Accent3 17" xfId="393" xr:uid="{B4C43BFF-0DB9-44D8-B161-83190780E24D}"/>
    <cellStyle name="20% - Accent3 18" xfId="32866" xr:uid="{E64F9F65-D126-49D1-AFFB-69AD40602BE4}"/>
    <cellStyle name="20% - Accent3 19" xfId="33010" xr:uid="{1989021D-4A79-4698-BF6B-4BF686E18DBD}"/>
    <cellStyle name="20% - Accent3 2" xfId="405" xr:uid="{5AF6297F-2039-4BB4-BC58-54C900F2D3C6}"/>
    <cellStyle name="20% - Accent3 2 10" xfId="406" xr:uid="{606C1CD8-3ED5-446F-93D2-D1A8AB7441A9}"/>
    <cellStyle name="20% - Accent3 2 11" xfId="407" xr:uid="{C5B00D35-BD2D-46E3-ADDC-DF15A31C524B}"/>
    <cellStyle name="20% - Accent3 2 12" xfId="408" xr:uid="{F0918CA1-3C65-4636-BEC7-9DE61310DAD3}"/>
    <cellStyle name="20% - Accent3 2 2" xfId="409" xr:uid="{CF52DEA2-AFD2-4F10-ADE4-9EB95F725B4A}"/>
    <cellStyle name="20% - Accent3 2 2 2" xfId="410" xr:uid="{AF260B73-8DAF-4AE1-AEEA-1E8B91555AB1}"/>
    <cellStyle name="20% - Accent3 2 2 3" xfId="411" xr:uid="{7E8A6EB4-A837-4CD5-8953-1176CA4CC3B8}"/>
    <cellStyle name="20% - Accent3 2 2 4" xfId="412" xr:uid="{CA1A5B6A-41D3-418B-90AF-91ACE03C655E}"/>
    <cellStyle name="20% - Accent3 2 2 5" xfId="413" xr:uid="{1A3FC620-C0C5-4657-8290-52F8CAB5723C}"/>
    <cellStyle name="20% - Accent3 2 3" xfId="414" xr:uid="{EDD19D86-A5C4-45E7-8E97-05EBE5EC1878}"/>
    <cellStyle name="20% - Accent3 2 3 2" xfId="415" xr:uid="{62ECCE43-C981-4411-8EB9-FEFCA4BDCCA6}"/>
    <cellStyle name="20% - Accent3 2 3 3" xfId="416" xr:uid="{5410BABE-AE4C-402D-9C3D-79E8B8DAC64C}"/>
    <cellStyle name="20% - Accent3 2 3 4" xfId="417" xr:uid="{1571FDC2-ECD4-4B14-AB0B-1DC10E6F0060}"/>
    <cellStyle name="20% - Accent3 2 3_37. RESULTADO NEGOCIOS YOY" xfId="418" xr:uid="{DAE79D18-4A97-4775-A534-3D01A30CE120}"/>
    <cellStyle name="20% - Accent3 2 4" xfId="419" xr:uid="{D0AF66B5-BC79-4E8E-9C90-EBF72391DB15}"/>
    <cellStyle name="20% - Accent3 2 4 2" xfId="420" xr:uid="{D51FBDF2-E972-481A-AD64-A0A0CEAADEC2}"/>
    <cellStyle name="20% - Accent3 2 4 3" xfId="421" xr:uid="{A71FBBF2-C70B-4B00-8BF0-BC2F98649912}"/>
    <cellStyle name="20% - Accent3 2 4 4" xfId="422" xr:uid="{2C481F44-5F51-45EB-B51E-D482613B8B3F}"/>
    <cellStyle name="20% - Accent3 2 4_37. RESULTADO NEGOCIOS YOY" xfId="423" xr:uid="{91AA118E-E825-47C6-B0B7-5AD7D34403A7}"/>
    <cellStyle name="20% - Accent3 2 5" xfId="424" xr:uid="{DCBB97FA-9231-48C2-9FD0-8009C578C68E}"/>
    <cellStyle name="20% - Accent3 2 5 2" xfId="425" xr:uid="{C0EB7967-C656-4CA3-B1BD-AA724667A5CC}"/>
    <cellStyle name="20% - Accent3 2 5 3" xfId="426" xr:uid="{8A16F107-CFCD-4959-919F-58222D044724}"/>
    <cellStyle name="20% - Accent3 2 5 4" xfId="427" xr:uid="{FBA48D2B-87CD-4447-96C1-B50741293FEE}"/>
    <cellStyle name="20% - Accent3 2 5_37. RESULTADO NEGOCIOS YOY" xfId="428" xr:uid="{A0FC8B91-A108-4B39-AAC9-313F9BBFAFDD}"/>
    <cellStyle name="20% - Accent3 2 6" xfId="429" xr:uid="{384F7C8F-7AE9-4408-ACC1-10536F4AF060}"/>
    <cellStyle name="20% - Accent3 2 6 2" xfId="430" xr:uid="{2A4DA5A0-482D-4A7A-8DC6-800687113AA1}"/>
    <cellStyle name="20% - Accent3 2 6 3" xfId="431" xr:uid="{30370AD2-D36B-4CF3-A21D-DE354B96A653}"/>
    <cellStyle name="20% - Accent3 2 6 4" xfId="432" xr:uid="{ABA97E7D-06AF-4BAC-99DB-405590813883}"/>
    <cellStyle name="20% - Accent3 2 6_37. RESULTADO NEGOCIOS YOY" xfId="433" xr:uid="{CD597DFF-38E8-4413-8894-B20D4EF245AF}"/>
    <cellStyle name="20% - Accent3 2 7" xfId="434" xr:uid="{4A3049A8-EFDE-4E93-9C3A-AD5C1117DEED}"/>
    <cellStyle name="20% - Accent3 2 7 2" xfId="435" xr:uid="{4D5EFECE-629A-460B-AA5D-E6EFD99DC808}"/>
    <cellStyle name="20% - Accent3 2 7 3" xfId="436" xr:uid="{8E319754-E48F-442E-8ED8-BDE12FC4C73D}"/>
    <cellStyle name="20% - Accent3 2 7 4" xfId="437" xr:uid="{2623496F-A787-41F4-BDBC-1AF856DCB1B4}"/>
    <cellStyle name="20% - Accent3 2 7_37. RESULTADO NEGOCIOS YOY" xfId="438" xr:uid="{1E490540-31B6-4DCC-9A9C-0971D8B8EBF3}"/>
    <cellStyle name="20% - Accent3 2 8" xfId="439" xr:uid="{CFCD325F-C470-4E48-8B2E-1C512F308C9D}"/>
    <cellStyle name="20% - Accent3 2 9" xfId="440" xr:uid="{FEE69034-AA8F-402F-8403-B2B2835C903E}"/>
    <cellStyle name="20% - Accent3 20" xfId="33040" xr:uid="{69D132FB-C89A-4279-B289-8F5F6C3CC96D}"/>
    <cellStyle name="20% - Accent3 21" xfId="33079" xr:uid="{016521FC-90A4-406B-A07B-DD585569B6C6}"/>
    <cellStyle name="20% - Accent3 3" xfId="441" xr:uid="{1DE3364B-9BDC-46C8-BC8F-7B326AFD2BAF}"/>
    <cellStyle name="20% - Accent3 3 2" xfId="442" xr:uid="{AE7F2D57-9478-4AF3-8529-59DAB89A5C45}"/>
    <cellStyle name="20% - Accent3 3 2 2" xfId="443" xr:uid="{DFF4797F-7E84-4DB8-9B22-9C8F724E646A}"/>
    <cellStyle name="20% - Accent3 3 2 3" xfId="444" xr:uid="{40C4C3D3-17AF-4FEE-9313-73E08948FF05}"/>
    <cellStyle name="20% - Accent3 3 2 4" xfId="445" xr:uid="{667DB337-18B1-4DC0-BEBD-1F163A6EDDB4}"/>
    <cellStyle name="20% - Accent3 3 2_37. RESULTADO NEGOCIOS YOY" xfId="446" xr:uid="{05AD0D20-1A49-4C01-B067-E4C819281E4E}"/>
    <cellStyle name="20% - Accent3 3 3" xfId="447" xr:uid="{071E62E8-6C17-43D5-96B3-A310F17B1F27}"/>
    <cellStyle name="20% - Accent3 3 3 2" xfId="448" xr:uid="{ACFE10DD-220A-4CAF-BB89-9E3179C23BBC}"/>
    <cellStyle name="20% - Accent3 3 3 3" xfId="449" xr:uid="{9915C4A3-5F42-466F-82C9-A11ABA4F19E9}"/>
    <cellStyle name="20% - Accent3 3 3 4" xfId="450" xr:uid="{880275FC-892C-482F-BF58-521DE00B866B}"/>
    <cellStyle name="20% - Accent3 3 3_37. RESULTADO NEGOCIOS YOY" xfId="451" xr:uid="{FADB4ADF-A1FB-49A6-BBF8-FEFC6FD8B2FF}"/>
    <cellStyle name="20% - Accent3 3 4" xfId="452" xr:uid="{044CFB55-40F4-4978-B7B5-77DB4686A812}"/>
    <cellStyle name="20% - Accent3 3 4 2" xfId="453" xr:uid="{6ADA59E6-A8D8-4D27-B579-3548199086CC}"/>
    <cellStyle name="20% - Accent3 3 4 3" xfId="454" xr:uid="{36A54484-9588-453B-A451-AD0DCF7D3306}"/>
    <cellStyle name="20% - Accent3 3 4 4" xfId="455" xr:uid="{EEC0D704-B063-4A92-96B6-34E79EA553B0}"/>
    <cellStyle name="20% - Accent3 3 4_37. RESULTADO NEGOCIOS YOY" xfId="456" xr:uid="{DD06AB29-536F-404B-9B7B-B0BE1723A86A}"/>
    <cellStyle name="20% - Accent3 3 5" xfId="457" xr:uid="{CA190E13-A4F8-4B06-BCD4-06583CC8B641}"/>
    <cellStyle name="20% - Accent3 3 5 2" xfId="458" xr:uid="{2650155E-EF3B-4BDD-8C25-A995717D2584}"/>
    <cellStyle name="20% - Accent3 3 5 3" xfId="459" xr:uid="{7B9BCBA6-2253-4257-9155-595D57C46018}"/>
    <cellStyle name="20% - Accent3 3 5 4" xfId="460" xr:uid="{7F35B688-CBB4-4386-88BF-B1E0C85139C5}"/>
    <cellStyle name="20% - Accent3 3 5_37. RESULTADO NEGOCIOS YOY" xfId="461" xr:uid="{FA5B1EE8-F752-4276-AD8D-BBD7B213C6A1}"/>
    <cellStyle name="20% - Accent3 3 6" xfId="462" xr:uid="{9BB4DE76-206C-4970-8434-14FD88E439CB}"/>
    <cellStyle name="20% - Accent3 3 7" xfId="463" xr:uid="{A5878631-D038-4087-AE0C-10ACE85168BF}"/>
    <cellStyle name="20% - Accent3 3 8" xfId="464" xr:uid="{C178B32F-D3FB-47AA-A8A8-96847745CDD0}"/>
    <cellStyle name="20% - Accent3 3 9" xfId="465" xr:uid="{6327F187-3303-4110-98F6-B8D5BB62ED9D}"/>
    <cellStyle name="20% - Accent3 4" xfId="466" xr:uid="{B99C3B0C-0E5C-4A95-AE38-9169906214FD}"/>
    <cellStyle name="20% - Accent3 4 2" xfId="467" xr:uid="{DFB3439C-32A7-49D7-B288-92F3A26AD48E}"/>
    <cellStyle name="20% - Accent3 4 3" xfId="468" xr:uid="{A7FFCF51-9088-4E68-8F4B-527B11CE7F80}"/>
    <cellStyle name="20% - Accent3 4 4" xfId="469" xr:uid="{14806E43-298F-4ACA-9EC6-32FDE72D12EF}"/>
    <cellStyle name="20% - Accent3 4_37. RESULTADO NEGOCIOS YOY" xfId="470" xr:uid="{E726B2BD-3DDB-432D-AE8B-06FE4D7DC5D4}"/>
    <cellStyle name="20% - Accent3 5" xfId="471" xr:uid="{DCAA2A14-9CC7-4BED-9AED-F2B32617CA93}"/>
    <cellStyle name="20% - Accent3 5 2" xfId="472" xr:uid="{1BF54AC3-2BE7-49E5-BB99-1F2078E8C26B}"/>
    <cellStyle name="20% - Accent3 5 3" xfId="473" xr:uid="{5024C461-92F9-4FDA-81B0-ACE53843AB4A}"/>
    <cellStyle name="20% - Accent3 5 4" xfId="474" xr:uid="{3AEF4C47-770C-47DB-9740-CD07F85E6D05}"/>
    <cellStyle name="20% - Accent3 5_37. RESULTADO NEGOCIOS YOY" xfId="475" xr:uid="{412ECD2F-6F44-48D4-9BDC-9494D331C0E8}"/>
    <cellStyle name="20% - Accent3 6" xfId="476" xr:uid="{2D8A1ECF-F976-4FA8-840D-878771706B41}"/>
    <cellStyle name="20% - Accent3 6 2" xfId="477" xr:uid="{377AC99B-ED22-4DF9-8C9B-B63E59A4987B}"/>
    <cellStyle name="20% - Accent3 6 3" xfId="478" xr:uid="{A327C16D-225C-4CA5-A146-631F560B3F9D}"/>
    <cellStyle name="20% - Accent3 6 4" xfId="479" xr:uid="{B6A23AD6-478F-46C3-89A9-62327CD1D523}"/>
    <cellStyle name="20% - Accent3 6 5" xfId="480" xr:uid="{7A9178BF-5163-49CA-959B-15760BF1D785}"/>
    <cellStyle name="20% - Accent3 6_37. RESULTADO NEGOCIOS YOY" xfId="481" xr:uid="{A748F9DF-E430-4A53-A6B5-CFC5348405B9}"/>
    <cellStyle name="20% - Accent3 7" xfId="482" xr:uid="{C71CBBF2-E117-407C-A871-8349FC3F30A6}"/>
    <cellStyle name="20% - Accent3 7 2" xfId="483" xr:uid="{66D619A8-8DC5-4608-B2D8-AA002FCDA18C}"/>
    <cellStyle name="20% - Accent3 7 3" xfId="484" xr:uid="{04DFA6B5-53FD-4D30-9FDB-A121C4BC0662}"/>
    <cellStyle name="20% - Accent3 7 4" xfId="485" xr:uid="{306AF996-994A-451C-B797-9F910DA20B30}"/>
    <cellStyle name="20% - Accent3 7_37. RESULTADO NEGOCIOS YOY" xfId="486" xr:uid="{F0E1A9A0-19B0-4CC8-A0E4-31D07E55653D}"/>
    <cellStyle name="20% - Accent3 8" xfId="487" xr:uid="{7F82E4B4-3771-4D27-B856-6C3808EF3017}"/>
    <cellStyle name="20% - Accent3 8 2" xfId="488" xr:uid="{E6DC1422-5FA3-42D1-8197-3E15827ED9C5}"/>
    <cellStyle name="20% - Accent3 8 3" xfId="489" xr:uid="{050098D6-D2C3-4CA8-A86B-F3BD5ED0ED0D}"/>
    <cellStyle name="20% - Accent3 8 4" xfId="490" xr:uid="{241F4571-D829-456F-A8E4-E8B3E29D443A}"/>
    <cellStyle name="20% - Accent3 8_37. RESULTADO NEGOCIOS YOY" xfId="491" xr:uid="{B824ED84-7D88-48FE-B66F-E60C113DC08E}"/>
    <cellStyle name="20% - Accent3 9" xfId="492" xr:uid="{2AD06D8D-118C-4950-8F47-0AEBE585E803}"/>
    <cellStyle name="20% - Accent3 9 2" xfId="493" xr:uid="{17023960-F83A-46E2-B1DC-E014FC00CF23}"/>
    <cellStyle name="20% - Accent3 9 3" xfId="494" xr:uid="{BA2814D3-7136-493B-B471-7C47D4AE985B}"/>
    <cellStyle name="20% - Accent3 9 4" xfId="495" xr:uid="{A66A9821-C087-4549-8EDB-C39A1E9DFF38}"/>
    <cellStyle name="20% - Accent3 9_37. RESULTADO NEGOCIOS YOY" xfId="496" xr:uid="{53BAF98D-7BEC-417A-B057-870BB05A81FD}"/>
    <cellStyle name="20% - Accent4" xfId="6" xr:uid="{632CA2A7-998D-4403-86CB-3798A5C8B925}"/>
    <cellStyle name="20% - Accent4 10" xfId="498" xr:uid="{FC6D68A7-B391-4CDE-A1B6-856461115AD9}"/>
    <cellStyle name="20% - Accent4 10 2" xfId="499" xr:uid="{80ABB9F8-6A96-492A-983D-E69BA9ED27CF}"/>
    <cellStyle name="20% - Accent4 10 3" xfId="500" xr:uid="{24C0DE83-56C8-4616-ABAF-6D857C97E8B0}"/>
    <cellStyle name="20% - Accent4 10 4" xfId="501" xr:uid="{FB3F2AB4-2D3F-40A1-BF52-BEC1A9F6A0D6}"/>
    <cellStyle name="20% - Accent4 10_37. RESULTADO NEGOCIOS YOY" xfId="502" xr:uid="{1D9D7DF4-5740-4E8A-821C-0D1F9AB7F37B}"/>
    <cellStyle name="20% - Accent4 11" xfId="503" xr:uid="{DD9DBFE6-5331-4100-AE03-A9451EEB2BDF}"/>
    <cellStyle name="20% - Accent4 12" xfId="504" xr:uid="{D5D81CB9-0DDE-4A12-85E9-41FCCBE6316C}"/>
    <cellStyle name="20% - Accent4 13" xfId="505" xr:uid="{A777ADDA-0320-4F41-8674-D3247DB2A77B}"/>
    <cellStyle name="20% - Accent4 14" xfId="506" xr:uid="{91601EDC-E09F-44B1-9437-3613791F578B}"/>
    <cellStyle name="20% - Accent4 15" xfId="507" xr:uid="{6CDD06D3-4883-4D0D-8F1B-D12238553A9E}"/>
    <cellStyle name="20% - Accent4 16" xfId="508" xr:uid="{2000584A-483C-452D-908D-D734DA6FA16F}"/>
    <cellStyle name="20% - Accent4 17" xfId="497" xr:uid="{C447C233-DF88-42FB-844C-2948C86C5F1C}"/>
    <cellStyle name="20% - Accent4 18" xfId="32867" xr:uid="{306ABCEA-9524-41DD-A753-3810348C70DE}"/>
    <cellStyle name="20% - Accent4 19" xfId="33009" xr:uid="{A1B467CA-E113-42ED-8A55-35C6DC870ED7}"/>
    <cellStyle name="20% - Accent4 2" xfId="509" xr:uid="{7F2A532D-CBCD-42E9-90B6-F752970EE693}"/>
    <cellStyle name="20% - Accent4 2 10" xfId="510" xr:uid="{573D5BF3-C07E-4F63-97C5-E9433A6E9900}"/>
    <cellStyle name="20% - Accent4 2 11" xfId="511" xr:uid="{D1B763A3-0558-4097-81AA-58492A6C17BB}"/>
    <cellStyle name="20% - Accent4 2 12" xfId="512" xr:uid="{7109936E-6CD5-4BE0-827B-F45F5EF35B16}"/>
    <cellStyle name="20% - Accent4 2 2" xfId="513" xr:uid="{883864B7-1F6C-4BA3-B424-02FEA2424AAB}"/>
    <cellStyle name="20% - Accent4 2 2 2" xfId="514" xr:uid="{F2DD1194-F49C-4F3F-863F-656CFDDD5983}"/>
    <cellStyle name="20% - Accent4 2 2 3" xfId="515" xr:uid="{06478D7F-9009-4357-8AFA-90D9C5F45297}"/>
    <cellStyle name="20% - Accent4 2 2 4" xfId="516" xr:uid="{9CCA08AF-CF86-4523-B73D-1FCF029D1203}"/>
    <cellStyle name="20% - Accent4 2 2 5" xfId="517" xr:uid="{26DCEA61-0A6E-4544-8C91-11C6DF24FE76}"/>
    <cellStyle name="20% - Accent4 2 3" xfId="518" xr:uid="{038DA19D-5165-49CC-A0DD-8A50EA217EE0}"/>
    <cellStyle name="20% - Accent4 2 3 2" xfId="519" xr:uid="{D580D736-D8EB-4E3F-A387-3517CA42B9B5}"/>
    <cellStyle name="20% - Accent4 2 3 3" xfId="520" xr:uid="{4AD551BE-7EF9-477C-B3A8-EEF33499ED8A}"/>
    <cellStyle name="20% - Accent4 2 3 4" xfId="521" xr:uid="{2E0D5E60-1E18-4915-8822-200C8C1484EC}"/>
    <cellStyle name="20% - Accent4 2 3_37. RESULTADO NEGOCIOS YOY" xfId="522" xr:uid="{A641AC43-32C5-4AB0-8701-92089A3A43D9}"/>
    <cellStyle name="20% - Accent4 2 4" xfId="523" xr:uid="{D2607EFD-8AA6-4E00-9515-E4E7AFB48CC6}"/>
    <cellStyle name="20% - Accent4 2 4 2" xfId="524" xr:uid="{85C5A53A-738C-46BB-9D61-43F19D8886C5}"/>
    <cellStyle name="20% - Accent4 2 4 3" xfId="525" xr:uid="{05DD5D61-234D-4168-A1ED-C88A82AB26DB}"/>
    <cellStyle name="20% - Accent4 2 4 4" xfId="526" xr:uid="{78FF8AAC-94CA-4413-B466-B90F7B3F7101}"/>
    <cellStyle name="20% - Accent4 2 4_37. RESULTADO NEGOCIOS YOY" xfId="527" xr:uid="{92F9B2FC-8250-4A5B-9832-6C392B189476}"/>
    <cellStyle name="20% - Accent4 2 5" xfId="528" xr:uid="{E308DE8A-0AC5-4820-B048-6EDEA2A129E9}"/>
    <cellStyle name="20% - Accent4 2 5 2" xfId="529" xr:uid="{17F0E88A-6B24-41F7-AD74-5CB387B1C48C}"/>
    <cellStyle name="20% - Accent4 2 5 3" xfId="530" xr:uid="{B4AD5304-7384-4F49-9563-98878EB80486}"/>
    <cellStyle name="20% - Accent4 2 5 4" xfId="531" xr:uid="{EDF471F5-D42B-428D-B6DE-54DB00C2BB88}"/>
    <cellStyle name="20% - Accent4 2 5_37. RESULTADO NEGOCIOS YOY" xfId="532" xr:uid="{58B5535E-78FE-415D-B75D-715487173DE0}"/>
    <cellStyle name="20% - Accent4 2 6" xfId="533" xr:uid="{1FFA9D71-4D8F-4D2D-BC78-3A4423E3EF1C}"/>
    <cellStyle name="20% - Accent4 2 6 2" xfId="534" xr:uid="{6C48DE98-C5E6-4DD1-BC97-BA6E0DE6210A}"/>
    <cellStyle name="20% - Accent4 2 6 3" xfId="535" xr:uid="{17F552BB-6BD5-4818-8BB5-BB63406F62CF}"/>
    <cellStyle name="20% - Accent4 2 6 4" xfId="536" xr:uid="{ADB04D99-6A16-441E-A7B2-003B4B78F687}"/>
    <cellStyle name="20% - Accent4 2 6_37. RESULTADO NEGOCIOS YOY" xfId="537" xr:uid="{DA228B2F-6F43-48BE-BE1E-C16A10BBAE9A}"/>
    <cellStyle name="20% - Accent4 2 7" xfId="538" xr:uid="{8B6E9D54-04F8-4223-A2A5-5E1D6CCD8A7C}"/>
    <cellStyle name="20% - Accent4 2 7 2" xfId="539" xr:uid="{076BA499-EB63-49E8-BE19-65A59C8F54CD}"/>
    <cellStyle name="20% - Accent4 2 7 3" xfId="540" xr:uid="{5F00FB97-9108-43D7-9F6A-E6EDEC6E52EF}"/>
    <cellStyle name="20% - Accent4 2 7 4" xfId="541" xr:uid="{4D55D7C6-38A7-4317-BDAB-1F092FC913D2}"/>
    <cellStyle name="20% - Accent4 2 7_37. RESULTADO NEGOCIOS YOY" xfId="542" xr:uid="{B1310AFA-107E-4AD0-A380-AEBF787ECDCE}"/>
    <cellStyle name="20% - Accent4 2 8" xfId="543" xr:uid="{671A654B-E815-4388-907E-897515BC7332}"/>
    <cellStyle name="20% - Accent4 2 9" xfId="544" xr:uid="{585C2DD3-DEE5-4796-9F19-4C9A6109FF94}"/>
    <cellStyle name="20% - Accent4 20" xfId="33039" xr:uid="{304CC8E1-05E9-4DE0-B3FC-94688B832F8D}"/>
    <cellStyle name="20% - Accent4 21" xfId="33078" xr:uid="{7CFA374E-CEF5-47C8-AF3C-C525E67FFAAA}"/>
    <cellStyle name="20% - Accent4 3" xfId="545" xr:uid="{700DAAB1-B612-4FA4-8493-22C7AD839010}"/>
    <cellStyle name="20% - Accent4 3 2" xfId="546" xr:uid="{1CF49231-65EC-429F-8198-022E51D9D648}"/>
    <cellStyle name="20% - Accent4 3 2 2" xfId="547" xr:uid="{DB06C716-5D76-4A83-ACF6-A6C019B1157D}"/>
    <cellStyle name="20% - Accent4 3 2 3" xfId="548" xr:uid="{6C2C65BF-1E5E-45BB-8D76-B496B73D369A}"/>
    <cellStyle name="20% - Accent4 3 2 4" xfId="549" xr:uid="{DD29CB2E-1180-4925-81C5-E06D55E5B7F7}"/>
    <cellStyle name="20% - Accent4 3 2_37. RESULTADO NEGOCIOS YOY" xfId="550" xr:uid="{862696EA-25D6-4900-ADE2-5AC23A818C32}"/>
    <cellStyle name="20% - Accent4 3 3" xfId="551" xr:uid="{24A74CC9-9205-4EDE-98F5-277531C53B79}"/>
    <cellStyle name="20% - Accent4 3 3 2" xfId="552" xr:uid="{9E62BC37-776C-4DF1-B249-D9ABBCA727F4}"/>
    <cellStyle name="20% - Accent4 3 3 3" xfId="553" xr:uid="{4658F7D0-B20A-4E16-BE0D-91BF9807C271}"/>
    <cellStyle name="20% - Accent4 3 3 4" xfId="554" xr:uid="{3ED55AAE-4A03-44B5-A2C0-A4C023B630F0}"/>
    <cellStyle name="20% - Accent4 3 3_37. RESULTADO NEGOCIOS YOY" xfId="555" xr:uid="{3022C4D4-CD54-45A4-B4DE-8D7CEECD0AFD}"/>
    <cellStyle name="20% - Accent4 3 4" xfId="556" xr:uid="{7BD96A79-DF17-4924-9788-A6C906787C60}"/>
    <cellStyle name="20% - Accent4 3 4 2" xfId="557" xr:uid="{DC408FDF-B1D2-48D0-A11A-747B7B3D5660}"/>
    <cellStyle name="20% - Accent4 3 4 3" xfId="558" xr:uid="{9409344C-BDD7-451C-87F0-DADBF3297928}"/>
    <cellStyle name="20% - Accent4 3 4 4" xfId="559" xr:uid="{E018A321-3AA1-414C-9587-B9A30B9F17F1}"/>
    <cellStyle name="20% - Accent4 3 4_37. RESULTADO NEGOCIOS YOY" xfId="560" xr:uid="{C8A0CCE6-8E66-44D9-9A1E-04C942DE0A2D}"/>
    <cellStyle name="20% - Accent4 3 5" xfId="561" xr:uid="{798E58E1-4AB4-49A5-A6C7-72011919FB91}"/>
    <cellStyle name="20% - Accent4 3 5 2" xfId="562" xr:uid="{4D2D4FA6-F636-4F16-8149-A2F9C6DB2CD1}"/>
    <cellStyle name="20% - Accent4 3 5 3" xfId="563" xr:uid="{310157AC-27AE-4703-A18B-28ED94CB8A0D}"/>
    <cellStyle name="20% - Accent4 3 5 4" xfId="564" xr:uid="{036A1E86-9D33-4F11-8D33-1451A175E184}"/>
    <cellStyle name="20% - Accent4 3 5_37. RESULTADO NEGOCIOS YOY" xfId="565" xr:uid="{717C50B0-3300-4AF3-8F75-0BD7BDC255E6}"/>
    <cellStyle name="20% - Accent4 3 6" xfId="566" xr:uid="{1943E33A-652F-4D80-B6EE-DBE97D99156B}"/>
    <cellStyle name="20% - Accent4 3 7" xfId="567" xr:uid="{F81CB3EA-3958-445D-896B-B1FD77C2E1D2}"/>
    <cellStyle name="20% - Accent4 3 8" xfId="568" xr:uid="{4CEBBA3E-55AA-4259-A9AA-F3A19043B5C6}"/>
    <cellStyle name="20% - Accent4 3 9" xfId="569" xr:uid="{803DD888-441C-409D-9DBB-83973EA788F2}"/>
    <cellStyle name="20% - Accent4 4" xfId="570" xr:uid="{7C6FCF04-3367-47AE-A9A4-8F9EE9CC882A}"/>
    <cellStyle name="20% - Accent4 4 2" xfId="571" xr:uid="{C2D139D3-1B2B-4D88-8D20-74266E2BA4F5}"/>
    <cellStyle name="20% - Accent4 4 3" xfId="572" xr:uid="{254F4489-0478-4906-9E6D-CF869650E959}"/>
    <cellStyle name="20% - Accent4 4 4" xfId="573" xr:uid="{31B7B302-72C5-4319-809C-AD84B42D11A5}"/>
    <cellStyle name="20% - Accent4 4_37. RESULTADO NEGOCIOS YOY" xfId="574" xr:uid="{0CD32A10-E06C-4A7C-AC8B-3659BEC07808}"/>
    <cellStyle name="20% - Accent4 5" xfId="575" xr:uid="{C3F12839-6136-4A5A-9B97-C55FCDCA9103}"/>
    <cellStyle name="20% - Accent4 5 2" xfId="576" xr:uid="{3D255774-202D-4C84-A4D5-50BDB30FBAC3}"/>
    <cellStyle name="20% - Accent4 5 3" xfId="577" xr:uid="{D0D0639B-5AE0-4EF6-9CFE-1BEEA6B41F1B}"/>
    <cellStyle name="20% - Accent4 5 4" xfId="578" xr:uid="{804A32A9-8DA1-4149-BC9D-CEC36B9C2337}"/>
    <cellStyle name="20% - Accent4 5_37. RESULTADO NEGOCIOS YOY" xfId="579" xr:uid="{87EEE3E2-D6D7-470E-A642-6CCC0A2FC7FB}"/>
    <cellStyle name="20% - Accent4 6" xfId="580" xr:uid="{A10483C2-AAFA-438B-8FAC-C71B738FA42E}"/>
    <cellStyle name="20% - Accent4 6 2" xfId="581" xr:uid="{379740AB-B92E-4823-9CF5-1AB51958D5BF}"/>
    <cellStyle name="20% - Accent4 6 3" xfId="582" xr:uid="{E913FB68-2DD4-4482-A0D3-3FC48194D2A7}"/>
    <cellStyle name="20% - Accent4 6 4" xfId="583" xr:uid="{556044CB-5BF7-4A5E-A32E-A6990975B587}"/>
    <cellStyle name="20% - Accent4 6 5" xfId="584" xr:uid="{3F8CF555-9E12-4C98-B699-BD242CE963E9}"/>
    <cellStyle name="20% - Accent4 6_37. RESULTADO NEGOCIOS YOY" xfId="585" xr:uid="{CD0AFDCF-8A88-4AB3-95E9-F808A7F61F5D}"/>
    <cellStyle name="20% - Accent4 7" xfId="586" xr:uid="{3B4C1D38-1CCE-4BCF-AE56-760D6673324F}"/>
    <cellStyle name="20% - Accent4 7 2" xfId="587" xr:uid="{5CD02889-773F-479F-8D3D-EF3231CBA605}"/>
    <cellStyle name="20% - Accent4 7 3" xfId="588" xr:uid="{C5C98D24-BC6D-46A9-BA2F-F2120EAD2D1C}"/>
    <cellStyle name="20% - Accent4 7 4" xfId="589" xr:uid="{18741B5C-A67B-4EA8-94F1-CF1480A4A16C}"/>
    <cellStyle name="20% - Accent4 7 5" xfId="590" xr:uid="{F8E923F6-865F-4E1F-B99D-BF14EE5967B4}"/>
    <cellStyle name="20% - Accent4 7_37. RESULTADO NEGOCIOS YOY" xfId="591" xr:uid="{A226AE93-3FE9-49CE-B6FC-4E1AD39AA824}"/>
    <cellStyle name="20% - Accent4 8" xfId="592" xr:uid="{4442D103-8AAC-4C64-B2E6-DB19003FDD07}"/>
    <cellStyle name="20% - Accent4 8 2" xfId="593" xr:uid="{FDFFAA80-6FC7-4B56-85BA-88D8160AA937}"/>
    <cellStyle name="20% - Accent4 8 3" xfId="594" xr:uid="{61030AC3-0EAF-4E6A-84D8-1672EA2291E0}"/>
    <cellStyle name="20% - Accent4 8 4" xfId="595" xr:uid="{A818954D-A56C-485E-AAD0-FE57665CE480}"/>
    <cellStyle name="20% - Accent4 8_37. RESULTADO NEGOCIOS YOY" xfId="596" xr:uid="{3A8D7458-8411-43FE-9B5D-79A518C36081}"/>
    <cellStyle name="20% - Accent4 9" xfId="597" xr:uid="{4FC2EB39-539C-4772-8F42-20A8680EC486}"/>
    <cellStyle name="20% - Accent4 9 2" xfId="598" xr:uid="{B353596C-65A4-4455-9814-F8EA9DE7830D}"/>
    <cellStyle name="20% - Accent4 9 3" xfId="599" xr:uid="{CFBD5AA7-BE8F-44C7-9D8E-A71E811CBC41}"/>
    <cellStyle name="20% - Accent4 9 4" xfId="600" xr:uid="{7CB454D0-E47A-447A-94C1-7D35AB337A8D}"/>
    <cellStyle name="20% - Accent4 9_37. RESULTADO NEGOCIOS YOY" xfId="601" xr:uid="{61F84075-A5FB-4416-BAD3-415068404F8B}"/>
    <cellStyle name="20% - Accent4_Duds_mov_Datos" xfId="602" xr:uid="{E1B0D605-1828-4B94-98CC-47CBB3DF60E7}"/>
    <cellStyle name="20% - Accent5" xfId="7" xr:uid="{20087DE8-7220-4CE9-B98B-69A1EE49A97C}"/>
    <cellStyle name="20% - Accent5 10" xfId="604" xr:uid="{1E377A04-8129-45B7-82BD-10216DCAD407}"/>
    <cellStyle name="20% - Accent5 10 2" xfId="605" xr:uid="{66EDAD8D-385B-4A4A-B19D-EB7D8B161139}"/>
    <cellStyle name="20% - Accent5 10 3" xfId="606" xr:uid="{28C523E1-6850-418C-B09B-6D8A480E8905}"/>
    <cellStyle name="20% - Accent5 10 4" xfId="607" xr:uid="{07172D96-266B-41A0-B345-8EA8E38B34C2}"/>
    <cellStyle name="20% - Accent5 10_37. RESULTADO NEGOCIOS YOY" xfId="608" xr:uid="{CC05695E-244E-4A0F-BDFB-CA23E111296A}"/>
    <cellStyle name="20% - Accent5 11" xfId="609" xr:uid="{C4B525E6-E0B7-40D7-BBA6-0F3CA2590521}"/>
    <cellStyle name="20% - Accent5 12" xfId="610" xr:uid="{0E43D232-BC15-499B-B88A-F09A940C4D42}"/>
    <cellStyle name="20% - Accent5 13" xfId="611" xr:uid="{88BE31E7-CE99-495A-AF0F-4F5F29BA8CE8}"/>
    <cellStyle name="20% - Accent5 14" xfId="612" xr:uid="{A9DD94F0-0ACD-4D59-AB37-26F9F833B0E2}"/>
    <cellStyle name="20% - Accent5 15" xfId="613" xr:uid="{57D6CF21-6229-4EF9-861D-E1B416FA8055}"/>
    <cellStyle name="20% - Accent5 16" xfId="614" xr:uid="{56EF1783-3DFB-4DC5-89AB-C0808DA4FB6A}"/>
    <cellStyle name="20% - Accent5 17" xfId="603" xr:uid="{E1A0F451-A3DA-40BE-835A-390FC43F2C0B}"/>
    <cellStyle name="20% - Accent5 18" xfId="32868" xr:uid="{B65E9302-4D7F-4B09-A35F-8ABE3B91A095}"/>
    <cellStyle name="20% - Accent5 19" xfId="33007" xr:uid="{511306C5-E9C9-445C-A9C9-2C37B7F8D4DC}"/>
    <cellStyle name="20% - Accent5 2" xfId="615" xr:uid="{381B531C-B5A1-431B-AE85-24BD076638A3}"/>
    <cellStyle name="20% - Accent5 2 10" xfId="616" xr:uid="{5F9C6E8F-C216-4A68-AB65-E43811FE9612}"/>
    <cellStyle name="20% - Accent5 2 11" xfId="617" xr:uid="{F4856EAE-9D7C-4D3A-AD65-098A2468ECA9}"/>
    <cellStyle name="20% - Accent5 2 12" xfId="618" xr:uid="{0C17A8EC-A4FF-47FB-A55D-B60970286342}"/>
    <cellStyle name="20% - Accent5 2 2" xfId="619" xr:uid="{94974287-E626-4236-BBC2-3E2F1ED4CE3C}"/>
    <cellStyle name="20% - Accent5 2 2 2" xfId="620" xr:uid="{A306EAD1-F17C-4F78-9C69-FD9706F9EF28}"/>
    <cellStyle name="20% - Accent5 2 2 3" xfId="621" xr:uid="{665D0E18-C0CD-43AE-B778-4B101BCD9A4D}"/>
    <cellStyle name="20% - Accent5 2 2 4" xfId="622" xr:uid="{5786EC6F-52E6-4494-A021-647C94DE38E8}"/>
    <cellStyle name="20% - Accent5 2 2 5" xfId="623" xr:uid="{E218BC17-2E58-407E-9A8C-F9CAE006FC90}"/>
    <cellStyle name="20% - Accent5 2 3" xfId="624" xr:uid="{4B5B4F3C-168D-4B11-A334-9D6FDDE748E0}"/>
    <cellStyle name="20% - Accent5 2 3 2" xfId="625" xr:uid="{7FD76397-0170-498A-936E-87C5B0B09D43}"/>
    <cellStyle name="20% - Accent5 2 3 3" xfId="626" xr:uid="{D3DB711C-2738-4299-8428-831602332FF2}"/>
    <cellStyle name="20% - Accent5 2 3 4" xfId="627" xr:uid="{D352166D-D90B-4797-B58E-768F4D8F01D6}"/>
    <cellStyle name="20% - Accent5 2 3_37. RESULTADO NEGOCIOS YOY" xfId="628" xr:uid="{4D54B790-5AA8-475B-BBAD-F5E9F1574EFC}"/>
    <cellStyle name="20% - Accent5 2 4" xfId="629" xr:uid="{7C0B579F-0D93-47DB-81D4-D2A3D3A658FC}"/>
    <cellStyle name="20% - Accent5 2 4 2" xfId="630" xr:uid="{D3DDF3D3-FEEA-4A44-8BD7-741E7BCC7336}"/>
    <cellStyle name="20% - Accent5 2 4 3" xfId="631" xr:uid="{F659224E-A8FD-4FE2-99B0-8D171C18D1F4}"/>
    <cellStyle name="20% - Accent5 2 4 4" xfId="632" xr:uid="{BD500DF5-D0CE-46D1-857D-33AA6B866D46}"/>
    <cellStyle name="20% - Accent5 2 4_37. RESULTADO NEGOCIOS YOY" xfId="633" xr:uid="{0C863933-3875-4F9B-8CDA-A2B7D6815DDA}"/>
    <cellStyle name="20% - Accent5 2 5" xfId="634" xr:uid="{4263C2A4-4EB6-4BBE-8A24-7FDE7C4E3DE1}"/>
    <cellStyle name="20% - Accent5 2 5 2" xfId="635" xr:uid="{AD2FC838-578E-4925-890D-B488020E02D5}"/>
    <cellStyle name="20% - Accent5 2 5 3" xfId="636" xr:uid="{5F1404E6-48BC-47A5-A5BB-6528A7FCBCDB}"/>
    <cellStyle name="20% - Accent5 2 5 4" xfId="637" xr:uid="{FC8BE73F-BEFD-4910-96A0-EAE54F83D044}"/>
    <cellStyle name="20% - Accent5 2 5_37. RESULTADO NEGOCIOS YOY" xfId="638" xr:uid="{F1283037-70B4-4F60-BDF0-5F59481DF659}"/>
    <cellStyle name="20% - Accent5 2 6" xfId="639" xr:uid="{966DBD49-77EC-449F-A8BD-9394777F7933}"/>
    <cellStyle name="20% - Accent5 2 6 2" xfId="640" xr:uid="{3DEB4B57-6DD7-4A19-BDA4-27C1377B8E94}"/>
    <cellStyle name="20% - Accent5 2 6 3" xfId="641" xr:uid="{FF48CE9F-EAD7-42E3-A21A-64BB4A1D7C59}"/>
    <cellStyle name="20% - Accent5 2 6 4" xfId="642" xr:uid="{08C04397-6942-411A-81D4-7CBA39275552}"/>
    <cellStyle name="20% - Accent5 2 6_37. RESULTADO NEGOCIOS YOY" xfId="643" xr:uid="{A41E32BD-5AE9-443B-B249-F97C4665437E}"/>
    <cellStyle name="20% - Accent5 2 7" xfId="644" xr:uid="{9E383941-CC9E-45E3-9E36-83207B4A39FA}"/>
    <cellStyle name="20% - Accent5 2 7 2" xfId="645" xr:uid="{C16472E5-4842-41FE-A334-AA45BA82255D}"/>
    <cellStyle name="20% - Accent5 2 7 3" xfId="646" xr:uid="{F77E537E-A55D-40C2-A367-0C99F9AE67CA}"/>
    <cellStyle name="20% - Accent5 2 7 4" xfId="647" xr:uid="{244C0E42-5301-42DE-8580-D8213D5DF839}"/>
    <cellStyle name="20% - Accent5 2 7_37. RESULTADO NEGOCIOS YOY" xfId="648" xr:uid="{8F18925F-1955-44F6-953B-EC27D20C0121}"/>
    <cellStyle name="20% - Accent5 2 8" xfId="649" xr:uid="{DC05B4B8-89AA-4809-9AE2-34BBA89D226B}"/>
    <cellStyle name="20% - Accent5 2 9" xfId="650" xr:uid="{0D4B04AF-9A5D-4C50-8386-6D3A05575F71}"/>
    <cellStyle name="20% - Accent5 20" xfId="33038" xr:uid="{2C1ED966-DCA9-40E5-8BBB-9A3A6CFF4F06}"/>
    <cellStyle name="20% - Accent5 21" xfId="33077" xr:uid="{F0BFF86D-DF7A-4FD2-9E01-F78685E295DD}"/>
    <cellStyle name="20% - Accent5 3" xfId="651" xr:uid="{AF31677E-FCDD-4E50-885E-F9537F585DD1}"/>
    <cellStyle name="20% - Accent5 3 2" xfId="652" xr:uid="{874FDA93-12C1-4618-8BA1-9C77059B6C6F}"/>
    <cellStyle name="20% - Accent5 3 2 2" xfId="653" xr:uid="{42A557C5-83DD-44AF-95A3-99D336409E7C}"/>
    <cellStyle name="20% - Accent5 3 2 3" xfId="654" xr:uid="{5BD0AAD7-9ACB-4149-BFE2-FA42250FF327}"/>
    <cellStyle name="20% - Accent5 3 2 4" xfId="655" xr:uid="{1E9CE9BF-8869-4A5D-93A2-010CF20CE332}"/>
    <cellStyle name="20% - Accent5 3 2_37. RESULTADO NEGOCIOS YOY" xfId="656" xr:uid="{D3D189A2-9BE9-4387-83C7-542B674673B0}"/>
    <cellStyle name="20% - Accent5 3 3" xfId="657" xr:uid="{3437B838-8B79-4FC1-A1ED-11EA23997FDC}"/>
    <cellStyle name="20% - Accent5 3 3 2" xfId="658" xr:uid="{EA2A0915-C8EA-46E8-B6F6-98483BB3FD86}"/>
    <cellStyle name="20% - Accent5 3 3 3" xfId="659" xr:uid="{D9AA645A-EE8C-4C5F-A714-8C60487FDDB2}"/>
    <cellStyle name="20% - Accent5 3 3 4" xfId="660" xr:uid="{C2A63130-7385-4DFA-AB3D-69065FFC47C1}"/>
    <cellStyle name="20% - Accent5 3 3_37. RESULTADO NEGOCIOS YOY" xfId="661" xr:uid="{985C2AEF-2C6A-40CE-8B2A-B23A9834CBB3}"/>
    <cellStyle name="20% - Accent5 3 4" xfId="662" xr:uid="{AC3E9CC4-91F7-4238-AD4B-DDEEC0D7B4EB}"/>
    <cellStyle name="20% - Accent5 3 4 2" xfId="663" xr:uid="{6CBB7A48-A717-4B10-BB06-B03ECDA80C9F}"/>
    <cellStyle name="20% - Accent5 3 4 3" xfId="664" xr:uid="{945DCC4D-B393-487D-9E51-EC56C353A1FE}"/>
    <cellStyle name="20% - Accent5 3 4 4" xfId="665" xr:uid="{7E13FB42-77C8-4797-9B20-CD484574F461}"/>
    <cellStyle name="20% - Accent5 3 4_37. RESULTADO NEGOCIOS YOY" xfId="666" xr:uid="{7801C1BB-5FC8-490E-B955-5B821AEFB292}"/>
    <cellStyle name="20% - Accent5 3 5" xfId="667" xr:uid="{43F8E7BC-3D84-4AAA-9EC5-AF476D335B28}"/>
    <cellStyle name="20% - Accent5 3 5 2" xfId="668" xr:uid="{A56BF2C9-34B2-45D6-A392-996E47B80536}"/>
    <cellStyle name="20% - Accent5 3 5 3" xfId="669" xr:uid="{A7778942-5DC0-46BB-A598-164C35D0CAD8}"/>
    <cellStyle name="20% - Accent5 3 5 4" xfId="670" xr:uid="{9DA10C79-86A7-4781-B3C6-ECA712C43028}"/>
    <cellStyle name="20% - Accent5 3 5_37. RESULTADO NEGOCIOS YOY" xfId="671" xr:uid="{C5D2AADD-FBFF-43F3-A210-BC45BC912526}"/>
    <cellStyle name="20% - Accent5 3 6" xfId="672" xr:uid="{86CE99B0-0468-4FFA-AAE0-51467E078AD2}"/>
    <cellStyle name="20% - Accent5 3 7" xfId="673" xr:uid="{9F87C367-AA6B-4D53-BC0F-6C4F1330C41E}"/>
    <cellStyle name="20% - Accent5 3 8" xfId="674" xr:uid="{B6B4B95C-579D-4E7D-91A2-54856A935FE0}"/>
    <cellStyle name="20% - Accent5 3 9" xfId="675" xr:uid="{564A787E-A459-4199-9E5A-587764601D75}"/>
    <cellStyle name="20% - Accent5 4" xfId="676" xr:uid="{21E1E7C6-C172-4C4A-9B3E-F7A16C384195}"/>
    <cellStyle name="20% - Accent5 4 2" xfId="677" xr:uid="{785127FA-CCDD-4B04-8EDD-9E3F6B814479}"/>
    <cellStyle name="20% - Accent5 4 3" xfId="678" xr:uid="{3851F419-81D8-40A9-BE1D-6EBC7D2644C8}"/>
    <cellStyle name="20% - Accent5 4 4" xfId="679" xr:uid="{180BD731-11D8-418A-BD9F-2473823EB107}"/>
    <cellStyle name="20% - Accent5 4_37. RESULTADO NEGOCIOS YOY" xfId="680" xr:uid="{C0EB6EFB-2C5E-40BA-9564-3BE85569FC5F}"/>
    <cellStyle name="20% - Accent5 5" xfId="681" xr:uid="{5EAB5BA0-88C8-4126-86A2-F347D4399842}"/>
    <cellStyle name="20% - Accent5 5 2" xfId="682" xr:uid="{F3E4E7CE-B907-4222-B961-C1F68DB944EF}"/>
    <cellStyle name="20% - Accent5 5 3" xfId="683" xr:uid="{55504E0A-ADE1-47D8-B4A0-0506ACC0EB0F}"/>
    <cellStyle name="20% - Accent5 5 4" xfId="684" xr:uid="{91611738-62BD-44D5-B911-DF9FAAE94149}"/>
    <cellStyle name="20% - Accent5 5_37. RESULTADO NEGOCIOS YOY" xfId="685" xr:uid="{CD2A3B65-DD2B-44F4-AB8C-6581A988253D}"/>
    <cellStyle name="20% - Accent5 6" xfId="686" xr:uid="{FDBAE858-3C8B-436F-97A6-DD71B9A647B7}"/>
    <cellStyle name="20% - Accent5 6 2" xfId="687" xr:uid="{12BEB919-C97A-48AB-B7DB-80B87927FABD}"/>
    <cellStyle name="20% - Accent5 6 3" xfId="688" xr:uid="{967A7006-2A3D-4D70-A7CF-3726FBFF3926}"/>
    <cellStyle name="20% - Accent5 6 4" xfId="689" xr:uid="{A33F28AD-32F4-4769-876C-34BF5E3F742B}"/>
    <cellStyle name="20% - Accent5 6 5" xfId="690" xr:uid="{00CEACFA-2DBC-41A4-8441-49276403CB4E}"/>
    <cellStyle name="20% - Accent5 6_37. RESULTADO NEGOCIOS YOY" xfId="691" xr:uid="{E36F6D57-CD6A-403C-9517-1E67D68A6C5D}"/>
    <cellStyle name="20% - Accent5 7" xfId="692" xr:uid="{850E2317-CA97-4307-98BE-1FA1730A1657}"/>
    <cellStyle name="20% - Accent5 7 2" xfId="693" xr:uid="{D052C5F5-CF93-4DF3-B5DE-137E8A0176F2}"/>
    <cellStyle name="20% - Accent5 7 3" xfId="694" xr:uid="{4D0BC6D3-5A35-475D-8944-8DD53DDCDF2B}"/>
    <cellStyle name="20% - Accent5 7 4" xfId="695" xr:uid="{EA0F688A-22FC-4489-8F8A-7441E13B5227}"/>
    <cellStyle name="20% - Accent5 7 5" xfId="696" xr:uid="{0166E9EB-47F2-4103-87B0-D8FA77471B65}"/>
    <cellStyle name="20% - Accent5 7_37. RESULTADO NEGOCIOS YOY" xfId="697" xr:uid="{308FA321-887B-4F98-BF44-B21BAFBD665B}"/>
    <cellStyle name="20% - Accent5 8" xfId="698" xr:uid="{D103A2A7-5FD7-4A1D-8D7E-36F43CB7DA5B}"/>
    <cellStyle name="20% - Accent5 8 2" xfId="699" xr:uid="{4647363E-41E1-41EA-A4CB-AAC3267A2EF6}"/>
    <cellStyle name="20% - Accent5 8 3" xfId="700" xr:uid="{F416F359-C880-4ABF-801E-6DCF28B2CA41}"/>
    <cellStyle name="20% - Accent5 8 4" xfId="701" xr:uid="{F47E8715-F4F9-43F0-A436-16F34852C974}"/>
    <cellStyle name="20% - Accent5 8_37. RESULTADO NEGOCIOS YOY" xfId="702" xr:uid="{84EF3BD2-42C7-4B9C-8105-CEF993F5BA56}"/>
    <cellStyle name="20% - Accent5 9" xfId="703" xr:uid="{4AE24106-2C47-4109-8377-929452010B79}"/>
    <cellStyle name="20% - Accent5 9 2" xfId="704" xr:uid="{AE212AFD-2D1A-4873-AD28-D8A6B64C215A}"/>
    <cellStyle name="20% - Accent5 9 3" xfId="705" xr:uid="{B5BC8C07-B416-4276-9D03-310164C395C6}"/>
    <cellStyle name="20% - Accent5 9 4" xfId="706" xr:uid="{9E86A6DC-DEFB-41F9-B1C6-E5A9D8F06A1F}"/>
    <cellStyle name="20% - Accent5 9_37. RESULTADO NEGOCIOS YOY" xfId="707" xr:uid="{CD7B1FC9-7172-4DF6-88E5-473FC50620DC}"/>
    <cellStyle name="20% - Accent5_Duds_mov_Datos" xfId="708" xr:uid="{5B529334-4639-4A2C-A90D-009C2B274577}"/>
    <cellStyle name="20% - Accent6" xfId="8" xr:uid="{2917E195-EB5C-4B7B-B127-A7203CA80C2E}"/>
    <cellStyle name="20% - Accent6 10" xfId="710" xr:uid="{3D6F0AE4-5B0C-4E9B-A48B-555CC135CC0A}"/>
    <cellStyle name="20% - Accent6 10 2" xfId="711" xr:uid="{E0FD5A9E-F641-4510-A23A-4691AE6F92A3}"/>
    <cellStyle name="20% - Accent6 10 3" xfId="712" xr:uid="{25F98259-C534-477B-8852-9CA76A86D63E}"/>
    <cellStyle name="20% - Accent6 10 4" xfId="713" xr:uid="{661A54BF-54EC-4681-A667-8AD6B5C0964E}"/>
    <cellStyle name="20% - Accent6 10_37. RESULTADO NEGOCIOS YOY" xfId="714" xr:uid="{4D4BF544-01B0-49ED-B9B4-FA98E7CF8A42}"/>
    <cellStyle name="20% - Accent6 11" xfId="715" xr:uid="{5D433852-5F4D-4755-98D5-8CD962295C9E}"/>
    <cellStyle name="20% - Accent6 12" xfId="716" xr:uid="{7734FC6B-D3FA-4B07-9D0D-19FA8773207E}"/>
    <cellStyle name="20% - Accent6 13" xfId="717" xr:uid="{2FE88BED-8233-48E2-AE60-DA79CB27F341}"/>
    <cellStyle name="20% - Accent6 14" xfId="718" xr:uid="{13DC250C-8691-496E-9102-3C14339DFB92}"/>
    <cellStyle name="20% - Accent6 15" xfId="719" xr:uid="{368A1598-9322-4AA6-AC2D-B878FE54A744}"/>
    <cellStyle name="20% - Accent6 16" xfId="720" xr:uid="{47D05F1D-F5A3-486F-9595-5CAC2B35240D}"/>
    <cellStyle name="20% - Accent6 17" xfId="709" xr:uid="{6B3FC780-E0F0-4922-90A0-A544AC0930AB}"/>
    <cellStyle name="20% - Accent6 2" xfId="721" xr:uid="{1E045D5F-143D-4A41-AEF9-38BD07E0CCFC}"/>
    <cellStyle name="20% - Accent6 2 10" xfId="722" xr:uid="{6C4C9A4E-E57B-4FC5-BFDF-95BA68956A7B}"/>
    <cellStyle name="20% - Accent6 2 11" xfId="723" xr:uid="{02A4B497-74CA-4A82-ADF1-74FCE6688D08}"/>
    <cellStyle name="20% - Accent6 2 12" xfId="724" xr:uid="{4F650A76-7EC8-4D74-9B84-DCDB4871476D}"/>
    <cellStyle name="20% - Accent6 2 2" xfId="725" xr:uid="{4ED61B44-9FE9-415F-9D2B-631499C998D5}"/>
    <cellStyle name="20% - Accent6 2 2 2" xfId="726" xr:uid="{74EABA75-02FF-48D5-8019-824247B3AA33}"/>
    <cellStyle name="20% - Accent6 2 2 3" xfId="727" xr:uid="{8106E1C3-628D-4C53-92D1-711EBF91552D}"/>
    <cellStyle name="20% - Accent6 2 2 4" xfId="728" xr:uid="{05E4F7B7-FA3A-442A-934B-A4AA6DEC3C08}"/>
    <cellStyle name="20% - Accent6 2 2 5" xfId="729" xr:uid="{4B1F27B2-78CD-427C-9932-D4DB7BDA72ED}"/>
    <cellStyle name="20% - Accent6 2 3" xfId="730" xr:uid="{00A0E5D7-BBF2-42AF-BBB1-289534132CA0}"/>
    <cellStyle name="20% - Accent6 2 3 2" xfId="731" xr:uid="{C0D7496F-7FF7-48D7-8D0D-A0263F465EB8}"/>
    <cellStyle name="20% - Accent6 2 3 3" xfId="732" xr:uid="{2F8BEC58-D037-4D2B-9C47-1188932996DE}"/>
    <cellStyle name="20% - Accent6 2 3 4" xfId="733" xr:uid="{8000471B-95E0-41BF-B779-0297365E7524}"/>
    <cellStyle name="20% - Accent6 2 3_37. RESULTADO NEGOCIOS YOY" xfId="734" xr:uid="{01B7EF0E-E11B-4416-8BDD-0B335960B4FC}"/>
    <cellStyle name="20% - Accent6 2 4" xfId="735" xr:uid="{142AE04A-127E-4A4B-BEA9-CDCB7B5FA08F}"/>
    <cellStyle name="20% - Accent6 2 4 2" xfId="736" xr:uid="{BF35B88F-34BA-4158-92EC-4507788D50E9}"/>
    <cellStyle name="20% - Accent6 2 4 3" xfId="737" xr:uid="{E7256724-64F6-4472-8A2F-8685835D7D92}"/>
    <cellStyle name="20% - Accent6 2 4 4" xfId="738" xr:uid="{1414D88D-304D-42E6-864E-4FE453F5BCC7}"/>
    <cellStyle name="20% - Accent6 2 4_37. RESULTADO NEGOCIOS YOY" xfId="739" xr:uid="{FD8A5BE6-5963-4270-BB7F-1E96AF643EEC}"/>
    <cellStyle name="20% - Accent6 2 5" xfId="740" xr:uid="{E7CF891B-7116-49B4-94DB-660E6A165D41}"/>
    <cellStyle name="20% - Accent6 2 5 2" xfId="741" xr:uid="{79C5D2C5-2A5B-4054-A5B9-BCDE6E9D3CFA}"/>
    <cellStyle name="20% - Accent6 2 5 3" xfId="742" xr:uid="{628AB01B-2A5B-4D58-8CAF-3F35F065FA37}"/>
    <cellStyle name="20% - Accent6 2 5 4" xfId="743" xr:uid="{37BBCAE5-B05B-4711-81DB-15B4AABD2AA3}"/>
    <cellStyle name="20% - Accent6 2 5_37. RESULTADO NEGOCIOS YOY" xfId="744" xr:uid="{040CB41B-FF51-4062-B597-B08DDD313238}"/>
    <cellStyle name="20% - Accent6 2 6" xfId="745" xr:uid="{1F5E4C7F-11F6-4B02-B3C0-813D71FD1F78}"/>
    <cellStyle name="20% - Accent6 2 6 2" xfId="746" xr:uid="{73659CBD-CD02-4895-B7C0-02A952D89FD9}"/>
    <cellStyle name="20% - Accent6 2 6 3" xfId="747" xr:uid="{2894C6A2-340F-412D-92B1-2BA6CAEC368E}"/>
    <cellStyle name="20% - Accent6 2 6 4" xfId="748" xr:uid="{0CF8AC9C-EF0D-490E-9070-8A989BFF8634}"/>
    <cellStyle name="20% - Accent6 2 6_37. RESULTADO NEGOCIOS YOY" xfId="749" xr:uid="{AF0A9970-128C-45B4-AFD9-FF57692BC0BB}"/>
    <cellStyle name="20% - Accent6 2 7" xfId="750" xr:uid="{9D80119C-9ED4-437F-8AB8-61A6DCDFCF17}"/>
    <cellStyle name="20% - Accent6 2 7 2" xfId="751" xr:uid="{5D4E8DF6-3F13-4270-BD0D-BF841C24FDEA}"/>
    <cellStyle name="20% - Accent6 2 7 3" xfId="752" xr:uid="{EE1C3F85-FD56-4C37-9F1E-AED7262E29CF}"/>
    <cellStyle name="20% - Accent6 2 7 4" xfId="753" xr:uid="{EC87AE5C-6FC0-4D05-8AA1-1B9F15B4C795}"/>
    <cellStyle name="20% - Accent6 2 7_37. RESULTADO NEGOCIOS YOY" xfId="754" xr:uid="{97C789B2-3435-426A-B669-F41586931D8A}"/>
    <cellStyle name="20% - Accent6 2 8" xfId="755" xr:uid="{189A9403-5095-4D36-8241-08ED972D473B}"/>
    <cellStyle name="20% - Accent6 2 9" xfId="756" xr:uid="{FB608834-4622-470D-9061-DF204DD83CAC}"/>
    <cellStyle name="20% - Accent6 3" xfId="757" xr:uid="{3D23EA5C-6001-401A-9D51-DF01A5A21659}"/>
    <cellStyle name="20% - Accent6 3 2" xfId="758" xr:uid="{80900937-1069-4E48-9ADA-1B99676BD0D2}"/>
    <cellStyle name="20% - Accent6 3 2 2" xfId="759" xr:uid="{911712F3-1BCD-4038-A407-49B8C2579325}"/>
    <cellStyle name="20% - Accent6 3 2 3" xfId="760" xr:uid="{2A8C3F0C-F55E-4DF5-A2BA-CF0E6D59A165}"/>
    <cellStyle name="20% - Accent6 3 2 4" xfId="761" xr:uid="{F4DA4646-4242-41E1-927E-175F9BD137E2}"/>
    <cellStyle name="20% - Accent6 3 2_37. RESULTADO NEGOCIOS YOY" xfId="762" xr:uid="{924C0127-38FE-43FE-9E93-D27A89A96FF2}"/>
    <cellStyle name="20% - Accent6 3 3" xfId="763" xr:uid="{32A79DC7-1A56-4215-B389-4F14106ACAA9}"/>
    <cellStyle name="20% - Accent6 3 3 2" xfId="764" xr:uid="{5E3BCD4B-4C4C-41BA-B35C-9F3E611EF695}"/>
    <cellStyle name="20% - Accent6 3 3 3" xfId="765" xr:uid="{3C6E6F8C-6B65-4683-A401-FC1F72D42339}"/>
    <cellStyle name="20% - Accent6 3 3 4" xfId="766" xr:uid="{D03B1C2D-81DA-44A4-B8BB-9FB4A56CE394}"/>
    <cellStyle name="20% - Accent6 3 3_37. RESULTADO NEGOCIOS YOY" xfId="767" xr:uid="{35652FCB-2C09-45B7-BD4F-B76F38C90668}"/>
    <cellStyle name="20% - Accent6 3 4" xfId="768" xr:uid="{EB72F901-F010-43A3-887A-D21E2B9FB998}"/>
    <cellStyle name="20% - Accent6 3 4 2" xfId="769" xr:uid="{48729F67-B9BA-4D9D-8CC3-2BA6C6D82A47}"/>
    <cellStyle name="20% - Accent6 3 4 3" xfId="770" xr:uid="{54023EC4-6895-43C5-8890-31E001E235EA}"/>
    <cellStyle name="20% - Accent6 3 4 4" xfId="771" xr:uid="{32199656-8407-4A19-AB18-61BE4CCD855E}"/>
    <cellStyle name="20% - Accent6 3 4_37. RESULTADO NEGOCIOS YOY" xfId="772" xr:uid="{1FB67E0E-BCF2-4B08-90D5-F775816B8996}"/>
    <cellStyle name="20% - Accent6 3 5" xfId="773" xr:uid="{F2C5B19C-2EAB-448E-8BEB-F124F9A7C80A}"/>
    <cellStyle name="20% - Accent6 3 5 2" xfId="774" xr:uid="{73C690B1-FF95-449B-A7AF-AD30D8D66DB4}"/>
    <cellStyle name="20% - Accent6 3 5 3" xfId="775" xr:uid="{8FBBFE82-E248-4658-81B0-330387ADE79A}"/>
    <cellStyle name="20% - Accent6 3 5 4" xfId="776" xr:uid="{588ADB1B-41B6-4B2E-ACAF-30C2C995232F}"/>
    <cellStyle name="20% - Accent6 3 5_37. RESULTADO NEGOCIOS YOY" xfId="777" xr:uid="{3A5F9755-A617-4686-BD12-1D23AD4E070E}"/>
    <cellStyle name="20% - Accent6 3 6" xfId="778" xr:uid="{0DB4CBC8-314A-4770-8FFE-A0EDD48A9F2C}"/>
    <cellStyle name="20% - Accent6 3 7" xfId="779" xr:uid="{BD9B3B47-6D1C-422E-BF86-49D6CB5BDDC8}"/>
    <cellStyle name="20% - Accent6 3 8" xfId="780" xr:uid="{2217BAE0-C9FD-432F-9D7A-D454AAA3DE26}"/>
    <cellStyle name="20% - Accent6 3 9" xfId="781" xr:uid="{828ED230-8E3C-4EAE-B2D4-239E7EE876DA}"/>
    <cellStyle name="20% - Accent6 4" xfId="782" xr:uid="{C0F82A39-B859-4B9B-8A64-BB1CC23A4F0E}"/>
    <cellStyle name="20% - Accent6 4 2" xfId="783" xr:uid="{F394DF3A-1112-46DF-AAEA-267C26A296AF}"/>
    <cellStyle name="20% - Accent6 4 3" xfId="784" xr:uid="{8102C5A3-9436-4D0F-8A59-43476EC4D13F}"/>
    <cellStyle name="20% - Accent6 4 4" xfId="785" xr:uid="{AD4679FF-353F-43D5-8D7D-307AF296808B}"/>
    <cellStyle name="20% - Accent6 4_37. RESULTADO NEGOCIOS YOY" xfId="786" xr:uid="{79260BDC-AD29-4733-8BB5-0CD9C915731A}"/>
    <cellStyle name="20% - Accent6 5" xfId="787" xr:uid="{7E85652A-7E01-429A-8DF7-31AC8171B7A7}"/>
    <cellStyle name="20% - Accent6 5 2" xfId="788" xr:uid="{D94ADB14-741E-4E38-BC9D-020410DD931C}"/>
    <cellStyle name="20% - Accent6 5 3" xfId="789" xr:uid="{63A5BACB-4CF9-4219-8215-46D0EEBA3466}"/>
    <cellStyle name="20% - Accent6 5 4" xfId="790" xr:uid="{7FDB0305-22BB-43EE-BF88-8C18EE10322C}"/>
    <cellStyle name="20% - Accent6 5_37. RESULTADO NEGOCIOS YOY" xfId="791" xr:uid="{DF171DE7-9A78-4EF6-B345-6B0BD913C054}"/>
    <cellStyle name="20% - Accent6 6" xfId="792" xr:uid="{E13C60ED-5BDF-4DD1-9E7C-F6E27D2B6831}"/>
    <cellStyle name="20% - Accent6 6 2" xfId="793" xr:uid="{AB488067-5DB3-4ADD-A307-567386CA13C6}"/>
    <cellStyle name="20% - Accent6 6 3" xfId="794" xr:uid="{D661E4E0-FA87-4726-8216-BAD9637CACCC}"/>
    <cellStyle name="20% - Accent6 6 4" xfId="795" xr:uid="{4A3B71BA-F5A8-47AF-8407-861231E709C3}"/>
    <cellStyle name="20% - Accent6 6_37. RESULTADO NEGOCIOS YOY" xfId="796" xr:uid="{53D89331-3BE1-4E87-9C55-39E2894D6EF2}"/>
    <cellStyle name="20% - Accent6 7" xfId="797" xr:uid="{9BAFC2E3-DEBD-4483-9E6F-78E88D7EAB51}"/>
    <cellStyle name="20% - Accent6 7 2" xfId="798" xr:uid="{E5520AF1-4950-47C3-B43B-528754032923}"/>
    <cellStyle name="20% - Accent6 7 3" xfId="799" xr:uid="{1D296DD3-3F90-4BD5-A7E8-FD3C4E2D5B87}"/>
    <cellStyle name="20% - Accent6 7 4" xfId="800" xr:uid="{108ACD57-9018-4967-A39B-21F3188390A6}"/>
    <cellStyle name="20% - Accent6 7_37. RESULTADO NEGOCIOS YOY" xfId="801" xr:uid="{180CA87B-DD5A-48D8-A339-2FE5141CE962}"/>
    <cellStyle name="20% - Accent6 8" xfId="802" xr:uid="{20639C8B-EA35-4B82-991D-2F51E53F0127}"/>
    <cellStyle name="20% - Accent6 8 2" xfId="803" xr:uid="{071C6AFF-6A07-4A81-9A85-9F64325DA12D}"/>
    <cellStyle name="20% - Accent6 8 3" xfId="804" xr:uid="{F02B75BA-B3DA-4519-B3F5-F93C95DD7981}"/>
    <cellStyle name="20% - Accent6 8 4" xfId="805" xr:uid="{D45DA8E3-3388-4BFF-B2AB-AF83356896BA}"/>
    <cellStyle name="20% - Accent6 8_37. RESULTADO NEGOCIOS YOY" xfId="806" xr:uid="{275963CB-3E34-415F-8E7A-EE37D5181201}"/>
    <cellStyle name="20% - Accent6 9" xfId="807" xr:uid="{D4EEF1DD-AC6D-432A-9A83-AA16F6431C17}"/>
    <cellStyle name="20% - Accent6 9 2" xfId="808" xr:uid="{7D602D05-CAB1-4D88-8DC5-63459DEC40BB}"/>
    <cellStyle name="20% - Accent6 9 3" xfId="809" xr:uid="{AF674F15-E6D7-4B88-BAAE-74AAA672CE33}"/>
    <cellStyle name="20% - Accent6 9 4" xfId="810" xr:uid="{B47227D0-1A1C-4F8D-AA86-65DCF20F6CD3}"/>
    <cellStyle name="20% - Accent6 9_37. RESULTADO NEGOCIOS YOY" xfId="811" xr:uid="{9357E580-4B53-4F9F-BDB3-1E59F0DE797D}"/>
    <cellStyle name="20% - Énfasis1 10" xfId="812" xr:uid="{100A31F2-9C52-439C-9226-0D5AFBA5F3C4}"/>
    <cellStyle name="20% - Énfasis1 10 10" xfId="813" xr:uid="{21371A14-961F-43D5-9AD0-3120BE9E6B95}"/>
    <cellStyle name="20% - Énfasis1 10 11" xfId="814" xr:uid="{D2B30469-4046-4AF3-9C9E-424446C0E6E3}"/>
    <cellStyle name="20% - Énfasis1 10 12" xfId="815" xr:uid="{8172B617-02AE-45EF-B093-BDBADD393E52}"/>
    <cellStyle name="20% - Énfasis1 10 2" xfId="816" xr:uid="{CC542628-616E-46CD-B34D-F33D2FD5DB98}"/>
    <cellStyle name="20% - Énfasis1 10 2 2" xfId="817" xr:uid="{B708DD38-140D-438B-B990-206F577BDA36}"/>
    <cellStyle name="20% - Énfasis1 10 2 2 2" xfId="818" xr:uid="{8EF9976F-8747-4885-BE56-C230757D6EF4}"/>
    <cellStyle name="20% - Énfasis1 10 2 2 2 2" xfId="819" xr:uid="{002634D4-9A1C-411F-82E0-AA4D4E4F1699}"/>
    <cellStyle name="20% - Énfasis1 10 2 2 2 2 2" xfId="820" xr:uid="{D578C8B0-0793-4100-8AE0-FD0E8D5D2B88}"/>
    <cellStyle name="20% - Énfasis1 10 2 2 2 2 2 2" xfId="821" xr:uid="{911FD5FC-F554-466A-B029-3A6A1B1350F4}"/>
    <cellStyle name="20% - Énfasis1 10 2 2 2 2 2 2 2" xfId="822" xr:uid="{D115AA4A-1677-461A-94AE-D97AA5009D79}"/>
    <cellStyle name="20% - Énfasis1 10 2 2 2 2 2 3" xfId="823" xr:uid="{F4C634D0-12BF-4878-A650-095B4809112C}"/>
    <cellStyle name="20% - Énfasis1 10 2 2 2 2 3" xfId="824" xr:uid="{0BB0F836-B3E7-4359-A9D6-6B4300B6DE02}"/>
    <cellStyle name="20% - Énfasis1 10 2 2 2 2 3 2" xfId="825" xr:uid="{CD908258-8F76-41A0-9463-1BC5C8E00487}"/>
    <cellStyle name="20% - Énfasis1 10 2 2 2 2 4" xfId="826" xr:uid="{62655D88-A065-40BD-B4F8-A1A039BF1A14}"/>
    <cellStyle name="20% - Énfasis1 10 2 2 2 3" xfId="827" xr:uid="{0AE3E0B8-5ED8-48F8-8B9B-EAF9D94B7AF3}"/>
    <cellStyle name="20% - Énfasis1 10 2 2 2 3 2" xfId="828" xr:uid="{ADDB13CB-AD9F-44C2-B2CA-872BE18C3EA5}"/>
    <cellStyle name="20% - Énfasis1 10 2 2 2 3 2 2" xfId="829" xr:uid="{71683164-0B7C-4AC9-AD59-7B70808E572A}"/>
    <cellStyle name="20% - Énfasis1 10 2 2 2 3 3" xfId="830" xr:uid="{D10F0F3E-5C0F-4262-BE67-2A6AB812FA27}"/>
    <cellStyle name="20% - Énfasis1 10 2 2 2 4" xfId="831" xr:uid="{31D5773F-BB98-4FE5-9C44-E16275F0190E}"/>
    <cellStyle name="20% - Énfasis1 10 2 2 2 4 2" xfId="832" xr:uid="{B126F2B8-99B4-435D-B946-88DFBA84305E}"/>
    <cellStyle name="20% - Énfasis1 10 2 2 2 5" xfId="833" xr:uid="{B68227D9-B9F0-48E3-8301-225973F33812}"/>
    <cellStyle name="20% - Énfasis1 10 2 2 3" xfId="834" xr:uid="{5221BBC4-13B5-4A4F-B534-DCCC8F32629C}"/>
    <cellStyle name="20% - Énfasis1 10 2 2 3 2" xfId="835" xr:uid="{F2827E98-DABC-4AE6-9B9C-BB2EDE263086}"/>
    <cellStyle name="20% - Énfasis1 10 2 2 3 2 2" xfId="836" xr:uid="{6E187600-187E-4566-8360-A4EC1C7B3F59}"/>
    <cellStyle name="20% - Énfasis1 10 2 2 3 2 2 2" xfId="837" xr:uid="{4385B162-C31A-45BB-9E8C-022AA40F0664}"/>
    <cellStyle name="20% - Énfasis1 10 2 2 3 2 3" xfId="838" xr:uid="{4EF3AE13-E28E-4A97-A2CD-B24264824773}"/>
    <cellStyle name="20% - Énfasis1 10 2 2 3 3" xfId="839" xr:uid="{E6E4FC98-8108-4FDD-9528-81F63EC82D30}"/>
    <cellStyle name="20% - Énfasis1 10 2 2 3 3 2" xfId="840" xr:uid="{54CC4A5E-1824-4D06-9C5C-575D2F70F680}"/>
    <cellStyle name="20% - Énfasis1 10 2 2 3 4" xfId="841" xr:uid="{45657195-422B-4523-92B1-ED102010D2DA}"/>
    <cellStyle name="20% - Énfasis1 10 2 2 4" xfId="842" xr:uid="{FD6098A8-DD45-414F-946E-2D2F2D52E042}"/>
    <cellStyle name="20% - Énfasis1 10 2 2 4 2" xfId="843" xr:uid="{67A6D47B-8215-447B-994F-F3F4FE2F96E5}"/>
    <cellStyle name="20% - Énfasis1 10 2 2 4 2 2" xfId="844" xr:uid="{14380414-1751-4B27-A6D9-3EB6C869A122}"/>
    <cellStyle name="20% - Énfasis1 10 2 2 4 3" xfId="845" xr:uid="{6A284C15-557A-4C85-B07E-511E481A420B}"/>
    <cellStyle name="20% - Énfasis1 10 2 2 5" xfId="846" xr:uid="{083D7525-A0B0-450C-8B8A-95F74D125448}"/>
    <cellStyle name="20% - Énfasis1 10 2 2 5 2" xfId="847" xr:uid="{B1EB945A-FCE8-472C-B427-4A587D7572FC}"/>
    <cellStyle name="20% - Énfasis1 10 2 2 6" xfId="848" xr:uid="{65959E56-B068-4627-8076-568578DCB2A3}"/>
    <cellStyle name="20% - Énfasis1 10 2 3" xfId="849" xr:uid="{5EAE3F6B-9C0B-4332-9D2E-AB76190CC256}"/>
    <cellStyle name="20% - Énfasis1 10 2 3 2" xfId="850" xr:uid="{AF3DB08F-BA8E-4E5C-BBEC-A1DE0592F8C9}"/>
    <cellStyle name="20% - Énfasis1 10 2 3 2 2" xfId="851" xr:uid="{F8BEA00F-7277-4CD9-8A97-577F78D815E2}"/>
    <cellStyle name="20% - Énfasis1 10 2 3 2 2 2" xfId="852" xr:uid="{57DB5860-28D2-4548-892D-B2ACD2EB4AEC}"/>
    <cellStyle name="20% - Énfasis1 10 2 3 2 2 2 2" xfId="853" xr:uid="{0B25D45D-8342-4DB8-BB23-CD43EE5A27E9}"/>
    <cellStyle name="20% - Énfasis1 10 2 3 2 2 3" xfId="854" xr:uid="{3E2E8722-1457-497B-AFA5-CC58C4DA1249}"/>
    <cellStyle name="20% - Énfasis1 10 2 3 2 3" xfId="855" xr:uid="{ED1B0499-627E-4FE5-A1AC-6F81DD7FD178}"/>
    <cellStyle name="20% - Énfasis1 10 2 3 2 3 2" xfId="856" xr:uid="{9CD06A82-7C5B-49AB-B98C-CCFEC607C761}"/>
    <cellStyle name="20% - Énfasis1 10 2 3 2 4" xfId="857" xr:uid="{F9827CBD-589C-4395-91D2-563385F23D44}"/>
    <cellStyle name="20% - Énfasis1 10 2 3 3" xfId="858" xr:uid="{BB1A50DF-5FCB-410B-9105-0EA061C5606D}"/>
    <cellStyle name="20% - Énfasis1 10 2 3 3 2" xfId="859" xr:uid="{1D422C33-3347-4560-A857-60B0EF0C309F}"/>
    <cellStyle name="20% - Énfasis1 10 2 3 3 2 2" xfId="860" xr:uid="{7934E4B1-2CE4-4494-810A-9FE2DE84A00A}"/>
    <cellStyle name="20% - Énfasis1 10 2 3 3 3" xfId="861" xr:uid="{A09698FD-6B0F-48AC-BA1E-907911213418}"/>
    <cellStyle name="20% - Énfasis1 10 2 3 4" xfId="862" xr:uid="{553B31FB-6660-499D-8136-DFE0B9FB3264}"/>
    <cellStyle name="20% - Énfasis1 10 2 3 4 2" xfId="863" xr:uid="{8D4A0112-5E75-443D-8ABD-5B70414457C6}"/>
    <cellStyle name="20% - Énfasis1 10 2 3 5" xfId="864" xr:uid="{29D86D53-C574-483D-A52E-A37FAD77B5A7}"/>
    <cellStyle name="20% - Énfasis1 10 2 4" xfId="865" xr:uid="{C089C19A-4CBF-4EB5-ADF1-EC80E48976E6}"/>
    <cellStyle name="20% - Énfasis1 10 2 4 2" xfId="866" xr:uid="{0BD9F0FD-48EE-40CA-B06E-9A964D930F4D}"/>
    <cellStyle name="20% - Énfasis1 10 2 4 2 2" xfId="867" xr:uid="{F1B96F5E-2C1D-4F73-9674-8985B26FA1E7}"/>
    <cellStyle name="20% - Énfasis1 10 2 4 2 2 2" xfId="868" xr:uid="{6FC6F6B6-A0E2-4BB7-9958-2B727E5424FC}"/>
    <cellStyle name="20% - Énfasis1 10 2 4 2 3" xfId="869" xr:uid="{652DFE36-695B-48DD-BE63-A7E1D5E7C011}"/>
    <cellStyle name="20% - Énfasis1 10 2 4 3" xfId="870" xr:uid="{1977793B-1703-46D3-9666-16142430974A}"/>
    <cellStyle name="20% - Énfasis1 10 2 4 3 2" xfId="871" xr:uid="{18D75B04-F015-44CC-B645-E6BFAA41C87B}"/>
    <cellStyle name="20% - Énfasis1 10 2 4 4" xfId="872" xr:uid="{7AB6A4EC-943A-47D0-B90A-0DC5B9C86ED5}"/>
    <cellStyle name="20% - Énfasis1 10 2 5" xfId="873" xr:uid="{C29DB971-525E-4AE9-B1AA-DE5FEA89276A}"/>
    <cellStyle name="20% - Énfasis1 10 2 5 2" xfId="874" xr:uid="{E609DCC1-0B32-4F70-BE8D-3C86C1284802}"/>
    <cellStyle name="20% - Énfasis1 10 2 5 2 2" xfId="875" xr:uid="{82EF208F-361A-48B1-832A-450E5E8CF457}"/>
    <cellStyle name="20% - Énfasis1 10 2 5 3" xfId="876" xr:uid="{FA05A7D1-D78B-452B-9EFC-F3FBFBC18E7C}"/>
    <cellStyle name="20% - Énfasis1 10 2 6" xfId="877" xr:uid="{0C8DE8EF-4444-4F34-89AF-10AEA4B0F558}"/>
    <cellStyle name="20% - Énfasis1 10 2 6 2" xfId="878" xr:uid="{071D3893-4DEB-4EE8-8BA5-8159181AE2F2}"/>
    <cellStyle name="20% - Énfasis1 10 2 7" xfId="879" xr:uid="{9DE19506-2313-4FB7-81DD-22B9933A95FA}"/>
    <cellStyle name="20% - Énfasis1 10 3" xfId="880" xr:uid="{264EFD16-BEE0-4C53-8556-84D8ECEC38B6}"/>
    <cellStyle name="20% - Énfasis1 10 3 2" xfId="881" xr:uid="{3174D3D8-108E-4059-B14B-5A251395B5D2}"/>
    <cellStyle name="20% - Énfasis1 10 3 2 2" xfId="882" xr:uid="{AE8B837A-F00F-49F3-8259-5C4332F54388}"/>
    <cellStyle name="20% - Énfasis1 10 3 2 2 2" xfId="883" xr:uid="{E33E0149-B478-4A5D-9299-5AA8F83A5106}"/>
    <cellStyle name="20% - Énfasis1 10 3 2 2 2 2" xfId="884" xr:uid="{C6D824AC-E462-440E-93A6-CB2C787EDF03}"/>
    <cellStyle name="20% - Énfasis1 10 3 2 2 2 2 2" xfId="885" xr:uid="{BA2EC2CD-C209-471C-A9B8-4FC018BF498C}"/>
    <cellStyle name="20% - Énfasis1 10 3 2 2 2 3" xfId="886" xr:uid="{F440730C-C950-4A0F-AF3C-1F3C156D8478}"/>
    <cellStyle name="20% - Énfasis1 10 3 2 2 3" xfId="887" xr:uid="{95282734-74D4-4C55-A5F5-EFF1B86D6F96}"/>
    <cellStyle name="20% - Énfasis1 10 3 2 2 3 2" xfId="888" xr:uid="{71DC4F24-3FC7-4B0C-B16E-027A4039A35B}"/>
    <cellStyle name="20% - Énfasis1 10 3 2 2 4" xfId="889" xr:uid="{44B04F0A-787D-4430-9DA2-2935EC726843}"/>
    <cellStyle name="20% - Énfasis1 10 3 2 3" xfId="890" xr:uid="{12692FD4-012F-4F20-980B-4A4A14523108}"/>
    <cellStyle name="20% - Énfasis1 10 3 2 3 2" xfId="891" xr:uid="{6BC5C6D8-D61F-4578-9308-5C7463D9E448}"/>
    <cellStyle name="20% - Énfasis1 10 3 2 3 2 2" xfId="892" xr:uid="{9FAAAB5D-9E45-46CC-8D62-7966CD4FB269}"/>
    <cellStyle name="20% - Énfasis1 10 3 2 3 3" xfId="893" xr:uid="{4859150B-5564-4BD6-9A92-B58126976F7D}"/>
    <cellStyle name="20% - Énfasis1 10 3 2 4" xfId="894" xr:uid="{22982575-49C0-48CE-82E9-4863529B37B1}"/>
    <cellStyle name="20% - Énfasis1 10 3 2 4 2" xfId="895" xr:uid="{911D6469-4C8D-45A1-90A6-66724C3F3CBA}"/>
    <cellStyle name="20% - Énfasis1 10 3 2 5" xfId="896" xr:uid="{5925C838-A973-4915-8890-9E3BC7C2C9F8}"/>
    <cellStyle name="20% - Énfasis1 10 3 3" xfId="897" xr:uid="{E67ABDC4-1C4A-4216-B1BC-58FD907DBE1A}"/>
    <cellStyle name="20% - Énfasis1 10 3 3 2" xfId="898" xr:uid="{A64078BD-70D0-4FA2-95E6-B870FBDA0F8A}"/>
    <cellStyle name="20% - Énfasis1 10 3 3 2 2" xfId="899" xr:uid="{FBAC5C4D-054C-4008-84D8-BB6F327F0728}"/>
    <cellStyle name="20% - Énfasis1 10 3 3 2 2 2" xfId="900" xr:uid="{7920B9F5-3D75-4361-B448-A14DC81E2A5A}"/>
    <cellStyle name="20% - Énfasis1 10 3 3 2 3" xfId="901" xr:uid="{2B3750B7-A219-4462-A90A-BB8FD1671F6A}"/>
    <cellStyle name="20% - Énfasis1 10 3 3 3" xfId="902" xr:uid="{0F9DF55B-FEBC-414A-AFF5-27A7E7328CD5}"/>
    <cellStyle name="20% - Énfasis1 10 3 3 3 2" xfId="903" xr:uid="{B61E81C1-5EE5-49C8-B8E1-A0A164D3F5E7}"/>
    <cellStyle name="20% - Énfasis1 10 3 3 4" xfId="904" xr:uid="{660937ED-49DF-47F6-96A0-1607B699275C}"/>
    <cellStyle name="20% - Énfasis1 10 3 4" xfId="905" xr:uid="{A894B4BC-83DA-484F-AC42-EB4DBD36ED01}"/>
    <cellStyle name="20% - Énfasis1 10 3 4 2" xfId="906" xr:uid="{84F51D75-6F79-472C-B4A6-F4B5D8CC3F6D}"/>
    <cellStyle name="20% - Énfasis1 10 3 4 2 2" xfId="907" xr:uid="{E8D8B850-D300-4C75-9DE4-5518026CFBE5}"/>
    <cellStyle name="20% - Énfasis1 10 3 4 3" xfId="908" xr:uid="{64D9E34E-D257-4411-85E2-081E29ED6F6B}"/>
    <cellStyle name="20% - Énfasis1 10 3 5" xfId="909" xr:uid="{6644D60C-A23E-4955-90EE-CFBB70765B00}"/>
    <cellStyle name="20% - Énfasis1 10 3 5 2" xfId="910" xr:uid="{859DC93E-BE81-4A40-8CDB-D94F00F4FA9E}"/>
    <cellStyle name="20% - Énfasis1 10 3 6" xfId="911" xr:uid="{9F5ACD3B-E158-448D-8BB1-BB33147AB613}"/>
    <cellStyle name="20% - Énfasis1 10 4" xfId="912" xr:uid="{5EE1DBEF-E635-4F1F-B220-1BA80F4DE326}"/>
    <cellStyle name="20% - Énfasis1 10 4 2" xfId="913" xr:uid="{91B3AD61-A8A8-41F0-A9D6-46F1827A8048}"/>
    <cellStyle name="20% - Énfasis1 10 4 2 2" xfId="914" xr:uid="{C8868AE1-7E8E-4777-B7BD-03FA24F94CC0}"/>
    <cellStyle name="20% - Énfasis1 10 4 2 2 2" xfId="915" xr:uid="{B23BB56D-FF1D-4382-9870-BA224E6A41E7}"/>
    <cellStyle name="20% - Énfasis1 10 4 2 2 2 2" xfId="916" xr:uid="{C4FFD5FE-9036-45B8-9A67-EBB2308CEA87}"/>
    <cellStyle name="20% - Énfasis1 10 4 2 2 3" xfId="917" xr:uid="{27149343-893E-4CB6-AF32-FC0E8C3133A6}"/>
    <cellStyle name="20% - Énfasis1 10 4 2 3" xfId="918" xr:uid="{5D26ACFB-E673-4D7C-AA62-C4E0CD911FB4}"/>
    <cellStyle name="20% - Énfasis1 10 4 2 3 2" xfId="919" xr:uid="{0417B73D-98BD-465B-9A07-A2D322AD197C}"/>
    <cellStyle name="20% - Énfasis1 10 4 2 4" xfId="920" xr:uid="{B2B6C96D-BA5A-45D2-9756-FB8671213630}"/>
    <cellStyle name="20% - Énfasis1 10 4 3" xfId="921" xr:uid="{E0987181-A585-495F-AD5A-75E9DDAD8D08}"/>
    <cellStyle name="20% - Énfasis1 10 4 3 2" xfId="922" xr:uid="{50145BBF-B550-4CB8-B441-E379715C3ED1}"/>
    <cellStyle name="20% - Énfasis1 10 4 3 2 2" xfId="923" xr:uid="{6561BFC9-9B80-4BBF-85FF-22531D4DE256}"/>
    <cellStyle name="20% - Énfasis1 10 4 3 3" xfId="924" xr:uid="{503AE370-8D56-45FF-B4CC-EBDB7E750F3E}"/>
    <cellStyle name="20% - Énfasis1 10 4 4" xfId="925" xr:uid="{E71D6152-0688-4B6D-BAC5-A68DC236052C}"/>
    <cellStyle name="20% - Énfasis1 10 4 4 2" xfId="926" xr:uid="{CB797B10-9287-4B04-B6C0-3DF9DEDC6AC3}"/>
    <cellStyle name="20% - Énfasis1 10 4 5" xfId="927" xr:uid="{7007A5AD-F325-4A4A-86ED-E6BDAA0C547F}"/>
    <cellStyle name="20% - Énfasis1 10 5" xfId="928" xr:uid="{77F00451-ADF1-4F87-B405-10EF3539F8A0}"/>
    <cellStyle name="20% - Énfasis1 10 5 2" xfId="929" xr:uid="{D7BFA3E8-1325-415D-96BF-ADB74923E2D5}"/>
    <cellStyle name="20% - Énfasis1 10 5 2 2" xfId="930" xr:uid="{F3C83570-B687-434F-BF3A-C9F2C9028889}"/>
    <cellStyle name="20% - Énfasis1 10 5 2 2 2" xfId="931" xr:uid="{C8FFB454-7C4E-4BE0-83B6-E9D085A39ED8}"/>
    <cellStyle name="20% - Énfasis1 10 5 2 3" xfId="932" xr:uid="{87D19846-2CE3-4670-8B73-05C563682FFC}"/>
    <cellStyle name="20% - Énfasis1 10 5 3" xfId="933" xr:uid="{E8909E85-98C0-4328-9D1E-95CDF73A44E9}"/>
    <cellStyle name="20% - Énfasis1 10 5 3 2" xfId="934" xr:uid="{02FFAA4D-CBD5-49CB-8595-D109A3108D55}"/>
    <cellStyle name="20% - Énfasis1 10 5 4" xfId="935" xr:uid="{87FF7C35-9A4D-46DD-881A-E1567830C6CD}"/>
    <cellStyle name="20% - Énfasis1 10 6" xfId="936" xr:uid="{5A42E3BF-CFDD-437E-BF84-4CC69AF41142}"/>
    <cellStyle name="20% - Énfasis1 10 6 2" xfId="937" xr:uid="{9C7582D0-929E-4BEA-9AB0-D2F49CE31741}"/>
    <cellStyle name="20% - Énfasis1 10 6 2 2" xfId="938" xr:uid="{DC05F8ED-CCFF-4FE6-A829-EC079F474D13}"/>
    <cellStyle name="20% - Énfasis1 10 6 3" xfId="939" xr:uid="{67071C62-2F94-49AC-BE5A-3323F2BD6194}"/>
    <cellStyle name="20% - Énfasis1 10 7" xfId="940" xr:uid="{74A97CCE-761B-420B-8155-62CAFC11A47D}"/>
    <cellStyle name="20% - Énfasis1 10 7 2" xfId="941" xr:uid="{B83CF1E9-C22C-47A9-A916-984CEF3E03D8}"/>
    <cellStyle name="20% - Énfasis1 10 8" xfId="942" xr:uid="{9CAF0B9B-C4E5-4BA3-9E79-D522A73D97F5}"/>
    <cellStyle name="20% - Énfasis1 10 9" xfId="943" xr:uid="{80030EDD-24B1-4AD3-AD3E-776D1EE84792}"/>
    <cellStyle name="20% - Énfasis1 10_37. RESULTADO NEGOCIOS YOY" xfId="944" xr:uid="{F6A77444-3557-4EB7-93FC-645399FA9050}"/>
    <cellStyle name="20% - Énfasis1 11" xfId="945" xr:uid="{E3137251-64CA-436C-80F1-66679CFA0682}"/>
    <cellStyle name="20% - Énfasis1 11 10" xfId="946" xr:uid="{3AE1533C-F5E6-448A-B983-EFA5FB362258}"/>
    <cellStyle name="20% - Énfasis1 11 11" xfId="947" xr:uid="{4ED7F075-FE3E-4A7A-8DE4-7B051B571E54}"/>
    <cellStyle name="20% - Énfasis1 11 12" xfId="948" xr:uid="{87B096B0-30E6-4CC9-884C-41C2E042CF52}"/>
    <cellStyle name="20% - Énfasis1 11 2" xfId="949" xr:uid="{19D52BC5-E433-406C-971B-8944D06D466B}"/>
    <cellStyle name="20% - Énfasis1 11 2 2" xfId="950" xr:uid="{1711EC77-5DB0-4ACB-84C7-5C59817E186C}"/>
    <cellStyle name="20% - Énfasis1 11 2 2 2" xfId="951" xr:uid="{1317BF60-522C-4352-A189-DB40A1502E7F}"/>
    <cellStyle name="20% - Énfasis1 11 2 2 2 2" xfId="952" xr:uid="{08BD69B2-033F-4430-870D-317567477684}"/>
    <cellStyle name="20% - Énfasis1 11 2 2 2 2 2" xfId="953" xr:uid="{9F824EB8-F45E-46FD-B58F-D8C89A1DCF36}"/>
    <cellStyle name="20% - Énfasis1 11 2 2 2 2 2 2" xfId="954" xr:uid="{28844C3C-8EC0-4E14-89B2-6985083AE5EE}"/>
    <cellStyle name="20% - Énfasis1 11 2 2 2 2 2 2 2" xfId="955" xr:uid="{18178520-27E0-452B-AE90-6345FF9E1496}"/>
    <cellStyle name="20% - Énfasis1 11 2 2 2 2 2 3" xfId="956" xr:uid="{5C7AFEBE-5128-466A-BA09-2B693627CF62}"/>
    <cellStyle name="20% - Énfasis1 11 2 2 2 2 3" xfId="957" xr:uid="{AE9B4CD9-A270-4E2A-B2A0-099C1B529B51}"/>
    <cellStyle name="20% - Énfasis1 11 2 2 2 2 3 2" xfId="958" xr:uid="{96EE64A9-FDF5-4901-8961-F8A191B72854}"/>
    <cellStyle name="20% - Énfasis1 11 2 2 2 2 4" xfId="959" xr:uid="{F399FB2A-027E-4682-BBBE-DC3519434F77}"/>
    <cellStyle name="20% - Énfasis1 11 2 2 2 3" xfId="960" xr:uid="{284BB58C-8ED6-4FE1-B34E-DF26F8C1396B}"/>
    <cellStyle name="20% - Énfasis1 11 2 2 2 3 2" xfId="961" xr:uid="{E3D7F375-854F-4396-A241-03CE799FBBC1}"/>
    <cellStyle name="20% - Énfasis1 11 2 2 2 3 2 2" xfId="962" xr:uid="{2D0CCC41-D4A3-404D-BDA6-A15C6AFDA8AE}"/>
    <cellStyle name="20% - Énfasis1 11 2 2 2 3 3" xfId="963" xr:uid="{0C1C0BCB-B2AC-47DF-BFA0-A4B84FBD3BB3}"/>
    <cellStyle name="20% - Énfasis1 11 2 2 2 4" xfId="964" xr:uid="{8C20B823-F679-4029-95FF-76BD5CCBF036}"/>
    <cellStyle name="20% - Énfasis1 11 2 2 2 4 2" xfId="965" xr:uid="{3A6B1658-63EA-4F13-B1E0-506BC77C8042}"/>
    <cellStyle name="20% - Énfasis1 11 2 2 2 5" xfId="966" xr:uid="{F43D2070-F5FF-42A7-8D4D-BA86473E6FC9}"/>
    <cellStyle name="20% - Énfasis1 11 2 2 3" xfId="967" xr:uid="{077FEEAD-1194-40F6-81CD-E58EB1BF2E34}"/>
    <cellStyle name="20% - Énfasis1 11 2 2 3 2" xfId="968" xr:uid="{85583B8C-530E-4A2D-A410-D72E31F9F4D3}"/>
    <cellStyle name="20% - Énfasis1 11 2 2 3 2 2" xfId="969" xr:uid="{543F8A79-1EDC-434D-9166-3A576FBA8BAF}"/>
    <cellStyle name="20% - Énfasis1 11 2 2 3 2 2 2" xfId="970" xr:uid="{7C08711C-F17E-4809-8424-854DEB03EE76}"/>
    <cellStyle name="20% - Énfasis1 11 2 2 3 2 3" xfId="971" xr:uid="{95883D71-98A8-4BE3-A6BA-56782F55D1EA}"/>
    <cellStyle name="20% - Énfasis1 11 2 2 3 3" xfId="972" xr:uid="{2F7F48B7-B855-462C-A06F-A6C603736962}"/>
    <cellStyle name="20% - Énfasis1 11 2 2 3 3 2" xfId="973" xr:uid="{E6EF277D-BB90-41D0-9938-19BA457BE7EB}"/>
    <cellStyle name="20% - Énfasis1 11 2 2 3 4" xfId="974" xr:uid="{91D95288-3306-41E3-93F4-7586D256B995}"/>
    <cellStyle name="20% - Énfasis1 11 2 2 4" xfId="975" xr:uid="{B3EA9AD0-0AF4-435C-973C-D458405A9402}"/>
    <cellStyle name="20% - Énfasis1 11 2 2 4 2" xfId="976" xr:uid="{8A27F30D-925B-40CE-825D-E6EB37B0F8E3}"/>
    <cellStyle name="20% - Énfasis1 11 2 2 4 2 2" xfId="977" xr:uid="{6B0A58F3-7C4E-49F5-86E3-B6D032852F0B}"/>
    <cellStyle name="20% - Énfasis1 11 2 2 4 3" xfId="978" xr:uid="{00B0EF76-B757-42C8-B5B4-EF3256197612}"/>
    <cellStyle name="20% - Énfasis1 11 2 2 5" xfId="979" xr:uid="{0E87B125-3036-435C-A096-D69BF752CCEE}"/>
    <cellStyle name="20% - Énfasis1 11 2 2 5 2" xfId="980" xr:uid="{F19CF20E-C61D-468F-B41D-80737A32C0FC}"/>
    <cellStyle name="20% - Énfasis1 11 2 2 6" xfId="981" xr:uid="{587C4081-35AE-4F7B-AC94-7205EE1E6AB5}"/>
    <cellStyle name="20% - Énfasis1 11 2 3" xfId="982" xr:uid="{5ED4C2D2-25E1-4FEC-A120-8B5247769F67}"/>
    <cellStyle name="20% - Énfasis1 11 2 3 2" xfId="983" xr:uid="{F500ABD9-D3E3-42A0-B173-35213014C879}"/>
    <cellStyle name="20% - Énfasis1 11 2 3 2 2" xfId="984" xr:uid="{3FE56929-A3EA-4B70-A7EA-58423A5BF162}"/>
    <cellStyle name="20% - Énfasis1 11 2 3 2 2 2" xfId="985" xr:uid="{87B96FC4-43F8-4244-A1B1-BDDB1A4F9C4B}"/>
    <cellStyle name="20% - Énfasis1 11 2 3 2 2 2 2" xfId="986" xr:uid="{7AB72A3F-9440-4836-B697-71CEF478F0A3}"/>
    <cellStyle name="20% - Énfasis1 11 2 3 2 2 3" xfId="987" xr:uid="{DB6CC2DA-3150-4A43-9E93-417E4781D065}"/>
    <cellStyle name="20% - Énfasis1 11 2 3 2 3" xfId="988" xr:uid="{9BFABFC3-0860-4B15-B9C5-32331347914C}"/>
    <cellStyle name="20% - Énfasis1 11 2 3 2 3 2" xfId="989" xr:uid="{CA61F6B7-DB26-4B0E-9BDF-9CDE3AE7B624}"/>
    <cellStyle name="20% - Énfasis1 11 2 3 2 4" xfId="990" xr:uid="{7175E675-3F78-464B-90B6-B6A810E6C007}"/>
    <cellStyle name="20% - Énfasis1 11 2 3 3" xfId="991" xr:uid="{EEB1DAFC-0336-42ED-BE06-3E356FD0DFBE}"/>
    <cellStyle name="20% - Énfasis1 11 2 3 3 2" xfId="992" xr:uid="{1F3396F0-A853-43C0-9F22-5F2478B4662E}"/>
    <cellStyle name="20% - Énfasis1 11 2 3 3 2 2" xfId="993" xr:uid="{0810C755-EFD7-4323-836C-C305304066E9}"/>
    <cellStyle name="20% - Énfasis1 11 2 3 3 3" xfId="994" xr:uid="{0AC5E71E-D786-488F-8C49-EAD280816F9F}"/>
    <cellStyle name="20% - Énfasis1 11 2 3 4" xfId="995" xr:uid="{294172FC-F48D-4CF9-A386-96C9EFB58F92}"/>
    <cellStyle name="20% - Énfasis1 11 2 3 4 2" xfId="996" xr:uid="{C608D43A-42A4-42EE-9243-65B7B3634D22}"/>
    <cellStyle name="20% - Énfasis1 11 2 3 5" xfId="997" xr:uid="{75EFAA1F-7C76-4502-B9BA-4F5537963EC5}"/>
    <cellStyle name="20% - Énfasis1 11 2 4" xfId="998" xr:uid="{06B7C439-A685-4785-B2C9-7EF86C01F6CE}"/>
    <cellStyle name="20% - Énfasis1 11 2 4 2" xfId="999" xr:uid="{F2AFD592-09B5-4FAC-BB12-CAF4F49B5CC6}"/>
    <cellStyle name="20% - Énfasis1 11 2 4 2 2" xfId="1000" xr:uid="{441CE128-307C-46D6-9E16-6E9A5BC2B4C0}"/>
    <cellStyle name="20% - Énfasis1 11 2 4 2 2 2" xfId="1001" xr:uid="{E3B3D602-8BAF-4671-A6F6-6D8C3E7D898D}"/>
    <cellStyle name="20% - Énfasis1 11 2 4 2 3" xfId="1002" xr:uid="{CBE62DB4-78C2-40C2-9748-A691661AEF04}"/>
    <cellStyle name="20% - Énfasis1 11 2 4 3" xfId="1003" xr:uid="{4BA6EBF4-FEB3-4BA9-9A2E-4116C8669D29}"/>
    <cellStyle name="20% - Énfasis1 11 2 4 3 2" xfId="1004" xr:uid="{9D9FBF03-A632-44D4-A71C-951A35AC6BD8}"/>
    <cellStyle name="20% - Énfasis1 11 2 4 4" xfId="1005" xr:uid="{E806349F-652D-4FB7-8281-EE4AD113836A}"/>
    <cellStyle name="20% - Énfasis1 11 2 5" xfId="1006" xr:uid="{EBFFF928-4F5C-486A-AB06-8A85D80D1366}"/>
    <cellStyle name="20% - Énfasis1 11 2 5 2" xfId="1007" xr:uid="{049DBEEE-2DCE-4F49-B897-5977FBD1ED49}"/>
    <cellStyle name="20% - Énfasis1 11 2 5 2 2" xfId="1008" xr:uid="{DEBB125F-85BE-41C0-BB0B-C04A594B0297}"/>
    <cellStyle name="20% - Énfasis1 11 2 5 3" xfId="1009" xr:uid="{EAFE79C1-FD5E-481A-9DAA-882315FD6498}"/>
    <cellStyle name="20% - Énfasis1 11 2 6" xfId="1010" xr:uid="{92E4C2A3-F340-43D5-A94E-1FEEFCDD5DCD}"/>
    <cellStyle name="20% - Énfasis1 11 2 6 2" xfId="1011" xr:uid="{EE2C5BAA-EB73-4994-8BA8-5A45D2F71029}"/>
    <cellStyle name="20% - Énfasis1 11 2 7" xfId="1012" xr:uid="{7571DF36-5C89-4EB8-A4F3-6034C5BEA14E}"/>
    <cellStyle name="20% - Énfasis1 11 3" xfId="1013" xr:uid="{4AE8740D-0893-4358-8B33-33239D87C177}"/>
    <cellStyle name="20% - Énfasis1 11 3 2" xfId="1014" xr:uid="{CAEEB72A-C1F5-43B2-966B-54F1B1A492C7}"/>
    <cellStyle name="20% - Énfasis1 11 3 2 2" xfId="1015" xr:uid="{388F0427-E13A-4168-BE3B-3E1F34F3AF95}"/>
    <cellStyle name="20% - Énfasis1 11 3 2 2 2" xfId="1016" xr:uid="{59CC72EE-03FE-4A23-B362-C4FAB5593475}"/>
    <cellStyle name="20% - Énfasis1 11 3 2 2 2 2" xfId="1017" xr:uid="{27D14A31-E3F7-458C-A8A6-261B42B8DD90}"/>
    <cellStyle name="20% - Énfasis1 11 3 2 2 2 2 2" xfId="1018" xr:uid="{90416317-9958-48C6-BA54-D1DA0856DBFD}"/>
    <cellStyle name="20% - Énfasis1 11 3 2 2 2 3" xfId="1019" xr:uid="{CF39ABC6-1BA8-46F6-B9F9-7BE849DC4BF1}"/>
    <cellStyle name="20% - Énfasis1 11 3 2 2 3" xfId="1020" xr:uid="{B0B83BA4-6E7B-43D6-98C9-A984CFEB8801}"/>
    <cellStyle name="20% - Énfasis1 11 3 2 2 3 2" xfId="1021" xr:uid="{F915DD93-C80D-4228-A3FA-9CE937E29339}"/>
    <cellStyle name="20% - Énfasis1 11 3 2 2 4" xfId="1022" xr:uid="{80825D59-BA15-47A2-85A7-396C2E745F71}"/>
    <cellStyle name="20% - Énfasis1 11 3 2 3" xfId="1023" xr:uid="{CD0E3534-F0B0-469A-94AE-9B21D5990372}"/>
    <cellStyle name="20% - Énfasis1 11 3 2 3 2" xfId="1024" xr:uid="{C686BD2F-FBB1-423E-8122-B95250E58CF4}"/>
    <cellStyle name="20% - Énfasis1 11 3 2 3 2 2" xfId="1025" xr:uid="{16BA82CF-4808-492A-9953-0D3D0DA19E12}"/>
    <cellStyle name="20% - Énfasis1 11 3 2 3 3" xfId="1026" xr:uid="{586D9FA1-8FD2-4810-A53B-EC67C5B3BB98}"/>
    <cellStyle name="20% - Énfasis1 11 3 2 4" xfId="1027" xr:uid="{7150D050-4A70-4D21-B96F-ECA02B75534C}"/>
    <cellStyle name="20% - Énfasis1 11 3 2 4 2" xfId="1028" xr:uid="{889105E0-936E-4134-9D83-EBC4C40F6BC9}"/>
    <cellStyle name="20% - Énfasis1 11 3 2 5" xfId="1029" xr:uid="{196E5A82-9FE6-4ADA-8D46-EB7906363753}"/>
    <cellStyle name="20% - Énfasis1 11 3 3" xfId="1030" xr:uid="{1A0F8781-2A61-4CEA-BEA4-759DEA5DBD05}"/>
    <cellStyle name="20% - Énfasis1 11 3 3 2" xfId="1031" xr:uid="{10390B01-5DD3-4940-8257-8570A446DC4B}"/>
    <cellStyle name="20% - Énfasis1 11 3 3 2 2" xfId="1032" xr:uid="{223FF78D-7146-4B0F-A1FC-C1D7F5EABD77}"/>
    <cellStyle name="20% - Énfasis1 11 3 3 2 2 2" xfId="1033" xr:uid="{6844CD06-EF6F-4319-B864-BD43CFFB9CEC}"/>
    <cellStyle name="20% - Énfasis1 11 3 3 2 3" xfId="1034" xr:uid="{7DDE1158-A10F-46ED-95B7-0D685DA778A0}"/>
    <cellStyle name="20% - Énfasis1 11 3 3 3" xfId="1035" xr:uid="{E907E944-A3FB-41F8-B081-C82E1D5B860E}"/>
    <cellStyle name="20% - Énfasis1 11 3 3 3 2" xfId="1036" xr:uid="{7CA09ED6-4E52-4D68-B25D-87B7FB9304F8}"/>
    <cellStyle name="20% - Énfasis1 11 3 3 4" xfId="1037" xr:uid="{2C2776C6-D4B0-4039-A933-3E840DD2E2BA}"/>
    <cellStyle name="20% - Énfasis1 11 3 4" xfId="1038" xr:uid="{DF31F827-BA1C-4EAA-824D-C5A6CF4BF30F}"/>
    <cellStyle name="20% - Énfasis1 11 3 4 2" xfId="1039" xr:uid="{A66C27BD-6400-44B1-9D26-A6B13AB2632E}"/>
    <cellStyle name="20% - Énfasis1 11 3 4 2 2" xfId="1040" xr:uid="{70DD77C8-7D61-422B-9D67-33BCD8726ED5}"/>
    <cellStyle name="20% - Énfasis1 11 3 4 3" xfId="1041" xr:uid="{22F65CDE-691A-4882-B976-0D695D742DFD}"/>
    <cellStyle name="20% - Énfasis1 11 3 5" xfId="1042" xr:uid="{7128C241-4A7C-43AE-B203-8FA7FFB09E05}"/>
    <cellStyle name="20% - Énfasis1 11 3 5 2" xfId="1043" xr:uid="{EEDDE378-A514-43C9-8CA5-332852FF2077}"/>
    <cellStyle name="20% - Énfasis1 11 3 6" xfId="1044" xr:uid="{8680A1FF-E9B6-430F-BF1B-A4099970B489}"/>
    <cellStyle name="20% - Énfasis1 11 4" xfId="1045" xr:uid="{4D265229-5A66-4D6D-A86B-4F2598553ACF}"/>
    <cellStyle name="20% - Énfasis1 11 4 2" xfId="1046" xr:uid="{600069C7-7C42-4F71-B4EB-C8D312AA3652}"/>
    <cellStyle name="20% - Énfasis1 11 4 2 2" xfId="1047" xr:uid="{19D0BFE7-BFA1-428F-9C6C-2BFC14D1C937}"/>
    <cellStyle name="20% - Énfasis1 11 4 2 2 2" xfId="1048" xr:uid="{3110A94D-15DD-4870-BAB7-ED0369218D70}"/>
    <cellStyle name="20% - Énfasis1 11 4 2 2 2 2" xfId="1049" xr:uid="{E488B9DA-A880-4C2E-8348-01BF88A64FD5}"/>
    <cellStyle name="20% - Énfasis1 11 4 2 2 3" xfId="1050" xr:uid="{60941A4D-0A7A-4497-95CD-BF9FE79BD35E}"/>
    <cellStyle name="20% - Énfasis1 11 4 2 3" xfId="1051" xr:uid="{9D68CE26-1173-43AD-9F13-F7F6215DA9D2}"/>
    <cellStyle name="20% - Énfasis1 11 4 2 3 2" xfId="1052" xr:uid="{0DF7DADE-27BC-4B73-99B5-8F0DA457362F}"/>
    <cellStyle name="20% - Énfasis1 11 4 2 4" xfId="1053" xr:uid="{7A9802D4-5253-4B14-9C28-34334BDD5538}"/>
    <cellStyle name="20% - Énfasis1 11 4 3" xfId="1054" xr:uid="{883EEBC3-7E41-4A84-8BB1-30E0DA5890E0}"/>
    <cellStyle name="20% - Énfasis1 11 4 3 2" xfId="1055" xr:uid="{9F5D806D-ABF3-416F-89BB-68E3479B88A7}"/>
    <cellStyle name="20% - Énfasis1 11 4 3 2 2" xfId="1056" xr:uid="{7BC5841B-EF52-4A82-8F77-F40DFD7CD794}"/>
    <cellStyle name="20% - Énfasis1 11 4 3 3" xfId="1057" xr:uid="{FDDDCB33-618E-495F-A2AE-F8683F056E21}"/>
    <cellStyle name="20% - Énfasis1 11 4 4" xfId="1058" xr:uid="{CB58A3E8-5305-44B9-A954-8EC20F5862D3}"/>
    <cellStyle name="20% - Énfasis1 11 4 4 2" xfId="1059" xr:uid="{912FA171-4A42-43D9-8BD4-61F2899D91D7}"/>
    <cellStyle name="20% - Énfasis1 11 4 5" xfId="1060" xr:uid="{82D43071-EED6-4E3D-B0A7-9143153F6193}"/>
    <cellStyle name="20% - Énfasis1 11 5" xfId="1061" xr:uid="{71B9A403-A1A8-4931-8BC0-7C36E5093B77}"/>
    <cellStyle name="20% - Énfasis1 11 5 2" xfId="1062" xr:uid="{78E3A268-3A5C-4B99-AAAD-75FC65A88C2F}"/>
    <cellStyle name="20% - Énfasis1 11 5 2 2" xfId="1063" xr:uid="{B15C43CF-2AE7-402C-9190-8A7D1C399DE4}"/>
    <cellStyle name="20% - Énfasis1 11 5 2 2 2" xfId="1064" xr:uid="{796D84ED-E4EC-4E7A-A0F1-85C768848688}"/>
    <cellStyle name="20% - Énfasis1 11 5 2 3" xfId="1065" xr:uid="{94C63EF6-9092-4693-8C73-DCBC1BACC19A}"/>
    <cellStyle name="20% - Énfasis1 11 5 3" xfId="1066" xr:uid="{70685734-6CBC-4FD0-B75B-DCFE5DE160C4}"/>
    <cellStyle name="20% - Énfasis1 11 5 3 2" xfId="1067" xr:uid="{8910634C-BA6F-4C16-8EEF-44634CF93DFE}"/>
    <cellStyle name="20% - Énfasis1 11 5 4" xfId="1068" xr:uid="{334A8C84-737F-4C6D-B088-0733A2165D95}"/>
    <cellStyle name="20% - Énfasis1 11 6" xfId="1069" xr:uid="{0C51E03F-42D4-4124-8D65-16A0BECA73A0}"/>
    <cellStyle name="20% - Énfasis1 11 6 2" xfId="1070" xr:uid="{538A11F9-D4F3-4F07-A2B6-3DE84B4C6369}"/>
    <cellStyle name="20% - Énfasis1 11 6 2 2" xfId="1071" xr:uid="{DCECD075-DD3D-4F32-8498-937D5D32539E}"/>
    <cellStyle name="20% - Énfasis1 11 6 3" xfId="1072" xr:uid="{CC2ABB55-37B7-4C6D-A218-5C71E94C8516}"/>
    <cellStyle name="20% - Énfasis1 11 7" xfId="1073" xr:uid="{BA842D31-CFB4-45FB-B5C0-E10CEFBE9A6E}"/>
    <cellStyle name="20% - Énfasis1 11 7 2" xfId="1074" xr:uid="{EA0205D5-BABC-4279-A51F-8942CD713BB2}"/>
    <cellStyle name="20% - Énfasis1 11 8" xfId="1075" xr:uid="{4457BD0B-5E9B-46CC-86B6-382786B67B41}"/>
    <cellStyle name="20% - Énfasis1 11 9" xfId="1076" xr:uid="{1056543C-82E6-49B5-BCE6-BBE8348A410F}"/>
    <cellStyle name="20% - Énfasis1 11_37. RESULTADO NEGOCIOS YOY" xfId="1077" xr:uid="{80284B76-502D-43D3-A0CD-4669D3B7242C}"/>
    <cellStyle name="20% - Énfasis1 12" xfId="1078" xr:uid="{86E24E6E-BDF5-400F-9841-DC44F4C36AB9}"/>
    <cellStyle name="20% - Énfasis1 12 2" xfId="1079" xr:uid="{D2597EFC-D72C-4522-A658-1E3D972F7911}"/>
    <cellStyle name="20% - Énfasis1 12 2 2" xfId="1080" xr:uid="{BD00887D-1FE8-4349-8E4B-22CED2117F53}"/>
    <cellStyle name="20% - Énfasis1 12 2 2 2" xfId="1081" xr:uid="{0BD604AE-B21A-40FF-A46F-40EEE5BD9AD1}"/>
    <cellStyle name="20% - Énfasis1 12 2 2 2 2" xfId="1082" xr:uid="{E0E3253C-05EC-498D-B478-E4AC75CEED1D}"/>
    <cellStyle name="20% - Énfasis1 12 2 2 2 2 2" xfId="1083" xr:uid="{5AD993BB-DF49-4BF3-9F0A-CFAC018AB699}"/>
    <cellStyle name="20% - Énfasis1 12 2 2 2 2 2 2" xfId="1084" xr:uid="{C815BBD0-C47F-4D0E-A1C2-13ABA7D05B31}"/>
    <cellStyle name="20% - Énfasis1 12 2 2 2 2 2 2 2" xfId="1085" xr:uid="{48BC9B1D-7D06-4CAF-8E7A-6A43FC5FB8A5}"/>
    <cellStyle name="20% - Énfasis1 12 2 2 2 2 2 3" xfId="1086" xr:uid="{2EB1720C-7158-432C-B75D-A4B458341A42}"/>
    <cellStyle name="20% - Énfasis1 12 2 2 2 2 3" xfId="1087" xr:uid="{9378CE81-159F-4471-8B6A-B41B6C0BBDB2}"/>
    <cellStyle name="20% - Énfasis1 12 2 2 2 2 3 2" xfId="1088" xr:uid="{414399D4-2B8E-40ED-B693-3AB0B0CE0032}"/>
    <cellStyle name="20% - Énfasis1 12 2 2 2 2 4" xfId="1089" xr:uid="{1073EB89-0E9F-4405-A4A2-B183AFD044A2}"/>
    <cellStyle name="20% - Énfasis1 12 2 2 2 3" xfId="1090" xr:uid="{85359D2A-90D6-474E-99A4-31A5F10F1C2D}"/>
    <cellStyle name="20% - Énfasis1 12 2 2 2 3 2" xfId="1091" xr:uid="{60F556BF-C2C4-4AE6-A81D-805A9C429778}"/>
    <cellStyle name="20% - Énfasis1 12 2 2 2 3 2 2" xfId="1092" xr:uid="{45C83B89-B2EA-40C6-A0B9-DB5245F3ACEF}"/>
    <cellStyle name="20% - Énfasis1 12 2 2 2 3 3" xfId="1093" xr:uid="{9CBBFB45-8B29-4C78-9918-FBF12B111468}"/>
    <cellStyle name="20% - Énfasis1 12 2 2 2 4" xfId="1094" xr:uid="{710FBB46-15C8-4C2D-8E54-1D3651AB55D1}"/>
    <cellStyle name="20% - Énfasis1 12 2 2 2 4 2" xfId="1095" xr:uid="{084AC775-9F35-4023-8DDE-895D6890A01B}"/>
    <cellStyle name="20% - Énfasis1 12 2 2 2 5" xfId="1096" xr:uid="{D195305E-6799-4A09-9777-486406548C27}"/>
    <cellStyle name="20% - Énfasis1 12 2 2 3" xfId="1097" xr:uid="{8D62ADFA-8F9A-4190-8C28-01E92124FBB7}"/>
    <cellStyle name="20% - Énfasis1 12 2 2 3 2" xfId="1098" xr:uid="{66C985D7-DF5E-4DC8-8BE8-63D029D6E338}"/>
    <cellStyle name="20% - Énfasis1 12 2 2 3 2 2" xfId="1099" xr:uid="{5599CCA9-5FDB-4D7C-AF24-660D2AD1F542}"/>
    <cellStyle name="20% - Énfasis1 12 2 2 3 2 2 2" xfId="1100" xr:uid="{B8C95081-7634-4B22-A4C2-09A453622EB0}"/>
    <cellStyle name="20% - Énfasis1 12 2 2 3 2 3" xfId="1101" xr:uid="{A8541F66-B820-4C1E-AF61-D84AA2BC1F99}"/>
    <cellStyle name="20% - Énfasis1 12 2 2 3 3" xfId="1102" xr:uid="{3642B239-4E80-4445-8347-9816DBA218AC}"/>
    <cellStyle name="20% - Énfasis1 12 2 2 3 3 2" xfId="1103" xr:uid="{118172DE-ED94-4F2A-BF1A-13839C4452BB}"/>
    <cellStyle name="20% - Énfasis1 12 2 2 3 4" xfId="1104" xr:uid="{A74E3BCD-ABA0-41CE-A5B0-E6B417329D5B}"/>
    <cellStyle name="20% - Énfasis1 12 2 2 4" xfId="1105" xr:uid="{F707BD32-7CFF-4767-9756-4A762D447003}"/>
    <cellStyle name="20% - Énfasis1 12 2 2 4 2" xfId="1106" xr:uid="{50233281-2B87-4FA6-B899-01DC425D72F2}"/>
    <cellStyle name="20% - Énfasis1 12 2 2 4 2 2" xfId="1107" xr:uid="{A49A0418-1639-4940-9BF2-C260E1866D47}"/>
    <cellStyle name="20% - Énfasis1 12 2 2 4 3" xfId="1108" xr:uid="{9127E30E-DE5C-474D-A1EC-8727B9EEF7B4}"/>
    <cellStyle name="20% - Énfasis1 12 2 2 5" xfId="1109" xr:uid="{659E9974-BA15-471C-A230-FE7BB45FD032}"/>
    <cellStyle name="20% - Énfasis1 12 2 2 5 2" xfId="1110" xr:uid="{3777AADE-D703-4CA4-BACD-529B2F7FE1C5}"/>
    <cellStyle name="20% - Énfasis1 12 2 2 6" xfId="1111" xr:uid="{EB13F25F-101D-402C-BF43-62651847CA8B}"/>
    <cellStyle name="20% - Énfasis1 12 2 3" xfId="1112" xr:uid="{88472D44-CF6C-4C51-ABF0-4F494934C1A8}"/>
    <cellStyle name="20% - Énfasis1 12 2 3 2" xfId="1113" xr:uid="{24F896A3-7633-4B8B-88E8-AEFDC1FDFE9E}"/>
    <cellStyle name="20% - Énfasis1 12 2 3 2 2" xfId="1114" xr:uid="{20AFAFA5-D4C7-4D89-B6CB-F48C4CE71D95}"/>
    <cellStyle name="20% - Énfasis1 12 2 3 2 2 2" xfId="1115" xr:uid="{08A56EF8-2261-4D36-A836-1975D11EA3C1}"/>
    <cellStyle name="20% - Énfasis1 12 2 3 2 2 2 2" xfId="1116" xr:uid="{46CE5AE9-25CE-4B81-B318-67EFF1B157BD}"/>
    <cellStyle name="20% - Énfasis1 12 2 3 2 2 3" xfId="1117" xr:uid="{68507E00-2399-44C6-B4FF-29AD21E20723}"/>
    <cellStyle name="20% - Énfasis1 12 2 3 2 3" xfId="1118" xr:uid="{FF670B0D-7FE3-4396-9A9B-7B32B745979E}"/>
    <cellStyle name="20% - Énfasis1 12 2 3 2 3 2" xfId="1119" xr:uid="{8D2DF3A0-9555-408A-9C8A-3E0D064F0ACA}"/>
    <cellStyle name="20% - Énfasis1 12 2 3 2 4" xfId="1120" xr:uid="{AE9C6EB0-C882-4EE1-9A17-E6E6E15EBA0A}"/>
    <cellStyle name="20% - Énfasis1 12 2 3 3" xfId="1121" xr:uid="{E9F63DF0-B6DC-4F53-B2A5-EC5342B90972}"/>
    <cellStyle name="20% - Énfasis1 12 2 3 3 2" xfId="1122" xr:uid="{AFD7EACF-B42A-4D92-8313-3696BCE8A9BA}"/>
    <cellStyle name="20% - Énfasis1 12 2 3 3 2 2" xfId="1123" xr:uid="{1D7CC53D-1001-4100-B234-F1E2F8269FCB}"/>
    <cellStyle name="20% - Énfasis1 12 2 3 3 3" xfId="1124" xr:uid="{0AE6A184-707D-4126-A82D-D36E2B6A9E36}"/>
    <cellStyle name="20% - Énfasis1 12 2 3 4" xfId="1125" xr:uid="{EEE5DDF9-E36B-4114-840D-DA0C9B6E6751}"/>
    <cellStyle name="20% - Énfasis1 12 2 3 4 2" xfId="1126" xr:uid="{E32A4A0C-82C3-495E-8DD8-F861C4837E7A}"/>
    <cellStyle name="20% - Énfasis1 12 2 3 5" xfId="1127" xr:uid="{D977A33C-FB74-426F-8F30-096D36A5F677}"/>
    <cellStyle name="20% - Énfasis1 12 2 4" xfId="1128" xr:uid="{892CA245-FB30-4E4A-AD16-5F1996B45C68}"/>
    <cellStyle name="20% - Énfasis1 12 2 4 2" xfId="1129" xr:uid="{758D3589-5F2A-46E8-B750-B22168FF1799}"/>
    <cellStyle name="20% - Énfasis1 12 2 4 2 2" xfId="1130" xr:uid="{A59FEE19-8154-4CA8-BE68-5C4B040BB51D}"/>
    <cellStyle name="20% - Énfasis1 12 2 4 2 2 2" xfId="1131" xr:uid="{2E72BF7B-F85E-44DF-A2CF-E37E3F2C2216}"/>
    <cellStyle name="20% - Énfasis1 12 2 4 2 3" xfId="1132" xr:uid="{884176EF-B4C1-45F2-A1D1-0A7F3CC6B046}"/>
    <cellStyle name="20% - Énfasis1 12 2 4 3" xfId="1133" xr:uid="{8DC10587-C8AE-4899-9365-ED9847603A0C}"/>
    <cellStyle name="20% - Énfasis1 12 2 4 3 2" xfId="1134" xr:uid="{8C7C8CA3-EA9F-4805-AF11-A9BBB96366C7}"/>
    <cellStyle name="20% - Énfasis1 12 2 4 4" xfId="1135" xr:uid="{AAE28029-DDC8-4616-AB7C-5E61A6D30C1C}"/>
    <cellStyle name="20% - Énfasis1 12 2 5" xfId="1136" xr:uid="{332899EB-1CE8-4CB4-AEB5-2D94782329A3}"/>
    <cellStyle name="20% - Énfasis1 12 2 5 2" xfId="1137" xr:uid="{9D1783A5-EE60-437D-98C2-6799CC8C3B62}"/>
    <cellStyle name="20% - Énfasis1 12 2 5 2 2" xfId="1138" xr:uid="{4B023C92-C463-4381-BED4-23DA2843180A}"/>
    <cellStyle name="20% - Énfasis1 12 2 5 3" xfId="1139" xr:uid="{1488019C-B31C-495A-8212-CEDB6D4BFDDC}"/>
    <cellStyle name="20% - Énfasis1 12 2 6" xfId="1140" xr:uid="{3476417E-4466-4643-9C5F-76C4212FA211}"/>
    <cellStyle name="20% - Énfasis1 12 2 6 2" xfId="1141" xr:uid="{667B5D62-F4A3-492E-9392-F603D5EF6DCC}"/>
    <cellStyle name="20% - Énfasis1 12 2 7" xfId="1142" xr:uid="{D840A4CB-84DA-4115-96A1-A0D84B8CB49F}"/>
    <cellStyle name="20% - Énfasis1 12 3" xfId="1143" xr:uid="{A36F3B3E-BC26-4DEB-B8E0-0A1FB16C5F6B}"/>
    <cellStyle name="20% - Énfasis1 12 3 2" xfId="1144" xr:uid="{B3B708AD-F53D-40BD-8A26-BAA7F34B4CBC}"/>
    <cellStyle name="20% - Énfasis1 12 3 2 2" xfId="1145" xr:uid="{1A52CF4A-9BD4-4F24-84A2-A36A1EC49FA0}"/>
    <cellStyle name="20% - Énfasis1 12 3 2 2 2" xfId="1146" xr:uid="{058364BA-CF20-49EA-BD89-82FBC6E3692F}"/>
    <cellStyle name="20% - Énfasis1 12 3 2 2 2 2" xfId="1147" xr:uid="{A5898670-BF89-464C-BFB0-83701650A293}"/>
    <cellStyle name="20% - Énfasis1 12 3 2 2 2 2 2" xfId="1148" xr:uid="{1144BC67-7078-45DA-9B7B-6EA7D0FE740E}"/>
    <cellStyle name="20% - Énfasis1 12 3 2 2 2 3" xfId="1149" xr:uid="{8FFAFC6A-F2C8-4727-9674-C3A44FDEE141}"/>
    <cellStyle name="20% - Énfasis1 12 3 2 2 3" xfId="1150" xr:uid="{30551863-FB14-4661-8558-BB11B1BF60E9}"/>
    <cellStyle name="20% - Énfasis1 12 3 2 2 3 2" xfId="1151" xr:uid="{719C9945-889C-4E2F-81FC-EA7DE0C8DF81}"/>
    <cellStyle name="20% - Énfasis1 12 3 2 2 4" xfId="1152" xr:uid="{E5473CDF-7938-42CA-9BDF-FF6C51AE0B2F}"/>
    <cellStyle name="20% - Énfasis1 12 3 2 3" xfId="1153" xr:uid="{71ABB3EF-BFEC-4F6D-804F-13C8B7FD96B5}"/>
    <cellStyle name="20% - Énfasis1 12 3 2 3 2" xfId="1154" xr:uid="{6D64F8DB-3EDD-4727-87CF-5CFAF3745142}"/>
    <cellStyle name="20% - Énfasis1 12 3 2 3 2 2" xfId="1155" xr:uid="{004841F8-2F06-4E19-9BC7-8033708F5588}"/>
    <cellStyle name="20% - Énfasis1 12 3 2 3 3" xfId="1156" xr:uid="{F9DAE10E-14AF-4D6F-A213-C34447930238}"/>
    <cellStyle name="20% - Énfasis1 12 3 2 4" xfId="1157" xr:uid="{8AAAA8EC-0BC0-4993-B6CC-CBF23CAAECBB}"/>
    <cellStyle name="20% - Énfasis1 12 3 2 4 2" xfId="1158" xr:uid="{26B8154E-B6E7-4E88-B0FA-91E1C9269B26}"/>
    <cellStyle name="20% - Énfasis1 12 3 2 5" xfId="1159" xr:uid="{6E2125D6-1550-4888-A3F3-624D7960364A}"/>
    <cellStyle name="20% - Énfasis1 12 3 3" xfId="1160" xr:uid="{7727D946-6915-4C7C-96B9-47D81C27917F}"/>
    <cellStyle name="20% - Énfasis1 12 3 3 2" xfId="1161" xr:uid="{9EC937AC-16EA-4C60-B852-4BB85644FA11}"/>
    <cellStyle name="20% - Énfasis1 12 3 3 2 2" xfId="1162" xr:uid="{4BFC3D6D-DF03-42BB-BF92-7DF9DFDCCBBE}"/>
    <cellStyle name="20% - Énfasis1 12 3 3 2 2 2" xfId="1163" xr:uid="{5DFD3DFD-80E2-4D26-9542-DEF419E91548}"/>
    <cellStyle name="20% - Énfasis1 12 3 3 2 3" xfId="1164" xr:uid="{8F3EBAFE-E867-4F4E-AE16-09857EAA05C4}"/>
    <cellStyle name="20% - Énfasis1 12 3 3 3" xfId="1165" xr:uid="{E857188E-1127-4F7F-A597-B96945BB9B71}"/>
    <cellStyle name="20% - Énfasis1 12 3 3 3 2" xfId="1166" xr:uid="{23ECC5C4-0152-4937-B647-383B233A937F}"/>
    <cellStyle name="20% - Énfasis1 12 3 3 4" xfId="1167" xr:uid="{0B415D17-01E2-44FA-9E13-D10E68614CBF}"/>
    <cellStyle name="20% - Énfasis1 12 3 4" xfId="1168" xr:uid="{B7F78363-2045-43DE-BFCE-D38E8BAE9843}"/>
    <cellStyle name="20% - Énfasis1 12 3 4 2" xfId="1169" xr:uid="{76A27278-1964-4AFC-824B-8CD1F7123DE2}"/>
    <cellStyle name="20% - Énfasis1 12 3 4 2 2" xfId="1170" xr:uid="{2F0345ED-767E-4A37-9946-F5CA16A595AE}"/>
    <cellStyle name="20% - Énfasis1 12 3 4 3" xfId="1171" xr:uid="{12FFD81E-0CFB-4F46-AEEA-F2CE6956F1BF}"/>
    <cellStyle name="20% - Énfasis1 12 3 5" xfId="1172" xr:uid="{63070D28-0070-41BF-A81D-07D150D09DB1}"/>
    <cellStyle name="20% - Énfasis1 12 3 5 2" xfId="1173" xr:uid="{64118678-CB64-416B-92CD-49DA152ACB71}"/>
    <cellStyle name="20% - Énfasis1 12 3 6" xfId="1174" xr:uid="{739FB97B-428A-4DB3-B865-B9BF2EAF8564}"/>
    <cellStyle name="20% - Énfasis1 12 4" xfId="1175" xr:uid="{0C7D730D-B5F7-42D3-B16A-67E5099353AE}"/>
    <cellStyle name="20% - Énfasis1 12 4 2" xfId="1176" xr:uid="{E27CD6E9-843E-4571-B982-D6FA75960D9B}"/>
    <cellStyle name="20% - Énfasis1 12 4 2 2" xfId="1177" xr:uid="{E2B1915D-8FD7-44F8-84CF-03061925EE09}"/>
    <cellStyle name="20% - Énfasis1 12 4 2 2 2" xfId="1178" xr:uid="{B287CB58-964C-4FA3-8184-C1BBE3631E94}"/>
    <cellStyle name="20% - Énfasis1 12 4 2 2 2 2" xfId="1179" xr:uid="{215CEACA-D202-4EB7-ADDA-1DC66A73DE26}"/>
    <cellStyle name="20% - Énfasis1 12 4 2 2 3" xfId="1180" xr:uid="{7EDC32CF-6B5B-4FB6-B3DD-2F00B9D2A898}"/>
    <cellStyle name="20% - Énfasis1 12 4 2 3" xfId="1181" xr:uid="{F775352F-1A12-4532-9C9F-0B853FEE7B46}"/>
    <cellStyle name="20% - Énfasis1 12 4 2 3 2" xfId="1182" xr:uid="{E660DA47-68BE-47CE-89F4-416A9765CA53}"/>
    <cellStyle name="20% - Énfasis1 12 4 2 4" xfId="1183" xr:uid="{7A2A735A-0F28-4AC5-9398-ECD7EDF43689}"/>
    <cellStyle name="20% - Énfasis1 12 4 3" xfId="1184" xr:uid="{865B82E6-29E9-4FC2-ACC8-5174A16419AA}"/>
    <cellStyle name="20% - Énfasis1 12 4 3 2" xfId="1185" xr:uid="{356E4D4D-8EA8-48A8-953E-2FD4F6CBDB7B}"/>
    <cellStyle name="20% - Énfasis1 12 4 3 2 2" xfId="1186" xr:uid="{FF54CF4D-B376-4103-AEED-487A8CE6F4D6}"/>
    <cellStyle name="20% - Énfasis1 12 4 3 3" xfId="1187" xr:uid="{8F16F4B2-E75C-4F24-A12F-8BEF4677B590}"/>
    <cellStyle name="20% - Énfasis1 12 4 4" xfId="1188" xr:uid="{B3356866-A3BE-43E9-BB7D-FE34E2FE5138}"/>
    <cellStyle name="20% - Énfasis1 12 4 4 2" xfId="1189" xr:uid="{6A8E98E1-2D6A-478A-B15E-156D533E4DAF}"/>
    <cellStyle name="20% - Énfasis1 12 4 5" xfId="1190" xr:uid="{DC87DE37-B872-4ABC-A656-6C0AAEFC6FB6}"/>
    <cellStyle name="20% - Énfasis1 12 5" xfId="1191" xr:uid="{65BCADA1-C9E9-4C9C-83F5-65C3EDF22C6C}"/>
    <cellStyle name="20% - Énfasis1 12 5 2" xfId="1192" xr:uid="{8788E350-B8F6-4410-BEFA-606B4CE16CE6}"/>
    <cellStyle name="20% - Énfasis1 12 5 2 2" xfId="1193" xr:uid="{7785BC8F-2645-4972-BE8B-C5D35147C510}"/>
    <cellStyle name="20% - Énfasis1 12 5 2 2 2" xfId="1194" xr:uid="{EE7943C9-F472-4A0B-80CF-37DCF5D957C7}"/>
    <cellStyle name="20% - Énfasis1 12 5 2 3" xfId="1195" xr:uid="{C9008701-C820-46D3-B947-7AF6C7ECDA2A}"/>
    <cellStyle name="20% - Énfasis1 12 5 3" xfId="1196" xr:uid="{2166EA24-3D8D-4B24-863A-807333BD7B9C}"/>
    <cellStyle name="20% - Énfasis1 12 5 3 2" xfId="1197" xr:uid="{3E32961B-BD79-4002-8A5A-2E976AE30AA7}"/>
    <cellStyle name="20% - Énfasis1 12 5 4" xfId="1198" xr:uid="{4487D714-C11C-46FB-B24D-3F0B0AC69E3D}"/>
    <cellStyle name="20% - Énfasis1 12 6" xfId="1199" xr:uid="{B396B03F-FBCA-4BDF-AA0B-76161C42EDCF}"/>
    <cellStyle name="20% - Énfasis1 12 6 2" xfId="1200" xr:uid="{E51B600C-235D-4826-A297-1C4EC8571A4F}"/>
    <cellStyle name="20% - Énfasis1 12 6 2 2" xfId="1201" xr:uid="{3C03F99D-428A-48F7-8A8D-CAE7E2B5DA3D}"/>
    <cellStyle name="20% - Énfasis1 12 6 3" xfId="1202" xr:uid="{01E032F3-C2BD-42D9-8805-5C19565F8FB8}"/>
    <cellStyle name="20% - Énfasis1 12 7" xfId="1203" xr:uid="{FE3F5975-E79A-40DB-B08D-229115DD7B34}"/>
    <cellStyle name="20% - Énfasis1 12 7 2" xfId="1204" xr:uid="{8B52ED5D-186F-4B85-86CE-2FE16AC99B6F}"/>
    <cellStyle name="20% - Énfasis1 12 8" xfId="1205" xr:uid="{9B109905-64A7-430B-A1DC-F6E412C067D6}"/>
    <cellStyle name="20% - Énfasis1 12 9" xfId="1206" xr:uid="{CB1D980B-2EE4-48FC-AA3E-1756C804634F}"/>
    <cellStyle name="20% - Énfasis1 13" xfId="1207" xr:uid="{28F746DD-A60C-41BB-A107-F20EEB08AA84}"/>
    <cellStyle name="20% - Énfasis1 13 2" xfId="1208" xr:uid="{7FDE9F34-8E04-4CB7-96C2-41718220529D}"/>
    <cellStyle name="20% - Énfasis1 13 2 2" xfId="1209" xr:uid="{D567F9A4-4907-4358-9096-EA5E91237621}"/>
    <cellStyle name="20% - Énfasis1 13 2 2 2" xfId="1210" xr:uid="{B026A7C3-2492-4FA8-8362-E155C32621E5}"/>
    <cellStyle name="20% - Énfasis1 13 2 2 2 2" xfId="1211" xr:uid="{922FF3AE-B806-4CF9-A97C-5D5F67FE7124}"/>
    <cellStyle name="20% - Énfasis1 13 2 2 2 2 2" xfId="1212" xr:uid="{6918402A-2A60-4AFE-93FD-6A161A18E5C1}"/>
    <cellStyle name="20% - Énfasis1 13 2 2 2 2 2 2" xfId="1213" xr:uid="{B7B9C37F-E8A0-4396-A41A-C912C2C67B0A}"/>
    <cellStyle name="20% - Énfasis1 13 2 2 2 2 2 2 2" xfId="1214" xr:uid="{4C340602-A994-48F3-9DD7-AC5BBDBCFA43}"/>
    <cellStyle name="20% - Énfasis1 13 2 2 2 2 2 3" xfId="1215" xr:uid="{73213D38-D9BB-4F98-AE83-21DB845E0A44}"/>
    <cellStyle name="20% - Énfasis1 13 2 2 2 2 3" xfId="1216" xr:uid="{7F497613-6211-41B0-89DC-BAB6642EE844}"/>
    <cellStyle name="20% - Énfasis1 13 2 2 2 2 3 2" xfId="1217" xr:uid="{DCD3ED82-654A-4D51-8FB6-43426A76D1CE}"/>
    <cellStyle name="20% - Énfasis1 13 2 2 2 2 4" xfId="1218" xr:uid="{65652D2C-1604-4396-81DC-67FB0BACE423}"/>
    <cellStyle name="20% - Énfasis1 13 2 2 2 3" xfId="1219" xr:uid="{A020C3DD-B571-487D-9ED3-0F63B96A4769}"/>
    <cellStyle name="20% - Énfasis1 13 2 2 2 3 2" xfId="1220" xr:uid="{1D8DFBC4-BB4D-4F07-8B99-6C90359DFDA3}"/>
    <cellStyle name="20% - Énfasis1 13 2 2 2 3 2 2" xfId="1221" xr:uid="{09383D9D-157F-4D16-9585-36D23548A985}"/>
    <cellStyle name="20% - Énfasis1 13 2 2 2 3 3" xfId="1222" xr:uid="{7FF1E93F-6521-42A7-AB1E-CABAC38CA070}"/>
    <cellStyle name="20% - Énfasis1 13 2 2 2 4" xfId="1223" xr:uid="{6BAD4F69-F4C8-476B-AE8D-356AABB7D28D}"/>
    <cellStyle name="20% - Énfasis1 13 2 2 2 4 2" xfId="1224" xr:uid="{C522D0BE-FC49-4D77-ADDB-F076A87CDEF8}"/>
    <cellStyle name="20% - Énfasis1 13 2 2 2 5" xfId="1225" xr:uid="{EE5A272A-0AB0-4B28-924E-2D6FE953D4C9}"/>
    <cellStyle name="20% - Énfasis1 13 2 2 3" xfId="1226" xr:uid="{33903DC4-0129-437A-A44D-498202C953A9}"/>
    <cellStyle name="20% - Énfasis1 13 2 2 3 2" xfId="1227" xr:uid="{34816C28-1749-48D1-9775-4D738017D42A}"/>
    <cellStyle name="20% - Énfasis1 13 2 2 3 2 2" xfId="1228" xr:uid="{93C98EFB-F453-48FB-ACA1-BEA00EDF1DFB}"/>
    <cellStyle name="20% - Énfasis1 13 2 2 3 2 2 2" xfId="1229" xr:uid="{BE6DF774-E833-4DB4-AE39-145B14B81B62}"/>
    <cellStyle name="20% - Énfasis1 13 2 2 3 2 3" xfId="1230" xr:uid="{94A2A20D-8B28-4CD3-BAE5-06C522A48610}"/>
    <cellStyle name="20% - Énfasis1 13 2 2 3 3" xfId="1231" xr:uid="{022CD3A0-E52D-4CD4-9140-EB4A45EABCD3}"/>
    <cellStyle name="20% - Énfasis1 13 2 2 3 3 2" xfId="1232" xr:uid="{916ED85D-4C6E-4BE9-A3FD-C59E483F2883}"/>
    <cellStyle name="20% - Énfasis1 13 2 2 3 4" xfId="1233" xr:uid="{4C767FB4-D339-4A06-8BA9-D69FEC8AE5CD}"/>
    <cellStyle name="20% - Énfasis1 13 2 2 4" xfId="1234" xr:uid="{9157BD96-B9B3-4664-A6F3-AA541CC77159}"/>
    <cellStyle name="20% - Énfasis1 13 2 2 4 2" xfId="1235" xr:uid="{D45B8544-3B16-4484-AABF-C6DABF825CD1}"/>
    <cellStyle name="20% - Énfasis1 13 2 2 4 2 2" xfId="1236" xr:uid="{30C1B741-C7DB-47E3-9D73-8B7C6B860032}"/>
    <cellStyle name="20% - Énfasis1 13 2 2 4 3" xfId="1237" xr:uid="{618C36F9-8CC4-436E-B1F9-9CBC20EA0ADA}"/>
    <cellStyle name="20% - Énfasis1 13 2 2 5" xfId="1238" xr:uid="{D2625C3E-1A06-4D2B-B808-3D527D5AE385}"/>
    <cellStyle name="20% - Énfasis1 13 2 2 5 2" xfId="1239" xr:uid="{C35E0102-682B-41B0-80E9-64902E507E3E}"/>
    <cellStyle name="20% - Énfasis1 13 2 2 6" xfId="1240" xr:uid="{3770C65A-B148-4F03-B8AE-106CB76BF7AD}"/>
    <cellStyle name="20% - Énfasis1 13 2 3" xfId="1241" xr:uid="{19DA2FA7-2256-401D-A324-1FA98D24D659}"/>
    <cellStyle name="20% - Énfasis1 13 2 3 2" xfId="1242" xr:uid="{F4A12453-4DFD-4509-A2F0-34392182F054}"/>
    <cellStyle name="20% - Énfasis1 13 2 3 2 2" xfId="1243" xr:uid="{DFBB5423-2DD5-4084-B485-B442BD84E391}"/>
    <cellStyle name="20% - Énfasis1 13 2 3 2 2 2" xfId="1244" xr:uid="{9ECE26E4-CBAF-4281-B323-00379289DBFA}"/>
    <cellStyle name="20% - Énfasis1 13 2 3 2 2 2 2" xfId="1245" xr:uid="{A2DF0AB3-B2BF-474A-8EDE-F4EC3BFCDC4E}"/>
    <cellStyle name="20% - Énfasis1 13 2 3 2 2 3" xfId="1246" xr:uid="{85D7B50F-B4AC-4C8B-AAEC-1C02046C42F7}"/>
    <cellStyle name="20% - Énfasis1 13 2 3 2 3" xfId="1247" xr:uid="{F04EF064-5942-4716-BFB7-754B2208089B}"/>
    <cellStyle name="20% - Énfasis1 13 2 3 2 3 2" xfId="1248" xr:uid="{AC5EEBC8-2556-4FF9-8F6C-F6569F523626}"/>
    <cellStyle name="20% - Énfasis1 13 2 3 2 4" xfId="1249" xr:uid="{2B8DF9B9-96D3-4E90-89BB-2F5817BA2DF0}"/>
    <cellStyle name="20% - Énfasis1 13 2 3 3" xfId="1250" xr:uid="{AB33656C-A3D7-47AC-A2E6-29A89563CAF9}"/>
    <cellStyle name="20% - Énfasis1 13 2 3 3 2" xfId="1251" xr:uid="{87C813B8-98FB-46A9-87AD-F03CA0EC2D92}"/>
    <cellStyle name="20% - Énfasis1 13 2 3 3 2 2" xfId="1252" xr:uid="{02B60C4E-BB14-47B3-B3B6-2C14851B722E}"/>
    <cellStyle name="20% - Énfasis1 13 2 3 3 3" xfId="1253" xr:uid="{11D06A6E-942F-4451-9FAD-3A511F1696DF}"/>
    <cellStyle name="20% - Énfasis1 13 2 3 4" xfId="1254" xr:uid="{F92BC0DA-2AA4-4FB7-94C8-F362F2C9F17E}"/>
    <cellStyle name="20% - Énfasis1 13 2 3 4 2" xfId="1255" xr:uid="{EB42F274-62FE-44EB-8F9C-97F778DF04C3}"/>
    <cellStyle name="20% - Énfasis1 13 2 3 5" xfId="1256" xr:uid="{0D3F8239-746B-47E7-9B32-B3CCBB4C6DD1}"/>
    <cellStyle name="20% - Énfasis1 13 2 4" xfId="1257" xr:uid="{F3FEC444-2972-4649-ABEC-20A893DD03BD}"/>
    <cellStyle name="20% - Énfasis1 13 2 4 2" xfId="1258" xr:uid="{EC1283CC-BF20-4C86-B93B-D6AB766BAAB8}"/>
    <cellStyle name="20% - Énfasis1 13 2 4 2 2" xfId="1259" xr:uid="{E2A2910E-DC38-4570-A508-A44DD25DFF2B}"/>
    <cellStyle name="20% - Énfasis1 13 2 4 2 2 2" xfId="1260" xr:uid="{308AA37F-50D3-4C95-9D1D-C64088B6BA3D}"/>
    <cellStyle name="20% - Énfasis1 13 2 4 2 3" xfId="1261" xr:uid="{C7B7E7B5-F0CE-4E98-98EE-85F980FD6566}"/>
    <cellStyle name="20% - Énfasis1 13 2 4 3" xfId="1262" xr:uid="{1BE45E10-4632-4B2C-AE4A-B78627C88D6E}"/>
    <cellStyle name="20% - Énfasis1 13 2 4 3 2" xfId="1263" xr:uid="{445BE53C-DA43-41D2-84F7-E0816097825E}"/>
    <cellStyle name="20% - Énfasis1 13 2 4 4" xfId="1264" xr:uid="{36012682-E8CF-4887-88E2-4D43548A4D85}"/>
    <cellStyle name="20% - Énfasis1 13 2 5" xfId="1265" xr:uid="{6E21BBF2-8B1B-44DE-AA6A-A28392DE3C19}"/>
    <cellStyle name="20% - Énfasis1 13 2 5 2" xfId="1266" xr:uid="{CF5D441E-6EF0-4176-8F68-06BE43C015DC}"/>
    <cellStyle name="20% - Énfasis1 13 2 5 2 2" xfId="1267" xr:uid="{DD1DE438-C601-42DA-AD87-59A849A3EE7A}"/>
    <cellStyle name="20% - Énfasis1 13 2 5 3" xfId="1268" xr:uid="{EA303B16-5AE8-421E-B55A-77DABD381F64}"/>
    <cellStyle name="20% - Énfasis1 13 2 6" xfId="1269" xr:uid="{AE7BBCF6-C9FC-4F97-AD8E-132775AA400B}"/>
    <cellStyle name="20% - Énfasis1 13 2 6 2" xfId="1270" xr:uid="{90412BC9-C020-4BD0-8548-A4C493B9B46B}"/>
    <cellStyle name="20% - Énfasis1 13 2 7" xfId="1271" xr:uid="{F76836BF-0579-45D2-B536-759D2A25DD88}"/>
    <cellStyle name="20% - Énfasis1 13 3" xfId="1272" xr:uid="{EF823C88-23CB-4AA0-B3B1-0BF18248FEF6}"/>
    <cellStyle name="20% - Énfasis1 13 3 2" xfId="1273" xr:uid="{B54AF09D-A2C6-4DAA-9FF6-554D8111357F}"/>
    <cellStyle name="20% - Énfasis1 13 3 2 2" xfId="1274" xr:uid="{A8C0584F-7C06-46AF-80AB-2F729C0CBBCA}"/>
    <cellStyle name="20% - Énfasis1 13 3 2 2 2" xfId="1275" xr:uid="{E331D8E1-FC23-4B67-B34A-DC0C5E04AF2B}"/>
    <cellStyle name="20% - Énfasis1 13 3 2 2 2 2" xfId="1276" xr:uid="{E2990507-E7E1-44C6-B614-46265C8C87ED}"/>
    <cellStyle name="20% - Énfasis1 13 3 2 2 2 2 2" xfId="1277" xr:uid="{EDF2AE30-C107-40B2-9381-20FE8D0F1FA4}"/>
    <cellStyle name="20% - Énfasis1 13 3 2 2 2 3" xfId="1278" xr:uid="{31C6B9DF-DEAB-4737-AFE6-634A8A4C9B4D}"/>
    <cellStyle name="20% - Énfasis1 13 3 2 2 3" xfId="1279" xr:uid="{E7BF3933-55F1-4489-95D0-94101E6588AE}"/>
    <cellStyle name="20% - Énfasis1 13 3 2 2 3 2" xfId="1280" xr:uid="{2E6D370F-B5EA-4197-BBDF-D24A838EBF8E}"/>
    <cellStyle name="20% - Énfasis1 13 3 2 2 4" xfId="1281" xr:uid="{785A3654-6B1B-4D9B-A89B-ABB904A63665}"/>
    <cellStyle name="20% - Énfasis1 13 3 2 3" xfId="1282" xr:uid="{D6C6F4E8-9C2F-4E78-9E77-D1F8D186D9A2}"/>
    <cellStyle name="20% - Énfasis1 13 3 2 3 2" xfId="1283" xr:uid="{C5C43987-9A40-44C4-87C4-8DF8385DAD7D}"/>
    <cellStyle name="20% - Énfasis1 13 3 2 3 2 2" xfId="1284" xr:uid="{2179099D-E194-4D50-8A46-0BB08EF7A2F2}"/>
    <cellStyle name="20% - Énfasis1 13 3 2 3 3" xfId="1285" xr:uid="{F00FE118-6D2F-476D-B21F-C0136D80D733}"/>
    <cellStyle name="20% - Énfasis1 13 3 2 4" xfId="1286" xr:uid="{D831ED67-C7A1-41F4-9E64-9C6C203CEF34}"/>
    <cellStyle name="20% - Énfasis1 13 3 2 4 2" xfId="1287" xr:uid="{0BB628D2-9CEF-43DA-8A25-5E1AA4A465C9}"/>
    <cellStyle name="20% - Énfasis1 13 3 2 5" xfId="1288" xr:uid="{1112490A-31DE-4A9B-98BC-30D0A90136B2}"/>
    <cellStyle name="20% - Énfasis1 13 3 3" xfId="1289" xr:uid="{5F24C98C-1C25-4AA9-AACA-B2CDF21B185B}"/>
    <cellStyle name="20% - Énfasis1 13 3 3 2" xfId="1290" xr:uid="{B56FDEB4-A345-409E-82A4-0C699E0AA812}"/>
    <cellStyle name="20% - Énfasis1 13 3 3 2 2" xfId="1291" xr:uid="{972AC6F2-D376-43E0-8FE9-85ED2828D541}"/>
    <cellStyle name="20% - Énfasis1 13 3 3 2 2 2" xfId="1292" xr:uid="{E7BCCAD9-6119-43FB-929C-063E7577DF9C}"/>
    <cellStyle name="20% - Énfasis1 13 3 3 2 3" xfId="1293" xr:uid="{6CE164D3-E2DF-4728-89F3-8A3AD9A4C0EA}"/>
    <cellStyle name="20% - Énfasis1 13 3 3 3" xfId="1294" xr:uid="{9B6BC73A-6114-4BF9-AFC2-FBC3BE853BB8}"/>
    <cellStyle name="20% - Énfasis1 13 3 3 3 2" xfId="1295" xr:uid="{9728249B-A475-4758-8C50-F2085BB1B3BC}"/>
    <cellStyle name="20% - Énfasis1 13 3 3 4" xfId="1296" xr:uid="{5D505484-DF60-45E6-849F-A649718FE0B7}"/>
    <cellStyle name="20% - Énfasis1 13 3 4" xfId="1297" xr:uid="{09C5E51B-19BC-485E-B93C-42A226339B51}"/>
    <cellStyle name="20% - Énfasis1 13 3 4 2" xfId="1298" xr:uid="{68009D3F-8CAE-4A1B-8D3C-B95D36748D7B}"/>
    <cellStyle name="20% - Énfasis1 13 3 4 2 2" xfId="1299" xr:uid="{5C8F7408-8D0B-4F87-93D7-549BCC2242FE}"/>
    <cellStyle name="20% - Énfasis1 13 3 4 3" xfId="1300" xr:uid="{5ABB519C-CA64-420F-9B3B-A29AE5A9628B}"/>
    <cellStyle name="20% - Énfasis1 13 3 5" xfId="1301" xr:uid="{B43A06F5-DCDF-4228-A670-168F519123C0}"/>
    <cellStyle name="20% - Énfasis1 13 3 5 2" xfId="1302" xr:uid="{96842A9C-F040-4F14-AD55-32D10B6918C3}"/>
    <cellStyle name="20% - Énfasis1 13 3 6" xfId="1303" xr:uid="{FE898F36-CAE7-44EA-B49C-839A2743E759}"/>
    <cellStyle name="20% - Énfasis1 13 4" xfId="1304" xr:uid="{0CEB0096-8AC4-43DA-B8C8-C346F7E5173E}"/>
    <cellStyle name="20% - Énfasis1 13 4 2" xfId="1305" xr:uid="{E1F20C62-C280-4DB8-B10D-72FF7067F409}"/>
    <cellStyle name="20% - Énfasis1 13 4 2 2" xfId="1306" xr:uid="{47DCFEA6-BD20-4004-9F37-F1C12FBF8DF0}"/>
    <cellStyle name="20% - Énfasis1 13 4 2 2 2" xfId="1307" xr:uid="{494AF6EF-F572-4BCC-829A-7ED78B12A45D}"/>
    <cellStyle name="20% - Énfasis1 13 4 2 2 2 2" xfId="1308" xr:uid="{6FFBF333-DA7B-4BFC-B357-191EAD7B82F7}"/>
    <cellStyle name="20% - Énfasis1 13 4 2 2 3" xfId="1309" xr:uid="{FEA36951-FCF2-44C9-9A51-9BE944C481D8}"/>
    <cellStyle name="20% - Énfasis1 13 4 2 3" xfId="1310" xr:uid="{7DEE2EF8-FCDC-468F-A8C7-6F65180463F3}"/>
    <cellStyle name="20% - Énfasis1 13 4 2 3 2" xfId="1311" xr:uid="{6542E3B2-F450-4C24-B203-A7016B73E1AD}"/>
    <cellStyle name="20% - Énfasis1 13 4 2 4" xfId="1312" xr:uid="{25BFF59C-F5DD-4D59-BC0C-31C8ABC8DDFB}"/>
    <cellStyle name="20% - Énfasis1 13 4 3" xfId="1313" xr:uid="{63E0AC6B-AEC7-41F4-B5B6-369F47BB2716}"/>
    <cellStyle name="20% - Énfasis1 13 4 3 2" xfId="1314" xr:uid="{AF6F10E1-1A9C-46A9-9ED3-A325BCBA3657}"/>
    <cellStyle name="20% - Énfasis1 13 4 3 2 2" xfId="1315" xr:uid="{B9521F2A-EED9-4DEF-9993-6FBE8DB54A86}"/>
    <cellStyle name="20% - Énfasis1 13 4 3 3" xfId="1316" xr:uid="{20A3A1AC-FD88-4E5B-8425-6D95FADF4E5E}"/>
    <cellStyle name="20% - Énfasis1 13 4 4" xfId="1317" xr:uid="{24D10192-C92E-4B79-BC98-7E2D64DF6169}"/>
    <cellStyle name="20% - Énfasis1 13 4 4 2" xfId="1318" xr:uid="{04FDDB77-8D43-46C8-9805-41B46A37F957}"/>
    <cellStyle name="20% - Énfasis1 13 4 5" xfId="1319" xr:uid="{DF787552-5773-4990-9C44-A3F00B7AE9CD}"/>
    <cellStyle name="20% - Énfasis1 13 5" xfId="1320" xr:uid="{06700730-8F54-4A88-AD26-8086358E6225}"/>
    <cellStyle name="20% - Énfasis1 13 5 2" xfId="1321" xr:uid="{8A5F8BB9-96AB-4563-A9E3-1967071062DF}"/>
    <cellStyle name="20% - Énfasis1 13 5 2 2" xfId="1322" xr:uid="{CB0E3D34-3299-4E59-9E3F-1B91A36771D4}"/>
    <cellStyle name="20% - Énfasis1 13 5 2 2 2" xfId="1323" xr:uid="{416F9527-A7B4-4742-BA88-DB9F0AE0ABB1}"/>
    <cellStyle name="20% - Énfasis1 13 5 2 3" xfId="1324" xr:uid="{0A126B01-8B17-41BF-ACCD-8D94AB57512C}"/>
    <cellStyle name="20% - Énfasis1 13 5 3" xfId="1325" xr:uid="{10339DE6-5A4F-4C81-853E-4DE0763B4D1F}"/>
    <cellStyle name="20% - Énfasis1 13 5 3 2" xfId="1326" xr:uid="{700FBC08-FDA6-445F-99A4-4FE5596E3B6F}"/>
    <cellStyle name="20% - Énfasis1 13 5 4" xfId="1327" xr:uid="{543BB810-2808-4D8E-90D2-AFEB0FED550F}"/>
    <cellStyle name="20% - Énfasis1 13 6" xfId="1328" xr:uid="{6095DA7A-D95C-4B25-A82A-4E88CFF33E85}"/>
    <cellStyle name="20% - Énfasis1 13 6 2" xfId="1329" xr:uid="{01A5A162-7285-4F59-B18D-88FD15E36488}"/>
    <cellStyle name="20% - Énfasis1 13 6 2 2" xfId="1330" xr:uid="{2808E3B3-EDC8-4647-B7DE-A533C6A0DE30}"/>
    <cellStyle name="20% - Énfasis1 13 6 3" xfId="1331" xr:uid="{041BB321-49C5-40F9-B82C-FBCF257CC8B0}"/>
    <cellStyle name="20% - Énfasis1 13 7" xfId="1332" xr:uid="{FEF0C08E-30D2-49D4-80B2-42076D28DAC5}"/>
    <cellStyle name="20% - Énfasis1 13 7 2" xfId="1333" xr:uid="{97F8BDFF-E5F0-43AB-B84B-49A9E815C738}"/>
    <cellStyle name="20% - Énfasis1 13 8" xfId="1334" xr:uid="{4C314B06-27E0-48E3-BF89-2973C9415B2B}"/>
    <cellStyle name="20% - Énfasis1 14" xfId="1335" xr:uid="{7B5E3F9A-561C-4B16-9281-A5AD77A70C7E}"/>
    <cellStyle name="20% - Énfasis1 14 2" xfId="1336" xr:uid="{6A7176A7-B0A8-4710-BED3-ADCE96367DEA}"/>
    <cellStyle name="20% - Énfasis1 14 2 2" xfId="1337" xr:uid="{473DE5F2-DE7A-4C9D-9A7B-732C07FA4E83}"/>
    <cellStyle name="20% - Énfasis1 14 2 2 2" xfId="1338" xr:uid="{80BE1D76-4C51-484A-8F8A-0A33CD703C0A}"/>
    <cellStyle name="20% - Énfasis1 14 2 2 2 2" xfId="1339" xr:uid="{B3AADE69-197C-4441-9ECB-22D8C4B450D0}"/>
    <cellStyle name="20% - Énfasis1 14 2 2 2 2 2" xfId="1340" xr:uid="{17B13617-E85F-4F3B-B5D2-929CC0667603}"/>
    <cellStyle name="20% - Énfasis1 14 2 2 2 2 2 2" xfId="1341" xr:uid="{C49D1449-39DD-41D1-906A-FFD47D7A31D3}"/>
    <cellStyle name="20% - Énfasis1 14 2 2 2 2 3" xfId="1342" xr:uid="{532DF4CA-E9C1-4124-8D92-EA5A8EC50ED3}"/>
    <cellStyle name="20% - Énfasis1 14 2 2 2 3" xfId="1343" xr:uid="{30C72399-C1F8-427C-89D8-A2CA90C1BE31}"/>
    <cellStyle name="20% - Énfasis1 14 2 2 2 3 2" xfId="1344" xr:uid="{7AF55D44-52C8-46BF-A0AE-526AA4CD4468}"/>
    <cellStyle name="20% - Énfasis1 14 2 2 2 4" xfId="1345" xr:uid="{3223BF87-A724-4721-986B-0339A178A562}"/>
    <cellStyle name="20% - Énfasis1 14 2 2 3" xfId="1346" xr:uid="{8F277C59-8DE6-47D6-B6A2-54B10F8FE689}"/>
    <cellStyle name="20% - Énfasis1 14 2 2 3 2" xfId="1347" xr:uid="{D89E6AF0-5323-4204-BE1F-9BC1982A8542}"/>
    <cellStyle name="20% - Énfasis1 14 2 2 3 2 2" xfId="1348" xr:uid="{10AD4DA8-2ED4-451A-807B-59D23AC0E102}"/>
    <cellStyle name="20% - Énfasis1 14 2 2 3 3" xfId="1349" xr:uid="{E64A108C-A3A0-40AF-8FDA-F87F81311040}"/>
    <cellStyle name="20% - Énfasis1 14 2 2 4" xfId="1350" xr:uid="{5005D069-31EC-4B4B-8E76-2A03D8E8948A}"/>
    <cellStyle name="20% - Énfasis1 14 2 2 4 2" xfId="1351" xr:uid="{7B30F834-6701-4F6F-A179-3815F6243CCB}"/>
    <cellStyle name="20% - Énfasis1 14 2 2 5" xfId="1352" xr:uid="{4E3AB7DB-A83B-44D0-9FA7-2A54C2C2A158}"/>
    <cellStyle name="20% - Énfasis1 14 2 3" xfId="1353" xr:uid="{8BA9E53B-9F68-4D84-BC6D-1F5C1B77797E}"/>
    <cellStyle name="20% - Énfasis1 14 2 3 2" xfId="1354" xr:uid="{56A13F70-7C3B-4457-906F-00B67D8B1A19}"/>
    <cellStyle name="20% - Énfasis1 14 2 3 2 2" xfId="1355" xr:uid="{19770190-01C1-4955-9B87-577995636D6F}"/>
    <cellStyle name="20% - Énfasis1 14 2 3 2 2 2" xfId="1356" xr:uid="{4D251EE4-B7A2-4465-9CEA-F0BA2031625E}"/>
    <cellStyle name="20% - Énfasis1 14 2 3 2 3" xfId="1357" xr:uid="{479A9E70-78D0-4BA7-8791-038D1894AF3B}"/>
    <cellStyle name="20% - Énfasis1 14 2 3 3" xfId="1358" xr:uid="{8411C082-844E-43A3-8E19-3C0D4630BBAB}"/>
    <cellStyle name="20% - Énfasis1 14 2 3 3 2" xfId="1359" xr:uid="{04854952-BD23-4FD7-85E0-84E0E6EB89F0}"/>
    <cellStyle name="20% - Énfasis1 14 2 3 4" xfId="1360" xr:uid="{9D06689B-BCDF-437B-A9A7-E7F8704F5C9E}"/>
    <cellStyle name="20% - Énfasis1 14 2 4" xfId="1361" xr:uid="{7149CB69-BC65-4587-9439-563E0B85C622}"/>
    <cellStyle name="20% - Énfasis1 14 2 4 2" xfId="1362" xr:uid="{8221C7F9-AAC3-4E65-B6CC-33C6AD0BA495}"/>
    <cellStyle name="20% - Énfasis1 14 2 4 2 2" xfId="1363" xr:uid="{64A71219-47CB-49C6-B186-9C36C26B9E40}"/>
    <cellStyle name="20% - Énfasis1 14 2 4 3" xfId="1364" xr:uid="{B0E5A195-24ED-48F5-A394-6A8F7703E2A5}"/>
    <cellStyle name="20% - Énfasis1 14 2 5" xfId="1365" xr:uid="{9BF491A5-DA1B-407A-9BCC-696B9F4CADE8}"/>
    <cellStyle name="20% - Énfasis1 14 2 5 2" xfId="1366" xr:uid="{B6911855-A5FD-4F86-9778-6DC808EA5D3A}"/>
    <cellStyle name="20% - Énfasis1 14 2 6" xfId="1367" xr:uid="{BDABF1FF-B1F9-4216-BFB1-68EA12044D08}"/>
    <cellStyle name="20% - Énfasis1 14 3" xfId="1368" xr:uid="{3BE666EC-B648-43B9-8CC5-0D4989603CD9}"/>
    <cellStyle name="20% - Énfasis1 14 3 2" xfId="1369" xr:uid="{BEF01586-9ED2-47A7-A18C-EE3280D87B66}"/>
    <cellStyle name="20% - Énfasis1 14 3 2 2" xfId="1370" xr:uid="{3E6EE770-EC69-4297-A169-6ADC726EDD04}"/>
    <cellStyle name="20% - Énfasis1 14 3 2 2 2" xfId="1371" xr:uid="{228FE6F9-1CD6-4001-B264-547B932C785C}"/>
    <cellStyle name="20% - Énfasis1 14 3 2 2 2 2" xfId="1372" xr:uid="{48835CA3-DCD4-4369-96A7-63F4AE92BD2C}"/>
    <cellStyle name="20% - Énfasis1 14 3 2 2 3" xfId="1373" xr:uid="{BE28CD3D-B427-4365-B56F-7F1ECC404A2A}"/>
    <cellStyle name="20% - Énfasis1 14 3 2 3" xfId="1374" xr:uid="{92F692C6-C520-4F90-BA91-1C42807FFEB7}"/>
    <cellStyle name="20% - Énfasis1 14 3 2 3 2" xfId="1375" xr:uid="{323DBD8F-6034-4463-9E2F-9724ED1ECE9B}"/>
    <cellStyle name="20% - Énfasis1 14 3 2 4" xfId="1376" xr:uid="{DB2265B3-5FCB-49C1-866F-9076E5C2DD9C}"/>
    <cellStyle name="20% - Énfasis1 14 3 3" xfId="1377" xr:uid="{9F5F19DE-11CE-4647-A751-9EA30B49B4F4}"/>
    <cellStyle name="20% - Énfasis1 14 3 3 2" xfId="1378" xr:uid="{C5A1A7AD-F9DB-49AB-86A8-BA7C220AE08B}"/>
    <cellStyle name="20% - Énfasis1 14 3 3 2 2" xfId="1379" xr:uid="{F9974E70-6B3F-4FC1-BA74-315F79C11B4F}"/>
    <cellStyle name="20% - Énfasis1 14 3 3 3" xfId="1380" xr:uid="{5434464F-A99B-4C76-9B3C-D003CBC22323}"/>
    <cellStyle name="20% - Énfasis1 14 3 4" xfId="1381" xr:uid="{7CAA323E-4A34-4ABF-8CC0-E464241B6C64}"/>
    <cellStyle name="20% - Énfasis1 14 3 4 2" xfId="1382" xr:uid="{F0E5346F-DE74-4A22-888D-7CEA8FBA8483}"/>
    <cellStyle name="20% - Énfasis1 14 3 5" xfId="1383" xr:uid="{9B9FDBA3-DC65-4A7D-A823-C25566A515B5}"/>
    <cellStyle name="20% - Énfasis1 14 4" xfId="1384" xr:uid="{F5B44470-2CDC-4D9A-A547-4C1D8AD67E83}"/>
    <cellStyle name="20% - Énfasis1 14 4 2" xfId="1385" xr:uid="{D4553290-C620-44C2-AB8D-B1600685F817}"/>
    <cellStyle name="20% - Énfasis1 14 4 2 2" xfId="1386" xr:uid="{832FA5BD-F25A-4462-A21C-E50F63FE7A50}"/>
    <cellStyle name="20% - Énfasis1 14 4 2 2 2" xfId="1387" xr:uid="{6232A46A-52D6-451B-BC3D-C31BEFFEADE8}"/>
    <cellStyle name="20% - Énfasis1 14 4 2 3" xfId="1388" xr:uid="{6F3E00A0-DEBA-491F-B9FC-C24DAACAFD64}"/>
    <cellStyle name="20% - Énfasis1 14 4 3" xfId="1389" xr:uid="{59D56252-550B-4074-AFE9-83722978330B}"/>
    <cellStyle name="20% - Énfasis1 14 4 3 2" xfId="1390" xr:uid="{A8619F8E-8209-4A27-A953-4A8377403CE4}"/>
    <cellStyle name="20% - Énfasis1 14 4 4" xfId="1391" xr:uid="{1479CEFA-0E52-4ED1-B601-3042A6D84363}"/>
    <cellStyle name="20% - Énfasis1 14 5" xfId="1392" xr:uid="{9AC31751-9689-4051-BE7F-6848B4D39714}"/>
    <cellStyle name="20% - Énfasis1 14 5 2" xfId="1393" xr:uid="{D415BA55-4D93-44F6-96D1-2BCEE15018B2}"/>
    <cellStyle name="20% - Énfasis1 14 5 2 2" xfId="1394" xr:uid="{A39A0A15-C108-4C39-8C7E-927AECA23E9E}"/>
    <cellStyle name="20% - Énfasis1 14 5 3" xfId="1395" xr:uid="{2F685DAB-5A5F-460A-9BEA-AE3945283E16}"/>
    <cellStyle name="20% - Énfasis1 14 6" xfId="1396" xr:uid="{75766116-3EA1-44B1-9203-7E7B4053EF18}"/>
    <cellStyle name="20% - Énfasis1 14 6 2" xfId="1397" xr:uid="{1581BF1E-6950-48C0-9A4E-55638FC6B6A6}"/>
    <cellStyle name="20% - Énfasis1 14 7" xfId="1398" xr:uid="{57B806C1-CB90-419F-9111-3F270044FB06}"/>
    <cellStyle name="20% - Énfasis1 15" xfId="1399" xr:uid="{080D0898-2845-4A1B-825E-85150F488A98}"/>
    <cellStyle name="20% - Énfasis1 15 2" xfId="1400" xr:uid="{685848FE-298E-4A21-8063-FF353BF3492A}"/>
    <cellStyle name="20% - Énfasis1 15 2 2" xfId="1401" xr:uid="{22B10F6C-154E-4E95-8B23-3E7DC45F2B3E}"/>
    <cellStyle name="20% - Énfasis1 15 2 2 2" xfId="1402" xr:uid="{D65E433F-1B66-4D74-9719-A62EBA2D4C3F}"/>
    <cellStyle name="20% - Énfasis1 15 2 2 2 2" xfId="1403" xr:uid="{CF32B5D7-AD6D-42F7-B342-B19ECBB304DE}"/>
    <cellStyle name="20% - Énfasis1 15 2 2 2 2 2" xfId="1404" xr:uid="{F7BF0992-B1B4-469D-BC4F-21CF99053CBB}"/>
    <cellStyle name="20% - Énfasis1 15 2 2 2 2 2 2" xfId="1405" xr:uid="{20ACA888-C76E-4FF2-93C3-40AD969E85C3}"/>
    <cellStyle name="20% - Énfasis1 15 2 2 2 2 3" xfId="1406" xr:uid="{63849DE3-AAA6-4FE9-A70D-BFFA02AE8E96}"/>
    <cellStyle name="20% - Énfasis1 15 2 2 2 3" xfId="1407" xr:uid="{3617EA52-7509-4664-B60B-23C24E97AE65}"/>
    <cellStyle name="20% - Énfasis1 15 2 2 2 3 2" xfId="1408" xr:uid="{A352051B-7D0D-47FD-AA0D-29220DA829B0}"/>
    <cellStyle name="20% - Énfasis1 15 2 2 2 4" xfId="1409" xr:uid="{2907A42D-3AD5-4C0E-AF3C-5ABD10957054}"/>
    <cellStyle name="20% - Énfasis1 15 2 2 3" xfId="1410" xr:uid="{618F1697-E72C-4338-8EB3-EB98295D1DB5}"/>
    <cellStyle name="20% - Énfasis1 15 2 2 3 2" xfId="1411" xr:uid="{5A447172-DCB2-4EED-A428-56CF56FA112A}"/>
    <cellStyle name="20% - Énfasis1 15 2 2 3 2 2" xfId="1412" xr:uid="{4D3ADF51-8ADE-46C8-8203-657361EE3A63}"/>
    <cellStyle name="20% - Énfasis1 15 2 2 3 3" xfId="1413" xr:uid="{0C921BAB-5367-4C9C-AC94-5D28AC0EA953}"/>
    <cellStyle name="20% - Énfasis1 15 2 2 4" xfId="1414" xr:uid="{004F0575-9D60-423E-9066-2FE47B20D30D}"/>
    <cellStyle name="20% - Énfasis1 15 2 2 4 2" xfId="1415" xr:uid="{FC89882F-2E1F-4006-AA5D-C5A9C559B73B}"/>
    <cellStyle name="20% - Énfasis1 15 2 2 5" xfId="1416" xr:uid="{DE0DCDF2-34C8-4DE4-91DB-B453D91D2AA2}"/>
    <cellStyle name="20% - Énfasis1 15 2 3" xfId="1417" xr:uid="{00FE3748-A662-401A-A807-7406478B45C6}"/>
    <cellStyle name="20% - Énfasis1 15 2 3 2" xfId="1418" xr:uid="{E1B8AF22-A622-48D8-9575-BA4F386CD0D3}"/>
    <cellStyle name="20% - Énfasis1 15 2 3 2 2" xfId="1419" xr:uid="{0BD3E8A3-9C61-4DAA-8BAC-D50CE7B23FFD}"/>
    <cellStyle name="20% - Énfasis1 15 2 3 2 2 2" xfId="1420" xr:uid="{27792888-9F99-4FA8-8B1E-A30996EF5EB2}"/>
    <cellStyle name="20% - Énfasis1 15 2 3 2 3" xfId="1421" xr:uid="{6FC138C3-D1BC-4046-8041-84F46F9B71FE}"/>
    <cellStyle name="20% - Énfasis1 15 2 3 3" xfId="1422" xr:uid="{25F6762D-1D5D-4BF2-B06E-73F1FF023C2A}"/>
    <cellStyle name="20% - Énfasis1 15 2 3 3 2" xfId="1423" xr:uid="{BC731EE3-66B4-4A9C-8D30-571A2F59DAB9}"/>
    <cellStyle name="20% - Énfasis1 15 2 3 4" xfId="1424" xr:uid="{8FE5DABA-8F29-4443-95D8-42D90C1DCB2A}"/>
    <cellStyle name="20% - Énfasis1 15 2 4" xfId="1425" xr:uid="{D4A0FB70-B615-486B-A579-B7467494D791}"/>
    <cellStyle name="20% - Énfasis1 15 2 4 2" xfId="1426" xr:uid="{FA446A68-27D6-459F-AB01-37C50403F3AB}"/>
    <cellStyle name="20% - Énfasis1 15 2 4 2 2" xfId="1427" xr:uid="{0A0CD3AF-E592-426C-97D9-5A3D576A7EEF}"/>
    <cellStyle name="20% - Énfasis1 15 2 4 3" xfId="1428" xr:uid="{77486E62-3524-4D64-AAFC-1860EA9E2F12}"/>
    <cellStyle name="20% - Énfasis1 15 2 5" xfId="1429" xr:uid="{E05F49BA-41BF-45C0-B78A-7CE3BA041F28}"/>
    <cellStyle name="20% - Énfasis1 15 2 5 2" xfId="1430" xr:uid="{ADC63244-FF43-4B58-AACA-7F99633C8FB6}"/>
    <cellStyle name="20% - Énfasis1 15 2 6" xfId="1431" xr:uid="{F416C52A-A6A3-44A1-8C9B-F0D5DDB82E64}"/>
    <cellStyle name="20% - Énfasis1 15 3" xfId="1432" xr:uid="{AFCC4E73-9C61-4727-B7E6-B2DE025FC738}"/>
    <cellStyle name="20% - Énfasis1 15 3 2" xfId="1433" xr:uid="{24521548-631B-4375-8E40-C999804EB5A0}"/>
    <cellStyle name="20% - Énfasis1 15 3 2 2" xfId="1434" xr:uid="{71FCE260-AB45-450C-8865-A67DE53120AF}"/>
    <cellStyle name="20% - Énfasis1 15 3 2 2 2" xfId="1435" xr:uid="{0716ADC9-BC96-4266-8622-0E257C3DBF2B}"/>
    <cellStyle name="20% - Énfasis1 15 3 2 2 2 2" xfId="1436" xr:uid="{08A16AC7-C3C3-48B8-B61D-269152A89355}"/>
    <cellStyle name="20% - Énfasis1 15 3 2 2 3" xfId="1437" xr:uid="{43BDDDD8-B55D-4524-9158-89A5D7286302}"/>
    <cellStyle name="20% - Énfasis1 15 3 2 3" xfId="1438" xr:uid="{87C3A320-79F5-405F-BBF2-1088376E88E5}"/>
    <cellStyle name="20% - Énfasis1 15 3 2 3 2" xfId="1439" xr:uid="{19DF30E6-DEE7-42E8-B6F3-DF2FA8282FFB}"/>
    <cellStyle name="20% - Énfasis1 15 3 2 4" xfId="1440" xr:uid="{446C1DFC-113E-4E08-BAA7-AFD5C904DB36}"/>
    <cellStyle name="20% - Énfasis1 15 3 3" xfId="1441" xr:uid="{2EAD661F-5FCF-4004-9179-85F2B06A9E34}"/>
    <cellStyle name="20% - Énfasis1 15 3 3 2" xfId="1442" xr:uid="{0050D65B-E0D2-4A9B-A09D-39591E6A8CC7}"/>
    <cellStyle name="20% - Énfasis1 15 3 3 2 2" xfId="1443" xr:uid="{D9BB8DD7-A75D-44A3-B621-6E17CF1F5049}"/>
    <cellStyle name="20% - Énfasis1 15 3 3 3" xfId="1444" xr:uid="{9F42132A-A40B-4287-BFED-9779326B9765}"/>
    <cellStyle name="20% - Énfasis1 15 3 4" xfId="1445" xr:uid="{5B4D0CF7-1EFA-4F13-BEA9-76E5BC26AA61}"/>
    <cellStyle name="20% - Énfasis1 15 3 4 2" xfId="1446" xr:uid="{C3603631-3693-4D11-8083-EDD7678A730B}"/>
    <cellStyle name="20% - Énfasis1 15 3 5" xfId="1447" xr:uid="{41A76BFE-1418-47E2-8B87-F34D75ED7F24}"/>
    <cellStyle name="20% - Énfasis1 15 4" xfId="1448" xr:uid="{C46C5024-0B36-4ACB-A40B-9DD8E2CC4BB7}"/>
    <cellStyle name="20% - Énfasis1 15 4 2" xfId="1449" xr:uid="{BE455ACC-6255-49CA-A5BC-EB700A55E8D8}"/>
    <cellStyle name="20% - Énfasis1 15 4 2 2" xfId="1450" xr:uid="{D57BE2A1-2A8D-4321-829E-87C8567E78BF}"/>
    <cellStyle name="20% - Énfasis1 15 4 2 2 2" xfId="1451" xr:uid="{4A66F33D-D1D6-4811-A692-5B90A3BB106D}"/>
    <cellStyle name="20% - Énfasis1 15 4 2 3" xfId="1452" xr:uid="{7F14A277-C711-49B1-B43F-4B3029CB6C88}"/>
    <cellStyle name="20% - Énfasis1 15 4 3" xfId="1453" xr:uid="{E7418B3D-F69A-477D-ADE6-79099627B3B3}"/>
    <cellStyle name="20% - Énfasis1 15 4 3 2" xfId="1454" xr:uid="{859BE9DA-E903-4D65-9E7D-9C24B9A9E90D}"/>
    <cellStyle name="20% - Énfasis1 15 4 4" xfId="1455" xr:uid="{A83B6AF5-8A90-4BED-9B61-5E48DCC58215}"/>
    <cellStyle name="20% - Énfasis1 15 5" xfId="1456" xr:uid="{8D9DCE2B-4156-406F-90CE-4D16B42DE11F}"/>
    <cellStyle name="20% - Énfasis1 15 5 2" xfId="1457" xr:uid="{C3AFEA1B-2B0F-4B84-B111-CA8CE2BE1935}"/>
    <cellStyle name="20% - Énfasis1 15 5 2 2" xfId="1458" xr:uid="{8ED78313-43B4-460D-A2B3-D69161F5A910}"/>
    <cellStyle name="20% - Énfasis1 15 5 3" xfId="1459" xr:uid="{6C6C7589-45DD-491E-B5E8-69A2A00DF5C3}"/>
    <cellStyle name="20% - Énfasis1 15 6" xfId="1460" xr:uid="{A2A3F715-FDF8-4A6C-9D16-7712ABBFC97B}"/>
    <cellStyle name="20% - Énfasis1 15 6 2" xfId="1461" xr:uid="{42F51153-C39D-44C4-BDF9-B5064F230B80}"/>
    <cellStyle name="20% - Énfasis1 15 7" xfId="1462" xr:uid="{A108F434-CF40-4428-A13F-392251D30A2E}"/>
    <cellStyle name="20% - Énfasis1 16" xfId="1463" xr:uid="{BFE7C6D8-D552-480A-A271-5FD2DD839E66}"/>
    <cellStyle name="20% - Énfasis1 16 2" xfId="1464" xr:uid="{E3DCD35F-E341-4C39-9307-BD3D1D377576}"/>
    <cellStyle name="20% - Énfasis1 16 2 2" xfId="1465" xr:uid="{2E4BD37B-7CDF-46A6-AF62-5A88352AD642}"/>
    <cellStyle name="20% - Énfasis1 16 2 2 2" xfId="1466" xr:uid="{7249B6DF-5463-493D-B5C4-2C0B5A36C3A6}"/>
    <cellStyle name="20% - Énfasis1 16 2 2 2 2" xfId="1467" xr:uid="{599FB14A-BE40-4D80-8ED6-ACE43177F4FD}"/>
    <cellStyle name="20% - Énfasis1 16 2 2 2 2 2" xfId="1468" xr:uid="{6B545849-94D5-4D91-A0BA-9C37EF8EB3B2}"/>
    <cellStyle name="20% - Énfasis1 16 2 2 2 2 2 2" xfId="1469" xr:uid="{EAB28C1F-D03C-4F43-A08F-74938D7E43FE}"/>
    <cellStyle name="20% - Énfasis1 16 2 2 2 2 3" xfId="1470" xr:uid="{B7EC367B-DA63-4695-96CA-6A8D7B0DA0FC}"/>
    <cellStyle name="20% - Énfasis1 16 2 2 2 3" xfId="1471" xr:uid="{7D953FB5-9443-471C-AFFC-BA516410BF11}"/>
    <cellStyle name="20% - Énfasis1 16 2 2 2 3 2" xfId="1472" xr:uid="{5F672919-4AD7-471F-9132-1FAE5A384270}"/>
    <cellStyle name="20% - Énfasis1 16 2 2 2 4" xfId="1473" xr:uid="{65A45917-A2BC-4A61-8461-334FE7C5F7EE}"/>
    <cellStyle name="20% - Énfasis1 16 2 2 3" xfId="1474" xr:uid="{8CDABFB3-C1D6-4249-B9ED-880E1400A913}"/>
    <cellStyle name="20% - Énfasis1 16 2 2 3 2" xfId="1475" xr:uid="{9813526F-6415-41AB-85E1-BC5A75A4A92F}"/>
    <cellStyle name="20% - Énfasis1 16 2 2 3 2 2" xfId="1476" xr:uid="{3C7ADBCC-C2C3-44D2-9221-11FE243C3F1D}"/>
    <cellStyle name="20% - Énfasis1 16 2 2 3 3" xfId="1477" xr:uid="{BFE2993D-3C5B-4776-A254-5E33D2CAF450}"/>
    <cellStyle name="20% - Énfasis1 16 2 2 4" xfId="1478" xr:uid="{4CDE2FD5-7B9C-4984-9E88-501B9AC5C8D6}"/>
    <cellStyle name="20% - Énfasis1 16 2 2 4 2" xfId="1479" xr:uid="{217B5C2F-7BF3-458D-AB56-796EE635C3D5}"/>
    <cellStyle name="20% - Énfasis1 16 2 2 5" xfId="1480" xr:uid="{C8B6AF93-C348-419C-8072-7642C5C2D1D9}"/>
    <cellStyle name="20% - Énfasis1 16 2 3" xfId="1481" xr:uid="{4A174C90-0C56-4C9D-8197-A0DAECC98A53}"/>
    <cellStyle name="20% - Énfasis1 16 2 3 2" xfId="1482" xr:uid="{0B03458B-C4E1-4B7E-B0A6-34CC743A86FC}"/>
    <cellStyle name="20% - Énfasis1 16 2 3 2 2" xfId="1483" xr:uid="{D0DD0067-AAF1-4AD7-A075-8C2CEB22E4BA}"/>
    <cellStyle name="20% - Énfasis1 16 2 3 2 2 2" xfId="1484" xr:uid="{EEAF8887-7CA4-4CA3-9C52-0112647417C6}"/>
    <cellStyle name="20% - Énfasis1 16 2 3 2 3" xfId="1485" xr:uid="{50823D80-44C8-4ECB-9F99-0F44D6BC5FD7}"/>
    <cellStyle name="20% - Énfasis1 16 2 3 3" xfId="1486" xr:uid="{951AA297-8144-4E19-9F82-09604F5B2450}"/>
    <cellStyle name="20% - Énfasis1 16 2 3 3 2" xfId="1487" xr:uid="{642B834D-9EC3-4767-9084-6B3D6B93D307}"/>
    <cellStyle name="20% - Énfasis1 16 2 3 4" xfId="1488" xr:uid="{0152A307-9E59-4962-B610-D89F1C33458A}"/>
    <cellStyle name="20% - Énfasis1 16 2 4" xfId="1489" xr:uid="{6F86567C-AD1D-4234-8F3C-F488E1A73C9A}"/>
    <cellStyle name="20% - Énfasis1 16 2 4 2" xfId="1490" xr:uid="{63348AF2-27BC-4E76-ABAC-4CC7B9F2845B}"/>
    <cellStyle name="20% - Énfasis1 16 2 4 2 2" xfId="1491" xr:uid="{BD6438DC-2E6F-4C80-A04B-86E341CAC8BD}"/>
    <cellStyle name="20% - Énfasis1 16 2 4 3" xfId="1492" xr:uid="{A63F1A72-C4BC-4E1F-AD3B-BA06DEEB4629}"/>
    <cellStyle name="20% - Énfasis1 16 2 5" xfId="1493" xr:uid="{C2BC40A3-D802-4FCC-AE21-12DB3CD86BE8}"/>
    <cellStyle name="20% - Énfasis1 16 2 5 2" xfId="1494" xr:uid="{167D6AB4-05E4-4D1B-B27A-3C353B3C6497}"/>
    <cellStyle name="20% - Énfasis1 16 2 6" xfId="1495" xr:uid="{E7983320-4AA0-4A39-B289-898E9CAFBCA0}"/>
    <cellStyle name="20% - Énfasis1 16 3" xfId="1496" xr:uid="{317458CF-F756-4B74-B114-37594AB045A5}"/>
    <cellStyle name="20% - Énfasis1 16 3 2" xfId="1497" xr:uid="{927AD261-7840-4D3A-913F-D718B5D7B607}"/>
    <cellStyle name="20% - Énfasis1 16 3 2 2" xfId="1498" xr:uid="{8836B146-74C0-4EBD-ADD8-C37AB228731F}"/>
    <cellStyle name="20% - Énfasis1 16 3 2 2 2" xfId="1499" xr:uid="{95BB7431-D254-468D-B4E5-D8906A6D35A9}"/>
    <cellStyle name="20% - Énfasis1 16 3 2 2 2 2" xfId="1500" xr:uid="{113024F5-FA20-4F6A-A299-E0D50C6FFEF4}"/>
    <cellStyle name="20% - Énfasis1 16 3 2 2 3" xfId="1501" xr:uid="{C54F0A99-56E2-4C11-A18D-658465E073E9}"/>
    <cellStyle name="20% - Énfasis1 16 3 2 3" xfId="1502" xr:uid="{4C2F5C0C-5D4A-46C2-877D-42A4C37BE563}"/>
    <cellStyle name="20% - Énfasis1 16 3 2 3 2" xfId="1503" xr:uid="{7BD63DC2-02CF-478D-81C7-2168C739D102}"/>
    <cellStyle name="20% - Énfasis1 16 3 2 4" xfId="1504" xr:uid="{789475E2-3450-46C6-9887-FD7EF88F6C63}"/>
    <cellStyle name="20% - Énfasis1 16 3 3" xfId="1505" xr:uid="{9805257C-CBAC-43DF-9B7A-07D36DC3B7E6}"/>
    <cellStyle name="20% - Énfasis1 16 3 3 2" xfId="1506" xr:uid="{CC010236-BD1E-49AA-9222-C26CBAED1AEB}"/>
    <cellStyle name="20% - Énfasis1 16 3 3 2 2" xfId="1507" xr:uid="{13AA5324-B471-47A3-A0F9-FB7E739401E1}"/>
    <cellStyle name="20% - Énfasis1 16 3 3 3" xfId="1508" xr:uid="{D8411519-0D4C-4629-9421-1AF4177F38CC}"/>
    <cellStyle name="20% - Énfasis1 16 3 4" xfId="1509" xr:uid="{B91CB3C5-AF66-4EDD-B155-250810A8F0AD}"/>
    <cellStyle name="20% - Énfasis1 16 3 4 2" xfId="1510" xr:uid="{840513D5-9CC0-47AF-B103-E7EE637196D9}"/>
    <cellStyle name="20% - Énfasis1 16 3 5" xfId="1511" xr:uid="{C370FAE2-822D-4C40-A731-33876D113FEA}"/>
    <cellStyle name="20% - Énfasis1 16 4" xfId="1512" xr:uid="{C62AB7B1-346D-40AC-B8EE-FC84D09DD029}"/>
    <cellStyle name="20% - Énfasis1 16 4 2" xfId="1513" xr:uid="{B37134C7-4EF5-416B-BFA8-38A4A5E9DE87}"/>
    <cellStyle name="20% - Énfasis1 16 4 2 2" xfId="1514" xr:uid="{B0A085EF-A53F-45A6-B47A-C385E5E39AFC}"/>
    <cellStyle name="20% - Énfasis1 16 4 2 2 2" xfId="1515" xr:uid="{40494B5E-1EB1-4B7E-8BBB-78D3B29589B8}"/>
    <cellStyle name="20% - Énfasis1 16 4 2 3" xfId="1516" xr:uid="{7863B641-3A5D-498B-8DB9-2A948B0CF0B9}"/>
    <cellStyle name="20% - Énfasis1 16 4 3" xfId="1517" xr:uid="{8D57AFD3-5D0E-4845-BDAA-EA4FCD031831}"/>
    <cellStyle name="20% - Énfasis1 16 4 3 2" xfId="1518" xr:uid="{D4603432-B367-45E2-8B13-1FE2FBAF7176}"/>
    <cellStyle name="20% - Énfasis1 16 4 4" xfId="1519" xr:uid="{2395AD52-7D70-4291-82E0-AF07700BF650}"/>
    <cellStyle name="20% - Énfasis1 16 5" xfId="1520" xr:uid="{63036211-5C8A-4AFE-95A1-4054ED056906}"/>
    <cellStyle name="20% - Énfasis1 16 5 2" xfId="1521" xr:uid="{BD442903-D6EF-42DC-97DB-EF5D9F44589B}"/>
    <cellStyle name="20% - Énfasis1 16 5 2 2" xfId="1522" xr:uid="{7E533B18-B683-48DD-8D55-6EE35B482F8C}"/>
    <cellStyle name="20% - Énfasis1 16 5 3" xfId="1523" xr:uid="{00E861CA-8559-427B-AC6B-316814EE1C4A}"/>
    <cellStyle name="20% - Énfasis1 16 6" xfId="1524" xr:uid="{298D81ED-2BCA-4A43-BAF2-77BA1555C344}"/>
    <cellStyle name="20% - Énfasis1 16 6 2" xfId="1525" xr:uid="{9A9E44AE-FA80-4C24-B5DC-9857FFC0CBF4}"/>
    <cellStyle name="20% - Énfasis1 16 7" xfId="1526" xr:uid="{2D79E3C7-D97A-4D9B-928E-F8C0C90E6FDE}"/>
    <cellStyle name="20% - Énfasis1 17" xfId="1527" xr:uid="{6D69FD9A-1FB9-437D-8952-7B61FAD45793}"/>
    <cellStyle name="20% - Énfasis1 17 2" xfId="1528" xr:uid="{045A00EF-853B-4FCA-858C-FAB09D609483}"/>
    <cellStyle name="20% - Énfasis1 17 2 2" xfId="1529" xr:uid="{7EC7D64A-80C2-4FE6-83EA-AA9F93582259}"/>
    <cellStyle name="20% - Énfasis1 17 2 2 2" xfId="1530" xr:uid="{A906BD6A-E015-4240-8E03-E66868FF05E8}"/>
    <cellStyle name="20% - Énfasis1 17 2 2 2 2" xfId="1531" xr:uid="{C3FFB162-990C-4CFD-A0C1-3D88486FF32F}"/>
    <cellStyle name="20% - Énfasis1 17 2 2 2 2 2" xfId="1532" xr:uid="{8DE089B8-B73C-49DC-A19C-F83F1EF2263E}"/>
    <cellStyle name="20% - Énfasis1 17 2 2 2 2 2 2" xfId="1533" xr:uid="{66D0473D-9203-4C17-B359-F8E309E96D0F}"/>
    <cellStyle name="20% - Énfasis1 17 2 2 2 2 3" xfId="1534" xr:uid="{064E77DF-1BE9-4BB7-B863-6F97C31A0903}"/>
    <cellStyle name="20% - Énfasis1 17 2 2 2 3" xfId="1535" xr:uid="{D251E030-C147-4A43-ACD3-ED28EDEAC6EA}"/>
    <cellStyle name="20% - Énfasis1 17 2 2 2 3 2" xfId="1536" xr:uid="{0B734F55-1A27-4768-98AC-C01CDB982E9C}"/>
    <cellStyle name="20% - Énfasis1 17 2 2 2 4" xfId="1537" xr:uid="{AB6D240A-AC08-4E94-8574-D2A7F400042B}"/>
    <cellStyle name="20% - Énfasis1 17 2 2 3" xfId="1538" xr:uid="{5CB5CA7B-3812-4BFC-8373-C2C51DF36834}"/>
    <cellStyle name="20% - Énfasis1 17 2 2 3 2" xfId="1539" xr:uid="{208A1554-FDA4-4273-8171-0D4C2C9BD506}"/>
    <cellStyle name="20% - Énfasis1 17 2 2 3 2 2" xfId="1540" xr:uid="{9711FCF4-1A12-4D1B-B934-75C64EDD7885}"/>
    <cellStyle name="20% - Énfasis1 17 2 2 3 3" xfId="1541" xr:uid="{FC2373B6-6BB5-45A7-BC48-7563D196C04F}"/>
    <cellStyle name="20% - Énfasis1 17 2 2 4" xfId="1542" xr:uid="{A7386B12-90F7-433A-B32A-E693048C348E}"/>
    <cellStyle name="20% - Énfasis1 17 2 2 4 2" xfId="1543" xr:uid="{0F288B57-6C9D-4B90-BB33-9ABFEDE68E07}"/>
    <cellStyle name="20% - Énfasis1 17 2 2 5" xfId="1544" xr:uid="{3A5E964D-0D81-4CAA-9C84-F72F8E4753B7}"/>
    <cellStyle name="20% - Énfasis1 17 2 3" xfId="1545" xr:uid="{7E8F3781-531A-4B7C-B2E7-87E61213104E}"/>
    <cellStyle name="20% - Énfasis1 17 2 3 2" xfId="1546" xr:uid="{EA087F22-DABC-4B09-ACB2-D652DCF9C611}"/>
    <cellStyle name="20% - Énfasis1 17 2 3 2 2" xfId="1547" xr:uid="{9B235EA5-4B73-4F7F-8F04-380880E2EFE4}"/>
    <cellStyle name="20% - Énfasis1 17 2 3 2 2 2" xfId="1548" xr:uid="{0FE4389B-59BA-4F0B-9CF1-6E9507F3579C}"/>
    <cellStyle name="20% - Énfasis1 17 2 3 2 3" xfId="1549" xr:uid="{42724A20-2936-41DB-A96D-889B462D784E}"/>
    <cellStyle name="20% - Énfasis1 17 2 3 3" xfId="1550" xr:uid="{56682C9C-4C84-4A37-946A-B67D33EE8495}"/>
    <cellStyle name="20% - Énfasis1 17 2 3 3 2" xfId="1551" xr:uid="{34E64B39-5A49-4280-8E65-E7F7D7E122EE}"/>
    <cellStyle name="20% - Énfasis1 17 2 3 4" xfId="1552" xr:uid="{3ADE5F81-5007-4715-9FAA-D1A64E2437D5}"/>
    <cellStyle name="20% - Énfasis1 17 2 4" xfId="1553" xr:uid="{44D75DB7-4AF4-4E72-954E-B510D37DFA5E}"/>
    <cellStyle name="20% - Énfasis1 17 2 4 2" xfId="1554" xr:uid="{57627D7C-C61E-4700-9226-7A7D20160A0B}"/>
    <cellStyle name="20% - Énfasis1 17 2 4 2 2" xfId="1555" xr:uid="{667681C5-DFA6-4886-A737-91B90D9667D6}"/>
    <cellStyle name="20% - Énfasis1 17 2 4 3" xfId="1556" xr:uid="{377CCDD6-6D91-4097-AD4A-9FCFEF11767B}"/>
    <cellStyle name="20% - Énfasis1 17 2 5" xfId="1557" xr:uid="{3C9D57CF-57DA-4AA2-9670-DBB4E9FB5345}"/>
    <cellStyle name="20% - Énfasis1 17 2 5 2" xfId="1558" xr:uid="{A73E8A27-66AF-461C-9140-ADC29D1AE9CC}"/>
    <cellStyle name="20% - Énfasis1 17 2 6" xfId="1559" xr:uid="{0F3907B5-03C9-4D3B-93E2-A3DAD272A56C}"/>
    <cellStyle name="20% - Énfasis1 17 3" xfId="1560" xr:uid="{1C975448-340C-481A-B254-3031839CC767}"/>
    <cellStyle name="20% - Énfasis1 17 3 2" xfId="1561" xr:uid="{46734FF7-70E9-4D6C-8237-1CA3E111F42E}"/>
    <cellStyle name="20% - Énfasis1 17 3 2 2" xfId="1562" xr:uid="{244BE29F-03D7-4BFF-81FE-C96244B3F767}"/>
    <cellStyle name="20% - Énfasis1 17 3 2 2 2" xfId="1563" xr:uid="{5E2DDBBF-1C85-4E6A-A30D-34A4737A832F}"/>
    <cellStyle name="20% - Énfasis1 17 3 2 2 2 2" xfId="1564" xr:uid="{01E2E942-5344-4964-A236-4B173F32E590}"/>
    <cellStyle name="20% - Énfasis1 17 3 2 2 3" xfId="1565" xr:uid="{9056A555-FC4A-4D5E-8163-B7BC0020F2DF}"/>
    <cellStyle name="20% - Énfasis1 17 3 2 3" xfId="1566" xr:uid="{DFD45F69-D080-4DEB-8490-B72C275B49DC}"/>
    <cellStyle name="20% - Énfasis1 17 3 2 3 2" xfId="1567" xr:uid="{10F7846C-35E9-4EEC-9068-18E4D08D1AE3}"/>
    <cellStyle name="20% - Énfasis1 17 3 2 4" xfId="1568" xr:uid="{9404EDCD-9E64-4FDA-87D3-F99035A85D1A}"/>
    <cellStyle name="20% - Énfasis1 17 3 3" xfId="1569" xr:uid="{B6AA555F-E5AC-4A68-B7B2-9823A76C0904}"/>
    <cellStyle name="20% - Énfasis1 17 3 3 2" xfId="1570" xr:uid="{7F3500BD-B5CE-428D-AD56-4B3162E4DEA5}"/>
    <cellStyle name="20% - Énfasis1 17 3 3 2 2" xfId="1571" xr:uid="{77AC1D4D-B019-4ADC-BC64-AD2EC124340C}"/>
    <cellStyle name="20% - Énfasis1 17 3 3 3" xfId="1572" xr:uid="{B1733433-B569-4846-9B8B-22FE1161803B}"/>
    <cellStyle name="20% - Énfasis1 17 3 4" xfId="1573" xr:uid="{DAFC9E7E-1681-4A49-AECE-A269DBFFA091}"/>
    <cellStyle name="20% - Énfasis1 17 3 4 2" xfId="1574" xr:uid="{F1661E89-3178-46A4-88A6-94B24CC11C08}"/>
    <cellStyle name="20% - Énfasis1 17 3 5" xfId="1575" xr:uid="{7215711B-7327-4117-8B42-3AC726CD6219}"/>
    <cellStyle name="20% - Énfasis1 17 4" xfId="1576" xr:uid="{D0695373-DEA7-4068-ACBF-C43252EB7EDE}"/>
    <cellStyle name="20% - Énfasis1 17 4 2" xfId="1577" xr:uid="{78D03149-CF06-470F-8C91-B91C19E83813}"/>
    <cellStyle name="20% - Énfasis1 17 4 2 2" xfId="1578" xr:uid="{3874AC0D-51DB-4827-B0D4-B48373FF1D83}"/>
    <cellStyle name="20% - Énfasis1 17 4 2 2 2" xfId="1579" xr:uid="{3BA6DAAE-342B-4D47-B2FB-1567BDEE200B}"/>
    <cellStyle name="20% - Énfasis1 17 4 2 3" xfId="1580" xr:uid="{6949BE2C-A59C-40BD-A9E6-72E8136C2E28}"/>
    <cellStyle name="20% - Énfasis1 17 4 3" xfId="1581" xr:uid="{CEC96A7E-E713-4FB6-9882-3A7BFEDB8BF8}"/>
    <cellStyle name="20% - Énfasis1 17 4 3 2" xfId="1582" xr:uid="{B5BE38C8-0ADF-4796-AE7C-9BCFA6B67610}"/>
    <cellStyle name="20% - Énfasis1 17 4 4" xfId="1583" xr:uid="{42036EB6-B0C6-4C69-B707-33A5C71CAD32}"/>
    <cellStyle name="20% - Énfasis1 17 5" xfId="1584" xr:uid="{8A761DFD-A6BD-4EB7-AB76-E151B4C14850}"/>
    <cellStyle name="20% - Énfasis1 17 5 2" xfId="1585" xr:uid="{44B69C91-5630-475A-9E79-0DBF7BDA98A0}"/>
    <cellStyle name="20% - Énfasis1 17 5 2 2" xfId="1586" xr:uid="{E9B34708-C3A8-40C6-9F50-2B578E79E203}"/>
    <cellStyle name="20% - Énfasis1 17 5 3" xfId="1587" xr:uid="{E9F884D7-DB2E-4B1E-8801-468EFAA5B13E}"/>
    <cellStyle name="20% - Énfasis1 17 6" xfId="1588" xr:uid="{A2FBB150-96E0-4FC2-8B0B-C6233E0EEEEB}"/>
    <cellStyle name="20% - Énfasis1 17 6 2" xfId="1589" xr:uid="{41FA56DD-A347-40F4-B398-197ACAF10CD2}"/>
    <cellStyle name="20% - Énfasis1 17 7" xfId="1590" xr:uid="{17D482AB-5A0F-476E-81F8-4CBCA66D9973}"/>
    <cellStyle name="20% - Énfasis1 18" xfId="1591" xr:uid="{952CD591-A2FE-4382-B919-9DC4889FC77A}"/>
    <cellStyle name="20% - Énfasis1 18 2" xfId="1592" xr:uid="{78D4B0A5-3715-4148-BD02-1A2165793142}"/>
    <cellStyle name="20% - Énfasis1 18 2 2" xfId="1593" xr:uid="{F829FF91-E929-4971-944B-0DFD29759051}"/>
    <cellStyle name="20% - Énfasis1 18 2 2 2" xfId="1594" xr:uid="{F592DBF1-FB64-4FB5-9361-C4692F667A69}"/>
    <cellStyle name="20% - Énfasis1 18 2 2 2 2" xfId="1595" xr:uid="{799304BB-843C-48BB-8871-0EA74E9A7C6C}"/>
    <cellStyle name="20% - Énfasis1 18 2 2 2 2 2" xfId="1596" xr:uid="{3EE273BE-EC29-4880-945C-0B3C625D7B9E}"/>
    <cellStyle name="20% - Énfasis1 18 2 2 2 3" xfId="1597" xr:uid="{5FD13535-7CA9-47A1-AA22-357F7CDF725E}"/>
    <cellStyle name="20% - Énfasis1 18 2 2 3" xfId="1598" xr:uid="{79B4796C-C44B-4D5D-9E87-512B1BBF2C88}"/>
    <cellStyle name="20% - Énfasis1 18 2 2 3 2" xfId="1599" xr:uid="{1B71EB1A-64D8-44BF-9209-D6FE6B2C1DE4}"/>
    <cellStyle name="20% - Énfasis1 18 2 2 4" xfId="1600" xr:uid="{9BB8AB5E-231E-4691-A859-EB0D899597AB}"/>
    <cellStyle name="20% - Énfasis1 18 2 3" xfId="1601" xr:uid="{FDE7BA7D-A362-4314-A4FA-E159B018FA3B}"/>
    <cellStyle name="20% - Énfasis1 18 2 3 2" xfId="1602" xr:uid="{68527A27-D963-42FD-A5ED-DF1CD3A22A6D}"/>
    <cellStyle name="20% - Énfasis1 18 2 3 2 2" xfId="1603" xr:uid="{761BA415-92B5-451A-8C4E-96AED564193F}"/>
    <cellStyle name="20% - Énfasis1 18 2 3 3" xfId="1604" xr:uid="{A1CF249C-35AD-4AB4-8AA8-3E55E462C6F1}"/>
    <cellStyle name="20% - Énfasis1 18 2 4" xfId="1605" xr:uid="{3E5EF9BE-5C6E-431A-97DE-F4F115073C0B}"/>
    <cellStyle name="20% - Énfasis1 18 2 4 2" xfId="1606" xr:uid="{C6936215-8640-4A0C-8A53-F7CF0C2751F8}"/>
    <cellStyle name="20% - Énfasis1 18 2 5" xfId="1607" xr:uid="{12063F09-7CDD-4DB0-A2CD-209E385F7C92}"/>
    <cellStyle name="20% - Énfasis1 18 3" xfId="1608" xr:uid="{10DDA334-764B-4D0A-AE0F-A860FDFC7835}"/>
    <cellStyle name="20% - Énfasis1 18 3 2" xfId="1609" xr:uid="{14AC80DF-3289-4B75-BACB-A0500C47AB2C}"/>
    <cellStyle name="20% - Énfasis1 18 3 2 2" xfId="1610" xr:uid="{62817B32-8DC2-43C7-AAF8-9BB68B530B76}"/>
    <cellStyle name="20% - Énfasis1 18 3 2 2 2" xfId="1611" xr:uid="{8E295DB9-91A9-45F4-A7C5-5DC5B001CC1F}"/>
    <cellStyle name="20% - Énfasis1 18 3 2 3" xfId="1612" xr:uid="{3F387A4E-1534-4C10-A415-F756C490E7D9}"/>
    <cellStyle name="20% - Énfasis1 18 3 3" xfId="1613" xr:uid="{25B6F798-C8FD-4359-9381-EBA8EFC3C27B}"/>
    <cellStyle name="20% - Énfasis1 18 3 3 2" xfId="1614" xr:uid="{2D66C153-E308-4FB1-8506-9ECC16B6D1F6}"/>
    <cellStyle name="20% - Énfasis1 18 3 4" xfId="1615" xr:uid="{50CEDDFB-BF53-446D-8DB0-56D76FCB7C60}"/>
    <cellStyle name="20% - Énfasis1 18 4" xfId="1616" xr:uid="{2BB2C122-A699-4D7C-A9BF-95CA66228AB0}"/>
    <cellStyle name="20% - Énfasis1 18 4 2" xfId="1617" xr:uid="{E7275D8F-49E4-468E-A85C-F90DC39DF22E}"/>
    <cellStyle name="20% - Énfasis1 18 4 2 2" xfId="1618" xr:uid="{34EFCEEC-2E70-488A-8F1A-D508D25B9C4D}"/>
    <cellStyle name="20% - Énfasis1 18 4 3" xfId="1619" xr:uid="{E9B6A872-8861-44AB-89AB-CF41BF61E583}"/>
    <cellStyle name="20% - Énfasis1 18 5" xfId="1620" xr:uid="{94A3FF89-DB4B-48E5-A29F-250DA432EFC6}"/>
    <cellStyle name="20% - Énfasis1 18 5 2" xfId="1621" xr:uid="{72A210FF-F0BF-4AA4-A4E4-AD5B6945AA2E}"/>
    <cellStyle name="20% - Énfasis1 18 6" xfId="1622" xr:uid="{AA442AAB-9A76-4E21-9D9C-632041F38ABD}"/>
    <cellStyle name="20% - Énfasis1 19" xfId="1623" xr:uid="{0310A56D-1D59-469B-9294-9608F1FFF18C}"/>
    <cellStyle name="20% - Énfasis1 19 2" xfId="1624" xr:uid="{9F918A54-5DA3-4429-A113-B380112B96DB}"/>
    <cellStyle name="20% - Énfasis1 19 2 2" xfId="1625" xr:uid="{3F195C0D-7719-4107-A4FA-B8C3C44FF4FE}"/>
    <cellStyle name="20% - Énfasis1 19 2 2 2" xfId="1626" xr:uid="{9DDD7BB5-4C54-4CCC-BC28-500FAE194F35}"/>
    <cellStyle name="20% - Énfasis1 19 2 2 2 2" xfId="1627" xr:uid="{B437695C-1726-4A23-9BC7-92E5FBE67F43}"/>
    <cellStyle name="20% - Énfasis1 19 2 2 3" xfId="1628" xr:uid="{65573708-D736-475C-A54A-7C2B04930798}"/>
    <cellStyle name="20% - Énfasis1 19 2 3" xfId="1629" xr:uid="{AA53E46B-EB1A-43F1-B0AF-81D802B0F28F}"/>
    <cellStyle name="20% - Énfasis1 19 2 3 2" xfId="1630" xr:uid="{A820A519-711F-445D-A568-97E4514E037A}"/>
    <cellStyle name="20% - Énfasis1 19 2 4" xfId="1631" xr:uid="{2E3B73FA-E7EB-49C0-9F14-4AE54FB40CE6}"/>
    <cellStyle name="20% - Énfasis1 19 3" xfId="1632" xr:uid="{8521AA7A-E405-40EB-B001-9C28C9D0F254}"/>
    <cellStyle name="20% - Énfasis1 19 3 2" xfId="1633" xr:uid="{B6BBF165-E6CB-4F36-A46A-C67A6FE59E35}"/>
    <cellStyle name="20% - Énfasis1 19 3 2 2" xfId="1634" xr:uid="{1AAD6E55-C168-4F57-97FE-71F6FF197776}"/>
    <cellStyle name="20% - Énfasis1 19 3 3" xfId="1635" xr:uid="{C7A80599-1B98-4F41-8902-607FFB41ECA3}"/>
    <cellStyle name="20% - Énfasis1 19 4" xfId="1636" xr:uid="{73B929FF-BD40-45BC-B7E3-A79BBCAB590E}"/>
    <cellStyle name="20% - Énfasis1 19 4 2" xfId="1637" xr:uid="{4472E329-1A23-458F-958A-E646264B8DE8}"/>
    <cellStyle name="20% - Énfasis1 19 5" xfId="1638" xr:uid="{033AD52D-2EEF-48A0-B2DA-9C9FD0B9B3E5}"/>
    <cellStyle name="20% - Énfasis1 2" xfId="9" xr:uid="{C91DB025-EEAA-4B83-8A41-49336D30EBBA}"/>
    <cellStyle name="20% - Énfasis1 2 10" xfId="1640" xr:uid="{770AE058-0DEC-47DB-81C3-3BE01C4D3FD4}"/>
    <cellStyle name="20% - Énfasis1 2 10 2" xfId="1641" xr:uid="{F26FD282-43A1-4A3C-82B5-9D4095A3C9FF}"/>
    <cellStyle name="20% - Énfasis1 2 10 2 2" xfId="1642" xr:uid="{534E1DF4-FD6E-479E-A9D3-99CA401B58D1}"/>
    <cellStyle name="20% - Énfasis1 2 10 2 2 2" xfId="1643" xr:uid="{DA36E906-F80D-4CCF-8B5D-EAD170612141}"/>
    <cellStyle name="20% - Énfasis1 2 10 2 2 2 2" xfId="1644" xr:uid="{7B7D191D-2441-4221-BBD9-1CBCC2D18703}"/>
    <cellStyle name="20% - Énfasis1 2 10 2 2 2 2 2" xfId="1645" xr:uid="{804D7FC6-CBD3-40AF-AA63-DE23E6690082}"/>
    <cellStyle name="20% - Énfasis1 2 10 2 2 2 2 2 2" xfId="1646" xr:uid="{9A4B532C-D3F4-453D-8D66-10237A0BEA10}"/>
    <cellStyle name="20% - Énfasis1 2 10 2 2 2 2 3" xfId="1647" xr:uid="{3851E69D-AA1F-4F1A-84FB-74C895983105}"/>
    <cellStyle name="20% - Énfasis1 2 10 2 2 2 3" xfId="1648" xr:uid="{9B6A6519-9ED7-42AB-B886-F7C4CD19AD74}"/>
    <cellStyle name="20% - Énfasis1 2 10 2 2 2 3 2" xfId="1649" xr:uid="{1D7F40CA-8987-4BC3-B54C-D96A66F67516}"/>
    <cellStyle name="20% - Énfasis1 2 10 2 2 2 4" xfId="1650" xr:uid="{7DF9842D-E37E-4F08-9D5C-EB332570A30B}"/>
    <cellStyle name="20% - Énfasis1 2 10 2 2 3" xfId="1651" xr:uid="{E6CDBE6B-7266-4E61-B6BC-68F7117D14BE}"/>
    <cellStyle name="20% - Énfasis1 2 10 2 2 3 2" xfId="1652" xr:uid="{F90C129B-DF81-47D3-8F99-8F72F0EFFFF5}"/>
    <cellStyle name="20% - Énfasis1 2 10 2 2 3 2 2" xfId="1653" xr:uid="{0440988A-515C-4A16-B237-BA3E64D55EAA}"/>
    <cellStyle name="20% - Énfasis1 2 10 2 2 3 3" xfId="1654" xr:uid="{FBB1A146-FC69-4F38-A38E-30D2A9AD30B7}"/>
    <cellStyle name="20% - Énfasis1 2 10 2 2 4" xfId="1655" xr:uid="{E20F4565-6305-468E-AD01-C7FED621D1F5}"/>
    <cellStyle name="20% - Énfasis1 2 10 2 2 4 2" xfId="1656" xr:uid="{06DF06F5-8408-4805-BF45-0B79AAAF0463}"/>
    <cellStyle name="20% - Énfasis1 2 10 2 2 5" xfId="1657" xr:uid="{C2BF4044-344C-4F89-9E96-8B6E957EB5A0}"/>
    <cellStyle name="20% - Énfasis1 2 10 2 3" xfId="1658" xr:uid="{2CA2B86C-095C-4269-9255-C334418DF41A}"/>
    <cellStyle name="20% - Énfasis1 2 10 2 3 2" xfId="1659" xr:uid="{A01291B2-A7A4-465F-9B92-71E8DF144AD6}"/>
    <cellStyle name="20% - Énfasis1 2 10 2 3 2 2" xfId="1660" xr:uid="{0F968D09-7223-4C30-AA2E-1203B82B19B6}"/>
    <cellStyle name="20% - Énfasis1 2 10 2 3 2 2 2" xfId="1661" xr:uid="{1A40F548-A2BF-4728-91B9-D9F1B8756091}"/>
    <cellStyle name="20% - Énfasis1 2 10 2 3 2 3" xfId="1662" xr:uid="{0EB81062-0AE3-4160-812E-C3312C0494D2}"/>
    <cellStyle name="20% - Énfasis1 2 10 2 3 3" xfId="1663" xr:uid="{7084A623-CB2A-409F-88AE-14B4BDDC4399}"/>
    <cellStyle name="20% - Énfasis1 2 10 2 3 3 2" xfId="1664" xr:uid="{EC522AA7-BB5D-4F35-9E4A-B80884FBA4A4}"/>
    <cellStyle name="20% - Énfasis1 2 10 2 3 4" xfId="1665" xr:uid="{5D658C84-8C8E-42BE-8565-020984D7E9B8}"/>
    <cellStyle name="20% - Énfasis1 2 10 2 4" xfId="1666" xr:uid="{6861D547-EE60-47DD-BCF4-B95F42D793F7}"/>
    <cellStyle name="20% - Énfasis1 2 10 2 4 2" xfId="1667" xr:uid="{D3AA127A-0769-43AC-8C15-0A9B4D393E7F}"/>
    <cellStyle name="20% - Énfasis1 2 10 2 4 2 2" xfId="1668" xr:uid="{94385FE8-1F24-42F4-9458-126E8F73CFBF}"/>
    <cellStyle name="20% - Énfasis1 2 10 2 4 3" xfId="1669" xr:uid="{22A61233-717F-421E-8960-474239D13D4F}"/>
    <cellStyle name="20% - Énfasis1 2 10 2 5" xfId="1670" xr:uid="{19B15CCD-874E-4C57-BB7F-5CD4CB2734AB}"/>
    <cellStyle name="20% - Énfasis1 2 10 2 5 2" xfId="1671" xr:uid="{02DD2FBD-EE0C-4993-A176-D973FC2DC60D}"/>
    <cellStyle name="20% - Énfasis1 2 10 2 6" xfId="1672" xr:uid="{2E64B5D6-B2A3-4966-9FEB-94FAEDDFAD9B}"/>
    <cellStyle name="20% - Énfasis1 2 10 3" xfId="1673" xr:uid="{2A40BEF6-BC83-47BB-8B17-ABADE1E0CAC5}"/>
    <cellStyle name="20% - Énfasis1 2 10 3 2" xfId="1674" xr:uid="{8EF3D993-0BAF-416D-94E1-546CF9D11FBE}"/>
    <cellStyle name="20% - Énfasis1 2 10 3 2 2" xfId="1675" xr:uid="{1C69A315-55E1-4833-BE72-6FBA5DE74A7B}"/>
    <cellStyle name="20% - Énfasis1 2 10 3 2 2 2" xfId="1676" xr:uid="{57F90179-EDDC-459F-8547-3D30BB91FD36}"/>
    <cellStyle name="20% - Énfasis1 2 10 3 2 2 2 2" xfId="1677" xr:uid="{72B0E713-7A9B-4FB6-9578-EA9AD53510F5}"/>
    <cellStyle name="20% - Énfasis1 2 10 3 2 2 3" xfId="1678" xr:uid="{19AD488E-D461-4EDD-A03A-6F82DC3130AA}"/>
    <cellStyle name="20% - Énfasis1 2 10 3 2 3" xfId="1679" xr:uid="{A4BA77F4-5264-46F6-9985-C51FD18C0531}"/>
    <cellStyle name="20% - Énfasis1 2 10 3 2 3 2" xfId="1680" xr:uid="{6AF77560-20C6-44D9-B9F7-0FDB80ED40D2}"/>
    <cellStyle name="20% - Énfasis1 2 10 3 2 4" xfId="1681" xr:uid="{7170F673-46FF-4613-9F01-508D71F3A034}"/>
    <cellStyle name="20% - Énfasis1 2 10 3 3" xfId="1682" xr:uid="{626F365E-7290-4235-8E68-88F5E3CB2ECD}"/>
    <cellStyle name="20% - Énfasis1 2 10 3 3 2" xfId="1683" xr:uid="{8373CAD3-0941-471E-A45F-B18351BC09BB}"/>
    <cellStyle name="20% - Énfasis1 2 10 3 3 2 2" xfId="1684" xr:uid="{6883F693-93F7-41EC-A85C-CAC3054E7D09}"/>
    <cellStyle name="20% - Énfasis1 2 10 3 3 3" xfId="1685" xr:uid="{198D99B5-8E7A-47D1-9333-7EAACA8EEB44}"/>
    <cellStyle name="20% - Énfasis1 2 10 3 4" xfId="1686" xr:uid="{8DFAA0AC-6EBF-4E23-AB4B-9B9BFC017B70}"/>
    <cellStyle name="20% - Énfasis1 2 10 3 4 2" xfId="1687" xr:uid="{F6788C59-842A-478A-80F3-7784ED8ED153}"/>
    <cellStyle name="20% - Énfasis1 2 10 3 5" xfId="1688" xr:uid="{158DA6EC-8E90-4729-BFAF-81344F8D4190}"/>
    <cellStyle name="20% - Énfasis1 2 10 4" xfId="1689" xr:uid="{1B28DD70-C563-409E-A32E-BB2C9FD0F4CE}"/>
    <cellStyle name="20% - Énfasis1 2 10 4 2" xfId="1690" xr:uid="{481C3392-49B9-4957-B08A-8E1EE82AF1C7}"/>
    <cellStyle name="20% - Énfasis1 2 10 4 2 2" xfId="1691" xr:uid="{FF818535-A015-481A-8B80-E8FD3D557A79}"/>
    <cellStyle name="20% - Énfasis1 2 10 4 2 2 2" xfId="1692" xr:uid="{EEEEE885-B7D3-4804-B072-63D7FC51C06B}"/>
    <cellStyle name="20% - Énfasis1 2 10 4 2 3" xfId="1693" xr:uid="{356DFFA9-7C0E-4F95-B167-F9ECCD4FB9E7}"/>
    <cellStyle name="20% - Énfasis1 2 10 4 3" xfId="1694" xr:uid="{077C9254-2AA5-467F-A114-49A77737CE96}"/>
    <cellStyle name="20% - Énfasis1 2 10 4 3 2" xfId="1695" xr:uid="{97292586-C28F-4966-9DD8-102320CE6DE5}"/>
    <cellStyle name="20% - Énfasis1 2 10 4 4" xfId="1696" xr:uid="{15D29CA0-1752-4270-9EEB-74E5203D85DB}"/>
    <cellStyle name="20% - Énfasis1 2 10 5" xfId="1697" xr:uid="{3401999B-E868-4445-B28C-B638663DFC35}"/>
    <cellStyle name="20% - Énfasis1 2 10 5 2" xfId="1698" xr:uid="{FCA04DC4-0E3C-4A9A-A0B6-32582219FA26}"/>
    <cellStyle name="20% - Énfasis1 2 10 5 2 2" xfId="1699" xr:uid="{4E5D4820-56FB-44DA-9F22-0835D88A8159}"/>
    <cellStyle name="20% - Énfasis1 2 10 5 3" xfId="1700" xr:uid="{F616069C-0232-4063-A64E-4B9D2D2D19B3}"/>
    <cellStyle name="20% - Énfasis1 2 10 6" xfId="1701" xr:uid="{BEA45130-104C-4098-8F86-8641F33B6B06}"/>
    <cellStyle name="20% - Énfasis1 2 10 6 2" xfId="1702" xr:uid="{CAA1F983-A437-4ABA-BF9F-024087D333DB}"/>
    <cellStyle name="20% - Énfasis1 2 10 7" xfId="1703" xr:uid="{3A02EF04-491E-4B5E-8785-E4226C041EDB}"/>
    <cellStyle name="20% - Énfasis1 2 11" xfId="1704" xr:uid="{2D122A20-5A17-4AD6-B769-A883557A72A0}"/>
    <cellStyle name="20% - Énfasis1 2 11 2" xfId="1705" xr:uid="{7F85D5AA-B9E4-4308-A66D-F72DBDA5CF30}"/>
    <cellStyle name="20% - Énfasis1 2 11 2 2" xfId="1706" xr:uid="{45003AF8-E6FC-4768-9171-F634AB6EAD4A}"/>
    <cellStyle name="20% - Énfasis1 2 11 2 2 2" xfId="1707" xr:uid="{827CE31A-694D-43C4-B2F3-55F0B4E261B7}"/>
    <cellStyle name="20% - Énfasis1 2 11 2 2 2 2" xfId="1708" xr:uid="{60D799E0-3A60-4214-96D5-3F47C8666171}"/>
    <cellStyle name="20% - Énfasis1 2 11 2 2 2 2 2" xfId="1709" xr:uid="{872FBE91-4D0F-4E15-8C5F-EDE39294646C}"/>
    <cellStyle name="20% - Énfasis1 2 11 2 2 2 2 2 2" xfId="1710" xr:uid="{233C1F02-F601-43DF-A94C-84F4F3F0768A}"/>
    <cellStyle name="20% - Énfasis1 2 11 2 2 2 2 3" xfId="1711" xr:uid="{8A109E05-4F6F-4F07-ADD5-2CF6921A3DF5}"/>
    <cellStyle name="20% - Énfasis1 2 11 2 2 2 3" xfId="1712" xr:uid="{AE7BB9CB-BAC5-4101-BA99-619AE7C89405}"/>
    <cellStyle name="20% - Énfasis1 2 11 2 2 2 3 2" xfId="1713" xr:uid="{9B7496E5-7BF2-408B-A855-0B063452336A}"/>
    <cellStyle name="20% - Énfasis1 2 11 2 2 2 4" xfId="1714" xr:uid="{7C5FCB80-A387-4E25-83CA-969EE610A96F}"/>
    <cellStyle name="20% - Énfasis1 2 11 2 2 3" xfId="1715" xr:uid="{90F10B77-1BF5-40C2-A868-E17AA08C4538}"/>
    <cellStyle name="20% - Énfasis1 2 11 2 2 3 2" xfId="1716" xr:uid="{0419383F-F1DD-4A8A-8FFC-D93B865E735D}"/>
    <cellStyle name="20% - Énfasis1 2 11 2 2 3 2 2" xfId="1717" xr:uid="{84CA5077-39A3-4114-9470-B7E5F354C968}"/>
    <cellStyle name="20% - Énfasis1 2 11 2 2 3 3" xfId="1718" xr:uid="{086A168F-B093-433C-9E20-D373C02253BC}"/>
    <cellStyle name="20% - Énfasis1 2 11 2 2 4" xfId="1719" xr:uid="{369F8C96-01EB-4FCC-B28C-82FD74993393}"/>
    <cellStyle name="20% - Énfasis1 2 11 2 2 4 2" xfId="1720" xr:uid="{609A9AB5-D74F-4F0F-BEC0-731A884DE014}"/>
    <cellStyle name="20% - Énfasis1 2 11 2 2 5" xfId="1721" xr:uid="{747BBBBC-93DC-4826-A8AA-8DAE9CCD8577}"/>
    <cellStyle name="20% - Énfasis1 2 11 2 3" xfId="1722" xr:uid="{6893C295-B651-4A45-931C-2D7005F63214}"/>
    <cellStyle name="20% - Énfasis1 2 11 2 3 2" xfId="1723" xr:uid="{DEAB56C0-908A-4372-AEBF-88C5881B943B}"/>
    <cellStyle name="20% - Énfasis1 2 11 2 3 2 2" xfId="1724" xr:uid="{FDA330EB-1537-4174-88E3-0B0EFCB5B759}"/>
    <cellStyle name="20% - Énfasis1 2 11 2 3 2 2 2" xfId="1725" xr:uid="{9EF367C3-CD90-4A4E-A1DD-504D9FAD8EAF}"/>
    <cellStyle name="20% - Énfasis1 2 11 2 3 2 3" xfId="1726" xr:uid="{93E20F46-42F6-4E09-8B35-EAD8861B1089}"/>
    <cellStyle name="20% - Énfasis1 2 11 2 3 3" xfId="1727" xr:uid="{1392BB3F-1658-495E-8281-AB3E55118469}"/>
    <cellStyle name="20% - Énfasis1 2 11 2 3 3 2" xfId="1728" xr:uid="{D564900F-6B44-4912-B0DA-B3390F5AF11A}"/>
    <cellStyle name="20% - Énfasis1 2 11 2 3 4" xfId="1729" xr:uid="{F9876B71-ECF6-44A1-87D7-1098A317ABDB}"/>
    <cellStyle name="20% - Énfasis1 2 11 2 4" xfId="1730" xr:uid="{D57D1640-8E26-4403-B76F-1067E512DF93}"/>
    <cellStyle name="20% - Énfasis1 2 11 2 4 2" xfId="1731" xr:uid="{E048A3EE-1537-4869-BA31-3DE09418CC42}"/>
    <cellStyle name="20% - Énfasis1 2 11 2 4 2 2" xfId="1732" xr:uid="{37724B05-905B-4EBA-9605-E6F1B0004D0A}"/>
    <cellStyle name="20% - Énfasis1 2 11 2 4 3" xfId="1733" xr:uid="{34AA0EA4-5AE2-40CA-A96E-41F25A01A6CC}"/>
    <cellStyle name="20% - Énfasis1 2 11 2 5" xfId="1734" xr:uid="{982612A4-3A66-4450-A15D-4F424BD67EFD}"/>
    <cellStyle name="20% - Énfasis1 2 11 2 5 2" xfId="1735" xr:uid="{068FA0B0-B653-45B6-85EC-583F698F9F1A}"/>
    <cellStyle name="20% - Énfasis1 2 11 2 6" xfId="1736" xr:uid="{CEA6BD39-48FD-422F-BC1C-F7564BDA0A97}"/>
    <cellStyle name="20% - Énfasis1 2 11 3" xfId="1737" xr:uid="{F864484F-4C91-4AB5-9A67-40E2FA0D5A23}"/>
    <cellStyle name="20% - Énfasis1 2 11 3 2" xfId="1738" xr:uid="{9B4A47A2-F318-48F3-80F7-DDE0EC0BDDF1}"/>
    <cellStyle name="20% - Énfasis1 2 11 3 2 2" xfId="1739" xr:uid="{FFCB1B09-B647-450F-8879-E1F63E3FD88D}"/>
    <cellStyle name="20% - Énfasis1 2 11 3 2 2 2" xfId="1740" xr:uid="{14F04FAE-96B7-4479-A590-4FCC703B854C}"/>
    <cellStyle name="20% - Énfasis1 2 11 3 2 2 2 2" xfId="1741" xr:uid="{FEF1D1BF-AA98-4887-966A-1D9ABCE25256}"/>
    <cellStyle name="20% - Énfasis1 2 11 3 2 2 3" xfId="1742" xr:uid="{D34FF1BA-7BF0-4717-9594-1FAF5875D5BF}"/>
    <cellStyle name="20% - Énfasis1 2 11 3 2 3" xfId="1743" xr:uid="{F3F64501-A891-4CAD-8E65-BD989B1E4F50}"/>
    <cellStyle name="20% - Énfasis1 2 11 3 2 3 2" xfId="1744" xr:uid="{89AC4FB2-8216-418F-A836-4AD6C65844C9}"/>
    <cellStyle name="20% - Énfasis1 2 11 3 2 4" xfId="1745" xr:uid="{4CBEAA97-4550-478A-8A7F-C878E5FBA590}"/>
    <cellStyle name="20% - Énfasis1 2 11 3 3" xfId="1746" xr:uid="{7A2030CB-E5DC-4632-A227-1645BABB1B3E}"/>
    <cellStyle name="20% - Énfasis1 2 11 3 3 2" xfId="1747" xr:uid="{5AE80BE0-5786-43BD-9A94-1DB467528F76}"/>
    <cellStyle name="20% - Énfasis1 2 11 3 3 2 2" xfId="1748" xr:uid="{08ECA1DE-7BAD-4069-8362-97C53FD119E5}"/>
    <cellStyle name="20% - Énfasis1 2 11 3 3 3" xfId="1749" xr:uid="{80F04B20-93EC-4BF2-9E62-2FA346DA8D8A}"/>
    <cellStyle name="20% - Énfasis1 2 11 3 4" xfId="1750" xr:uid="{BBD6439F-FAE1-4585-B954-56A687A4DF0E}"/>
    <cellStyle name="20% - Énfasis1 2 11 3 4 2" xfId="1751" xr:uid="{D5D2F0B5-375D-4B1E-8692-A324734E4A1A}"/>
    <cellStyle name="20% - Énfasis1 2 11 3 5" xfId="1752" xr:uid="{F0338EC8-49FC-440B-8F83-49481B515694}"/>
    <cellStyle name="20% - Énfasis1 2 11 4" xfId="1753" xr:uid="{8C31BC42-C3A9-46F7-BD19-DAAA33673F4D}"/>
    <cellStyle name="20% - Énfasis1 2 11 4 2" xfId="1754" xr:uid="{DED9D007-4E83-4AC8-AC44-5F2D6C13FE18}"/>
    <cellStyle name="20% - Énfasis1 2 11 4 2 2" xfId="1755" xr:uid="{1DEC13CA-7E65-4EB3-9795-D233BBDD4FA5}"/>
    <cellStyle name="20% - Énfasis1 2 11 4 2 2 2" xfId="1756" xr:uid="{EB5B3A70-883D-4A42-AA7F-42E17C5903AE}"/>
    <cellStyle name="20% - Énfasis1 2 11 4 2 3" xfId="1757" xr:uid="{A7DE1A32-F136-4A76-BCBD-E81B78229B6C}"/>
    <cellStyle name="20% - Énfasis1 2 11 4 3" xfId="1758" xr:uid="{929FBBB8-5F16-4410-A78B-EEB7B25B82C6}"/>
    <cellStyle name="20% - Énfasis1 2 11 4 3 2" xfId="1759" xr:uid="{6F91221E-C48F-4AC2-8B07-A85DF1984241}"/>
    <cellStyle name="20% - Énfasis1 2 11 4 4" xfId="1760" xr:uid="{F2BF337F-D55F-44B3-B3CD-90A4D4FDE491}"/>
    <cellStyle name="20% - Énfasis1 2 11 5" xfId="1761" xr:uid="{997C1E96-7F32-4082-9E04-C5D3AE7CDB2A}"/>
    <cellStyle name="20% - Énfasis1 2 11 5 2" xfId="1762" xr:uid="{D19DD036-D71A-433B-A737-702280007214}"/>
    <cellStyle name="20% - Énfasis1 2 11 5 2 2" xfId="1763" xr:uid="{209F8E3E-D068-4043-9556-290C2EC59ECA}"/>
    <cellStyle name="20% - Énfasis1 2 11 5 3" xfId="1764" xr:uid="{6062D185-0203-449F-9300-54BA02304363}"/>
    <cellStyle name="20% - Énfasis1 2 11 6" xfId="1765" xr:uid="{A9112573-8400-4E7C-8EEA-759FCBA4C9FD}"/>
    <cellStyle name="20% - Énfasis1 2 11 6 2" xfId="1766" xr:uid="{4501998D-E80E-4D89-80FC-E1570BF0B60E}"/>
    <cellStyle name="20% - Énfasis1 2 11 7" xfId="1767" xr:uid="{79BE0A77-FCD0-43B2-9362-2FB72D5B0689}"/>
    <cellStyle name="20% - Énfasis1 2 12" xfId="1768" xr:uid="{65491231-9C17-4B06-B661-2B3C192C0E89}"/>
    <cellStyle name="20% - Énfasis1 2 12 2" xfId="1769" xr:uid="{852BC814-CC39-4C5A-95B6-004BBE9CE020}"/>
    <cellStyle name="20% - Énfasis1 2 12 2 2" xfId="1770" xr:uid="{2C938A7F-BBA0-43C7-B4F4-F079A6B1C7E6}"/>
    <cellStyle name="20% - Énfasis1 2 12 2 2 2" xfId="1771" xr:uid="{D0512D1F-7AE6-4041-A644-170624157B55}"/>
    <cellStyle name="20% - Énfasis1 2 12 2 2 2 2" xfId="1772" xr:uid="{E5DD11B0-50C0-4FC9-8B4C-DD37BF46EA32}"/>
    <cellStyle name="20% - Énfasis1 2 12 2 2 2 2 2" xfId="1773" xr:uid="{E98BB8AE-8684-4125-8ECA-29859C76B912}"/>
    <cellStyle name="20% - Énfasis1 2 12 2 2 2 3" xfId="1774" xr:uid="{65CC7756-74ED-4243-95B5-D855E40A702B}"/>
    <cellStyle name="20% - Énfasis1 2 12 2 2 3" xfId="1775" xr:uid="{6B551D9A-7322-473B-BF15-A799E133C453}"/>
    <cellStyle name="20% - Énfasis1 2 12 2 2 3 2" xfId="1776" xr:uid="{17D715B6-37DF-46B5-9A53-D2281096C0C1}"/>
    <cellStyle name="20% - Énfasis1 2 12 2 2 4" xfId="1777" xr:uid="{69EED0C2-0539-4E66-954D-EFACF4AF1F5D}"/>
    <cellStyle name="20% - Énfasis1 2 12 2 3" xfId="1778" xr:uid="{96207DC0-EC96-425F-8FBD-C4BCE57E016F}"/>
    <cellStyle name="20% - Énfasis1 2 12 2 3 2" xfId="1779" xr:uid="{C19A4D9B-7B4D-40FC-8B03-68C1C52440E1}"/>
    <cellStyle name="20% - Énfasis1 2 12 2 3 2 2" xfId="1780" xr:uid="{2CFB672B-4968-475B-9E8B-147FC0BE6386}"/>
    <cellStyle name="20% - Énfasis1 2 12 2 3 3" xfId="1781" xr:uid="{5F727249-60A6-4499-B624-9CC5FF26A974}"/>
    <cellStyle name="20% - Énfasis1 2 12 2 4" xfId="1782" xr:uid="{035D2E95-94DC-42F6-A6DB-EC01D0ECE48F}"/>
    <cellStyle name="20% - Énfasis1 2 12 2 4 2" xfId="1783" xr:uid="{D53AA575-3B3E-4D36-BD4F-0A41AB5927BE}"/>
    <cellStyle name="20% - Énfasis1 2 12 2 5" xfId="1784" xr:uid="{67C03971-6672-4830-8801-47387AFADD45}"/>
    <cellStyle name="20% - Énfasis1 2 12 3" xfId="1785" xr:uid="{EA0216BD-E412-4574-A4B5-EB3B158F727C}"/>
    <cellStyle name="20% - Énfasis1 2 12 3 2" xfId="1786" xr:uid="{BE160DC7-D3F7-427A-B3EC-FAA8B68BF362}"/>
    <cellStyle name="20% - Énfasis1 2 12 3 2 2" xfId="1787" xr:uid="{16D537FC-5C0B-44B3-A507-8210F821CB80}"/>
    <cellStyle name="20% - Énfasis1 2 12 3 2 2 2" xfId="1788" xr:uid="{4F7995E1-C6D0-44DC-8340-B54E107FE6B8}"/>
    <cellStyle name="20% - Énfasis1 2 12 3 2 3" xfId="1789" xr:uid="{9F8A2675-8C84-47F8-B69E-F80B2AE190D2}"/>
    <cellStyle name="20% - Énfasis1 2 12 3 3" xfId="1790" xr:uid="{61F8701F-774A-4FD7-A46D-CFB20B45BD87}"/>
    <cellStyle name="20% - Énfasis1 2 12 3 3 2" xfId="1791" xr:uid="{0631114B-05DA-4837-B4FC-F6587C456DD4}"/>
    <cellStyle name="20% - Énfasis1 2 12 3 4" xfId="1792" xr:uid="{2CFA6B8F-1D77-49D2-B96F-64BC5BD81BB6}"/>
    <cellStyle name="20% - Énfasis1 2 12 4" xfId="1793" xr:uid="{C90D3664-2838-479E-AAB3-1AB8B22189FA}"/>
    <cellStyle name="20% - Énfasis1 2 12 4 2" xfId="1794" xr:uid="{6913AD49-7B46-48F4-BB72-DF0CECE15FF8}"/>
    <cellStyle name="20% - Énfasis1 2 12 4 2 2" xfId="1795" xr:uid="{594CB133-1D68-4EFF-8B27-2E1ED5DB6EF1}"/>
    <cellStyle name="20% - Énfasis1 2 12 4 3" xfId="1796" xr:uid="{8447E3C9-887F-4EF7-9230-F2CC737BC5B3}"/>
    <cellStyle name="20% - Énfasis1 2 12 5" xfId="1797" xr:uid="{074F5F74-A22F-4E0D-AF64-6AFB7C2BCB23}"/>
    <cellStyle name="20% - Énfasis1 2 12 5 2" xfId="1798" xr:uid="{6522E633-A787-4B67-99C5-6740BDF632A5}"/>
    <cellStyle name="20% - Énfasis1 2 12 6" xfId="1799" xr:uid="{6496FCCB-BC37-4803-A0C1-BA0013969C05}"/>
    <cellStyle name="20% - Énfasis1 2 13" xfId="1800" xr:uid="{DEA3CDFC-E1E5-4CBC-984D-5DFC01C7D623}"/>
    <cellStyle name="20% - Énfasis1 2 13 2" xfId="1801" xr:uid="{A4A96EA0-A773-408B-9D01-E7750DC3088D}"/>
    <cellStyle name="20% - Énfasis1 2 13 2 2" xfId="1802" xr:uid="{C6335EC5-3F40-4422-9BD5-A40185FEA324}"/>
    <cellStyle name="20% - Énfasis1 2 13 2 2 2" xfId="1803" xr:uid="{CD3F7EF7-7F75-4C94-A207-4CEB18768D90}"/>
    <cellStyle name="20% - Énfasis1 2 13 2 2 2 2" xfId="1804" xr:uid="{EFEE5794-717C-4AD8-AE68-A723B78ABA8D}"/>
    <cellStyle name="20% - Énfasis1 2 13 2 2 3" xfId="1805" xr:uid="{A029EF17-B19B-4CCE-8B15-1E4C2D146BC4}"/>
    <cellStyle name="20% - Énfasis1 2 13 2 3" xfId="1806" xr:uid="{5A4442D1-41DF-4024-A6E3-3C71D72F7343}"/>
    <cellStyle name="20% - Énfasis1 2 13 2 3 2" xfId="1807" xr:uid="{CCED4291-847F-46AF-87CF-96A6048B6A4D}"/>
    <cellStyle name="20% - Énfasis1 2 13 2 4" xfId="1808" xr:uid="{EDBEDFA4-0DAF-4BB9-B9CB-09D39930015C}"/>
    <cellStyle name="20% - Énfasis1 2 13 3" xfId="1809" xr:uid="{D9B1EF8E-5DD5-414D-9B61-A3121F48FE00}"/>
    <cellStyle name="20% - Énfasis1 2 13 3 2" xfId="1810" xr:uid="{7A364479-6209-482F-A3C0-6A5EB0F9BF8C}"/>
    <cellStyle name="20% - Énfasis1 2 13 3 2 2" xfId="1811" xr:uid="{19A2A667-14AC-4E53-A3DF-25E72966756A}"/>
    <cellStyle name="20% - Énfasis1 2 13 3 3" xfId="1812" xr:uid="{8082DA38-6B3C-4FC0-8627-055B9B7A981D}"/>
    <cellStyle name="20% - Énfasis1 2 13 4" xfId="1813" xr:uid="{26378444-D18D-4223-9816-E3CA57BB60D7}"/>
    <cellStyle name="20% - Énfasis1 2 13 4 2" xfId="1814" xr:uid="{D74744EF-3D28-4C56-B648-4DFD834ECA88}"/>
    <cellStyle name="20% - Énfasis1 2 13 5" xfId="1815" xr:uid="{17FFFD37-D9F0-447F-B3CD-07C2F219BDAF}"/>
    <cellStyle name="20% - Énfasis1 2 14" xfId="1816" xr:uid="{DD9F7476-7D02-404D-841A-9A526CCBC98E}"/>
    <cellStyle name="20% - Énfasis1 2 14 2" xfId="1817" xr:uid="{9910D3E9-F7BD-46E4-B66E-EA44CD5250EA}"/>
    <cellStyle name="20% - Énfasis1 2 14 2 2" xfId="1818" xr:uid="{709C6CD9-563F-4597-A3F2-BC0C9B903ECA}"/>
    <cellStyle name="20% - Énfasis1 2 14 2 2 2" xfId="1819" xr:uid="{EE083CB6-25BB-45CD-B259-587D9DC964A8}"/>
    <cellStyle name="20% - Énfasis1 2 14 2 3" xfId="1820" xr:uid="{3FA3ACFE-C641-4562-BF02-0567F6B503E7}"/>
    <cellStyle name="20% - Énfasis1 2 14 3" xfId="1821" xr:uid="{1944A455-B7A4-43F6-9C23-7D76CAAE4F81}"/>
    <cellStyle name="20% - Énfasis1 2 14 3 2" xfId="1822" xr:uid="{A594FAF8-AB87-4280-AB4C-FA2671EF9F5A}"/>
    <cellStyle name="20% - Énfasis1 2 14 4" xfId="1823" xr:uid="{F3214F00-EACF-48BB-9DAA-35666CF6A9FB}"/>
    <cellStyle name="20% - Énfasis1 2 15" xfId="1824" xr:uid="{739B4CB6-805E-4718-9F8D-D5DB39FD231D}"/>
    <cellStyle name="20% - Énfasis1 2 15 2" xfId="1825" xr:uid="{03BD22EC-9AE6-4206-ACBF-514AB68C4129}"/>
    <cellStyle name="20% - Énfasis1 2 15 2 2" xfId="1826" xr:uid="{2C863CF7-8163-4210-8916-4B5DF30EEFAA}"/>
    <cellStyle name="20% - Énfasis1 2 15 3" xfId="1827" xr:uid="{40A98361-B489-497C-AA30-47BD96033962}"/>
    <cellStyle name="20% - Énfasis1 2 16" xfId="1828" xr:uid="{EEF0877C-D756-47B2-9B96-BC768D2EB963}"/>
    <cellStyle name="20% - Énfasis1 2 16 2" xfId="1829" xr:uid="{5A346458-B188-45A7-8147-9876808B560D}"/>
    <cellStyle name="20% - Énfasis1 2 17" xfId="1830" xr:uid="{74F1CBB7-CE8B-4ED6-A88F-76E78DA4084F}"/>
    <cellStyle name="20% - Énfasis1 2 18" xfId="1831" xr:uid="{FEC9C6E7-DFCD-430E-BFB5-5A9240EB5722}"/>
    <cellStyle name="20% - Énfasis1 2 19" xfId="1832" xr:uid="{4865D59F-A10A-4349-BD0B-18900C7E0D2C}"/>
    <cellStyle name="20% - Énfasis1 2 2" xfId="1833" xr:uid="{4C813AA9-415F-48D4-85A2-6D15FB19F449}"/>
    <cellStyle name="20% - Énfasis1 2 2 10" xfId="1834" xr:uid="{8F69283F-341C-4E63-8E9A-439B8357FDE0}"/>
    <cellStyle name="20% - Énfasis1 2 2 11" xfId="1835" xr:uid="{0AF6EC4C-A921-41FB-B706-CB6988C70C9A}"/>
    <cellStyle name="20% - Énfasis1 2 2 12" xfId="1836" xr:uid="{AD9112ED-2A4E-4F91-A765-6E53B49AF56B}"/>
    <cellStyle name="20% - Énfasis1 2 2 13" xfId="1837" xr:uid="{FED21F49-CCCD-4F20-86B2-1B2CAA2F8E7C}"/>
    <cellStyle name="20% - Énfasis1 2 2 14" xfId="32656" xr:uid="{F7EF9675-6855-4187-B174-FD29990FC528}"/>
    <cellStyle name="20% - Énfasis1 2 2 2" xfId="1838" xr:uid="{5CD5ED82-3271-4F3A-8EF9-DBE0FBAE119C}"/>
    <cellStyle name="20% - Énfasis1 2 2 2 10" xfId="1839" xr:uid="{818B7C87-6AF1-4DD2-91FA-C31F19D1353F}"/>
    <cellStyle name="20% - Énfasis1 2 2 2 11" xfId="1840" xr:uid="{0EC5DDCE-3A67-4439-8ED6-D295321689B3}"/>
    <cellStyle name="20% - Énfasis1 2 2 2 2" xfId="1841" xr:uid="{BB05CC2E-8DAE-43C4-B1B5-3A04E787E59B}"/>
    <cellStyle name="20% - Énfasis1 2 2 2 2 10" xfId="1842" xr:uid="{E13DA9FC-A462-4A1A-9463-EBE1E1CEB41E}"/>
    <cellStyle name="20% - Énfasis1 2 2 2 2 2" xfId="1843" xr:uid="{4F039AB3-7EDD-46AD-9D54-D1249AB06CCA}"/>
    <cellStyle name="20% - Énfasis1 2 2 2 2 2 2" xfId="1844" xr:uid="{3E1484DD-6124-4E5F-89C2-3AC2D28D4EA0}"/>
    <cellStyle name="20% - Énfasis1 2 2 2 2 2 2 2" xfId="1845" xr:uid="{4D170B8C-680D-4C72-A23D-C7D90E6880A1}"/>
    <cellStyle name="20% - Énfasis1 2 2 2 2 2 2 2 2" xfId="1846" xr:uid="{ECEB611A-A8B9-43F5-B516-860E18967389}"/>
    <cellStyle name="20% - Énfasis1 2 2 2 2 2 2 2 2 2" xfId="1847" xr:uid="{C7973628-E7A9-44E1-96D5-7B507A087263}"/>
    <cellStyle name="20% - Énfasis1 2 2 2 2 2 2 2 3" xfId="1848" xr:uid="{89F81C34-682D-4006-B764-76CE271BE5B0}"/>
    <cellStyle name="20% - Énfasis1 2 2 2 2 2 2 3" xfId="1849" xr:uid="{E577FC03-4C85-4CB3-B9D5-DBC8FD8374CD}"/>
    <cellStyle name="20% - Énfasis1 2 2 2 2 2 2 3 2" xfId="1850" xr:uid="{FCF61514-D3C5-41A4-A1B1-E191FD1C17F8}"/>
    <cellStyle name="20% - Énfasis1 2 2 2 2 2 2 4" xfId="1851" xr:uid="{266EB308-217C-4BDA-9EE3-F89F9BBBE064}"/>
    <cellStyle name="20% - Énfasis1 2 2 2 2 2 3" xfId="1852" xr:uid="{922A0B51-F573-40C9-AF75-B20D7A3381FD}"/>
    <cellStyle name="20% - Énfasis1 2 2 2 2 2 3 2" xfId="1853" xr:uid="{1AF22247-26D2-4F1E-BC38-A9EAD4408123}"/>
    <cellStyle name="20% - Énfasis1 2 2 2 2 2 3 2 2" xfId="1854" xr:uid="{74573C05-4F36-4219-ACCF-0C93C8138131}"/>
    <cellStyle name="20% - Énfasis1 2 2 2 2 2 3 3" xfId="1855" xr:uid="{CAEABB73-035D-4E83-A20F-11F14D50DF26}"/>
    <cellStyle name="20% - Énfasis1 2 2 2 2 2 4" xfId="1856" xr:uid="{ACE9BC01-8B9B-43CE-8090-2D6CD96988FA}"/>
    <cellStyle name="20% - Énfasis1 2 2 2 2 2 4 2" xfId="1857" xr:uid="{DF93A636-3E06-4DB2-B2CE-16D32556AEB3}"/>
    <cellStyle name="20% - Énfasis1 2 2 2 2 2 5" xfId="1858" xr:uid="{F677446B-2DFA-45FA-9BBA-36D89366E571}"/>
    <cellStyle name="20% - Énfasis1 2 2 2 2 3" xfId="1859" xr:uid="{0EECFEC5-87EB-41C7-9054-FB8F3D814629}"/>
    <cellStyle name="20% - Énfasis1 2 2 2 2 3 2" xfId="1860" xr:uid="{D5976336-724C-4D96-BD44-310763C8A477}"/>
    <cellStyle name="20% - Énfasis1 2 2 2 2 3 2 2" xfId="1861" xr:uid="{AC077458-FDC7-454D-98E9-A4693259467B}"/>
    <cellStyle name="20% - Énfasis1 2 2 2 2 3 2 2 2" xfId="1862" xr:uid="{F7200A25-9EA5-452D-8985-36B83BB7CF5E}"/>
    <cellStyle name="20% - Énfasis1 2 2 2 2 3 2 3" xfId="1863" xr:uid="{18F30667-6383-48C1-98E1-C7A773E90F3B}"/>
    <cellStyle name="20% - Énfasis1 2 2 2 2 3 3" xfId="1864" xr:uid="{AB445DED-6490-40D2-868C-E2B7EBA74544}"/>
    <cellStyle name="20% - Énfasis1 2 2 2 2 3 3 2" xfId="1865" xr:uid="{DFC235AF-7FAC-4CC1-B265-9067C4E5D53A}"/>
    <cellStyle name="20% - Énfasis1 2 2 2 2 3 4" xfId="1866" xr:uid="{2201704E-DF97-4538-8E5F-AD145EB4D0F5}"/>
    <cellStyle name="20% - Énfasis1 2 2 2 2 4" xfId="1867" xr:uid="{32E6CBE3-14B2-4DD0-A464-79006565CE7C}"/>
    <cellStyle name="20% - Énfasis1 2 2 2 2 4 2" xfId="1868" xr:uid="{52E7F516-45BF-4CA5-86CA-D360285BDF7A}"/>
    <cellStyle name="20% - Énfasis1 2 2 2 2 4 2 2" xfId="1869" xr:uid="{9457FCB5-3EEC-40F2-843C-9457871EB59C}"/>
    <cellStyle name="20% - Énfasis1 2 2 2 2 4 3" xfId="1870" xr:uid="{E3B92F39-E177-4D43-8A09-D9E073175DA2}"/>
    <cellStyle name="20% - Énfasis1 2 2 2 2 5" xfId="1871" xr:uid="{E8A430CC-9B99-44C9-8424-A5F77289A323}"/>
    <cellStyle name="20% - Énfasis1 2 2 2 2 5 2" xfId="1872" xr:uid="{BB5D592C-C23C-4D69-AE3D-122857BE773C}"/>
    <cellStyle name="20% - Énfasis1 2 2 2 2 6" xfId="1873" xr:uid="{B04C66A4-29BB-4140-A096-7C989BF40388}"/>
    <cellStyle name="20% - Énfasis1 2 2 2 2 7" xfId="1874" xr:uid="{FDD89739-AB8E-403D-8EDB-581B3D2AB7C4}"/>
    <cellStyle name="20% - Énfasis1 2 2 2 2 8" xfId="1875" xr:uid="{2B58992F-3197-458F-BF8B-F539683DA815}"/>
    <cellStyle name="20% - Énfasis1 2 2 2 2 9" xfId="1876" xr:uid="{E90E4642-14F2-40CE-ACB7-F11C53EB2A55}"/>
    <cellStyle name="20% - Énfasis1 2 2 2 2_37. RESULTADO NEGOCIOS YOY" xfId="1877" xr:uid="{BB51C5FA-6A08-4C2F-AD84-D2EFB344FE4B}"/>
    <cellStyle name="20% - Énfasis1 2 2 2 3" xfId="1878" xr:uid="{AF81101F-A821-40CD-9F6A-FA0A5FEEC4B2}"/>
    <cellStyle name="20% - Énfasis1 2 2 2 3 2" xfId="1879" xr:uid="{A47BF821-1DA9-4481-A191-330C5B268793}"/>
    <cellStyle name="20% - Énfasis1 2 2 2 3 2 2" xfId="1880" xr:uid="{1F825C22-CEA3-40EC-BFDE-CDCBF4C3C80E}"/>
    <cellStyle name="20% - Énfasis1 2 2 2 3 2 2 2" xfId="1881" xr:uid="{86AF2040-0747-4A06-AF2C-8E21B679BC85}"/>
    <cellStyle name="20% - Énfasis1 2 2 2 3 2 2 2 2" xfId="1882" xr:uid="{29E1F790-E03A-4F6B-A9DD-D4EF302051D3}"/>
    <cellStyle name="20% - Énfasis1 2 2 2 3 2 2 3" xfId="1883" xr:uid="{62D74F25-84AA-4B79-A5D1-0342FFAF2244}"/>
    <cellStyle name="20% - Énfasis1 2 2 2 3 2 3" xfId="1884" xr:uid="{773A4393-BDB1-4F34-9FD0-9A3C47361581}"/>
    <cellStyle name="20% - Énfasis1 2 2 2 3 2 3 2" xfId="1885" xr:uid="{6B10909C-BC01-426E-BD11-491C3000E393}"/>
    <cellStyle name="20% - Énfasis1 2 2 2 3 2 4" xfId="1886" xr:uid="{827C7AB6-E558-454E-8F9F-147474B792F2}"/>
    <cellStyle name="20% - Énfasis1 2 2 2 3 3" xfId="1887" xr:uid="{7DBEAFF6-A24D-4DF7-A850-32D22CA88F2B}"/>
    <cellStyle name="20% - Énfasis1 2 2 2 3 3 2" xfId="1888" xr:uid="{AABB7272-14F0-49BF-87C8-6FF1CFBE4A2B}"/>
    <cellStyle name="20% - Énfasis1 2 2 2 3 3 2 2" xfId="1889" xr:uid="{80A4E108-AEA9-421D-A9BD-EE196E5263AF}"/>
    <cellStyle name="20% - Énfasis1 2 2 2 3 3 3" xfId="1890" xr:uid="{D1BA66C9-CD68-42B1-9262-8C5A27B7B815}"/>
    <cellStyle name="20% - Énfasis1 2 2 2 3 4" xfId="1891" xr:uid="{C35EA4D0-8DC6-4489-9BC5-E1C2D6151BB6}"/>
    <cellStyle name="20% - Énfasis1 2 2 2 3 4 2" xfId="1892" xr:uid="{42F5E45D-0CE7-4277-A579-32CE1267C370}"/>
    <cellStyle name="20% - Énfasis1 2 2 2 3 5" xfId="1893" xr:uid="{716065A9-A502-4F51-9316-1E01F8DB5CAD}"/>
    <cellStyle name="20% - Énfasis1 2 2 2 4" xfId="1894" xr:uid="{89CB9122-EA5B-41FC-9E34-9525FC7552A6}"/>
    <cellStyle name="20% - Énfasis1 2 2 2 4 2" xfId="1895" xr:uid="{C718DC10-305B-46AF-A16A-8577E16FAFCC}"/>
    <cellStyle name="20% - Énfasis1 2 2 2 4 2 2" xfId="1896" xr:uid="{5D890A72-EDC4-451E-A9BD-887A90A3BBA6}"/>
    <cellStyle name="20% - Énfasis1 2 2 2 4 2 2 2" xfId="1897" xr:uid="{09225EFA-6137-450B-B945-21C91D6B34BA}"/>
    <cellStyle name="20% - Énfasis1 2 2 2 4 2 3" xfId="1898" xr:uid="{9733F464-C92D-45A4-8622-194901CF0734}"/>
    <cellStyle name="20% - Énfasis1 2 2 2 4 3" xfId="1899" xr:uid="{DA21EB8D-F954-469D-A1FA-8EB4840E3EC5}"/>
    <cellStyle name="20% - Énfasis1 2 2 2 4 3 2" xfId="1900" xr:uid="{29F54665-8A01-44CB-AF96-AF8942454082}"/>
    <cellStyle name="20% - Énfasis1 2 2 2 4 4" xfId="1901" xr:uid="{4231557F-60E8-4596-81BB-DC90BE9D54AB}"/>
    <cellStyle name="20% - Énfasis1 2 2 2 5" xfId="1902" xr:uid="{45BC788B-0731-48C6-9A55-B1F6D9EDB994}"/>
    <cellStyle name="20% - Énfasis1 2 2 2 5 2" xfId="1903" xr:uid="{FDBD5C6E-0AFF-4D26-9D8E-23C3053BAA0C}"/>
    <cellStyle name="20% - Énfasis1 2 2 2 5 2 2" xfId="1904" xr:uid="{39830440-0639-4779-ABDF-C7BFABBCD0A8}"/>
    <cellStyle name="20% - Énfasis1 2 2 2 5 3" xfId="1905" xr:uid="{7FFAF9AE-65BD-4D6D-ACBE-7E0F9DE637A0}"/>
    <cellStyle name="20% - Énfasis1 2 2 2 6" xfId="1906" xr:uid="{DE3E5594-61CC-42CB-9FDC-8B46B30C6AF5}"/>
    <cellStyle name="20% - Énfasis1 2 2 2 6 2" xfId="1907" xr:uid="{142C830E-1BAD-4A16-8D35-232652ABDE60}"/>
    <cellStyle name="20% - Énfasis1 2 2 2 7" xfId="1908" xr:uid="{3D762EA8-D263-4BB7-9982-65EBA8778604}"/>
    <cellStyle name="20% - Énfasis1 2 2 2 8" xfId="1909" xr:uid="{44EA2FB8-0F29-484A-A109-92D21FB157B2}"/>
    <cellStyle name="20% - Énfasis1 2 2 2 9" xfId="1910" xr:uid="{2A046074-76F1-4593-842D-973D2FA345F2}"/>
    <cellStyle name="20% - Énfasis1 2 2 2_37. RESULTADO NEGOCIOS YOY" xfId="1911" xr:uid="{744B2C00-B32E-44D5-8EA0-DE32C2E188BC}"/>
    <cellStyle name="20% - Énfasis1 2 2 3" xfId="1912" xr:uid="{7B0F4BD8-D719-4366-8CA1-FCDD930D0395}"/>
    <cellStyle name="20% - Énfasis1 2 2 3 10" xfId="1913" xr:uid="{5D3E19AC-BCE0-4E75-96D4-038F44CB0F66}"/>
    <cellStyle name="20% - Énfasis1 2 2 3 2" xfId="1914" xr:uid="{762CBE15-6C0D-490D-8706-05B3369CD011}"/>
    <cellStyle name="20% - Énfasis1 2 2 3 2 2" xfId="1915" xr:uid="{52ABD109-1DF9-4F75-918F-72A61654B068}"/>
    <cellStyle name="20% - Énfasis1 2 2 3 2 2 2" xfId="1916" xr:uid="{8ED146F3-E257-47A5-B03A-D0458A6C21F6}"/>
    <cellStyle name="20% - Énfasis1 2 2 3 2 2 2 2" xfId="1917" xr:uid="{52753E14-95E6-46E7-AA1D-F24B9A79BD24}"/>
    <cellStyle name="20% - Énfasis1 2 2 3 2 2 2 2 2" xfId="1918" xr:uid="{ABF573CC-E163-4EBE-9ACA-3C7A3790E618}"/>
    <cellStyle name="20% - Énfasis1 2 2 3 2 2 2 3" xfId="1919" xr:uid="{8052E234-54C9-421F-B3BE-15561EBE7E84}"/>
    <cellStyle name="20% - Énfasis1 2 2 3 2 2 3" xfId="1920" xr:uid="{60E67DBB-D9E2-4E77-855C-1CDBC11DBB35}"/>
    <cellStyle name="20% - Énfasis1 2 2 3 2 2 3 2" xfId="1921" xr:uid="{2598D725-EA9F-4F59-9621-E1BD19A1C24D}"/>
    <cellStyle name="20% - Énfasis1 2 2 3 2 2 4" xfId="1922" xr:uid="{A8118D52-1CA7-430E-B331-ADCB64556B2C}"/>
    <cellStyle name="20% - Énfasis1 2 2 3 2 3" xfId="1923" xr:uid="{E376FB0F-C019-416E-BACB-1EAE8BD4DD6C}"/>
    <cellStyle name="20% - Énfasis1 2 2 3 2 3 2" xfId="1924" xr:uid="{323FB89F-6953-4C6F-9D2E-F2D7821643F3}"/>
    <cellStyle name="20% - Énfasis1 2 2 3 2 3 2 2" xfId="1925" xr:uid="{58A58A84-D837-4673-B271-EB4991833F00}"/>
    <cellStyle name="20% - Énfasis1 2 2 3 2 3 3" xfId="1926" xr:uid="{E6589FB9-D57F-4F80-90A1-D0CB39FA6135}"/>
    <cellStyle name="20% - Énfasis1 2 2 3 2 4" xfId="1927" xr:uid="{E7628C47-C88B-4EAE-A90B-D95FBC949DD1}"/>
    <cellStyle name="20% - Énfasis1 2 2 3 2 4 2" xfId="1928" xr:uid="{2F28AD6F-1844-4B78-9BCF-32155B90A97A}"/>
    <cellStyle name="20% - Énfasis1 2 2 3 2 5" xfId="1929" xr:uid="{F97017D4-1346-40F3-A66F-F733C38C2938}"/>
    <cellStyle name="20% - Énfasis1 2 2 3 3" xfId="1930" xr:uid="{B08075CF-A035-4062-99BC-2532B57D8164}"/>
    <cellStyle name="20% - Énfasis1 2 2 3 3 2" xfId="1931" xr:uid="{FBF23777-ACE3-4F2A-9BC6-F7419804C4C5}"/>
    <cellStyle name="20% - Énfasis1 2 2 3 3 2 2" xfId="1932" xr:uid="{8F5BF5A2-4266-4756-9C1F-6EA7F7516136}"/>
    <cellStyle name="20% - Énfasis1 2 2 3 3 2 2 2" xfId="1933" xr:uid="{7B38E098-D1A3-4C69-ABAE-38B89AB9A396}"/>
    <cellStyle name="20% - Énfasis1 2 2 3 3 2 3" xfId="1934" xr:uid="{871E5814-F314-496F-A7EB-CC57B4FD47F0}"/>
    <cellStyle name="20% - Énfasis1 2 2 3 3 3" xfId="1935" xr:uid="{F6851F1A-408C-4C62-8D94-A30336E35727}"/>
    <cellStyle name="20% - Énfasis1 2 2 3 3 3 2" xfId="1936" xr:uid="{6DA1FEAD-E55F-4669-9C9D-E98A5A626FDA}"/>
    <cellStyle name="20% - Énfasis1 2 2 3 3 4" xfId="1937" xr:uid="{6B7C8B31-E6B4-422F-83F8-CD9CD82B2841}"/>
    <cellStyle name="20% - Énfasis1 2 2 3 4" xfId="1938" xr:uid="{6837BF07-A892-4E47-A4D1-AFB28280D7FE}"/>
    <cellStyle name="20% - Énfasis1 2 2 3 4 2" xfId="1939" xr:uid="{49C23A5B-E340-4DD8-BC5C-F5B557AB1248}"/>
    <cellStyle name="20% - Énfasis1 2 2 3 4 2 2" xfId="1940" xr:uid="{8339B3DE-1343-4127-9C37-076303CB7DE6}"/>
    <cellStyle name="20% - Énfasis1 2 2 3 4 3" xfId="1941" xr:uid="{2B5B32AD-A75B-4E4B-B81A-23525EA3BA17}"/>
    <cellStyle name="20% - Énfasis1 2 2 3 5" xfId="1942" xr:uid="{3072BB8A-D1C2-4AE7-8076-B667F123DDDE}"/>
    <cellStyle name="20% - Énfasis1 2 2 3 5 2" xfId="1943" xr:uid="{657BE9DF-580D-464B-AE61-0770EF63C525}"/>
    <cellStyle name="20% - Énfasis1 2 2 3 6" xfId="1944" xr:uid="{470AD854-0D3F-4CD2-B9C6-DB255033835A}"/>
    <cellStyle name="20% - Énfasis1 2 2 3 7" xfId="1945" xr:uid="{C6407E6A-C435-40A9-9F14-02B0F7322233}"/>
    <cellStyle name="20% - Énfasis1 2 2 3 8" xfId="1946" xr:uid="{5417E663-DE23-4764-ACAB-A6F7D9256023}"/>
    <cellStyle name="20% - Énfasis1 2 2 3 9" xfId="1947" xr:uid="{63FC7DBD-8459-4984-80D4-6E91160D6496}"/>
    <cellStyle name="20% - Énfasis1 2 2 3_37. RESULTADO NEGOCIOS YOY" xfId="1948" xr:uid="{B4AA9F01-6F08-4923-B627-25694E320688}"/>
    <cellStyle name="20% - Énfasis1 2 2 4" xfId="1949" xr:uid="{C6F3AA0A-30F1-4F4A-8E0C-F950ACC2F730}"/>
    <cellStyle name="20% - Énfasis1 2 2 4 2" xfId="1950" xr:uid="{1F71E6D2-3809-4BFA-A2E6-3FB43C158BE2}"/>
    <cellStyle name="20% - Énfasis1 2 2 4 2 2" xfId="1951" xr:uid="{03086D66-F2EA-4D25-B4A2-70C9FB393AEE}"/>
    <cellStyle name="20% - Énfasis1 2 2 4 2 2 2" xfId="1952" xr:uid="{03B907BB-A625-425E-8560-593DB036C244}"/>
    <cellStyle name="20% - Énfasis1 2 2 4 2 2 2 2" xfId="1953" xr:uid="{87E69A97-73DF-4C5B-8364-FFADFCB5995B}"/>
    <cellStyle name="20% - Énfasis1 2 2 4 2 2 3" xfId="1954" xr:uid="{FD4F1621-BFCC-4EE3-B7E7-C42370EC48AD}"/>
    <cellStyle name="20% - Énfasis1 2 2 4 2 3" xfId="1955" xr:uid="{F3BCD2F1-D87E-44DC-AAA9-D4241AEAB0BC}"/>
    <cellStyle name="20% - Énfasis1 2 2 4 2 3 2" xfId="1956" xr:uid="{06C1A517-800B-472C-8724-1D95B474A727}"/>
    <cellStyle name="20% - Énfasis1 2 2 4 2 4" xfId="1957" xr:uid="{5E2463EC-21F8-4009-A317-C96C5BFDE652}"/>
    <cellStyle name="20% - Énfasis1 2 2 4 3" xfId="1958" xr:uid="{EC6CF2D8-5ECC-41D7-8B40-BDDD09204F0B}"/>
    <cellStyle name="20% - Énfasis1 2 2 4 3 2" xfId="1959" xr:uid="{AC1ABBAE-ED5A-4E7A-A850-2F3DE67BA31C}"/>
    <cellStyle name="20% - Énfasis1 2 2 4 3 2 2" xfId="1960" xr:uid="{4FA002FB-1872-4F84-B6A5-F1EBA57DC910}"/>
    <cellStyle name="20% - Énfasis1 2 2 4 3 3" xfId="1961" xr:uid="{853561E5-8EB3-4646-8300-1E5D014F7233}"/>
    <cellStyle name="20% - Énfasis1 2 2 4 4" xfId="1962" xr:uid="{530D7A0F-4EE3-47E6-9F52-37EB26B7C238}"/>
    <cellStyle name="20% - Énfasis1 2 2 4 4 2" xfId="1963" xr:uid="{358DEFB9-7B28-4265-886B-E88E22FE78FA}"/>
    <cellStyle name="20% - Énfasis1 2 2 4 5" xfId="1964" xr:uid="{AFB97B27-01D1-4838-B696-6BDD6ED51630}"/>
    <cellStyle name="20% - Énfasis1 2 2 5" xfId="1965" xr:uid="{5B99FF45-EB2B-4DD3-8E2B-2198F23170F6}"/>
    <cellStyle name="20% - Énfasis1 2 2 5 2" xfId="1966" xr:uid="{6ADB8F99-578D-4E53-9C63-B054BEE279B3}"/>
    <cellStyle name="20% - Énfasis1 2 2 5 2 2" xfId="1967" xr:uid="{EE03EF2D-7161-4343-A9B7-7ECBCD9C11E1}"/>
    <cellStyle name="20% - Énfasis1 2 2 5 2 2 2" xfId="1968" xr:uid="{59169A3F-D566-4F8C-8CEB-D906091A8DD9}"/>
    <cellStyle name="20% - Énfasis1 2 2 5 2 3" xfId="1969" xr:uid="{6B7A431B-A005-4E9D-B798-13A4343400DB}"/>
    <cellStyle name="20% - Énfasis1 2 2 5 3" xfId="1970" xr:uid="{4E46030E-B832-42DF-A77C-E68EF6CAB8CD}"/>
    <cellStyle name="20% - Énfasis1 2 2 5 3 2" xfId="1971" xr:uid="{CF80C7EA-97B5-4521-B57C-F49338F0B28E}"/>
    <cellStyle name="20% - Énfasis1 2 2 5 4" xfId="1972" xr:uid="{99754FA3-602E-47DF-9E88-BDD057838F76}"/>
    <cellStyle name="20% - Énfasis1 2 2 6" xfId="1973" xr:uid="{2A161DE5-7525-4AFA-855B-C03F33340B11}"/>
    <cellStyle name="20% - Énfasis1 2 2 6 2" xfId="1974" xr:uid="{56143C29-B2A0-4AA1-8A63-0F9D086A34B9}"/>
    <cellStyle name="20% - Énfasis1 2 2 6 2 2" xfId="1975" xr:uid="{5B2CDEC9-041A-4487-BE50-44F80B808B70}"/>
    <cellStyle name="20% - Énfasis1 2 2 6 3" xfId="1976" xr:uid="{DEEBD2D7-A03E-4D2B-AC67-526C8B67464D}"/>
    <cellStyle name="20% - Énfasis1 2 2 7" xfId="1977" xr:uid="{E37DDF03-1EDE-4799-8A9F-8C8A2C4C105B}"/>
    <cellStyle name="20% - Énfasis1 2 2 7 2" xfId="1978" xr:uid="{F9027E71-D6E8-42E0-A18D-85517B011719}"/>
    <cellStyle name="20% - Énfasis1 2 2 8" xfId="1979" xr:uid="{76EDF9E7-B405-4B4C-A06B-C1FAF38BA56B}"/>
    <cellStyle name="20% - Énfasis1 2 2 9" xfId="1980" xr:uid="{7A42945F-45E4-44A5-B992-01FC975E49B4}"/>
    <cellStyle name="20% - Énfasis1 2 2_37. RESULTADO NEGOCIOS YOY" xfId="1981" xr:uid="{672BAAF5-AECD-4DB9-99E8-C55C4717A090}"/>
    <cellStyle name="20% - Énfasis1 2 20" xfId="1982" xr:uid="{A106E151-A979-4341-AACB-9A0613D42197}"/>
    <cellStyle name="20% - Énfasis1 2 21" xfId="1983" xr:uid="{EDCB5B78-D10A-40B7-9D1C-995AE9CB7E5E}"/>
    <cellStyle name="20% - Énfasis1 2 22" xfId="1639" xr:uid="{BBDB74D4-E33F-4C03-A6B9-64F0B1FBE5AA}"/>
    <cellStyle name="20% - Énfasis1 2 23" xfId="32655" xr:uid="{B382DC57-2C16-46FA-B49E-526DCD557012}"/>
    <cellStyle name="20% - Énfasis1 2 24" xfId="32758" xr:uid="{C77EE3EF-76FD-4119-9AB0-B72CC939B38C}"/>
    <cellStyle name="20% - Énfasis1 2 25" xfId="32857" xr:uid="{D34B9F4B-42D9-48CB-A3A3-EC9F9D25AB42}"/>
    <cellStyle name="20% - Énfasis1 2 3" xfId="1984" xr:uid="{E8E5DE95-1CB0-4DB0-87E5-67620F139B1B}"/>
    <cellStyle name="20% - Énfasis1 2 3 10" xfId="1985" xr:uid="{34C1DE3A-C58C-40F4-9D22-00B2AB07A22E}"/>
    <cellStyle name="20% - Énfasis1 2 3 11" xfId="1986" xr:uid="{75B5DCDA-5D56-4942-B7A0-49B295180988}"/>
    <cellStyle name="20% - Énfasis1 2 3 12" xfId="1987" xr:uid="{7CFBAA7E-086B-4736-90F8-E5E738992D90}"/>
    <cellStyle name="20% - Énfasis1 2 3 13" xfId="32657" xr:uid="{5BF32661-DF42-45EF-8EC9-91673A3E8424}"/>
    <cellStyle name="20% - Énfasis1 2 3 2" xfId="1988" xr:uid="{5F757F1C-4240-4F3D-B3E6-062A1B3DB595}"/>
    <cellStyle name="20% - Énfasis1 2 3 2 10" xfId="1989" xr:uid="{2241B515-357D-4F29-B01A-BA46A08CE1E1}"/>
    <cellStyle name="20% - Énfasis1 2 3 2 11" xfId="1990" xr:uid="{F4B6D6A1-FE1D-4BBB-8EBC-EBBBB031EF86}"/>
    <cellStyle name="20% - Énfasis1 2 3 2 2" xfId="1991" xr:uid="{672EE338-F230-47F8-98B0-319CC27046DA}"/>
    <cellStyle name="20% - Énfasis1 2 3 2 2 2" xfId="1992" xr:uid="{C11C3BEB-025C-48F5-9D16-62F0F116603D}"/>
    <cellStyle name="20% - Énfasis1 2 3 2 2 2 2" xfId="1993" xr:uid="{F5C59545-97CA-4D20-8FAA-1FAF5A9B6EB5}"/>
    <cellStyle name="20% - Énfasis1 2 3 2 2 2 2 2" xfId="1994" xr:uid="{05E7E7FF-94F6-45EF-AA99-4C705376D951}"/>
    <cellStyle name="20% - Énfasis1 2 3 2 2 2 2 2 2" xfId="1995" xr:uid="{FEAB40A5-DCFD-46B2-B70A-706A31ECBEC6}"/>
    <cellStyle name="20% - Énfasis1 2 3 2 2 2 2 2 2 2" xfId="1996" xr:uid="{A8032DA3-112E-4EC2-A5E3-8E49DEEEB90D}"/>
    <cellStyle name="20% - Énfasis1 2 3 2 2 2 2 2 3" xfId="1997" xr:uid="{4B34F1F4-F26F-44C4-9F58-429421D76D6D}"/>
    <cellStyle name="20% - Énfasis1 2 3 2 2 2 2 3" xfId="1998" xr:uid="{F61103DC-2622-4D6F-A4D7-A2EF1E1EFCCE}"/>
    <cellStyle name="20% - Énfasis1 2 3 2 2 2 2 3 2" xfId="1999" xr:uid="{CB7D9EB6-A37B-49A1-8412-2A4936CDCA2D}"/>
    <cellStyle name="20% - Énfasis1 2 3 2 2 2 2 4" xfId="2000" xr:uid="{79EAE242-F718-48CE-85AE-D98AABC831A5}"/>
    <cellStyle name="20% - Énfasis1 2 3 2 2 2 3" xfId="2001" xr:uid="{15B8352B-FF30-4CEA-B04B-10E51FAF6BFC}"/>
    <cellStyle name="20% - Énfasis1 2 3 2 2 2 3 2" xfId="2002" xr:uid="{0C688903-4415-4BAA-BC96-B094ABF0AC8F}"/>
    <cellStyle name="20% - Énfasis1 2 3 2 2 2 3 2 2" xfId="2003" xr:uid="{0D34890B-C08D-486D-96A9-C29683FC9488}"/>
    <cellStyle name="20% - Énfasis1 2 3 2 2 2 3 3" xfId="2004" xr:uid="{A4343A95-0219-4745-BB8A-F0BCA1A94A2E}"/>
    <cellStyle name="20% - Énfasis1 2 3 2 2 2 4" xfId="2005" xr:uid="{E465D29D-EFBB-4733-BCAB-F4A7557890B2}"/>
    <cellStyle name="20% - Énfasis1 2 3 2 2 2 4 2" xfId="2006" xr:uid="{57B9B2AB-3514-4E7F-934C-386CE44AE12A}"/>
    <cellStyle name="20% - Énfasis1 2 3 2 2 2 5" xfId="2007" xr:uid="{26040B07-2714-49CA-89B8-C8C1ECC3DA6B}"/>
    <cellStyle name="20% - Énfasis1 2 3 2 2 3" xfId="2008" xr:uid="{008D9917-B816-44E9-8420-02108B1740A1}"/>
    <cellStyle name="20% - Énfasis1 2 3 2 2 3 2" xfId="2009" xr:uid="{42F69A2F-CB38-4259-A8E3-167A5F002D9D}"/>
    <cellStyle name="20% - Énfasis1 2 3 2 2 3 2 2" xfId="2010" xr:uid="{EAB06C0C-7419-4598-8B91-2409E5754C04}"/>
    <cellStyle name="20% - Énfasis1 2 3 2 2 3 2 2 2" xfId="2011" xr:uid="{1935CDE3-0895-4F73-A209-697196F515BA}"/>
    <cellStyle name="20% - Énfasis1 2 3 2 2 3 2 3" xfId="2012" xr:uid="{34E09596-120A-4DB3-94EB-D482694CC5F5}"/>
    <cellStyle name="20% - Énfasis1 2 3 2 2 3 3" xfId="2013" xr:uid="{DC5CA405-BB5B-4854-90C8-864D194CC716}"/>
    <cellStyle name="20% - Énfasis1 2 3 2 2 3 3 2" xfId="2014" xr:uid="{CD25C24C-EFB3-4A76-94A6-9DE8782B6330}"/>
    <cellStyle name="20% - Énfasis1 2 3 2 2 3 4" xfId="2015" xr:uid="{809E0C9E-8AB9-46AA-B3EF-2D39A4248E7E}"/>
    <cellStyle name="20% - Énfasis1 2 3 2 2 4" xfId="2016" xr:uid="{59755CE2-DD92-445E-BAD2-445238B04815}"/>
    <cellStyle name="20% - Énfasis1 2 3 2 2 4 2" xfId="2017" xr:uid="{5B11033B-BE56-4ECF-93CB-B061667DDCDA}"/>
    <cellStyle name="20% - Énfasis1 2 3 2 2 4 2 2" xfId="2018" xr:uid="{46D3347A-F910-491E-A761-F6C05616D72C}"/>
    <cellStyle name="20% - Énfasis1 2 3 2 2 4 3" xfId="2019" xr:uid="{5E290B32-3DC0-402C-8D4C-53F1D361FD7C}"/>
    <cellStyle name="20% - Énfasis1 2 3 2 2 5" xfId="2020" xr:uid="{86679B8C-D54F-4C1B-8136-5C5FF2D0C90D}"/>
    <cellStyle name="20% - Énfasis1 2 3 2 2 5 2" xfId="2021" xr:uid="{FDAB159A-23AC-45C5-91E7-B73539C0CCA2}"/>
    <cellStyle name="20% - Énfasis1 2 3 2 2 6" xfId="2022" xr:uid="{F99E2360-95A6-4138-B75D-C432FF415E8F}"/>
    <cellStyle name="20% - Énfasis1 2 3 2 3" xfId="2023" xr:uid="{9C83C8CD-C466-4253-B4CF-3AD5B56BCEB3}"/>
    <cellStyle name="20% - Énfasis1 2 3 2 3 2" xfId="2024" xr:uid="{5F4CFB72-ADEE-442E-A010-A57F5D1FC979}"/>
    <cellStyle name="20% - Énfasis1 2 3 2 3 2 2" xfId="2025" xr:uid="{99B0A0F4-AEC8-4D0B-9E43-550673544926}"/>
    <cellStyle name="20% - Énfasis1 2 3 2 3 2 2 2" xfId="2026" xr:uid="{3EFCED72-D0DE-45BD-84D1-88996C104CB1}"/>
    <cellStyle name="20% - Énfasis1 2 3 2 3 2 2 2 2" xfId="2027" xr:uid="{3FDC1908-5815-4EAD-8CCB-D834D99E09BA}"/>
    <cellStyle name="20% - Énfasis1 2 3 2 3 2 2 3" xfId="2028" xr:uid="{4477B126-9FB7-4DAC-8E64-69751C15594E}"/>
    <cellStyle name="20% - Énfasis1 2 3 2 3 2 3" xfId="2029" xr:uid="{03558AA5-9DF1-4FEC-8D93-24D4DA4D729A}"/>
    <cellStyle name="20% - Énfasis1 2 3 2 3 2 3 2" xfId="2030" xr:uid="{7C1E41CA-1B56-40C0-BA41-C5F02C80614A}"/>
    <cellStyle name="20% - Énfasis1 2 3 2 3 2 4" xfId="2031" xr:uid="{6C5B0876-0E1C-495C-86B5-7C7B45C72E38}"/>
    <cellStyle name="20% - Énfasis1 2 3 2 3 3" xfId="2032" xr:uid="{FF8030F5-F7C7-4E94-BF19-9BC18DF08445}"/>
    <cellStyle name="20% - Énfasis1 2 3 2 3 3 2" xfId="2033" xr:uid="{3F01274B-6B8A-424D-A462-B4A03EDF1291}"/>
    <cellStyle name="20% - Énfasis1 2 3 2 3 3 2 2" xfId="2034" xr:uid="{51662BBF-C8C1-430E-B1F8-5F0548D7D084}"/>
    <cellStyle name="20% - Énfasis1 2 3 2 3 3 3" xfId="2035" xr:uid="{A7660C28-1DA3-418A-91F8-C6994123B4B4}"/>
    <cellStyle name="20% - Énfasis1 2 3 2 3 4" xfId="2036" xr:uid="{22D4CADB-8DB4-4E86-BA9F-EF1EC149CE45}"/>
    <cellStyle name="20% - Énfasis1 2 3 2 3 4 2" xfId="2037" xr:uid="{396CB93C-38E7-4C22-8F7E-31C5F9978413}"/>
    <cellStyle name="20% - Énfasis1 2 3 2 3 5" xfId="2038" xr:uid="{C185C8C5-1E3B-4634-98C0-CF99D41E9350}"/>
    <cellStyle name="20% - Énfasis1 2 3 2 4" xfId="2039" xr:uid="{D71A3297-9A87-4260-AB17-85DB4F43D49D}"/>
    <cellStyle name="20% - Énfasis1 2 3 2 4 2" xfId="2040" xr:uid="{91345644-63DE-454D-8F91-EB59F44F338E}"/>
    <cellStyle name="20% - Énfasis1 2 3 2 4 2 2" xfId="2041" xr:uid="{FAF41F79-7501-4DB4-8F77-F8FF758A06C8}"/>
    <cellStyle name="20% - Énfasis1 2 3 2 4 2 2 2" xfId="2042" xr:uid="{AF02A6C8-30C1-4D54-A000-C61BDC295EAB}"/>
    <cellStyle name="20% - Énfasis1 2 3 2 4 2 3" xfId="2043" xr:uid="{0187F31F-2F15-49BC-8C44-23F0AB50874E}"/>
    <cellStyle name="20% - Énfasis1 2 3 2 4 3" xfId="2044" xr:uid="{4E4347EC-D22F-4C8F-AB8B-0C507D1E0B22}"/>
    <cellStyle name="20% - Énfasis1 2 3 2 4 3 2" xfId="2045" xr:uid="{1690E30D-01D5-41CD-BCDD-A5754F66606C}"/>
    <cellStyle name="20% - Énfasis1 2 3 2 4 4" xfId="2046" xr:uid="{768B2A93-F636-47F7-83B2-B09EE08A9693}"/>
    <cellStyle name="20% - Énfasis1 2 3 2 5" xfId="2047" xr:uid="{1B7D1641-DB12-4481-8FC9-5D9086F996E5}"/>
    <cellStyle name="20% - Énfasis1 2 3 2 5 2" xfId="2048" xr:uid="{D34BDA5A-3967-4BC8-98C9-E379AA563460}"/>
    <cellStyle name="20% - Énfasis1 2 3 2 5 2 2" xfId="2049" xr:uid="{743236C6-11ED-4E7B-ACA9-D7CB5A2E0259}"/>
    <cellStyle name="20% - Énfasis1 2 3 2 5 3" xfId="2050" xr:uid="{A01CFB41-2CB2-4F11-B48E-BA4D3843CEEF}"/>
    <cellStyle name="20% - Énfasis1 2 3 2 6" xfId="2051" xr:uid="{16AADC4C-B71B-41AD-BF5F-92DD053B8C50}"/>
    <cellStyle name="20% - Énfasis1 2 3 2 6 2" xfId="2052" xr:uid="{863745AF-D91A-4C01-BEDE-C93F37C74170}"/>
    <cellStyle name="20% - Énfasis1 2 3 2 7" xfId="2053" xr:uid="{9295396E-3EA0-4E20-9FE4-A119E8FEA297}"/>
    <cellStyle name="20% - Énfasis1 2 3 2 8" xfId="2054" xr:uid="{31E47BE9-CD3A-42CF-9F5C-ED7B804E3EE6}"/>
    <cellStyle name="20% - Énfasis1 2 3 2 9" xfId="2055" xr:uid="{0F6D17C9-1E9A-4C5F-BB5A-BBF578FF34FD}"/>
    <cellStyle name="20% - Énfasis1 2 3 2_37. RESULTADO NEGOCIOS YOY" xfId="2056" xr:uid="{55FA1C65-B257-414D-BFF2-5167BD8DA7A2}"/>
    <cellStyle name="20% - Énfasis1 2 3 3" xfId="2057" xr:uid="{92B62150-90A1-47F4-A5B2-27F06DACB659}"/>
    <cellStyle name="20% - Énfasis1 2 3 3 2" xfId="2058" xr:uid="{E0B6F369-45B5-4F45-BC56-66765436D9C7}"/>
    <cellStyle name="20% - Énfasis1 2 3 3 2 2" xfId="2059" xr:uid="{ABE74FB2-C952-4A0B-B829-3238D659DD4F}"/>
    <cellStyle name="20% - Énfasis1 2 3 3 2 2 2" xfId="2060" xr:uid="{8EBD398C-9ACE-4EC2-A0DA-0907EDC59541}"/>
    <cellStyle name="20% - Énfasis1 2 3 3 2 2 2 2" xfId="2061" xr:uid="{1B243A0A-80AB-480B-B62B-E17BDCAECAAF}"/>
    <cellStyle name="20% - Énfasis1 2 3 3 2 2 2 2 2" xfId="2062" xr:uid="{EF619E24-575C-4EA6-B3A3-57C2F454EA00}"/>
    <cellStyle name="20% - Énfasis1 2 3 3 2 2 2 3" xfId="2063" xr:uid="{DBC2CBD9-4734-49A8-A1E5-E019CEC33D51}"/>
    <cellStyle name="20% - Énfasis1 2 3 3 2 2 3" xfId="2064" xr:uid="{053AE56B-3660-4055-9268-729741A3F5AE}"/>
    <cellStyle name="20% - Énfasis1 2 3 3 2 2 3 2" xfId="2065" xr:uid="{18A1A270-8DE5-4106-8B45-62E204DFCC18}"/>
    <cellStyle name="20% - Énfasis1 2 3 3 2 2 4" xfId="2066" xr:uid="{A2477C48-CF73-41BD-A506-C287101FDDF4}"/>
    <cellStyle name="20% - Énfasis1 2 3 3 2 3" xfId="2067" xr:uid="{4279C215-9435-4C50-9739-A63AD12EE21D}"/>
    <cellStyle name="20% - Énfasis1 2 3 3 2 3 2" xfId="2068" xr:uid="{6B78DA3E-4A68-4315-84F4-7B9EAF1B08BF}"/>
    <cellStyle name="20% - Énfasis1 2 3 3 2 3 2 2" xfId="2069" xr:uid="{C9D10A67-3A05-481F-BF47-619A978116DD}"/>
    <cellStyle name="20% - Énfasis1 2 3 3 2 3 3" xfId="2070" xr:uid="{01386A20-6FF1-4D2A-AED0-DE75A250837A}"/>
    <cellStyle name="20% - Énfasis1 2 3 3 2 4" xfId="2071" xr:uid="{32AEC78C-2EC9-4A7D-8220-07A6C1188DFF}"/>
    <cellStyle name="20% - Énfasis1 2 3 3 2 4 2" xfId="2072" xr:uid="{E78BBC31-1FF4-4DA6-86CC-7264CC9C333A}"/>
    <cellStyle name="20% - Énfasis1 2 3 3 2 5" xfId="2073" xr:uid="{185CB558-799B-4C81-B8BB-DD36921EBCF3}"/>
    <cellStyle name="20% - Énfasis1 2 3 3 3" xfId="2074" xr:uid="{5FCD606C-2F29-489D-B588-5590318107EA}"/>
    <cellStyle name="20% - Énfasis1 2 3 3 3 2" xfId="2075" xr:uid="{B462CDA2-E46A-4AEF-9E76-E629B9276389}"/>
    <cellStyle name="20% - Énfasis1 2 3 3 3 2 2" xfId="2076" xr:uid="{31A3A12F-D522-45F6-A2E4-A0C12B414F6A}"/>
    <cellStyle name="20% - Énfasis1 2 3 3 3 2 2 2" xfId="2077" xr:uid="{F2CFF22B-A2C2-42D0-AEAB-2EDEB7C59614}"/>
    <cellStyle name="20% - Énfasis1 2 3 3 3 2 3" xfId="2078" xr:uid="{95B7EC84-23C6-4BC1-88BE-CF415C474E31}"/>
    <cellStyle name="20% - Énfasis1 2 3 3 3 3" xfId="2079" xr:uid="{5AC88680-9385-4EC0-9BC5-15F48C5B15E2}"/>
    <cellStyle name="20% - Énfasis1 2 3 3 3 3 2" xfId="2080" xr:uid="{7F9FE51F-70B0-4CC4-AF84-5B0E1031052C}"/>
    <cellStyle name="20% - Énfasis1 2 3 3 3 4" xfId="2081" xr:uid="{F5FE99A8-F280-490C-9085-C34A84B1F661}"/>
    <cellStyle name="20% - Énfasis1 2 3 3 4" xfId="2082" xr:uid="{55114644-508F-40F0-806A-80748E00A615}"/>
    <cellStyle name="20% - Énfasis1 2 3 3 4 2" xfId="2083" xr:uid="{E633C8D9-14B9-4302-B718-4F44492BED94}"/>
    <cellStyle name="20% - Énfasis1 2 3 3 4 2 2" xfId="2084" xr:uid="{510770FC-E307-4B93-9387-BC69B94E8D8E}"/>
    <cellStyle name="20% - Énfasis1 2 3 3 4 3" xfId="2085" xr:uid="{24A7AC37-A099-4C2B-AFA2-C7296343B18A}"/>
    <cellStyle name="20% - Énfasis1 2 3 3 5" xfId="2086" xr:uid="{77946992-BC70-46B9-B6CE-A3138333E837}"/>
    <cellStyle name="20% - Énfasis1 2 3 3 5 2" xfId="2087" xr:uid="{163FA9AB-91B9-48B9-97E9-04E1F9AEE560}"/>
    <cellStyle name="20% - Énfasis1 2 3 3 6" xfId="2088" xr:uid="{4A8C5552-7279-47D9-8F8E-7CD4A0F8C187}"/>
    <cellStyle name="20% - Énfasis1 2 3 4" xfId="2089" xr:uid="{30F2A4CC-B1A2-4DD4-A7CD-FD07EB021BE9}"/>
    <cellStyle name="20% - Énfasis1 2 3 4 2" xfId="2090" xr:uid="{12B9B422-6F8D-491B-A3C4-9B76A5BA3415}"/>
    <cellStyle name="20% - Énfasis1 2 3 4 2 2" xfId="2091" xr:uid="{C9F4E28B-A337-422A-BF9C-0FD879883F33}"/>
    <cellStyle name="20% - Énfasis1 2 3 4 2 2 2" xfId="2092" xr:uid="{444F545F-EDA2-4348-9B3A-55CCBCED0FB4}"/>
    <cellStyle name="20% - Énfasis1 2 3 4 2 2 2 2" xfId="2093" xr:uid="{3F1F37B0-504F-490A-96E4-1D17D61D80FB}"/>
    <cellStyle name="20% - Énfasis1 2 3 4 2 2 3" xfId="2094" xr:uid="{47D4371E-E055-457B-9DA1-1504ECCC5532}"/>
    <cellStyle name="20% - Énfasis1 2 3 4 2 3" xfId="2095" xr:uid="{93FFC40E-88E5-4E08-850D-96DB8610AFC0}"/>
    <cellStyle name="20% - Énfasis1 2 3 4 2 3 2" xfId="2096" xr:uid="{33F928F4-760E-49C1-9187-D5655BEC8B54}"/>
    <cellStyle name="20% - Énfasis1 2 3 4 2 4" xfId="2097" xr:uid="{AB51D03F-8D91-41AD-93B1-DAFE3EEFCC14}"/>
    <cellStyle name="20% - Énfasis1 2 3 4 3" xfId="2098" xr:uid="{872ACB2B-5741-4D8F-906E-399041EDDC6A}"/>
    <cellStyle name="20% - Énfasis1 2 3 4 3 2" xfId="2099" xr:uid="{D5580A7E-6210-4B01-87AE-E6898A71C8B8}"/>
    <cellStyle name="20% - Énfasis1 2 3 4 3 2 2" xfId="2100" xr:uid="{E5ED8DD2-84B3-467B-8F37-C3AE10429C86}"/>
    <cellStyle name="20% - Énfasis1 2 3 4 3 3" xfId="2101" xr:uid="{3A682FB8-DF34-4F98-8C40-064BE6AA7BFA}"/>
    <cellStyle name="20% - Énfasis1 2 3 4 4" xfId="2102" xr:uid="{62F5E7B7-1716-4915-94E4-9FA7A87D3ADA}"/>
    <cellStyle name="20% - Énfasis1 2 3 4 4 2" xfId="2103" xr:uid="{3B7B5C07-BE63-419E-9003-6FED56CA58AF}"/>
    <cellStyle name="20% - Énfasis1 2 3 4 5" xfId="2104" xr:uid="{959D2526-E9CF-48CD-B5AD-E05D03FB8D90}"/>
    <cellStyle name="20% - Énfasis1 2 3 5" xfId="2105" xr:uid="{BF29BAFB-A16A-48C0-8477-38AD2E43F3BC}"/>
    <cellStyle name="20% - Énfasis1 2 3 5 2" xfId="2106" xr:uid="{48789C26-7AD6-446C-96E6-E9D3CEF3A45C}"/>
    <cellStyle name="20% - Énfasis1 2 3 5 2 2" xfId="2107" xr:uid="{B4718CC6-9540-47DD-A40C-DA7FA29E1616}"/>
    <cellStyle name="20% - Énfasis1 2 3 5 2 2 2" xfId="2108" xr:uid="{069AFB48-2E01-49C9-8926-1CCFB779230D}"/>
    <cellStyle name="20% - Énfasis1 2 3 5 2 3" xfId="2109" xr:uid="{A31FCA8A-1FBB-4FFC-A332-33ED02FE0D86}"/>
    <cellStyle name="20% - Énfasis1 2 3 5 3" xfId="2110" xr:uid="{D03D65C8-6377-4B72-932F-3CAC19BEF4AF}"/>
    <cellStyle name="20% - Énfasis1 2 3 5 3 2" xfId="2111" xr:uid="{72DACCE8-BCDC-40E8-BB25-DF83F393BD57}"/>
    <cellStyle name="20% - Énfasis1 2 3 5 4" xfId="2112" xr:uid="{52A11FE5-A68E-4042-8844-9018F426B2E1}"/>
    <cellStyle name="20% - Énfasis1 2 3 6" xfId="2113" xr:uid="{A44A43EF-500D-4671-9B79-80A99F776FFC}"/>
    <cellStyle name="20% - Énfasis1 2 3 6 2" xfId="2114" xr:uid="{845FCB2C-9E43-4B0D-8A3F-FC6C6BCF94C3}"/>
    <cellStyle name="20% - Énfasis1 2 3 6 2 2" xfId="2115" xr:uid="{88B828DE-0C99-4FEA-9DA2-1DC2AAEBB708}"/>
    <cellStyle name="20% - Énfasis1 2 3 6 3" xfId="2116" xr:uid="{2544A8C0-BD8B-44FF-BA3C-E337FECAD560}"/>
    <cellStyle name="20% - Énfasis1 2 3 7" xfId="2117" xr:uid="{6609D0CC-F2BA-43E2-BC7A-2EBB5E22E600}"/>
    <cellStyle name="20% - Énfasis1 2 3 7 2" xfId="2118" xr:uid="{67F211CC-4F0C-4BDF-AD25-AE900E661A13}"/>
    <cellStyle name="20% - Énfasis1 2 3 8" xfId="2119" xr:uid="{C37A93AE-5E26-4296-BD63-2436E7DB7AE5}"/>
    <cellStyle name="20% - Énfasis1 2 3 9" xfId="2120" xr:uid="{82847588-51B3-4EA9-A717-871FF8BC7D51}"/>
    <cellStyle name="20% - Énfasis1 2 3_37. RESULTADO NEGOCIOS YOY" xfId="2121" xr:uid="{DD6C2184-F92E-47C3-93AE-35D93FF9E45C}"/>
    <cellStyle name="20% - Énfasis1 2 4" xfId="2122" xr:uid="{D42ACE9E-98E1-4DC4-BFC4-DAD71A060E8F}"/>
    <cellStyle name="20% - Énfasis1 2 4 10" xfId="2123" xr:uid="{4F214E87-C50E-4182-8572-2914DF57F2CB}"/>
    <cellStyle name="20% - Énfasis1 2 4 11" xfId="2124" xr:uid="{62422425-BCFF-49E8-A824-9B382764FA5A}"/>
    <cellStyle name="20% - Énfasis1 2 4 12" xfId="2125" xr:uid="{7FDFA15B-E14F-4883-8B6A-207F74628825}"/>
    <cellStyle name="20% - Énfasis1 2 4 2" xfId="2126" xr:uid="{65C48BAC-3480-4B31-A4AD-B138FA14CA26}"/>
    <cellStyle name="20% - Énfasis1 2 4 2 2" xfId="2127" xr:uid="{3E9B9012-5DA1-4241-B4A5-BE1E78801E35}"/>
    <cellStyle name="20% - Énfasis1 2 4 2 2 2" xfId="2128" xr:uid="{71D659C5-B0E4-43AD-9CF5-AE6DABB1287B}"/>
    <cellStyle name="20% - Énfasis1 2 4 2 2 2 2" xfId="2129" xr:uid="{E1A780C5-C830-4470-9587-C59214096F3E}"/>
    <cellStyle name="20% - Énfasis1 2 4 2 2 2 2 2" xfId="2130" xr:uid="{7164A58D-D144-4197-BDD5-47487F30DC83}"/>
    <cellStyle name="20% - Énfasis1 2 4 2 2 2 2 2 2" xfId="2131" xr:uid="{5F229471-62DE-4633-B047-FD008E3E6819}"/>
    <cellStyle name="20% - Énfasis1 2 4 2 2 2 2 2 2 2" xfId="2132" xr:uid="{576CD8C1-97E5-4875-B244-EF7FDF90D12D}"/>
    <cellStyle name="20% - Énfasis1 2 4 2 2 2 2 2 3" xfId="2133" xr:uid="{BDF67913-3CC2-4F62-8057-E53ADF57FAA1}"/>
    <cellStyle name="20% - Énfasis1 2 4 2 2 2 2 3" xfId="2134" xr:uid="{9E337D7C-7ACE-4650-895F-B0F1E613BCB7}"/>
    <cellStyle name="20% - Énfasis1 2 4 2 2 2 2 3 2" xfId="2135" xr:uid="{91DB44C6-FDB7-48B2-8666-CB3B0B77A74F}"/>
    <cellStyle name="20% - Énfasis1 2 4 2 2 2 2 4" xfId="2136" xr:uid="{DDED5BC7-BFA4-402C-837D-32F1108996ED}"/>
    <cellStyle name="20% - Énfasis1 2 4 2 2 2 3" xfId="2137" xr:uid="{08B0767E-5AB1-41B6-80B4-754F77BC2551}"/>
    <cellStyle name="20% - Énfasis1 2 4 2 2 2 3 2" xfId="2138" xr:uid="{BD6A14DF-687F-4A69-8624-C39E11DC6AB1}"/>
    <cellStyle name="20% - Énfasis1 2 4 2 2 2 3 2 2" xfId="2139" xr:uid="{A1A6E55B-74D2-4815-90DB-472E0C133860}"/>
    <cellStyle name="20% - Énfasis1 2 4 2 2 2 3 3" xfId="2140" xr:uid="{B475639E-D7DD-46FC-9E92-2364D96FDD6C}"/>
    <cellStyle name="20% - Énfasis1 2 4 2 2 2 4" xfId="2141" xr:uid="{18DEE01C-1EB2-4682-BCE1-E5073410926F}"/>
    <cellStyle name="20% - Énfasis1 2 4 2 2 2 4 2" xfId="2142" xr:uid="{B0A8652A-70CC-437D-92AA-60564DB8CB21}"/>
    <cellStyle name="20% - Énfasis1 2 4 2 2 2 5" xfId="2143" xr:uid="{28C04C74-9DC9-4F3C-820D-1493F0BE578A}"/>
    <cellStyle name="20% - Énfasis1 2 4 2 2 3" xfId="2144" xr:uid="{97F5A1DF-9E55-4224-9355-CE8A3D957857}"/>
    <cellStyle name="20% - Énfasis1 2 4 2 2 3 2" xfId="2145" xr:uid="{79A7E476-8E77-421F-BD64-F882A98B372F}"/>
    <cellStyle name="20% - Énfasis1 2 4 2 2 3 2 2" xfId="2146" xr:uid="{6A2E3CC0-3E73-4EFE-96C6-0F7AB0B66F5A}"/>
    <cellStyle name="20% - Énfasis1 2 4 2 2 3 2 2 2" xfId="2147" xr:uid="{5DE87C2B-F4B0-4944-A109-9704C3630511}"/>
    <cellStyle name="20% - Énfasis1 2 4 2 2 3 2 3" xfId="2148" xr:uid="{BB787CFC-3E72-4794-A670-1AD74325A226}"/>
    <cellStyle name="20% - Énfasis1 2 4 2 2 3 3" xfId="2149" xr:uid="{3BCF4A27-BF22-4C04-A167-917FF007E731}"/>
    <cellStyle name="20% - Énfasis1 2 4 2 2 3 3 2" xfId="2150" xr:uid="{C380E0BC-92CA-4685-A53A-37C41A06BFC8}"/>
    <cellStyle name="20% - Énfasis1 2 4 2 2 3 4" xfId="2151" xr:uid="{6A900D31-8B5F-47C2-823D-D1FD8BD5FB2A}"/>
    <cellStyle name="20% - Énfasis1 2 4 2 2 4" xfId="2152" xr:uid="{DD0842CF-A171-4A9A-9140-136C4277A340}"/>
    <cellStyle name="20% - Énfasis1 2 4 2 2 4 2" xfId="2153" xr:uid="{3FCD7E1D-C5C9-4487-92CF-8BA2C64F478C}"/>
    <cellStyle name="20% - Énfasis1 2 4 2 2 4 2 2" xfId="2154" xr:uid="{988B9B50-9ABB-438B-96AF-7CCCB379FF7A}"/>
    <cellStyle name="20% - Énfasis1 2 4 2 2 4 3" xfId="2155" xr:uid="{5F9C050D-ADED-4B63-ADE5-4AAFC43CE16F}"/>
    <cellStyle name="20% - Énfasis1 2 4 2 2 5" xfId="2156" xr:uid="{F651BB04-CB5A-46AD-B0A5-23D6AF4FF451}"/>
    <cellStyle name="20% - Énfasis1 2 4 2 2 5 2" xfId="2157" xr:uid="{CE2671A5-8160-431B-B88C-92C439E1B535}"/>
    <cellStyle name="20% - Énfasis1 2 4 2 2 6" xfId="2158" xr:uid="{A2524E35-C2C4-4E38-8C01-3D055553B284}"/>
    <cellStyle name="20% - Énfasis1 2 4 2 3" xfId="2159" xr:uid="{65A01AA8-4BB3-4F57-B694-EFA8FE605BFC}"/>
    <cellStyle name="20% - Énfasis1 2 4 2 3 2" xfId="2160" xr:uid="{40FCADD6-92F8-4FF0-9DCA-0FE98122FC19}"/>
    <cellStyle name="20% - Énfasis1 2 4 2 3 2 2" xfId="2161" xr:uid="{2C470CA7-8E7E-4828-BE31-46002CF76F43}"/>
    <cellStyle name="20% - Énfasis1 2 4 2 3 2 2 2" xfId="2162" xr:uid="{0D0331BC-8A68-4B97-845F-622AFA124317}"/>
    <cellStyle name="20% - Énfasis1 2 4 2 3 2 2 2 2" xfId="2163" xr:uid="{C1BE4DF0-A09C-40C9-BD23-8F230EE34A78}"/>
    <cellStyle name="20% - Énfasis1 2 4 2 3 2 2 3" xfId="2164" xr:uid="{CB9E073E-7357-4942-94D2-AD6715B8F871}"/>
    <cellStyle name="20% - Énfasis1 2 4 2 3 2 3" xfId="2165" xr:uid="{AD5C8AA9-3D8A-4943-B20E-337D5FE272C7}"/>
    <cellStyle name="20% - Énfasis1 2 4 2 3 2 3 2" xfId="2166" xr:uid="{65C22876-C6EA-4EB5-826F-5001AC080976}"/>
    <cellStyle name="20% - Énfasis1 2 4 2 3 2 4" xfId="2167" xr:uid="{625F43A4-1236-405E-8888-9B5375EBFDF6}"/>
    <cellStyle name="20% - Énfasis1 2 4 2 3 3" xfId="2168" xr:uid="{497F6EE5-B026-4370-9E10-BA98033BB11A}"/>
    <cellStyle name="20% - Énfasis1 2 4 2 3 3 2" xfId="2169" xr:uid="{4AEB1992-284F-4E20-9140-ED42775F0057}"/>
    <cellStyle name="20% - Énfasis1 2 4 2 3 3 2 2" xfId="2170" xr:uid="{779117A8-704A-4D85-A51A-E42368DEDED4}"/>
    <cellStyle name="20% - Énfasis1 2 4 2 3 3 3" xfId="2171" xr:uid="{F1CB5211-19DC-4434-8320-81D043EF0E2A}"/>
    <cellStyle name="20% - Énfasis1 2 4 2 3 4" xfId="2172" xr:uid="{03486F6B-C542-48F0-BE33-F472BC9910E4}"/>
    <cellStyle name="20% - Énfasis1 2 4 2 3 4 2" xfId="2173" xr:uid="{11971489-B923-4C92-A4CA-CE75B8B0B169}"/>
    <cellStyle name="20% - Énfasis1 2 4 2 3 5" xfId="2174" xr:uid="{2B1E82C7-A45B-4A12-9694-9858B30B63B4}"/>
    <cellStyle name="20% - Énfasis1 2 4 2 4" xfId="2175" xr:uid="{2CF1A1BF-DA6F-42AD-B707-6CB0D16F6A0D}"/>
    <cellStyle name="20% - Énfasis1 2 4 2 4 2" xfId="2176" xr:uid="{6295D437-D961-4D4B-B3F7-87669A4AB5EA}"/>
    <cellStyle name="20% - Énfasis1 2 4 2 4 2 2" xfId="2177" xr:uid="{5626C801-CC64-4C44-90A9-223BB14C87A0}"/>
    <cellStyle name="20% - Énfasis1 2 4 2 4 2 2 2" xfId="2178" xr:uid="{F65A6897-6587-4441-8620-8EE2D5D5E071}"/>
    <cellStyle name="20% - Énfasis1 2 4 2 4 2 3" xfId="2179" xr:uid="{F8AA4EE4-D5FD-47B2-8DC3-5A0DA28FCDD7}"/>
    <cellStyle name="20% - Énfasis1 2 4 2 4 3" xfId="2180" xr:uid="{97461184-F322-4FAB-A1FF-82F308F36F45}"/>
    <cellStyle name="20% - Énfasis1 2 4 2 4 3 2" xfId="2181" xr:uid="{F61627DE-0D1E-4F5C-A5E9-121872B7878A}"/>
    <cellStyle name="20% - Énfasis1 2 4 2 4 4" xfId="2182" xr:uid="{906028DD-F73E-4247-B63D-4F80CD3CD988}"/>
    <cellStyle name="20% - Énfasis1 2 4 2 5" xfId="2183" xr:uid="{47BFDCE5-0994-414A-BB03-C8105BA64643}"/>
    <cellStyle name="20% - Énfasis1 2 4 2 5 2" xfId="2184" xr:uid="{69F63D0D-57EA-4D08-9C2B-D92B0A300B1E}"/>
    <cellStyle name="20% - Énfasis1 2 4 2 5 2 2" xfId="2185" xr:uid="{CE607DCC-7136-4B60-8BAF-90BD2DCF2BDF}"/>
    <cellStyle name="20% - Énfasis1 2 4 2 5 3" xfId="2186" xr:uid="{571965B6-8FDF-4E23-ACE2-03D4C1B14D3C}"/>
    <cellStyle name="20% - Énfasis1 2 4 2 6" xfId="2187" xr:uid="{12A22CC7-67EB-4919-B0A0-2707784F5615}"/>
    <cellStyle name="20% - Énfasis1 2 4 2 6 2" xfId="2188" xr:uid="{5C2618FC-C7CB-41C4-A706-42EB4DD98EAA}"/>
    <cellStyle name="20% - Énfasis1 2 4 2 7" xfId="2189" xr:uid="{536020DA-FC95-4FBD-8EC6-2ADD3B1E6151}"/>
    <cellStyle name="20% - Énfasis1 2 4 3" xfId="2190" xr:uid="{7E87CB5E-9E8F-4363-9ACE-4622846200E8}"/>
    <cellStyle name="20% - Énfasis1 2 4 3 2" xfId="2191" xr:uid="{537E1098-AEA4-42D7-B651-BCEA2CBFEC98}"/>
    <cellStyle name="20% - Énfasis1 2 4 3 2 2" xfId="2192" xr:uid="{C3B912A7-6191-4260-BC43-2248159321E2}"/>
    <cellStyle name="20% - Énfasis1 2 4 3 2 2 2" xfId="2193" xr:uid="{69A7B27B-628F-4BC1-AC6C-B90F3C3B2B31}"/>
    <cellStyle name="20% - Énfasis1 2 4 3 2 2 2 2" xfId="2194" xr:uid="{B50C2EE5-CF62-402C-A65C-6DBBAD7678DB}"/>
    <cellStyle name="20% - Énfasis1 2 4 3 2 2 2 2 2" xfId="2195" xr:uid="{AFE82BC6-CDE3-492B-8264-4EB934E88BCC}"/>
    <cellStyle name="20% - Énfasis1 2 4 3 2 2 2 3" xfId="2196" xr:uid="{B77FA140-FD68-426E-B67E-FB827DD8A6E2}"/>
    <cellStyle name="20% - Énfasis1 2 4 3 2 2 3" xfId="2197" xr:uid="{191CF3DD-9CE1-42D3-A956-79743220E503}"/>
    <cellStyle name="20% - Énfasis1 2 4 3 2 2 3 2" xfId="2198" xr:uid="{B7E5FE4C-5245-4354-B6B8-A9981EB671A3}"/>
    <cellStyle name="20% - Énfasis1 2 4 3 2 2 4" xfId="2199" xr:uid="{65B9CC9C-D84E-4D4C-82C4-E58D3902C88F}"/>
    <cellStyle name="20% - Énfasis1 2 4 3 2 3" xfId="2200" xr:uid="{E22993BF-E220-425D-9F88-F0E5CEDAECB5}"/>
    <cellStyle name="20% - Énfasis1 2 4 3 2 3 2" xfId="2201" xr:uid="{BC1B75ED-AAFB-4B61-8005-FA8A6E4643F2}"/>
    <cellStyle name="20% - Énfasis1 2 4 3 2 3 2 2" xfId="2202" xr:uid="{AD2A1E77-63E6-4A00-8115-EB156AAF3514}"/>
    <cellStyle name="20% - Énfasis1 2 4 3 2 3 3" xfId="2203" xr:uid="{91DBCD03-694B-4E21-B4B6-CD869F77ED12}"/>
    <cellStyle name="20% - Énfasis1 2 4 3 2 4" xfId="2204" xr:uid="{94CA71F3-D883-4B87-A540-1E2DBFD3D200}"/>
    <cellStyle name="20% - Énfasis1 2 4 3 2 4 2" xfId="2205" xr:uid="{93B36468-201D-45F1-81A3-D8BBF7A9431D}"/>
    <cellStyle name="20% - Énfasis1 2 4 3 2 5" xfId="2206" xr:uid="{39B0F791-E35D-42AD-8C68-86265E78E78A}"/>
    <cellStyle name="20% - Énfasis1 2 4 3 3" xfId="2207" xr:uid="{A068FE71-8E08-4DA0-A236-E32F37CADED0}"/>
    <cellStyle name="20% - Énfasis1 2 4 3 3 2" xfId="2208" xr:uid="{D0881F11-EFB7-4C06-B7A2-B2B331AD98D9}"/>
    <cellStyle name="20% - Énfasis1 2 4 3 3 2 2" xfId="2209" xr:uid="{F031F462-3F81-4433-A59D-F70A83E32FA7}"/>
    <cellStyle name="20% - Énfasis1 2 4 3 3 2 2 2" xfId="2210" xr:uid="{777884CE-BB3C-445B-9C5B-3868BBB787CE}"/>
    <cellStyle name="20% - Énfasis1 2 4 3 3 2 3" xfId="2211" xr:uid="{0A3EC7C0-1764-4037-AB14-627308851FED}"/>
    <cellStyle name="20% - Énfasis1 2 4 3 3 3" xfId="2212" xr:uid="{245C5890-92D8-432E-924F-00FD114239F0}"/>
    <cellStyle name="20% - Énfasis1 2 4 3 3 3 2" xfId="2213" xr:uid="{E5E365B3-A9A7-4BDA-AF4A-B4BBFFF9EEDA}"/>
    <cellStyle name="20% - Énfasis1 2 4 3 3 4" xfId="2214" xr:uid="{C59B8F89-9DD9-4E24-A395-056624F47033}"/>
    <cellStyle name="20% - Énfasis1 2 4 3 4" xfId="2215" xr:uid="{14A317B6-4E0C-4B43-8EFA-37B8C780BC5C}"/>
    <cellStyle name="20% - Énfasis1 2 4 3 4 2" xfId="2216" xr:uid="{07E9373F-47C1-41FF-9BE2-CCEC5B0BC8CD}"/>
    <cellStyle name="20% - Énfasis1 2 4 3 4 2 2" xfId="2217" xr:uid="{73F8E7B1-41C0-4C26-B35B-E1276C47A5A2}"/>
    <cellStyle name="20% - Énfasis1 2 4 3 4 3" xfId="2218" xr:uid="{ABA1F2B1-3F1A-4DDD-B48A-D0267BB95C58}"/>
    <cellStyle name="20% - Énfasis1 2 4 3 5" xfId="2219" xr:uid="{9BC43EF8-6355-4201-8520-B0DF8DAB96FA}"/>
    <cellStyle name="20% - Énfasis1 2 4 3 5 2" xfId="2220" xr:uid="{8DEF8706-B3B3-4C49-B11E-552BB059CF6B}"/>
    <cellStyle name="20% - Énfasis1 2 4 3 6" xfId="2221" xr:uid="{70AA7CCF-7D64-46FC-B12B-66C288B421CA}"/>
    <cellStyle name="20% - Énfasis1 2 4 4" xfId="2222" xr:uid="{F0A52EA9-DC77-474E-971D-B909970EFBAE}"/>
    <cellStyle name="20% - Énfasis1 2 4 4 2" xfId="2223" xr:uid="{65F14C23-1B65-428B-89AB-3D9D51158CE5}"/>
    <cellStyle name="20% - Énfasis1 2 4 4 2 2" xfId="2224" xr:uid="{9F6F0EEE-BA4E-4B75-AA60-C6A117CE9169}"/>
    <cellStyle name="20% - Énfasis1 2 4 4 2 2 2" xfId="2225" xr:uid="{5CBDF2EC-1DB7-4986-ABB0-1CDBA4211F2C}"/>
    <cellStyle name="20% - Énfasis1 2 4 4 2 2 2 2" xfId="2226" xr:uid="{2024F5E9-E369-4950-99EC-D86E73D7C0FD}"/>
    <cellStyle name="20% - Énfasis1 2 4 4 2 2 3" xfId="2227" xr:uid="{C9B00399-3EC6-42E2-8652-311F9D8CB186}"/>
    <cellStyle name="20% - Énfasis1 2 4 4 2 3" xfId="2228" xr:uid="{0B2E0DD6-8F71-466F-893E-E248636F4CA9}"/>
    <cellStyle name="20% - Énfasis1 2 4 4 2 3 2" xfId="2229" xr:uid="{D5D5E9C0-5117-4D84-BB92-D37F1DA78A79}"/>
    <cellStyle name="20% - Énfasis1 2 4 4 2 4" xfId="2230" xr:uid="{6EBFB5E3-8021-45AF-BB72-85BBFD15CD99}"/>
    <cellStyle name="20% - Énfasis1 2 4 4 3" xfId="2231" xr:uid="{86857529-0B79-4973-AE04-F7AC14EC273A}"/>
    <cellStyle name="20% - Énfasis1 2 4 4 3 2" xfId="2232" xr:uid="{0643B312-E2BF-497F-95A3-B5192C5B1C97}"/>
    <cellStyle name="20% - Énfasis1 2 4 4 3 2 2" xfId="2233" xr:uid="{6ADD4E8C-708D-4DEC-9C94-D67573BE8C07}"/>
    <cellStyle name="20% - Énfasis1 2 4 4 3 3" xfId="2234" xr:uid="{ECF2C448-B5FF-479A-AFA8-EAC6B201D47C}"/>
    <cellStyle name="20% - Énfasis1 2 4 4 4" xfId="2235" xr:uid="{99CB5DB2-38F8-4F65-87D6-1BEA0D6FB257}"/>
    <cellStyle name="20% - Énfasis1 2 4 4 4 2" xfId="2236" xr:uid="{D9649D0E-9BA4-4E8E-9B6D-90449C017D85}"/>
    <cellStyle name="20% - Énfasis1 2 4 4 5" xfId="2237" xr:uid="{8035908F-BC75-4DDD-82A4-FF705F1B05F1}"/>
    <cellStyle name="20% - Énfasis1 2 4 5" xfId="2238" xr:uid="{143F14B1-209E-4583-AEBC-73FC719CFE39}"/>
    <cellStyle name="20% - Énfasis1 2 4 5 2" xfId="2239" xr:uid="{9B57D74F-D064-4388-9D01-7FD0E3EFC706}"/>
    <cellStyle name="20% - Énfasis1 2 4 5 2 2" xfId="2240" xr:uid="{5FA69B74-A050-4FB7-8634-44445CD27FDA}"/>
    <cellStyle name="20% - Énfasis1 2 4 5 2 2 2" xfId="2241" xr:uid="{88A9EE30-2AF5-4215-A922-D3AD6117B988}"/>
    <cellStyle name="20% - Énfasis1 2 4 5 2 3" xfId="2242" xr:uid="{A3ACF908-C656-41B1-B994-7F85AE14D61B}"/>
    <cellStyle name="20% - Énfasis1 2 4 5 3" xfId="2243" xr:uid="{75A88F98-6CC6-4525-8240-9ED54E6CCB24}"/>
    <cellStyle name="20% - Énfasis1 2 4 5 3 2" xfId="2244" xr:uid="{C3B4CBFC-FF51-4665-B8B1-A27EE2A6D171}"/>
    <cellStyle name="20% - Énfasis1 2 4 5 4" xfId="2245" xr:uid="{E62E0F21-AC63-47A6-BFD7-B080A6AF4B01}"/>
    <cellStyle name="20% - Énfasis1 2 4 6" xfId="2246" xr:uid="{83E98EEA-C5BF-46D1-BFF7-03CEB9562662}"/>
    <cellStyle name="20% - Énfasis1 2 4 6 2" xfId="2247" xr:uid="{E818E5C6-25B3-4F7A-8CDE-2FA9F98A1451}"/>
    <cellStyle name="20% - Énfasis1 2 4 6 2 2" xfId="2248" xr:uid="{709EC238-A495-4BA3-85C5-4AD0EAB36EC7}"/>
    <cellStyle name="20% - Énfasis1 2 4 6 3" xfId="2249" xr:uid="{A9C4E2A4-A281-4568-A2AA-40EED26F7C54}"/>
    <cellStyle name="20% - Énfasis1 2 4 7" xfId="2250" xr:uid="{6FCA32DF-3525-43B0-9E01-A3C9EBB8A82A}"/>
    <cellStyle name="20% - Énfasis1 2 4 7 2" xfId="2251" xr:uid="{523AFF81-6D25-4140-A829-15EABC205039}"/>
    <cellStyle name="20% - Énfasis1 2 4 8" xfId="2252" xr:uid="{6974F991-AB61-4DD1-8419-7AB98C5DBA9B}"/>
    <cellStyle name="20% - Énfasis1 2 4 9" xfId="2253" xr:uid="{DDB52D1C-6E6E-49A6-A65D-F191CC5288DF}"/>
    <cellStyle name="20% - Énfasis1 2 4_37. RESULTADO NEGOCIOS YOY" xfId="2254" xr:uid="{67FE3D10-1129-4BE3-9CB8-BC9D7A4642AA}"/>
    <cellStyle name="20% - Énfasis1 2 5" xfId="2255" xr:uid="{D60ADBBA-AFD8-4137-940A-9B6C0ED8BFAA}"/>
    <cellStyle name="20% - Énfasis1 2 5 10" xfId="2256" xr:uid="{618053E5-3F47-4A37-9DCB-E6B085503065}"/>
    <cellStyle name="20% - Énfasis1 2 5 11" xfId="2257" xr:uid="{5ED74FAB-AE7B-4A5B-B2BE-6C93BFFEAB75}"/>
    <cellStyle name="20% - Énfasis1 2 5 12" xfId="2258" xr:uid="{44A720C1-192A-43E5-9D5A-CA63DC5AE937}"/>
    <cellStyle name="20% - Énfasis1 2 5 2" xfId="2259" xr:uid="{3494E9F4-C680-4B71-8131-0B0A4BD604DD}"/>
    <cellStyle name="20% - Énfasis1 2 5 2 2" xfId="2260" xr:uid="{E5E4FB1D-2408-4526-A236-604BF381DFA7}"/>
    <cellStyle name="20% - Énfasis1 2 5 2 2 2" xfId="2261" xr:uid="{13938C95-97A6-4503-AB9B-75BC30DB8C5C}"/>
    <cellStyle name="20% - Énfasis1 2 5 2 2 2 2" xfId="2262" xr:uid="{CCF2F27B-4A1D-4EF7-92A8-6F0C756E94FE}"/>
    <cellStyle name="20% - Énfasis1 2 5 2 2 2 2 2" xfId="2263" xr:uid="{102F732F-0254-4B5F-9B9D-E986954A722C}"/>
    <cellStyle name="20% - Énfasis1 2 5 2 2 2 2 2 2" xfId="2264" xr:uid="{5D6814A9-B84E-44C8-A4A3-AB6968416876}"/>
    <cellStyle name="20% - Énfasis1 2 5 2 2 2 2 2 2 2" xfId="2265" xr:uid="{3B5265A1-DCE3-4AFD-B58A-8360486B22C5}"/>
    <cellStyle name="20% - Énfasis1 2 5 2 2 2 2 2 3" xfId="2266" xr:uid="{8B58D8D3-EFFA-4BCE-A09F-D511B1BB475C}"/>
    <cellStyle name="20% - Énfasis1 2 5 2 2 2 2 3" xfId="2267" xr:uid="{49D61BE4-65A4-4FEC-9B80-4A19DA73A454}"/>
    <cellStyle name="20% - Énfasis1 2 5 2 2 2 2 3 2" xfId="2268" xr:uid="{346078E5-0B2A-49F5-828A-F270B193F2E9}"/>
    <cellStyle name="20% - Énfasis1 2 5 2 2 2 2 4" xfId="2269" xr:uid="{BBA948CC-2B99-4AA7-8C9E-C0A9F9707CAA}"/>
    <cellStyle name="20% - Énfasis1 2 5 2 2 2 3" xfId="2270" xr:uid="{2E25328C-37C1-4CBC-9D38-376E60C78E60}"/>
    <cellStyle name="20% - Énfasis1 2 5 2 2 2 3 2" xfId="2271" xr:uid="{E7E8B8B1-F1F0-46D1-9A26-F0DE8C984383}"/>
    <cellStyle name="20% - Énfasis1 2 5 2 2 2 3 2 2" xfId="2272" xr:uid="{95CFAF36-F74E-4967-948D-8456F3CADCFB}"/>
    <cellStyle name="20% - Énfasis1 2 5 2 2 2 3 3" xfId="2273" xr:uid="{AEB12D0C-F89B-4DCA-B6FF-4137C9DA1B54}"/>
    <cellStyle name="20% - Énfasis1 2 5 2 2 2 4" xfId="2274" xr:uid="{F9A26B21-ED90-4F0B-AF57-891431617D0A}"/>
    <cellStyle name="20% - Énfasis1 2 5 2 2 2 4 2" xfId="2275" xr:uid="{7D263CCB-B85D-4F73-9C96-E88DD69F215B}"/>
    <cellStyle name="20% - Énfasis1 2 5 2 2 2 5" xfId="2276" xr:uid="{5A55BF81-DD0C-406A-8A95-71225AB25357}"/>
    <cellStyle name="20% - Énfasis1 2 5 2 2 3" xfId="2277" xr:uid="{239E63C6-1F72-406A-A4FE-DB7E24338880}"/>
    <cellStyle name="20% - Énfasis1 2 5 2 2 3 2" xfId="2278" xr:uid="{2C8150CE-F32D-4CE9-9477-9C8416799E52}"/>
    <cellStyle name="20% - Énfasis1 2 5 2 2 3 2 2" xfId="2279" xr:uid="{3C1005DF-E94D-487B-B65B-80F823E199DA}"/>
    <cellStyle name="20% - Énfasis1 2 5 2 2 3 2 2 2" xfId="2280" xr:uid="{5171D53E-1E4A-4777-92A7-9B9F69C461C7}"/>
    <cellStyle name="20% - Énfasis1 2 5 2 2 3 2 3" xfId="2281" xr:uid="{CC7391F5-AB39-47D6-BE6B-08A06FED7A97}"/>
    <cellStyle name="20% - Énfasis1 2 5 2 2 3 3" xfId="2282" xr:uid="{21C2873E-32F3-4446-B4FE-F84749B3B72F}"/>
    <cellStyle name="20% - Énfasis1 2 5 2 2 3 3 2" xfId="2283" xr:uid="{60AC2A3A-C34D-4E4F-B3CD-52DA0CC896B3}"/>
    <cellStyle name="20% - Énfasis1 2 5 2 2 3 4" xfId="2284" xr:uid="{6C81663B-417D-4970-9019-4D9D39F999D2}"/>
    <cellStyle name="20% - Énfasis1 2 5 2 2 4" xfId="2285" xr:uid="{14796384-65E0-4788-8B9D-2AB3920FEDE6}"/>
    <cellStyle name="20% - Énfasis1 2 5 2 2 4 2" xfId="2286" xr:uid="{87A501F2-CFCB-47DD-A64F-E4D2C8D5E174}"/>
    <cellStyle name="20% - Énfasis1 2 5 2 2 4 2 2" xfId="2287" xr:uid="{05EE51BC-830B-4C11-8092-A13E5583D8D3}"/>
    <cellStyle name="20% - Énfasis1 2 5 2 2 4 3" xfId="2288" xr:uid="{8852B280-8974-4A3D-9F61-99EC95569706}"/>
    <cellStyle name="20% - Énfasis1 2 5 2 2 5" xfId="2289" xr:uid="{5426CFE5-C4A0-4A20-A065-81A5F5D40AC4}"/>
    <cellStyle name="20% - Énfasis1 2 5 2 2 5 2" xfId="2290" xr:uid="{67FC12E6-13DB-4005-BF4F-5D16CAB9FDD7}"/>
    <cellStyle name="20% - Énfasis1 2 5 2 2 6" xfId="2291" xr:uid="{5F256EE7-CE5E-4C87-8E9F-765E749B297F}"/>
    <cellStyle name="20% - Énfasis1 2 5 2 3" xfId="2292" xr:uid="{98C867A7-E2D6-422F-ABE1-DDA0ECBB93A4}"/>
    <cellStyle name="20% - Énfasis1 2 5 2 3 2" xfId="2293" xr:uid="{D1B60BE2-CE3F-4BEF-8037-2D4198443103}"/>
    <cellStyle name="20% - Énfasis1 2 5 2 3 2 2" xfId="2294" xr:uid="{6173C55B-073A-4CF0-B82F-25A86001AF94}"/>
    <cellStyle name="20% - Énfasis1 2 5 2 3 2 2 2" xfId="2295" xr:uid="{CAD2685C-595E-48DC-A076-89895ADDA7EA}"/>
    <cellStyle name="20% - Énfasis1 2 5 2 3 2 2 2 2" xfId="2296" xr:uid="{660CB5D4-6560-4B14-8C6F-F6035D989922}"/>
    <cellStyle name="20% - Énfasis1 2 5 2 3 2 2 3" xfId="2297" xr:uid="{A3ADFD57-1D99-4B83-9535-4B29E5C95B97}"/>
    <cellStyle name="20% - Énfasis1 2 5 2 3 2 3" xfId="2298" xr:uid="{BF64594D-DF4A-4DFE-BE88-36A1AFAEFC98}"/>
    <cellStyle name="20% - Énfasis1 2 5 2 3 2 3 2" xfId="2299" xr:uid="{54016EA7-E4C0-4EBA-B738-39D7D37DF16F}"/>
    <cellStyle name="20% - Énfasis1 2 5 2 3 2 4" xfId="2300" xr:uid="{05A3DE31-BB1C-4413-894F-ACFA5217124A}"/>
    <cellStyle name="20% - Énfasis1 2 5 2 3 3" xfId="2301" xr:uid="{D0E452A0-A983-49B8-9D11-5CA110D45353}"/>
    <cellStyle name="20% - Énfasis1 2 5 2 3 3 2" xfId="2302" xr:uid="{65B26510-F383-44E0-8A4A-4BADDF9AF696}"/>
    <cellStyle name="20% - Énfasis1 2 5 2 3 3 2 2" xfId="2303" xr:uid="{D09E3066-0815-488D-84D7-E9DB09C47E96}"/>
    <cellStyle name="20% - Énfasis1 2 5 2 3 3 3" xfId="2304" xr:uid="{D253E01D-488D-47C5-B590-B46F34AC14BE}"/>
    <cellStyle name="20% - Énfasis1 2 5 2 3 4" xfId="2305" xr:uid="{4BF21EF7-C82C-4EE0-A1A9-C0FA162643CF}"/>
    <cellStyle name="20% - Énfasis1 2 5 2 3 4 2" xfId="2306" xr:uid="{0E6175C7-6E21-48D9-A885-1A0FD43E6045}"/>
    <cellStyle name="20% - Énfasis1 2 5 2 3 5" xfId="2307" xr:uid="{9E2D4F7C-4E25-47FA-ADD4-2CADFED2D7D4}"/>
    <cellStyle name="20% - Énfasis1 2 5 2 4" xfId="2308" xr:uid="{CF753800-22B8-40C0-936B-E8ECA433CB73}"/>
    <cellStyle name="20% - Énfasis1 2 5 2 4 2" xfId="2309" xr:uid="{783C44E1-7F3F-4EA7-96CC-06F1C69C7A36}"/>
    <cellStyle name="20% - Énfasis1 2 5 2 4 2 2" xfId="2310" xr:uid="{A942C950-8BD4-4A36-BA88-9A47761C73D5}"/>
    <cellStyle name="20% - Énfasis1 2 5 2 4 2 2 2" xfId="2311" xr:uid="{EC78837D-9EE0-4808-BB57-FD6405D0FD68}"/>
    <cellStyle name="20% - Énfasis1 2 5 2 4 2 3" xfId="2312" xr:uid="{351A16A6-B24D-4727-9D5E-8D90AC9B1734}"/>
    <cellStyle name="20% - Énfasis1 2 5 2 4 3" xfId="2313" xr:uid="{CEE1F840-760D-4FEE-9B79-300C8F457C2A}"/>
    <cellStyle name="20% - Énfasis1 2 5 2 4 3 2" xfId="2314" xr:uid="{3A8CDA0B-AD9F-4F5E-A692-3176241523FE}"/>
    <cellStyle name="20% - Énfasis1 2 5 2 4 4" xfId="2315" xr:uid="{A7883E6A-5A14-4A2B-A47D-E34FF130B191}"/>
    <cellStyle name="20% - Énfasis1 2 5 2 5" xfId="2316" xr:uid="{139012B7-2A6C-4173-BEC4-D9DBB08E183D}"/>
    <cellStyle name="20% - Énfasis1 2 5 2 5 2" xfId="2317" xr:uid="{45F3CB2B-7CAA-40E0-AF89-18577BC36DA9}"/>
    <cellStyle name="20% - Énfasis1 2 5 2 5 2 2" xfId="2318" xr:uid="{B1BF2301-F11C-40BE-B4D8-D9C92951E7D4}"/>
    <cellStyle name="20% - Énfasis1 2 5 2 5 3" xfId="2319" xr:uid="{CD3203BC-B4A7-4C6E-84A1-1BEDF38F7168}"/>
    <cellStyle name="20% - Énfasis1 2 5 2 6" xfId="2320" xr:uid="{A822B9F9-C209-4978-A7AB-C024EBE1005D}"/>
    <cellStyle name="20% - Énfasis1 2 5 2 6 2" xfId="2321" xr:uid="{9D24C9D1-5841-477A-8505-30718C4CBB24}"/>
    <cellStyle name="20% - Énfasis1 2 5 2 7" xfId="2322" xr:uid="{34E413DF-46FF-4D1D-8CB6-1ABF96BA7122}"/>
    <cellStyle name="20% - Énfasis1 2 5 3" xfId="2323" xr:uid="{2A5A8E35-C4A0-4269-8AA7-3E5459CCF0DD}"/>
    <cellStyle name="20% - Énfasis1 2 5 3 2" xfId="2324" xr:uid="{CE827AB5-10B2-4347-B9E5-1616C078ED6D}"/>
    <cellStyle name="20% - Énfasis1 2 5 3 2 2" xfId="2325" xr:uid="{808F526B-93C2-4C82-BB28-C7EA4842EAB3}"/>
    <cellStyle name="20% - Énfasis1 2 5 3 2 2 2" xfId="2326" xr:uid="{75FA5870-9F42-4E64-9439-41AFA34607EC}"/>
    <cellStyle name="20% - Énfasis1 2 5 3 2 2 2 2" xfId="2327" xr:uid="{2ABA1B07-E8EA-4340-80AF-AD252725BA0A}"/>
    <cellStyle name="20% - Énfasis1 2 5 3 2 2 2 2 2" xfId="2328" xr:uid="{631AB09D-22DB-40A7-89EF-833C63E05FE9}"/>
    <cellStyle name="20% - Énfasis1 2 5 3 2 2 2 3" xfId="2329" xr:uid="{E551AB66-F057-4057-A57B-8218A9A78D5B}"/>
    <cellStyle name="20% - Énfasis1 2 5 3 2 2 3" xfId="2330" xr:uid="{6391E462-14A7-4BF0-AA60-BF5C2965D1B3}"/>
    <cellStyle name="20% - Énfasis1 2 5 3 2 2 3 2" xfId="2331" xr:uid="{3CE1F39D-B828-47C9-B61E-A9978A930208}"/>
    <cellStyle name="20% - Énfasis1 2 5 3 2 2 4" xfId="2332" xr:uid="{B4599AB4-A3DF-4CB2-92A7-F76D02B31FE3}"/>
    <cellStyle name="20% - Énfasis1 2 5 3 2 3" xfId="2333" xr:uid="{AED78D4F-AAEF-4A97-8AB9-92357843D727}"/>
    <cellStyle name="20% - Énfasis1 2 5 3 2 3 2" xfId="2334" xr:uid="{0402B05F-2450-4267-9BBF-74BF2319C6CF}"/>
    <cellStyle name="20% - Énfasis1 2 5 3 2 3 2 2" xfId="2335" xr:uid="{8AE7DC1F-1BC6-4482-8261-D62FB7BFDA79}"/>
    <cellStyle name="20% - Énfasis1 2 5 3 2 3 3" xfId="2336" xr:uid="{0FE00C13-D8DB-4289-A34F-0719AFAC76E4}"/>
    <cellStyle name="20% - Énfasis1 2 5 3 2 4" xfId="2337" xr:uid="{C3E95827-EFF1-4ABE-908E-BFBC2D6E0A24}"/>
    <cellStyle name="20% - Énfasis1 2 5 3 2 4 2" xfId="2338" xr:uid="{9261F87D-137E-4121-8567-2166EE46E6F2}"/>
    <cellStyle name="20% - Énfasis1 2 5 3 2 5" xfId="2339" xr:uid="{FCF8517D-91AC-47CC-8A76-452532F4CB24}"/>
    <cellStyle name="20% - Énfasis1 2 5 3 3" xfId="2340" xr:uid="{E6F5D396-4274-43DD-BF91-F8B7B9AFCDB4}"/>
    <cellStyle name="20% - Énfasis1 2 5 3 3 2" xfId="2341" xr:uid="{5F79E22C-65BE-40F3-AAC6-525419588F82}"/>
    <cellStyle name="20% - Énfasis1 2 5 3 3 2 2" xfId="2342" xr:uid="{56B6153D-9313-4C9C-A59C-5FE334015D7F}"/>
    <cellStyle name="20% - Énfasis1 2 5 3 3 2 2 2" xfId="2343" xr:uid="{B9E295AE-E0DF-47BC-9973-30B01AEDBE53}"/>
    <cellStyle name="20% - Énfasis1 2 5 3 3 2 3" xfId="2344" xr:uid="{C6CE633F-ECF8-4D25-A70F-85CA474B29BA}"/>
    <cellStyle name="20% - Énfasis1 2 5 3 3 3" xfId="2345" xr:uid="{BB0A42B7-3737-4E6D-B9B8-F78D47B57C1E}"/>
    <cellStyle name="20% - Énfasis1 2 5 3 3 3 2" xfId="2346" xr:uid="{B3855B90-CE57-4C6F-9928-0496F7C67558}"/>
    <cellStyle name="20% - Énfasis1 2 5 3 3 4" xfId="2347" xr:uid="{F61E9432-1FE9-463E-9CB2-13CE74EED524}"/>
    <cellStyle name="20% - Énfasis1 2 5 3 4" xfId="2348" xr:uid="{C3A0399A-DBE0-4D3E-B2FD-4804B49D64FB}"/>
    <cellStyle name="20% - Énfasis1 2 5 3 4 2" xfId="2349" xr:uid="{03DBCB86-1BBC-4DD5-AC38-E98E82AECE7E}"/>
    <cellStyle name="20% - Énfasis1 2 5 3 4 2 2" xfId="2350" xr:uid="{E0C9716B-9CA8-4480-99C2-1AD509E16D0E}"/>
    <cellStyle name="20% - Énfasis1 2 5 3 4 3" xfId="2351" xr:uid="{B0458623-4617-4CFC-9EFE-9BB8697B4D8D}"/>
    <cellStyle name="20% - Énfasis1 2 5 3 5" xfId="2352" xr:uid="{5F445FE7-65EC-489E-B2F1-9ABEAF4D9566}"/>
    <cellStyle name="20% - Énfasis1 2 5 3 5 2" xfId="2353" xr:uid="{947AE0C2-C29B-496B-84C4-5C5FC39E6564}"/>
    <cellStyle name="20% - Énfasis1 2 5 3 6" xfId="2354" xr:uid="{031A46F9-6702-4E9B-A204-78355459AD42}"/>
    <cellStyle name="20% - Énfasis1 2 5 4" xfId="2355" xr:uid="{22973163-E891-4DD1-AA5A-8DFA8834372C}"/>
    <cellStyle name="20% - Énfasis1 2 5 4 2" xfId="2356" xr:uid="{9310B848-1365-47DD-8313-B09B649C267C}"/>
    <cellStyle name="20% - Énfasis1 2 5 4 2 2" xfId="2357" xr:uid="{B9466C9A-F477-4EBC-A723-DE865E2CEEBC}"/>
    <cellStyle name="20% - Énfasis1 2 5 4 2 2 2" xfId="2358" xr:uid="{5C6D5BE7-3F08-4B5D-92B2-A2A63AECFC13}"/>
    <cellStyle name="20% - Énfasis1 2 5 4 2 2 2 2" xfId="2359" xr:uid="{CD9BC486-F7CC-4E23-9754-132CDE87C602}"/>
    <cellStyle name="20% - Énfasis1 2 5 4 2 2 3" xfId="2360" xr:uid="{ADDB4223-CC6D-403E-A08B-EA5FD9477C13}"/>
    <cellStyle name="20% - Énfasis1 2 5 4 2 3" xfId="2361" xr:uid="{91DBA315-80F4-4C89-9452-DE5BF3393656}"/>
    <cellStyle name="20% - Énfasis1 2 5 4 2 3 2" xfId="2362" xr:uid="{9B892726-4643-408F-A4B6-C2655DF0AD5A}"/>
    <cellStyle name="20% - Énfasis1 2 5 4 2 4" xfId="2363" xr:uid="{F24E892D-066E-472C-9966-F2BA8845CEC5}"/>
    <cellStyle name="20% - Énfasis1 2 5 4 3" xfId="2364" xr:uid="{EC726076-BE4D-4C3C-A20F-015607E94860}"/>
    <cellStyle name="20% - Énfasis1 2 5 4 3 2" xfId="2365" xr:uid="{3CD5035F-57BD-4132-9E28-0AC8A9C86DEF}"/>
    <cellStyle name="20% - Énfasis1 2 5 4 3 2 2" xfId="2366" xr:uid="{6170ADBC-7E0F-49A6-909E-10CC7E501268}"/>
    <cellStyle name="20% - Énfasis1 2 5 4 3 3" xfId="2367" xr:uid="{C748746F-8FE7-4F71-822E-9BEFDEC303FD}"/>
    <cellStyle name="20% - Énfasis1 2 5 4 4" xfId="2368" xr:uid="{AE3A1611-9B0B-40E9-B7DE-C07C0336284D}"/>
    <cellStyle name="20% - Énfasis1 2 5 4 4 2" xfId="2369" xr:uid="{C1368FAB-0074-41F3-BB6F-88F6547038EA}"/>
    <cellStyle name="20% - Énfasis1 2 5 4 5" xfId="2370" xr:uid="{B6DBA986-5A12-4C30-8E86-15D042E64A89}"/>
    <cellStyle name="20% - Énfasis1 2 5 5" xfId="2371" xr:uid="{46817594-625D-4936-AE72-3B78BC80BDA9}"/>
    <cellStyle name="20% - Énfasis1 2 5 5 2" xfId="2372" xr:uid="{57B8D336-9352-453D-B275-D6F26918D23E}"/>
    <cellStyle name="20% - Énfasis1 2 5 5 2 2" xfId="2373" xr:uid="{2EC745C9-BC60-4680-8EA3-DFFE28F27083}"/>
    <cellStyle name="20% - Énfasis1 2 5 5 2 2 2" xfId="2374" xr:uid="{4CF5E0D0-D45E-4517-902C-F7657BABA78E}"/>
    <cellStyle name="20% - Énfasis1 2 5 5 2 3" xfId="2375" xr:uid="{A24B20EF-15CA-4401-A9BF-CADEEB80D38D}"/>
    <cellStyle name="20% - Énfasis1 2 5 5 3" xfId="2376" xr:uid="{049270FE-6489-4233-8DF3-AE85B32CAC98}"/>
    <cellStyle name="20% - Énfasis1 2 5 5 3 2" xfId="2377" xr:uid="{F3420EEC-3BC9-4296-8108-0B7CE1D54ABC}"/>
    <cellStyle name="20% - Énfasis1 2 5 5 4" xfId="2378" xr:uid="{C498BFB0-9F2A-4CA0-866C-6C84AFED5AEC}"/>
    <cellStyle name="20% - Énfasis1 2 5 6" xfId="2379" xr:uid="{9F6727FE-0EBB-4E26-B51C-470781FCA57F}"/>
    <cellStyle name="20% - Énfasis1 2 5 6 2" xfId="2380" xr:uid="{7350CB31-1A3D-4C5E-ABB1-4BA4D03678A5}"/>
    <cellStyle name="20% - Énfasis1 2 5 6 2 2" xfId="2381" xr:uid="{3BE0FC26-1092-44EC-8594-DD9FCE4C4E05}"/>
    <cellStyle name="20% - Énfasis1 2 5 6 3" xfId="2382" xr:uid="{D0D63AD4-6741-483B-A6EE-FB9D37F3CB42}"/>
    <cellStyle name="20% - Énfasis1 2 5 7" xfId="2383" xr:uid="{67F22D43-4619-4CEB-A68F-1A8A2A6FFAC3}"/>
    <cellStyle name="20% - Énfasis1 2 5 7 2" xfId="2384" xr:uid="{B59CF314-F823-499E-9786-97E13140C52D}"/>
    <cellStyle name="20% - Énfasis1 2 5 8" xfId="2385" xr:uid="{649DDA08-EDA7-4B20-BB1F-E5DE231D7DD5}"/>
    <cellStyle name="20% - Énfasis1 2 5 9" xfId="2386" xr:uid="{5A108BEC-62BD-4536-9C16-FCC3402B33C4}"/>
    <cellStyle name="20% - Énfasis1 2 6" xfId="2387" xr:uid="{2D84AB83-9EC2-4104-BA0F-4F26635C15FD}"/>
    <cellStyle name="20% - Énfasis1 2 6 2" xfId="2388" xr:uid="{4724C62C-4FDC-44A5-B6AA-4AEBB833DB37}"/>
    <cellStyle name="20% - Énfasis1 2 6 2 2" xfId="2389" xr:uid="{376ACA0C-61B3-42B0-8364-37160625F492}"/>
    <cellStyle name="20% - Énfasis1 2 6 2 2 2" xfId="2390" xr:uid="{EFA52A4C-6C4C-4646-84F8-03AE21F8072D}"/>
    <cellStyle name="20% - Énfasis1 2 6 2 2 2 2" xfId="2391" xr:uid="{4674825D-6213-4F87-9EA6-C39C117144EA}"/>
    <cellStyle name="20% - Énfasis1 2 6 2 2 2 2 2" xfId="2392" xr:uid="{BFF11E43-618D-4EC6-921C-09E03C8A6D65}"/>
    <cellStyle name="20% - Énfasis1 2 6 2 2 2 2 2 2" xfId="2393" xr:uid="{5D2531CF-6E7B-49C9-A64E-82132B31B093}"/>
    <cellStyle name="20% - Énfasis1 2 6 2 2 2 2 2 2 2" xfId="2394" xr:uid="{DA0B17FA-CB6B-4806-8FF6-554C1FA42D41}"/>
    <cellStyle name="20% - Énfasis1 2 6 2 2 2 2 2 3" xfId="2395" xr:uid="{B5577366-CDDF-420C-8A1E-C5C3ADABA6F8}"/>
    <cellStyle name="20% - Énfasis1 2 6 2 2 2 2 3" xfId="2396" xr:uid="{92FE66D2-24B6-4207-BDC5-54F546E7B25B}"/>
    <cellStyle name="20% - Énfasis1 2 6 2 2 2 2 3 2" xfId="2397" xr:uid="{61149ED8-B2E2-4CB3-A410-4513B3795859}"/>
    <cellStyle name="20% - Énfasis1 2 6 2 2 2 2 4" xfId="2398" xr:uid="{28C7784D-EA3A-41BC-B769-551014882AD7}"/>
    <cellStyle name="20% - Énfasis1 2 6 2 2 2 3" xfId="2399" xr:uid="{48D9A27D-5F1E-4DBE-853A-4C49D0666D10}"/>
    <cellStyle name="20% - Énfasis1 2 6 2 2 2 3 2" xfId="2400" xr:uid="{0EAAF656-DFCE-46CA-8531-70F0CEBD84BF}"/>
    <cellStyle name="20% - Énfasis1 2 6 2 2 2 3 2 2" xfId="2401" xr:uid="{74E7D9B6-803B-425E-AADF-B78A873DEAA7}"/>
    <cellStyle name="20% - Énfasis1 2 6 2 2 2 3 3" xfId="2402" xr:uid="{F38A6371-9C95-477B-B47E-1073FCE06209}"/>
    <cellStyle name="20% - Énfasis1 2 6 2 2 2 4" xfId="2403" xr:uid="{322CBEE9-93CE-4DDC-B11D-A9E6A871B9C3}"/>
    <cellStyle name="20% - Énfasis1 2 6 2 2 2 4 2" xfId="2404" xr:uid="{9DD6CA17-3B83-4473-8330-3C887A040797}"/>
    <cellStyle name="20% - Énfasis1 2 6 2 2 2 5" xfId="2405" xr:uid="{E0A64232-E47E-48AE-B2BB-0AA319269707}"/>
    <cellStyle name="20% - Énfasis1 2 6 2 2 3" xfId="2406" xr:uid="{2B7FA636-8B62-4393-AADF-3B38190AC6A6}"/>
    <cellStyle name="20% - Énfasis1 2 6 2 2 3 2" xfId="2407" xr:uid="{98DC51E6-0E74-46CF-B037-23D492FD397F}"/>
    <cellStyle name="20% - Énfasis1 2 6 2 2 3 2 2" xfId="2408" xr:uid="{96031A1C-F068-4926-B7BF-87AC22BA8740}"/>
    <cellStyle name="20% - Énfasis1 2 6 2 2 3 2 2 2" xfId="2409" xr:uid="{8392C37F-1907-4C7C-8A65-794CA700B7BF}"/>
    <cellStyle name="20% - Énfasis1 2 6 2 2 3 2 3" xfId="2410" xr:uid="{EE17E63E-B6B3-490F-93C4-43B659F67E1F}"/>
    <cellStyle name="20% - Énfasis1 2 6 2 2 3 3" xfId="2411" xr:uid="{E779D45E-47EC-46E5-AC33-9272A88C0FD3}"/>
    <cellStyle name="20% - Énfasis1 2 6 2 2 3 3 2" xfId="2412" xr:uid="{9CDC222E-254E-4996-B5E3-8CD80C1659CB}"/>
    <cellStyle name="20% - Énfasis1 2 6 2 2 3 4" xfId="2413" xr:uid="{328ED749-DF14-4383-83E5-BA71F26DCD1D}"/>
    <cellStyle name="20% - Énfasis1 2 6 2 2 4" xfId="2414" xr:uid="{1D48219F-BBB0-43DC-B9B6-619FD3AC4EDE}"/>
    <cellStyle name="20% - Énfasis1 2 6 2 2 4 2" xfId="2415" xr:uid="{458C464C-C948-4E75-8BA5-9129D0B47594}"/>
    <cellStyle name="20% - Énfasis1 2 6 2 2 4 2 2" xfId="2416" xr:uid="{B007F240-D172-41E5-A32A-5923A5E78F41}"/>
    <cellStyle name="20% - Énfasis1 2 6 2 2 4 3" xfId="2417" xr:uid="{2263FE9E-D5BB-4E5A-A781-78D1B92ECFCB}"/>
    <cellStyle name="20% - Énfasis1 2 6 2 2 5" xfId="2418" xr:uid="{7DCF14E7-16D7-41D6-BF56-A1AA295A4642}"/>
    <cellStyle name="20% - Énfasis1 2 6 2 2 5 2" xfId="2419" xr:uid="{97521BBB-575D-4E4E-928F-78365C63DED6}"/>
    <cellStyle name="20% - Énfasis1 2 6 2 2 6" xfId="2420" xr:uid="{1DC46760-BA5D-46DC-A797-D43C41094EEB}"/>
    <cellStyle name="20% - Énfasis1 2 6 2 3" xfId="2421" xr:uid="{18EB0534-40C9-4ABD-BDB4-9952F12608A6}"/>
    <cellStyle name="20% - Énfasis1 2 6 2 3 2" xfId="2422" xr:uid="{92B8790A-6E45-4300-8709-48F246657398}"/>
    <cellStyle name="20% - Énfasis1 2 6 2 3 2 2" xfId="2423" xr:uid="{3FB24D79-770C-4CAD-AE75-1B00C8B9F527}"/>
    <cellStyle name="20% - Énfasis1 2 6 2 3 2 2 2" xfId="2424" xr:uid="{C5A594EC-92A2-4D2B-AF5D-B1CA62BE1A9E}"/>
    <cellStyle name="20% - Énfasis1 2 6 2 3 2 2 2 2" xfId="2425" xr:uid="{24571780-EB09-44C6-AE15-E7E70378BCF7}"/>
    <cellStyle name="20% - Énfasis1 2 6 2 3 2 2 3" xfId="2426" xr:uid="{7BB83C9F-CCA5-4D21-9B3A-E99F2765F0C8}"/>
    <cellStyle name="20% - Énfasis1 2 6 2 3 2 3" xfId="2427" xr:uid="{9959048D-78EA-4568-B639-1350D6CBED53}"/>
    <cellStyle name="20% - Énfasis1 2 6 2 3 2 3 2" xfId="2428" xr:uid="{A6AE8BA4-39F2-4FC8-870A-0532C058071C}"/>
    <cellStyle name="20% - Énfasis1 2 6 2 3 2 4" xfId="2429" xr:uid="{B3F2E74D-E87A-4265-9725-79C2236252EA}"/>
    <cellStyle name="20% - Énfasis1 2 6 2 3 3" xfId="2430" xr:uid="{58D13FFC-F8A5-4BB2-9E4F-9D087D4DBCD5}"/>
    <cellStyle name="20% - Énfasis1 2 6 2 3 3 2" xfId="2431" xr:uid="{4078C735-FE75-4D13-B080-708A1F9A7E13}"/>
    <cellStyle name="20% - Énfasis1 2 6 2 3 3 2 2" xfId="2432" xr:uid="{D2ED1E42-DF6A-4726-8400-900B1A8EAC2D}"/>
    <cellStyle name="20% - Énfasis1 2 6 2 3 3 3" xfId="2433" xr:uid="{DD81F1DD-BF29-4369-B852-EBB7CFA2A40D}"/>
    <cellStyle name="20% - Énfasis1 2 6 2 3 4" xfId="2434" xr:uid="{6B0407BA-0E03-48C0-9590-EFF28BD52008}"/>
    <cellStyle name="20% - Énfasis1 2 6 2 3 4 2" xfId="2435" xr:uid="{0BD07B79-9156-422B-9659-74A77C4C1DAF}"/>
    <cellStyle name="20% - Énfasis1 2 6 2 3 5" xfId="2436" xr:uid="{DC200878-CCBE-490D-8441-B392F3AF74E9}"/>
    <cellStyle name="20% - Énfasis1 2 6 2 4" xfId="2437" xr:uid="{410940AF-0976-4133-9D56-732F83BBC686}"/>
    <cellStyle name="20% - Énfasis1 2 6 2 4 2" xfId="2438" xr:uid="{83C253CF-4874-4227-A313-B368889BB0D9}"/>
    <cellStyle name="20% - Énfasis1 2 6 2 4 2 2" xfId="2439" xr:uid="{ABFECDD1-0938-4DE5-9AFE-593735005B4E}"/>
    <cellStyle name="20% - Énfasis1 2 6 2 4 2 2 2" xfId="2440" xr:uid="{E9D323FC-559B-4A6B-A082-F3EC6C6F2FE6}"/>
    <cellStyle name="20% - Énfasis1 2 6 2 4 2 3" xfId="2441" xr:uid="{5693B3A1-8995-42F5-BEAC-7B0675DF12B6}"/>
    <cellStyle name="20% - Énfasis1 2 6 2 4 3" xfId="2442" xr:uid="{3B2BE9B3-ACE8-4CDD-99AE-4DCC9AD8105F}"/>
    <cellStyle name="20% - Énfasis1 2 6 2 4 3 2" xfId="2443" xr:uid="{65F57FD4-93A5-46AD-B698-8FBDB5A40F66}"/>
    <cellStyle name="20% - Énfasis1 2 6 2 4 4" xfId="2444" xr:uid="{2E6DDB19-7853-433C-B07D-C39F3B280EAF}"/>
    <cellStyle name="20% - Énfasis1 2 6 2 5" xfId="2445" xr:uid="{E9647157-C4ED-48A0-AFC9-59E3361544BE}"/>
    <cellStyle name="20% - Énfasis1 2 6 2 5 2" xfId="2446" xr:uid="{4F36F73C-37F3-40C2-8925-DAC48EF2E316}"/>
    <cellStyle name="20% - Énfasis1 2 6 2 5 2 2" xfId="2447" xr:uid="{BFE5D3CF-C906-4EC8-8A8E-99A8A9ACB2A7}"/>
    <cellStyle name="20% - Énfasis1 2 6 2 5 3" xfId="2448" xr:uid="{75E6BBE4-559A-4628-8AD4-D1C1227DA696}"/>
    <cellStyle name="20% - Énfasis1 2 6 2 6" xfId="2449" xr:uid="{8E3F567A-D0AF-4465-9A46-B47D2CE1EE29}"/>
    <cellStyle name="20% - Énfasis1 2 6 2 6 2" xfId="2450" xr:uid="{11C4E3D8-77B2-466F-B4E6-77EFA7414EDC}"/>
    <cellStyle name="20% - Énfasis1 2 6 2 7" xfId="2451" xr:uid="{CF637DA5-D1B8-4378-AABD-A6751CC234F9}"/>
    <cellStyle name="20% - Énfasis1 2 6 3" xfId="2452" xr:uid="{F79E7F26-6A9A-4CDE-AC79-4BFAFA887062}"/>
    <cellStyle name="20% - Énfasis1 2 6 3 2" xfId="2453" xr:uid="{D2898FB8-2F92-43DC-9A93-38E78D6D73B2}"/>
    <cellStyle name="20% - Énfasis1 2 6 3 2 2" xfId="2454" xr:uid="{6130EC42-1504-47E3-8E5F-456C42244D08}"/>
    <cellStyle name="20% - Énfasis1 2 6 3 2 2 2" xfId="2455" xr:uid="{99A5AE70-CE78-42EE-A062-DC23FBFD26E3}"/>
    <cellStyle name="20% - Énfasis1 2 6 3 2 2 2 2" xfId="2456" xr:uid="{DAEC7F47-A522-48ED-8AA7-440AF4EF8C1D}"/>
    <cellStyle name="20% - Énfasis1 2 6 3 2 2 2 2 2" xfId="2457" xr:uid="{D01B2CF2-B1E2-4F7C-82AF-548E3BA6B0E6}"/>
    <cellStyle name="20% - Énfasis1 2 6 3 2 2 2 3" xfId="2458" xr:uid="{C94FF23D-9DAE-4621-9632-EF4BEE219D20}"/>
    <cellStyle name="20% - Énfasis1 2 6 3 2 2 3" xfId="2459" xr:uid="{02E15530-1F51-4EF7-8133-A63D9C422C52}"/>
    <cellStyle name="20% - Énfasis1 2 6 3 2 2 3 2" xfId="2460" xr:uid="{43D89FA5-1CFC-41D9-AE11-35DCA3A21430}"/>
    <cellStyle name="20% - Énfasis1 2 6 3 2 2 4" xfId="2461" xr:uid="{64C74903-133F-49AF-96CB-AFB8FB3C1A65}"/>
    <cellStyle name="20% - Énfasis1 2 6 3 2 3" xfId="2462" xr:uid="{B7AB88BE-9D08-47F9-9258-39278B5F0F0B}"/>
    <cellStyle name="20% - Énfasis1 2 6 3 2 3 2" xfId="2463" xr:uid="{92DDD501-B215-4724-B69E-61718D2F2106}"/>
    <cellStyle name="20% - Énfasis1 2 6 3 2 3 2 2" xfId="2464" xr:uid="{EA985B2E-D4B4-4606-A163-1A7A9093FA9A}"/>
    <cellStyle name="20% - Énfasis1 2 6 3 2 3 3" xfId="2465" xr:uid="{FC79C1D3-F2F3-4D5D-B435-410EC97D800F}"/>
    <cellStyle name="20% - Énfasis1 2 6 3 2 4" xfId="2466" xr:uid="{6438BE73-E016-494E-8B59-9C7FEBE14B8D}"/>
    <cellStyle name="20% - Énfasis1 2 6 3 2 4 2" xfId="2467" xr:uid="{FDD6B517-1490-48C5-90E3-AAA7354F5872}"/>
    <cellStyle name="20% - Énfasis1 2 6 3 2 5" xfId="2468" xr:uid="{0FEA87B7-7C20-4072-8E75-A944E201ABA8}"/>
    <cellStyle name="20% - Énfasis1 2 6 3 3" xfId="2469" xr:uid="{6A7FC3E6-199A-4489-B57C-340A4DE05448}"/>
    <cellStyle name="20% - Énfasis1 2 6 3 3 2" xfId="2470" xr:uid="{7F6C83B9-2F1C-4DC1-8BA3-414E5C586D10}"/>
    <cellStyle name="20% - Énfasis1 2 6 3 3 2 2" xfId="2471" xr:uid="{070CB97A-D5B3-4C2B-95DB-B0FCB0EB7383}"/>
    <cellStyle name="20% - Énfasis1 2 6 3 3 2 2 2" xfId="2472" xr:uid="{CE24D043-881E-40C8-8AD7-5567F57A38EA}"/>
    <cellStyle name="20% - Énfasis1 2 6 3 3 2 3" xfId="2473" xr:uid="{EE7C9380-A509-4BEB-8AA8-7D3E7F65F934}"/>
    <cellStyle name="20% - Énfasis1 2 6 3 3 3" xfId="2474" xr:uid="{DB007A29-C4DF-4B50-A604-6A7F7ACD98AD}"/>
    <cellStyle name="20% - Énfasis1 2 6 3 3 3 2" xfId="2475" xr:uid="{5E7A04B5-EEA8-4E35-98B1-C3961A34CCBB}"/>
    <cellStyle name="20% - Énfasis1 2 6 3 3 4" xfId="2476" xr:uid="{244DAC5F-3055-4C1F-A760-29D76E056ECB}"/>
    <cellStyle name="20% - Énfasis1 2 6 3 4" xfId="2477" xr:uid="{F639C856-7988-47CE-8775-B08CA7CDAE73}"/>
    <cellStyle name="20% - Énfasis1 2 6 3 4 2" xfId="2478" xr:uid="{44048231-AF40-410E-B2F6-C3638FC1AC46}"/>
    <cellStyle name="20% - Énfasis1 2 6 3 4 2 2" xfId="2479" xr:uid="{62F86157-297A-4D74-87D5-F2F78CB022BB}"/>
    <cellStyle name="20% - Énfasis1 2 6 3 4 3" xfId="2480" xr:uid="{E6719F30-55C7-4B5E-B976-10CEB4A8C548}"/>
    <cellStyle name="20% - Énfasis1 2 6 3 5" xfId="2481" xr:uid="{4D64AFB7-380D-4132-9125-8AF9CD19B3DB}"/>
    <cellStyle name="20% - Énfasis1 2 6 3 5 2" xfId="2482" xr:uid="{1EF5F758-64B8-4DE0-B0AC-BA601F202761}"/>
    <cellStyle name="20% - Énfasis1 2 6 3 6" xfId="2483" xr:uid="{5594ED1A-877B-42C7-BA6E-CA8C20B8B08F}"/>
    <cellStyle name="20% - Énfasis1 2 6 4" xfId="2484" xr:uid="{B15A30E3-8159-40B4-BA86-5225D4494AEE}"/>
    <cellStyle name="20% - Énfasis1 2 6 4 2" xfId="2485" xr:uid="{BC0B38D3-BE0A-40C7-B170-599A483A098D}"/>
    <cellStyle name="20% - Énfasis1 2 6 4 2 2" xfId="2486" xr:uid="{F29BC48D-65DA-4E03-BCCD-2ACE9CC0EFD9}"/>
    <cellStyle name="20% - Énfasis1 2 6 4 2 2 2" xfId="2487" xr:uid="{C78A27EB-E52A-4937-B5D2-7B4DEA00B4DA}"/>
    <cellStyle name="20% - Énfasis1 2 6 4 2 2 2 2" xfId="2488" xr:uid="{5AE9FDEF-715C-40EE-BFF1-0AAFFA45C089}"/>
    <cellStyle name="20% - Énfasis1 2 6 4 2 2 3" xfId="2489" xr:uid="{BFDE6E84-CF0B-4CE3-A90F-754F74FC7C09}"/>
    <cellStyle name="20% - Énfasis1 2 6 4 2 3" xfId="2490" xr:uid="{73D396BF-D412-4C8E-B81E-0F34FFE304C4}"/>
    <cellStyle name="20% - Énfasis1 2 6 4 2 3 2" xfId="2491" xr:uid="{19676D70-794E-4D31-AE3A-484088F0E754}"/>
    <cellStyle name="20% - Énfasis1 2 6 4 2 4" xfId="2492" xr:uid="{EA36BC44-C80F-4490-A9AA-4C34F72A4795}"/>
    <cellStyle name="20% - Énfasis1 2 6 4 3" xfId="2493" xr:uid="{33C01051-8369-4C60-B068-5A1915DC59B2}"/>
    <cellStyle name="20% - Énfasis1 2 6 4 3 2" xfId="2494" xr:uid="{BC1A76F9-F426-4EC5-8657-165255EB4ECC}"/>
    <cellStyle name="20% - Énfasis1 2 6 4 3 2 2" xfId="2495" xr:uid="{D0E16BDB-C4C7-4CC7-AB3D-017A7C5A04B8}"/>
    <cellStyle name="20% - Énfasis1 2 6 4 3 3" xfId="2496" xr:uid="{B4F6B0FE-2CF2-4FDB-A05A-F1D6870CF158}"/>
    <cellStyle name="20% - Énfasis1 2 6 4 4" xfId="2497" xr:uid="{84800A5B-168F-431B-B314-7E73BABF3617}"/>
    <cellStyle name="20% - Énfasis1 2 6 4 4 2" xfId="2498" xr:uid="{C726CAF0-4C82-4D12-A756-7CB500949EC3}"/>
    <cellStyle name="20% - Énfasis1 2 6 4 5" xfId="2499" xr:uid="{6FE8B758-A721-4447-A213-750129AA2F9F}"/>
    <cellStyle name="20% - Énfasis1 2 6 5" xfId="2500" xr:uid="{741B3B6F-FECA-478C-909D-49B8A959EB17}"/>
    <cellStyle name="20% - Énfasis1 2 6 5 2" xfId="2501" xr:uid="{3E9B4696-1A23-4C9C-ADF7-297CC71A4B22}"/>
    <cellStyle name="20% - Énfasis1 2 6 5 2 2" xfId="2502" xr:uid="{E9DBB374-0F6C-4701-88D2-61F4F964846C}"/>
    <cellStyle name="20% - Énfasis1 2 6 5 2 2 2" xfId="2503" xr:uid="{E2F26DF4-BDF7-4F6E-B06D-194CC99DD31E}"/>
    <cellStyle name="20% - Énfasis1 2 6 5 2 3" xfId="2504" xr:uid="{F59D5D1F-45C7-4392-8BB8-DBCD6F52BBB0}"/>
    <cellStyle name="20% - Énfasis1 2 6 5 3" xfId="2505" xr:uid="{27044AF3-F110-455C-B000-5A741B4F35E8}"/>
    <cellStyle name="20% - Énfasis1 2 6 5 3 2" xfId="2506" xr:uid="{B938A2A2-E9E9-499F-BAD5-CF1EE1DC66AC}"/>
    <cellStyle name="20% - Énfasis1 2 6 5 4" xfId="2507" xr:uid="{8787B99D-6465-4099-A70D-DD757BE40C34}"/>
    <cellStyle name="20% - Énfasis1 2 6 6" xfId="2508" xr:uid="{DE258749-C40E-47CF-8ACD-609817176C6B}"/>
    <cellStyle name="20% - Énfasis1 2 6 6 2" xfId="2509" xr:uid="{B15850A8-D9FD-4AD6-9A97-E669C9261474}"/>
    <cellStyle name="20% - Énfasis1 2 6 6 2 2" xfId="2510" xr:uid="{69134F8E-986D-4F21-A4F1-07F70E20309F}"/>
    <cellStyle name="20% - Énfasis1 2 6 6 3" xfId="2511" xr:uid="{AA659363-1C3E-418C-89EA-87B333C6AB1C}"/>
    <cellStyle name="20% - Énfasis1 2 6 7" xfId="2512" xr:uid="{6D1D9100-A661-48B0-8DC1-281087F97E42}"/>
    <cellStyle name="20% - Énfasis1 2 6 7 2" xfId="2513" xr:uid="{F92CB41F-88A6-49F8-9FB9-13307EEF8421}"/>
    <cellStyle name="20% - Énfasis1 2 6 8" xfId="2514" xr:uid="{724C1610-EE1D-4EDA-AD5B-FCE18D7EF223}"/>
    <cellStyle name="20% - Énfasis1 2 7" xfId="2515" xr:uid="{C302CC94-72DD-4FA9-8DBD-1FC84651D5E1}"/>
    <cellStyle name="20% - Énfasis1 2 7 2" xfId="2516" xr:uid="{87D9CD77-1A8A-44E8-B192-275982D16FAC}"/>
    <cellStyle name="20% - Énfasis1 2 7 2 2" xfId="2517" xr:uid="{6EFD1F19-90AF-4911-81EE-FA4DDB1D9E43}"/>
    <cellStyle name="20% - Énfasis1 2 7 2 2 2" xfId="2518" xr:uid="{972846B0-221A-455E-953A-527CA1A8E20E}"/>
    <cellStyle name="20% - Énfasis1 2 7 2 2 2 2" xfId="2519" xr:uid="{3F388E3E-F409-464E-9954-AA502850551C}"/>
    <cellStyle name="20% - Énfasis1 2 7 2 2 2 2 2" xfId="2520" xr:uid="{1762C0B0-372A-4575-ABDA-FB7953975546}"/>
    <cellStyle name="20% - Énfasis1 2 7 2 2 2 2 2 2" xfId="2521" xr:uid="{C00A105C-5EC7-413C-B8B5-530E794EC44A}"/>
    <cellStyle name="20% - Énfasis1 2 7 2 2 2 2 2 2 2" xfId="2522" xr:uid="{99A6EA63-7EF6-4553-B05B-42A5C8E8B0E5}"/>
    <cellStyle name="20% - Énfasis1 2 7 2 2 2 2 2 3" xfId="2523" xr:uid="{4CB16FF9-9A36-4359-8D15-9E285AA6C7D0}"/>
    <cellStyle name="20% - Énfasis1 2 7 2 2 2 2 3" xfId="2524" xr:uid="{78AF2AA5-5A48-48D8-8920-1D2A125FDF02}"/>
    <cellStyle name="20% - Énfasis1 2 7 2 2 2 2 3 2" xfId="2525" xr:uid="{19905DB8-DF1D-4F64-A1AE-DA7AF065EF3A}"/>
    <cellStyle name="20% - Énfasis1 2 7 2 2 2 2 4" xfId="2526" xr:uid="{34BE9808-2ADF-429B-A3B0-6304E1D115E9}"/>
    <cellStyle name="20% - Énfasis1 2 7 2 2 2 3" xfId="2527" xr:uid="{C29F193E-98A8-4BEF-BC12-84B2693ED163}"/>
    <cellStyle name="20% - Énfasis1 2 7 2 2 2 3 2" xfId="2528" xr:uid="{9F3AB419-1525-4B9A-9C1A-CAB9FD50563B}"/>
    <cellStyle name="20% - Énfasis1 2 7 2 2 2 3 2 2" xfId="2529" xr:uid="{680A612A-D4C2-43DB-B566-D3E4140B0EEB}"/>
    <cellStyle name="20% - Énfasis1 2 7 2 2 2 3 3" xfId="2530" xr:uid="{F35B4D20-554B-4957-A96A-1DB3DC24F9C7}"/>
    <cellStyle name="20% - Énfasis1 2 7 2 2 2 4" xfId="2531" xr:uid="{BED98B27-16E6-4FB4-BAE1-99DF1B4283A3}"/>
    <cellStyle name="20% - Énfasis1 2 7 2 2 2 4 2" xfId="2532" xr:uid="{420E6159-F723-4A84-B49C-E55DF9D5DB56}"/>
    <cellStyle name="20% - Énfasis1 2 7 2 2 2 5" xfId="2533" xr:uid="{8336E54B-7C18-4E5D-88C8-C2EA0BF2A952}"/>
    <cellStyle name="20% - Énfasis1 2 7 2 2 3" xfId="2534" xr:uid="{9775AB77-34FA-457C-A2A9-7428A82EC38C}"/>
    <cellStyle name="20% - Énfasis1 2 7 2 2 3 2" xfId="2535" xr:uid="{BE016BD8-EE4A-4EE2-B299-EDB9C19A03C4}"/>
    <cellStyle name="20% - Énfasis1 2 7 2 2 3 2 2" xfId="2536" xr:uid="{179D8544-D110-453F-B05B-A4C7CA7D51D0}"/>
    <cellStyle name="20% - Énfasis1 2 7 2 2 3 2 2 2" xfId="2537" xr:uid="{D0BCF4C5-BD9E-4F7E-B6A5-DC8F2736B6FE}"/>
    <cellStyle name="20% - Énfasis1 2 7 2 2 3 2 3" xfId="2538" xr:uid="{A9D15982-2FDB-474F-9056-54AEB57ADC95}"/>
    <cellStyle name="20% - Énfasis1 2 7 2 2 3 3" xfId="2539" xr:uid="{1C4A5749-6DAB-4109-8870-5B265FBC11D5}"/>
    <cellStyle name="20% - Énfasis1 2 7 2 2 3 3 2" xfId="2540" xr:uid="{4E427E80-EE01-4013-B6BC-E364CF41D4B8}"/>
    <cellStyle name="20% - Énfasis1 2 7 2 2 3 4" xfId="2541" xr:uid="{480191F0-495E-4947-AFAD-E38EDB185B45}"/>
    <cellStyle name="20% - Énfasis1 2 7 2 2 4" xfId="2542" xr:uid="{F751F044-AFA5-4A26-8473-646CB8345A1E}"/>
    <cellStyle name="20% - Énfasis1 2 7 2 2 4 2" xfId="2543" xr:uid="{725C8814-B0E7-4C30-B637-427366F67EB6}"/>
    <cellStyle name="20% - Énfasis1 2 7 2 2 4 2 2" xfId="2544" xr:uid="{0EBFB409-C23B-4A8E-A3F0-35DC508E27BB}"/>
    <cellStyle name="20% - Énfasis1 2 7 2 2 4 3" xfId="2545" xr:uid="{9D0DA84A-F0DB-4977-ACE9-B39620E92E17}"/>
    <cellStyle name="20% - Énfasis1 2 7 2 2 5" xfId="2546" xr:uid="{A5FA4E50-7ED5-42AA-B2D1-E5A650BBBA0E}"/>
    <cellStyle name="20% - Énfasis1 2 7 2 2 5 2" xfId="2547" xr:uid="{D1EC97AC-10D7-4653-853E-D2004164801C}"/>
    <cellStyle name="20% - Énfasis1 2 7 2 2 6" xfId="2548" xr:uid="{8D9EE8B1-9887-4271-82F1-A1946ED9CF7B}"/>
    <cellStyle name="20% - Énfasis1 2 7 2 3" xfId="2549" xr:uid="{C357EFF8-012F-431B-8C86-59E2D36E837C}"/>
    <cellStyle name="20% - Énfasis1 2 7 2 3 2" xfId="2550" xr:uid="{75BA68E4-3CFC-4A1F-AB3C-9EF9DC44FF04}"/>
    <cellStyle name="20% - Énfasis1 2 7 2 3 2 2" xfId="2551" xr:uid="{23CD7DFF-BA7A-48EA-87CD-485C9D1BA6A8}"/>
    <cellStyle name="20% - Énfasis1 2 7 2 3 2 2 2" xfId="2552" xr:uid="{801CF780-19DE-4D93-9FAD-CF3CBAF33290}"/>
    <cellStyle name="20% - Énfasis1 2 7 2 3 2 2 2 2" xfId="2553" xr:uid="{36C09A6F-7EC4-4152-B627-77729EB6C7A5}"/>
    <cellStyle name="20% - Énfasis1 2 7 2 3 2 2 3" xfId="2554" xr:uid="{D873E7A5-18FC-4451-BC77-680A9E94210E}"/>
    <cellStyle name="20% - Énfasis1 2 7 2 3 2 3" xfId="2555" xr:uid="{278AFC4E-3E17-4DCF-AF14-48CAD9770B22}"/>
    <cellStyle name="20% - Énfasis1 2 7 2 3 2 3 2" xfId="2556" xr:uid="{D110FD57-DFA3-44D7-9BF9-7B33D71DDB8A}"/>
    <cellStyle name="20% - Énfasis1 2 7 2 3 2 4" xfId="2557" xr:uid="{4D216328-5B50-4519-9A7D-A8CD9ED3FB6A}"/>
    <cellStyle name="20% - Énfasis1 2 7 2 3 3" xfId="2558" xr:uid="{FB856571-3498-4B68-82D1-C2F8E31BCE7D}"/>
    <cellStyle name="20% - Énfasis1 2 7 2 3 3 2" xfId="2559" xr:uid="{4A46438F-48D5-46D2-94AE-CE5F3F12AFE4}"/>
    <cellStyle name="20% - Énfasis1 2 7 2 3 3 2 2" xfId="2560" xr:uid="{B35A7497-54E6-4364-B47E-A235291F6A0D}"/>
    <cellStyle name="20% - Énfasis1 2 7 2 3 3 3" xfId="2561" xr:uid="{103B7325-0525-4316-9967-67CE5AB732B5}"/>
    <cellStyle name="20% - Énfasis1 2 7 2 3 4" xfId="2562" xr:uid="{0BEB9492-4A71-4F44-B207-A442CEB00B22}"/>
    <cellStyle name="20% - Énfasis1 2 7 2 3 4 2" xfId="2563" xr:uid="{9DC1F7B1-6520-404C-B178-F68ECB31471E}"/>
    <cellStyle name="20% - Énfasis1 2 7 2 3 5" xfId="2564" xr:uid="{A167EBC0-EFB0-4814-8A03-D9364A54DC0E}"/>
    <cellStyle name="20% - Énfasis1 2 7 2 4" xfId="2565" xr:uid="{A737431E-8E9B-4657-BD3E-C349D8844EF9}"/>
    <cellStyle name="20% - Énfasis1 2 7 2 4 2" xfId="2566" xr:uid="{17A3501F-C7B9-405E-B497-373D92B716F7}"/>
    <cellStyle name="20% - Énfasis1 2 7 2 4 2 2" xfId="2567" xr:uid="{40221C6E-A5B0-4B65-BA4B-B878C004E92E}"/>
    <cellStyle name="20% - Énfasis1 2 7 2 4 2 2 2" xfId="2568" xr:uid="{C862F32F-3C1D-42E1-8DC1-CAE3CED076C0}"/>
    <cellStyle name="20% - Énfasis1 2 7 2 4 2 3" xfId="2569" xr:uid="{5003CD4E-A2FF-4D73-AA8A-E4DAE7D49D0E}"/>
    <cellStyle name="20% - Énfasis1 2 7 2 4 3" xfId="2570" xr:uid="{8448ED8D-CF66-4AFE-98EF-7A8D3AEB9213}"/>
    <cellStyle name="20% - Énfasis1 2 7 2 4 3 2" xfId="2571" xr:uid="{F0A2C6B0-CCFF-4414-BC2A-217A49FB6BF8}"/>
    <cellStyle name="20% - Énfasis1 2 7 2 4 4" xfId="2572" xr:uid="{A7FCE739-C2CC-4BB8-A735-AD3D27343C23}"/>
    <cellStyle name="20% - Énfasis1 2 7 2 5" xfId="2573" xr:uid="{C925F7F7-A05C-4F5E-93A1-A812BE3450EC}"/>
    <cellStyle name="20% - Énfasis1 2 7 2 5 2" xfId="2574" xr:uid="{193F6983-F6F7-401D-B73C-C2C3E154FC35}"/>
    <cellStyle name="20% - Énfasis1 2 7 2 5 2 2" xfId="2575" xr:uid="{D0EF89FB-5C81-4747-B64D-82E7FEB2FD6B}"/>
    <cellStyle name="20% - Énfasis1 2 7 2 5 3" xfId="2576" xr:uid="{F74A6048-CF1B-4D7B-A491-05E63E5ED3A1}"/>
    <cellStyle name="20% - Énfasis1 2 7 2 6" xfId="2577" xr:uid="{DBC973F0-CD0D-4315-9CF6-AB51F777F88C}"/>
    <cellStyle name="20% - Énfasis1 2 7 2 6 2" xfId="2578" xr:uid="{5DAFDDE7-B3B5-4286-B8E5-AA705298B22B}"/>
    <cellStyle name="20% - Énfasis1 2 7 2 7" xfId="2579" xr:uid="{7ED4067C-7125-4BB4-AC7A-A1558479107C}"/>
    <cellStyle name="20% - Énfasis1 2 7 3" xfId="2580" xr:uid="{D47D7157-F79B-4AA6-BE15-B1B310EA3040}"/>
    <cellStyle name="20% - Énfasis1 2 7 3 2" xfId="2581" xr:uid="{3EF3A835-3BFA-4E06-919C-DBF674E1A5A8}"/>
    <cellStyle name="20% - Énfasis1 2 7 3 2 2" xfId="2582" xr:uid="{22853B0C-FE95-4CDC-B87D-FAAC4E84A7DC}"/>
    <cellStyle name="20% - Énfasis1 2 7 3 2 2 2" xfId="2583" xr:uid="{BA1B0E4E-8148-44C1-AA71-B0B7E5EE59DF}"/>
    <cellStyle name="20% - Énfasis1 2 7 3 2 2 2 2" xfId="2584" xr:uid="{55F8E6E1-EBC9-4AAB-B0AF-6005D9E0B6EE}"/>
    <cellStyle name="20% - Énfasis1 2 7 3 2 2 2 2 2" xfId="2585" xr:uid="{71FFF5E6-1546-461E-8BFD-D02993E80B75}"/>
    <cellStyle name="20% - Énfasis1 2 7 3 2 2 2 3" xfId="2586" xr:uid="{34285209-15A6-404E-AF6E-35604CC43D81}"/>
    <cellStyle name="20% - Énfasis1 2 7 3 2 2 3" xfId="2587" xr:uid="{F6305733-CFA6-411F-BE5D-8F4C177A9856}"/>
    <cellStyle name="20% - Énfasis1 2 7 3 2 2 3 2" xfId="2588" xr:uid="{825A7331-5939-4722-953D-835ED113B03C}"/>
    <cellStyle name="20% - Énfasis1 2 7 3 2 2 4" xfId="2589" xr:uid="{A719573C-56C7-44DC-B5FE-2514F782A9E9}"/>
    <cellStyle name="20% - Énfasis1 2 7 3 2 3" xfId="2590" xr:uid="{65EA688D-EF03-4DDA-B7D6-ECAA11DF54EE}"/>
    <cellStyle name="20% - Énfasis1 2 7 3 2 3 2" xfId="2591" xr:uid="{0F82A7CB-BFEC-4DCE-9A82-EB31C17C71DA}"/>
    <cellStyle name="20% - Énfasis1 2 7 3 2 3 2 2" xfId="2592" xr:uid="{E52E8AA3-B269-4ED5-B553-4D8C35CDFEDA}"/>
    <cellStyle name="20% - Énfasis1 2 7 3 2 3 3" xfId="2593" xr:uid="{B3CF6D53-1C66-4FFD-BEBB-3171965323AC}"/>
    <cellStyle name="20% - Énfasis1 2 7 3 2 4" xfId="2594" xr:uid="{CBFB2C37-A5AE-42E8-A532-FBFADFF681A8}"/>
    <cellStyle name="20% - Énfasis1 2 7 3 2 4 2" xfId="2595" xr:uid="{A8B518BC-7E3C-4B3F-8E19-361D2F47F548}"/>
    <cellStyle name="20% - Énfasis1 2 7 3 2 5" xfId="2596" xr:uid="{1E55FAA2-997F-47D7-AD4E-0855EA5CFD3C}"/>
    <cellStyle name="20% - Énfasis1 2 7 3 3" xfId="2597" xr:uid="{9EFB4574-DD4F-419D-80F1-4B6B17DFE0DF}"/>
    <cellStyle name="20% - Énfasis1 2 7 3 3 2" xfId="2598" xr:uid="{1A119051-CC40-454E-808F-EB9F823B2FF4}"/>
    <cellStyle name="20% - Énfasis1 2 7 3 3 2 2" xfId="2599" xr:uid="{89B837EC-E463-41E8-A21D-8ACC5C51B644}"/>
    <cellStyle name="20% - Énfasis1 2 7 3 3 2 2 2" xfId="2600" xr:uid="{A358ACA5-3263-48E9-A5A6-842126487DD3}"/>
    <cellStyle name="20% - Énfasis1 2 7 3 3 2 3" xfId="2601" xr:uid="{060E1E4F-1C14-407E-864E-2CDDC2951287}"/>
    <cellStyle name="20% - Énfasis1 2 7 3 3 3" xfId="2602" xr:uid="{E030E9D9-1C75-4058-957A-67E6AFFE0503}"/>
    <cellStyle name="20% - Énfasis1 2 7 3 3 3 2" xfId="2603" xr:uid="{1DC7FA83-0B10-451C-A808-473AE1648925}"/>
    <cellStyle name="20% - Énfasis1 2 7 3 3 4" xfId="2604" xr:uid="{69236FEC-F0C3-45C0-829E-CC999E4974DC}"/>
    <cellStyle name="20% - Énfasis1 2 7 3 4" xfId="2605" xr:uid="{F77A27D9-51BA-47C2-AF78-472514C3F62A}"/>
    <cellStyle name="20% - Énfasis1 2 7 3 4 2" xfId="2606" xr:uid="{11416573-7DC7-4410-8582-D6B55D05EF2E}"/>
    <cellStyle name="20% - Énfasis1 2 7 3 4 2 2" xfId="2607" xr:uid="{03C5FD1D-59F9-45F5-9F91-9CA8B754554B}"/>
    <cellStyle name="20% - Énfasis1 2 7 3 4 3" xfId="2608" xr:uid="{49A88E85-2171-4E27-BD41-B8767B5FB1D2}"/>
    <cellStyle name="20% - Énfasis1 2 7 3 5" xfId="2609" xr:uid="{85E4AA40-ABD2-4213-98A2-CAEE1484E102}"/>
    <cellStyle name="20% - Énfasis1 2 7 3 5 2" xfId="2610" xr:uid="{D86DF20D-3C0F-46EA-BB80-5A5AC412B7A4}"/>
    <cellStyle name="20% - Énfasis1 2 7 3 6" xfId="2611" xr:uid="{61209A0C-ECC3-4626-8C53-626EC776320C}"/>
    <cellStyle name="20% - Énfasis1 2 7 4" xfId="2612" xr:uid="{1B3A38CF-6BD3-4609-86F0-83B5B9C6B43E}"/>
    <cellStyle name="20% - Énfasis1 2 7 4 2" xfId="2613" xr:uid="{C3724FA6-E13A-4D1A-802D-E85DEF126F5A}"/>
    <cellStyle name="20% - Énfasis1 2 7 4 2 2" xfId="2614" xr:uid="{F060287C-3D57-4B27-B958-A2DE2CF95521}"/>
    <cellStyle name="20% - Énfasis1 2 7 4 2 2 2" xfId="2615" xr:uid="{8A12094D-02CC-4071-AF22-A751F9318A71}"/>
    <cellStyle name="20% - Énfasis1 2 7 4 2 2 2 2" xfId="2616" xr:uid="{7E9336A6-3965-48F1-9DCD-4716A0DB01E9}"/>
    <cellStyle name="20% - Énfasis1 2 7 4 2 2 3" xfId="2617" xr:uid="{A516C742-F3F2-43EB-9865-B72A7510F40D}"/>
    <cellStyle name="20% - Énfasis1 2 7 4 2 3" xfId="2618" xr:uid="{E29DCC37-AB8F-413E-B99F-206D82EA8A35}"/>
    <cellStyle name="20% - Énfasis1 2 7 4 2 3 2" xfId="2619" xr:uid="{D3345EAB-9E23-4BD4-8EFB-04954A371CB3}"/>
    <cellStyle name="20% - Énfasis1 2 7 4 2 4" xfId="2620" xr:uid="{A47E7A28-29D1-4680-B85F-ACD2BAD63ECB}"/>
    <cellStyle name="20% - Énfasis1 2 7 4 3" xfId="2621" xr:uid="{F9ECCB2F-764A-4A4E-839B-E8E24E767A4C}"/>
    <cellStyle name="20% - Énfasis1 2 7 4 3 2" xfId="2622" xr:uid="{4C628ACC-5480-44DC-9997-EC4D1CF3430E}"/>
    <cellStyle name="20% - Énfasis1 2 7 4 3 2 2" xfId="2623" xr:uid="{48637A36-8F35-496C-A892-B591735194E7}"/>
    <cellStyle name="20% - Énfasis1 2 7 4 3 3" xfId="2624" xr:uid="{09769ED5-4DC6-48E3-97F5-1CCFBE7148B7}"/>
    <cellStyle name="20% - Énfasis1 2 7 4 4" xfId="2625" xr:uid="{91E303E0-FF84-4131-8AB3-0F60F21940D6}"/>
    <cellStyle name="20% - Énfasis1 2 7 4 4 2" xfId="2626" xr:uid="{23EDD564-042C-43C6-8956-4E9B9B681C07}"/>
    <cellStyle name="20% - Énfasis1 2 7 4 5" xfId="2627" xr:uid="{A289FB83-8262-4683-83D3-5A46299FD8C6}"/>
    <cellStyle name="20% - Énfasis1 2 7 5" xfId="2628" xr:uid="{A847EF78-EF98-48D3-8481-D96D679ACCDA}"/>
    <cellStyle name="20% - Énfasis1 2 7 5 2" xfId="2629" xr:uid="{405A5E31-CF20-4B56-BE5B-A2E9767742F9}"/>
    <cellStyle name="20% - Énfasis1 2 7 5 2 2" xfId="2630" xr:uid="{518FB19E-3D48-4E70-91C6-7CB934B2220B}"/>
    <cellStyle name="20% - Énfasis1 2 7 5 2 2 2" xfId="2631" xr:uid="{F0D90DEF-73E5-4683-8541-3896D35CEC04}"/>
    <cellStyle name="20% - Énfasis1 2 7 5 2 3" xfId="2632" xr:uid="{B8F2CD14-7A09-4C75-8DDE-FE924929CFFD}"/>
    <cellStyle name="20% - Énfasis1 2 7 5 3" xfId="2633" xr:uid="{6608576F-4453-412F-968F-05892FA8E165}"/>
    <cellStyle name="20% - Énfasis1 2 7 5 3 2" xfId="2634" xr:uid="{6E9ADE03-243E-4043-BAAE-E714AE53D289}"/>
    <cellStyle name="20% - Énfasis1 2 7 5 4" xfId="2635" xr:uid="{E2A8A4B1-88F7-44BB-88A6-09875FDBE9B6}"/>
    <cellStyle name="20% - Énfasis1 2 7 6" xfId="2636" xr:uid="{82F7C117-C503-4CD3-A47F-3D0DAE9D0770}"/>
    <cellStyle name="20% - Énfasis1 2 7 6 2" xfId="2637" xr:uid="{2CF8CC66-2A68-487C-A82E-2BF3371114A0}"/>
    <cellStyle name="20% - Énfasis1 2 7 6 2 2" xfId="2638" xr:uid="{ECD91B45-6227-46DB-B072-A40637749543}"/>
    <cellStyle name="20% - Énfasis1 2 7 6 3" xfId="2639" xr:uid="{4268F2DA-230C-4CBF-BDA4-311F0CA62E1E}"/>
    <cellStyle name="20% - Énfasis1 2 7 7" xfId="2640" xr:uid="{190D58EC-58CA-4AB7-82F5-82A01F291D6A}"/>
    <cellStyle name="20% - Énfasis1 2 7 7 2" xfId="2641" xr:uid="{BD1491AE-8E37-415F-9427-C2FBFCE58FC3}"/>
    <cellStyle name="20% - Énfasis1 2 7 8" xfId="2642" xr:uid="{99258A84-4D9B-46D4-8355-9370F5306B3C}"/>
    <cellStyle name="20% - Énfasis1 2 8" xfId="2643" xr:uid="{AC1719FA-8385-4DB3-950D-780AA9C5769B}"/>
    <cellStyle name="20% - Énfasis1 2 8 2" xfId="2644" xr:uid="{0A9BC74C-F286-42A5-9796-294423B81743}"/>
    <cellStyle name="20% - Énfasis1 2 8 2 2" xfId="2645" xr:uid="{6DDB0A7E-B9AD-49DF-AAF2-19AE32B11A66}"/>
    <cellStyle name="20% - Énfasis1 2 8 2 2 2" xfId="2646" xr:uid="{AEA6C1BC-D7C8-41F0-AC2B-94CCCC0D9B9A}"/>
    <cellStyle name="20% - Énfasis1 2 8 2 2 2 2" xfId="2647" xr:uid="{5DC279D2-9521-48D2-AAB8-65C1A03722A1}"/>
    <cellStyle name="20% - Énfasis1 2 8 2 2 2 2 2" xfId="2648" xr:uid="{F41B7644-EAF2-4DF8-89F9-7D8BE7AEF45E}"/>
    <cellStyle name="20% - Énfasis1 2 8 2 2 2 2 2 2" xfId="2649" xr:uid="{996AAD93-6374-4FFC-BAA5-BD3C0AEFFFD6}"/>
    <cellStyle name="20% - Énfasis1 2 8 2 2 2 2 2 2 2" xfId="2650" xr:uid="{781867FF-3E6F-489F-9EBD-5DA17208EE15}"/>
    <cellStyle name="20% - Énfasis1 2 8 2 2 2 2 2 3" xfId="2651" xr:uid="{C50F4ED9-A686-479D-8544-BFBE218E1A08}"/>
    <cellStyle name="20% - Énfasis1 2 8 2 2 2 2 3" xfId="2652" xr:uid="{98462725-74C8-43C4-93F4-6B20E6CEE1D4}"/>
    <cellStyle name="20% - Énfasis1 2 8 2 2 2 2 3 2" xfId="2653" xr:uid="{7EC8EA29-B1E7-49D6-86D2-0A482298354C}"/>
    <cellStyle name="20% - Énfasis1 2 8 2 2 2 2 4" xfId="2654" xr:uid="{DBBEBCDE-17BA-468B-A19A-1BAF92A82CDA}"/>
    <cellStyle name="20% - Énfasis1 2 8 2 2 2 3" xfId="2655" xr:uid="{4F854F2E-136F-4E86-869F-D40419591DDF}"/>
    <cellStyle name="20% - Énfasis1 2 8 2 2 2 3 2" xfId="2656" xr:uid="{005298CD-0757-47B5-8C31-998F14DB0451}"/>
    <cellStyle name="20% - Énfasis1 2 8 2 2 2 3 2 2" xfId="2657" xr:uid="{01F9D6B3-42F9-4454-BD1A-7F3EF2C78FCF}"/>
    <cellStyle name="20% - Énfasis1 2 8 2 2 2 3 3" xfId="2658" xr:uid="{C25D17ED-83BA-40AD-BCC9-F0E9F5D650D9}"/>
    <cellStyle name="20% - Énfasis1 2 8 2 2 2 4" xfId="2659" xr:uid="{A4A8F1C6-571C-4B63-9EC7-8888CFEE0D62}"/>
    <cellStyle name="20% - Énfasis1 2 8 2 2 2 4 2" xfId="2660" xr:uid="{F29BA3D7-9027-4CAA-96E3-009A97640A58}"/>
    <cellStyle name="20% - Énfasis1 2 8 2 2 2 5" xfId="2661" xr:uid="{C013C063-8E03-49E1-B74F-462AAF456A78}"/>
    <cellStyle name="20% - Énfasis1 2 8 2 2 3" xfId="2662" xr:uid="{061BBBB6-803F-4A7C-9317-E87E9716D516}"/>
    <cellStyle name="20% - Énfasis1 2 8 2 2 3 2" xfId="2663" xr:uid="{614BFE54-F5FF-41C8-AC05-CEB5CA73318E}"/>
    <cellStyle name="20% - Énfasis1 2 8 2 2 3 2 2" xfId="2664" xr:uid="{51D2C32D-9253-47A3-9A41-99546BB2BC63}"/>
    <cellStyle name="20% - Énfasis1 2 8 2 2 3 2 2 2" xfId="2665" xr:uid="{EC6CE692-2F14-4076-99CE-DFA2B075A8CB}"/>
    <cellStyle name="20% - Énfasis1 2 8 2 2 3 2 3" xfId="2666" xr:uid="{80A471DE-EDE9-430E-93A6-ECC9DF967BE2}"/>
    <cellStyle name="20% - Énfasis1 2 8 2 2 3 3" xfId="2667" xr:uid="{955A3A9A-A65A-47A8-8BD5-A945CE608D8D}"/>
    <cellStyle name="20% - Énfasis1 2 8 2 2 3 3 2" xfId="2668" xr:uid="{9E9F94E5-D0E3-49F1-853F-5DA582647687}"/>
    <cellStyle name="20% - Énfasis1 2 8 2 2 3 4" xfId="2669" xr:uid="{58D4F89A-0D50-4F72-9368-0B3000E84C1B}"/>
    <cellStyle name="20% - Énfasis1 2 8 2 2 4" xfId="2670" xr:uid="{E9614330-2FCD-4568-AF02-0448C6C61FF1}"/>
    <cellStyle name="20% - Énfasis1 2 8 2 2 4 2" xfId="2671" xr:uid="{B9E1079D-8F11-431D-8D80-C2CB5C63D86E}"/>
    <cellStyle name="20% - Énfasis1 2 8 2 2 4 2 2" xfId="2672" xr:uid="{846E17D0-319C-49A7-A3CA-371EDCF51D4F}"/>
    <cellStyle name="20% - Énfasis1 2 8 2 2 4 3" xfId="2673" xr:uid="{73514B84-84F3-4E7E-A5FC-49270C4595BD}"/>
    <cellStyle name="20% - Énfasis1 2 8 2 2 5" xfId="2674" xr:uid="{EB6E11C2-0567-4830-9BBF-30D51F30ED31}"/>
    <cellStyle name="20% - Énfasis1 2 8 2 2 5 2" xfId="2675" xr:uid="{32B59C93-D1F0-4AA9-A97B-3842462C0402}"/>
    <cellStyle name="20% - Énfasis1 2 8 2 2 6" xfId="2676" xr:uid="{CFD5AC66-AE8D-4C57-8147-DC0366CFBD62}"/>
    <cellStyle name="20% - Énfasis1 2 8 2 3" xfId="2677" xr:uid="{83ED2C80-1C4C-4E03-B790-E5ABD5A595FE}"/>
    <cellStyle name="20% - Énfasis1 2 8 2 3 2" xfId="2678" xr:uid="{F21A5D10-E5DD-4169-A322-89EDC6DC6EB6}"/>
    <cellStyle name="20% - Énfasis1 2 8 2 3 2 2" xfId="2679" xr:uid="{371DAD7D-9F5F-4BB9-B7C2-879102A4610C}"/>
    <cellStyle name="20% - Énfasis1 2 8 2 3 2 2 2" xfId="2680" xr:uid="{7286143E-03AD-4876-B9E2-B0AE633EC236}"/>
    <cellStyle name="20% - Énfasis1 2 8 2 3 2 2 2 2" xfId="2681" xr:uid="{59DEA4D6-F8FD-487A-AB0E-3E69D17FC91D}"/>
    <cellStyle name="20% - Énfasis1 2 8 2 3 2 2 3" xfId="2682" xr:uid="{D4FD5D8E-9BDA-4481-A2DD-D12BCBB82FF5}"/>
    <cellStyle name="20% - Énfasis1 2 8 2 3 2 3" xfId="2683" xr:uid="{9BD23FFC-9927-4D71-BB54-A415BFEA9C37}"/>
    <cellStyle name="20% - Énfasis1 2 8 2 3 2 3 2" xfId="2684" xr:uid="{C4379E70-38D7-45C9-BAF8-4F5E6103FC53}"/>
    <cellStyle name="20% - Énfasis1 2 8 2 3 2 4" xfId="2685" xr:uid="{F7B339BB-3F91-4A8B-ABAC-8345C86037E0}"/>
    <cellStyle name="20% - Énfasis1 2 8 2 3 3" xfId="2686" xr:uid="{0A9AA5A2-7D7F-4BA1-BA2A-EF129AB44B04}"/>
    <cellStyle name="20% - Énfasis1 2 8 2 3 3 2" xfId="2687" xr:uid="{B40A3E44-F3BB-4F22-9E70-1CFB7EDB2C24}"/>
    <cellStyle name="20% - Énfasis1 2 8 2 3 3 2 2" xfId="2688" xr:uid="{F35A9927-B276-43A2-88E1-65A405BE45FA}"/>
    <cellStyle name="20% - Énfasis1 2 8 2 3 3 3" xfId="2689" xr:uid="{5EB8ADA9-73E1-4A11-8F70-1C8B3353B3EC}"/>
    <cellStyle name="20% - Énfasis1 2 8 2 3 4" xfId="2690" xr:uid="{42C5A9D6-6940-4666-BFAE-78F13EC5D65B}"/>
    <cellStyle name="20% - Énfasis1 2 8 2 3 4 2" xfId="2691" xr:uid="{6290166F-0E2E-4D55-8BAD-2CEBA9E1F6FD}"/>
    <cellStyle name="20% - Énfasis1 2 8 2 3 5" xfId="2692" xr:uid="{BC22FE46-0652-4754-9253-E803E27F9B83}"/>
    <cellStyle name="20% - Énfasis1 2 8 2 4" xfId="2693" xr:uid="{5916F271-9F3B-4EF7-A098-299E039A1A51}"/>
    <cellStyle name="20% - Énfasis1 2 8 2 4 2" xfId="2694" xr:uid="{39406A6C-C288-48A4-B9FF-2C1AEAEC4385}"/>
    <cellStyle name="20% - Énfasis1 2 8 2 4 2 2" xfId="2695" xr:uid="{0DA0725C-CDDF-42B3-9863-C50FC5E53C41}"/>
    <cellStyle name="20% - Énfasis1 2 8 2 4 2 2 2" xfId="2696" xr:uid="{95B0BAA5-26AC-46A1-977F-134AA1BB6840}"/>
    <cellStyle name="20% - Énfasis1 2 8 2 4 2 3" xfId="2697" xr:uid="{4B0A1CF8-5C17-4F00-A549-CE15A39D056B}"/>
    <cellStyle name="20% - Énfasis1 2 8 2 4 3" xfId="2698" xr:uid="{008E0AE7-2228-4EA1-97EA-F8AB53562FE1}"/>
    <cellStyle name="20% - Énfasis1 2 8 2 4 3 2" xfId="2699" xr:uid="{619E4884-1D2A-48FD-933E-4F49D2F774F2}"/>
    <cellStyle name="20% - Énfasis1 2 8 2 4 4" xfId="2700" xr:uid="{4CB5292F-F37A-417F-B934-9D2C8FFBA189}"/>
    <cellStyle name="20% - Énfasis1 2 8 2 5" xfId="2701" xr:uid="{FCD0E0E3-BEE4-4CAA-A2F8-AAC341117509}"/>
    <cellStyle name="20% - Énfasis1 2 8 2 5 2" xfId="2702" xr:uid="{B915A5E5-F0D3-4B60-B0A8-B812F52FF653}"/>
    <cellStyle name="20% - Énfasis1 2 8 2 5 2 2" xfId="2703" xr:uid="{66A2D3B5-5BB6-4A3A-AA31-D5512BB779DF}"/>
    <cellStyle name="20% - Énfasis1 2 8 2 5 3" xfId="2704" xr:uid="{484F8093-F614-424F-BA3D-E7B56EC6009E}"/>
    <cellStyle name="20% - Énfasis1 2 8 2 6" xfId="2705" xr:uid="{1E5F043F-91B5-4B49-BC6F-03376A775347}"/>
    <cellStyle name="20% - Énfasis1 2 8 2 6 2" xfId="2706" xr:uid="{F7CE95BB-DD9B-44E0-9AC6-7B11C326A8DB}"/>
    <cellStyle name="20% - Énfasis1 2 8 2 7" xfId="2707" xr:uid="{51AC88A2-AEE0-4871-8B17-9A3989CBD96C}"/>
    <cellStyle name="20% - Énfasis1 2 8 3" xfId="2708" xr:uid="{B84FD7AC-A707-43D1-9B56-150B77650917}"/>
    <cellStyle name="20% - Énfasis1 2 8 3 2" xfId="2709" xr:uid="{D5B5C506-E838-456B-848E-F44165A4E68A}"/>
    <cellStyle name="20% - Énfasis1 2 8 3 2 2" xfId="2710" xr:uid="{6CABB5FF-9DA8-4A87-93BB-02CD5498F892}"/>
    <cellStyle name="20% - Énfasis1 2 8 3 2 2 2" xfId="2711" xr:uid="{68DF3DE9-3BFF-47A9-B1AF-2E1D2DF0A8D8}"/>
    <cellStyle name="20% - Énfasis1 2 8 3 2 2 2 2" xfId="2712" xr:uid="{4F3FB158-87F9-4162-ACCB-18E587D33AD4}"/>
    <cellStyle name="20% - Énfasis1 2 8 3 2 2 2 2 2" xfId="2713" xr:uid="{96870C99-991B-4853-B2ED-63CD336C8D70}"/>
    <cellStyle name="20% - Énfasis1 2 8 3 2 2 2 3" xfId="2714" xr:uid="{1620CBFC-5AE7-471B-AE7D-84D5FE5FB12B}"/>
    <cellStyle name="20% - Énfasis1 2 8 3 2 2 3" xfId="2715" xr:uid="{9B658769-CC51-4A5C-A84B-9B7D6460FE84}"/>
    <cellStyle name="20% - Énfasis1 2 8 3 2 2 3 2" xfId="2716" xr:uid="{F5BC3AF4-15C5-4AAB-95E7-380A3185BFF2}"/>
    <cellStyle name="20% - Énfasis1 2 8 3 2 2 4" xfId="2717" xr:uid="{C359DA0A-980D-4EE5-84AD-8302C10D45DC}"/>
    <cellStyle name="20% - Énfasis1 2 8 3 2 3" xfId="2718" xr:uid="{7B77CC34-E898-464B-BC87-42D32858670E}"/>
    <cellStyle name="20% - Énfasis1 2 8 3 2 3 2" xfId="2719" xr:uid="{C0129D72-C8B9-48ED-A84B-FD0AECBF413C}"/>
    <cellStyle name="20% - Énfasis1 2 8 3 2 3 2 2" xfId="2720" xr:uid="{ECB902A8-D81D-4318-9ACF-D1B4F23237E6}"/>
    <cellStyle name="20% - Énfasis1 2 8 3 2 3 3" xfId="2721" xr:uid="{1913CF9D-D939-4878-82D7-8F13774E4F73}"/>
    <cellStyle name="20% - Énfasis1 2 8 3 2 4" xfId="2722" xr:uid="{6CB81671-9A96-445E-A3E5-C7A8D7E8CD6A}"/>
    <cellStyle name="20% - Énfasis1 2 8 3 2 4 2" xfId="2723" xr:uid="{B7DEAB9E-F134-458F-BB3D-2D389EAF4A29}"/>
    <cellStyle name="20% - Énfasis1 2 8 3 2 5" xfId="2724" xr:uid="{FA11A6CA-7D8F-46D2-BBD0-E03D7285D62A}"/>
    <cellStyle name="20% - Énfasis1 2 8 3 3" xfId="2725" xr:uid="{6C019666-6AB0-4FE5-A2FC-64426D2213BE}"/>
    <cellStyle name="20% - Énfasis1 2 8 3 3 2" xfId="2726" xr:uid="{B288FD5A-09F4-40BC-A2DF-E614652422F6}"/>
    <cellStyle name="20% - Énfasis1 2 8 3 3 2 2" xfId="2727" xr:uid="{F7907FA5-739F-4622-A5F9-189FA203C5F2}"/>
    <cellStyle name="20% - Énfasis1 2 8 3 3 2 2 2" xfId="2728" xr:uid="{AED1439E-31D4-43DD-AD33-AB7846CC457A}"/>
    <cellStyle name="20% - Énfasis1 2 8 3 3 2 3" xfId="2729" xr:uid="{AB9C33F4-C779-48A0-A5FC-DD6CDAD98F8B}"/>
    <cellStyle name="20% - Énfasis1 2 8 3 3 3" xfId="2730" xr:uid="{1C925B71-846F-45CA-A83E-AE6F4D8D3E49}"/>
    <cellStyle name="20% - Énfasis1 2 8 3 3 3 2" xfId="2731" xr:uid="{69AE3DB7-F578-4DD1-8860-330883A8639C}"/>
    <cellStyle name="20% - Énfasis1 2 8 3 3 4" xfId="2732" xr:uid="{2A08ECEA-B3BE-4E8E-A161-C772A4CEDB78}"/>
    <cellStyle name="20% - Énfasis1 2 8 3 4" xfId="2733" xr:uid="{7F61699F-67DE-4895-A534-E74CF0804A3B}"/>
    <cellStyle name="20% - Énfasis1 2 8 3 4 2" xfId="2734" xr:uid="{CE729A22-1BB1-424E-9442-329314C8DDCF}"/>
    <cellStyle name="20% - Énfasis1 2 8 3 4 2 2" xfId="2735" xr:uid="{5F2AD681-B0F7-4815-9D90-267E4F64A82B}"/>
    <cellStyle name="20% - Énfasis1 2 8 3 4 3" xfId="2736" xr:uid="{7AF40432-50B3-4D8F-BA34-C81B17065896}"/>
    <cellStyle name="20% - Énfasis1 2 8 3 5" xfId="2737" xr:uid="{BD5156F6-0FFF-47C2-8240-6A0D5E6BA219}"/>
    <cellStyle name="20% - Énfasis1 2 8 3 5 2" xfId="2738" xr:uid="{2A7B4F11-75C0-4448-89A7-80A032312ACE}"/>
    <cellStyle name="20% - Énfasis1 2 8 3 6" xfId="2739" xr:uid="{F962B72E-F32D-4378-BA4D-536E241EB421}"/>
    <cellStyle name="20% - Énfasis1 2 8 4" xfId="2740" xr:uid="{32BD23AF-4C80-43FC-9BF9-EE1CFD616597}"/>
    <cellStyle name="20% - Énfasis1 2 8 4 2" xfId="2741" xr:uid="{4539DBC7-3693-4963-A6D0-CC62944F8C9C}"/>
    <cellStyle name="20% - Énfasis1 2 8 4 2 2" xfId="2742" xr:uid="{3400004A-207C-4054-BB89-89F3D95AFF91}"/>
    <cellStyle name="20% - Énfasis1 2 8 4 2 2 2" xfId="2743" xr:uid="{ED5F1A03-DCD7-4C78-A4C8-DAB1B5B7EE32}"/>
    <cellStyle name="20% - Énfasis1 2 8 4 2 2 2 2" xfId="2744" xr:uid="{9273B2D8-C313-481F-AC15-E9627F60D46B}"/>
    <cellStyle name="20% - Énfasis1 2 8 4 2 2 3" xfId="2745" xr:uid="{59A344AB-EB59-460A-8C29-2D078E4C6A04}"/>
    <cellStyle name="20% - Énfasis1 2 8 4 2 3" xfId="2746" xr:uid="{F38FFCB5-8BA5-475D-A64E-32F72CC4AF29}"/>
    <cellStyle name="20% - Énfasis1 2 8 4 2 3 2" xfId="2747" xr:uid="{00265AC7-96DF-4529-A83A-510CAAEEACCE}"/>
    <cellStyle name="20% - Énfasis1 2 8 4 2 4" xfId="2748" xr:uid="{DD9BD548-021B-4D57-B1F0-AB2A9477731F}"/>
    <cellStyle name="20% - Énfasis1 2 8 4 3" xfId="2749" xr:uid="{8B53CFF5-F4F1-4C1A-BF7A-B900C0D23FD9}"/>
    <cellStyle name="20% - Énfasis1 2 8 4 3 2" xfId="2750" xr:uid="{51466854-394C-4EC6-938C-34D1B476A977}"/>
    <cellStyle name="20% - Énfasis1 2 8 4 3 2 2" xfId="2751" xr:uid="{11E0E167-DE2E-4411-A5C7-A56CA5DD1F7E}"/>
    <cellStyle name="20% - Énfasis1 2 8 4 3 3" xfId="2752" xr:uid="{F06B2C05-02A0-4FD1-AF74-2BA5562B7D2A}"/>
    <cellStyle name="20% - Énfasis1 2 8 4 4" xfId="2753" xr:uid="{E51ACA30-376B-44A4-9AF3-38A8050EA6C0}"/>
    <cellStyle name="20% - Énfasis1 2 8 4 4 2" xfId="2754" xr:uid="{1A8805DC-0F47-45E2-A25F-C3430D36D79D}"/>
    <cellStyle name="20% - Énfasis1 2 8 4 5" xfId="2755" xr:uid="{1AD8D525-6A9E-4D46-9B7C-C8EAC3732CE2}"/>
    <cellStyle name="20% - Énfasis1 2 8 5" xfId="2756" xr:uid="{E8F6DAEC-2B00-4CE9-B5B7-507C8BF47BF9}"/>
    <cellStyle name="20% - Énfasis1 2 8 5 2" xfId="2757" xr:uid="{EAEC6C6D-5611-4267-8487-E0B34F0672A5}"/>
    <cellStyle name="20% - Énfasis1 2 8 5 2 2" xfId="2758" xr:uid="{6A5C516A-A63D-42CE-B617-9D170095C720}"/>
    <cellStyle name="20% - Énfasis1 2 8 5 2 2 2" xfId="2759" xr:uid="{6BDE3D67-BC73-40FB-B115-403B6DD14DB5}"/>
    <cellStyle name="20% - Énfasis1 2 8 5 2 3" xfId="2760" xr:uid="{E8FB3925-73FC-411C-9732-D396638C2B14}"/>
    <cellStyle name="20% - Énfasis1 2 8 5 3" xfId="2761" xr:uid="{561AD019-04CF-4A68-A2CC-5BA4126791FF}"/>
    <cellStyle name="20% - Énfasis1 2 8 5 3 2" xfId="2762" xr:uid="{C9358DA7-9AFA-42AB-B1CB-77608D18DCD9}"/>
    <cellStyle name="20% - Énfasis1 2 8 5 4" xfId="2763" xr:uid="{BCFA5B01-1ACF-4179-97E9-F400DDF6C077}"/>
    <cellStyle name="20% - Énfasis1 2 8 6" xfId="2764" xr:uid="{3421542D-1404-44BF-AB85-E41AD50E8461}"/>
    <cellStyle name="20% - Énfasis1 2 8 6 2" xfId="2765" xr:uid="{89251804-0BB6-4A6A-9F42-FDFB5CD243CF}"/>
    <cellStyle name="20% - Énfasis1 2 8 6 2 2" xfId="2766" xr:uid="{B068F2CF-EA8E-48EF-8D35-15E7C6DBE2B8}"/>
    <cellStyle name="20% - Énfasis1 2 8 6 3" xfId="2767" xr:uid="{B1B8A117-8FF1-400F-B5D7-B320FB001110}"/>
    <cellStyle name="20% - Énfasis1 2 8 7" xfId="2768" xr:uid="{B9D75941-10FA-4A40-A1D3-8E125F7BE4C5}"/>
    <cellStyle name="20% - Énfasis1 2 8 7 2" xfId="2769" xr:uid="{C01640E9-1C8B-4A7E-BACB-9CDE871B03AD}"/>
    <cellStyle name="20% - Énfasis1 2 8 8" xfId="2770" xr:uid="{78A29429-A8F7-43FD-9F2B-558CEC9143CD}"/>
    <cellStyle name="20% - Énfasis1 2 9" xfId="2771" xr:uid="{C8F3E914-E703-479B-BFEA-377FF701718A}"/>
    <cellStyle name="20% - Énfasis1 2 9 2" xfId="2772" xr:uid="{0D6847EC-091B-4087-8555-1874D9070E52}"/>
    <cellStyle name="20% - Énfasis1 2 9 2 2" xfId="2773" xr:uid="{26F3DDF2-04DC-4082-A1B4-162ADB3DD81F}"/>
    <cellStyle name="20% - Énfasis1 2 9 2 2 2" xfId="2774" xr:uid="{95CE6FCD-0D89-4FB7-850E-09CE4873ACB9}"/>
    <cellStyle name="20% - Énfasis1 2 9 2 2 2 2" xfId="2775" xr:uid="{84FDD4DE-FD2E-45BA-9A21-7BA44249198B}"/>
    <cellStyle name="20% - Énfasis1 2 9 2 2 2 2 2" xfId="2776" xr:uid="{48FC70B9-8948-4658-8CD3-ED737E098683}"/>
    <cellStyle name="20% - Énfasis1 2 9 2 2 2 2 2 2" xfId="2777" xr:uid="{B1582D78-4EA8-498B-B10B-B438786C87F6}"/>
    <cellStyle name="20% - Énfasis1 2 9 2 2 2 2 2 2 2" xfId="2778" xr:uid="{92A53AE9-7AC8-4042-97DF-2F371AB446F1}"/>
    <cellStyle name="20% - Énfasis1 2 9 2 2 2 2 2 3" xfId="2779" xr:uid="{6EC2702B-F777-44E7-994E-0EBF86808032}"/>
    <cellStyle name="20% - Énfasis1 2 9 2 2 2 2 3" xfId="2780" xr:uid="{58965EDB-9961-4DE8-9E15-956C07E84169}"/>
    <cellStyle name="20% - Énfasis1 2 9 2 2 2 2 3 2" xfId="2781" xr:uid="{443F0E89-98A1-46A6-8976-73BF54DC7A03}"/>
    <cellStyle name="20% - Énfasis1 2 9 2 2 2 2 4" xfId="2782" xr:uid="{CCAE1109-8022-40A6-BB3D-89EF4813DFF4}"/>
    <cellStyle name="20% - Énfasis1 2 9 2 2 2 3" xfId="2783" xr:uid="{9852AE73-B35E-46E5-AD95-38D8F2213DD8}"/>
    <cellStyle name="20% - Énfasis1 2 9 2 2 2 3 2" xfId="2784" xr:uid="{FAE5F193-7E4D-4F47-A489-C919D2472437}"/>
    <cellStyle name="20% - Énfasis1 2 9 2 2 2 3 2 2" xfId="2785" xr:uid="{C7B9ABB4-F0DF-4051-BF06-BEE717C9E35E}"/>
    <cellStyle name="20% - Énfasis1 2 9 2 2 2 3 3" xfId="2786" xr:uid="{D5C9CE3B-EAAF-456B-A3BC-0A23514A62B3}"/>
    <cellStyle name="20% - Énfasis1 2 9 2 2 2 4" xfId="2787" xr:uid="{EEB487B1-3247-4D80-9A54-C1E3BEDA8A74}"/>
    <cellStyle name="20% - Énfasis1 2 9 2 2 2 4 2" xfId="2788" xr:uid="{A6CB3B6A-F574-4E4B-891B-50E2356907B2}"/>
    <cellStyle name="20% - Énfasis1 2 9 2 2 2 5" xfId="2789" xr:uid="{182296D0-4EFA-4725-9432-0385EE1E547E}"/>
    <cellStyle name="20% - Énfasis1 2 9 2 2 3" xfId="2790" xr:uid="{7E5F9D69-3F18-4DC2-A143-AD80BB5176F0}"/>
    <cellStyle name="20% - Énfasis1 2 9 2 2 3 2" xfId="2791" xr:uid="{39891689-5AE7-4C80-8179-C711F603C118}"/>
    <cellStyle name="20% - Énfasis1 2 9 2 2 3 2 2" xfId="2792" xr:uid="{CA55318B-E63D-4E10-ADF2-31DE14CE798D}"/>
    <cellStyle name="20% - Énfasis1 2 9 2 2 3 2 2 2" xfId="2793" xr:uid="{B05F975E-E2BB-43C9-BD95-C9576846BFF6}"/>
    <cellStyle name="20% - Énfasis1 2 9 2 2 3 2 3" xfId="2794" xr:uid="{EDB7D8D5-E580-47ED-A230-19AB5E6E165E}"/>
    <cellStyle name="20% - Énfasis1 2 9 2 2 3 3" xfId="2795" xr:uid="{75B6E433-B7C8-467B-98B3-BEDC4B6516B0}"/>
    <cellStyle name="20% - Énfasis1 2 9 2 2 3 3 2" xfId="2796" xr:uid="{FE16C861-84BB-4A87-BCA5-0535408A6673}"/>
    <cellStyle name="20% - Énfasis1 2 9 2 2 3 4" xfId="2797" xr:uid="{07E8045F-146C-4705-9986-DEA3FCD4808C}"/>
    <cellStyle name="20% - Énfasis1 2 9 2 2 4" xfId="2798" xr:uid="{AB1A258C-BF16-49C2-876F-E8DA38661C9A}"/>
    <cellStyle name="20% - Énfasis1 2 9 2 2 4 2" xfId="2799" xr:uid="{DFD435B6-F4EE-474F-A32D-FE86543B405E}"/>
    <cellStyle name="20% - Énfasis1 2 9 2 2 4 2 2" xfId="2800" xr:uid="{4184FFC4-151F-49A7-B76A-94EB2BF8546F}"/>
    <cellStyle name="20% - Énfasis1 2 9 2 2 4 3" xfId="2801" xr:uid="{083DF241-D53C-4474-9534-29281BBD83E5}"/>
    <cellStyle name="20% - Énfasis1 2 9 2 2 5" xfId="2802" xr:uid="{B099D4C0-36F3-4415-B84A-44FAE868B79E}"/>
    <cellStyle name="20% - Énfasis1 2 9 2 2 5 2" xfId="2803" xr:uid="{08365F50-7633-457A-B9E9-3BAF75F79CA6}"/>
    <cellStyle name="20% - Énfasis1 2 9 2 2 6" xfId="2804" xr:uid="{D4AFBC1A-E179-425D-80B9-7CE99747FD72}"/>
    <cellStyle name="20% - Énfasis1 2 9 2 3" xfId="2805" xr:uid="{7DF251A3-291F-44F0-BDD9-0B8990AB07CB}"/>
    <cellStyle name="20% - Énfasis1 2 9 2 3 2" xfId="2806" xr:uid="{11283D00-3964-46FB-9756-5656C43EE62C}"/>
    <cellStyle name="20% - Énfasis1 2 9 2 3 2 2" xfId="2807" xr:uid="{3B61038A-5D55-474A-B764-A1C131618098}"/>
    <cellStyle name="20% - Énfasis1 2 9 2 3 2 2 2" xfId="2808" xr:uid="{1B26A7DF-BED4-417B-962F-9B8B9A79973C}"/>
    <cellStyle name="20% - Énfasis1 2 9 2 3 2 2 2 2" xfId="2809" xr:uid="{C04A962F-F1EA-4BBC-A1E3-FA4DF9133968}"/>
    <cellStyle name="20% - Énfasis1 2 9 2 3 2 2 3" xfId="2810" xr:uid="{2D89175C-08C4-49CF-80EE-2E2CEA57FE46}"/>
    <cellStyle name="20% - Énfasis1 2 9 2 3 2 3" xfId="2811" xr:uid="{DDBB49A1-76A1-40B9-8D3E-3C8B6D0D80F9}"/>
    <cellStyle name="20% - Énfasis1 2 9 2 3 2 3 2" xfId="2812" xr:uid="{32A8B974-DB31-4BF4-95BF-81CD0E83D0A9}"/>
    <cellStyle name="20% - Énfasis1 2 9 2 3 2 4" xfId="2813" xr:uid="{C551A0DD-C4A4-48BA-AA4F-1928492FDCC5}"/>
    <cellStyle name="20% - Énfasis1 2 9 2 3 3" xfId="2814" xr:uid="{997124FE-FD6A-4771-9A3C-313DC95200C4}"/>
    <cellStyle name="20% - Énfasis1 2 9 2 3 3 2" xfId="2815" xr:uid="{BB3022E3-0515-4F5E-AB8B-2A2DA1C92342}"/>
    <cellStyle name="20% - Énfasis1 2 9 2 3 3 2 2" xfId="2816" xr:uid="{A25791B0-779E-4EF5-AF27-3B06362D7F2C}"/>
    <cellStyle name="20% - Énfasis1 2 9 2 3 3 3" xfId="2817" xr:uid="{60D867EC-4CC9-465E-9D4B-2E8E21E48DE1}"/>
    <cellStyle name="20% - Énfasis1 2 9 2 3 4" xfId="2818" xr:uid="{753E14A6-0FCF-4D09-B6E4-3CFB5C34C73D}"/>
    <cellStyle name="20% - Énfasis1 2 9 2 3 4 2" xfId="2819" xr:uid="{9D3CD264-5A3B-486D-BFC4-AA533881407A}"/>
    <cellStyle name="20% - Énfasis1 2 9 2 3 5" xfId="2820" xr:uid="{87AC27FB-7805-407C-BA90-AD8E0BB8DCE4}"/>
    <cellStyle name="20% - Énfasis1 2 9 2 4" xfId="2821" xr:uid="{D9DD31BF-FC44-44A2-8E3B-877076F3D14B}"/>
    <cellStyle name="20% - Énfasis1 2 9 2 4 2" xfId="2822" xr:uid="{721BB577-D480-48C8-8F4D-82C2F5990049}"/>
    <cellStyle name="20% - Énfasis1 2 9 2 4 2 2" xfId="2823" xr:uid="{8FE1DC70-0E9C-4A11-9B09-565AAC179C94}"/>
    <cellStyle name="20% - Énfasis1 2 9 2 4 2 2 2" xfId="2824" xr:uid="{C528A0B8-60E2-40D5-97FF-4D3FC1E80D86}"/>
    <cellStyle name="20% - Énfasis1 2 9 2 4 2 3" xfId="2825" xr:uid="{885C251C-A3B7-4CCE-A397-671FF9D07593}"/>
    <cellStyle name="20% - Énfasis1 2 9 2 4 3" xfId="2826" xr:uid="{27D1FEC1-50BE-4606-9E82-174DD893C2A4}"/>
    <cellStyle name="20% - Énfasis1 2 9 2 4 3 2" xfId="2827" xr:uid="{D59EB78B-3C86-41F4-BBEA-5A2D9DBE8A91}"/>
    <cellStyle name="20% - Énfasis1 2 9 2 4 4" xfId="2828" xr:uid="{7851F886-BBA8-4229-AEEE-004A3B951270}"/>
    <cellStyle name="20% - Énfasis1 2 9 2 5" xfId="2829" xr:uid="{FFAA3365-062A-49EC-A465-F7CB94017D58}"/>
    <cellStyle name="20% - Énfasis1 2 9 2 5 2" xfId="2830" xr:uid="{BA32C3CE-D718-4E16-B3AB-06037CAF748D}"/>
    <cellStyle name="20% - Énfasis1 2 9 2 5 2 2" xfId="2831" xr:uid="{696F71ED-D2EA-43AC-8AA2-F7B1FC6CAD7F}"/>
    <cellStyle name="20% - Énfasis1 2 9 2 5 3" xfId="2832" xr:uid="{78FDDB0F-8CA2-4A8E-98A5-CF328D838416}"/>
    <cellStyle name="20% - Énfasis1 2 9 2 6" xfId="2833" xr:uid="{EF4ACCE8-EE2C-4777-84BA-EBD934172B18}"/>
    <cellStyle name="20% - Énfasis1 2 9 2 6 2" xfId="2834" xr:uid="{019A8AF4-F99E-4448-B529-50941907B057}"/>
    <cellStyle name="20% - Énfasis1 2 9 2 7" xfId="2835" xr:uid="{39869F17-55CC-4E9A-9D22-B0FB704BFC4C}"/>
    <cellStyle name="20% - Énfasis1 2 9 3" xfId="2836" xr:uid="{9BBB9E99-8074-49CB-A516-C2C165E96022}"/>
    <cellStyle name="20% - Énfasis1 2 9 3 2" xfId="2837" xr:uid="{53E25C50-88EE-4DDE-A7F3-ACD4B3DAFA8F}"/>
    <cellStyle name="20% - Énfasis1 2 9 3 2 2" xfId="2838" xr:uid="{C2E43FB1-2FEA-4605-A3A7-D9381A276B39}"/>
    <cellStyle name="20% - Énfasis1 2 9 3 2 2 2" xfId="2839" xr:uid="{202A0C35-7483-446A-A432-E3836C135CED}"/>
    <cellStyle name="20% - Énfasis1 2 9 3 2 2 2 2" xfId="2840" xr:uid="{E029FD9F-DA74-4AE3-A8B3-F321860E5EC0}"/>
    <cellStyle name="20% - Énfasis1 2 9 3 2 2 2 2 2" xfId="2841" xr:uid="{CD07DD6F-E4D3-42DD-94A8-9FAA0BBF6C6B}"/>
    <cellStyle name="20% - Énfasis1 2 9 3 2 2 2 3" xfId="2842" xr:uid="{1F889794-A2A8-48E0-8D76-2DD6CA3CD5E1}"/>
    <cellStyle name="20% - Énfasis1 2 9 3 2 2 3" xfId="2843" xr:uid="{B1A1E387-6F20-476C-B643-40B4BCF7CFF5}"/>
    <cellStyle name="20% - Énfasis1 2 9 3 2 2 3 2" xfId="2844" xr:uid="{745F295E-C9F0-42C2-ADC0-A6C1A7C8BAAD}"/>
    <cellStyle name="20% - Énfasis1 2 9 3 2 2 4" xfId="2845" xr:uid="{9D999BDD-EE89-458D-8EF4-3B73CC629F9A}"/>
    <cellStyle name="20% - Énfasis1 2 9 3 2 3" xfId="2846" xr:uid="{557B5510-80AB-4BC5-BBFF-81ABE05DC394}"/>
    <cellStyle name="20% - Énfasis1 2 9 3 2 3 2" xfId="2847" xr:uid="{6CCA8DEE-93BB-4235-AED0-BD3A6F33C283}"/>
    <cellStyle name="20% - Énfasis1 2 9 3 2 3 2 2" xfId="2848" xr:uid="{A721F0CB-908E-471F-AA50-BB2438D00287}"/>
    <cellStyle name="20% - Énfasis1 2 9 3 2 3 3" xfId="2849" xr:uid="{B8AC7722-A42D-4EAC-8C4A-17DC9807E379}"/>
    <cellStyle name="20% - Énfasis1 2 9 3 2 4" xfId="2850" xr:uid="{3CADB7EC-4460-4412-83A5-D0BF0FD737E4}"/>
    <cellStyle name="20% - Énfasis1 2 9 3 2 4 2" xfId="2851" xr:uid="{3C998037-09BF-4E89-BA11-5D6A66E7B259}"/>
    <cellStyle name="20% - Énfasis1 2 9 3 2 5" xfId="2852" xr:uid="{ED991BCB-DB97-4FD0-80A1-279B6303DA68}"/>
    <cellStyle name="20% - Énfasis1 2 9 3 3" xfId="2853" xr:uid="{91272AD3-EDCE-4922-95A7-374CAC8DD1B2}"/>
    <cellStyle name="20% - Énfasis1 2 9 3 3 2" xfId="2854" xr:uid="{72FAD6A0-A933-49F8-AD52-ED01F08FCF0C}"/>
    <cellStyle name="20% - Énfasis1 2 9 3 3 2 2" xfId="2855" xr:uid="{1A1AAA94-01AA-4FAB-9778-83D9987C2B3E}"/>
    <cellStyle name="20% - Énfasis1 2 9 3 3 2 2 2" xfId="2856" xr:uid="{04834B44-AFBC-4B49-B461-C1FF67045D06}"/>
    <cellStyle name="20% - Énfasis1 2 9 3 3 2 3" xfId="2857" xr:uid="{8C143CFC-9099-4667-A402-D7769CA76042}"/>
    <cellStyle name="20% - Énfasis1 2 9 3 3 3" xfId="2858" xr:uid="{D5D4AD14-43A9-4D82-930B-94F43FBA24DD}"/>
    <cellStyle name="20% - Énfasis1 2 9 3 3 3 2" xfId="2859" xr:uid="{D7387026-1914-4DD4-A30E-55CB53614088}"/>
    <cellStyle name="20% - Énfasis1 2 9 3 3 4" xfId="2860" xr:uid="{5D6A4059-F086-4465-BE8C-6FC699998F42}"/>
    <cellStyle name="20% - Énfasis1 2 9 3 4" xfId="2861" xr:uid="{F317E3C5-E455-4BD3-BF25-E43772063D81}"/>
    <cellStyle name="20% - Énfasis1 2 9 3 4 2" xfId="2862" xr:uid="{4D26846B-5A94-4F11-A411-71A58ACA7B97}"/>
    <cellStyle name="20% - Énfasis1 2 9 3 4 2 2" xfId="2863" xr:uid="{2FDCC403-3F85-4FD6-AA03-73F745682097}"/>
    <cellStyle name="20% - Énfasis1 2 9 3 4 3" xfId="2864" xr:uid="{EF0D2EB8-C9D8-4769-A27D-BE030F434594}"/>
    <cellStyle name="20% - Énfasis1 2 9 3 5" xfId="2865" xr:uid="{D081DCFD-69FD-4E00-BBFD-858D6FEC7AB2}"/>
    <cellStyle name="20% - Énfasis1 2 9 3 5 2" xfId="2866" xr:uid="{A3F4F980-44D4-4E28-B0D5-32BA515B7592}"/>
    <cellStyle name="20% - Énfasis1 2 9 3 6" xfId="2867" xr:uid="{0887EC72-A8B9-4E8F-A9CA-FDC7F35973AC}"/>
    <cellStyle name="20% - Énfasis1 2 9 4" xfId="2868" xr:uid="{8A99EC63-3F02-449D-AC8C-AB9416212C75}"/>
    <cellStyle name="20% - Énfasis1 2 9 4 2" xfId="2869" xr:uid="{83845DA2-9CE5-4CB4-8328-89E7F08927C6}"/>
    <cellStyle name="20% - Énfasis1 2 9 4 2 2" xfId="2870" xr:uid="{FA6CC257-C672-421C-AAE9-8FEA883CE8B6}"/>
    <cellStyle name="20% - Énfasis1 2 9 4 2 2 2" xfId="2871" xr:uid="{84D3B0FB-8A43-457E-89DC-ECF901BD2595}"/>
    <cellStyle name="20% - Énfasis1 2 9 4 2 2 2 2" xfId="2872" xr:uid="{B007E9E0-C5DE-4A22-B406-3F9872B84886}"/>
    <cellStyle name="20% - Énfasis1 2 9 4 2 2 3" xfId="2873" xr:uid="{C7A3B5C8-EDBF-4B24-A859-549227A70312}"/>
    <cellStyle name="20% - Énfasis1 2 9 4 2 3" xfId="2874" xr:uid="{1CC00B38-B265-440A-8629-520A499D97E0}"/>
    <cellStyle name="20% - Énfasis1 2 9 4 2 3 2" xfId="2875" xr:uid="{90FA6F78-DCF1-4AB4-B643-7DB5B9015AB2}"/>
    <cellStyle name="20% - Énfasis1 2 9 4 2 4" xfId="2876" xr:uid="{D2ED709B-A77F-4C6F-AD3E-CA4D40AA32AE}"/>
    <cellStyle name="20% - Énfasis1 2 9 4 3" xfId="2877" xr:uid="{13BB7908-13BF-48EA-ACAA-18CEE22CB2C2}"/>
    <cellStyle name="20% - Énfasis1 2 9 4 3 2" xfId="2878" xr:uid="{5CAAF470-BEF5-42C7-A369-FBF7A2EE01A6}"/>
    <cellStyle name="20% - Énfasis1 2 9 4 3 2 2" xfId="2879" xr:uid="{77984141-E61F-4776-8596-6D5783B8BE76}"/>
    <cellStyle name="20% - Énfasis1 2 9 4 3 3" xfId="2880" xr:uid="{C8F4551B-F850-46AB-B4F7-BAE5E05627A8}"/>
    <cellStyle name="20% - Énfasis1 2 9 4 4" xfId="2881" xr:uid="{D22143A6-FC45-497A-99E7-3A86E7C51D0C}"/>
    <cellStyle name="20% - Énfasis1 2 9 4 4 2" xfId="2882" xr:uid="{238C50C5-4227-4BD4-8988-AE42B8C97D7D}"/>
    <cellStyle name="20% - Énfasis1 2 9 4 5" xfId="2883" xr:uid="{61BB3C06-EAEF-4B40-BE56-F4AEA0C74B20}"/>
    <cellStyle name="20% - Énfasis1 2 9 5" xfId="2884" xr:uid="{71931D9B-18FF-4C59-B886-B031A526EADD}"/>
    <cellStyle name="20% - Énfasis1 2 9 5 2" xfId="2885" xr:uid="{EB4849A5-F348-4C88-8688-979FD612555F}"/>
    <cellStyle name="20% - Énfasis1 2 9 5 2 2" xfId="2886" xr:uid="{559363E9-7F58-4ADE-9305-A12139F0572C}"/>
    <cellStyle name="20% - Énfasis1 2 9 5 2 2 2" xfId="2887" xr:uid="{3FC3275F-6547-46DB-8ECB-0E1484D619EC}"/>
    <cellStyle name="20% - Énfasis1 2 9 5 2 3" xfId="2888" xr:uid="{5E9C84CE-056A-4B1E-9D6B-A083D4FBD263}"/>
    <cellStyle name="20% - Énfasis1 2 9 5 3" xfId="2889" xr:uid="{9C15EC32-A98E-4126-87CD-1F88A582B10C}"/>
    <cellStyle name="20% - Énfasis1 2 9 5 3 2" xfId="2890" xr:uid="{26E3493B-2879-4B41-8F0E-FFF865F9A448}"/>
    <cellStyle name="20% - Énfasis1 2 9 5 4" xfId="2891" xr:uid="{9C1DAD0E-E9B8-4DD0-BFAA-D65C40BD574E}"/>
    <cellStyle name="20% - Énfasis1 2 9 6" xfId="2892" xr:uid="{F9F761AA-5535-4991-B2F9-FF795D0ED8F4}"/>
    <cellStyle name="20% - Énfasis1 2 9 6 2" xfId="2893" xr:uid="{8BB122E2-ADF2-403C-8362-68F0020548F2}"/>
    <cellStyle name="20% - Énfasis1 2 9 6 2 2" xfId="2894" xr:uid="{6F4384FB-6F57-473E-BF13-468B2744C12A}"/>
    <cellStyle name="20% - Énfasis1 2 9 6 3" xfId="2895" xr:uid="{B08B416A-A8ED-4AC1-B51A-8426FA561249}"/>
    <cellStyle name="20% - Énfasis1 2 9 7" xfId="2896" xr:uid="{4B578F62-67D9-4DC1-9413-B2DB314A7DD9}"/>
    <cellStyle name="20% - Énfasis1 2 9 7 2" xfId="2897" xr:uid="{70E7D620-331F-4C1C-BFC3-4F3D3E44018B}"/>
    <cellStyle name="20% - Énfasis1 2 9 8" xfId="2898" xr:uid="{9EF98CC6-3334-4FF8-858E-F6739F43BCCA}"/>
    <cellStyle name="20% - Énfasis1 20" xfId="2899" xr:uid="{6C999F47-2D10-4F59-A1CC-B7C132CC7B9C}"/>
    <cellStyle name="20% - Énfasis1 20 2" xfId="2900" xr:uid="{8E8EFBEA-A607-4E6C-8C1B-11EFA6CCB684}"/>
    <cellStyle name="20% - Énfasis1 20 2 2" xfId="2901" xr:uid="{9F22CD2E-BF2E-40DE-953F-4C6B2A36EF74}"/>
    <cellStyle name="20% - Énfasis1 20 2 2 2" xfId="2902" xr:uid="{9590C4D2-6F54-4598-BD38-515DBE92924F}"/>
    <cellStyle name="20% - Énfasis1 20 2 2 2 2" xfId="2903" xr:uid="{8A52C232-F5D0-4479-A319-6C117A19735A}"/>
    <cellStyle name="20% - Énfasis1 20 2 2 3" xfId="2904" xr:uid="{54A97D3F-FB69-4CF1-8CF1-382FF654431B}"/>
    <cellStyle name="20% - Énfasis1 20 2 3" xfId="2905" xr:uid="{1010065D-72E7-46C9-A114-53D426CE89F3}"/>
    <cellStyle name="20% - Énfasis1 20 2 3 2" xfId="2906" xr:uid="{085C299D-FC40-4B4A-88BF-87592A256C4D}"/>
    <cellStyle name="20% - Énfasis1 20 2 4" xfId="2907" xr:uid="{C0304638-D6D3-4EED-AAD9-A69B667860B4}"/>
    <cellStyle name="20% - Énfasis1 20 3" xfId="2908" xr:uid="{128816B1-20E7-4893-8FCF-0A966E0F0B56}"/>
    <cellStyle name="20% - Énfasis1 20 3 2" xfId="2909" xr:uid="{3A48314D-B729-4261-B462-1703FFECC2EC}"/>
    <cellStyle name="20% - Énfasis1 20 3 2 2" xfId="2910" xr:uid="{F66E1C6C-1991-4938-96D7-4A0AE4499DD4}"/>
    <cellStyle name="20% - Énfasis1 20 3 3" xfId="2911" xr:uid="{91337603-B190-4035-BA5C-67559CC3E300}"/>
    <cellStyle name="20% - Énfasis1 20 4" xfId="2912" xr:uid="{F3DC56F1-0F37-4358-BC81-BD99677B4A07}"/>
    <cellStyle name="20% - Énfasis1 20 4 2" xfId="2913" xr:uid="{84FB3B74-24D6-43A2-8887-1FA54E4AA666}"/>
    <cellStyle name="20% - Énfasis1 20 5" xfId="2914" xr:uid="{CD13B330-10D6-4F4C-B313-B98131ABE4D7}"/>
    <cellStyle name="20% - Énfasis1 21" xfId="2915" xr:uid="{23AFDE63-6A8F-4E5F-ADBA-607BA5503C20}"/>
    <cellStyle name="20% - Énfasis1 21 2" xfId="2916" xr:uid="{269D69AE-1869-4864-BBE0-41CDB161400D}"/>
    <cellStyle name="20% - Énfasis1 21 2 2" xfId="2917" xr:uid="{C00F2433-81DA-4974-8093-486DDBFDDC2B}"/>
    <cellStyle name="20% - Énfasis1 21 2 2 2" xfId="2918" xr:uid="{90EF5C3A-64FB-4151-8674-E803E0C9F9B4}"/>
    <cellStyle name="20% - Énfasis1 21 2 3" xfId="2919" xr:uid="{CEF7EC5D-619A-4540-940C-CEB31D6C5E79}"/>
    <cellStyle name="20% - Énfasis1 21 3" xfId="2920" xr:uid="{29AD73A8-D2E7-4958-85DB-8DAA66B9264F}"/>
    <cellStyle name="20% - Énfasis1 21 3 2" xfId="2921" xr:uid="{F4CEDDD9-4A33-40DD-B7F6-3B451B71D364}"/>
    <cellStyle name="20% - Énfasis1 21 4" xfId="2922" xr:uid="{C5A502FA-08BF-41C9-A134-38DECB3288E0}"/>
    <cellStyle name="20% - Énfasis1 22" xfId="2923" xr:uid="{1C9AF7FA-91CC-4AFD-83C4-FAEEF5531516}"/>
    <cellStyle name="20% - Énfasis1 22 2" xfId="2924" xr:uid="{B53EBEC4-DFFB-4151-89B8-5D6211A8A238}"/>
    <cellStyle name="20% - Énfasis1 22 2 2" xfId="2925" xr:uid="{388DF641-C125-4870-9A16-BFBCFF9FF486}"/>
    <cellStyle name="20% - Énfasis1 22 2 2 2" xfId="2926" xr:uid="{6A16D482-A774-4940-94B3-6951101663B3}"/>
    <cellStyle name="20% - Énfasis1 22 2 3" xfId="2927" xr:uid="{39A6F547-A229-4372-94C4-24B8AD76936D}"/>
    <cellStyle name="20% - Énfasis1 22 3" xfId="2928" xr:uid="{89E7B6A6-19BC-497C-8885-1E7CAA961755}"/>
    <cellStyle name="20% - Énfasis1 22 3 2" xfId="2929" xr:uid="{76E341C6-83E6-4A79-B8CD-A59C66181753}"/>
    <cellStyle name="20% - Énfasis1 22 4" xfId="2930" xr:uid="{E40689DF-5191-4336-B57C-1BCFC14AAFA7}"/>
    <cellStyle name="20% - Énfasis1 23" xfId="2931" xr:uid="{25B331C8-C36C-481E-81D2-FFE0A9B00BF5}"/>
    <cellStyle name="20% - Énfasis1 23 2" xfId="2932" xr:uid="{4FE58E77-7661-4294-8757-A89A4B9A8E3D}"/>
    <cellStyle name="20% - Énfasis1 23 2 2" xfId="2933" xr:uid="{8826A757-3040-4058-82F3-3D18F567C8FF}"/>
    <cellStyle name="20% - Énfasis1 23 2 2 2" xfId="2934" xr:uid="{6E589944-C6EA-4FD5-A31B-530A93056791}"/>
    <cellStyle name="20% - Énfasis1 23 2 3" xfId="2935" xr:uid="{5169F7E6-0CB5-4E05-BB09-D9CDC5D0AD77}"/>
    <cellStyle name="20% - Énfasis1 23 3" xfId="2936" xr:uid="{A4879424-1897-455A-8A08-B9EC14C71373}"/>
    <cellStyle name="20% - Énfasis1 23 3 2" xfId="2937" xr:uid="{AE703433-7025-42A3-B11A-F252C01B3A67}"/>
    <cellStyle name="20% - Énfasis1 23 4" xfId="2938" xr:uid="{F9D6FA74-5B0A-4819-8937-6C2AD5095B88}"/>
    <cellStyle name="20% - Énfasis1 24" xfId="2939" xr:uid="{2D33D268-5838-42F5-A138-4EA7EE2E8FF4}"/>
    <cellStyle name="20% - Énfasis1 24 2" xfId="2940" xr:uid="{17C35353-8096-4B87-841A-53E3DB0D2209}"/>
    <cellStyle name="20% - Énfasis1 24 2 2" xfId="2941" xr:uid="{C05685B8-87DA-4E3B-BD46-ABEE09A6532E}"/>
    <cellStyle name="20% - Énfasis1 24 3" xfId="2942" xr:uid="{E0270603-0EEA-4A30-B593-F356A8FA3882}"/>
    <cellStyle name="20% - Énfasis1 25" xfId="2943" xr:uid="{B2028231-A69E-4EA9-B64E-7AB93ED4FDCD}"/>
    <cellStyle name="20% - Énfasis1 25 2" xfId="2944" xr:uid="{727519DF-97FF-4A37-B5E2-C425C4774C4A}"/>
    <cellStyle name="20% - Énfasis1 26" xfId="2945" xr:uid="{2F5C290B-689E-44B9-AD17-B018D32FC40C}"/>
    <cellStyle name="20% - Énfasis1 26 2" xfId="2946" xr:uid="{5E735E1C-372F-4AF7-A03F-C8357517A1AD}"/>
    <cellStyle name="20% - Énfasis1 27" xfId="2947" xr:uid="{7D48E447-5515-4766-B5B8-93A36CFBE79B}"/>
    <cellStyle name="20% - Énfasis1 27 2" xfId="2948" xr:uid="{0F842BC1-A625-4F37-93E5-E71BDA1A79F1}"/>
    <cellStyle name="20% - Énfasis1 28" xfId="2949" xr:uid="{AECA1551-10E4-4026-97A9-D2280C6FC54E}"/>
    <cellStyle name="20% - Énfasis1 29" xfId="2950" xr:uid="{3D4A4AD3-D908-406A-B9BE-6607469D90F1}"/>
    <cellStyle name="20% - Énfasis1 3" xfId="2951" xr:uid="{314DC0F6-F564-42BB-B58F-9C1BF0F5A9FC}"/>
    <cellStyle name="20% - Énfasis1 3 10" xfId="2952" xr:uid="{7FE73AE1-5FFF-4AAF-9C4E-977B83D3A73A}"/>
    <cellStyle name="20% - Énfasis1 3 11" xfId="2953" xr:uid="{6626ED97-2585-41C5-8EE3-DF619B0B9C6A}"/>
    <cellStyle name="20% - Énfasis1 3 12" xfId="2954" xr:uid="{351B7A4D-DB79-45B8-81CA-7169D2D24209}"/>
    <cellStyle name="20% - Énfasis1 3 2" xfId="2955" xr:uid="{ED872FD9-5974-4848-989F-C79096447515}"/>
    <cellStyle name="20% - Énfasis1 3 2 10" xfId="2956" xr:uid="{6EF601C5-5497-479D-9B39-0826D87E1592}"/>
    <cellStyle name="20% - Énfasis1 3 2 11" xfId="2957" xr:uid="{8B4614CE-D855-4AED-B90C-A63EF8324893}"/>
    <cellStyle name="20% - Énfasis1 3 2 2" xfId="2958" xr:uid="{0C661C75-47E1-47A8-A60C-487A2AA735F4}"/>
    <cellStyle name="20% - Énfasis1 3 2 2 10" xfId="2959" xr:uid="{081577C6-B59D-419D-B4CE-DE638C2B72A5}"/>
    <cellStyle name="20% - Énfasis1 3 2 2 2" xfId="2960" xr:uid="{C7958C29-C162-4406-99DD-31E046A5A12B}"/>
    <cellStyle name="20% - Énfasis1 3 2 2 2 2" xfId="2961" xr:uid="{3B043FCB-3852-4ED8-8ACF-0A4A64AD8953}"/>
    <cellStyle name="20% - Énfasis1 3 2 2 2 2 2" xfId="2962" xr:uid="{28832443-D920-4753-AD09-0F83D7B7A2AA}"/>
    <cellStyle name="20% - Énfasis1 3 2 2 2 2 2 2" xfId="2963" xr:uid="{A6DCCF7F-2290-4FA5-BB9D-C27A3264D795}"/>
    <cellStyle name="20% - Énfasis1 3 2 2 2 2 2 2 2" xfId="2964" xr:uid="{9E5FE27B-4E6E-4638-9E20-118AB825CB0E}"/>
    <cellStyle name="20% - Énfasis1 3 2 2 2 2 2 3" xfId="2965" xr:uid="{8FF5BCA5-E058-406E-8EA5-DC812980D23E}"/>
    <cellStyle name="20% - Énfasis1 3 2 2 2 2 3" xfId="2966" xr:uid="{7A5760EF-1330-40B7-8341-E30F83AB6597}"/>
    <cellStyle name="20% - Énfasis1 3 2 2 2 2 3 2" xfId="2967" xr:uid="{817255FE-AB23-4101-8CCB-BE4DFE18E26D}"/>
    <cellStyle name="20% - Énfasis1 3 2 2 2 2 4" xfId="2968" xr:uid="{9822CB6E-BF05-45B5-B50C-66A7F502E5C0}"/>
    <cellStyle name="20% - Énfasis1 3 2 2 2 3" xfId="2969" xr:uid="{9DDE7200-484D-40BB-969B-EC00E630E33F}"/>
    <cellStyle name="20% - Énfasis1 3 2 2 2 3 2" xfId="2970" xr:uid="{8E251BE6-738C-4C56-A56C-7C025271B1D4}"/>
    <cellStyle name="20% - Énfasis1 3 2 2 2 3 2 2" xfId="2971" xr:uid="{91E65E62-5656-4FE7-8A5F-26D51965A1F9}"/>
    <cellStyle name="20% - Énfasis1 3 2 2 2 3 3" xfId="2972" xr:uid="{3946DC69-91CB-40F8-B170-182012820701}"/>
    <cellStyle name="20% - Énfasis1 3 2 2 2 4" xfId="2973" xr:uid="{7B61813E-E8C7-4079-BE93-8296911D856B}"/>
    <cellStyle name="20% - Énfasis1 3 2 2 2 4 2" xfId="2974" xr:uid="{79B04ECC-6D81-4552-A7B3-C0D506FF4B63}"/>
    <cellStyle name="20% - Énfasis1 3 2 2 2 5" xfId="2975" xr:uid="{2B804139-FA60-4C59-9781-12A30D27D324}"/>
    <cellStyle name="20% - Énfasis1 3 2 2 2 6" xfId="2976" xr:uid="{30F155E0-2853-4490-9085-E2DD616D2C7D}"/>
    <cellStyle name="20% - Énfasis1 3 2 2 2 7" xfId="2977" xr:uid="{0FEED65A-12B0-430D-B7F1-C5A10D1BECE7}"/>
    <cellStyle name="20% - Énfasis1 3 2 2 2 8" xfId="2978" xr:uid="{9D89E2E9-FFF9-4304-84A8-8699F0110927}"/>
    <cellStyle name="20% - Énfasis1 3 2 2 2 9" xfId="2979" xr:uid="{98DD94F2-F94D-49C6-93EC-ED66A681EB49}"/>
    <cellStyle name="20% - Énfasis1 3 2 2 2_37. RESULTADO NEGOCIOS YOY" xfId="2980" xr:uid="{F5E90247-2F0E-473E-9C71-57E963A5AF9B}"/>
    <cellStyle name="20% - Énfasis1 3 2 2 3" xfId="2981" xr:uid="{B542B2CF-67F4-4390-B607-83E5BB231D00}"/>
    <cellStyle name="20% - Énfasis1 3 2 2 3 2" xfId="2982" xr:uid="{7AA04C30-9A82-4E32-A714-F41F295AF366}"/>
    <cellStyle name="20% - Énfasis1 3 2 2 3 2 2" xfId="2983" xr:uid="{804B8B19-A4FB-4F07-B226-9C538D779B89}"/>
    <cellStyle name="20% - Énfasis1 3 2 2 3 2 2 2" xfId="2984" xr:uid="{3630B845-8F8E-458C-9E1C-A9A2809F02B1}"/>
    <cellStyle name="20% - Énfasis1 3 2 2 3 2 3" xfId="2985" xr:uid="{2B254BAE-130F-4A99-947B-B089B0FFE44E}"/>
    <cellStyle name="20% - Énfasis1 3 2 2 3 3" xfId="2986" xr:uid="{63A3AD56-A719-4157-81DF-F79085DACBC5}"/>
    <cellStyle name="20% - Énfasis1 3 2 2 3 3 2" xfId="2987" xr:uid="{CBE90132-2700-45F2-85A0-3824D452D530}"/>
    <cellStyle name="20% - Énfasis1 3 2 2 3 4" xfId="2988" xr:uid="{50DF3DD4-E436-4522-B5B0-F668815640C0}"/>
    <cellStyle name="20% - Énfasis1 3 2 2 4" xfId="2989" xr:uid="{4D92707B-8B73-4461-8D43-A318780E2849}"/>
    <cellStyle name="20% - Énfasis1 3 2 2 4 2" xfId="2990" xr:uid="{DD1F2F6D-CD2B-46AE-8F71-CF061DE27271}"/>
    <cellStyle name="20% - Énfasis1 3 2 2 4 2 2" xfId="2991" xr:uid="{A0349E62-2638-49C1-80BA-B23551D66CE5}"/>
    <cellStyle name="20% - Énfasis1 3 2 2 4 3" xfId="2992" xr:uid="{02A353F2-C7A1-4C41-AFD3-E0AFBC226610}"/>
    <cellStyle name="20% - Énfasis1 3 2 2 5" xfId="2993" xr:uid="{B6C639F3-76F5-4E45-B5D5-9FA2DA3FC5A0}"/>
    <cellStyle name="20% - Énfasis1 3 2 2 5 2" xfId="2994" xr:uid="{DE08188E-26B2-4E75-A83F-DC756C322586}"/>
    <cellStyle name="20% - Énfasis1 3 2 2 6" xfId="2995" xr:uid="{DCDBAA4B-AB5F-49FA-A7AF-C5EE37CD5C4A}"/>
    <cellStyle name="20% - Énfasis1 3 2 2 7" xfId="2996" xr:uid="{E7E5F1CB-2742-4B32-B764-CA40D274F46D}"/>
    <cellStyle name="20% - Énfasis1 3 2 2 8" xfId="2997" xr:uid="{E98B37E2-9EC2-4DC6-9A68-892F15DE5CBE}"/>
    <cellStyle name="20% - Énfasis1 3 2 2 9" xfId="2998" xr:uid="{A2C2F3D7-9EF3-42A6-8911-AE60566C9E29}"/>
    <cellStyle name="20% - Énfasis1 3 2 2_37. RESULTADO NEGOCIOS YOY" xfId="2999" xr:uid="{8651F8AF-2A55-4B27-BA26-45B86D3E6E11}"/>
    <cellStyle name="20% - Énfasis1 3 2 3" xfId="3000" xr:uid="{D6F5E547-8AC0-4F50-9526-1711C4D405F0}"/>
    <cellStyle name="20% - Énfasis1 3 2 3 2" xfId="3001" xr:uid="{4B159772-26FF-48EE-A06F-4727355C46E1}"/>
    <cellStyle name="20% - Énfasis1 3 2 3 2 2" xfId="3002" xr:uid="{EF24DA50-5349-430E-9A78-BB477D2701DF}"/>
    <cellStyle name="20% - Énfasis1 3 2 3 2 2 2" xfId="3003" xr:uid="{D9ED5192-7302-4C22-A05F-081DBE9D700D}"/>
    <cellStyle name="20% - Énfasis1 3 2 3 2 2 2 2" xfId="3004" xr:uid="{556350B1-D701-4909-B5EC-CBB4D85BDE67}"/>
    <cellStyle name="20% - Énfasis1 3 2 3 2 2 3" xfId="3005" xr:uid="{35C134C9-9E3D-4402-86DA-B4FA80E258D1}"/>
    <cellStyle name="20% - Énfasis1 3 2 3 2 3" xfId="3006" xr:uid="{A4B60498-4F8E-49C1-8FE0-1E9D72C00348}"/>
    <cellStyle name="20% - Énfasis1 3 2 3 2 3 2" xfId="3007" xr:uid="{62E30FDC-55B9-4AE5-98FC-15FA736C39A5}"/>
    <cellStyle name="20% - Énfasis1 3 2 3 2 4" xfId="3008" xr:uid="{A37B736A-41B9-41E7-8E0C-712141D409C2}"/>
    <cellStyle name="20% - Énfasis1 3 2 3 3" xfId="3009" xr:uid="{F28BB6E0-43D4-42FD-9295-0FBE7BB1C742}"/>
    <cellStyle name="20% - Énfasis1 3 2 3 3 2" xfId="3010" xr:uid="{503A495A-3793-4D02-AAB3-30B29CC4CBA0}"/>
    <cellStyle name="20% - Énfasis1 3 2 3 3 2 2" xfId="3011" xr:uid="{2335AF71-FD01-4E03-887C-FAA02F5872CB}"/>
    <cellStyle name="20% - Énfasis1 3 2 3 3 3" xfId="3012" xr:uid="{F431138E-D797-4B0E-800C-D7A56F0382A7}"/>
    <cellStyle name="20% - Énfasis1 3 2 3 4" xfId="3013" xr:uid="{D83A9782-8532-4496-BCF3-2FE813C89A65}"/>
    <cellStyle name="20% - Énfasis1 3 2 3 4 2" xfId="3014" xr:uid="{6D0EE0BF-C4BB-4B96-9146-EB687D3851ED}"/>
    <cellStyle name="20% - Énfasis1 3 2 3 5" xfId="3015" xr:uid="{28AF3FB7-C2A7-47E3-8C18-BA6A79C57A34}"/>
    <cellStyle name="20% - Énfasis1 3 2 3 6" xfId="3016" xr:uid="{4AAC994F-F4B2-4E41-9154-300B1A4F676D}"/>
    <cellStyle name="20% - Énfasis1 3 2 3 7" xfId="3017" xr:uid="{2BDF11EC-80C8-4E0B-B532-A6F13B190255}"/>
    <cellStyle name="20% - Énfasis1 3 2 3 8" xfId="3018" xr:uid="{4E10F7F7-1C06-4FEF-84D8-C7292C7105AE}"/>
    <cellStyle name="20% - Énfasis1 3 2 3 9" xfId="3019" xr:uid="{039BDBD4-13C4-4EC9-9030-09CAC2263E84}"/>
    <cellStyle name="20% - Énfasis1 3 2 3_37. RESULTADO NEGOCIOS YOY" xfId="3020" xr:uid="{7B9AFA05-C295-498E-ADF7-2FB3745E8103}"/>
    <cellStyle name="20% - Énfasis1 3 2 4" xfId="3021" xr:uid="{B6A5226F-3EBA-431C-8F0A-DB42BE1E337F}"/>
    <cellStyle name="20% - Énfasis1 3 2 4 2" xfId="3022" xr:uid="{8E0D60AD-9824-481D-999E-8F3BBE453501}"/>
    <cellStyle name="20% - Énfasis1 3 2 4 2 2" xfId="3023" xr:uid="{7FCC112A-B117-4F2A-9084-6365D1C45D4A}"/>
    <cellStyle name="20% - Énfasis1 3 2 4 2 2 2" xfId="3024" xr:uid="{12BC6E30-73FF-4EFD-8FFD-3A5B076D2D7B}"/>
    <cellStyle name="20% - Énfasis1 3 2 4 2 3" xfId="3025" xr:uid="{C1FF838C-C8AC-4575-AFA7-AA3C9417A1B6}"/>
    <cellStyle name="20% - Énfasis1 3 2 4 3" xfId="3026" xr:uid="{17440F8A-C3EA-4310-902B-7678CAEC3A26}"/>
    <cellStyle name="20% - Énfasis1 3 2 4 3 2" xfId="3027" xr:uid="{3C7C6DBE-4D22-4346-993F-1E87B0B5D9FC}"/>
    <cellStyle name="20% - Énfasis1 3 2 4 4" xfId="3028" xr:uid="{17B1FC39-D88F-4D00-89AE-D68A9472E8BC}"/>
    <cellStyle name="20% - Énfasis1 3 2 5" xfId="3029" xr:uid="{473B15DF-533D-42FF-AA34-022770F3C02D}"/>
    <cellStyle name="20% - Énfasis1 3 2 5 2" xfId="3030" xr:uid="{4F11CC13-80F0-4DAD-9AFD-4997692F1185}"/>
    <cellStyle name="20% - Énfasis1 3 2 5 2 2" xfId="3031" xr:uid="{33F3C94A-BC66-47AB-A263-B20CF3C1D31A}"/>
    <cellStyle name="20% - Énfasis1 3 2 5 3" xfId="3032" xr:uid="{DAFA6105-30D7-4EBF-B344-4C4E3807C1B1}"/>
    <cellStyle name="20% - Énfasis1 3 2 6" xfId="3033" xr:uid="{160E2730-AC6B-456D-876E-3285B60613B4}"/>
    <cellStyle name="20% - Énfasis1 3 2 6 2" xfId="3034" xr:uid="{05704C72-8B9A-47ED-B3E9-A29C024B6242}"/>
    <cellStyle name="20% - Énfasis1 3 2 7" xfId="3035" xr:uid="{0BE13A14-C87D-4304-866B-60D20E3EE1DE}"/>
    <cellStyle name="20% - Énfasis1 3 2 8" xfId="3036" xr:uid="{B3894FA2-0057-46CE-9C5D-9EBD326EA9F3}"/>
    <cellStyle name="20% - Énfasis1 3 2 9" xfId="3037" xr:uid="{7B5FF061-44D2-4151-ADEE-949F0CB3257D}"/>
    <cellStyle name="20% - Énfasis1 3 2_37. RESULTADO NEGOCIOS YOY" xfId="3038" xr:uid="{3FC6A542-A089-4DE9-97CC-09898E1B8EAD}"/>
    <cellStyle name="20% - Énfasis1 3 3" xfId="3039" xr:uid="{A56BFA62-4B2D-40DE-A302-CF047236A69C}"/>
    <cellStyle name="20% - Énfasis1 3 3 10" xfId="3040" xr:uid="{FB4752AB-A6D2-4D91-89CF-BF2AC3B66CB8}"/>
    <cellStyle name="20% - Énfasis1 3 3 2" xfId="3041" xr:uid="{6E89E98D-3FBD-40D7-B6C4-674E0943AF53}"/>
    <cellStyle name="20% - Énfasis1 3 3 2 2" xfId="3042" xr:uid="{6404095D-DEEF-4759-B631-DAB10D4E1003}"/>
    <cellStyle name="20% - Énfasis1 3 3 2 2 2" xfId="3043" xr:uid="{91FD5E35-4EF0-430E-9A84-898A732488D1}"/>
    <cellStyle name="20% - Énfasis1 3 3 2 2 2 2" xfId="3044" xr:uid="{23B280D0-C797-4E55-A2BA-CA630440D112}"/>
    <cellStyle name="20% - Énfasis1 3 3 2 2 2 2 2" xfId="3045" xr:uid="{A4EBC815-B7B6-4D98-B906-B4F008FA7917}"/>
    <cellStyle name="20% - Énfasis1 3 3 2 2 2 3" xfId="3046" xr:uid="{AE3E77A9-8D95-4251-BF59-8AC3504AB83C}"/>
    <cellStyle name="20% - Énfasis1 3 3 2 2 3" xfId="3047" xr:uid="{C1A477CE-BD8C-4C87-B22C-8D07572C3B1F}"/>
    <cellStyle name="20% - Énfasis1 3 3 2 2 3 2" xfId="3048" xr:uid="{FFF5D774-B989-4383-85CC-974002E05DD4}"/>
    <cellStyle name="20% - Énfasis1 3 3 2 2 4" xfId="3049" xr:uid="{02428EDB-AB93-4DD6-92CC-CA0AD311F49F}"/>
    <cellStyle name="20% - Énfasis1 3 3 2 3" xfId="3050" xr:uid="{ABEAEAC6-EE13-40C7-A492-A214BEBCE954}"/>
    <cellStyle name="20% - Énfasis1 3 3 2 3 2" xfId="3051" xr:uid="{64A82228-850C-4119-9089-8BA5DAE22D73}"/>
    <cellStyle name="20% - Énfasis1 3 3 2 3 2 2" xfId="3052" xr:uid="{8171B73A-AF28-438B-A970-9DA08FA63743}"/>
    <cellStyle name="20% - Énfasis1 3 3 2 3 3" xfId="3053" xr:uid="{3C2A4FE5-AF14-4135-8297-63D1924CC507}"/>
    <cellStyle name="20% - Énfasis1 3 3 2 4" xfId="3054" xr:uid="{2E41EE8B-F95D-4BF7-9CAC-F7CED345CB97}"/>
    <cellStyle name="20% - Énfasis1 3 3 2 4 2" xfId="3055" xr:uid="{4EA0F2DD-9FB6-4B19-812E-6DB3504E602B}"/>
    <cellStyle name="20% - Énfasis1 3 3 2 5" xfId="3056" xr:uid="{73F0A4D2-773D-4364-9E8A-1DBD0345A64E}"/>
    <cellStyle name="20% - Énfasis1 3 3 2 6" xfId="3057" xr:uid="{11686810-D1A1-48EA-AF34-27340DF7D6A4}"/>
    <cellStyle name="20% - Énfasis1 3 3 2 7" xfId="3058" xr:uid="{D4CE9E73-F58D-406E-8BCC-67F698CE0ECF}"/>
    <cellStyle name="20% - Énfasis1 3 3 2 8" xfId="3059" xr:uid="{7028F242-658F-4390-BE27-64D3D2D6E9F9}"/>
    <cellStyle name="20% - Énfasis1 3 3 2 9" xfId="3060" xr:uid="{1E296E01-2D16-43D1-A8E5-4EDAD66EC1DC}"/>
    <cellStyle name="20% - Énfasis1 3 3 2_37. RESULTADO NEGOCIOS YOY" xfId="3061" xr:uid="{565E15A2-402B-4F17-988C-30EDDA07EA88}"/>
    <cellStyle name="20% - Énfasis1 3 3 3" xfId="3062" xr:uid="{81A695AE-7987-437E-9535-D2592EB2F1AF}"/>
    <cellStyle name="20% - Énfasis1 3 3 3 2" xfId="3063" xr:uid="{EFDB7F34-6EC3-4D8C-97DF-C0F2F5E223EB}"/>
    <cellStyle name="20% - Énfasis1 3 3 3 2 2" xfId="3064" xr:uid="{19B824A1-7143-408B-9CF1-2D76CA13F530}"/>
    <cellStyle name="20% - Énfasis1 3 3 3 2 2 2" xfId="3065" xr:uid="{0A3B4176-804A-4C2D-BAEA-CAEE064154E2}"/>
    <cellStyle name="20% - Énfasis1 3 3 3 2 3" xfId="3066" xr:uid="{4FB43A79-8920-49A9-B564-2B77C56D5D53}"/>
    <cellStyle name="20% - Énfasis1 3 3 3 3" xfId="3067" xr:uid="{EF145DC7-1BB4-458B-9A13-D647013AB7DF}"/>
    <cellStyle name="20% - Énfasis1 3 3 3 3 2" xfId="3068" xr:uid="{37DC09B9-7728-4682-AB1A-2D4F01DA90B5}"/>
    <cellStyle name="20% - Énfasis1 3 3 3 4" xfId="3069" xr:uid="{D2808238-EA29-4E76-87BF-A1F963B60243}"/>
    <cellStyle name="20% - Énfasis1 3 3 4" xfId="3070" xr:uid="{8E720FB6-8CBC-4D9C-88CF-ED0DAD3E1410}"/>
    <cellStyle name="20% - Énfasis1 3 3 4 2" xfId="3071" xr:uid="{AA4ED2D4-DA1C-4C24-9028-1F61C77E4B5F}"/>
    <cellStyle name="20% - Énfasis1 3 3 4 2 2" xfId="3072" xr:uid="{6A684138-BEDC-43C0-839C-026ABD170A8C}"/>
    <cellStyle name="20% - Énfasis1 3 3 4 3" xfId="3073" xr:uid="{08C75243-056B-4BB2-A3D5-0C2BAEB36505}"/>
    <cellStyle name="20% - Énfasis1 3 3 5" xfId="3074" xr:uid="{9705E785-9ECD-4AC2-AE30-F2E153FAE6D7}"/>
    <cellStyle name="20% - Énfasis1 3 3 5 2" xfId="3075" xr:uid="{4767FD67-4DCC-432D-BDE7-8CCBCA46E1F0}"/>
    <cellStyle name="20% - Énfasis1 3 3 6" xfId="3076" xr:uid="{F249E7BA-BCD4-4346-B81D-EFD11E8A414A}"/>
    <cellStyle name="20% - Énfasis1 3 3 7" xfId="3077" xr:uid="{40061BC4-6334-47A2-BB41-6F0220DF98AD}"/>
    <cellStyle name="20% - Énfasis1 3 3 8" xfId="3078" xr:uid="{45D41557-9373-4999-A3C9-CE473EC54EFC}"/>
    <cellStyle name="20% - Énfasis1 3 3 9" xfId="3079" xr:uid="{509CB488-2BF1-44B3-A24C-4E6DB3DBD133}"/>
    <cellStyle name="20% - Énfasis1 3 3_37. RESULTADO NEGOCIOS YOY" xfId="3080" xr:uid="{16594E56-763C-4DA8-9826-364A04098335}"/>
    <cellStyle name="20% - Énfasis1 3 4" xfId="3081" xr:uid="{B4FC54AC-5812-42BA-BEAE-39367B931441}"/>
    <cellStyle name="20% - Énfasis1 3 4 2" xfId="3082" xr:uid="{55A1A4C4-C207-43D2-AF5D-350BEA94C287}"/>
    <cellStyle name="20% - Énfasis1 3 4 2 2" xfId="3083" xr:uid="{321C2BF9-7B43-49BE-803E-C97A1D6B181B}"/>
    <cellStyle name="20% - Énfasis1 3 4 2 2 2" xfId="3084" xr:uid="{3EB4F556-A0D9-40BA-A153-2A9818CAA446}"/>
    <cellStyle name="20% - Énfasis1 3 4 2 2 2 2" xfId="3085" xr:uid="{B8FD4DC2-AB8D-4A03-9139-0D28A524A4B4}"/>
    <cellStyle name="20% - Énfasis1 3 4 2 2 3" xfId="3086" xr:uid="{56D615E2-58D5-4058-A34E-DEF7A14A68EC}"/>
    <cellStyle name="20% - Énfasis1 3 4 2 3" xfId="3087" xr:uid="{3A881E9C-C187-4A0A-AF1C-8C5BB5DAE37F}"/>
    <cellStyle name="20% - Énfasis1 3 4 2 3 2" xfId="3088" xr:uid="{9B6EED79-0F79-4119-B380-D6D946342746}"/>
    <cellStyle name="20% - Énfasis1 3 4 2 4" xfId="3089" xr:uid="{9CFE3C15-10DD-4560-B13B-CF72C6B626BA}"/>
    <cellStyle name="20% - Énfasis1 3 4 3" xfId="3090" xr:uid="{8608E4E0-82DA-4A7C-9133-52E656E9C5A8}"/>
    <cellStyle name="20% - Énfasis1 3 4 3 2" xfId="3091" xr:uid="{6E26C8F4-9169-4540-9F20-B8A47F34710D}"/>
    <cellStyle name="20% - Énfasis1 3 4 3 2 2" xfId="3092" xr:uid="{23FB7CA5-95B4-496C-8586-627BE69EF65B}"/>
    <cellStyle name="20% - Énfasis1 3 4 3 3" xfId="3093" xr:uid="{0C18715A-514F-4AC9-BEAE-38CE8857B009}"/>
    <cellStyle name="20% - Énfasis1 3 4 4" xfId="3094" xr:uid="{7B8B48C0-9E90-4872-AD7A-F97A8A0E84F6}"/>
    <cellStyle name="20% - Énfasis1 3 4 4 2" xfId="3095" xr:uid="{D6B77308-89CD-4655-A9F0-C3854DDA2725}"/>
    <cellStyle name="20% - Énfasis1 3 4 5" xfId="3096" xr:uid="{15156E83-95E9-44FD-AD81-56B2F42B03E8}"/>
    <cellStyle name="20% - Énfasis1 3 4 6" xfId="3097" xr:uid="{EC6BB3ED-8055-417C-8A64-D160E82FEF7A}"/>
    <cellStyle name="20% - Énfasis1 3 4 7" xfId="3098" xr:uid="{7AAEE88A-BFD7-4852-8975-BB200B9E0618}"/>
    <cellStyle name="20% - Énfasis1 3 4 8" xfId="3099" xr:uid="{A69C57F2-2B9C-4098-9406-3C20B1692F5F}"/>
    <cellStyle name="20% - Énfasis1 3 4 9" xfId="3100" xr:uid="{CB0B19C6-046A-4915-853E-15B653520BB0}"/>
    <cellStyle name="20% - Énfasis1 3 4_37. RESULTADO NEGOCIOS YOY" xfId="3101" xr:uid="{E706EF98-4352-4A05-B75C-4DB2B54413B5}"/>
    <cellStyle name="20% - Énfasis1 3 5" xfId="3102" xr:uid="{2F5D0DFF-B17B-48D6-AB79-7CA6DC4D4926}"/>
    <cellStyle name="20% - Énfasis1 3 5 2" xfId="3103" xr:uid="{CBCEC9E9-A7FD-4FFD-8E40-815B167310BC}"/>
    <cellStyle name="20% - Énfasis1 3 5 2 2" xfId="3104" xr:uid="{F281A510-1A66-4636-91C1-3433B7B450C0}"/>
    <cellStyle name="20% - Énfasis1 3 5 2 2 2" xfId="3105" xr:uid="{CC9430A9-02C4-4B2B-871B-FC289A2686C0}"/>
    <cellStyle name="20% - Énfasis1 3 5 2 3" xfId="3106" xr:uid="{C9001E0F-17E2-4339-8CF0-E51CD2C67C85}"/>
    <cellStyle name="20% - Énfasis1 3 5 3" xfId="3107" xr:uid="{51EFBD17-8958-4AD9-B1EF-5F31BE68A87B}"/>
    <cellStyle name="20% - Énfasis1 3 5 3 2" xfId="3108" xr:uid="{3DC43FF4-324A-48D1-ACED-FBC25155AA43}"/>
    <cellStyle name="20% - Énfasis1 3 5 4" xfId="3109" xr:uid="{2E9A68C9-A694-445E-A4B1-EF2887ACD697}"/>
    <cellStyle name="20% - Énfasis1 3 5 5" xfId="3110" xr:uid="{4DD99681-A699-407B-967C-F5239F94513D}"/>
    <cellStyle name="20% - Énfasis1 3 5 6" xfId="3111" xr:uid="{216C317B-81B1-4E5C-9608-DBBAFBF63D38}"/>
    <cellStyle name="20% - Énfasis1 3 5 7" xfId="3112" xr:uid="{C5A18755-BC9E-4741-9A84-021C1F694B92}"/>
    <cellStyle name="20% - Énfasis1 3 5 8" xfId="3113" xr:uid="{A1CBF045-A6AA-40E0-8A89-C5A4F4903E4A}"/>
    <cellStyle name="20% - Énfasis1 3 6" xfId="3114" xr:uid="{AFF4EE00-D072-4C75-9DE8-496EABEB7340}"/>
    <cellStyle name="20% - Énfasis1 3 6 2" xfId="3115" xr:uid="{75F7704B-E6CF-4384-8846-15566DB966C1}"/>
    <cellStyle name="20% - Énfasis1 3 6 2 2" xfId="3116" xr:uid="{85517561-384E-47C3-9D3E-5D798ECC2062}"/>
    <cellStyle name="20% - Énfasis1 3 6 3" xfId="3117" xr:uid="{1B05AD1C-86CE-4712-8420-35A9ED30AE16}"/>
    <cellStyle name="20% - Énfasis1 3 7" xfId="3118" xr:uid="{5769EEC7-A908-452F-9DBD-F3B3470DA3DC}"/>
    <cellStyle name="20% - Énfasis1 3 7 2" xfId="3119" xr:uid="{89A66806-A78F-4314-A0FA-F312B03E295B}"/>
    <cellStyle name="20% - Énfasis1 3 8" xfId="3120" xr:uid="{F7FC5773-61E8-4190-8651-49FA924C2453}"/>
    <cellStyle name="20% - Énfasis1 3 9" xfId="3121" xr:uid="{EE0B25C0-7294-4616-BF69-2068AED6DE33}"/>
    <cellStyle name="20% - Énfasis1 3_37. RESULTADO NEGOCIOS YOY" xfId="3122" xr:uid="{C59D77B3-7E8A-45A8-B21E-8657A8C23179}"/>
    <cellStyle name="20% - Énfasis1 30" xfId="3123" xr:uid="{A6EA5033-F005-4970-9042-E46E958D7DB3}"/>
    <cellStyle name="20% - Énfasis1 4" xfId="3124" xr:uid="{489A8CBD-E0BD-4C42-B864-E40E322B8A9C}"/>
    <cellStyle name="20% - Énfasis1 4 10" xfId="3125" xr:uid="{7D14ECEA-3417-48DD-BC5F-CD78D9139F19}"/>
    <cellStyle name="20% - Énfasis1 4 11" xfId="3126" xr:uid="{AF5D69A1-C32B-48CB-BE84-9727453F960D}"/>
    <cellStyle name="20% - Énfasis1 4 12" xfId="3127" xr:uid="{2EA39CF7-4485-4AAD-B6F1-9286880EB49B}"/>
    <cellStyle name="20% - Énfasis1 4 2" xfId="3128" xr:uid="{BD064281-343D-4265-A55C-603A02D0D66C}"/>
    <cellStyle name="20% - Énfasis1 4 2 10" xfId="3129" xr:uid="{D62569BD-BB88-4E93-8773-C04B053E2FE6}"/>
    <cellStyle name="20% - Énfasis1 4 2 11" xfId="3130" xr:uid="{F5099F5C-5FAB-4A97-AF59-CBA706F7F60A}"/>
    <cellStyle name="20% - Énfasis1 4 2 2" xfId="3131" xr:uid="{5CD5ADCF-B884-434F-A0C5-DECEA26EC762}"/>
    <cellStyle name="20% - Énfasis1 4 2 2 2" xfId="3132" xr:uid="{3F526F90-ABF1-4D4D-9F2E-DE9F4EECA761}"/>
    <cellStyle name="20% - Énfasis1 4 2 2 2 2" xfId="3133" xr:uid="{F2A21D79-326B-4BD7-8FB0-D1759BCE76ED}"/>
    <cellStyle name="20% - Énfasis1 4 2 2 2 2 2" xfId="3134" xr:uid="{061B80EF-73EC-4555-98CD-8A968BE31F06}"/>
    <cellStyle name="20% - Énfasis1 4 2 2 2 2 2 2" xfId="3135" xr:uid="{27B965E7-24D0-4A8D-A73E-A55DB477F8D2}"/>
    <cellStyle name="20% - Énfasis1 4 2 2 2 2 2 2 2" xfId="3136" xr:uid="{E2468410-96EE-4705-BE89-C537FEE312BB}"/>
    <cellStyle name="20% - Énfasis1 4 2 2 2 2 2 3" xfId="3137" xr:uid="{A79FC4F7-AF98-4A1E-B13B-86DD3E388926}"/>
    <cellStyle name="20% - Énfasis1 4 2 2 2 2 3" xfId="3138" xr:uid="{3CC7D3A0-906C-4E5E-97A4-D6D2D0D104E4}"/>
    <cellStyle name="20% - Énfasis1 4 2 2 2 2 3 2" xfId="3139" xr:uid="{C4CA85D7-8249-432A-AAC4-B94E22D9D3CA}"/>
    <cellStyle name="20% - Énfasis1 4 2 2 2 2 4" xfId="3140" xr:uid="{1AD06007-825E-437D-9D36-F82E936EB20E}"/>
    <cellStyle name="20% - Énfasis1 4 2 2 2 3" xfId="3141" xr:uid="{0EF3FAA4-57F7-4F2F-9B0A-FCD7AE6AA199}"/>
    <cellStyle name="20% - Énfasis1 4 2 2 2 3 2" xfId="3142" xr:uid="{81EDC2DD-07BF-44E3-944A-429D20E8BFFB}"/>
    <cellStyle name="20% - Énfasis1 4 2 2 2 3 2 2" xfId="3143" xr:uid="{94CBE652-E224-4E9E-93DE-FB8C99320F4B}"/>
    <cellStyle name="20% - Énfasis1 4 2 2 2 3 3" xfId="3144" xr:uid="{42792EA1-5DF8-42ED-A3A0-32F87A161B27}"/>
    <cellStyle name="20% - Énfasis1 4 2 2 2 4" xfId="3145" xr:uid="{E5E9929D-D11C-497D-AEA6-7D9084E7EE20}"/>
    <cellStyle name="20% - Énfasis1 4 2 2 2 4 2" xfId="3146" xr:uid="{514ADB89-1A17-4B1D-8B6E-7F34F7AC9D37}"/>
    <cellStyle name="20% - Énfasis1 4 2 2 2 5" xfId="3147" xr:uid="{F92EEFBE-4C7C-446E-8F0D-8AAEF517C0ED}"/>
    <cellStyle name="20% - Énfasis1 4 2 2 3" xfId="3148" xr:uid="{5E747F6A-BF1F-483C-BDC4-B0832E3BBB34}"/>
    <cellStyle name="20% - Énfasis1 4 2 2 3 2" xfId="3149" xr:uid="{74A5B172-F0FD-4E51-A528-4830F0303ED1}"/>
    <cellStyle name="20% - Énfasis1 4 2 2 3 2 2" xfId="3150" xr:uid="{76023DB9-2B7E-4E04-B5A9-E74F2D241949}"/>
    <cellStyle name="20% - Énfasis1 4 2 2 3 2 2 2" xfId="3151" xr:uid="{7CBB6D59-82AA-408F-8859-B8051C52DA94}"/>
    <cellStyle name="20% - Énfasis1 4 2 2 3 2 3" xfId="3152" xr:uid="{7508A9D5-9E74-4000-8654-5C26143926AB}"/>
    <cellStyle name="20% - Énfasis1 4 2 2 3 3" xfId="3153" xr:uid="{0BFF4F5A-09E2-4C08-8C9D-3A028613A464}"/>
    <cellStyle name="20% - Énfasis1 4 2 2 3 3 2" xfId="3154" xr:uid="{BF7C29DE-ADF8-4BC5-9071-FA8839ECEC57}"/>
    <cellStyle name="20% - Énfasis1 4 2 2 3 4" xfId="3155" xr:uid="{06C9868C-E33A-4B79-B909-90E33906642D}"/>
    <cellStyle name="20% - Énfasis1 4 2 2 4" xfId="3156" xr:uid="{B02EEB60-2574-42B6-B65A-EA1B8B528668}"/>
    <cellStyle name="20% - Énfasis1 4 2 2 4 2" xfId="3157" xr:uid="{39353371-9B44-4C41-98FA-4A2BBFCF87D0}"/>
    <cellStyle name="20% - Énfasis1 4 2 2 4 2 2" xfId="3158" xr:uid="{09E9498E-77D4-4557-9C26-504ED249ACF9}"/>
    <cellStyle name="20% - Énfasis1 4 2 2 4 3" xfId="3159" xr:uid="{9FC0ED12-AD12-443C-A2DF-5C4D21DC3B09}"/>
    <cellStyle name="20% - Énfasis1 4 2 2 5" xfId="3160" xr:uid="{C0C4CB4A-A53E-4886-BA3C-C9EA522E8C0D}"/>
    <cellStyle name="20% - Énfasis1 4 2 2 5 2" xfId="3161" xr:uid="{8DD2A225-BBF4-42B5-B60C-4A51248B5EFD}"/>
    <cellStyle name="20% - Énfasis1 4 2 2 6" xfId="3162" xr:uid="{BACF789D-1E07-4979-BE34-523874171F77}"/>
    <cellStyle name="20% - Énfasis1 4 2 3" xfId="3163" xr:uid="{C2980E48-5D31-4609-BEF1-A6DD60A4B0D5}"/>
    <cellStyle name="20% - Énfasis1 4 2 3 2" xfId="3164" xr:uid="{7B646D14-5009-42CE-9702-20BA7168A351}"/>
    <cellStyle name="20% - Énfasis1 4 2 3 2 2" xfId="3165" xr:uid="{A36535A3-5A3E-4E3A-AFFF-43855B237BA9}"/>
    <cellStyle name="20% - Énfasis1 4 2 3 2 2 2" xfId="3166" xr:uid="{16991B80-9499-456A-89C4-22A54466D1EF}"/>
    <cellStyle name="20% - Énfasis1 4 2 3 2 2 2 2" xfId="3167" xr:uid="{B4F3D745-404B-4D95-AAE3-645E5A5CF0C4}"/>
    <cellStyle name="20% - Énfasis1 4 2 3 2 2 3" xfId="3168" xr:uid="{BA783F65-8DC3-4D18-B386-2DECF79B8D18}"/>
    <cellStyle name="20% - Énfasis1 4 2 3 2 3" xfId="3169" xr:uid="{41700C6B-A3DA-4A91-B8CA-82A831BC9DA9}"/>
    <cellStyle name="20% - Énfasis1 4 2 3 2 3 2" xfId="3170" xr:uid="{C4BA30A4-84D5-4594-87A3-F587D13D4E56}"/>
    <cellStyle name="20% - Énfasis1 4 2 3 2 4" xfId="3171" xr:uid="{2A64EF93-D761-47EB-840B-39C029DC1861}"/>
    <cellStyle name="20% - Énfasis1 4 2 3 3" xfId="3172" xr:uid="{261BF4C9-C713-455A-BBA2-631B8F695E0F}"/>
    <cellStyle name="20% - Énfasis1 4 2 3 3 2" xfId="3173" xr:uid="{544A7DEF-B895-420C-8EBF-E5EBDF4A7E58}"/>
    <cellStyle name="20% - Énfasis1 4 2 3 3 2 2" xfId="3174" xr:uid="{88CC79C2-4C94-406E-8E90-3D5B7191639B}"/>
    <cellStyle name="20% - Énfasis1 4 2 3 3 3" xfId="3175" xr:uid="{9C5AC86F-0A52-4D84-8BAE-4F59902ACE64}"/>
    <cellStyle name="20% - Énfasis1 4 2 3 4" xfId="3176" xr:uid="{1658CC20-AA79-43CA-AFCA-568E15623784}"/>
    <cellStyle name="20% - Énfasis1 4 2 3 4 2" xfId="3177" xr:uid="{C45CBD63-50FA-42B3-A484-909CBFD67CEB}"/>
    <cellStyle name="20% - Énfasis1 4 2 3 5" xfId="3178" xr:uid="{9512BB19-0A1A-421D-BF84-76465725D2AC}"/>
    <cellStyle name="20% - Énfasis1 4 2 4" xfId="3179" xr:uid="{AAD0AA2E-6A66-4774-9521-E31E682D6E89}"/>
    <cellStyle name="20% - Énfasis1 4 2 4 2" xfId="3180" xr:uid="{A627E738-53D9-4E92-8EF2-C5422F84B425}"/>
    <cellStyle name="20% - Énfasis1 4 2 4 2 2" xfId="3181" xr:uid="{6BF00E4D-3562-40FE-8A05-744E03546DC6}"/>
    <cellStyle name="20% - Énfasis1 4 2 4 2 2 2" xfId="3182" xr:uid="{83F0AB6D-DE44-48B5-8C2C-806401CC40E6}"/>
    <cellStyle name="20% - Énfasis1 4 2 4 2 3" xfId="3183" xr:uid="{C003F725-3F3C-4CA3-8EC8-6E2902D37AED}"/>
    <cellStyle name="20% - Énfasis1 4 2 4 3" xfId="3184" xr:uid="{8A23EE33-9566-4984-891E-D963F7943FFF}"/>
    <cellStyle name="20% - Énfasis1 4 2 4 3 2" xfId="3185" xr:uid="{9922CD87-3686-4719-899C-84F92B0E8DC5}"/>
    <cellStyle name="20% - Énfasis1 4 2 4 4" xfId="3186" xr:uid="{71D8E726-B74E-4212-9CA8-82776205248D}"/>
    <cellStyle name="20% - Énfasis1 4 2 5" xfId="3187" xr:uid="{B974C581-8B31-4493-8DEE-7A503DAD4471}"/>
    <cellStyle name="20% - Énfasis1 4 2 5 2" xfId="3188" xr:uid="{30D39936-7149-41C0-8E1C-F138EFC0FAF1}"/>
    <cellStyle name="20% - Énfasis1 4 2 5 2 2" xfId="3189" xr:uid="{03E66A25-39F8-4958-A07E-215C41902D63}"/>
    <cellStyle name="20% - Énfasis1 4 2 5 3" xfId="3190" xr:uid="{A23C4B15-25CD-45B7-A28F-E3E6B428A726}"/>
    <cellStyle name="20% - Énfasis1 4 2 6" xfId="3191" xr:uid="{1CCFC3BD-6BEE-4312-9936-85CA08BB90E0}"/>
    <cellStyle name="20% - Énfasis1 4 2 6 2" xfId="3192" xr:uid="{0EA056BD-2AFF-430D-A6F8-9C2C07AB10E1}"/>
    <cellStyle name="20% - Énfasis1 4 2 7" xfId="3193" xr:uid="{38AD4391-E843-4E47-B621-94FD1BF336FA}"/>
    <cellStyle name="20% - Énfasis1 4 2 8" xfId="3194" xr:uid="{27547B0A-B47B-42D4-B8DF-00A59C0F9EB1}"/>
    <cellStyle name="20% - Énfasis1 4 2 9" xfId="3195" xr:uid="{EB19D602-F1AB-48CD-BA14-4AE7B5E2C73D}"/>
    <cellStyle name="20% - Énfasis1 4 2_37. RESULTADO NEGOCIOS YOY" xfId="3196" xr:uid="{9FBA6BDD-0489-483E-A2DB-152F9F161704}"/>
    <cellStyle name="20% - Énfasis1 4 3" xfId="3197" xr:uid="{E378C8ED-5289-419A-A1E1-9E77E6756211}"/>
    <cellStyle name="20% - Énfasis1 4 3 2" xfId="3198" xr:uid="{F7D67B79-AD63-47B8-B9CF-5FA305379FC9}"/>
    <cellStyle name="20% - Énfasis1 4 3 2 2" xfId="3199" xr:uid="{2102DA69-8BFC-4C7A-B831-3C0D6F59D9CD}"/>
    <cellStyle name="20% - Énfasis1 4 3 2 2 2" xfId="3200" xr:uid="{A49EBECE-D973-4B93-B8D8-552D6666DFD1}"/>
    <cellStyle name="20% - Énfasis1 4 3 2 2 2 2" xfId="3201" xr:uid="{B4F4CAD5-7EC5-4552-8E7A-A1126AE93594}"/>
    <cellStyle name="20% - Énfasis1 4 3 2 2 2 2 2" xfId="3202" xr:uid="{A0E3122E-63B1-46B6-9EFB-CA02D8771D5D}"/>
    <cellStyle name="20% - Énfasis1 4 3 2 2 2 3" xfId="3203" xr:uid="{3E74D94B-A947-4358-96C3-9FC9C420A3DD}"/>
    <cellStyle name="20% - Énfasis1 4 3 2 2 3" xfId="3204" xr:uid="{CAD8879C-B5DD-476E-BB68-ABE55B786892}"/>
    <cellStyle name="20% - Énfasis1 4 3 2 2 3 2" xfId="3205" xr:uid="{C370251C-3F2B-44DB-941F-0E8F2D2CACEE}"/>
    <cellStyle name="20% - Énfasis1 4 3 2 2 4" xfId="3206" xr:uid="{53330C81-3163-4025-B3DD-A7AC5D205350}"/>
    <cellStyle name="20% - Énfasis1 4 3 2 3" xfId="3207" xr:uid="{EE3EA61B-DB3E-47E2-BE29-0C7D0A99655F}"/>
    <cellStyle name="20% - Énfasis1 4 3 2 3 2" xfId="3208" xr:uid="{18FB5ED8-C18A-4CC1-A9CE-82B934A0CBD9}"/>
    <cellStyle name="20% - Énfasis1 4 3 2 3 2 2" xfId="3209" xr:uid="{523D3462-5552-48E0-BF63-D3967F2F2A4F}"/>
    <cellStyle name="20% - Énfasis1 4 3 2 3 3" xfId="3210" xr:uid="{EB247C30-5290-4DC0-9C61-2DB7832A7ABA}"/>
    <cellStyle name="20% - Énfasis1 4 3 2 4" xfId="3211" xr:uid="{2641D2AB-EB4F-44E5-8FDC-EF6AD97F3CBE}"/>
    <cellStyle name="20% - Énfasis1 4 3 2 4 2" xfId="3212" xr:uid="{BD70F533-40B9-4062-9232-CC48CD0A3AB9}"/>
    <cellStyle name="20% - Énfasis1 4 3 2 5" xfId="3213" xr:uid="{1C1FF5E8-6EE9-4B8F-B021-11A92CDAA8A8}"/>
    <cellStyle name="20% - Énfasis1 4 3 3" xfId="3214" xr:uid="{6229F4FB-62E0-4B33-BD90-293AD8957361}"/>
    <cellStyle name="20% - Énfasis1 4 3 3 2" xfId="3215" xr:uid="{0815AE7D-08CE-4A9D-931E-D269C7AB3F20}"/>
    <cellStyle name="20% - Énfasis1 4 3 3 2 2" xfId="3216" xr:uid="{FF8A8E6B-A35A-487D-8061-4F6B0354414B}"/>
    <cellStyle name="20% - Énfasis1 4 3 3 2 2 2" xfId="3217" xr:uid="{20C85CB3-747C-4502-B188-DF783F333843}"/>
    <cellStyle name="20% - Énfasis1 4 3 3 2 3" xfId="3218" xr:uid="{F408E5A9-6136-42EC-8573-11AD82FE86F8}"/>
    <cellStyle name="20% - Énfasis1 4 3 3 3" xfId="3219" xr:uid="{C559A4C7-CCF6-484B-886C-536DB5D36258}"/>
    <cellStyle name="20% - Énfasis1 4 3 3 3 2" xfId="3220" xr:uid="{4EA03CCA-6F5C-49D7-8A9D-F6FC44141AA7}"/>
    <cellStyle name="20% - Énfasis1 4 3 3 4" xfId="3221" xr:uid="{57CAE80E-805C-489E-8788-C5F8C1F7FE62}"/>
    <cellStyle name="20% - Énfasis1 4 3 4" xfId="3222" xr:uid="{1CCEB8EC-FEF9-4484-9B88-281DD34F12E5}"/>
    <cellStyle name="20% - Énfasis1 4 3 4 2" xfId="3223" xr:uid="{EBD7F657-30E8-424A-B1DC-ED5A9F97767F}"/>
    <cellStyle name="20% - Énfasis1 4 3 4 2 2" xfId="3224" xr:uid="{088599BE-EABC-48A5-B98C-83F4C5C7DBF0}"/>
    <cellStyle name="20% - Énfasis1 4 3 4 3" xfId="3225" xr:uid="{32A9EBE3-5503-454A-BD55-C8F5010F641A}"/>
    <cellStyle name="20% - Énfasis1 4 3 5" xfId="3226" xr:uid="{DA7B7697-8744-4B35-A766-34F6525F3925}"/>
    <cellStyle name="20% - Énfasis1 4 3 5 2" xfId="3227" xr:uid="{FA9DF9F6-814F-4EF1-A2E7-8208034E1DF7}"/>
    <cellStyle name="20% - Énfasis1 4 3 6" xfId="3228" xr:uid="{202069B3-FE6A-4B7F-95CA-6971F6D139A3}"/>
    <cellStyle name="20% - Énfasis1 4 4" xfId="3229" xr:uid="{EF19EAE1-6FF4-4A54-A5B1-84EBD9D8BD42}"/>
    <cellStyle name="20% - Énfasis1 4 4 2" xfId="3230" xr:uid="{F96A725B-CDD7-47F6-89C2-EFCE3F1B211C}"/>
    <cellStyle name="20% - Énfasis1 4 4 2 2" xfId="3231" xr:uid="{98C8A42D-DC1A-4409-A33B-B719B8674EAA}"/>
    <cellStyle name="20% - Énfasis1 4 4 2 2 2" xfId="3232" xr:uid="{3211DC94-E0E2-4DCF-8AE8-A31B77A19BE7}"/>
    <cellStyle name="20% - Énfasis1 4 4 2 2 2 2" xfId="3233" xr:uid="{F846B84C-6A90-4678-88A9-6B07FB3C8D72}"/>
    <cellStyle name="20% - Énfasis1 4 4 2 2 3" xfId="3234" xr:uid="{1D8A637F-33F0-4EE9-991B-98B0847B85A0}"/>
    <cellStyle name="20% - Énfasis1 4 4 2 3" xfId="3235" xr:uid="{E4D2D21A-8EAD-41C9-B70F-B92CC8787EBC}"/>
    <cellStyle name="20% - Énfasis1 4 4 2 3 2" xfId="3236" xr:uid="{10CECA4C-4A68-45A6-98B1-D47B9265C386}"/>
    <cellStyle name="20% - Énfasis1 4 4 2 4" xfId="3237" xr:uid="{450FC4D8-833D-4296-A3BD-D27488438EA4}"/>
    <cellStyle name="20% - Énfasis1 4 4 3" xfId="3238" xr:uid="{095F902C-3162-426E-B941-F029E1902330}"/>
    <cellStyle name="20% - Énfasis1 4 4 3 2" xfId="3239" xr:uid="{9C9CDE39-2BAF-45B3-AAF0-CDBEE0E6155B}"/>
    <cellStyle name="20% - Énfasis1 4 4 3 2 2" xfId="3240" xr:uid="{E4E54043-A105-49E4-BA76-15195A8264AD}"/>
    <cellStyle name="20% - Énfasis1 4 4 3 3" xfId="3241" xr:uid="{6C31BB4D-D597-4505-91F6-0B1F29DF4E5B}"/>
    <cellStyle name="20% - Énfasis1 4 4 4" xfId="3242" xr:uid="{29EAFAE2-78D3-4AF0-A43B-79591CFEBEED}"/>
    <cellStyle name="20% - Énfasis1 4 4 4 2" xfId="3243" xr:uid="{E11B28BA-BBB7-489A-B0BE-0E4382A39578}"/>
    <cellStyle name="20% - Énfasis1 4 4 5" xfId="3244" xr:uid="{67B2E7F6-F5BD-4696-8353-B86D1E83A4C0}"/>
    <cellStyle name="20% - Énfasis1 4 5" xfId="3245" xr:uid="{7A439051-1FA5-463A-9F75-2A5C8349AE6E}"/>
    <cellStyle name="20% - Énfasis1 4 5 2" xfId="3246" xr:uid="{46ADD32D-3052-481F-8374-88C064BF52C1}"/>
    <cellStyle name="20% - Énfasis1 4 5 2 2" xfId="3247" xr:uid="{2F482828-DA06-462C-91B1-12DFFCF21004}"/>
    <cellStyle name="20% - Énfasis1 4 5 2 2 2" xfId="3248" xr:uid="{6DC09BB5-F874-4ECF-94BC-EBCA0818508A}"/>
    <cellStyle name="20% - Énfasis1 4 5 2 3" xfId="3249" xr:uid="{2D21A16A-B407-405B-BBB3-2C0FA84DF289}"/>
    <cellStyle name="20% - Énfasis1 4 5 3" xfId="3250" xr:uid="{90D39874-DC2E-432C-8740-0A81D0B0F879}"/>
    <cellStyle name="20% - Énfasis1 4 5 3 2" xfId="3251" xr:uid="{5ADD5A6B-2498-46BB-A4EB-A41E62402BFC}"/>
    <cellStyle name="20% - Énfasis1 4 5 4" xfId="3252" xr:uid="{90F43B71-DD59-454C-9D08-96CAB8B642DD}"/>
    <cellStyle name="20% - Énfasis1 4 6" xfId="3253" xr:uid="{529E4B24-D230-46C8-BBF3-1FEFB6E70235}"/>
    <cellStyle name="20% - Énfasis1 4 6 2" xfId="3254" xr:uid="{43D5B2F0-4B18-4503-8F04-80DF1FDE2860}"/>
    <cellStyle name="20% - Énfasis1 4 6 2 2" xfId="3255" xr:uid="{CB7FF135-3A4E-4C10-B157-C653E85932C9}"/>
    <cellStyle name="20% - Énfasis1 4 6 3" xfId="3256" xr:uid="{02CC939F-194C-4E80-AF1A-964DA8E98C15}"/>
    <cellStyle name="20% - Énfasis1 4 7" xfId="3257" xr:uid="{087A50C3-7C58-45D7-87B3-DC3E6B814A03}"/>
    <cellStyle name="20% - Énfasis1 4 7 2" xfId="3258" xr:uid="{CCCB2D02-5DCE-478D-A760-A286936DFE3A}"/>
    <cellStyle name="20% - Énfasis1 4 8" xfId="3259" xr:uid="{29ADB0EB-1F6E-487A-9169-4B1261332CB2}"/>
    <cellStyle name="20% - Énfasis1 4 9" xfId="3260" xr:uid="{04D5FD03-6267-4C99-ADF9-88AF153BDEAC}"/>
    <cellStyle name="20% - Énfasis1 4_37. RESULTADO NEGOCIOS YOY" xfId="3261" xr:uid="{247FC951-29B4-418D-B863-6ED857BC9BB6}"/>
    <cellStyle name="20% - Énfasis1 5" xfId="3262" xr:uid="{C98A7D15-B9B9-41BE-BF04-2F31FBAD6C46}"/>
    <cellStyle name="20% - Énfasis1 5 10" xfId="3263" xr:uid="{AFD6A82D-0D2A-44BE-A9E8-74F7E2EAA772}"/>
    <cellStyle name="20% - Énfasis1 5 11" xfId="3264" xr:uid="{9BD03879-C0B7-43CB-85F2-9E860991C65C}"/>
    <cellStyle name="20% - Énfasis1 5 12" xfId="3265" xr:uid="{F92153DF-5165-453F-A10A-B8701A3D4C7A}"/>
    <cellStyle name="20% - Énfasis1 5 2" xfId="3266" xr:uid="{776F69F2-BE10-4932-AEA3-95A26C7F5965}"/>
    <cellStyle name="20% - Énfasis1 5 2 10" xfId="3267" xr:uid="{F727F716-7D22-4D02-86FA-23946B02582A}"/>
    <cellStyle name="20% - Énfasis1 5 2 11" xfId="3268" xr:uid="{E7315E2E-757B-4D54-B7AE-A1FF99018454}"/>
    <cellStyle name="20% - Énfasis1 5 2 2" xfId="3269" xr:uid="{68AC4977-6045-4027-841A-C64566BAD302}"/>
    <cellStyle name="20% - Énfasis1 5 2 2 2" xfId="3270" xr:uid="{12BA7B4F-D3B4-4E7A-BA1F-FE20854AB6BC}"/>
    <cellStyle name="20% - Énfasis1 5 2 2 2 2" xfId="3271" xr:uid="{EA15AF23-53ED-46DD-8FCB-EC6F4F8DDDF1}"/>
    <cellStyle name="20% - Énfasis1 5 2 2 2 2 2" xfId="3272" xr:uid="{28EC328A-7B2C-4623-9021-CE3E6F83802E}"/>
    <cellStyle name="20% - Énfasis1 5 2 2 2 2 2 2" xfId="3273" xr:uid="{C70EE0E9-E02E-4F37-AB87-8D6F8879EA0E}"/>
    <cellStyle name="20% - Énfasis1 5 2 2 2 2 2 2 2" xfId="3274" xr:uid="{2BAF89FD-A3F9-41DE-84AE-53CFFE566EBF}"/>
    <cellStyle name="20% - Énfasis1 5 2 2 2 2 2 3" xfId="3275" xr:uid="{499CB04C-6B38-4D82-8D64-B801A6DDD389}"/>
    <cellStyle name="20% - Énfasis1 5 2 2 2 2 3" xfId="3276" xr:uid="{0EEEC20E-79A3-4A86-989E-AAE13CA99402}"/>
    <cellStyle name="20% - Énfasis1 5 2 2 2 2 3 2" xfId="3277" xr:uid="{5BD2CCDD-EE4C-4A92-84CF-619141B86853}"/>
    <cellStyle name="20% - Énfasis1 5 2 2 2 2 4" xfId="3278" xr:uid="{DC950DFD-93E6-45AB-891A-B11E3578DF0D}"/>
    <cellStyle name="20% - Énfasis1 5 2 2 2 3" xfId="3279" xr:uid="{04E9017A-0965-40B9-AA85-C0F665AD454C}"/>
    <cellStyle name="20% - Énfasis1 5 2 2 2 3 2" xfId="3280" xr:uid="{7D10DE9E-C3D6-4609-B70A-DD49BBDC506B}"/>
    <cellStyle name="20% - Énfasis1 5 2 2 2 3 2 2" xfId="3281" xr:uid="{3A24935C-4B19-4F62-8F74-8BAC324A4930}"/>
    <cellStyle name="20% - Énfasis1 5 2 2 2 3 3" xfId="3282" xr:uid="{A268F4A1-DFC7-41A7-869B-9F5098497038}"/>
    <cellStyle name="20% - Énfasis1 5 2 2 2 4" xfId="3283" xr:uid="{E12BB747-9ECA-4148-8C1A-F09234A25C1A}"/>
    <cellStyle name="20% - Énfasis1 5 2 2 2 4 2" xfId="3284" xr:uid="{9F0A0400-C341-459B-947B-1CC55147D966}"/>
    <cellStyle name="20% - Énfasis1 5 2 2 2 5" xfId="3285" xr:uid="{C1F247C0-66EA-4500-9925-3706BD21E4EC}"/>
    <cellStyle name="20% - Énfasis1 5 2 2 3" xfId="3286" xr:uid="{C281AEFF-54C1-4470-8382-9AED66F31898}"/>
    <cellStyle name="20% - Énfasis1 5 2 2 3 2" xfId="3287" xr:uid="{FDD8D6EA-9A99-4948-B378-7D17CCD23C07}"/>
    <cellStyle name="20% - Énfasis1 5 2 2 3 2 2" xfId="3288" xr:uid="{1CB32A49-99DD-4F9B-AC0E-98C86717AE1C}"/>
    <cellStyle name="20% - Énfasis1 5 2 2 3 2 2 2" xfId="3289" xr:uid="{084B185A-E02D-4DB3-BA5E-2F1D2596DC00}"/>
    <cellStyle name="20% - Énfasis1 5 2 2 3 2 3" xfId="3290" xr:uid="{CDF2DCD3-7671-49A7-A1B2-9F95F296643A}"/>
    <cellStyle name="20% - Énfasis1 5 2 2 3 3" xfId="3291" xr:uid="{267B226A-58F9-400D-BEB6-46F357FD4FDB}"/>
    <cellStyle name="20% - Énfasis1 5 2 2 3 3 2" xfId="3292" xr:uid="{92C96F24-B4D2-45E7-B2A3-36EEC8274993}"/>
    <cellStyle name="20% - Énfasis1 5 2 2 3 4" xfId="3293" xr:uid="{B643A5EC-5E2F-42C4-9A22-32C706073116}"/>
    <cellStyle name="20% - Énfasis1 5 2 2 4" xfId="3294" xr:uid="{6AA5EE92-F851-4997-BBDD-3DCF5AA5840D}"/>
    <cellStyle name="20% - Énfasis1 5 2 2 4 2" xfId="3295" xr:uid="{A6DF2A92-3ACF-45F9-BE09-4DC00AABBAEF}"/>
    <cellStyle name="20% - Énfasis1 5 2 2 4 2 2" xfId="3296" xr:uid="{3319429B-6ABD-4B69-A31A-A962152BE732}"/>
    <cellStyle name="20% - Énfasis1 5 2 2 4 3" xfId="3297" xr:uid="{F1638F6D-74BC-47DE-B314-EF8E0010404B}"/>
    <cellStyle name="20% - Énfasis1 5 2 2 5" xfId="3298" xr:uid="{EA69E582-C77B-428E-A9EB-F0C529070F8B}"/>
    <cellStyle name="20% - Énfasis1 5 2 2 5 2" xfId="3299" xr:uid="{3F5A66FD-6BD3-4854-8C49-A65E28BFF05F}"/>
    <cellStyle name="20% - Énfasis1 5 2 2 6" xfId="3300" xr:uid="{FEA96687-21C7-48F9-887F-26E24BDFCBBF}"/>
    <cellStyle name="20% - Énfasis1 5 2 3" xfId="3301" xr:uid="{9F76AF1B-23FE-4360-BB86-A6578D904880}"/>
    <cellStyle name="20% - Énfasis1 5 2 3 2" xfId="3302" xr:uid="{C334EE01-121E-4A27-AC95-C74487CD49A8}"/>
    <cellStyle name="20% - Énfasis1 5 2 3 2 2" xfId="3303" xr:uid="{2FF6A25C-36DF-4D3B-906D-3E84B72124DC}"/>
    <cellStyle name="20% - Énfasis1 5 2 3 2 2 2" xfId="3304" xr:uid="{089611FE-8E84-4D6E-ABA9-1DBFDD8BB89E}"/>
    <cellStyle name="20% - Énfasis1 5 2 3 2 2 2 2" xfId="3305" xr:uid="{7D43B215-BA5C-4EF4-BD81-0CCB0587F48D}"/>
    <cellStyle name="20% - Énfasis1 5 2 3 2 2 3" xfId="3306" xr:uid="{E0CFFC93-C0EE-4165-9E32-729DAD32A605}"/>
    <cellStyle name="20% - Énfasis1 5 2 3 2 3" xfId="3307" xr:uid="{CBD90544-FBBD-404F-803C-B7F7A5AC2689}"/>
    <cellStyle name="20% - Énfasis1 5 2 3 2 3 2" xfId="3308" xr:uid="{01DFF13D-4DF3-48E8-A5B7-EACAD4A2CC40}"/>
    <cellStyle name="20% - Énfasis1 5 2 3 2 4" xfId="3309" xr:uid="{A35207C0-2023-449B-B2E0-DC79561D10E2}"/>
    <cellStyle name="20% - Énfasis1 5 2 3 3" xfId="3310" xr:uid="{5B874459-1528-47A0-B517-F9D522927D73}"/>
    <cellStyle name="20% - Énfasis1 5 2 3 3 2" xfId="3311" xr:uid="{CA48467F-361A-4FA9-95AB-ADE518C64074}"/>
    <cellStyle name="20% - Énfasis1 5 2 3 3 2 2" xfId="3312" xr:uid="{4918BE60-227E-4F5D-9A2F-007A760014B9}"/>
    <cellStyle name="20% - Énfasis1 5 2 3 3 3" xfId="3313" xr:uid="{811A1413-5321-40D9-9F6F-F87803F6DF0A}"/>
    <cellStyle name="20% - Énfasis1 5 2 3 4" xfId="3314" xr:uid="{6418F94D-5DC7-42B0-84C7-83E27E372B50}"/>
    <cellStyle name="20% - Énfasis1 5 2 3 4 2" xfId="3315" xr:uid="{F0CB14C8-7EB9-4FDC-A20A-B08FCD30ABF0}"/>
    <cellStyle name="20% - Énfasis1 5 2 3 5" xfId="3316" xr:uid="{A3FFCAF1-0242-46C2-98D8-FB402D5752BC}"/>
    <cellStyle name="20% - Énfasis1 5 2 4" xfId="3317" xr:uid="{4A9A51A8-DAA8-48A4-8254-534628FE0DD6}"/>
    <cellStyle name="20% - Énfasis1 5 2 4 2" xfId="3318" xr:uid="{049AA03D-D423-43A6-9640-27D038B7B368}"/>
    <cellStyle name="20% - Énfasis1 5 2 4 2 2" xfId="3319" xr:uid="{5028FA8D-36A5-4A8D-9314-BAF2CA022C23}"/>
    <cellStyle name="20% - Énfasis1 5 2 4 2 2 2" xfId="3320" xr:uid="{9A3AD5CF-DA70-4EA0-B178-EC6FCC2F2A4B}"/>
    <cellStyle name="20% - Énfasis1 5 2 4 2 3" xfId="3321" xr:uid="{893D2033-A037-4768-B6A7-28820CE3ECB6}"/>
    <cellStyle name="20% - Énfasis1 5 2 4 3" xfId="3322" xr:uid="{1FC665EB-53B1-4422-8C19-082AA2DCBE27}"/>
    <cellStyle name="20% - Énfasis1 5 2 4 3 2" xfId="3323" xr:uid="{17DE1738-AA59-49A4-8903-3F1F1690DB3D}"/>
    <cellStyle name="20% - Énfasis1 5 2 4 4" xfId="3324" xr:uid="{6C5A73C3-52AC-4D2A-9E79-85B2E3F2A1EF}"/>
    <cellStyle name="20% - Énfasis1 5 2 5" xfId="3325" xr:uid="{09FD13E2-9514-4A6D-8EC1-6EBAF7790159}"/>
    <cellStyle name="20% - Énfasis1 5 2 5 2" xfId="3326" xr:uid="{16887392-7105-4C38-B92D-F38A4BADC8AA}"/>
    <cellStyle name="20% - Énfasis1 5 2 5 2 2" xfId="3327" xr:uid="{57B1D81C-01A1-442A-8E1F-8196513F9CEF}"/>
    <cellStyle name="20% - Énfasis1 5 2 5 3" xfId="3328" xr:uid="{084F9775-6501-44D7-AAC9-B59EF1D871A9}"/>
    <cellStyle name="20% - Énfasis1 5 2 6" xfId="3329" xr:uid="{4619885F-E593-4357-9E5C-84E43E555177}"/>
    <cellStyle name="20% - Énfasis1 5 2 6 2" xfId="3330" xr:uid="{C901B739-5144-486E-9C98-87695595BFA3}"/>
    <cellStyle name="20% - Énfasis1 5 2 7" xfId="3331" xr:uid="{D9A1AEF3-E0C1-455D-AE8A-077F0460F323}"/>
    <cellStyle name="20% - Énfasis1 5 2 8" xfId="3332" xr:uid="{68D6AF46-AA6D-4C13-A811-C3E5BBCDA4F0}"/>
    <cellStyle name="20% - Énfasis1 5 2 9" xfId="3333" xr:uid="{B4F9A9B3-49A2-4CEC-914E-3608E84F44B2}"/>
    <cellStyle name="20% - Énfasis1 5 2_37. RESULTADO NEGOCIOS YOY" xfId="3334" xr:uid="{B31FE5B9-3533-4E31-9134-80B8C05CDF2B}"/>
    <cellStyle name="20% - Énfasis1 5 3" xfId="3335" xr:uid="{E67ACB03-872F-4F74-AC76-5A90D8AEFF65}"/>
    <cellStyle name="20% - Énfasis1 5 3 2" xfId="3336" xr:uid="{1345748F-04D5-4AF7-B4C1-076E1104514B}"/>
    <cellStyle name="20% - Énfasis1 5 3 2 2" xfId="3337" xr:uid="{0CB0823F-7158-46B7-A3F7-0B8717C8BCFB}"/>
    <cellStyle name="20% - Énfasis1 5 3 2 2 2" xfId="3338" xr:uid="{9E294B8B-0B4C-4D42-B801-A969A90F4638}"/>
    <cellStyle name="20% - Énfasis1 5 3 2 2 2 2" xfId="3339" xr:uid="{61A91B8B-7015-4F9F-AF3E-5194AF339806}"/>
    <cellStyle name="20% - Énfasis1 5 3 2 2 2 2 2" xfId="3340" xr:uid="{269D5F21-676E-442B-B56C-12C0637AD15E}"/>
    <cellStyle name="20% - Énfasis1 5 3 2 2 2 3" xfId="3341" xr:uid="{2942E6B2-11D7-4A3E-B1BE-13588D09DC59}"/>
    <cellStyle name="20% - Énfasis1 5 3 2 2 3" xfId="3342" xr:uid="{38E972D8-49D9-4973-AC2E-908EDF996617}"/>
    <cellStyle name="20% - Énfasis1 5 3 2 2 3 2" xfId="3343" xr:uid="{43863641-014A-47BC-BCD0-D3D20E81F739}"/>
    <cellStyle name="20% - Énfasis1 5 3 2 2 4" xfId="3344" xr:uid="{E298F504-3C8F-4825-96DA-066D169D2CA3}"/>
    <cellStyle name="20% - Énfasis1 5 3 2 3" xfId="3345" xr:uid="{5180C55E-2A93-4B5F-AD96-B3EC00599BE7}"/>
    <cellStyle name="20% - Énfasis1 5 3 2 3 2" xfId="3346" xr:uid="{F7A7FFF7-BD18-4B64-862D-4258F8F3DBD1}"/>
    <cellStyle name="20% - Énfasis1 5 3 2 3 2 2" xfId="3347" xr:uid="{135814E0-EF33-4A59-AEE7-080A89CA2951}"/>
    <cellStyle name="20% - Énfasis1 5 3 2 3 3" xfId="3348" xr:uid="{D646494B-C4B2-4AC6-B88D-B00729749923}"/>
    <cellStyle name="20% - Énfasis1 5 3 2 4" xfId="3349" xr:uid="{1AC3B1DC-8FD4-4075-BDA5-38B6204F6C05}"/>
    <cellStyle name="20% - Énfasis1 5 3 2 4 2" xfId="3350" xr:uid="{0956D7D5-E9BE-484F-876C-CFF4DE35B1B7}"/>
    <cellStyle name="20% - Énfasis1 5 3 2 5" xfId="3351" xr:uid="{A85B1D22-25B9-45F1-9E1C-EA8BC8262445}"/>
    <cellStyle name="20% - Énfasis1 5 3 3" xfId="3352" xr:uid="{75F0224E-DEF6-4224-B697-7A2D71EF23B6}"/>
    <cellStyle name="20% - Énfasis1 5 3 3 2" xfId="3353" xr:uid="{E4B2E9ED-4416-491C-9CC7-BCE0AE47D675}"/>
    <cellStyle name="20% - Énfasis1 5 3 3 2 2" xfId="3354" xr:uid="{883316F0-BE9E-4EA2-9357-F3E836AB4A1D}"/>
    <cellStyle name="20% - Énfasis1 5 3 3 2 2 2" xfId="3355" xr:uid="{AE1C3113-2DC1-4FA2-BEFB-D26E7F1A11BB}"/>
    <cellStyle name="20% - Énfasis1 5 3 3 2 3" xfId="3356" xr:uid="{AE0104C6-3A2E-4AB6-A388-594D30B73DA3}"/>
    <cellStyle name="20% - Énfasis1 5 3 3 3" xfId="3357" xr:uid="{6877FDBA-285E-40E2-A00E-1E3CC4EEEDE1}"/>
    <cellStyle name="20% - Énfasis1 5 3 3 3 2" xfId="3358" xr:uid="{79BCF419-DEF7-4B7C-8015-4F551F3B28AD}"/>
    <cellStyle name="20% - Énfasis1 5 3 3 4" xfId="3359" xr:uid="{139EC864-3708-4C03-9313-CB26C0C420ED}"/>
    <cellStyle name="20% - Énfasis1 5 3 4" xfId="3360" xr:uid="{150D5847-116D-4D2F-9244-5FD79995D13F}"/>
    <cellStyle name="20% - Énfasis1 5 3 4 2" xfId="3361" xr:uid="{2069D7F1-BAB9-433B-9FFC-ADD79E1DA7FA}"/>
    <cellStyle name="20% - Énfasis1 5 3 4 2 2" xfId="3362" xr:uid="{A3D5633D-851F-4479-B9C4-E96C25854B8C}"/>
    <cellStyle name="20% - Énfasis1 5 3 4 3" xfId="3363" xr:uid="{A159DFF2-9C3A-4573-8449-4FEC60774603}"/>
    <cellStyle name="20% - Énfasis1 5 3 5" xfId="3364" xr:uid="{982CAEBC-5D28-4A12-B779-7B52CC9E9871}"/>
    <cellStyle name="20% - Énfasis1 5 3 5 2" xfId="3365" xr:uid="{139418A6-6A26-4216-9036-8AA434AC9D65}"/>
    <cellStyle name="20% - Énfasis1 5 3 6" xfId="3366" xr:uid="{232C7DB6-2A1A-43D9-BA99-82E1B1498CDA}"/>
    <cellStyle name="20% - Énfasis1 5 4" xfId="3367" xr:uid="{6D48AD8D-4511-4FD1-8493-4C9A83D919C5}"/>
    <cellStyle name="20% - Énfasis1 5 4 2" xfId="3368" xr:uid="{E7DA31D3-EE3C-475C-A864-BE55FE81EF17}"/>
    <cellStyle name="20% - Énfasis1 5 4 2 2" xfId="3369" xr:uid="{203CABBC-56F9-4126-90D2-E5DF9434C114}"/>
    <cellStyle name="20% - Énfasis1 5 4 2 2 2" xfId="3370" xr:uid="{1AFD4DBA-E2E8-4533-8B8B-56454F237715}"/>
    <cellStyle name="20% - Énfasis1 5 4 2 2 2 2" xfId="3371" xr:uid="{9335163A-EF4C-4939-AEFD-424C31FF8AC1}"/>
    <cellStyle name="20% - Énfasis1 5 4 2 2 3" xfId="3372" xr:uid="{01E3CFAF-AED8-4E26-A79D-DEBB9800F0BA}"/>
    <cellStyle name="20% - Énfasis1 5 4 2 3" xfId="3373" xr:uid="{A29E4512-B545-4C42-AE0E-9CA5231B7575}"/>
    <cellStyle name="20% - Énfasis1 5 4 2 3 2" xfId="3374" xr:uid="{6B016C23-9D2A-4246-B1B9-FE0471CA2049}"/>
    <cellStyle name="20% - Énfasis1 5 4 2 4" xfId="3375" xr:uid="{B60F53AB-F2E7-431E-9D02-1520C64C1877}"/>
    <cellStyle name="20% - Énfasis1 5 4 3" xfId="3376" xr:uid="{B8328648-F16E-4AA5-B87F-79AE3B505576}"/>
    <cellStyle name="20% - Énfasis1 5 4 3 2" xfId="3377" xr:uid="{A9E0F639-B506-40A9-8420-0952992A6E2A}"/>
    <cellStyle name="20% - Énfasis1 5 4 3 2 2" xfId="3378" xr:uid="{94C78252-AEE4-4385-ACF8-9817CB03E583}"/>
    <cellStyle name="20% - Énfasis1 5 4 3 3" xfId="3379" xr:uid="{DA49D1BB-9B0F-4D02-9465-5B8647B2CBCA}"/>
    <cellStyle name="20% - Énfasis1 5 4 4" xfId="3380" xr:uid="{22A5AAF7-4802-47E1-92E2-071D3F62EAA0}"/>
    <cellStyle name="20% - Énfasis1 5 4 4 2" xfId="3381" xr:uid="{15EFE8F8-88BA-473C-A8A2-DAD18A1FBB21}"/>
    <cellStyle name="20% - Énfasis1 5 4 5" xfId="3382" xr:uid="{2D0C3121-95E8-4E73-BF1D-CF0FDEEFB39B}"/>
    <cellStyle name="20% - Énfasis1 5 5" xfId="3383" xr:uid="{8863794C-F2F6-4225-AC45-B2A4B37B09C8}"/>
    <cellStyle name="20% - Énfasis1 5 5 2" xfId="3384" xr:uid="{6D90AB38-E1B0-4C7F-BEFE-F7277D579FFE}"/>
    <cellStyle name="20% - Énfasis1 5 5 2 2" xfId="3385" xr:uid="{E4D540CD-F8C7-4E11-AF49-1C68AE8DC765}"/>
    <cellStyle name="20% - Énfasis1 5 5 2 2 2" xfId="3386" xr:uid="{F1D13A82-6AD0-44B2-8D48-DAE19E3BDA2D}"/>
    <cellStyle name="20% - Énfasis1 5 5 2 3" xfId="3387" xr:uid="{B187FC7E-ACD5-4159-AA0D-1566A69F810B}"/>
    <cellStyle name="20% - Énfasis1 5 5 3" xfId="3388" xr:uid="{E3AFAA5F-0266-43BF-9318-5935802133AC}"/>
    <cellStyle name="20% - Énfasis1 5 5 3 2" xfId="3389" xr:uid="{33B62F4E-DBE1-483F-8794-3AEE53F95A6E}"/>
    <cellStyle name="20% - Énfasis1 5 5 4" xfId="3390" xr:uid="{2185A890-8A76-44E3-AE3C-85550F090CFE}"/>
    <cellStyle name="20% - Énfasis1 5 6" xfId="3391" xr:uid="{23D8FAD3-C0FE-46BC-9DC5-01310C83FE00}"/>
    <cellStyle name="20% - Énfasis1 5 6 2" xfId="3392" xr:uid="{35221704-3BE0-46ED-B656-C65258DCB257}"/>
    <cellStyle name="20% - Énfasis1 5 6 2 2" xfId="3393" xr:uid="{C29EB0D6-2810-4AC7-8A2F-32A637DF3AB2}"/>
    <cellStyle name="20% - Énfasis1 5 6 3" xfId="3394" xr:uid="{A59C8FCF-95AF-437A-B8B8-2E10CA4EB7FA}"/>
    <cellStyle name="20% - Énfasis1 5 7" xfId="3395" xr:uid="{15735609-3516-4DC5-86D1-C6388E5CCE51}"/>
    <cellStyle name="20% - Énfasis1 5 7 2" xfId="3396" xr:uid="{D0772D9E-6517-462B-BCB8-7A5D890BBD28}"/>
    <cellStyle name="20% - Énfasis1 5 8" xfId="3397" xr:uid="{924053BB-A6D2-4B81-A735-AD085C53B15B}"/>
    <cellStyle name="20% - Énfasis1 5 9" xfId="3398" xr:uid="{69A02A7C-0152-418C-80D8-413AEF307BE5}"/>
    <cellStyle name="20% - Énfasis1 5_37. RESULTADO NEGOCIOS YOY" xfId="3399" xr:uid="{27E7A478-AF47-4F26-ADAE-7D0415DE931C}"/>
    <cellStyle name="20% - Énfasis1 6" xfId="3400" xr:uid="{02F264AA-AFE6-4AD3-9B42-E83F180DD189}"/>
    <cellStyle name="20% - Énfasis1 6 10" xfId="3401" xr:uid="{BEA39DE2-93A0-430C-BE76-CBEEBEB28B27}"/>
    <cellStyle name="20% - Énfasis1 6 11" xfId="3402" xr:uid="{3BF67795-8FE5-44CC-BEA6-195AEF9F175B}"/>
    <cellStyle name="20% - Énfasis1 6 12" xfId="3403" xr:uid="{355CD8DF-3A6A-400E-8BD1-048452089C30}"/>
    <cellStyle name="20% - Énfasis1 6 2" xfId="3404" xr:uid="{1B9380DF-0692-4C1E-ABCE-9CEE27459488}"/>
    <cellStyle name="20% - Énfasis1 6 2 10" xfId="3405" xr:uid="{47AACBFD-E59D-4AC6-BFC1-C189C6FCB9E7}"/>
    <cellStyle name="20% - Énfasis1 6 2 11" xfId="3406" xr:uid="{A4E3B35F-68DE-407D-AE00-45F7374BD2D5}"/>
    <cellStyle name="20% - Énfasis1 6 2 2" xfId="3407" xr:uid="{635EEFA2-4F13-47B1-844F-840C73114F55}"/>
    <cellStyle name="20% - Énfasis1 6 2 2 2" xfId="3408" xr:uid="{C98B1F3E-7853-4DDB-A6F8-EA2074D8DA9C}"/>
    <cellStyle name="20% - Énfasis1 6 2 2 2 2" xfId="3409" xr:uid="{3BB990DE-7FF4-4C1F-95B7-94F293AE3393}"/>
    <cellStyle name="20% - Énfasis1 6 2 2 2 2 2" xfId="3410" xr:uid="{E52BE8D0-045E-4323-99CE-9478A94ED84C}"/>
    <cellStyle name="20% - Énfasis1 6 2 2 2 2 2 2" xfId="3411" xr:uid="{0ADAE41D-9AAA-4EC1-BB66-1665CFE5AE24}"/>
    <cellStyle name="20% - Énfasis1 6 2 2 2 2 2 2 2" xfId="3412" xr:uid="{E1227B05-FEE3-4667-A881-90B1DCDA241C}"/>
    <cellStyle name="20% - Énfasis1 6 2 2 2 2 2 3" xfId="3413" xr:uid="{12994A93-0648-4BC1-ACEE-05C5AC048A16}"/>
    <cellStyle name="20% - Énfasis1 6 2 2 2 2 3" xfId="3414" xr:uid="{46EF09DC-5E16-48F5-82F5-D7193C3FFBCD}"/>
    <cellStyle name="20% - Énfasis1 6 2 2 2 2 3 2" xfId="3415" xr:uid="{C3FF7806-CC86-41DC-953F-B5AE4EAD4EFD}"/>
    <cellStyle name="20% - Énfasis1 6 2 2 2 2 4" xfId="3416" xr:uid="{98C9EEBC-B623-438F-A03A-063F43215E52}"/>
    <cellStyle name="20% - Énfasis1 6 2 2 2 3" xfId="3417" xr:uid="{5D187376-161B-42E4-85B9-CA6A2BF3B637}"/>
    <cellStyle name="20% - Énfasis1 6 2 2 2 3 2" xfId="3418" xr:uid="{F9D0B356-DA89-4FD5-8685-3B9D90D8C740}"/>
    <cellStyle name="20% - Énfasis1 6 2 2 2 3 2 2" xfId="3419" xr:uid="{CE6573EE-7AE5-4DCA-821D-CC01CD8F30CD}"/>
    <cellStyle name="20% - Énfasis1 6 2 2 2 3 3" xfId="3420" xr:uid="{091ED3FB-D7E3-4947-B83A-20681BF9AD16}"/>
    <cellStyle name="20% - Énfasis1 6 2 2 2 4" xfId="3421" xr:uid="{5198F947-60E5-49A3-88DE-FA9AB00FBC23}"/>
    <cellStyle name="20% - Énfasis1 6 2 2 2 4 2" xfId="3422" xr:uid="{491614B6-3E29-4AFB-8734-5F2E0CC96CC6}"/>
    <cellStyle name="20% - Énfasis1 6 2 2 2 5" xfId="3423" xr:uid="{61483246-2612-4676-B8FD-E87D2346B407}"/>
    <cellStyle name="20% - Énfasis1 6 2 2 3" xfId="3424" xr:uid="{8998351D-335F-4510-9C21-53D84E4A2D81}"/>
    <cellStyle name="20% - Énfasis1 6 2 2 3 2" xfId="3425" xr:uid="{E6C46B42-0E0A-4CBD-B764-3902B08238B4}"/>
    <cellStyle name="20% - Énfasis1 6 2 2 3 2 2" xfId="3426" xr:uid="{F455D55D-59D7-4715-9F72-315850E37334}"/>
    <cellStyle name="20% - Énfasis1 6 2 2 3 2 2 2" xfId="3427" xr:uid="{988FB2B0-25F8-4B5D-A600-4C9D1DA99940}"/>
    <cellStyle name="20% - Énfasis1 6 2 2 3 2 3" xfId="3428" xr:uid="{D23596FF-AAF9-441F-9D4F-FE0F004F6C6E}"/>
    <cellStyle name="20% - Énfasis1 6 2 2 3 3" xfId="3429" xr:uid="{68914C7D-A16F-48F2-AE96-A4B3833D304C}"/>
    <cellStyle name="20% - Énfasis1 6 2 2 3 3 2" xfId="3430" xr:uid="{38612972-8B21-4DA7-8085-D4473F052B12}"/>
    <cellStyle name="20% - Énfasis1 6 2 2 3 4" xfId="3431" xr:uid="{2C72C1EA-E033-41A0-9A3A-7C559DB7D329}"/>
    <cellStyle name="20% - Énfasis1 6 2 2 4" xfId="3432" xr:uid="{CFE7B23A-E460-4121-8002-74A2777A1030}"/>
    <cellStyle name="20% - Énfasis1 6 2 2 4 2" xfId="3433" xr:uid="{61877D7A-3BDD-446A-A5BC-75D468D6ADA6}"/>
    <cellStyle name="20% - Énfasis1 6 2 2 4 2 2" xfId="3434" xr:uid="{E44517DD-E0E5-42A4-BD07-1DFD13BED32A}"/>
    <cellStyle name="20% - Énfasis1 6 2 2 4 3" xfId="3435" xr:uid="{5A01839E-E202-47E7-9DBA-D57BCA253B2E}"/>
    <cellStyle name="20% - Énfasis1 6 2 2 5" xfId="3436" xr:uid="{CF485529-AACD-4D57-BD5A-51A87990617A}"/>
    <cellStyle name="20% - Énfasis1 6 2 2 5 2" xfId="3437" xr:uid="{D5942727-EA47-4418-9897-2FDD439FB613}"/>
    <cellStyle name="20% - Énfasis1 6 2 2 6" xfId="3438" xr:uid="{97A9CEF8-3C03-4167-8887-E8A26A46BC81}"/>
    <cellStyle name="20% - Énfasis1 6 2 3" xfId="3439" xr:uid="{8F1547A7-F1D2-40F1-9B1A-52EE093DF470}"/>
    <cellStyle name="20% - Énfasis1 6 2 3 2" xfId="3440" xr:uid="{311F9B3F-22DF-4066-A25A-882A3CF51489}"/>
    <cellStyle name="20% - Énfasis1 6 2 3 2 2" xfId="3441" xr:uid="{1500E010-EAF3-456C-BAE3-FDA24CC6AF98}"/>
    <cellStyle name="20% - Énfasis1 6 2 3 2 2 2" xfId="3442" xr:uid="{04B6212F-0454-4B1A-BF84-271F5DA63A30}"/>
    <cellStyle name="20% - Énfasis1 6 2 3 2 2 2 2" xfId="3443" xr:uid="{833390D6-BE80-4DCE-850A-D43FA8340529}"/>
    <cellStyle name="20% - Énfasis1 6 2 3 2 2 3" xfId="3444" xr:uid="{5E6C5A0A-8442-40C8-A6E5-CA1F978EA779}"/>
    <cellStyle name="20% - Énfasis1 6 2 3 2 3" xfId="3445" xr:uid="{1CD16A09-B044-45DD-9336-016C6D9B48D8}"/>
    <cellStyle name="20% - Énfasis1 6 2 3 2 3 2" xfId="3446" xr:uid="{376A23B3-C9FA-4EE5-BC12-5286199DBD3D}"/>
    <cellStyle name="20% - Énfasis1 6 2 3 2 4" xfId="3447" xr:uid="{37C913B8-6110-4CE5-91AF-EC9609E2C41B}"/>
    <cellStyle name="20% - Énfasis1 6 2 3 3" xfId="3448" xr:uid="{2C13B099-EA23-4FCB-8E90-5D602F795EDB}"/>
    <cellStyle name="20% - Énfasis1 6 2 3 3 2" xfId="3449" xr:uid="{0DE56E57-9867-492A-99EC-7BE0758FB6D2}"/>
    <cellStyle name="20% - Énfasis1 6 2 3 3 2 2" xfId="3450" xr:uid="{260D9274-8D55-4970-850F-4A172417F870}"/>
    <cellStyle name="20% - Énfasis1 6 2 3 3 3" xfId="3451" xr:uid="{1F89FC96-4D9D-4180-853E-5E6C1D1BADB9}"/>
    <cellStyle name="20% - Énfasis1 6 2 3 4" xfId="3452" xr:uid="{F75525DE-4109-46B8-BD88-5B77CC4F520E}"/>
    <cellStyle name="20% - Énfasis1 6 2 3 4 2" xfId="3453" xr:uid="{53D25941-6CD2-4419-9EAB-A51360081A1D}"/>
    <cellStyle name="20% - Énfasis1 6 2 3 5" xfId="3454" xr:uid="{93A4B169-C122-49D9-ABA6-3A029328C412}"/>
    <cellStyle name="20% - Énfasis1 6 2 4" xfId="3455" xr:uid="{CF64BD8D-B299-41D9-A4A9-56C44117491E}"/>
    <cellStyle name="20% - Énfasis1 6 2 4 2" xfId="3456" xr:uid="{84D4765C-C523-4140-86E7-9A8198804E8C}"/>
    <cellStyle name="20% - Énfasis1 6 2 4 2 2" xfId="3457" xr:uid="{33B48B2A-8BEB-4D71-AE08-8633440DAC16}"/>
    <cellStyle name="20% - Énfasis1 6 2 4 2 2 2" xfId="3458" xr:uid="{208F2B18-7E28-4AEC-BB83-243DCA12E699}"/>
    <cellStyle name="20% - Énfasis1 6 2 4 2 3" xfId="3459" xr:uid="{F2B38929-A5EE-47CD-AA13-E47F8EBE57D9}"/>
    <cellStyle name="20% - Énfasis1 6 2 4 3" xfId="3460" xr:uid="{B7CE2CE2-758A-44C5-B769-B28AED444929}"/>
    <cellStyle name="20% - Énfasis1 6 2 4 3 2" xfId="3461" xr:uid="{E481974B-F0F9-428C-AD26-3FB333275F23}"/>
    <cellStyle name="20% - Énfasis1 6 2 4 4" xfId="3462" xr:uid="{12214E9C-F494-4EC9-A5FF-544358845969}"/>
    <cellStyle name="20% - Énfasis1 6 2 5" xfId="3463" xr:uid="{5C059D14-7217-4C33-914C-BA68E7905793}"/>
    <cellStyle name="20% - Énfasis1 6 2 5 2" xfId="3464" xr:uid="{21D8942A-667C-45B7-A8EB-8BC21C37393A}"/>
    <cellStyle name="20% - Énfasis1 6 2 5 2 2" xfId="3465" xr:uid="{A4442ADD-CD7A-4D52-9E17-40ABB9A61D34}"/>
    <cellStyle name="20% - Énfasis1 6 2 5 3" xfId="3466" xr:uid="{A672F437-2E2B-4694-BD3B-A6003E477472}"/>
    <cellStyle name="20% - Énfasis1 6 2 6" xfId="3467" xr:uid="{B1F65316-4D6E-40C0-8E14-B1DDCEFA265E}"/>
    <cellStyle name="20% - Énfasis1 6 2 6 2" xfId="3468" xr:uid="{55664903-EB9E-4D42-8522-6C7C01C2DA9F}"/>
    <cellStyle name="20% - Énfasis1 6 2 7" xfId="3469" xr:uid="{589465DF-0166-4CD0-A73D-2CE8EF1BB849}"/>
    <cellStyle name="20% - Énfasis1 6 2 8" xfId="3470" xr:uid="{E47CB449-57FD-4EDA-9325-2D7E11AC69B7}"/>
    <cellStyle name="20% - Énfasis1 6 2 9" xfId="3471" xr:uid="{70E13972-752D-43E2-AE44-3B5DE8022663}"/>
    <cellStyle name="20% - Énfasis1 6 2_37. RESULTADO NEGOCIOS YOY" xfId="3472" xr:uid="{AD64EE73-787C-4FCF-9EAA-5114ADCA173A}"/>
    <cellStyle name="20% - Énfasis1 6 3" xfId="3473" xr:uid="{037A8403-E4A1-4A39-ACF5-6BC2F7781D3D}"/>
    <cellStyle name="20% - Énfasis1 6 3 2" xfId="3474" xr:uid="{2ED57982-59BB-4D1E-80A2-E6B1B60ACED6}"/>
    <cellStyle name="20% - Énfasis1 6 3 2 2" xfId="3475" xr:uid="{1398975E-4E15-4873-B523-4CBC268AA1F4}"/>
    <cellStyle name="20% - Énfasis1 6 3 2 2 2" xfId="3476" xr:uid="{8636FD3C-CBB1-4D8B-AB40-85A35F709F2C}"/>
    <cellStyle name="20% - Énfasis1 6 3 2 2 2 2" xfId="3477" xr:uid="{BFD92A9C-D4C1-4D89-AEC4-1BBDCEF48425}"/>
    <cellStyle name="20% - Énfasis1 6 3 2 2 2 2 2" xfId="3478" xr:uid="{5D4051FD-A6A4-45F5-9637-F5F4F5419C15}"/>
    <cellStyle name="20% - Énfasis1 6 3 2 2 2 3" xfId="3479" xr:uid="{FB80E34F-339B-44FC-862E-A7058B389024}"/>
    <cellStyle name="20% - Énfasis1 6 3 2 2 3" xfId="3480" xr:uid="{7BC9ED26-36F7-47E5-BE63-7DB62B6AD336}"/>
    <cellStyle name="20% - Énfasis1 6 3 2 2 3 2" xfId="3481" xr:uid="{525D1505-BF40-4402-8503-DA855C179DC3}"/>
    <cellStyle name="20% - Énfasis1 6 3 2 2 4" xfId="3482" xr:uid="{93A10B88-BBF4-4956-8AC1-7D9ACB202F0F}"/>
    <cellStyle name="20% - Énfasis1 6 3 2 3" xfId="3483" xr:uid="{F3E28E62-2702-4AD9-8848-243A31617903}"/>
    <cellStyle name="20% - Énfasis1 6 3 2 3 2" xfId="3484" xr:uid="{682FAA13-67A9-4A91-B4F6-F8CBF32DFD86}"/>
    <cellStyle name="20% - Énfasis1 6 3 2 3 2 2" xfId="3485" xr:uid="{C3C9478E-8CDA-4646-8098-57FFE0BF9A41}"/>
    <cellStyle name="20% - Énfasis1 6 3 2 3 3" xfId="3486" xr:uid="{9BEC70DB-26FC-4CA5-809A-14FE101A849E}"/>
    <cellStyle name="20% - Énfasis1 6 3 2 4" xfId="3487" xr:uid="{36A9A718-6293-4DFC-B4CF-92F85894AAD2}"/>
    <cellStyle name="20% - Énfasis1 6 3 2 4 2" xfId="3488" xr:uid="{E8758705-4D44-4106-8D2F-6972D5FEDAA9}"/>
    <cellStyle name="20% - Énfasis1 6 3 2 5" xfId="3489" xr:uid="{CD3C533B-69BE-4397-82AF-A8D768C4F795}"/>
    <cellStyle name="20% - Énfasis1 6 3 3" xfId="3490" xr:uid="{D27F7D1A-3BBA-488F-8B9A-2BE08749EADF}"/>
    <cellStyle name="20% - Énfasis1 6 3 3 2" xfId="3491" xr:uid="{C061DAE1-9ADA-4352-8AC8-BE3C9A0AB6A3}"/>
    <cellStyle name="20% - Énfasis1 6 3 3 2 2" xfId="3492" xr:uid="{BD695CB0-DA6A-4340-9583-0B5C4CBF1454}"/>
    <cellStyle name="20% - Énfasis1 6 3 3 2 2 2" xfId="3493" xr:uid="{01924F7E-3FB4-40DF-B432-49938650DD2F}"/>
    <cellStyle name="20% - Énfasis1 6 3 3 2 3" xfId="3494" xr:uid="{1DB62692-D7E7-4E42-B0A3-D27F844CCF32}"/>
    <cellStyle name="20% - Énfasis1 6 3 3 3" xfId="3495" xr:uid="{F4C0357F-FF05-4FA9-BF49-EA570960707D}"/>
    <cellStyle name="20% - Énfasis1 6 3 3 3 2" xfId="3496" xr:uid="{94DBBD72-1E1C-4F4B-AB38-3F50705ECED6}"/>
    <cellStyle name="20% - Énfasis1 6 3 3 4" xfId="3497" xr:uid="{F4E876B7-B5D7-4753-A501-1CB1307B45D1}"/>
    <cellStyle name="20% - Énfasis1 6 3 4" xfId="3498" xr:uid="{DE3431AB-BCE6-4F1A-8D4A-70D2911BD6A3}"/>
    <cellStyle name="20% - Énfasis1 6 3 4 2" xfId="3499" xr:uid="{D1A685D6-627A-40E0-8B7A-32A4B72CF182}"/>
    <cellStyle name="20% - Énfasis1 6 3 4 2 2" xfId="3500" xr:uid="{D68CAAE6-2F77-4DB2-B6D7-BE52DCFDF795}"/>
    <cellStyle name="20% - Énfasis1 6 3 4 3" xfId="3501" xr:uid="{4F478D28-8613-4725-A645-170581208025}"/>
    <cellStyle name="20% - Énfasis1 6 3 5" xfId="3502" xr:uid="{5E4B8C09-FC61-4991-AFB2-C8A1B60F8295}"/>
    <cellStyle name="20% - Énfasis1 6 3 5 2" xfId="3503" xr:uid="{A4552482-3027-4E59-8402-39FC225BFDFB}"/>
    <cellStyle name="20% - Énfasis1 6 3 6" xfId="3504" xr:uid="{DB8BD87C-258B-4E80-B25A-386ADCF08779}"/>
    <cellStyle name="20% - Énfasis1 6 4" xfId="3505" xr:uid="{0E37790A-126F-4BB9-AD26-660B282BB1C1}"/>
    <cellStyle name="20% - Énfasis1 6 4 2" xfId="3506" xr:uid="{58A2448E-6B6B-4888-8BBB-68A6EBFDC72D}"/>
    <cellStyle name="20% - Énfasis1 6 4 2 2" xfId="3507" xr:uid="{388F349A-8A10-45D3-8CD5-9C0AB9FB3B73}"/>
    <cellStyle name="20% - Énfasis1 6 4 2 2 2" xfId="3508" xr:uid="{5BDE8CBE-D0E0-4639-B0C5-76F9853CA3ED}"/>
    <cellStyle name="20% - Énfasis1 6 4 2 2 2 2" xfId="3509" xr:uid="{31DC4D68-4D6B-4209-9D92-7481F3402928}"/>
    <cellStyle name="20% - Énfasis1 6 4 2 2 3" xfId="3510" xr:uid="{CF044F2F-CDB1-43CA-87DB-2FF1ACC6AC68}"/>
    <cellStyle name="20% - Énfasis1 6 4 2 3" xfId="3511" xr:uid="{CD806713-68F3-408B-AC7F-4EAC5D24E691}"/>
    <cellStyle name="20% - Énfasis1 6 4 2 3 2" xfId="3512" xr:uid="{351841A5-8D3C-47A4-B521-CE6E55BEDBAA}"/>
    <cellStyle name="20% - Énfasis1 6 4 2 4" xfId="3513" xr:uid="{DECFC854-C486-4578-8F95-F4E17532388B}"/>
    <cellStyle name="20% - Énfasis1 6 4 3" xfId="3514" xr:uid="{B46B6CFD-9B7B-450D-A8F3-8AC2052C0665}"/>
    <cellStyle name="20% - Énfasis1 6 4 3 2" xfId="3515" xr:uid="{F7561C0A-EA71-4548-9345-6B10CB142376}"/>
    <cellStyle name="20% - Énfasis1 6 4 3 2 2" xfId="3516" xr:uid="{8D62945B-2D16-49C1-95FB-CC8C0DE82078}"/>
    <cellStyle name="20% - Énfasis1 6 4 3 3" xfId="3517" xr:uid="{9BC87036-1CEE-4152-9C86-7DC426E021D7}"/>
    <cellStyle name="20% - Énfasis1 6 4 4" xfId="3518" xr:uid="{DD385D1D-C6CE-4DB0-9C89-4433F1F37C23}"/>
    <cellStyle name="20% - Énfasis1 6 4 4 2" xfId="3519" xr:uid="{F194BB09-D98C-4027-A723-F9F2FE2DC909}"/>
    <cellStyle name="20% - Énfasis1 6 4 5" xfId="3520" xr:uid="{15DBA0FC-59BB-46EA-B0D6-42219095BAB7}"/>
    <cellStyle name="20% - Énfasis1 6 5" xfId="3521" xr:uid="{9CC328BD-3212-4FA4-B82A-89CFB1304059}"/>
    <cellStyle name="20% - Énfasis1 6 5 2" xfId="3522" xr:uid="{C1D64BF9-ED06-41D6-9F84-6E4692C5AFE6}"/>
    <cellStyle name="20% - Énfasis1 6 5 2 2" xfId="3523" xr:uid="{3CAAEC74-181F-4C90-B6EC-83A6BECECB13}"/>
    <cellStyle name="20% - Énfasis1 6 5 2 2 2" xfId="3524" xr:uid="{4B3F551D-9F4E-49A0-99F7-A5165CF1D435}"/>
    <cellStyle name="20% - Énfasis1 6 5 2 3" xfId="3525" xr:uid="{F6113415-D9B9-4593-AEF7-DCD5CB15229F}"/>
    <cellStyle name="20% - Énfasis1 6 5 3" xfId="3526" xr:uid="{ACCA3E44-A781-48C4-817E-A1D6A4768518}"/>
    <cellStyle name="20% - Énfasis1 6 5 3 2" xfId="3527" xr:uid="{17CBEA1D-DA99-4653-8AA7-65E3D663016A}"/>
    <cellStyle name="20% - Énfasis1 6 5 4" xfId="3528" xr:uid="{477442FD-5EAC-43C1-A93A-738C54549F7E}"/>
    <cellStyle name="20% - Énfasis1 6 6" xfId="3529" xr:uid="{6C27FAAD-2218-474F-932A-935A190D6D9E}"/>
    <cellStyle name="20% - Énfasis1 6 6 2" xfId="3530" xr:uid="{8A83A4D5-E4ED-46F6-9FA8-E824EECB7EE8}"/>
    <cellStyle name="20% - Énfasis1 6 6 2 2" xfId="3531" xr:uid="{26782972-AED5-4D80-84EC-5C794FB45A7D}"/>
    <cellStyle name="20% - Énfasis1 6 6 3" xfId="3532" xr:uid="{3CB3C49F-53C6-4045-B3C1-A7B30BD178BD}"/>
    <cellStyle name="20% - Énfasis1 6 7" xfId="3533" xr:uid="{C72DF501-FDF8-446F-904B-9B3A5181A7E7}"/>
    <cellStyle name="20% - Énfasis1 6 7 2" xfId="3534" xr:uid="{39FDA1CA-0D4D-42C3-9FFB-67C87CD4DAF4}"/>
    <cellStyle name="20% - Énfasis1 6 8" xfId="3535" xr:uid="{56A167D8-9757-4B44-9FCC-E115767C9846}"/>
    <cellStyle name="20% - Énfasis1 6 9" xfId="3536" xr:uid="{46571536-B26D-4872-B931-BB6DA54D22BF}"/>
    <cellStyle name="20% - Énfasis1 6_37. RESULTADO NEGOCIOS YOY" xfId="3537" xr:uid="{752FDFD2-C5D2-44F1-BDB3-D82F5A3B0C42}"/>
    <cellStyle name="20% - Énfasis1 7" xfId="3538" xr:uid="{FD00983F-7977-4F98-8C98-FF5DDE8ACB18}"/>
    <cellStyle name="20% - Énfasis1 7 10" xfId="3539" xr:uid="{465329B5-6077-4DB1-A9E1-616D66EF7C50}"/>
    <cellStyle name="20% - Énfasis1 7 11" xfId="3540" xr:uid="{BA8FCF03-B586-4462-A98D-4BC467AD61D5}"/>
    <cellStyle name="20% - Énfasis1 7 12" xfId="3541" xr:uid="{D4122313-B5E1-40A8-A064-8CDD5611DE1C}"/>
    <cellStyle name="20% - Énfasis1 7 2" xfId="3542" xr:uid="{92F9D8E3-7B19-4AB2-B653-DBC5175335C2}"/>
    <cellStyle name="20% - Énfasis1 7 2 10" xfId="3543" xr:uid="{8BF6BE54-9776-4129-8678-1511DA57621E}"/>
    <cellStyle name="20% - Énfasis1 7 2 11" xfId="3544" xr:uid="{8E345545-669D-468E-AD6C-E5FEAFDA7FDD}"/>
    <cellStyle name="20% - Énfasis1 7 2 2" xfId="3545" xr:uid="{F2AE7BE1-DD7C-42A8-A190-2890797FED3D}"/>
    <cellStyle name="20% - Énfasis1 7 2 2 2" xfId="3546" xr:uid="{420B4B60-2BC6-494C-823F-720E171CBF0C}"/>
    <cellStyle name="20% - Énfasis1 7 2 2 2 2" xfId="3547" xr:uid="{74A8F955-6865-4B81-88DF-CB73A8FC5634}"/>
    <cellStyle name="20% - Énfasis1 7 2 2 2 2 2" xfId="3548" xr:uid="{7A967488-A2C6-4CF3-82E6-352B079584A1}"/>
    <cellStyle name="20% - Énfasis1 7 2 2 2 2 2 2" xfId="3549" xr:uid="{7ABB0D74-77E3-422E-BCD0-2D2C180F9942}"/>
    <cellStyle name="20% - Énfasis1 7 2 2 2 2 2 2 2" xfId="3550" xr:uid="{E73506C6-7CB4-4E1B-AC27-DC0D1584745F}"/>
    <cellStyle name="20% - Énfasis1 7 2 2 2 2 2 3" xfId="3551" xr:uid="{045A8D82-0AF0-49B2-8B65-71D4D2462813}"/>
    <cellStyle name="20% - Énfasis1 7 2 2 2 2 3" xfId="3552" xr:uid="{5617FE50-6C5C-4375-9298-89251FFBE322}"/>
    <cellStyle name="20% - Énfasis1 7 2 2 2 2 3 2" xfId="3553" xr:uid="{7CCB7943-72CC-4A7D-B63F-4311E40B6226}"/>
    <cellStyle name="20% - Énfasis1 7 2 2 2 2 4" xfId="3554" xr:uid="{359344EB-1FC9-459E-9C89-0378B2F87422}"/>
    <cellStyle name="20% - Énfasis1 7 2 2 2 3" xfId="3555" xr:uid="{BF9C0A8F-A11C-4C97-BD0F-967BF38EA84B}"/>
    <cellStyle name="20% - Énfasis1 7 2 2 2 3 2" xfId="3556" xr:uid="{23BA2B90-5E00-4DDE-B380-90AFE8F0AF60}"/>
    <cellStyle name="20% - Énfasis1 7 2 2 2 3 2 2" xfId="3557" xr:uid="{9310C539-E59F-4B6D-AF09-9822932A6B0A}"/>
    <cellStyle name="20% - Énfasis1 7 2 2 2 3 3" xfId="3558" xr:uid="{E2DAD429-2F56-412B-B199-4CC2FA261BA2}"/>
    <cellStyle name="20% - Énfasis1 7 2 2 2 4" xfId="3559" xr:uid="{DC2D8D86-4D45-42F2-BD75-52C5AA0F3F33}"/>
    <cellStyle name="20% - Énfasis1 7 2 2 2 4 2" xfId="3560" xr:uid="{166F3F80-F60E-42B2-9CD8-0E93AF5C1262}"/>
    <cellStyle name="20% - Énfasis1 7 2 2 2 5" xfId="3561" xr:uid="{9284FE13-925D-40F7-8C64-583FC659F910}"/>
    <cellStyle name="20% - Énfasis1 7 2 2 3" xfId="3562" xr:uid="{C9ECA685-25E4-4BB1-A8E4-14C93B18C66B}"/>
    <cellStyle name="20% - Énfasis1 7 2 2 3 2" xfId="3563" xr:uid="{0FA6FDAA-F185-46CE-8057-2C1801D6ECB6}"/>
    <cellStyle name="20% - Énfasis1 7 2 2 3 2 2" xfId="3564" xr:uid="{42BDF5FD-038F-4F03-9550-2A6722557179}"/>
    <cellStyle name="20% - Énfasis1 7 2 2 3 2 2 2" xfId="3565" xr:uid="{814EBB52-B32F-42D9-AF00-2D92B7618CBC}"/>
    <cellStyle name="20% - Énfasis1 7 2 2 3 2 3" xfId="3566" xr:uid="{7C21925D-4EDB-4DE9-85FA-628133B6D5A2}"/>
    <cellStyle name="20% - Énfasis1 7 2 2 3 3" xfId="3567" xr:uid="{D0194FEA-3099-4060-B36F-47D311DF7913}"/>
    <cellStyle name="20% - Énfasis1 7 2 2 3 3 2" xfId="3568" xr:uid="{77ECDF65-CBD2-4AED-AD53-3E7D22DE4B9A}"/>
    <cellStyle name="20% - Énfasis1 7 2 2 3 4" xfId="3569" xr:uid="{18D633D4-7797-413E-9CDF-7FAD290B7FBE}"/>
    <cellStyle name="20% - Énfasis1 7 2 2 4" xfId="3570" xr:uid="{BF6ED5CE-ACBD-48D1-9E19-54309BE53D18}"/>
    <cellStyle name="20% - Énfasis1 7 2 2 4 2" xfId="3571" xr:uid="{258EB9B0-038B-49A2-B48B-D508EF9A7FB2}"/>
    <cellStyle name="20% - Énfasis1 7 2 2 4 2 2" xfId="3572" xr:uid="{B0D1F5F5-4BC8-4D6E-B865-F64AABA07770}"/>
    <cellStyle name="20% - Énfasis1 7 2 2 4 3" xfId="3573" xr:uid="{E7C55852-90A7-486B-A468-128A97ED56A1}"/>
    <cellStyle name="20% - Énfasis1 7 2 2 5" xfId="3574" xr:uid="{BD015195-0F0A-4F26-B470-D1DAC9CEC90F}"/>
    <cellStyle name="20% - Énfasis1 7 2 2 5 2" xfId="3575" xr:uid="{EA5DCDB8-E0DD-4E46-96D7-3D857B454732}"/>
    <cellStyle name="20% - Énfasis1 7 2 2 6" xfId="3576" xr:uid="{6E4D263C-61CB-46E8-861D-FD20C67C4F4E}"/>
    <cellStyle name="20% - Énfasis1 7 2 3" xfId="3577" xr:uid="{51D1D5E5-8032-4ECF-B559-C2C3091DCC0E}"/>
    <cellStyle name="20% - Énfasis1 7 2 3 2" xfId="3578" xr:uid="{D9D63EE7-F6A3-4EF5-A79C-707E93DD5AF1}"/>
    <cellStyle name="20% - Énfasis1 7 2 3 2 2" xfId="3579" xr:uid="{2F9A7E14-CA02-4E80-A482-5981BB0F83F4}"/>
    <cellStyle name="20% - Énfasis1 7 2 3 2 2 2" xfId="3580" xr:uid="{CB24ED08-B4A9-43F0-A490-2B3EEC00B8FD}"/>
    <cellStyle name="20% - Énfasis1 7 2 3 2 2 2 2" xfId="3581" xr:uid="{E8D3380E-D871-4D47-913E-B1C34F5EF859}"/>
    <cellStyle name="20% - Énfasis1 7 2 3 2 2 3" xfId="3582" xr:uid="{3B838819-BCD2-49EB-8B4F-50B2DD64CBB5}"/>
    <cellStyle name="20% - Énfasis1 7 2 3 2 3" xfId="3583" xr:uid="{DB4F3932-6237-4219-99D1-F2C9BF62CE4E}"/>
    <cellStyle name="20% - Énfasis1 7 2 3 2 3 2" xfId="3584" xr:uid="{267DCE0C-79F5-4B1E-97B8-880A609354AE}"/>
    <cellStyle name="20% - Énfasis1 7 2 3 2 4" xfId="3585" xr:uid="{7C6EFBEA-3102-4FB7-BC84-8480D5E9AFF8}"/>
    <cellStyle name="20% - Énfasis1 7 2 3 3" xfId="3586" xr:uid="{F46814A0-0AC4-4B45-BFAA-A420E0D707E6}"/>
    <cellStyle name="20% - Énfasis1 7 2 3 3 2" xfId="3587" xr:uid="{F0672082-BBE1-493F-9E37-D6BD9DB597D7}"/>
    <cellStyle name="20% - Énfasis1 7 2 3 3 2 2" xfId="3588" xr:uid="{72C1E877-0934-4137-92DB-9337B24FE546}"/>
    <cellStyle name="20% - Énfasis1 7 2 3 3 3" xfId="3589" xr:uid="{28D4CD49-D82E-43B5-8D7A-C0F122C5536E}"/>
    <cellStyle name="20% - Énfasis1 7 2 3 4" xfId="3590" xr:uid="{909CB8F9-1E18-4FF6-8E22-ED5EFCA739C6}"/>
    <cellStyle name="20% - Énfasis1 7 2 3 4 2" xfId="3591" xr:uid="{E440B56E-5D61-45A5-81C9-11DD8505B40A}"/>
    <cellStyle name="20% - Énfasis1 7 2 3 5" xfId="3592" xr:uid="{D02D4D1F-5420-4E5A-9CCD-DBCE63C4FFCC}"/>
    <cellStyle name="20% - Énfasis1 7 2 4" xfId="3593" xr:uid="{E683951E-3FE9-427B-A3CD-A63CA8225254}"/>
    <cellStyle name="20% - Énfasis1 7 2 4 2" xfId="3594" xr:uid="{6D4964A9-B387-43B9-8AFB-DED7959AAB99}"/>
    <cellStyle name="20% - Énfasis1 7 2 4 2 2" xfId="3595" xr:uid="{796E5003-8E6B-4165-BE37-6D668694C851}"/>
    <cellStyle name="20% - Énfasis1 7 2 4 2 2 2" xfId="3596" xr:uid="{6E26CC23-9E7B-4F53-B37C-5B8DA7683175}"/>
    <cellStyle name="20% - Énfasis1 7 2 4 2 3" xfId="3597" xr:uid="{DD36ADB3-C478-4962-919E-6D531CFFB117}"/>
    <cellStyle name="20% - Énfasis1 7 2 4 3" xfId="3598" xr:uid="{4E85ECC9-FB5D-46AA-9DE0-B48258FA9A93}"/>
    <cellStyle name="20% - Énfasis1 7 2 4 3 2" xfId="3599" xr:uid="{89E229D1-9675-4835-8926-92AD5A747195}"/>
    <cellStyle name="20% - Énfasis1 7 2 4 4" xfId="3600" xr:uid="{89174FE0-EAE7-44CE-A7F8-B59423AF1744}"/>
    <cellStyle name="20% - Énfasis1 7 2 5" xfId="3601" xr:uid="{E01AA178-ED31-476E-B331-855A0DF8D8D3}"/>
    <cellStyle name="20% - Énfasis1 7 2 5 2" xfId="3602" xr:uid="{F4F68112-4E3E-4EF9-B66D-F886E5385DAC}"/>
    <cellStyle name="20% - Énfasis1 7 2 5 2 2" xfId="3603" xr:uid="{ECEC1F45-4B8F-4DBA-AEA4-2C9B79ED3102}"/>
    <cellStyle name="20% - Énfasis1 7 2 5 3" xfId="3604" xr:uid="{20C52EA0-A736-4BEF-93ED-CFD0A8EFA3D2}"/>
    <cellStyle name="20% - Énfasis1 7 2 6" xfId="3605" xr:uid="{5CEDCF4F-C4EF-4BA5-A6D9-460925BB1EC7}"/>
    <cellStyle name="20% - Énfasis1 7 2 6 2" xfId="3606" xr:uid="{DDE1ADB3-E3B1-4E67-A078-FCFAEB472FCB}"/>
    <cellStyle name="20% - Énfasis1 7 2 7" xfId="3607" xr:uid="{084C1742-A33C-466E-B168-A2451FD16D53}"/>
    <cellStyle name="20% - Énfasis1 7 2 8" xfId="3608" xr:uid="{EF29F4FB-FDE7-4492-80C1-BF00130B06F5}"/>
    <cellStyle name="20% - Énfasis1 7 2 9" xfId="3609" xr:uid="{73E57577-3DEC-4DE4-898A-FA1B8547EC31}"/>
    <cellStyle name="20% - Énfasis1 7 2_37. RESULTADO NEGOCIOS YOY" xfId="3610" xr:uid="{F1334FE6-C680-491E-BE72-1DF925883834}"/>
    <cellStyle name="20% - Énfasis1 7 3" xfId="3611" xr:uid="{1670A783-678C-460C-A882-14E4A3E492F0}"/>
    <cellStyle name="20% - Énfasis1 7 3 2" xfId="3612" xr:uid="{911DD8BE-F9B5-449E-B9C6-A770F3794888}"/>
    <cellStyle name="20% - Énfasis1 7 3 2 2" xfId="3613" xr:uid="{9DA7DAD4-325B-4210-B18C-08BD769767CB}"/>
    <cellStyle name="20% - Énfasis1 7 3 2 2 2" xfId="3614" xr:uid="{648C1E7B-AFD7-4368-B4DB-3E60BEF5635E}"/>
    <cellStyle name="20% - Énfasis1 7 3 2 2 2 2" xfId="3615" xr:uid="{99B70ADD-B7C9-421F-B8F1-404D3DC72410}"/>
    <cellStyle name="20% - Énfasis1 7 3 2 2 2 2 2" xfId="3616" xr:uid="{BEE3E1FB-B13A-4195-9A56-56E564145B8C}"/>
    <cellStyle name="20% - Énfasis1 7 3 2 2 2 3" xfId="3617" xr:uid="{1E673198-771A-422E-972E-CC769F9176EF}"/>
    <cellStyle name="20% - Énfasis1 7 3 2 2 3" xfId="3618" xr:uid="{ACC13752-B5FA-413C-BDC0-E00E157D58FE}"/>
    <cellStyle name="20% - Énfasis1 7 3 2 2 3 2" xfId="3619" xr:uid="{1167D24F-9B52-4D8A-86A7-F6ED3A4F8DDC}"/>
    <cellStyle name="20% - Énfasis1 7 3 2 2 4" xfId="3620" xr:uid="{D9688B9B-E860-4FFB-8B4D-87E54B7EF43A}"/>
    <cellStyle name="20% - Énfasis1 7 3 2 3" xfId="3621" xr:uid="{161612B0-DF2F-4ACF-ABBE-2654E117B684}"/>
    <cellStyle name="20% - Énfasis1 7 3 2 3 2" xfId="3622" xr:uid="{4BA5EABE-1656-4831-9F6A-2EF22065F13E}"/>
    <cellStyle name="20% - Énfasis1 7 3 2 3 2 2" xfId="3623" xr:uid="{FA4DC743-98B3-4F30-966B-99A1C657B480}"/>
    <cellStyle name="20% - Énfasis1 7 3 2 3 3" xfId="3624" xr:uid="{3BFEF99B-C0A9-43F5-92F3-9D26EFC3E177}"/>
    <cellStyle name="20% - Énfasis1 7 3 2 4" xfId="3625" xr:uid="{0A286DA2-3F72-4681-8C2B-87D5D56EDF77}"/>
    <cellStyle name="20% - Énfasis1 7 3 2 4 2" xfId="3626" xr:uid="{174DAA30-63AD-4750-846F-EE26DE23EA60}"/>
    <cellStyle name="20% - Énfasis1 7 3 2 5" xfId="3627" xr:uid="{330E407E-4AF7-4205-B87F-D023A97675AF}"/>
    <cellStyle name="20% - Énfasis1 7 3 3" xfId="3628" xr:uid="{50E49D29-9EA0-4CB0-BFFD-8F1ED4BC3FEE}"/>
    <cellStyle name="20% - Énfasis1 7 3 3 2" xfId="3629" xr:uid="{9CE87B29-A024-4FC6-9450-DB505C4835E8}"/>
    <cellStyle name="20% - Énfasis1 7 3 3 2 2" xfId="3630" xr:uid="{AB7C51D5-9D54-465D-AD2A-F3CDB0B4381B}"/>
    <cellStyle name="20% - Énfasis1 7 3 3 2 2 2" xfId="3631" xr:uid="{C3071334-121F-4FCD-89E2-4C253899F44A}"/>
    <cellStyle name="20% - Énfasis1 7 3 3 2 3" xfId="3632" xr:uid="{6264340B-E226-4F05-A921-50DF3E1A4407}"/>
    <cellStyle name="20% - Énfasis1 7 3 3 3" xfId="3633" xr:uid="{7D240F6D-1EC7-4D1A-9050-A008FEBD80A6}"/>
    <cellStyle name="20% - Énfasis1 7 3 3 3 2" xfId="3634" xr:uid="{2BF08B13-3E4C-49BB-A3ED-2D534C3E533A}"/>
    <cellStyle name="20% - Énfasis1 7 3 3 4" xfId="3635" xr:uid="{6F6070C6-3902-41A9-93F0-3EE3A635B603}"/>
    <cellStyle name="20% - Énfasis1 7 3 4" xfId="3636" xr:uid="{020889A4-5208-4B52-A16F-024DE1342552}"/>
    <cellStyle name="20% - Énfasis1 7 3 4 2" xfId="3637" xr:uid="{171B2181-5F9D-4B50-9A85-B0C22D0FE315}"/>
    <cellStyle name="20% - Énfasis1 7 3 4 2 2" xfId="3638" xr:uid="{FD706CE8-ABAA-4E40-8E81-C98633F51FE6}"/>
    <cellStyle name="20% - Énfasis1 7 3 4 3" xfId="3639" xr:uid="{A76A33F5-9028-4F47-8053-2A1D98B44E3A}"/>
    <cellStyle name="20% - Énfasis1 7 3 5" xfId="3640" xr:uid="{61AD2E8B-8862-445A-B17B-0F00985F0055}"/>
    <cellStyle name="20% - Énfasis1 7 3 5 2" xfId="3641" xr:uid="{6E3F615F-B228-4E4E-B185-2FEF1F366388}"/>
    <cellStyle name="20% - Énfasis1 7 3 6" xfId="3642" xr:uid="{8AEA636E-03FF-413D-8AD0-9C08CBEF49BD}"/>
    <cellStyle name="20% - Énfasis1 7 4" xfId="3643" xr:uid="{50944205-0FBE-476B-9ED9-3848DE67AAB4}"/>
    <cellStyle name="20% - Énfasis1 7 4 2" xfId="3644" xr:uid="{88660A60-711E-47B9-9BEC-0C21B3AF9971}"/>
    <cellStyle name="20% - Énfasis1 7 4 2 2" xfId="3645" xr:uid="{1AAE8762-C588-4FE2-A1FC-1876EE8FF4F3}"/>
    <cellStyle name="20% - Énfasis1 7 4 2 2 2" xfId="3646" xr:uid="{84CBA2EE-7260-4E11-BA69-32EDD4D59674}"/>
    <cellStyle name="20% - Énfasis1 7 4 2 2 2 2" xfId="3647" xr:uid="{81E84C85-A917-48B2-928C-0ED3B92FF924}"/>
    <cellStyle name="20% - Énfasis1 7 4 2 2 3" xfId="3648" xr:uid="{53AACD56-3F59-4410-A084-4E4F13C44983}"/>
    <cellStyle name="20% - Énfasis1 7 4 2 3" xfId="3649" xr:uid="{45DD09F1-87A1-4199-ABEA-AAECD326572E}"/>
    <cellStyle name="20% - Énfasis1 7 4 2 3 2" xfId="3650" xr:uid="{FC135FE5-301E-4A8D-91F4-29BA38F4FFBB}"/>
    <cellStyle name="20% - Énfasis1 7 4 2 4" xfId="3651" xr:uid="{46E67330-6E06-4362-B164-457FD5358AFF}"/>
    <cellStyle name="20% - Énfasis1 7 4 3" xfId="3652" xr:uid="{EAFAA012-1795-4355-BAFA-81D9B4417BCA}"/>
    <cellStyle name="20% - Énfasis1 7 4 3 2" xfId="3653" xr:uid="{8B666A00-3806-4709-B0A2-78CF61A6474E}"/>
    <cellStyle name="20% - Énfasis1 7 4 3 2 2" xfId="3654" xr:uid="{AAF19AB2-D7C3-4506-8C2E-2A08664ADC5E}"/>
    <cellStyle name="20% - Énfasis1 7 4 3 3" xfId="3655" xr:uid="{5BDD4406-F06B-4196-9123-56F29DB31C8B}"/>
    <cellStyle name="20% - Énfasis1 7 4 4" xfId="3656" xr:uid="{A0BC4BEA-3359-4C66-9A81-739940F6E87C}"/>
    <cellStyle name="20% - Énfasis1 7 4 4 2" xfId="3657" xr:uid="{BB3FE1C4-729D-4729-92FA-848E13905B4F}"/>
    <cellStyle name="20% - Énfasis1 7 4 5" xfId="3658" xr:uid="{6C47C2CB-359F-4989-ACA8-1CE16C83D1E5}"/>
    <cellStyle name="20% - Énfasis1 7 5" xfId="3659" xr:uid="{8839454B-9F6C-4845-915B-86576BA6E2D4}"/>
    <cellStyle name="20% - Énfasis1 7 5 2" xfId="3660" xr:uid="{A99BFACE-CC66-49B2-8D95-84C080175A7F}"/>
    <cellStyle name="20% - Énfasis1 7 5 2 2" xfId="3661" xr:uid="{865E4190-CEA7-4D0D-A755-68B6DD501B90}"/>
    <cellStyle name="20% - Énfasis1 7 5 2 2 2" xfId="3662" xr:uid="{A28DF264-4002-4057-917E-104EA1CF947D}"/>
    <cellStyle name="20% - Énfasis1 7 5 2 3" xfId="3663" xr:uid="{B319C3EF-7433-4E1E-8675-0570289AD6F4}"/>
    <cellStyle name="20% - Énfasis1 7 5 3" xfId="3664" xr:uid="{D34B4CFD-B64B-43F5-BED2-8AA196EBB94D}"/>
    <cellStyle name="20% - Énfasis1 7 5 3 2" xfId="3665" xr:uid="{B8EE4344-A7B2-4E31-BD66-25E824240FF6}"/>
    <cellStyle name="20% - Énfasis1 7 5 4" xfId="3666" xr:uid="{396FCF3B-6D6A-4FC8-879D-A2A600386305}"/>
    <cellStyle name="20% - Énfasis1 7 6" xfId="3667" xr:uid="{45384573-6949-48AC-8DA7-F6B7FFDB55D0}"/>
    <cellStyle name="20% - Énfasis1 7 6 2" xfId="3668" xr:uid="{922C7FE1-7B77-45FD-A9D5-9BF58B3F200D}"/>
    <cellStyle name="20% - Énfasis1 7 6 2 2" xfId="3669" xr:uid="{274A3C99-3C29-42AC-B943-2F7052C3D7D2}"/>
    <cellStyle name="20% - Énfasis1 7 6 3" xfId="3670" xr:uid="{47A4F2A4-9213-405F-8CF2-4357D7A79129}"/>
    <cellStyle name="20% - Énfasis1 7 7" xfId="3671" xr:uid="{62B01A3B-71FD-439D-AF90-45A2F64AFD21}"/>
    <cellStyle name="20% - Énfasis1 7 7 2" xfId="3672" xr:uid="{8096D2CE-49EE-4512-BC2D-E6B84F75781C}"/>
    <cellStyle name="20% - Énfasis1 7 8" xfId="3673" xr:uid="{4862698B-D4F5-45B1-8430-E766C2DC396B}"/>
    <cellStyle name="20% - Énfasis1 7 9" xfId="3674" xr:uid="{37E9F5D2-2269-4227-B2CA-09428CF44519}"/>
    <cellStyle name="20% - Énfasis1 7_37. RESULTADO NEGOCIOS YOY" xfId="3675" xr:uid="{0FE7D3AA-2972-42EB-8D65-82E8B8789480}"/>
    <cellStyle name="20% - Énfasis1 8" xfId="3676" xr:uid="{60A94AEE-B45B-4B6F-BE1A-23D187E7FCED}"/>
    <cellStyle name="20% - Énfasis1 8 10" xfId="3677" xr:uid="{5587CD12-5341-41EA-9693-4420C17918D9}"/>
    <cellStyle name="20% - Énfasis1 8 11" xfId="3678" xr:uid="{4CBDF805-D7BF-4715-A70C-429CCC2E0A43}"/>
    <cellStyle name="20% - Énfasis1 8 12" xfId="3679" xr:uid="{754640F0-49CB-49DA-8DBA-43FD908C4D41}"/>
    <cellStyle name="20% - Énfasis1 8 2" xfId="3680" xr:uid="{50967219-1424-4E71-B832-55009BB45C2E}"/>
    <cellStyle name="20% - Énfasis1 8 2 10" xfId="3681" xr:uid="{A5BE36CA-4192-461C-BC95-732FA68EE742}"/>
    <cellStyle name="20% - Énfasis1 8 2 11" xfId="3682" xr:uid="{FED00633-CFFF-44ED-9B89-9BE0B9ACE19C}"/>
    <cellStyle name="20% - Énfasis1 8 2 2" xfId="3683" xr:uid="{B450744D-A2D9-43FD-B66B-6771B6630F32}"/>
    <cellStyle name="20% - Énfasis1 8 2 2 2" xfId="3684" xr:uid="{004F4DC3-DDD9-4854-969B-1EDB9AC05EBF}"/>
    <cellStyle name="20% - Énfasis1 8 2 2 2 2" xfId="3685" xr:uid="{846A85F1-C676-45AB-85CC-392D4737B69D}"/>
    <cellStyle name="20% - Énfasis1 8 2 2 2 2 2" xfId="3686" xr:uid="{DC540F36-6034-4F85-B105-4C04CC1E3729}"/>
    <cellStyle name="20% - Énfasis1 8 2 2 2 2 2 2" xfId="3687" xr:uid="{78188538-0D72-496C-A588-42BA93FD9AD5}"/>
    <cellStyle name="20% - Énfasis1 8 2 2 2 2 2 2 2" xfId="3688" xr:uid="{B776305A-6657-4C70-8FA7-A63870ADA532}"/>
    <cellStyle name="20% - Énfasis1 8 2 2 2 2 2 3" xfId="3689" xr:uid="{89DC36CF-EF40-478C-BCE1-FACB265237ED}"/>
    <cellStyle name="20% - Énfasis1 8 2 2 2 2 3" xfId="3690" xr:uid="{5F3DF875-DB1C-4B08-97BE-57B38197CA23}"/>
    <cellStyle name="20% - Énfasis1 8 2 2 2 2 3 2" xfId="3691" xr:uid="{AB5FA593-E853-43C9-BB62-B416C6922FC3}"/>
    <cellStyle name="20% - Énfasis1 8 2 2 2 2 4" xfId="3692" xr:uid="{014DD93D-22BB-4FFA-977A-330DFF210C67}"/>
    <cellStyle name="20% - Énfasis1 8 2 2 2 3" xfId="3693" xr:uid="{8CB745DD-B23B-4A80-B983-1441536A1372}"/>
    <cellStyle name="20% - Énfasis1 8 2 2 2 3 2" xfId="3694" xr:uid="{A5B0EC75-C8E7-4B84-A4EA-DF55886C848D}"/>
    <cellStyle name="20% - Énfasis1 8 2 2 2 3 2 2" xfId="3695" xr:uid="{29FE2C8F-B44F-4F69-8CBF-15F759DB32CF}"/>
    <cellStyle name="20% - Énfasis1 8 2 2 2 3 3" xfId="3696" xr:uid="{303D664A-FA81-423A-8ABA-655150D160B8}"/>
    <cellStyle name="20% - Énfasis1 8 2 2 2 4" xfId="3697" xr:uid="{AB42F226-900D-4C38-B3F1-CE3E1F3D7EA9}"/>
    <cellStyle name="20% - Énfasis1 8 2 2 2 4 2" xfId="3698" xr:uid="{1CDBDD87-CC34-48F8-88D7-E5FA93ACED33}"/>
    <cellStyle name="20% - Énfasis1 8 2 2 2 5" xfId="3699" xr:uid="{8E024DE8-ED2E-4529-8D89-2A974EA6BC27}"/>
    <cellStyle name="20% - Énfasis1 8 2 2 3" xfId="3700" xr:uid="{2EC23B25-8075-4B27-AB1D-C79BBC726C74}"/>
    <cellStyle name="20% - Énfasis1 8 2 2 3 2" xfId="3701" xr:uid="{C93049EC-44DB-45AB-B860-58BC475DAF05}"/>
    <cellStyle name="20% - Énfasis1 8 2 2 3 2 2" xfId="3702" xr:uid="{915726E4-7715-4C2F-8DAF-D1A293459ABA}"/>
    <cellStyle name="20% - Énfasis1 8 2 2 3 2 2 2" xfId="3703" xr:uid="{AE40674A-1034-42BA-AB66-AE9EEF037088}"/>
    <cellStyle name="20% - Énfasis1 8 2 2 3 2 3" xfId="3704" xr:uid="{23BFF8DF-403D-44D9-BC87-C4A7B7B2CEE2}"/>
    <cellStyle name="20% - Énfasis1 8 2 2 3 3" xfId="3705" xr:uid="{020A2CFC-0212-47BF-AD2A-6B524125CECC}"/>
    <cellStyle name="20% - Énfasis1 8 2 2 3 3 2" xfId="3706" xr:uid="{D533820F-3041-4E66-BD83-F0E37FD288F0}"/>
    <cellStyle name="20% - Énfasis1 8 2 2 3 4" xfId="3707" xr:uid="{13F46F00-7400-4E7B-A4FE-40EDEF09632F}"/>
    <cellStyle name="20% - Énfasis1 8 2 2 4" xfId="3708" xr:uid="{C0E414BA-8038-492E-A6CF-59A199A5BFE1}"/>
    <cellStyle name="20% - Énfasis1 8 2 2 4 2" xfId="3709" xr:uid="{F34466E5-33F1-4E59-BC7A-F57393C12D83}"/>
    <cellStyle name="20% - Énfasis1 8 2 2 4 2 2" xfId="3710" xr:uid="{672BF755-5CC1-4C8E-8795-4790636CE0A2}"/>
    <cellStyle name="20% - Énfasis1 8 2 2 4 3" xfId="3711" xr:uid="{D8E8FD77-10E9-4723-9BB8-04483FD739A8}"/>
    <cellStyle name="20% - Énfasis1 8 2 2 5" xfId="3712" xr:uid="{4C4E248F-A4C4-4E4B-BAC4-2F989BA34170}"/>
    <cellStyle name="20% - Énfasis1 8 2 2 5 2" xfId="3713" xr:uid="{4DFFDB32-ADD0-4B45-9DDB-8168243BF77D}"/>
    <cellStyle name="20% - Énfasis1 8 2 2 6" xfId="3714" xr:uid="{95296374-6366-4C79-8561-0BA5BCED46F6}"/>
    <cellStyle name="20% - Énfasis1 8 2 3" xfId="3715" xr:uid="{5FE012C0-E7AF-43DE-A884-89917D0E9C40}"/>
    <cellStyle name="20% - Énfasis1 8 2 3 2" xfId="3716" xr:uid="{F11515C1-E0F8-4EAA-AAB8-19ACB11E8E0C}"/>
    <cellStyle name="20% - Énfasis1 8 2 3 2 2" xfId="3717" xr:uid="{CFAD5FCF-89A6-40BA-87CC-8F14B498EC42}"/>
    <cellStyle name="20% - Énfasis1 8 2 3 2 2 2" xfId="3718" xr:uid="{1A7FEF30-B272-4883-BAFB-A92AD1FDD329}"/>
    <cellStyle name="20% - Énfasis1 8 2 3 2 2 2 2" xfId="3719" xr:uid="{937565F9-9F32-4E86-94D6-815F1803DE2B}"/>
    <cellStyle name="20% - Énfasis1 8 2 3 2 2 3" xfId="3720" xr:uid="{1A6245C0-3F53-4BE3-BE1C-8BDB09DC9533}"/>
    <cellStyle name="20% - Énfasis1 8 2 3 2 3" xfId="3721" xr:uid="{0161C084-DAB0-4DC0-9B9F-8EC80A2FEEB8}"/>
    <cellStyle name="20% - Énfasis1 8 2 3 2 3 2" xfId="3722" xr:uid="{E8A80693-708B-4970-9EC8-2155AC17E8FB}"/>
    <cellStyle name="20% - Énfasis1 8 2 3 2 4" xfId="3723" xr:uid="{76A84A0B-5F23-4B9E-AA46-D0326DC8B143}"/>
    <cellStyle name="20% - Énfasis1 8 2 3 3" xfId="3724" xr:uid="{D6A500DB-72BE-46CB-8D19-98C782AD9F6D}"/>
    <cellStyle name="20% - Énfasis1 8 2 3 3 2" xfId="3725" xr:uid="{F6126F4A-C2F9-4241-A591-780C28A0A600}"/>
    <cellStyle name="20% - Énfasis1 8 2 3 3 2 2" xfId="3726" xr:uid="{C1D450BE-7AE1-45BB-9527-4BFCBF615BAF}"/>
    <cellStyle name="20% - Énfasis1 8 2 3 3 3" xfId="3727" xr:uid="{E7322C9F-5648-4017-AA0E-0990E33A167E}"/>
    <cellStyle name="20% - Énfasis1 8 2 3 4" xfId="3728" xr:uid="{BC0632F8-7943-43D2-B2CC-255E0C450C69}"/>
    <cellStyle name="20% - Énfasis1 8 2 3 4 2" xfId="3729" xr:uid="{C6DD113F-07D1-4FB0-A0BC-EC068F6F5073}"/>
    <cellStyle name="20% - Énfasis1 8 2 3 5" xfId="3730" xr:uid="{EE44AC9C-0FE2-460E-9FE3-C6377B238111}"/>
    <cellStyle name="20% - Énfasis1 8 2 4" xfId="3731" xr:uid="{F3828662-880D-4909-AED6-0FF749D9ED3F}"/>
    <cellStyle name="20% - Énfasis1 8 2 4 2" xfId="3732" xr:uid="{7B89E8A5-7E67-467E-9CDD-C1746E6A99ED}"/>
    <cellStyle name="20% - Énfasis1 8 2 4 2 2" xfId="3733" xr:uid="{1C114BBC-AE63-4512-829D-E402D7B0992F}"/>
    <cellStyle name="20% - Énfasis1 8 2 4 2 2 2" xfId="3734" xr:uid="{6373F1D8-EE50-45B5-B051-986A1195DD07}"/>
    <cellStyle name="20% - Énfasis1 8 2 4 2 3" xfId="3735" xr:uid="{14A60505-34BF-4BC7-9F4B-0D88C01F5987}"/>
    <cellStyle name="20% - Énfasis1 8 2 4 3" xfId="3736" xr:uid="{1649DA7F-DF0C-420A-9821-4BAB2B323DCC}"/>
    <cellStyle name="20% - Énfasis1 8 2 4 3 2" xfId="3737" xr:uid="{5114EB9F-080B-4A35-A0EC-2DF3F236054E}"/>
    <cellStyle name="20% - Énfasis1 8 2 4 4" xfId="3738" xr:uid="{686DF61F-A921-4F08-9641-DE03F1C50CFB}"/>
    <cellStyle name="20% - Énfasis1 8 2 5" xfId="3739" xr:uid="{7B574381-E4F3-4049-807E-AD202991CA7D}"/>
    <cellStyle name="20% - Énfasis1 8 2 5 2" xfId="3740" xr:uid="{AC251E80-D7E8-47EB-8E9B-DCEB231A41AD}"/>
    <cellStyle name="20% - Énfasis1 8 2 5 2 2" xfId="3741" xr:uid="{366137ED-D93E-4A0D-8B94-C09AA79978DB}"/>
    <cellStyle name="20% - Énfasis1 8 2 5 3" xfId="3742" xr:uid="{40269C4E-4DAE-448D-973F-A84C66D07A50}"/>
    <cellStyle name="20% - Énfasis1 8 2 6" xfId="3743" xr:uid="{B47F0F36-0DCB-407F-9708-6DE618E323F2}"/>
    <cellStyle name="20% - Énfasis1 8 2 6 2" xfId="3744" xr:uid="{A8E38DF6-0EE4-44B7-A76F-BB39A6FC006C}"/>
    <cellStyle name="20% - Énfasis1 8 2 7" xfId="3745" xr:uid="{207FEB62-4E38-491B-89D1-B1F4FC3FD464}"/>
    <cellStyle name="20% - Énfasis1 8 2 8" xfId="3746" xr:uid="{40664B90-ACDA-4E0D-AD4B-35607EEAA50E}"/>
    <cellStyle name="20% - Énfasis1 8 2 9" xfId="3747" xr:uid="{20D80D71-FACC-4CA2-9891-68CFF1C17358}"/>
    <cellStyle name="20% - Énfasis1 8 2_37. RESULTADO NEGOCIOS YOY" xfId="3748" xr:uid="{33C9D36B-2C47-4CC6-91C3-62F9D00632B9}"/>
    <cellStyle name="20% - Énfasis1 8 3" xfId="3749" xr:uid="{A33FAB36-79EF-491A-929C-1A46623E74F8}"/>
    <cellStyle name="20% - Énfasis1 8 3 2" xfId="3750" xr:uid="{DAAD7628-069C-4C94-8075-F87B656C8D4C}"/>
    <cellStyle name="20% - Énfasis1 8 3 2 2" xfId="3751" xr:uid="{025BE60E-1E5C-48B9-8CE7-FC5E892D5E56}"/>
    <cellStyle name="20% - Énfasis1 8 3 2 2 2" xfId="3752" xr:uid="{828BCC3B-494C-47C8-BD35-03410F04A231}"/>
    <cellStyle name="20% - Énfasis1 8 3 2 2 2 2" xfId="3753" xr:uid="{6B301B54-B518-41F3-B4D3-F642AB5BF577}"/>
    <cellStyle name="20% - Énfasis1 8 3 2 2 2 2 2" xfId="3754" xr:uid="{8893FC3E-0661-4100-8F89-D5D4EA63B5B5}"/>
    <cellStyle name="20% - Énfasis1 8 3 2 2 2 3" xfId="3755" xr:uid="{97A8355E-41CD-4A42-8486-244BF1824F21}"/>
    <cellStyle name="20% - Énfasis1 8 3 2 2 3" xfId="3756" xr:uid="{D6E7E3C1-18C0-44B0-B5D1-823AB5AF3B42}"/>
    <cellStyle name="20% - Énfasis1 8 3 2 2 3 2" xfId="3757" xr:uid="{CEC73FE9-1BBD-4636-AF17-8AE25BBEF736}"/>
    <cellStyle name="20% - Énfasis1 8 3 2 2 4" xfId="3758" xr:uid="{ABD0BC03-A774-408D-859B-D2EA7999A868}"/>
    <cellStyle name="20% - Énfasis1 8 3 2 3" xfId="3759" xr:uid="{EE53B5AD-EB97-46C8-AA9B-A62F18E1BE6C}"/>
    <cellStyle name="20% - Énfasis1 8 3 2 3 2" xfId="3760" xr:uid="{AC9FE56B-901C-482C-A665-D6301107EC2D}"/>
    <cellStyle name="20% - Énfasis1 8 3 2 3 2 2" xfId="3761" xr:uid="{EC620E17-440A-4F89-86E3-356F79156613}"/>
    <cellStyle name="20% - Énfasis1 8 3 2 3 3" xfId="3762" xr:uid="{26632B5C-E32B-4E39-A058-71AFC3259F3C}"/>
    <cellStyle name="20% - Énfasis1 8 3 2 4" xfId="3763" xr:uid="{7C73CD8E-B80F-40A2-AA40-FE13786F2A79}"/>
    <cellStyle name="20% - Énfasis1 8 3 2 4 2" xfId="3764" xr:uid="{6B98EED1-B2AF-46BF-90B1-E3F723E57C63}"/>
    <cellStyle name="20% - Énfasis1 8 3 2 5" xfId="3765" xr:uid="{3D34B894-2E14-444D-AE18-E2A2A42B47BF}"/>
    <cellStyle name="20% - Énfasis1 8 3 3" xfId="3766" xr:uid="{A6808F78-1EDF-4E97-B60C-3302A8766F1B}"/>
    <cellStyle name="20% - Énfasis1 8 3 3 2" xfId="3767" xr:uid="{6622847D-58B5-4539-93CD-BE713F77F9B0}"/>
    <cellStyle name="20% - Énfasis1 8 3 3 2 2" xfId="3768" xr:uid="{7B95EE72-965D-447A-9DD9-DA313FF26E77}"/>
    <cellStyle name="20% - Énfasis1 8 3 3 2 2 2" xfId="3769" xr:uid="{6E90F295-8346-47CB-B7C2-B803B1831600}"/>
    <cellStyle name="20% - Énfasis1 8 3 3 2 3" xfId="3770" xr:uid="{159C4B1D-2255-45EC-8BD2-34E8BB22D11B}"/>
    <cellStyle name="20% - Énfasis1 8 3 3 3" xfId="3771" xr:uid="{1B99781E-6AC0-4013-BF08-BAC61A0FB8B9}"/>
    <cellStyle name="20% - Énfasis1 8 3 3 3 2" xfId="3772" xr:uid="{7BD4A92D-782F-4F82-898D-6B5249686736}"/>
    <cellStyle name="20% - Énfasis1 8 3 3 4" xfId="3773" xr:uid="{0987AAA7-A699-400D-AC50-7E6641D706A2}"/>
    <cellStyle name="20% - Énfasis1 8 3 4" xfId="3774" xr:uid="{B74DE920-837B-411C-A4F8-B4D2EB6ED952}"/>
    <cellStyle name="20% - Énfasis1 8 3 4 2" xfId="3775" xr:uid="{0152DCDD-83CC-473D-BF6C-79F630ADB98E}"/>
    <cellStyle name="20% - Énfasis1 8 3 4 2 2" xfId="3776" xr:uid="{76D9044A-7138-4684-BFF1-3865278A67FC}"/>
    <cellStyle name="20% - Énfasis1 8 3 4 3" xfId="3777" xr:uid="{E4BD8963-21AE-44BE-AE73-7DA734A66682}"/>
    <cellStyle name="20% - Énfasis1 8 3 5" xfId="3778" xr:uid="{DA5CEE6B-E294-4E6A-870E-83347E5FEECC}"/>
    <cellStyle name="20% - Énfasis1 8 3 5 2" xfId="3779" xr:uid="{29EA9F0E-1BEE-4D83-ABFB-BE072FFE7976}"/>
    <cellStyle name="20% - Énfasis1 8 3 6" xfId="3780" xr:uid="{424113F9-625E-465E-AFE8-D2CD56CE9711}"/>
    <cellStyle name="20% - Énfasis1 8 4" xfId="3781" xr:uid="{CD810086-5A17-4C7D-B1C0-079869A976B8}"/>
    <cellStyle name="20% - Énfasis1 8 4 2" xfId="3782" xr:uid="{64E03C20-504C-4FB2-9080-9FBAEA3B3522}"/>
    <cellStyle name="20% - Énfasis1 8 4 2 2" xfId="3783" xr:uid="{5410353A-5AE4-483C-90AF-449DE93D40FB}"/>
    <cellStyle name="20% - Énfasis1 8 4 2 2 2" xfId="3784" xr:uid="{652D1C4D-405C-4982-8C08-4C53EFFB0DA1}"/>
    <cellStyle name="20% - Énfasis1 8 4 2 2 2 2" xfId="3785" xr:uid="{8C532127-C8D1-4657-9861-A63464E7D52B}"/>
    <cellStyle name="20% - Énfasis1 8 4 2 2 3" xfId="3786" xr:uid="{F16BC11B-CFE3-4058-99C2-3EE51A489444}"/>
    <cellStyle name="20% - Énfasis1 8 4 2 3" xfId="3787" xr:uid="{4DD5AD95-31D8-4D87-ADB7-10D86E847958}"/>
    <cellStyle name="20% - Énfasis1 8 4 2 3 2" xfId="3788" xr:uid="{1F6BA7C1-BA71-4094-AA9B-3D923B5F51E3}"/>
    <cellStyle name="20% - Énfasis1 8 4 2 4" xfId="3789" xr:uid="{7ECDF0FB-FC41-4624-BBC8-C972D1DD6BDB}"/>
    <cellStyle name="20% - Énfasis1 8 4 3" xfId="3790" xr:uid="{E59242F9-205D-4F1F-816C-BD14851FB266}"/>
    <cellStyle name="20% - Énfasis1 8 4 3 2" xfId="3791" xr:uid="{180D011D-E713-4E03-B4DB-46957C85B57E}"/>
    <cellStyle name="20% - Énfasis1 8 4 3 2 2" xfId="3792" xr:uid="{E95A3E8D-D652-47AB-9650-DB34A5DA2702}"/>
    <cellStyle name="20% - Énfasis1 8 4 3 3" xfId="3793" xr:uid="{5C0EB0BF-3901-480F-BAF3-4BCD0F76A3AD}"/>
    <cellStyle name="20% - Énfasis1 8 4 4" xfId="3794" xr:uid="{49D3B63A-3659-4894-B6C7-9843DA8F325B}"/>
    <cellStyle name="20% - Énfasis1 8 4 4 2" xfId="3795" xr:uid="{55970B62-93E5-4D66-AF70-E0195236B89C}"/>
    <cellStyle name="20% - Énfasis1 8 4 5" xfId="3796" xr:uid="{7C1ABCB8-9C54-4496-A0A1-E49D5FD46521}"/>
    <cellStyle name="20% - Énfasis1 8 5" xfId="3797" xr:uid="{1DAAF3BD-D631-4C59-95E3-7D06907B5017}"/>
    <cellStyle name="20% - Énfasis1 8 5 2" xfId="3798" xr:uid="{07B0D756-D723-4F4A-90CC-041C243CA59D}"/>
    <cellStyle name="20% - Énfasis1 8 5 2 2" xfId="3799" xr:uid="{A7192057-F98C-4A6F-8D1D-A66C80FE54A5}"/>
    <cellStyle name="20% - Énfasis1 8 5 2 2 2" xfId="3800" xr:uid="{AF4CF511-068B-429E-870C-72E0CA9C9ADA}"/>
    <cellStyle name="20% - Énfasis1 8 5 2 3" xfId="3801" xr:uid="{1B14D22A-0DF7-4142-9714-9FC0808A17F0}"/>
    <cellStyle name="20% - Énfasis1 8 5 3" xfId="3802" xr:uid="{C0DBC25A-E6D4-4740-93AA-093A5136B35E}"/>
    <cellStyle name="20% - Énfasis1 8 5 3 2" xfId="3803" xr:uid="{F1BEDEB4-A7F6-46D6-951E-E55329DC20D3}"/>
    <cellStyle name="20% - Énfasis1 8 5 4" xfId="3804" xr:uid="{4C535352-2103-4958-A63A-3CB9155660C4}"/>
    <cellStyle name="20% - Énfasis1 8 6" xfId="3805" xr:uid="{2A8DEE36-8F5A-4CB5-91B7-3850BA189B9A}"/>
    <cellStyle name="20% - Énfasis1 8 6 2" xfId="3806" xr:uid="{BF9B15B8-B8E5-484E-A803-6753C3BDEA7E}"/>
    <cellStyle name="20% - Énfasis1 8 6 2 2" xfId="3807" xr:uid="{65D9806F-6A63-444A-BF6A-F223A818B009}"/>
    <cellStyle name="20% - Énfasis1 8 6 3" xfId="3808" xr:uid="{AFA69A5C-9DBD-4DC7-81F4-C9F70FEDD85A}"/>
    <cellStyle name="20% - Énfasis1 8 7" xfId="3809" xr:uid="{E798B0EB-28B5-4799-99BE-7EFBE0AA1D69}"/>
    <cellStyle name="20% - Énfasis1 8 7 2" xfId="3810" xr:uid="{FAA3FC14-A653-4C5B-B8BF-5B9852137BBF}"/>
    <cellStyle name="20% - Énfasis1 8 8" xfId="3811" xr:uid="{F856D519-3B7C-4678-AC66-623589D6D2C0}"/>
    <cellStyle name="20% - Énfasis1 8 9" xfId="3812" xr:uid="{D0DD8C7F-3905-47CD-B558-0F95C04BE543}"/>
    <cellStyle name="20% - Énfasis1 8_37. RESULTADO NEGOCIOS YOY" xfId="3813" xr:uid="{097F7011-43EC-4DEC-BAFA-A93DC9F5E44E}"/>
    <cellStyle name="20% - Énfasis1 9" xfId="3814" xr:uid="{EB9EB383-5F16-43B0-B781-55DC2C414879}"/>
    <cellStyle name="20% - Énfasis1 9 10" xfId="3815" xr:uid="{9FD4CB57-AB7D-4F06-8A42-C09A62BDEB1D}"/>
    <cellStyle name="20% - Énfasis1 9 11" xfId="3816" xr:uid="{B6F80310-0381-4B0E-A588-AA68F945F610}"/>
    <cellStyle name="20% - Énfasis1 9 12" xfId="3817" xr:uid="{7BB5780E-CF61-4D49-A706-FB4C2C3124DF}"/>
    <cellStyle name="20% - Énfasis1 9 2" xfId="3818" xr:uid="{E894A85B-32B3-41F5-9964-DB44F2447BA9}"/>
    <cellStyle name="20% - Énfasis1 9 2 10" xfId="3819" xr:uid="{C3C0B4BB-C488-495B-A875-D8B055D9E556}"/>
    <cellStyle name="20% - Énfasis1 9 2 11" xfId="3820" xr:uid="{20C1C96B-E93A-42C7-80B8-00889C5F3686}"/>
    <cellStyle name="20% - Énfasis1 9 2 2" xfId="3821" xr:uid="{004222CD-3F52-4724-B9F2-C9C9C5EB649E}"/>
    <cellStyle name="20% - Énfasis1 9 2 2 2" xfId="3822" xr:uid="{DD615432-9DD5-4F5C-9E25-D7922C38B943}"/>
    <cellStyle name="20% - Énfasis1 9 2 2 2 2" xfId="3823" xr:uid="{E98F96A3-61DA-4453-B0FB-C82C474D437B}"/>
    <cellStyle name="20% - Énfasis1 9 2 2 2 2 2" xfId="3824" xr:uid="{ABDF0293-85F4-43D1-A38D-675B2623758F}"/>
    <cellStyle name="20% - Énfasis1 9 2 2 2 2 2 2" xfId="3825" xr:uid="{A1E6ABEE-082B-47AA-89E1-C1DFD8FC294D}"/>
    <cellStyle name="20% - Énfasis1 9 2 2 2 2 2 2 2" xfId="3826" xr:uid="{C1E755B3-92D3-443E-94F5-108EBA987B28}"/>
    <cellStyle name="20% - Énfasis1 9 2 2 2 2 2 3" xfId="3827" xr:uid="{0F35F20C-A602-4F61-A65D-87DB35826210}"/>
    <cellStyle name="20% - Énfasis1 9 2 2 2 2 3" xfId="3828" xr:uid="{BA001700-BD1A-498E-A138-DA94D9118421}"/>
    <cellStyle name="20% - Énfasis1 9 2 2 2 2 3 2" xfId="3829" xr:uid="{BF333BEF-8390-497E-AFF8-FB857F957200}"/>
    <cellStyle name="20% - Énfasis1 9 2 2 2 2 4" xfId="3830" xr:uid="{FC98C951-7CA9-468E-A073-A44AD9A819F6}"/>
    <cellStyle name="20% - Énfasis1 9 2 2 2 3" xfId="3831" xr:uid="{E24F2969-1F59-41A2-807C-88DA81B74BA8}"/>
    <cellStyle name="20% - Énfasis1 9 2 2 2 3 2" xfId="3832" xr:uid="{6D9DB91F-95B8-4EFE-8800-28B77FFD2069}"/>
    <cellStyle name="20% - Énfasis1 9 2 2 2 3 2 2" xfId="3833" xr:uid="{C16D2F49-F4B3-47E5-A5EE-CF92ECF930DE}"/>
    <cellStyle name="20% - Énfasis1 9 2 2 2 3 3" xfId="3834" xr:uid="{A053B969-EFD9-42BE-995A-84B3D8DA0586}"/>
    <cellStyle name="20% - Énfasis1 9 2 2 2 4" xfId="3835" xr:uid="{8367A324-7FCC-4A7C-B743-614D58A5DF3B}"/>
    <cellStyle name="20% - Énfasis1 9 2 2 2 4 2" xfId="3836" xr:uid="{EE4B7EA4-4E99-4038-95E1-6C695B73ED69}"/>
    <cellStyle name="20% - Énfasis1 9 2 2 2 5" xfId="3837" xr:uid="{CB98AFC2-AADF-4941-B7DD-CED274EED811}"/>
    <cellStyle name="20% - Énfasis1 9 2 2 3" xfId="3838" xr:uid="{4BE00223-A9DF-4090-8C52-E5235AAF60A2}"/>
    <cellStyle name="20% - Énfasis1 9 2 2 3 2" xfId="3839" xr:uid="{5A0D05A7-0AE3-4E9D-901F-3760E7F813FF}"/>
    <cellStyle name="20% - Énfasis1 9 2 2 3 2 2" xfId="3840" xr:uid="{27A48D23-8055-4815-B739-57CAE9E3C488}"/>
    <cellStyle name="20% - Énfasis1 9 2 2 3 2 2 2" xfId="3841" xr:uid="{712585BC-662C-4971-8AB9-644B0526B9A5}"/>
    <cellStyle name="20% - Énfasis1 9 2 2 3 2 3" xfId="3842" xr:uid="{19B14857-6FFD-45D4-9B68-683715A6526A}"/>
    <cellStyle name="20% - Énfasis1 9 2 2 3 3" xfId="3843" xr:uid="{6D6D677C-6B1A-4F67-B90F-7555A772B866}"/>
    <cellStyle name="20% - Énfasis1 9 2 2 3 3 2" xfId="3844" xr:uid="{958C15ED-35F7-4030-9B13-C640D694A827}"/>
    <cellStyle name="20% - Énfasis1 9 2 2 3 4" xfId="3845" xr:uid="{7E905C7C-39D5-43DF-8BBC-99A210E3432B}"/>
    <cellStyle name="20% - Énfasis1 9 2 2 4" xfId="3846" xr:uid="{661DA9E5-0215-4A6B-B9DD-91BEABA23782}"/>
    <cellStyle name="20% - Énfasis1 9 2 2 4 2" xfId="3847" xr:uid="{2C4C4BDA-974E-4E47-A9E6-B064047AE254}"/>
    <cellStyle name="20% - Énfasis1 9 2 2 4 2 2" xfId="3848" xr:uid="{5BA1534B-046C-4D98-AE63-4218E05B1B1F}"/>
    <cellStyle name="20% - Énfasis1 9 2 2 4 3" xfId="3849" xr:uid="{1CCD19BD-31B3-4060-AFA4-7F161F04929B}"/>
    <cellStyle name="20% - Énfasis1 9 2 2 5" xfId="3850" xr:uid="{DB98A461-BE03-46AC-8241-E2CA8C9FC550}"/>
    <cellStyle name="20% - Énfasis1 9 2 2 5 2" xfId="3851" xr:uid="{6CDE8E20-2A1F-4BDA-89D6-14B150FF447B}"/>
    <cellStyle name="20% - Énfasis1 9 2 2 6" xfId="3852" xr:uid="{2416CD2F-6930-44E2-8F90-8B1F25DEDCCD}"/>
    <cellStyle name="20% - Énfasis1 9 2 3" xfId="3853" xr:uid="{3AB1DCB9-EF13-4310-AEA9-3A5536C2C6EB}"/>
    <cellStyle name="20% - Énfasis1 9 2 3 2" xfId="3854" xr:uid="{E8AED482-7188-44FA-B111-C2C1ADF6C875}"/>
    <cellStyle name="20% - Énfasis1 9 2 3 2 2" xfId="3855" xr:uid="{1AD6924B-E7EE-412D-BDFA-8FDE33B7D04C}"/>
    <cellStyle name="20% - Énfasis1 9 2 3 2 2 2" xfId="3856" xr:uid="{52B7A690-9392-4E01-A2C9-17287A87E2E5}"/>
    <cellStyle name="20% - Énfasis1 9 2 3 2 2 2 2" xfId="3857" xr:uid="{0AC28926-EF49-41EF-8560-E14D3D388BC8}"/>
    <cellStyle name="20% - Énfasis1 9 2 3 2 2 3" xfId="3858" xr:uid="{6AE1587E-DD6D-4D3F-A41B-1D270A28535B}"/>
    <cellStyle name="20% - Énfasis1 9 2 3 2 3" xfId="3859" xr:uid="{7939B499-D2FB-4684-944B-90042F530B29}"/>
    <cellStyle name="20% - Énfasis1 9 2 3 2 3 2" xfId="3860" xr:uid="{BEB50CE5-1032-466E-A052-1D629AE621F3}"/>
    <cellStyle name="20% - Énfasis1 9 2 3 2 4" xfId="3861" xr:uid="{9CE5C506-DB3B-4AEA-9871-27016FACF5CA}"/>
    <cellStyle name="20% - Énfasis1 9 2 3 3" xfId="3862" xr:uid="{4182296E-E2B3-4A52-A678-B1F63028ABB4}"/>
    <cellStyle name="20% - Énfasis1 9 2 3 3 2" xfId="3863" xr:uid="{AE029DD0-E3CD-4959-862A-9A412C899469}"/>
    <cellStyle name="20% - Énfasis1 9 2 3 3 2 2" xfId="3864" xr:uid="{BB83E34E-8BB6-4E52-8D19-DB7732F1FBD3}"/>
    <cellStyle name="20% - Énfasis1 9 2 3 3 3" xfId="3865" xr:uid="{1DD70666-30EB-45CA-9670-9E48FDC7D36E}"/>
    <cellStyle name="20% - Énfasis1 9 2 3 4" xfId="3866" xr:uid="{245B00F8-8B0E-4CF6-9BD1-BF16B2A7E05A}"/>
    <cellStyle name="20% - Énfasis1 9 2 3 4 2" xfId="3867" xr:uid="{F166684B-B269-4114-989C-81E2EDC580F3}"/>
    <cellStyle name="20% - Énfasis1 9 2 3 5" xfId="3868" xr:uid="{42D9B622-1936-4F26-8292-A81123ED3397}"/>
    <cellStyle name="20% - Énfasis1 9 2 4" xfId="3869" xr:uid="{D38BE13A-32E7-493C-8A6C-D014987592A5}"/>
    <cellStyle name="20% - Énfasis1 9 2 4 2" xfId="3870" xr:uid="{EE761AA6-1A91-43CA-908D-94972BDA88C4}"/>
    <cellStyle name="20% - Énfasis1 9 2 4 2 2" xfId="3871" xr:uid="{7DC9F774-2BDD-486F-A2CA-3DB82662E71D}"/>
    <cellStyle name="20% - Énfasis1 9 2 4 2 2 2" xfId="3872" xr:uid="{A6937958-6405-405C-B52C-1B4706061659}"/>
    <cellStyle name="20% - Énfasis1 9 2 4 2 3" xfId="3873" xr:uid="{FB776175-463D-45C3-9133-DC32BEFF53A9}"/>
    <cellStyle name="20% - Énfasis1 9 2 4 3" xfId="3874" xr:uid="{DA061257-4510-4E15-8A69-69FA7BC393A6}"/>
    <cellStyle name="20% - Énfasis1 9 2 4 3 2" xfId="3875" xr:uid="{A758F243-E21E-430D-8C75-D3C7862BC901}"/>
    <cellStyle name="20% - Énfasis1 9 2 4 4" xfId="3876" xr:uid="{1611CABA-EE99-4952-B8C7-EB54E30F77E1}"/>
    <cellStyle name="20% - Énfasis1 9 2 5" xfId="3877" xr:uid="{64A5D61B-49BC-4B69-AC00-3B16BD3A61BF}"/>
    <cellStyle name="20% - Énfasis1 9 2 5 2" xfId="3878" xr:uid="{2472142F-937B-401D-8DA5-FA0D28F9094C}"/>
    <cellStyle name="20% - Énfasis1 9 2 5 2 2" xfId="3879" xr:uid="{21F8FC76-B461-4611-875D-373C0CC0C36E}"/>
    <cellStyle name="20% - Énfasis1 9 2 5 3" xfId="3880" xr:uid="{FF73182E-16B3-4D5C-A187-ECD7685EE2E4}"/>
    <cellStyle name="20% - Énfasis1 9 2 6" xfId="3881" xr:uid="{087D0130-DD24-42ED-86A6-601AC8A21785}"/>
    <cellStyle name="20% - Énfasis1 9 2 6 2" xfId="3882" xr:uid="{E50225DF-BA5B-4C23-88D0-41906F57E092}"/>
    <cellStyle name="20% - Énfasis1 9 2 7" xfId="3883" xr:uid="{C0F1DC5D-5B7B-4F4F-B8E7-99DD970FD8C7}"/>
    <cellStyle name="20% - Énfasis1 9 2 8" xfId="3884" xr:uid="{2979EAD5-B4AD-4EE8-99AA-D4F98E728B69}"/>
    <cellStyle name="20% - Énfasis1 9 2 9" xfId="3885" xr:uid="{B664FA5A-F08F-41BB-88D4-B084830CCFE6}"/>
    <cellStyle name="20% - Énfasis1 9 2_37. RESULTADO NEGOCIOS YOY" xfId="3886" xr:uid="{9AF5268E-7242-44C3-86A3-2CAD46048D06}"/>
    <cellStyle name="20% - Énfasis1 9 3" xfId="3887" xr:uid="{334F39AB-C418-4CE0-8C8F-52387D753F9C}"/>
    <cellStyle name="20% - Énfasis1 9 3 2" xfId="3888" xr:uid="{97671EDB-47C7-488E-89CB-BE6DB70063C0}"/>
    <cellStyle name="20% - Énfasis1 9 3 2 2" xfId="3889" xr:uid="{DAA4E907-EE83-4BCF-9B80-33F7963CF314}"/>
    <cellStyle name="20% - Énfasis1 9 3 2 2 2" xfId="3890" xr:uid="{9F60EA56-42E7-4631-B3BB-0DBA68105149}"/>
    <cellStyle name="20% - Énfasis1 9 3 2 2 2 2" xfId="3891" xr:uid="{E53FA3C9-85FC-4D3D-B3B1-9B7643B653E5}"/>
    <cellStyle name="20% - Énfasis1 9 3 2 2 2 2 2" xfId="3892" xr:uid="{2F492020-38E4-4545-AC09-7E8219A2925C}"/>
    <cellStyle name="20% - Énfasis1 9 3 2 2 2 3" xfId="3893" xr:uid="{7D853D1E-2C73-4BF7-BA49-10F99F64B0A1}"/>
    <cellStyle name="20% - Énfasis1 9 3 2 2 3" xfId="3894" xr:uid="{285E9310-871F-403D-9EC3-4C56916AB714}"/>
    <cellStyle name="20% - Énfasis1 9 3 2 2 3 2" xfId="3895" xr:uid="{220867BF-0717-497E-A9AF-BB980E2D112E}"/>
    <cellStyle name="20% - Énfasis1 9 3 2 2 4" xfId="3896" xr:uid="{4DA844E8-D148-43AC-9FB0-82212741384A}"/>
    <cellStyle name="20% - Énfasis1 9 3 2 3" xfId="3897" xr:uid="{2A29A3E3-E4C8-47D3-B8D2-6585F213B009}"/>
    <cellStyle name="20% - Énfasis1 9 3 2 3 2" xfId="3898" xr:uid="{22A8A47B-550F-43D7-B8AE-1284C5B6BAF9}"/>
    <cellStyle name="20% - Énfasis1 9 3 2 3 2 2" xfId="3899" xr:uid="{190A8FAD-30DD-4DA4-8785-7D47AFBB5025}"/>
    <cellStyle name="20% - Énfasis1 9 3 2 3 3" xfId="3900" xr:uid="{3B419EFF-85C2-4823-BC6B-8791C193E9DE}"/>
    <cellStyle name="20% - Énfasis1 9 3 2 4" xfId="3901" xr:uid="{AEA77797-B35D-4BD8-B596-3A29D3AAD281}"/>
    <cellStyle name="20% - Énfasis1 9 3 2 4 2" xfId="3902" xr:uid="{481DEB83-4C74-447E-A930-C25685630C59}"/>
    <cellStyle name="20% - Énfasis1 9 3 2 5" xfId="3903" xr:uid="{5125534B-3A51-4852-8374-88614C8102BC}"/>
    <cellStyle name="20% - Énfasis1 9 3 3" xfId="3904" xr:uid="{3792CEFB-43B7-46A7-A7E3-6B2EAA299900}"/>
    <cellStyle name="20% - Énfasis1 9 3 3 2" xfId="3905" xr:uid="{AF1361D2-F084-4F28-A71C-2B8FC1A2A4AA}"/>
    <cellStyle name="20% - Énfasis1 9 3 3 2 2" xfId="3906" xr:uid="{5D1E8940-27A4-41DC-83E7-29A1B5F6F786}"/>
    <cellStyle name="20% - Énfasis1 9 3 3 2 2 2" xfId="3907" xr:uid="{53BA04B4-253D-4C5E-A3CC-2FE172697E6B}"/>
    <cellStyle name="20% - Énfasis1 9 3 3 2 3" xfId="3908" xr:uid="{80637B8C-CAA1-4053-A3B0-3BB5991B1DF8}"/>
    <cellStyle name="20% - Énfasis1 9 3 3 3" xfId="3909" xr:uid="{A03CA57E-9058-453B-A4CD-0497CAC7C28F}"/>
    <cellStyle name="20% - Énfasis1 9 3 3 3 2" xfId="3910" xr:uid="{8F8AABD5-9599-4D69-80DC-A3E2F3123C7A}"/>
    <cellStyle name="20% - Énfasis1 9 3 3 4" xfId="3911" xr:uid="{039298B6-C7DE-4E9D-B9EB-EB0C098AFD5E}"/>
    <cellStyle name="20% - Énfasis1 9 3 4" xfId="3912" xr:uid="{CF825D25-4341-413B-8C3D-82F17FFAA05A}"/>
    <cellStyle name="20% - Énfasis1 9 3 4 2" xfId="3913" xr:uid="{0F8D7CCB-0A1D-4E86-AAF1-089172DE6322}"/>
    <cellStyle name="20% - Énfasis1 9 3 4 2 2" xfId="3914" xr:uid="{0C4AEC22-F253-496D-B80F-ECDEC5DBE0EA}"/>
    <cellStyle name="20% - Énfasis1 9 3 4 3" xfId="3915" xr:uid="{6DF3A1A5-4B86-4C5C-B312-5C86817ABD03}"/>
    <cellStyle name="20% - Énfasis1 9 3 5" xfId="3916" xr:uid="{4DC69A45-5340-4DEA-8D3B-EE1561818665}"/>
    <cellStyle name="20% - Énfasis1 9 3 5 2" xfId="3917" xr:uid="{32165169-1B5C-4B81-8AEA-E5CE1EA6399F}"/>
    <cellStyle name="20% - Énfasis1 9 3 6" xfId="3918" xr:uid="{C312DC36-FB86-4405-B5E7-DD0D59189BE0}"/>
    <cellStyle name="20% - Énfasis1 9 4" xfId="3919" xr:uid="{CF9E4C5B-3A63-4134-906F-93E8DC211910}"/>
    <cellStyle name="20% - Énfasis1 9 4 2" xfId="3920" xr:uid="{565B19AC-C9CF-4CC4-A472-C47303B6C278}"/>
    <cellStyle name="20% - Énfasis1 9 4 2 2" xfId="3921" xr:uid="{F2765F46-BE3D-4D9D-B668-0969C58FC2DC}"/>
    <cellStyle name="20% - Énfasis1 9 4 2 2 2" xfId="3922" xr:uid="{783BBAAD-A661-4904-8C24-12480A1F90BB}"/>
    <cellStyle name="20% - Énfasis1 9 4 2 2 2 2" xfId="3923" xr:uid="{2981C2B9-C25A-4CCA-950F-F9E5702B0F3A}"/>
    <cellStyle name="20% - Énfasis1 9 4 2 2 3" xfId="3924" xr:uid="{790F9DD1-8EEC-487E-9B8E-9E5C0EBA6BE7}"/>
    <cellStyle name="20% - Énfasis1 9 4 2 3" xfId="3925" xr:uid="{148FFFB6-3AC3-46A9-9E09-F8E1C3568A1A}"/>
    <cellStyle name="20% - Énfasis1 9 4 2 3 2" xfId="3926" xr:uid="{ED70BF51-B830-44B1-87E4-CFE4BDC4EB21}"/>
    <cellStyle name="20% - Énfasis1 9 4 2 4" xfId="3927" xr:uid="{75FF0101-4621-476E-831C-A78B666D3A33}"/>
    <cellStyle name="20% - Énfasis1 9 4 3" xfId="3928" xr:uid="{F84EE331-BB12-424D-853D-6F748554C281}"/>
    <cellStyle name="20% - Énfasis1 9 4 3 2" xfId="3929" xr:uid="{B74CA816-AB1E-43BB-B79F-44F980ACEB94}"/>
    <cellStyle name="20% - Énfasis1 9 4 3 2 2" xfId="3930" xr:uid="{7FBA87B8-E7D4-402A-938A-87E499CD0517}"/>
    <cellStyle name="20% - Énfasis1 9 4 3 3" xfId="3931" xr:uid="{D4150F15-DF88-4EDA-BE1A-D769ED354BD8}"/>
    <cellStyle name="20% - Énfasis1 9 4 4" xfId="3932" xr:uid="{A17D57F7-28B8-470E-BCF9-535B0CAC7E77}"/>
    <cellStyle name="20% - Énfasis1 9 4 4 2" xfId="3933" xr:uid="{DA96B217-5803-4793-9F40-E5B67D0FB699}"/>
    <cellStyle name="20% - Énfasis1 9 4 5" xfId="3934" xr:uid="{1FF462AF-22E8-44D7-BCD6-AE42E33FA464}"/>
    <cellStyle name="20% - Énfasis1 9 5" xfId="3935" xr:uid="{A5A1B268-7D36-440E-9448-CC13886B8586}"/>
    <cellStyle name="20% - Énfasis1 9 5 2" xfId="3936" xr:uid="{4A5716A1-1BF7-4B67-8AF8-D46901C7E150}"/>
    <cellStyle name="20% - Énfasis1 9 5 2 2" xfId="3937" xr:uid="{870A7550-42E4-4D05-AC8B-4B2F95CA572B}"/>
    <cellStyle name="20% - Énfasis1 9 5 2 2 2" xfId="3938" xr:uid="{8D52EC10-D865-418F-8873-307955877464}"/>
    <cellStyle name="20% - Énfasis1 9 5 2 3" xfId="3939" xr:uid="{7F3DFFE0-F3F9-4531-B9CC-EC80D8AEE854}"/>
    <cellStyle name="20% - Énfasis1 9 5 3" xfId="3940" xr:uid="{D6F4E75A-A94A-4CE6-BD46-8E4C95724C2E}"/>
    <cellStyle name="20% - Énfasis1 9 5 3 2" xfId="3941" xr:uid="{2A16BC74-6382-49C1-B4B0-4FAE6E9A3B23}"/>
    <cellStyle name="20% - Énfasis1 9 5 4" xfId="3942" xr:uid="{FB94B91B-C1D0-4DA9-8652-2CF12AA7A910}"/>
    <cellStyle name="20% - Énfasis1 9 6" xfId="3943" xr:uid="{0BB82FDD-061E-4EE6-A0E8-66F8B404178F}"/>
    <cellStyle name="20% - Énfasis1 9 6 2" xfId="3944" xr:uid="{5BB620C6-9A06-480A-A9A4-FD76221E6CEB}"/>
    <cellStyle name="20% - Énfasis1 9 6 2 2" xfId="3945" xr:uid="{E7236A3F-87E3-490E-B711-05A697A5AADB}"/>
    <cellStyle name="20% - Énfasis1 9 6 3" xfId="3946" xr:uid="{8F1285C5-4AAF-4DEF-AC0F-02AA33289BAF}"/>
    <cellStyle name="20% - Énfasis1 9 7" xfId="3947" xr:uid="{29CFA892-0374-4B3F-925B-8E121EAAD767}"/>
    <cellStyle name="20% - Énfasis1 9 7 2" xfId="3948" xr:uid="{9B384D02-29AD-4AE1-AF12-CBA47313ADB8}"/>
    <cellStyle name="20% - Énfasis1 9 8" xfId="3949" xr:uid="{D6BF94E1-4BF2-4C5E-A478-AF41B9C91B75}"/>
    <cellStyle name="20% - Énfasis1 9 9" xfId="3950" xr:uid="{0A7F5F4E-F557-4D1C-B3EE-8DDB7BCCC873}"/>
    <cellStyle name="20% - Énfasis1 9_37. RESULTADO NEGOCIOS YOY" xfId="3951" xr:uid="{FB5182D9-F6D3-4DB8-867E-C40CA091667D}"/>
    <cellStyle name="20% - Énfasis2 10" xfId="3952" xr:uid="{5C4D5DF7-E652-488A-9280-F17B2B801144}"/>
    <cellStyle name="20% - Énfasis2 10 10" xfId="3953" xr:uid="{8050BAAB-6CDE-47EB-B42F-B01470C2DDB5}"/>
    <cellStyle name="20% - Énfasis2 10 11" xfId="3954" xr:uid="{7EF9A283-CE5A-4279-B14A-580AD4852BBF}"/>
    <cellStyle name="20% - Énfasis2 10 12" xfId="3955" xr:uid="{315F2692-3831-4423-A277-7AECB62F72F9}"/>
    <cellStyle name="20% - Énfasis2 10 2" xfId="3956" xr:uid="{B11109A8-117E-4A79-B49E-2A74D08B88BE}"/>
    <cellStyle name="20% - Énfasis2 10 2 2" xfId="3957" xr:uid="{E7B680F8-3181-4FF0-A777-F1F1BCC43655}"/>
    <cellStyle name="20% - Énfasis2 10 2 2 2" xfId="3958" xr:uid="{330F20CC-73A8-4EAE-8F1B-5A9A47010218}"/>
    <cellStyle name="20% - Énfasis2 10 2 2 2 2" xfId="3959" xr:uid="{125200E3-58F1-4D10-8DA8-7DDE41161870}"/>
    <cellStyle name="20% - Énfasis2 10 2 2 2 2 2" xfId="3960" xr:uid="{3E783621-31A8-4E26-995F-C608F5C9736E}"/>
    <cellStyle name="20% - Énfasis2 10 2 2 2 2 2 2" xfId="3961" xr:uid="{E639BA3B-BEC1-442E-B00F-CAB6A37D659A}"/>
    <cellStyle name="20% - Énfasis2 10 2 2 2 2 2 2 2" xfId="3962" xr:uid="{17DB7B14-D8E6-4132-A7BA-790783350D5C}"/>
    <cellStyle name="20% - Énfasis2 10 2 2 2 2 2 3" xfId="3963" xr:uid="{7CEFB442-48FF-469C-852C-8E588D54775A}"/>
    <cellStyle name="20% - Énfasis2 10 2 2 2 2 3" xfId="3964" xr:uid="{F0C0B6F4-ED11-4802-BADC-59A4A6F828D3}"/>
    <cellStyle name="20% - Énfasis2 10 2 2 2 2 3 2" xfId="3965" xr:uid="{9D93826C-4E67-4AE6-8DCC-3E8763B47B44}"/>
    <cellStyle name="20% - Énfasis2 10 2 2 2 2 4" xfId="3966" xr:uid="{20876BEE-0457-4815-9C97-34DBD87479A1}"/>
    <cellStyle name="20% - Énfasis2 10 2 2 2 3" xfId="3967" xr:uid="{F9446B3C-276B-4910-A356-B7A61AC9997D}"/>
    <cellStyle name="20% - Énfasis2 10 2 2 2 3 2" xfId="3968" xr:uid="{5D5EB356-6AE7-44FC-AD77-F40802275AB3}"/>
    <cellStyle name="20% - Énfasis2 10 2 2 2 3 2 2" xfId="3969" xr:uid="{643D259B-3112-4D7B-8839-9D61CDBE709A}"/>
    <cellStyle name="20% - Énfasis2 10 2 2 2 3 3" xfId="3970" xr:uid="{78955A53-8FDB-4FC9-9487-5554B0C15F53}"/>
    <cellStyle name="20% - Énfasis2 10 2 2 2 4" xfId="3971" xr:uid="{6B690FB2-C005-4A1E-B4A2-1E97E09ABF98}"/>
    <cellStyle name="20% - Énfasis2 10 2 2 2 4 2" xfId="3972" xr:uid="{66375824-756A-4798-B771-13B69B49AFC6}"/>
    <cellStyle name="20% - Énfasis2 10 2 2 2 5" xfId="3973" xr:uid="{E91471F1-D4E7-4D72-A69B-6FE6A05D2E3C}"/>
    <cellStyle name="20% - Énfasis2 10 2 2 3" xfId="3974" xr:uid="{2D390C10-DBAC-4903-BABF-EF1AC494AEB9}"/>
    <cellStyle name="20% - Énfasis2 10 2 2 3 2" xfId="3975" xr:uid="{6A4152F5-0473-46CE-9556-57FCE73B0490}"/>
    <cellStyle name="20% - Énfasis2 10 2 2 3 2 2" xfId="3976" xr:uid="{A9A71D27-15CD-45EE-9BA5-03C1F87E6366}"/>
    <cellStyle name="20% - Énfasis2 10 2 2 3 2 2 2" xfId="3977" xr:uid="{87F41727-E635-472A-8626-8BAFF21167CF}"/>
    <cellStyle name="20% - Énfasis2 10 2 2 3 2 3" xfId="3978" xr:uid="{D0EB24E7-DE6B-4FC7-B779-A3E1BDBAFA54}"/>
    <cellStyle name="20% - Énfasis2 10 2 2 3 3" xfId="3979" xr:uid="{BE3C5E34-8F8E-4E56-B9BB-E2BEED8FF464}"/>
    <cellStyle name="20% - Énfasis2 10 2 2 3 3 2" xfId="3980" xr:uid="{681F20D3-B4FC-489D-BFA6-26543E053E5F}"/>
    <cellStyle name="20% - Énfasis2 10 2 2 3 4" xfId="3981" xr:uid="{70FD1F98-3948-4029-B75A-45DF61646529}"/>
    <cellStyle name="20% - Énfasis2 10 2 2 4" xfId="3982" xr:uid="{D8091A91-B0D9-4E54-BDDA-B08F15627CAE}"/>
    <cellStyle name="20% - Énfasis2 10 2 2 4 2" xfId="3983" xr:uid="{11C29FC9-68B7-49C3-B204-481FCE9B3D95}"/>
    <cellStyle name="20% - Énfasis2 10 2 2 4 2 2" xfId="3984" xr:uid="{BCAADA13-1A05-4E0A-BE7E-88750EF438AB}"/>
    <cellStyle name="20% - Énfasis2 10 2 2 4 3" xfId="3985" xr:uid="{07B9D34A-3E2D-41A4-9A51-08192AEDA057}"/>
    <cellStyle name="20% - Énfasis2 10 2 2 5" xfId="3986" xr:uid="{27060348-E53C-4D07-928E-F4ED49144656}"/>
    <cellStyle name="20% - Énfasis2 10 2 2 5 2" xfId="3987" xr:uid="{6FAF3632-0250-44D1-A83B-F05948F69E87}"/>
    <cellStyle name="20% - Énfasis2 10 2 2 6" xfId="3988" xr:uid="{7C126AD5-AA92-487D-9830-35A91292E34D}"/>
    <cellStyle name="20% - Énfasis2 10 2 3" xfId="3989" xr:uid="{91643A0E-EB38-45D9-882C-E1F1CEDED117}"/>
    <cellStyle name="20% - Énfasis2 10 2 3 2" xfId="3990" xr:uid="{3832F21B-8223-47A6-98A0-1712FF5A5BAB}"/>
    <cellStyle name="20% - Énfasis2 10 2 3 2 2" xfId="3991" xr:uid="{B5005D87-0633-4374-8086-FF59C006473C}"/>
    <cellStyle name="20% - Énfasis2 10 2 3 2 2 2" xfId="3992" xr:uid="{1F23EFD3-66B5-402F-BD87-3B2EEC171D47}"/>
    <cellStyle name="20% - Énfasis2 10 2 3 2 2 2 2" xfId="3993" xr:uid="{39A3ADDD-104D-4C0C-A529-7F2662854D2E}"/>
    <cellStyle name="20% - Énfasis2 10 2 3 2 2 3" xfId="3994" xr:uid="{04C28125-65B2-48DC-968D-77EAA333C5C7}"/>
    <cellStyle name="20% - Énfasis2 10 2 3 2 3" xfId="3995" xr:uid="{C90C9301-C473-40CA-9E32-B4D8D14281CB}"/>
    <cellStyle name="20% - Énfasis2 10 2 3 2 3 2" xfId="3996" xr:uid="{C66A6751-055F-4DED-9240-75E88F709037}"/>
    <cellStyle name="20% - Énfasis2 10 2 3 2 4" xfId="3997" xr:uid="{080DA2AB-7624-4ECE-8A5C-EC591D5C5F7E}"/>
    <cellStyle name="20% - Énfasis2 10 2 3 3" xfId="3998" xr:uid="{15FBF857-B60D-4C0B-8308-C22793904023}"/>
    <cellStyle name="20% - Énfasis2 10 2 3 3 2" xfId="3999" xr:uid="{5BF2215E-7883-44F2-82BA-BE2484008D8F}"/>
    <cellStyle name="20% - Énfasis2 10 2 3 3 2 2" xfId="4000" xr:uid="{59B18304-0E4B-48E5-A7D8-50152FB5458D}"/>
    <cellStyle name="20% - Énfasis2 10 2 3 3 3" xfId="4001" xr:uid="{439A54FF-3762-4F8E-9976-0AA8783793AD}"/>
    <cellStyle name="20% - Énfasis2 10 2 3 4" xfId="4002" xr:uid="{74029270-96E6-4149-BBEC-70311AED9771}"/>
    <cellStyle name="20% - Énfasis2 10 2 3 4 2" xfId="4003" xr:uid="{497A4B3C-1148-4063-A0D8-2EF80BEDF7D8}"/>
    <cellStyle name="20% - Énfasis2 10 2 3 5" xfId="4004" xr:uid="{542D47CB-4A64-46FF-945A-F3B44AB0A5D1}"/>
    <cellStyle name="20% - Énfasis2 10 2 4" xfId="4005" xr:uid="{531615EB-5B23-4C18-8208-EDEFE11172E4}"/>
    <cellStyle name="20% - Énfasis2 10 2 4 2" xfId="4006" xr:uid="{344EFF12-62DE-46A5-AB1D-8E9A08514D86}"/>
    <cellStyle name="20% - Énfasis2 10 2 4 2 2" xfId="4007" xr:uid="{D021D0D2-E1CA-40BB-AC3C-2EF5D827BFDE}"/>
    <cellStyle name="20% - Énfasis2 10 2 4 2 2 2" xfId="4008" xr:uid="{84694993-7566-486D-80DF-02E4A39BF005}"/>
    <cellStyle name="20% - Énfasis2 10 2 4 2 3" xfId="4009" xr:uid="{98CA30ED-D7C0-41AD-A5E4-76C29D4E5D59}"/>
    <cellStyle name="20% - Énfasis2 10 2 4 3" xfId="4010" xr:uid="{D8681EE7-C918-4D02-B689-8A18FE49A7F6}"/>
    <cellStyle name="20% - Énfasis2 10 2 4 3 2" xfId="4011" xr:uid="{A79B2010-7A80-4CFF-9EFA-BEE394F5E4AC}"/>
    <cellStyle name="20% - Énfasis2 10 2 4 4" xfId="4012" xr:uid="{42BBA8F7-4A0B-4A03-849D-74AD84E35D22}"/>
    <cellStyle name="20% - Énfasis2 10 2 5" xfId="4013" xr:uid="{057765CF-69A0-446B-84EE-214F570C5267}"/>
    <cellStyle name="20% - Énfasis2 10 2 5 2" xfId="4014" xr:uid="{CB53945D-3185-45CF-95B2-4D05CA309B07}"/>
    <cellStyle name="20% - Énfasis2 10 2 5 2 2" xfId="4015" xr:uid="{E995BF96-AEFD-490A-9C9A-5E8D9DFE307D}"/>
    <cellStyle name="20% - Énfasis2 10 2 5 3" xfId="4016" xr:uid="{3A206AD2-C92E-4CC5-9F13-94C65CECB863}"/>
    <cellStyle name="20% - Énfasis2 10 2 6" xfId="4017" xr:uid="{4354B74A-88E9-4F67-91B9-582538A4C7AB}"/>
    <cellStyle name="20% - Énfasis2 10 2 6 2" xfId="4018" xr:uid="{769AA270-EB47-4A11-8754-DCE455275E39}"/>
    <cellStyle name="20% - Énfasis2 10 2 7" xfId="4019" xr:uid="{0CCC911A-B383-4D50-94B2-5267BFF93239}"/>
    <cellStyle name="20% - Énfasis2 10 3" xfId="4020" xr:uid="{88082327-3B33-4BAB-87C4-B8416860DCAF}"/>
    <cellStyle name="20% - Énfasis2 10 3 2" xfId="4021" xr:uid="{144B36C6-587D-468C-90D5-1D8F15681208}"/>
    <cellStyle name="20% - Énfasis2 10 3 2 2" xfId="4022" xr:uid="{5F3F0116-0FDF-46D4-92B0-9816924B7783}"/>
    <cellStyle name="20% - Énfasis2 10 3 2 2 2" xfId="4023" xr:uid="{0EFCDADE-E37A-4046-A49B-593A8E174C5F}"/>
    <cellStyle name="20% - Énfasis2 10 3 2 2 2 2" xfId="4024" xr:uid="{4F389D70-B6E7-4671-8413-CDE70917FADD}"/>
    <cellStyle name="20% - Énfasis2 10 3 2 2 2 2 2" xfId="4025" xr:uid="{B8841EE3-F844-4094-9A2A-B17870173CB4}"/>
    <cellStyle name="20% - Énfasis2 10 3 2 2 2 3" xfId="4026" xr:uid="{D250A048-632B-4B4D-9161-B99FE7398283}"/>
    <cellStyle name="20% - Énfasis2 10 3 2 2 3" xfId="4027" xr:uid="{E77DDA66-042B-4A96-ADD7-0EA3FEDA15AF}"/>
    <cellStyle name="20% - Énfasis2 10 3 2 2 3 2" xfId="4028" xr:uid="{B14C3D8E-7454-4445-AA1E-7CB81D208429}"/>
    <cellStyle name="20% - Énfasis2 10 3 2 2 4" xfId="4029" xr:uid="{022EA395-492C-49FC-9608-E2FBC9F71DE2}"/>
    <cellStyle name="20% - Énfasis2 10 3 2 3" xfId="4030" xr:uid="{E9F51668-441A-4547-AB51-B57DEDEFED3D}"/>
    <cellStyle name="20% - Énfasis2 10 3 2 3 2" xfId="4031" xr:uid="{2F6D2037-5F25-470F-ACBD-3FB55D40E55E}"/>
    <cellStyle name="20% - Énfasis2 10 3 2 3 2 2" xfId="4032" xr:uid="{440C6DA9-5F5A-45CE-AE3B-FA255E425873}"/>
    <cellStyle name="20% - Énfasis2 10 3 2 3 3" xfId="4033" xr:uid="{28294706-98DF-4ECE-84F7-4B3552281C7B}"/>
    <cellStyle name="20% - Énfasis2 10 3 2 4" xfId="4034" xr:uid="{0151AAC6-9AFE-4345-A603-18AAB088CC3A}"/>
    <cellStyle name="20% - Énfasis2 10 3 2 4 2" xfId="4035" xr:uid="{11867927-00A7-4457-8420-3EB81C8918DA}"/>
    <cellStyle name="20% - Énfasis2 10 3 2 5" xfId="4036" xr:uid="{0E1FF2F4-AD2C-40EA-92E8-8C4EFA3EF1FD}"/>
    <cellStyle name="20% - Énfasis2 10 3 3" xfId="4037" xr:uid="{BDBB1291-2F92-4F26-9C68-3A07B515A5AC}"/>
    <cellStyle name="20% - Énfasis2 10 3 3 2" xfId="4038" xr:uid="{78E8B4E4-6278-4017-ABF1-94688097480F}"/>
    <cellStyle name="20% - Énfasis2 10 3 3 2 2" xfId="4039" xr:uid="{ECB0569C-F6AA-4AF9-B845-90A7B3B5D6E6}"/>
    <cellStyle name="20% - Énfasis2 10 3 3 2 2 2" xfId="4040" xr:uid="{F7DC9E99-D9E3-46C3-A2F6-32842DCB2E9A}"/>
    <cellStyle name="20% - Énfasis2 10 3 3 2 3" xfId="4041" xr:uid="{941E4529-9EF8-4E2C-8281-8B8158AF4957}"/>
    <cellStyle name="20% - Énfasis2 10 3 3 3" xfId="4042" xr:uid="{12A6ABC7-1446-4B61-8228-39D8650B8395}"/>
    <cellStyle name="20% - Énfasis2 10 3 3 3 2" xfId="4043" xr:uid="{0134201A-B814-4BE6-8178-08917A6CC64E}"/>
    <cellStyle name="20% - Énfasis2 10 3 3 4" xfId="4044" xr:uid="{C3F1695F-9F06-4C95-921C-FE0F79CE23B8}"/>
    <cellStyle name="20% - Énfasis2 10 3 4" xfId="4045" xr:uid="{13BA4561-B550-4840-B94E-E8B20BFB1783}"/>
    <cellStyle name="20% - Énfasis2 10 3 4 2" xfId="4046" xr:uid="{3C69D890-90C4-4AA0-AC6E-5E068B687036}"/>
    <cellStyle name="20% - Énfasis2 10 3 4 2 2" xfId="4047" xr:uid="{50FBA6B1-7872-4329-83B3-8823E5E97131}"/>
    <cellStyle name="20% - Énfasis2 10 3 4 3" xfId="4048" xr:uid="{8B6D4090-7FB9-4AB6-A3B3-098147C19CA4}"/>
    <cellStyle name="20% - Énfasis2 10 3 5" xfId="4049" xr:uid="{0AFE42B1-51D9-43ED-9413-6190A0062E0F}"/>
    <cellStyle name="20% - Énfasis2 10 3 5 2" xfId="4050" xr:uid="{A8D6757A-B11E-4430-9300-0951916E5ECE}"/>
    <cellStyle name="20% - Énfasis2 10 3 6" xfId="4051" xr:uid="{A0AF9931-9936-4A83-9AEE-14204E029577}"/>
    <cellStyle name="20% - Énfasis2 10 4" xfId="4052" xr:uid="{980CFE75-618C-4C17-9CD6-555322E5A067}"/>
    <cellStyle name="20% - Énfasis2 10 4 2" xfId="4053" xr:uid="{2505239A-4402-4FA5-8527-745CFDEACDDA}"/>
    <cellStyle name="20% - Énfasis2 10 4 2 2" xfId="4054" xr:uid="{C4DA23EE-F523-4A1B-A30C-4F2EA4EF678E}"/>
    <cellStyle name="20% - Énfasis2 10 4 2 2 2" xfId="4055" xr:uid="{DEE4055F-A76A-4FC3-B440-43D5B4D54CD1}"/>
    <cellStyle name="20% - Énfasis2 10 4 2 2 2 2" xfId="4056" xr:uid="{83359991-B628-418D-B70F-4CFA1EBA9DDD}"/>
    <cellStyle name="20% - Énfasis2 10 4 2 2 3" xfId="4057" xr:uid="{256C4533-CFA5-494B-9EB7-29D2C88A24FB}"/>
    <cellStyle name="20% - Énfasis2 10 4 2 3" xfId="4058" xr:uid="{0F7045B0-6BFA-47B6-B6D0-46F5533C92C8}"/>
    <cellStyle name="20% - Énfasis2 10 4 2 3 2" xfId="4059" xr:uid="{FDF19361-1351-4E9C-B547-A9BF46CC18EE}"/>
    <cellStyle name="20% - Énfasis2 10 4 2 4" xfId="4060" xr:uid="{FC8579C4-2BB7-4EC6-A314-BF8F413E41AB}"/>
    <cellStyle name="20% - Énfasis2 10 4 3" xfId="4061" xr:uid="{B1B8B15D-FD18-406B-829A-E6569D6890DA}"/>
    <cellStyle name="20% - Énfasis2 10 4 3 2" xfId="4062" xr:uid="{7803F176-C778-4644-BE33-95ED0FBA804F}"/>
    <cellStyle name="20% - Énfasis2 10 4 3 2 2" xfId="4063" xr:uid="{6E9CC242-A491-4934-9E0C-A2BE7B21371D}"/>
    <cellStyle name="20% - Énfasis2 10 4 3 3" xfId="4064" xr:uid="{D31F4076-A5D5-404C-8D87-6D3D31641302}"/>
    <cellStyle name="20% - Énfasis2 10 4 4" xfId="4065" xr:uid="{21A2179F-3BDB-42BB-B49B-B4B0D7F38B83}"/>
    <cellStyle name="20% - Énfasis2 10 4 4 2" xfId="4066" xr:uid="{19DF9123-2C9A-4649-87C2-A1C650604480}"/>
    <cellStyle name="20% - Énfasis2 10 4 5" xfId="4067" xr:uid="{6375E152-B2D3-4F0F-98C1-B70FE3CB3202}"/>
    <cellStyle name="20% - Énfasis2 10 5" xfId="4068" xr:uid="{6F11C24A-2521-49A9-A3F9-C4D8A64E56BA}"/>
    <cellStyle name="20% - Énfasis2 10 5 2" xfId="4069" xr:uid="{0DA05119-8E84-4B3E-ABF3-24C608C42449}"/>
    <cellStyle name="20% - Énfasis2 10 5 2 2" xfId="4070" xr:uid="{9EEED73C-6BDA-43B1-95AA-4296A274D2C8}"/>
    <cellStyle name="20% - Énfasis2 10 5 2 2 2" xfId="4071" xr:uid="{1627BC87-48D6-4C83-B266-8797CAD08006}"/>
    <cellStyle name="20% - Énfasis2 10 5 2 3" xfId="4072" xr:uid="{1AED6F2A-7A1F-4B65-9F74-0396B49DE578}"/>
    <cellStyle name="20% - Énfasis2 10 5 3" xfId="4073" xr:uid="{CFF646DE-E549-439C-9341-2CF5250A079A}"/>
    <cellStyle name="20% - Énfasis2 10 5 3 2" xfId="4074" xr:uid="{FFE1BD47-ADB0-4D78-A1DB-46211CC3E1DF}"/>
    <cellStyle name="20% - Énfasis2 10 5 4" xfId="4075" xr:uid="{C2EB98A1-BD6A-47AB-9081-FD6E70A0BEF1}"/>
    <cellStyle name="20% - Énfasis2 10 6" xfId="4076" xr:uid="{BF31474B-F8E0-401E-824A-D08B665B1C0C}"/>
    <cellStyle name="20% - Énfasis2 10 6 2" xfId="4077" xr:uid="{23612C9E-95D6-447E-AA3F-6215088A2207}"/>
    <cellStyle name="20% - Énfasis2 10 6 2 2" xfId="4078" xr:uid="{92012477-A5A0-49AF-8115-8C1BF271A439}"/>
    <cellStyle name="20% - Énfasis2 10 6 3" xfId="4079" xr:uid="{1171B270-84E1-4487-AAAF-54CAB732EF51}"/>
    <cellStyle name="20% - Énfasis2 10 7" xfId="4080" xr:uid="{050A98DD-C04A-415C-8357-9D77B044A290}"/>
    <cellStyle name="20% - Énfasis2 10 7 2" xfId="4081" xr:uid="{5A432B6F-9702-41DB-8030-14FB9CC1411B}"/>
    <cellStyle name="20% - Énfasis2 10 8" xfId="4082" xr:uid="{D538BB81-E1B8-48AC-8639-341F71AAA697}"/>
    <cellStyle name="20% - Énfasis2 10 9" xfId="4083" xr:uid="{55BD820B-B4D5-40B7-90D5-2F96D6C4517E}"/>
    <cellStyle name="20% - Énfasis2 10_37. RESULTADO NEGOCIOS YOY" xfId="4084" xr:uid="{15987D2B-D7F3-42DB-99A5-D6B64EB9E6C8}"/>
    <cellStyle name="20% - Énfasis2 11" xfId="4085" xr:uid="{1836F200-D489-40F8-96B8-9F96112FD44B}"/>
    <cellStyle name="20% - Énfasis2 11 10" xfId="4086" xr:uid="{40914444-B137-42E3-B075-1842CF7CD908}"/>
    <cellStyle name="20% - Énfasis2 11 11" xfId="4087" xr:uid="{9029B694-9BC1-4E47-9473-9B18A03A4A64}"/>
    <cellStyle name="20% - Énfasis2 11 12" xfId="4088" xr:uid="{AE9C09E2-2AE7-49FC-816D-F25F14DBC3A7}"/>
    <cellStyle name="20% - Énfasis2 11 2" xfId="4089" xr:uid="{88902DBA-7CF3-4E9F-9E73-D1C48A893D9E}"/>
    <cellStyle name="20% - Énfasis2 11 2 2" xfId="4090" xr:uid="{A7F35911-2FB2-41F9-BE72-C5BA2FD22F6D}"/>
    <cellStyle name="20% - Énfasis2 11 2 2 2" xfId="4091" xr:uid="{E603964B-1BFB-4EC5-AF46-44B763318B31}"/>
    <cellStyle name="20% - Énfasis2 11 2 2 2 2" xfId="4092" xr:uid="{22A6F084-DE11-4870-A6BC-4060FC50B87C}"/>
    <cellStyle name="20% - Énfasis2 11 2 2 2 2 2" xfId="4093" xr:uid="{DDE759A3-EF22-482D-B5A9-06A83B7D343A}"/>
    <cellStyle name="20% - Énfasis2 11 2 2 2 2 2 2" xfId="4094" xr:uid="{CE5DC197-0BF3-4A31-B57E-D70A510CAD31}"/>
    <cellStyle name="20% - Énfasis2 11 2 2 2 2 2 2 2" xfId="4095" xr:uid="{EB73D280-31C5-40BC-AC2F-7E822F5403D9}"/>
    <cellStyle name="20% - Énfasis2 11 2 2 2 2 2 3" xfId="4096" xr:uid="{F69B58FE-6594-4DB6-9F22-9E56088F4C58}"/>
    <cellStyle name="20% - Énfasis2 11 2 2 2 2 3" xfId="4097" xr:uid="{E1577C8E-BE8D-45F0-A705-11B5DA6ECD72}"/>
    <cellStyle name="20% - Énfasis2 11 2 2 2 2 3 2" xfId="4098" xr:uid="{530BAE1E-0A90-45AB-8CDF-7651FD150F82}"/>
    <cellStyle name="20% - Énfasis2 11 2 2 2 2 4" xfId="4099" xr:uid="{79510900-FC16-429B-BCD6-DA2313D107B9}"/>
    <cellStyle name="20% - Énfasis2 11 2 2 2 3" xfId="4100" xr:uid="{48C9252A-0106-4CB6-AEFE-E9837B01C7EB}"/>
    <cellStyle name="20% - Énfasis2 11 2 2 2 3 2" xfId="4101" xr:uid="{D5D9B499-FFEE-4C11-A0A4-18D034FFDC1B}"/>
    <cellStyle name="20% - Énfasis2 11 2 2 2 3 2 2" xfId="4102" xr:uid="{8C0F1510-0881-45A9-A4E1-65AD9993A1F3}"/>
    <cellStyle name="20% - Énfasis2 11 2 2 2 3 3" xfId="4103" xr:uid="{B8185406-1597-4563-9E9D-BC2C4B192259}"/>
    <cellStyle name="20% - Énfasis2 11 2 2 2 4" xfId="4104" xr:uid="{E523A482-D184-4C87-B61D-CBC9390F13AA}"/>
    <cellStyle name="20% - Énfasis2 11 2 2 2 4 2" xfId="4105" xr:uid="{00827B39-494F-434B-A8D1-400B95C59135}"/>
    <cellStyle name="20% - Énfasis2 11 2 2 2 5" xfId="4106" xr:uid="{BEE96423-B67A-4DE3-82B3-35C06134C5DE}"/>
    <cellStyle name="20% - Énfasis2 11 2 2 3" xfId="4107" xr:uid="{4ECF9EBD-3E49-4255-B44A-8E901DCFBFC5}"/>
    <cellStyle name="20% - Énfasis2 11 2 2 3 2" xfId="4108" xr:uid="{C7358C20-9E5A-41AC-B7EF-414D805B7C88}"/>
    <cellStyle name="20% - Énfasis2 11 2 2 3 2 2" xfId="4109" xr:uid="{BAB86A1F-3265-4326-AA87-CA2F2CFB7B44}"/>
    <cellStyle name="20% - Énfasis2 11 2 2 3 2 2 2" xfId="4110" xr:uid="{C9573201-B731-425A-9016-4CA2A02E79FB}"/>
    <cellStyle name="20% - Énfasis2 11 2 2 3 2 3" xfId="4111" xr:uid="{B0747F16-1ADA-421B-B9E2-18D77436248C}"/>
    <cellStyle name="20% - Énfasis2 11 2 2 3 3" xfId="4112" xr:uid="{DE56D818-41D0-484D-A50F-C666C480B28B}"/>
    <cellStyle name="20% - Énfasis2 11 2 2 3 3 2" xfId="4113" xr:uid="{46F8EDC8-9AB7-43AA-8068-997D4C4AFD16}"/>
    <cellStyle name="20% - Énfasis2 11 2 2 3 4" xfId="4114" xr:uid="{51D7B0E2-7482-4075-B1E7-793E9C80DB2E}"/>
    <cellStyle name="20% - Énfasis2 11 2 2 4" xfId="4115" xr:uid="{F267043D-F022-44D4-8417-749EE800F849}"/>
    <cellStyle name="20% - Énfasis2 11 2 2 4 2" xfId="4116" xr:uid="{3BEFC490-3AC3-462F-AE90-F1E54563CB95}"/>
    <cellStyle name="20% - Énfasis2 11 2 2 4 2 2" xfId="4117" xr:uid="{93F0ABF3-2714-481E-8EDD-96EEF0D158BB}"/>
    <cellStyle name="20% - Énfasis2 11 2 2 4 3" xfId="4118" xr:uid="{E196D38D-BE55-41C7-96E9-F73DF25BDC02}"/>
    <cellStyle name="20% - Énfasis2 11 2 2 5" xfId="4119" xr:uid="{1D0A7EB7-EB1E-46E8-83D1-8DDD6287DC54}"/>
    <cellStyle name="20% - Énfasis2 11 2 2 5 2" xfId="4120" xr:uid="{26B19BDC-A553-4993-AFBA-A9608FDE9785}"/>
    <cellStyle name="20% - Énfasis2 11 2 2 6" xfId="4121" xr:uid="{B2B0D56A-10E7-40F6-9008-8D473593175B}"/>
    <cellStyle name="20% - Énfasis2 11 2 3" xfId="4122" xr:uid="{4C3182ED-BB3C-49B9-AD94-7AB1443516B1}"/>
    <cellStyle name="20% - Énfasis2 11 2 3 2" xfId="4123" xr:uid="{2A3B0492-84E1-4E2D-9FA1-DB3BA9F8EAC5}"/>
    <cellStyle name="20% - Énfasis2 11 2 3 2 2" xfId="4124" xr:uid="{8B1FE6CC-E22A-4FF1-9533-608306E35D9D}"/>
    <cellStyle name="20% - Énfasis2 11 2 3 2 2 2" xfId="4125" xr:uid="{E5FA4D20-5AF7-432F-A427-E9935E67B23B}"/>
    <cellStyle name="20% - Énfasis2 11 2 3 2 2 2 2" xfId="4126" xr:uid="{0BADADD5-3D53-40F5-8866-C04946E7651E}"/>
    <cellStyle name="20% - Énfasis2 11 2 3 2 2 3" xfId="4127" xr:uid="{E7F873A8-8ED1-4F16-B79A-BB9E915DDD96}"/>
    <cellStyle name="20% - Énfasis2 11 2 3 2 3" xfId="4128" xr:uid="{F8B70075-3079-43F7-84DA-FB6DE5BE9D34}"/>
    <cellStyle name="20% - Énfasis2 11 2 3 2 3 2" xfId="4129" xr:uid="{EF4D20FB-17FC-406F-BB42-910F92825302}"/>
    <cellStyle name="20% - Énfasis2 11 2 3 2 4" xfId="4130" xr:uid="{A2A491D8-5782-4446-9DC6-4E1A296D3492}"/>
    <cellStyle name="20% - Énfasis2 11 2 3 3" xfId="4131" xr:uid="{700480F8-3475-4D90-B3EC-4689ADA80799}"/>
    <cellStyle name="20% - Énfasis2 11 2 3 3 2" xfId="4132" xr:uid="{16933C2B-9DC1-40F9-A984-AA7077A8774A}"/>
    <cellStyle name="20% - Énfasis2 11 2 3 3 2 2" xfId="4133" xr:uid="{91DA43CB-1E1C-4CA4-8CEC-59D36EBE2E05}"/>
    <cellStyle name="20% - Énfasis2 11 2 3 3 3" xfId="4134" xr:uid="{DA97011E-A8C0-4122-99A6-4F04ED565B62}"/>
    <cellStyle name="20% - Énfasis2 11 2 3 4" xfId="4135" xr:uid="{5406996E-EECE-4FE2-9961-8C10495F02DB}"/>
    <cellStyle name="20% - Énfasis2 11 2 3 4 2" xfId="4136" xr:uid="{0E44E795-4774-4836-B271-23E06E6FBA96}"/>
    <cellStyle name="20% - Énfasis2 11 2 3 5" xfId="4137" xr:uid="{1F06E0F5-B487-4923-A053-EF5F487EB0CF}"/>
    <cellStyle name="20% - Énfasis2 11 2 4" xfId="4138" xr:uid="{99FD3465-4C24-469F-89E8-464879827B91}"/>
    <cellStyle name="20% - Énfasis2 11 2 4 2" xfId="4139" xr:uid="{15341768-2E1C-47EA-925E-084D4FF26052}"/>
    <cellStyle name="20% - Énfasis2 11 2 4 2 2" xfId="4140" xr:uid="{55DB2A5B-9C90-4183-83D4-90D642BD550E}"/>
    <cellStyle name="20% - Énfasis2 11 2 4 2 2 2" xfId="4141" xr:uid="{1131F09D-5236-44F0-9BA2-C3CF925AE579}"/>
    <cellStyle name="20% - Énfasis2 11 2 4 2 3" xfId="4142" xr:uid="{002236FC-1586-4EDC-B27B-2E8ED44458EA}"/>
    <cellStyle name="20% - Énfasis2 11 2 4 3" xfId="4143" xr:uid="{1D65E107-36C3-4B3F-B975-7CBBCBF0CAAF}"/>
    <cellStyle name="20% - Énfasis2 11 2 4 3 2" xfId="4144" xr:uid="{C43B93C7-1750-4D2E-B724-9EBBFA875E34}"/>
    <cellStyle name="20% - Énfasis2 11 2 4 4" xfId="4145" xr:uid="{03C78294-B4D1-47CA-A328-64EDCAE89D65}"/>
    <cellStyle name="20% - Énfasis2 11 2 5" xfId="4146" xr:uid="{FC80D341-0D7F-4AC2-A424-58F5320D5A7F}"/>
    <cellStyle name="20% - Énfasis2 11 2 5 2" xfId="4147" xr:uid="{8A573AC4-074B-4986-85C3-9D9744193FBD}"/>
    <cellStyle name="20% - Énfasis2 11 2 5 2 2" xfId="4148" xr:uid="{16AE6D19-713F-4793-AC3A-46F0DB501AE5}"/>
    <cellStyle name="20% - Énfasis2 11 2 5 3" xfId="4149" xr:uid="{DDA9175E-7F3E-40C4-BD86-828860529024}"/>
    <cellStyle name="20% - Énfasis2 11 2 6" xfId="4150" xr:uid="{E7DCFE9F-6F71-4840-BCF7-AC6DD4448390}"/>
    <cellStyle name="20% - Énfasis2 11 2 6 2" xfId="4151" xr:uid="{DAC94B5E-272E-4002-9662-BCED565962D6}"/>
    <cellStyle name="20% - Énfasis2 11 2 7" xfId="4152" xr:uid="{B3C306D8-0EEB-40CF-95FC-07DEFABB1426}"/>
    <cellStyle name="20% - Énfasis2 11 3" xfId="4153" xr:uid="{A29BBE43-4038-4059-AD83-180F2DBD156D}"/>
    <cellStyle name="20% - Énfasis2 11 3 2" xfId="4154" xr:uid="{D626A821-1323-4453-9D18-4CB3A8AFA71D}"/>
    <cellStyle name="20% - Énfasis2 11 3 2 2" xfId="4155" xr:uid="{B199FA9E-A810-4848-9B6D-1419936575A6}"/>
    <cellStyle name="20% - Énfasis2 11 3 2 2 2" xfId="4156" xr:uid="{3780733C-2484-45FD-81D1-72374A36A050}"/>
    <cellStyle name="20% - Énfasis2 11 3 2 2 2 2" xfId="4157" xr:uid="{B0A01267-340D-4F3B-BF66-0345CAFF5795}"/>
    <cellStyle name="20% - Énfasis2 11 3 2 2 2 2 2" xfId="4158" xr:uid="{FFEA83A3-26C2-4FEE-B5C1-E765981E0E6F}"/>
    <cellStyle name="20% - Énfasis2 11 3 2 2 2 3" xfId="4159" xr:uid="{EFA0B81C-0C8E-46F3-87D7-1A0D13BE7648}"/>
    <cellStyle name="20% - Énfasis2 11 3 2 2 3" xfId="4160" xr:uid="{403810DE-324D-44FA-88FF-E9AE704DDEE1}"/>
    <cellStyle name="20% - Énfasis2 11 3 2 2 3 2" xfId="4161" xr:uid="{9B140C45-3A22-456F-B616-33B4C2467AA2}"/>
    <cellStyle name="20% - Énfasis2 11 3 2 2 4" xfId="4162" xr:uid="{7083EC3F-6BFF-4E96-8CEF-B8E3E7268FA1}"/>
    <cellStyle name="20% - Énfasis2 11 3 2 3" xfId="4163" xr:uid="{C8973245-9895-45B3-8BE9-AA9EFF043CD9}"/>
    <cellStyle name="20% - Énfasis2 11 3 2 3 2" xfId="4164" xr:uid="{B9BC2ED3-230D-4549-9255-9EAEEBB0F064}"/>
    <cellStyle name="20% - Énfasis2 11 3 2 3 2 2" xfId="4165" xr:uid="{64E2E796-F318-4232-B5AF-2F1685A4B856}"/>
    <cellStyle name="20% - Énfasis2 11 3 2 3 3" xfId="4166" xr:uid="{FFC840A6-CDB7-4A0A-8E03-E4292DFC2F10}"/>
    <cellStyle name="20% - Énfasis2 11 3 2 4" xfId="4167" xr:uid="{1E317A15-6C4E-4364-8699-DE3FCD6B998F}"/>
    <cellStyle name="20% - Énfasis2 11 3 2 4 2" xfId="4168" xr:uid="{41DDF06E-7C91-46C0-AC5F-EBDF0DB22CAE}"/>
    <cellStyle name="20% - Énfasis2 11 3 2 5" xfId="4169" xr:uid="{EA801441-5A8F-4259-A3A7-ADEDDD1C1FB7}"/>
    <cellStyle name="20% - Énfasis2 11 3 3" xfId="4170" xr:uid="{1CFE4035-F374-4B99-9E14-02E530AD1261}"/>
    <cellStyle name="20% - Énfasis2 11 3 3 2" xfId="4171" xr:uid="{A4356DAD-B240-4595-9981-26AC7637BCDD}"/>
    <cellStyle name="20% - Énfasis2 11 3 3 2 2" xfId="4172" xr:uid="{07DEF8BD-EF67-45A0-8CCE-700478DD8A5F}"/>
    <cellStyle name="20% - Énfasis2 11 3 3 2 2 2" xfId="4173" xr:uid="{B97F7F7B-C5B8-443D-B696-555B50DD8C72}"/>
    <cellStyle name="20% - Énfasis2 11 3 3 2 3" xfId="4174" xr:uid="{89EDFFA0-0FBB-4B86-B9EC-8163540EE475}"/>
    <cellStyle name="20% - Énfasis2 11 3 3 3" xfId="4175" xr:uid="{D2FEF358-AFB4-46D1-A06F-9D9AE304CE05}"/>
    <cellStyle name="20% - Énfasis2 11 3 3 3 2" xfId="4176" xr:uid="{74FEAEF5-BF48-4A5B-A972-D6AAC552E6D7}"/>
    <cellStyle name="20% - Énfasis2 11 3 3 4" xfId="4177" xr:uid="{C47867C6-9A9A-4130-A111-4BCEC007063A}"/>
    <cellStyle name="20% - Énfasis2 11 3 4" xfId="4178" xr:uid="{C6E2737D-9E81-4BC7-A8AC-8326823E176A}"/>
    <cellStyle name="20% - Énfasis2 11 3 4 2" xfId="4179" xr:uid="{CBB1E67F-0CFE-45D8-944B-A7301FA3E21F}"/>
    <cellStyle name="20% - Énfasis2 11 3 4 2 2" xfId="4180" xr:uid="{EF49547E-6AEA-464B-9BF8-31201D3C1CD5}"/>
    <cellStyle name="20% - Énfasis2 11 3 4 3" xfId="4181" xr:uid="{057049D7-FE61-4919-9CA2-F849AF2C062B}"/>
    <cellStyle name="20% - Énfasis2 11 3 5" xfId="4182" xr:uid="{9403ADCE-1794-4DCD-889F-3A840CD43030}"/>
    <cellStyle name="20% - Énfasis2 11 3 5 2" xfId="4183" xr:uid="{A676FEBD-CCE9-4929-90EA-B98D2A1D52B8}"/>
    <cellStyle name="20% - Énfasis2 11 3 6" xfId="4184" xr:uid="{7709A3F5-D819-427F-B3E3-CFAC3150E01A}"/>
    <cellStyle name="20% - Énfasis2 11 4" xfId="4185" xr:uid="{2156F36B-1E89-4563-AB2A-AA5C2126BBE4}"/>
    <cellStyle name="20% - Énfasis2 11 4 2" xfId="4186" xr:uid="{A4F4F821-36F4-46C0-AEA0-459321A1F457}"/>
    <cellStyle name="20% - Énfasis2 11 4 2 2" xfId="4187" xr:uid="{D2495B83-D0AE-41D3-BCDF-72C20819C5A7}"/>
    <cellStyle name="20% - Énfasis2 11 4 2 2 2" xfId="4188" xr:uid="{B9F4E377-CFFE-4D46-90DF-8B3221BF2E2E}"/>
    <cellStyle name="20% - Énfasis2 11 4 2 2 2 2" xfId="4189" xr:uid="{7028C2E7-0FAF-47EB-BF6B-14033E3F81D9}"/>
    <cellStyle name="20% - Énfasis2 11 4 2 2 3" xfId="4190" xr:uid="{988E0F81-88E1-4D1D-ADB3-0371C4BCDD80}"/>
    <cellStyle name="20% - Énfasis2 11 4 2 3" xfId="4191" xr:uid="{15C6E3E4-86AB-4C66-8554-CE25A0ADD667}"/>
    <cellStyle name="20% - Énfasis2 11 4 2 3 2" xfId="4192" xr:uid="{59D44021-E3BA-487C-A294-9EF69647AD88}"/>
    <cellStyle name="20% - Énfasis2 11 4 2 4" xfId="4193" xr:uid="{20302AF2-4157-4513-9968-9E9D7C15614F}"/>
    <cellStyle name="20% - Énfasis2 11 4 3" xfId="4194" xr:uid="{49EE1237-A192-4DD6-AEE2-BE59CFFBEE10}"/>
    <cellStyle name="20% - Énfasis2 11 4 3 2" xfId="4195" xr:uid="{219828B1-71B3-497C-84F0-566EC9CBC79A}"/>
    <cellStyle name="20% - Énfasis2 11 4 3 2 2" xfId="4196" xr:uid="{0254DF1B-EC2C-43E6-B711-F6C775794CB7}"/>
    <cellStyle name="20% - Énfasis2 11 4 3 3" xfId="4197" xr:uid="{81660D19-6F81-4727-989F-7F773A9D63F4}"/>
    <cellStyle name="20% - Énfasis2 11 4 4" xfId="4198" xr:uid="{A4269551-4F77-4120-9454-376AA23D62B5}"/>
    <cellStyle name="20% - Énfasis2 11 4 4 2" xfId="4199" xr:uid="{6415DE9D-972F-4E76-A207-4C72436A2A2E}"/>
    <cellStyle name="20% - Énfasis2 11 4 5" xfId="4200" xr:uid="{C58610D3-2C08-430F-BB95-DDCF015B88B9}"/>
    <cellStyle name="20% - Énfasis2 11 5" xfId="4201" xr:uid="{2309B560-00BF-4C80-A8C0-28CC4BAEAA20}"/>
    <cellStyle name="20% - Énfasis2 11 5 2" xfId="4202" xr:uid="{A8D9BC1B-233D-4292-A64E-E9D2B3D6BB2D}"/>
    <cellStyle name="20% - Énfasis2 11 5 2 2" xfId="4203" xr:uid="{172EC7C5-F132-4F61-A2EE-A5AF914AFF9B}"/>
    <cellStyle name="20% - Énfasis2 11 5 2 2 2" xfId="4204" xr:uid="{7B01D12E-FF1D-4614-B5AE-E9C70A31A651}"/>
    <cellStyle name="20% - Énfasis2 11 5 2 3" xfId="4205" xr:uid="{0D863EA2-F892-4964-B65E-F3CA9BBA5B47}"/>
    <cellStyle name="20% - Énfasis2 11 5 3" xfId="4206" xr:uid="{E59E74E2-90F5-455F-850F-A92D82763B43}"/>
    <cellStyle name="20% - Énfasis2 11 5 3 2" xfId="4207" xr:uid="{FC408A47-8FAB-44F1-A71E-344CE236B104}"/>
    <cellStyle name="20% - Énfasis2 11 5 4" xfId="4208" xr:uid="{147C9AB8-0A2D-4C9F-A841-DE954741C48F}"/>
    <cellStyle name="20% - Énfasis2 11 6" xfId="4209" xr:uid="{C8FB57E2-C9C9-4E75-A96D-03BC0AEA0032}"/>
    <cellStyle name="20% - Énfasis2 11 6 2" xfId="4210" xr:uid="{01BE3C3C-8390-4344-9938-AC4B33DFA865}"/>
    <cellStyle name="20% - Énfasis2 11 6 2 2" xfId="4211" xr:uid="{0634197C-49E3-40CD-B529-357438DAD493}"/>
    <cellStyle name="20% - Énfasis2 11 6 3" xfId="4212" xr:uid="{C89A72E7-FF78-4340-A0B5-5923ABAC976A}"/>
    <cellStyle name="20% - Énfasis2 11 7" xfId="4213" xr:uid="{720BA133-F824-4222-BC23-F5D808C5A75F}"/>
    <cellStyle name="20% - Énfasis2 11 7 2" xfId="4214" xr:uid="{C349E9EB-B8E9-474A-8FD4-26B4BF928AD9}"/>
    <cellStyle name="20% - Énfasis2 11 8" xfId="4215" xr:uid="{6E25318A-6E49-439D-83A4-538B14127A29}"/>
    <cellStyle name="20% - Énfasis2 11 9" xfId="4216" xr:uid="{F9E08BD8-2DFC-45CF-9C23-4CEC9F2F2618}"/>
    <cellStyle name="20% - Énfasis2 11_37. RESULTADO NEGOCIOS YOY" xfId="4217" xr:uid="{64B793B0-33AB-4499-9137-BB0B6765F4C1}"/>
    <cellStyle name="20% - Énfasis2 12" xfId="4218" xr:uid="{9C698DEB-26CE-4125-98E4-1A85DA1160C7}"/>
    <cellStyle name="20% - Énfasis2 12 2" xfId="4219" xr:uid="{A0AE745E-BC5B-4E82-ADC0-0A2CE0AFFDA0}"/>
    <cellStyle name="20% - Énfasis2 12 2 2" xfId="4220" xr:uid="{8BEC8BA5-8107-46A9-91DC-2463017A035F}"/>
    <cellStyle name="20% - Énfasis2 12 2 2 2" xfId="4221" xr:uid="{B534DCE4-FC04-4FE0-834C-7626A5220101}"/>
    <cellStyle name="20% - Énfasis2 12 2 2 2 2" xfId="4222" xr:uid="{F0198C53-6BD0-453E-A372-C8C04EB1BC25}"/>
    <cellStyle name="20% - Énfasis2 12 2 2 2 2 2" xfId="4223" xr:uid="{FFCB29D3-4086-4284-A47C-CD0952AD70A2}"/>
    <cellStyle name="20% - Énfasis2 12 2 2 2 2 2 2" xfId="4224" xr:uid="{ADFD24C4-C3CF-45F4-ABF3-45F4ECFEBAD7}"/>
    <cellStyle name="20% - Énfasis2 12 2 2 2 2 2 2 2" xfId="4225" xr:uid="{8693F378-A1CA-40F8-8BB0-120E81AAA215}"/>
    <cellStyle name="20% - Énfasis2 12 2 2 2 2 2 3" xfId="4226" xr:uid="{51973F3E-19A9-4996-A1C6-E73E976B4BEA}"/>
    <cellStyle name="20% - Énfasis2 12 2 2 2 2 3" xfId="4227" xr:uid="{B971A05D-962B-41D3-A5E0-5B8C87037F04}"/>
    <cellStyle name="20% - Énfasis2 12 2 2 2 2 3 2" xfId="4228" xr:uid="{EE505162-99F5-4AE4-88FB-EBAF7E17ECDF}"/>
    <cellStyle name="20% - Énfasis2 12 2 2 2 2 4" xfId="4229" xr:uid="{404628FF-3873-4C05-BE79-2CACF8E3ADB8}"/>
    <cellStyle name="20% - Énfasis2 12 2 2 2 3" xfId="4230" xr:uid="{5B7C710D-F02B-475C-8014-E6062A5D35A2}"/>
    <cellStyle name="20% - Énfasis2 12 2 2 2 3 2" xfId="4231" xr:uid="{B575EAB9-DEFE-40C9-9D89-F8274E216964}"/>
    <cellStyle name="20% - Énfasis2 12 2 2 2 3 2 2" xfId="4232" xr:uid="{00C2648D-E221-46D9-9B78-F14754C1CC2A}"/>
    <cellStyle name="20% - Énfasis2 12 2 2 2 3 3" xfId="4233" xr:uid="{90DB88C3-1941-47B6-A199-A34E446FFD5D}"/>
    <cellStyle name="20% - Énfasis2 12 2 2 2 4" xfId="4234" xr:uid="{08D1B63B-B7FC-4AC1-9C83-3E155539FB86}"/>
    <cellStyle name="20% - Énfasis2 12 2 2 2 4 2" xfId="4235" xr:uid="{6F36DD57-A892-446E-9929-A219951468DC}"/>
    <cellStyle name="20% - Énfasis2 12 2 2 2 5" xfId="4236" xr:uid="{8DD0CE9C-426F-465F-9A2A-CA947723F097}"/>
    <cellStyle name="20% - Énfasis2 12 2 2 3" xfId="4237" xr:uid="{2ED6D6FB-11ED-47E0-84AC-24D40D32EFA2}"/>
    <cellStyle name="20% - Énfasis2 12 2 2 3 2" xfId="4238" xr:uid="{D47E31C2-52D1-418B-BCAF-2F7F583DEBCB}"/>
    <cellStyle name="20% - Énfasis2 12 2 2 3 2 2" xfId="4239" xr:uid="{5082BB37-1451-4350-A1D7-3D1893B83CF6}"/>
    <cellStyle name="20% - Énfasis2 12 2 2 3 2 2 2" xfId="4240" xr:uid="{C66232D4-97DE-4DFB-A508-C348C569D26D}"/>
    <cellStyle name="20% - Énfasis2 12 2 2 3 2 3" xfId="4241" xr:uid="{999F9CED-61E5-43CF-9BE9-63D451E8E6A3}"/>
    <cellStyle name="20% - Énfasis2 12 2 2 3 3" xfId="4242" xr:uid="{A622B1A0-324E-45A2-AD79-3460C93653D9}"/>
    <cellStyle name="20% - Énfasis2 12 2 2 3 3 2" xfId="4243" xr:uid="{157F3244-9C09-4767-B11E-4F789D477D79}"/>
    <cellStyle name="20% - Énfasis2 12 2 2 3 4" xfId="4244" xr:uid="{FF98D60B-4766-442F-B07A-B61AF7282A4F}"/>
    <cellStyle name="20% - Énfasis2 12 2 2 4" xfId="4245" xr:uid="{2A2A8E9A-5B0F-4DD4-B104-D7EE5A324964}"/>
    <cellStyle name="20% - Énfasis2 12 2 2 4 2" xfId="4246" xr:uid="{C8CFA0B1-F30D-43C8-8F0C-E5ABCF51ED2D}"/>
    <cellStyle name="20% - Énfasis2 12 2 2 4 2 2" xfId="4247" xr:uid="{EC4DEB3A-1FCF-4CB1-80E0-7D38295C6314}"/>
    <cellStyle name="20% - Énfasis2 12 2 2 4 3" xfId="4248" xr:uid="{988CE12B-9D8E-43C1-89AC-CB2A39B7D160}"/>
    <cellStyle name="20% - Énfasis2 12 2 2 5" xfId="4249" xr:uid="{7FA281A6-4B4D-4773-B298-DC068E3EFE6C}"/>
    <cellStyle name="20% - Énfasis2 12 2 2 5 2" xfId="4250" xr:uid="{A8EB303C-5FB3-4130-95FE-65ADE8F06217}"/>
    <cellStyle name="20% - Énfasis2 12 2 2 6" xfId="4251" xr:uid="{00B4D9CC-7089-4889-925F-03E577C58A48}"/>
    <cellStyle name="20% - Énfasis2 12 2 3" xfId="4252" xr:uid="{3FC1ACD3-9431-408E-955A-FE10775C63DB}"/>
    <cellStyle name="20% - Énfasis2 12 2 3 2" xfId="4253" xr:uid="{0271B1BE-A0BA-4212-B3C0-07976F68586C}"/>
    <cellStyle name="20% - Énfasis2 12 2 3 2 2" xfId="4254" xr:uid="{C0306BE2-7FE7-4EA1-A6B0-1170CE881152}"/>
    <cellStyle name="20% - Énfasis2 12 2 3 2 2 2" xfId="4255" xr:uid="{63E0FC86-EEF5-4C47-A955-6CE49DC5A0C7}"/>
    <cellStyle name="20% - Énfasis2 12 2 3 2 2 2 2" xfId="4256" xr:uid="{70E99290-6792-41A0-8C7B-D95A36CA486D}"/>
    <cellStyle name="20% - Énfasis2 12 2 3 2 2 3" xfId="4257" xr:uid="{30D812DB-3EBB-4F10-8AEE-0F7AD9B96BBC}"/>
    <cellStyle name="20% - Énfasis2 12 2 3 2 3" xfId="4258" xr:uid="{6FB757B6-96A3-4323-9019-A74C39809FBB}"/>
    <cellStyle name="20% - Énfasis2 12 2 3 2 3 2" xfId="4259" xr:uid="{DBC0C1D3-A730-470D-B429-A1C1AE351040}"/>
    <cellStyle name="20% - Énfasis2 12 2 3 2 4" xfId="4260" xr:uid="{8C355724-E335-42EC-852E-AFF2AD838A97}"/>
    <cellStyle name="20% - Énfasis2 12 2 3 3" xfId="4261" xr:uid="{FA8CE60F-539F-48A8-9BCA-02274A5EA377}"/>
    <cellStyle name="20% - Énfasis2 12 2 3 3 2" xfId="4262" xr:uid="{E8B8E3E0-89CF-4C74-B843-34C110A2C3D7}"/>
    <cellStyle name="20% - Énfasis2 12 2 3 3 2 2" xfId="4263" xr:uid="{15051CBA-A8CA-43F5-961D-D96396B0938A}"/>
    <cellStyle name="20% - Énfasis2 12 2 3 3 3" xfId="4264" xr:uid="{EF7BEAA5-EA79-4307-A06D-A3F7C3D4B517}"/>
    <cellStyle name="20% - Énfasis2 12 2 3 4" xfId="4265" xr:uid="{784B8AAC-542D-43FB-AF85-F87000F97A9F}"/>
    <cellStyle name="20% - Énfasis2 12 2 3 4 2" xfId="4266" xr:uid="{837B1DD2-A4F5-4566-A81B-F2B07FC1251B}"/>
    <cellStyle name="20% - Énfasis2 12 2 3 5" xfId="4267" xr:uid="{79D80FA5-8737-4E11-A0D4-FE2638419F4D}"/>
    <cellStyle name="20% - Énfasis2 12 2 4" xfId="4268" xr:uid="{B43515FA-718E-4565-9258-6935FAB59886}"/>
    <cellStyle name="20% - Énfasis2 12 2 4 2" xfId="4269" xr:uid="{70536948-C58D-497D-BFFD-E666A9EEB8C7}"/>
    <cellStyle name="20% - Énfasis2 12 2 4 2 2" xfId="4270" xr:uid="{32C5F16B-C9A8-40DA-8932-C3C5BD918AF9}"/>
    <cellStyle name="20% - Énfasis2 12 2 4 2 2 2" xfId="4271" xr:uid="{C0E457AD-740A-48CE-83AC-5A29EEA3A02F}"/>
    <cellStyle name="20% - Énfasis2 12 2 4 2 3" xfId="4272" xr:uid="{6F3D5011-1E81-4402-94B2-B545E4C47880}"/>
    <cellStyle name="20% - Énfasis2 12 2 4 3" xfId="4273" xr:uid="{CE9E72D4-678B-4190-84AE-A3A6F8D9EE89}"/>
    <cellStyle name="20% - Énfasis2 12 2 4 3 2" xfId="4274" xr:uid="{AB707D29-6EAF-4CF7-9DAA-0782ABF7589D}"/>
    <cellStyle name="20% - Énfasis2 12 2 4 4" xfId="4275" xr:uid="{1BCEA739-CD41-4337-8403-C2DC446E6F88}"/>
    <cellStyle name="20% - Énfasis2 12 2 5" xfId="4276" xr:uid="{4C24E73B-4745-4B8B-AF24-9B3B4DDB708B}"/>
    <cellStyle name="20% - Énfasis2 12 2 5 2" xfId="4277" xr:uid="{230E3F76-398E-4F44-99BA-318509AB1436}"/>
    <cellStyle name="20% - Énfasis2 12 2 5 2 2" xfId="4278" xr:uid="{B50C7207-B3A9-4740-AEC1-10F5E266378E}"/>
    <cellStyle name="20% - Énfasis2 12 2 5 3" xfId="4279" xr:uid="{44D28651-7BF9-4842-898B-5EFF307EE5A0}"/>
    <cellStyle name="20% - Énfasis2 12 2 6" xfId="4280" xr:uid="{0E168008-CDC6-47DC-822B-E487D551F8EE}"/>
    <cellStyle name="20% - Énfasis2 12 2 6 2" xfId="4281" xr:uid="{63E97D29-29A6-48BA-AB89-A31BC12283CA}"/>
    <cellStyle name="20% - Énfasis2 12 2 7" xfId="4282" xr:uid="{0EEF548E-EDA3-440F-A8EB-91B4C62E6655}"/>
    <cellStyle name="20% - Énfasis2 12 3" xfId="4283" xr:uid="{F47BF8D0-91ED-4009-94F3-0F955967CC02}"/>
    <cellStyle name="20% - Énfasis2 12 3 2" xfId="4284" xr:uid="{EE58C6FB-8A77-4C7E-BDEE-7B47A20CADA2}"/>
    <cellStyle name="20% - Énfasis2 12 3 2 2" xfId="4285" xr:uid="{E5F629F8-1A28-452A-9E2F-8449A717594D}"/>
    <cellStyle name="20% - Énfasis2 12 3 2 2 2" xfId="4286" xr:uid="{FED0AD6E-6E6F-4322-BD94-1E3031929C0E}"/>
    <cellStyle name="20% - Énfasis2 12 3 2 2 2 2" xfId="4287" xr:uid="{3E47985F-6752-468A-966C-4BF0AD939537}"/>
    <cellStyle name="20% - Énfasis2 12 3 2 2 2 2 2" xfId="4288" xr:uid="{CDE3366C-5330-4580-A811-B5E6C1961280}"/>
    <cellStyle name="20% - Énfasis2 12 3 2 2 2 3" xfId="4289" xr:uid="{0E8120EA-5B81-4644-A617-B0FB7427567A}"/>
    <cellStyle name="20% - Énfasis2 12 3 2 2 3" xfId="4290" xr:uid="{065E1520-0C78-4F7B-A7C9-AE831AD72349}"/>
    <cellStyle name="20% - Énfasis2 12 3 2 2 3 2" xfId="4291" xr:uid="{A1F5D321-7540-42CC-AEDC-F8EC1CA82E17}"/>
    <cellStyle name="20% - Énfasis2 12 3 2 2 4" xfId="4292" xr:uid="{FC98D6EF-123D-4DC6-ADDF-640DDD401E74}"/>
    <cellStyle name="20% - Énfasis2 12 3 2 3" xfId="4293" xr:uid="{70E9704A-4C41-4BEE-A6C2-6F8EB5D443F8}"/>
    <cellStyle name="20% - Énfasis2 12 3 2 3 2" xfId="4294" xr:uid="{6E869A68-4780-4F0D-BFE7-F851EF95B642}"/>
    <cellStyle name="20% - Énfasis2 12 3 2 3 2 2" xfId="4295" xr:uid="{9DD30210-8853-451C-AD38-241BAAEABF5D}"/>
    <cellStyle name="20% - Énfasis2 12 3 2 3 3" xfId="4296" xr:uid="{3768C6D6-A5AA-4445-B505-BE2B2D15B3C2}"/>
    <cellStyle name="20% - Énfasis2 12 3 2 4" xfId="4297" xr:uid="{692E78B5-01E0-4546-86B1-798C61AD4A6C}"/>
    <cellStyle name="20% - Énfasis2 12 3 2 4 2" xfId="4298" xr:uid="{B0811B60-35FF-4EAE-A09B-704FCB5EA238}"/>
    <cellStyle name="20% - Énfasis2 12 3 2 5" xfId="4299" xr:uid="{537840A9-940C-463A-8BDD-698C1CC9C1F1}"/>
    <cellStyle name="20% - Énfasis2 12 3 3" xfId="4300" xr:uid="{1E0B784C-F236-40E0-8802-2DDDCEEC4374}"/>
    <cellStyle name="20% - Énfasis2 12 3 3 2" xfId="4301" xr:uid="{9CC5B414-1916-4EEE-BF00-B1B1CD475E4F}"/>
    <cellStyle name="20% - Énfasis2 12 3 3 2 2" xfId="4302" xr:uid="{A54F0C7E-6008-4469-BBC9-DF77BB4FAD9D}"/>
    <cellStyle name="20% - Énfasis2 12 3 3 2 2 2" xfId="4303" xr:uid="{E6B62631-4C4E-4BFE-9934-19DABB8E38C7}"/>
    <cellStyle name="20% - Énfasis2 12 3 3 2 3" xfId="4304" xr:uid="{1B5F0CEB-BEE6-414A-8AA6-0EC15074BB6D}"/>
    <cellStyle name="20% - Énfasis2 12 3 3 3" xfId="4305" xr:uid="{6F3D9C0E-ACB7-42BF-9A1F-466BA48C4EB5}"/>
    <cellStyle name="20% - Énfasis2 12 3 3 3 2" xfId="4306" xr:uid="{5D2CF148-FC50-4867-B337-51A5289AF30E}"/>
    <cellStyle name="20% - Énfasis2 12 3 3 4" xfId="4307" xr:uid="{B24C6C9B-1BD7-4A27-AA64-5E75A41023B7}"/>
    <cellStyle name="20% - Énfasis2 12 3 4" xfId="4308" xr:uid="{3CB875EB-4A8D-4DFC-899D-4E9736DA18AB}"/>
    <cellStyle name="20% - Énfasis2 12 3 4 2" xfId="4309" xr:uid="{D264042F-34A1-4635-AC0E-6C8A0A6279BB}"/>
    <cellStyle name="20% - Énfasis2 12 3 4 2 2" xfId="4310" xr:uid="{0E57DA31-3037-47FD-9611-FA5FA81D8910}"/>
    <cellStyle name="20% - Énfasis2 12 3 4 3" xfId="4311" xr:uid="{FDA06C3C-775E-4558-9D4D-0FA00C9FACB3}"/>
    <cellStyle name="20% - Énfasis2 12 3 5" xfId="4312" xr:uid="{B3B7F072-0DED-46DE-A1F1-CEC7FDDEE148}"/>
    <cellStyle name="20% - Énfasis2 12 3 5 2" xfId="4313" xr:uid="{768C729B-F14A-4F68-8A5E-54324F659F60}"/>
    <cellStyle name="20% - Énfasis2 12 3 6" xfId="4314" xr:uid="{01A2A9A1-D204-4816-AE10-5DF9ED12F6E0}"/>
    <cellStyle name="20% - Énfasis2 12 4" xfId="4315" xr:uid="{D72E4A09-4F37-4176-8F09-43B1424EAB1B}"/>
    <cellStyle name="20% - Énfasis2 12 4 2" xfId="4316" xr:uid="{7493D321-60FD-40AD-BD79-35F438FA7D9C}"/>
    <cellStyle name="20% - Énfasis2 12 4 2 2" xfId="4317" xr:uid="{CBD79C07-B250-48BE-97AB-BFA4C204302C}"/>
    <cellStyle name="20% - Énfasis2 12 4 2 2 2" xfId="4318" xr:uid="{1803D13B-4B64-44A4-A4C4-A81D9E5F9728}"/>
    <cellStyle name="20% - Énfasis2 12 4 2 2 2 2" xfId="4319" xr:uid="{BDA84E2F-C783-4F9B-A954-F7F71A07CCC7}"/>
    <cellStyle name="20% - Énfasis2 12 4 2 2 3" xfId="4320" xr:uid="{F2657D48-714C-4E91-8F50-B1F18DF5C01D}"/>
    <cellStyle name="20% - Énfasis2 12 4 2 3" xfId="4321" xr:uid="{EE7319D2-96E8-4EAF-8928-12269BA95959}"/>
    <cellStyle name="20% - Énfasis2 12 4 2 3 2" xfId="4322" xr:uid="{4EE680BD-2427-4DAF-9A5A-D67868DDF93E}"/>
    <cellStyle name="20% - Énfasis2 12 4 2 4" xfId="4323" xr:uid="{EEC4A048-AB04-46E2-B74F-A9C4191C3DB1}"/>
    <cellStyle name="20% - Énfasis2 12 4 3" xfId="4324" xr:uid="{7BBA39ED-140B-4A50-91C4-DEC8F1165B5B}"/>
    <cellStyle name="20% - Énfasis2 12 4 3 2" xfId="4325" xr:uid="{4E25C9DF-5704-40C3-91EB-629C624ABD2C}"/>
    <cellStyle name="20% - Énfasis2 12 4 3 2 2" xfId="4326" xr:uid="{BB52FF00-0ED0-4FA6-B52B-65E10061C99D}"/>
    <cellStyle name="20% - Énfasis2 12 4 3 3" xfId="4327" xr:uid="{72F44995-DFBB-44E4-A234-975A8DA37260}"/>
    <cellStyle name="20% - Énfasis2 12 4 4" xfId="4328" xr:uid="{7877F41E-0B6C-44C3-AFA8-DF8D66CF0A3A}"/>
    <cellStyle name="20% - Énfasis2 12 4 4 2" xfId="4329" xr:uid="{57246F5D-A2C9-4E72-BA18-BB1ECB6C25E6}"/>
    <cellStyle name="20% - Énfasis2 12 4 5" xfId="4330" xr:uid="{D9FDC15F-1C99-4957-A597-095D9618F05C}"/>
    <cellStyle name="20% - Énfasis2 12 5" xfId="4331" xr:uid="{E9F3FD54-B0CE-438F-A7B5-16E15AF59A28}"/>
    <cellStyle name="20% - Énfasis2 12 5 2" xfId="4332" xr:uid="{9877CFDB-94A1-418A-8C74-45F4EE34CC1A}"/>
    <cellStyle name="20% - Énfasis2 12 5 2 2" xfId="4333" xr:uid="{E9072B71-2B1C-4F4B-B53E-1A2B071DFA52}"/>
    <cellStyle name="20% - Énfasis2 12 5 2 2 2" xfId="4334" xr:uid="{F7C2FE6B-71A7-4DF9-B8D9-9D4E07D3E05C}"/>
    <cellStyle name="20% - Énfasis2 12 5 2 3" xfId="4335" xr:uid="{AF34DF46-407C-49A8-AAA7-9BD3F4A5EB39}"/>
    <cellStyle name="20% - Énfasis2 12 5 3" xfId="4336" xr:uid="{6CE57329-8247-4280-874B-3669AEE86328}"/>
    <cellStyle name="20% - Énfasis2 12 5 3 2" xfId="4337" xr:uid="{26AB9FB5-0609-4FAA-B559-DF6B9FF422CD}"/>
    <cellStyle name="20% - Énfasis2 12 5 4" xfId="4338" xr:uid="{7800142E-E054-4631-B71C-4D2A3C19BD29}"/>
    <cellStyle name="20% - Énfasis2 12 6" xfId="4339" xr:uid="{2F4257D2-1993-4243-B037-6998498D11F1}"/>
    <cellStyle name="20% - Énfasis2 12 6 2" xfId="4340" xr:uid="{2ED4519B-FF6D-4C02-97BA-5127E32383D8}"/>
    <cellStyle name="20% - Énfasis2 12 6 2 2" xfId="4341" xr:uid="{CC1BC0D3-EF81-48D4-BAD7-6652A0CFE653}"/>
    <cellStyle name="20% - Énfasis2 12 6 3" xfId="4342" xr:uid="{A77C2C50-AA13-4296-9121-481B4F8BDE36}"/>
    <cellStyle name="20% - Énfasis2 12 7" xfId="4343" xr:uid="{43162EAE-66A3-4E13-81A9-19A76F1DA205}"/>
    <cellStyle name="20% - Énfasis2 12 7 2" xfId="4344" xr:uid="{4B2D5249-2AD9-44A1-B112-5CC5223BC474}"/>
    <cellStyle name="20% - Énfasis2 12 8" xfId="4345" xr:uid="{887755CA-C91E-401B-AF2F-AAC931587060}"/>
    <cellStyle name="20% - Énfasis2 12 9" xfId="4346" xr:uid="{24D3627D-3ACD-4738-829A-0B69507F338E}"/>
    <cellStyle name="20% - Énfasis2 13" xfId="4347" xr:uid="{7111E57A-A846-4B26-8119-4EF12B32DDDA}"/>
    <cellStyle name="20% - Énfasis2 13 2" xfId="4348" xr:uid="{CB2BE3D8-7CF6-4AB2-AB93-8A0330A1EFF5}"/>
    <cellStyle name="20% - Énfasis2 13 2 2" xfId="4349" xr:uid="{3E10C1DB-1667-4991-88B6-441388ADC283}"/>
    <cellStyle name="20% - Énfasis2 13 2 2 2" xfId="4350" xr:uid="{C95CE3F9-8CF9-4669-AF93-4AA89F7FE5B8}"/>
    <cellStyle name="20% - Énfasis2 13 2 2 2 2" xfId="4351" xr:uid="{95C3C861-E373-43C0-9944-79D504F17B82}"/>
    <cellStyle name="20% - Énfasis2 13 2 2 2 2 2" xfId="4352" xr:uid="{986BE58C-D91E-43E4-8CCA-B8FC8C9BA2F0}"/>
    <cellStyle name="20% - Énfasis2 13 2 2 2 2 2 2" xfId="4353" xr:uid="{9A69299C-FFC2-4BE1-AF1B-8C624FC8AA1E}"/>
    <cellStyle name="20% - Énfasis2 13 2 2 2 2 2 2 2" xfId="4354" xr:uid="{3984AFD2-7B18-488B-AC6F-8E0D73D7FAE5}"/>
    <cellStyle name="20% - Énfasis2 13 2 2 2 2 2 3" xfId="4355" xr:uid="{3AF1855B-C6D0-4A28-922F-9F004CA9B42C}"/>
    <cellStyle name="20% - Énfasis2 13 2 2 2 2 3" xfId="4356" xr:uid="{5EBE1DBE-AFA8-4F69-86BA-3D6351FE7228}"/>
    <cellStyle name="20% - Énfasis2 13 2 2 2 2 3 2" xfId="4357" xr:uid="{B070F470-F282-4DBE-B2F2-9BF749D133A0}"/>
    <cellStyle name="20% - Énfasis2 13 2 2 2 2 4" xfId="4358" xr:uid="{DF89792B-96F3-47A9-8BAF-A15FE256A04C}"/>
    <cellStyle name="20% - Énfasis2 13 2 2 2 3" xfId="4359" xr:uid="{F9E0153F-F29B-405F-8F7D-38F77067437D}"/>
    <cellStyle name="20% - Énfasis2 13 2 2 2 3 2" xfId="4360" xr:uid="{FE2C5D02-E6D7-4184-92AD-969727F22A5A}"/>
    <cellStyle name="20% - Énfasis2 13 2 2 2 3 2 2" xfId="4361" xr:uid="{724BEBEF-3FCC-43B8-B965-3EC341A80509}"/>
    <cellStyle name="20% - Énfasis2 13 2 2 2 3 3" xfId="4362" xr:uid="{11FE9729-A4E6-48ED-BC93-6D38B3C0B3CE}"/>
    <cellStyle name="20% - Énfasis2 13 2 2 2 4" xfId="4363" xr:uid="{962D39FA-330F-4189-8794-753F0E0D3397}"/>
    <cellStyle name="20% - Énfasis2 13 2 2 2 4 2" xfId="4364" xr:uid="{0FDA8C74-7BE4-41BA-B4EF-B4CD1A659200}"/>
    <cellStyle name="20% - Énfasis2 13 2 2 2 5" xfId="4365" xr:uid="{7A873D51-E751-4A47-A09A-9AA2D48F8CA7}"/>
    <cellStyle name="20% - Énfasis2 13 2 2 3" xfId="4366" xr:uid="{E802224A-415E-4BE8-B224-774851333061}"/>
    <cellStyle name="20% - Énfasis2 13 2 2 3 2" xfId="4367" xr:uid="{9BAA825C-DDC2-467F-BDA5-C977C69E2DE1}"/>
    <cellStyle name="20% - Énfasis2 13 2 2 3 2 2" xfId="4368" xr:uid="{4340034F-3A67-4EF3-B060-CDE3752856F7}"/>
    <cellStyle name="20% - Énfasis2 13 2 2 3 2 2 2" xfId="4369" xr:uid="{B49DC566-66FF-4335-B24E-5E883261FD38}"/>
    <cellStyle name="20% - Énfasis2 13 2 2 3 2 3" xfId="4370" xr:uid="{EB50F8BC-CDA5-4CC9-9CD9-66F14A45BDF5}"/>
    <cellStyle name="20% - Énfasis2 13 2 2 3 3" xfId="4371" xr:uid="{1A142153-2444-4112-9CC6-F38676AFA60E}"/>
    <cellStyle name="20% - Énfasis2 13 2 2 3 3 2" xfId="4372" xr:uid="{EC0D042C-1E52-4E86-BC79-8297A812E112}"/>
    <cellStyle name="20% - Énfasis2 13 2 2 3 4" xfId="4373" xr:uid="{6DAFE193-85C8-4438-88FC-14490F0CA725}"/>
    <cellStyle name="20% - Énfasis2 13 2 2 4" xfId="4374" xr:uid="{26A33524-A600-4A87-9E38-B03FBA46D244}"/>
    <cellStyle name="20% - Énfasis2 13 2 2 4 2" xfId="4375" xr:uid="{38D5203D-44BB-48DE-9F32-63DFD665A5C2}"/>
    <cellStyle name="20% - Énfasis2 13 2 2 4 2 2" xfId="4376" xr:uid="{48B1F32B-D055-4D6F-A7FE-A121E37342A8}"/>
    <cellStyle name="20% - Énfasis2 13 2 2 4 3" xfId="4377" xr:uid="{73E939E1-BCCE-491D-A8C3-8D931E8753C5}"/>
    <cellStyle name="20% - Énfasis2 13 2 2 5" xfId="4378" xr:uid="{24F6CCC9-85CE-459D-89A8-759947A5A876}"/>
    <cellStyle name="20% - Énfasis2 13 2 2 5 2" xfId="4379" xr:uid="{5E5F3B95-F5A5-4151-815C-85C3EB7F8A34}"/>
    <cellStyle name="20% - Énfasis2 13 2 2 6" xfId="4380" xr:uid="{A3C54E90-83A2-4F0D-91F8-200371A7FBAC}"/>
    <cellStyle name="20% - Énfasis2 13 2 3" xfId="4381" xr:uid="{35416873-8DDF-4025-BE3A-909C8972707A}"/>
    <cellStyle name="20% - Énfasis2 13 2 3 2" xfId="4382" xr:uid="{0B6065F9-A24B-44B6-A991-E1C2F57B2712}"/>
    <cellStyle name="20% - Énfasis2 13 2 3 2 2" xfId="4383" xr:uid="{63F1C6B4-4B3F-4261-AD01-65E30997C8BE}"/>
    <cellStyle name="20% - Énfasis2 13 2 3 2 2 2" xfId="4384" xr:uid="{3F8DD5C4-36EF-448C-8093-268685EA919D}"/>
    <cellStyle name="20% - Énfasis2 13 2 3 2 2 2 2" xfId="4385" xr:uid="{3B345361-B1A2-4243-A1A1-ECE75AF13935}"/>
    <cellStyle name="20% - Énfasis2 13 2 3 2 2 3" xfId="4386" xr:uid="{84437AC2-1FEC-41E0-937E-AFCB0D8197AF}"/>
    <cellStyle name="20% - Énfasis2 13 2 3 2 3" xfId="4387" xr:uid="{19B55B0A-7FFD-4E33-BFA8-087C4DEB2307}"/>
    <cellStyle name="20% - Énfasis2 13 2 3 2 3 2" xfId="4388" xr:uid="{FC948BC8-B323-4326-BF47-071535CD00D1}"/>
    <cellStyle name="20% - Énfasis2 13 2 3 2 4" xfId="4389" xr:uid="{4837B7D7-D7B6-4701-8FDA-32B8B4D3690F}"/>
    <cellStyle name="20% - Énfasis2 13 2 3 3" xfId="4390" xr:uid="{8789F254-FBF5-4C53-9F33-F4C4933A8B56}"/>
    <cellStyle name="20% - Énfasis2 13 2 3 3 2" xfId="4391" xr:uid="{804DD985-3AC7-46F2-B0F3-36F6E58ADEC7}"/>
    <cellStyle name="20% - Énfasis2 13 2 3 3 2 2" xfId="4392" xr:uid="{803792B6-8E5F-41ED-A29E-AF05DD88D001}"/>
    <cellStyle name="20% - Énfasis2 13 2 3 3 3" xfId="4393" xr:uid="{AFBEE610-7FC9-40A2-BA12-3A44D4F7DED9}"/>
    <cellStyle name="20% - Énfasis2 13 2 3 4" xfId="4394" xr:uid="{F150D32A-A076-4F4C-98E2-7585FEBEAC0E}"/>
    <cellStyle name="20% - Énfasis2 13 2 3 4 2" xfId="4395" xr:uid="{6EC20B7E-348A-44FD-B5A8-EA7CC951B865}"/>
    <cellStyle name="20% - Énfasis2 13 2 3 5" xfId="4396" xr:uid="{1564A84C-C206-47DE-9E07-FF7289D0EC14}"/>
    <cellStyle name="20% - Énfasis2 13 2 4" xfId="4397" xr:uid="{10550302-692C-4936-95AF-132A6ACC94D5}"/>
    <cellStyle name="20% - Énfasis2 13 2 4 2" xfId="4398" xr:uid="{0EF31598-2F7C-4D6F-AEBB-BF2D978F0FD1}"/>
    <cellStyle name="20% - Énfasis2 13 2 4 2 2" xfId="4399" xr:uid="{91070442-DFE1-48AF-9AA4-FD85E55990DF}"/>
    <cellStyle name="20% - Énfasis2 13 2 4 2 2 2" xfId="4400" xr:uid="{37CF76ED-9E1E-42BF-A6EF-F905AF3FCD34}"/>
    <cellStyle name="20% - Énfasis2 13 2 4 2 3" xfId="4401" xr:uid="{B841C3F1-A4D8-4F80-BB4F-C550F8DC6A5F}"/>
    <cellStyle name="20% - Énfasis2 13 2 4 3" xfId="4402" xr:uid="{9CE33C55-90E3-43E3-96CA-F963780DEE07}"/>
    <cellStyle name="20% - Énfasis2 13 2 4 3 2" xfId="4403" xr:uid="{03F48BA5-0867-405C-B828-4642ED61863C}"/>
    <cellStyle name="20% - Énfasis2 13 2 4 4" xfId="4404" xr:uid="{5DC926E0-DE90-443D-9D74-3D9A3DCAD06C}"/>
    <cellStyle name="20% - Énfasis2 13 2 5" xfId="4405" xr:uid="{48BD7176-8CA1-4E16-BACA-D7FE49022B9A}"/>
    <cellStyle name="20% - Énfasis2 13 2 5 2" xfId="4406" xr:uid="{DEA9AEDE-A1FB-469D-BDEB-A6088B2CBAD5}"/>
    <cellStyle name="20% - Énfasis2 13 2 5 2 2" xfId="4407" xr:uid="{CEE7F9D1-F7B7-4A92-BE94-31E17E6FBE66}"/>
    <cellStyle name="20% - Énfasis2 13 2 5 3" xfId="4408" xr:uid="{4D7BBCC9-65D3-491C-B536-20C82793853B}"/>
    <cellStyle name="20% - Énfasis2 13 2 6" xfId="4409" xr:uid="{2116A81F-15EC-4814-B29C-B2A2C5A9CE8D}"/>
    <cellStyle name="20% - Énfasis2 13 2 6 2" xfId="4410" xr:uid="{588C1467-E9FF-4E24-8C84-A441662275AF}"/>
    <cellStyle name="20% - Énfasis2 13 2 7" xfId="4411" xr:uid="{E627665D-1593-47A0-9DBE-F42EEC6150F0}"/>
    <cellStyle name="20% - Énfasis2 13 3" xfId="4412" xr:uid="{9C8719D9-A3BB-43A2-A138-2A868DF45C9B}"/>
    <cellStyle name="20% - Énfasis2 13 3 2" xfId="4413" xr:uid="{132FF23F-71E6-4383-B9B7-577EE41A2311}"/>
    <cellStyle name="20% - Énfasis2 13 3 2 2" xfId="4414" xr:uid="{FC383F9F-0762-4805-BF40-07792A201BF0}"/>
    <cellStyle name="20% - Énfasis2 13 3 2 2 2" xfId="4415" xr:uid="{D9F0C2FC-054F-4CF1-8B08-EB685F8D2F18}"/>
    <cellStyle name="20% - Énfasis2 13 3 2 2 2 2" xfId="4416" xr:uid="{76CED890-3E96-40B0-BF27-C65EFC0A6354}"/>
    <cellStyle name="20% - Énfasis2 13 3 2 2 2 2 2" xfId="4417" xr:uid="{7A8B62B1-CA20-4E2D-9E5B-F24D2614E1BD}"/>
    <cellStyle name="20% - Énfasis2 13 3 2 2 2 3" xfId="4418" xr:uid="{6311BA9F-71EE-494B-87D9-A59532E8F522}"/>
    <cellStyle name="20% - Énfasis2 13 3 2 2 3" xfId="4419" xr:uid="{891FD78A-621A-41E0-8B27-4D1DC1FCCBE4}"/>
    <cellStyle name="20% - Énfasis2 13 3 2 2 3 2" xfId="4420" xr:uid="{8011B324-FF84-4F9E-826C-E52B292E52DE}"/>
    <cellStyle name="20% - Énfasis2 13 3 2 2 4" xfId="4421" xr:uid="{82466141-3D13-4AE5-AA66-F393D6175801}"/>
    <cellStyle name="20% - Énfasis2 13 3 2 3" xfId="4422" xr:uid="{76B902AB-4F88-4FAB-87AC-8F640BBDD2A4}"/>
    <cellStyle name="20% - Énfasis2 13 3 2 3 2" xfId="4423" xr:uid="{34B59ED8-62BA-445A-9327-7B71EE36A503}"/>
    <cellStyle name="20% - Énfasis2 13 3 2 3 2 2" xfId="4424" xr:uid="{FE044D24-A6CD-409D-87E8-C87DA7C9D6D9}"/>
    <cellStyle name="20% - Énfasis2 13 3 2 3 3" xfId="4425" xr:uid="{3F825268-50FE-4133-A140-705FE60EEDDD}"/>
    <cellStyle name="20% - Énfasis2 13 3 2 4" xfId="4426" xr:uid="{BE2AB3E9-E543-4386-A085-8FE078A3F015}"/>
    <cellStyle name="20% - Énfasis2 13 3 2 4 2" xfId="4427" xr:uid="{4BFE17CC-D2FC-44C5-B67C-8F7F554B86D5}"/>
    <cellStyle name="20% - Énfasis2 13 3 2 5" xfId="4428" xr:uid="{7A290DFD-AD74-48D6-B651-E1BD96094330}"/>
    <cellStyle name="20% - Énfasis2 13 3 3" xfId="4429" xr:uid="{9CEB49AB-B621-4195-9C67-20C7D531D91B}"/>
    <cellStyle name="20% - Énfasis2 13 3 3 2" xfId="4430" xr:uid="{7A9C26FE-4774-4452-828B-1B9C69E98A8A}"/>
    <cellStyle name="20% - Énfasis2 13 3 3 2 2" xfId="4431" xr:uid="{87F5A608-697D-48EB-812C-852288C7714D}"/>
    <cellStyle name="20% - Énfasis2 13 3 3 2 2 2" xfId="4432" xr:uid="{C875CF45-EF27-4156-8EC1-7782B55EB99C}"/>
    <cellStyle name="20% - Énfasis2 13 3 3 2 3" xfId="4433" xr:uid="{B7468791-2394-4285-8738-0D6A485E231C}"/>
    <cellStyle name="20% - Énfasis2 13 3 3 3" xfId="4434" xr:uid="{92CE2B28-0DD7-43D2-946B-A2400134B1A2}"/>
    <cellStyle name="20% - Énfasis2 13 3 3 3 2" xfId="4435" xr:uid="{236E0C9E-49B4-4CC5-BE89-BC5BAC12AA82}"/>
    <cellStyle name="20% - Énfasis2 13 3 3 4" xfId="4436" xr:uid="{50579BD1-3594-47BC-A09A-D177B9DC95B0}"/>
    <cellStyle name="20% - Énfasis2 13 3 4" xfId="4437" xr:uid="{1D836992-29EA-45D1-AC72-F121E26D47D8}"/>
    <cellStyle name="20% - Énfasis2 13 3 4 2" xfId="4438" xr:uid="{95131EDD-2E72-4DB1-A648-129B08B61716}"/>
    <cellStyle name="20% - Énfasis2 13 3 4 2 2" xfId="4439" xr:uid="{9DA4E871-FA99-4BE0-8AE2-F7DCB5A20973}"/>
    <cellStyle name="20% - Énfasis2 13 3 4 3" xfId="4440" xr:uid="{3012D597-5C65-429B-9ABE-1246C93D4C29}"/>
    <cellStyle name="20% - Énfasis2 13 3 5" xfId="4441" xr:uid="{FF031F44-1BB1-4710-A338-849D82ACD694}"/>
    <cellStyle name="20% - Énfasis2 13 3 5 2" xfId="4442" xr:uid="{E668D30B-284C-43FC-B5CE-2486BDDAC3B6}"/>
    <cellStyle name="20% - Énfasis2 13 3 6" xfId="4443" xr:uid="{B5676538-06D2-465C-93E5-77637E17B9BC}"/>
    <cellStyle name="20% - Énfasis2 13 4" xfId="4444" xr:uid="{138B750F-C8E4-42EF-919C-64E0406CA05D}"/>
    <cellStyle name="20% - Énfasis2 13 4 2" xfId="4445" xr:uid="{E66F18FE-82E7-494E-B94F-51B8D8762814}"/>
    <cellStyle name="20% - Énfasis2 13 4 2 2" xfId="4446" xr:uid="{D06ED0B5-4259-4A79-8DFD-140FF02E3476}"/>
    <cellStyle name="20% - Énfasis2 13 4 2 2 2" xfId="4447" xr:uid="{F9C2E800-AE4C-421B-89A7-B30AE028EED3}"/>
    <cellStyle name="20% - Énfasis2 13 4 2 2 2 2" xfId="4448" xr:uid="{EB5A6057-616F-4645-9474-E2EF27D33759}"/>
    <cellStyle name="20% - Énfasis2 13 4 2 2 3" xfId="4449" xr:uid="{70208057-856C-47CB-8BEB-C630874C41C1}"/>
    <cellStyle name="20% - Énfasis2 13 4 2 3" xfId="4450" xr:uid="{638EDDDF-7F3B-43FE-A38E-88BA2DD81CFA}"/>
    <cellStyle name="20% - Énfasis2 13 4 2 3 2" xfId="4451" xr:uid="{C4C0B63E-9816-4E7E-A4F1-298DF92C511F}"/>
    <cellStyle name="20% - Énfasis2 13 4 2 4" xfId="4452" xr:uid="{8CD97D81-E358-4700-85DA-5D1C136086FD}"/>
    <cellStyle name="20% - Énfasis2 13 4 3" xfId="4453" xr:uid="{B5EE2DD4-EE58-4C74-A01B-7FF80667621E}"/>
    <cellStyle name="20% - Énfasis2 13 4 3 2" xfId="4454" xr:uid="{AEBF7EF3-11B2-413E-B214-2180F6D49F53}"/>
    <cellStyle name="20% - Énfasis2 13 4 3 2 2" xfId="4455" xr:uid="{5DEA7DFB-367E-4E16-BF1D-73AD80F496AF}"/>
    <cellStyle name="20% - Énfasis2 13 4 3 3" xfId="4456" xr:uid="{0DCC6DD7-B8F1-4CE9-BD77-5E4669C87C34}"/>
    <cellStyle name="20% - Énfasis2 13 4 4" xfId="4457" xr:uid="{C848FC14-2705-4109-9979-8065159833F6}"/>
    <cellStyle name="20% - Énfasis2 13 4 4 2" xfId="4458" xr:uid="{0BD0F920-EE52-4D02-A84F-CA85FA380849}"/>
    <cellStyle name="20% - Énfasis2 13 4 5" xfId="4459" xr:uid="{B5124EBE-6447-40FA-9640-8C62E4138637}"/>
    <cellStyle name="20% - Énfasis2 13 5" xfId="4460" xr:uid="{80835BCF-4183-4822-BF4F-08007222870E}"/>
    <cellStyle name="20% - Énfasis2 13 5 2" xfId="4461" xr:uid="{40EB30E3-13DF-414F-8638-C8435DC8C5FD}"/>
    <cellStyle name="20% - Énfasis2 13 5 2 2" xfId="4462" xr:uid="{5A5482C4-6A0D-43D4-B882-21C2017E7FAC}"/>
    <cellStyle name="20% - Énfasis2 13 5 2 2 2" xfId="4463" xr:uid="{27A7CD15-B97F-4285-B862-79434C8960BF}"/>
    <cellStyle name="20% - Énfasis2 13 5 2 3" xfId="4464" xr:uid="{857B988C-A7DB-43C6-BFA4-AFC591A1E1F4}"/>
    <cellStyle name="20% - Énfasis2 13 5 3" xfId="4465" xr:uid="{9F905BF3-26AC-4CDE-B2A5-ECAC13AB5665}"/>
    <cellStyle name="20% - Énfasis2 13 5 3 2" xfId="4466" xr:uid="{056313A6-49E9-41F3-8FDA-5B9A2DF17FDB}"/>
    <cellStyle name="20% - Énfasis2 13 5 4" xfId="4467" xr:uid="{14BE11C9-755D-4331-B502-D3924F7F9B6C}"/>
    <cellStyle name="20% - Énfasis2 13 6" xfId="4468" xr:uid="{CA7A3089-C127-4002-94E0-D1B53111C284}"/>
    <cellStyle name="20% - Énfasis2 13 6 2" xfId="4469" xr:uid="{2507E621-98F8-41BE-9808-3908195F5B68}"/>
    <cellStyle name="20% - Énfasis2 13 6 2 2" xfId="4470" xr:uid="{2B6C0370-0FC1-42E1-89F0-1D1C418B0232}"/>
    <cellStyle name="20% - Énfasis2 13 6 3" xfId="4471" xr:uid="{C54EB2FD-BA96-42FD-8BB2-BC13410BE647}"/>
    <cellStyle name="20% - Énfasis2 13 7" xfId="4472" xr:uid="{50D2D3F9-A374-409A-95D8-46382EAFE8F6}"/>
    <cellStyle name="20% - Énfasis2 13 7 2" xfId="4473" xr:uid="{E40E8ADD-C218-4DD4-8CF4-102C692FA30C}"/>
    <cellStyle name="20% - Énfasis2 13 8" xfId="4474" xr:uid="{FFC1CDEA-ABE8-4B20-8B21-755CE53EDF1E}"/>
    <cellStyle name="20% - Énfasis2 14" xfId="4475" xr:uid="{22BB7CAD-D5D9-4684-86AE-577DB0458069}"/>
    <cellStyle name="20% - Énfasis2 14 2" xfId="4476" xr:uid="{E0A415FE-AF71-40E9-B842-DEF9BACBA99E}"/>
    <cellStyle name="20% - Énfasis2 14 2 2" xfId="4477" xr:uid="{D12B83FC-1846-410B-9D17-6216157C6AAF}"/>
    <cellStyle name="20% - Énfasis2 14 2 2 2" xfId="4478" xr:uid="{AE3E87EC-BE6C-4B56-86E3-F616A2449491}"/>
    <cellStyle name="20% - Énfasis2 14 2 2 2 2" xfId="4479" xr:uid="{7645F4B1-4A40-44D0-A262-CE76E2030EE1}"/>
    <cellStyle name="20% - Énfasis2 14 2 2 2 2 2" xfId="4480" xr:uid="{A74F7B56-3365-4527-A258-DC59AFBBF08C}"/>
    <cellStyle name="20% - Énfasis2 14 2 2 2 2 2 2" xfId="4481" xr:uid="{8C9E4529-9ACB-4A54-BFB3-F82B0A277E38}"/>
    <cellStyle name="20% - Énfasis2 14 2 2 2 2 3" xfId="4482" xr:uid="{9B4BE7C8-695B-4A20-AD01-7B1AB3B9D7E7}"/>
    <cellStyle name="20% - Énfasis2 14 2 2 2 3" xfId="4483" xr:uid="{2B845C89-ED95-453B-B3DA-2ACB750A99D4}"/>
    <cellStyle name="20% - Énfasis2 14 2 2 2 3 2" xfId="4484" xr:uid="{568D999D-7E32-47F9-84F0-19BA3FCECF94}"/>
    <cellStyle name="20% - Énfasis2 14 2 2 2 4" xfId="4485" xr:uid="{3D210EA0-5B14-4AB4-8A7F-506AD2344DFA}"/>
    <cellStyle name="20% - Énfasis2 14 2 2 3" xfId="4486" xr:uid="{E10C7349-0C3A-4D19-B4A7-5FB8A4C82087}"/>
    <cellStyle name="20% - Énfasis2 14 2 2 3 2" xfId="4487" xr:uid="{02B8B6D0-A1CE-4FE7-9DE5-5E962817F3F6}"/>
    <cellStyle name="20% - Énfasis2 14 2 2 3 2 2" xfId="4488" xr:uid="{D7EE9151-D2A1-43E3-80FF-C585340B3F9C}"/>
    <cellStyle name="20% - Énfasis2 14 2 2 3 3" xfId="4489" xr:uid="{F07FB418-E8D9-4EA4-9711-846BA080035D}"/>
    <cellStyle name="20% - Énfasis2 14 2 2 4" xfId="4490" xr:uid="{53739A93-3C1F-400A-B3D4-018F8D545B69}"/>
    <cellStyle name="20% - Énfasis2 14 2 2 4 2" xfId="4491" xr:uid="{7672FE60-9558-4A43-8AFA-1257C8016A45}"/>
    <cellStyle name="20% - Énfasis2 14 2 2 5" xfId="4492" xr:uid="{7DE98BDB-EEE3-419C-842A-675FDE204862}"/>
    <cellStyle name="20% - Énfasis2 14 2 3" xfId="4493" xr:uid="{0A8FB4CE-F387-47B2-9BE6-BF610DC329C4}"/>
    <cellStyle name="20% - Énfasis2 14 2 3 2" xfId="4494" xr:uid="{1263DC3F-DA27-43FF-B4E8-AC59BC83C07E}"/>
    <cellStyle name="20% - Énfasis2 14 2 3 2 2" xfId="4495" xr:uid="{653F47A5-E837-4D35-ABD5-95EBCCF7DCF4}"/>
    <cellStyle name="20% - Énfasis2 14 2 3 2 2 2" xfId="4496" xr:uid="{C5F8AA02-30F0-4142-B6FE-F0BA69954F12}"/>
    <cellStyle name="20% - Énfasis2 14 2 3 2 3" xfId="4497" xr:uid="{04747D35-A417-47FD-BA07-E5BF04534FBB}"/>
    <cellStyle name="20% - Énfasis2 14 2 3 3" xfId="4498" xr:uid="{1BC1FE8A-241E-4B88-9955-A53B7ED4CC48}"/>
    <cellStyle name="20% - Énfasis2 14 2 3 3 2" xfId="4499" xr:uid="{6B4572C4-CE38-4DC4-8454-874DB2DE3846}"/>
    <cellStyle name="20% - Énfasis2 14 2 3 4" xfId="4500" xr:uid="{82F2D908-DF97-45BA-AF96-A308ADFE81A7}"/>
    <cellStyle name="20% - Énfasis2 14 2 4" xfId="4501" xr:uid="{F1E39BA6-244C-4F1B-8CD3-3CA087B29491}"/>
    <cellStyle name="20% - Énfasis2 14 2 4 2" xfId="4502" xr:uid="{1F09D455-5A34-4C15-8DA9-D7334E815B21}"/>
    <cellStyle name="20% - Énfasis2 14 2 4 2 2" xfId="4503" xr:uid="{038BC5A2-EB2A-415D-BA33-236A97DC314D}"/>
    <cellStyle name="20% - Énfasis2 14 2 4 3" xfId="4504" xr:uid="{695217ED-0345-4CD0-B033-1D52A80CD9E9}"/>
    <cellStyle name="20% - Énfasis2 14 2 5" xfId="4505" xr:uid="{04ED6811-9010-4940-B989-BD6A9940FC72}"/>
    <cellStyle name="20% - Énfasis2 14 2 5 2" xfId="4506" xr:uid="{FCB62F26-125E-40C5-BEA6-55B6E515BFB8}"/>
    <cellStyle name="20% - Énfasis2 14 2 6" xfId="4507" xr:uid="{67726EF7-49F0-48C1-B52B-B020E827022F}"/>
    <cellStyle name="20% - Énfasis2 14 3" xfId="4508" xr:uid="{14707D5B-88F5-48F0-BA19-1AC2F05C4D73}"/>
    <cellStyle name="20% - Énfasis2 14 3 2" xfId="4509" xr:uid="{FC637936-50E3-4FA5-BECF-3EC7807DC7A0}"/>
    <cellStyle name="20% - Énfasis2 14 3 2 2" xfId="4510" xr:uid="{2C2E5FF3-CA86-4617-9471-73EE291FBB75}"/>
    <cellStyle name="20% - Énfasis2 14 3 2 2 2" xfId="4511" xr:uid="{9624A1B0-5ED2-4830-B3B6-37B9EC39A6E6}"/>
    <cellStyle name="20% - Énfasis2 14 3 2 2 2 2" xfId="4512" xr:uid="{EEBB7CD4-0CE5-45FA-9F0F-48E436DB8F31}"/>
    <cellStyle name="20% - Énfasis2 14 3 2 2 3" xfId="4513" xr:uid="{EFB14D38-6060-4499-AC24-3E97910BACBE}"/>
    <cellStyle name="20% - Énfasis2 14 3 2 3" xfId="4514" xr:uid="{45C3BE6C-9385-43E6-ABD0-2AF6DA87618B}"/>
    <cellStyle name="20% - Énfasis2 14 3 2 3 2" xfId="4515" xr:uid="{91946882-B11B-4F25-AC7C-E86F658ADF84}"/>
    <cellStyle name="20% - Énfasis2 14 3 2 4" xfId="4516" xr:uid="{0FA963C9-C429-4A97-AF34-D1EE241CC76C}"/>
    <cellStyle name="20% - Énfasis2 14 3 3" xfId="4517" xr:uid="{2E7C1974-7A81-45F4-B6B9-E3C57C32A9FA}"/>
    <cellStyle name="20% - Énfasis2 14 3 3 2" xfId="4518" xr:uid="{23BB075F-5213-431E-A036-D6A3B1899AA0}"/>
    <cellStyle name="20% - Énfasis2 14 3 3 2 2" xfId="4519" xr:uid="{50FA9E5D-2AA7-4A8F-8A8B-D7F49208C333}"/>
    <cellStyle name="20% - Énfasis2 14 3 3 3" xfId="4520" xr:uid="{57E573E2-5B13-4D53-A4F6-F304B104E0C3}"/>
    <cellStyle name="20% - Énfasis2 14 3 4" xfId="4521" xr:uid="{635AB359-3FF6-4636-BADE-CFA8BA885D7B}"/>
    <cellStyle name="20% - Énfasis2 14 3 4 2" xfId="4522" xr:uid="{E9AFE0EB-BA67-462B-94E6-1A142E290D93}"/>
    <cellStyle name="20% - Énfasis2 14 3 5" xfId="4523" xr:uid="{BCC0190E-95C3-421A-80BC-7B2860D4DB3D}"/>
    <cellStyle name="20% - Énfasis2 14 4" xfId="4524" xr:uid="{ECC67968-6634-40CA-84FC-8238EDCF86B6}"/>
    <cellStyle name="20% - Énfasis2 14 4 2" xfId="4525" xr:uid="{EB577BE7-00E9-43AA-8207-A7BDEB5881C2}"/>
    <cellStyle name="20% - Énfasis2 14 4 2 2" xfId="4526" xr:uid="{F2565519-CE9A-4F11-B806-02A7D511568A}"/>
    <cellStyle name="20% - Énfasis2 14 4 2 2 2" xfId="4527" xr:uid="{E6221B97-B918-48EE-B4AE-E709E4F21D6F}"/>
    <cellStyle name="20% - Énfasis2 14 4 2 3" xfId="4528" xr:uid="{1919A7F8-B3C6-4FBF-9D77-C046DA7AF82A}"/>
    <cellStyle name="20% - Énfasis2 14 4 3" xfId="4529" xr:uid="{A02AA36C-53AA-4E1B-BCBA-6F97B8E34E15}"/>
    <cellStyle name="20% - Énfasis2 14 4 3 2" xfId="4530" xr:uid="{570F35C2-F5E3-4D48-B008-ABCAB8D6AA2E}"/>
    <cellStyle name="20% - Énfasis2 14 4 4" xfId="4531" xr:uid="{9557A76F-3469-49B1-B658-294DDFE6C5C6}"/>
    <cellStyle name="20% - Énfasis2 14 5" xfId="4532" xr:uid="{983879D3-41D7-4B37-942A-7CAC14D2BFD2}"/>
    <cellStyle name="20% - Énfasis2 14 5 2" xfId="4533" xr:uid="{20E54587-C182-4516-A6CF-0C5B8067476C}"/>
    <cellStyle name="20% - Énfasis2 14 5 2 2" xfId="4534" xr:uid="{3A2FDCA2-DFBC-414A-8132-A605C2D9C3DB}"/>
    <cellStyle name="20% - Énfasis2 14 5 3" xfId="4535" xr:uid="{A63A0755-2762-4C3F-AAF6-D62A3C4AB108}"/>
    <cellStyle name="20% - Énfasis2 14 6" xfId="4536" xr:uid="{76CDBBCB-8CFD-46AE-A299-EF7930249DF2}"/>
    <cellStyle name="20% - Énfasis2 14 6 2" xfId="4537" xr:uid="{331F8559-4B2D-481A-90BA-3EED9452C3EE}"/>
    <cellStyle name="20% - Énfasis2 14 7" xfId="4538" xr:uid="{A95CCCEA-1E96-4E2E-866B-9F9B4EB74C08}"/>
    <cellStyle name="20% - Énfasis2 15" xfId="4539" xr:uid="{E2C4611A-51F0-405D-9BE2-8CA8CE7AC943}"/>
    <cellStyle name="20% - Énfasis2 15 2" xfId="4540" xr:uid="{C1A17FBC-A787-4BAF-9A44-09278689EFFB}"/>
    <cellStyle name="20% - Énfasis2 15 2 2" xfId="4541" xr:uid="{1544ABCB-D264-47F9-BCE7-72719BBFF9C8}"/>
    <cellStyle name="20% - Énfasis2 15 2 2 2" xfId="4542" xr:uid="{5B597FF9-6FAA-43C8-9F5D-08EAB6C0B448}"/>
    <cellStyle name="20% - Énfasis2 15 2 2 2 2" xfId="4543" xr:uid="{142EE121-B1FD-4D38-8CFB-B30C65E8DD80}"/>
    <cellStyle name="20% - Énfasis2 15 2 2 2 2 2" xfId="4544" xr:uid="{202728AB-BD96-485E-9BB4-8C74F8192C9E}"/>
    <cellStyle name="20% - Énfasis2 15 2 2 2 2 2 2" xfId="4545" xr:uid="{A1DE1305-09BB-47BD-A59A-048D9D99DA70}"/>
    <cellStyle name="20% - Énfasis2 15 2 2 2 2 3" xfId="4546" xr:uid="{6A2F805E-DCA2-4DDA-A890-4A71FF0F21FF}"/>
    <cellStyle name="20% - Énfasis2 15 2 2 2 3" xfId="4547" xr:uid="{D614A2B4-F443-4E17-A775-0904D70DEF28}"/>
    <cellStyle name="20% - Énfasis2 15 2 2 2 3 2" xfId="4548" xr:uid="{89565E10-D5C2-420F-A586-87A19E69E1B5}"/>
    <cellStyle name="20% - Énfasis2 15 2 2 2 4" xfId="4549" xr:uid="{EC8D146F-D46D-41F9-966E-ED1C9D247DEC}"/>
    <cellStyle name="20% - Énfasis2 15 2 2 3" xfId="4550" xr:uid="{BEA8F8C1-6DEA-4429-A352-2486E5CC5B47}"/>
    <cellStyle name="20% - Énfasis2 15 2 2 3 2" xfId="4551" xr:uid="{431A6B68-047A-45C8-B2B2-F5485A50EAD8}"/>
    <cellStyle name="20% - Énfasis2 15 2 2 3 2 2" xfId="4552" xr:uid="{16D7667C-3E84-4A05-A8D8-0DE1B4B86C0A}"/>
    <cellStyle name="20% - Énfasis2 15 2 2 3 3" xfId="4553" xr:uid="{7A7F92B4-7A5E-4A40-976C-BD68FB035C94}"/>
    <cellStyle name="20% - Énfasis2 15 2 2 4" xfId="4554" xr:uid="{6C44EDB4-DB70-4432-891B-358733868978}"/>
    <cellStyle name="20% - Énfasis2 15 2 2 4 2" xfId="4555" xr:uid="{84D67155-DE12-407D-8986-BF9DC1C38C97}"/>
    <cellStyle name="20% - Énfasis2 15 2 2 5" xfId="4556" xr:uid="{EFC51E46-788B-4D0F-BB9F-FD26BC5ECDAF}"/>
    <cellStyle name="20% - Énfasis2 15 2 3" xfId="4557" xr:uid="{18760AC2-BBF3-4CAE-923E-E8D455BFD4D8}"/>
    <cellStyle name="20% - Énfasis2 15 2 3 2" xfId="4558" xr:uid="{483A09F8-827E-431B-B7B7-D581F909F0EE}"/>
    <cellStyle name="20% - Énfasis2 15 2 3 2 2" xfId="4559" xr:uid="{B550D490-98C3-4531-88A9-80995A5E61EA}"/>
    <cellStyle name="20% - Énfasis2 15 2 3 2 2 2" xfId="4560" xr:uid="{5D491FE6-5AA5-4FE1-84E7-EA5ADD5BFD9B}"/>
    <cellStyle name="20% - Énfasis2 15 2 3 2 3" xfId="4561" xr:uid="{B9F8DD62-1D1B-4068-8AC5-4502B439819F}"/>
    <cellStyle name="20% - Énfasis2 15 2 3 3" xfId="4562" xr:uid="{7BA198EA-DF86-4ECE-B8A3-9155E034B7A1}"/>
    <cellStyle name="20% - Énfasis2 15 2 3 3 2" xfId="4563" xr:uid="{65496814-FB67-43EA-B185-70D93F5D0EBD}"/>
    <cellStyle name="20% - Énfasis2 15 2 3 4" xfId="4564" xr:uid="{853989E6-2F01-465D-A421-BE8E71100BA9}"/>
    <cellStyle name="20% - Énfasis2 15 2 4" xfId="4565" xr:uid="{9168A7B0-AE57-48D5-9976-CB1D8B0387B9}"/>
    <cellStyle name="20% - Énfasis2 15 2 4 2" xfId="4566" xr:uid="{25C6A291-B05E-4FD4-A7B6-50DC9F2A4662}"/>
    <cellStyle name="20% - Énfasis2 15 2 4 2 2" xfId="4567" xr:uid="{117AE12D-B915-48E8-9D89-DE9B3E0847BA}"/>
    <cellStyle name="20% - Énfasis2 15 2 4 3" xfId="4568" xr:uid="{403C8B7E-477F-4D9E-8C04-D64B38DF91E4}"/>
    <cellStyle name="20% - Énfasis2 15 2 5" xfId="4569" xr:uid="{3B8073CC-336B-4E06-BFA9-E4BE6AC6A02E}"/>
    <cellStyle name="20% - Énfasis2 15 2 5 2" xfId="4570" xr:uid="{3234D617-4EB6-4DE2-B301-E046C48BCCC7}"/>
    <cellStyle name="20% - Énfasis2 15 2 6" xfId="4571" xr:uid="{7402601D-89FC-49C6-8B34-EEE768971C0F}"/>
    <cellStyle name="20% - Énfasis2 15 3" xfId="4572" xr:uid="{23BCF1FE-EDCF-4BAA-8FCD-AE90A230A1AF}"/>
    <cellStyle name="20% - Énfasis2 15 3 2" xfId="4573" xr:uid="{811EE7F3-93CB-4E8A-ABAE-41B65C8441F2}"/>
    <cellStyle name="20% - Énfasis2 15 3 2 2" xfId="4574" xr:uid="{49955832-99EB-4BB0-AFB1-9D179C3DCD12}"/>
    <cellStyle name="20% - Énfasis2 15 3 2 2 2" xfId="4575" xr:uid="{A7DDB4C7-CC1E-4F8E-AC3C-B5ECF84C163F}"/>
    <cellStyle name="20% - Énfasis2 15 3 2 2 2 2" xfId="4576" xr:uid="{5D46C6AB-8565-43FA-A354-ACE7238526B2}"/>
    <cellStyle name="20% - Énfasis2 15 3 2 2 3" xfId="4577" xr:uid="{B1A5094E-4D20-47E2-972F-3DC0F4B61154}"/>
    <cellStyle name="20% - Énfasis2 15 3 2 3" xfId="4578" xr:uid="{F202FCCB-B384-4419-8E69-87BA214A3291}"/>
    <cellStyle name="20% - Énfasis2 15 3 2 3 2" xfId="4579" xr:uid="{9CFA7352-08AC-46AB-BC58-D04D4253A960}"/>
    <cellStyle name="20% - Énfasis2 15 3 2 4" xfId="4580" xr:uid="{E4E86BD3-72C9-4E17-99CF-534C05283830}"/>
    <cellStyle name="20% - Énfasis2 15 3 3" xfId="4581" xr:uid="{9F0D54B0-CEAC-4195-A493-CA653EE66275}"/>
    <cellStyle name="20% - Énfasis2 15 3 3 2" xfId="4582" xr:uid="{E8557121-D294-4B93-832C-43AD83FD8D84}"/>
    <cellStyle name="20% - Énfasis2 15 3 3 2 2" xfId="4583" xr:uid="{EDB14C99-1487-4B67-A9F5-6F1DD2F012AA}"/>
    <cellStyle name="20% - Énfasis2 15 3 3 3" xfId="4584" xr:uid="{5E115519-7FEB-4D31-89CE-2341F97DBF05}"/>
    <cellStyle name="20% - Énfasis2 15 3 4" xfId="4585" xr:uid="{6BEBC9BA-BC60-493B-B29A-4C2195745736}"/>
    <cellStyle name="20% - Énfasis2 15 3 4 2" xfId="4586" xr:uid="{66B6AA18-6CF9-4E82-80F1-C47435FA19A2}"/>
    <cellStyle name="20% - Énfasis2 15 3 5" xfId="4587" xr:uid="{913A02EE-2BE0-4E4D-A163-371D6E7F5B60}"/>
    <cellStyle name="20% - Énfasis2 15 4" xfId="4588" xr:uid="{5C3084EE-3EF7-433F-9442-2226CBCC89EE}"/>
    <cellStyle name="20% - Énfasis2 15 4 2" xfId="4589" xr:uid="{20F3E941-88EE-421C-A137-253CFF0F4655}"/>
    <cellStyle name="20% - Énfasis2 15 4 2 2" xfId="4590" xr:uid="{C67984F0-9329-4D67-AF0C-93E71C13FB14}"/>
    <cellStyle name="20% - Énfasis2 15 4 2 2 2" xfId="4591" xr:uid="{7036F722-2541-4AE8-8267-EEDAE4984B0B}"/>
    <cellStyle name="20% - Énfasis2 15 4 2 3" xfId="4592" xr:uid="{F00DFD30-1D67-47E9-9C2E-D6AF7274099B}"/>
    <cellStyle name="20% - Énfasis2 15 4 3" xfId="4593" xr:uid="{32AC42D2-8D6A-45A4-80E9-A759F138FF35}"/>
    <cellStyle name="20% - Énfasis2 15 4 3 2" xfId="4594" xr:uid="{B234352C-4662-470B-A0A7-00BDED2B94BE}"/>
    <cellStyle name="20% - Énfasis2 15 4 4" xfId="4595" xr:uid="{EAF8DA35-3DD9-40B2-AE6A-1647EA4B23C4}"/>
    <cellStyle name="20% - Énfasis2 15 5" xfId="4596" xr:uid="{0DCC0162-B035-440C-BA27-53FC760BE397}"/>
    <cellStyle name="20% - Énfasis2 15 5 2" xfId="4597" xr:uid="{0D7A9A3D-2A0B-4C56-A980-58AE09EE61B1}"/>
    <cellStyle name="20% - Énfasis2 15 5 2 2" xfId="4598" xr:uid="{A6E44EE6-09FE-486E-9BF1-609C19684C63}"/>
    <cellStyle name="20% - Énfasis2 15 5 3" xfId="4599" xr:uid="{715B6921-1FC2-4DD9-A414-49E91FF0CF41}"/>
    <cellStyle name="20% - Énfasis2 15 6" xfId="4600" xr:uid="{8EEA1599-8607-45F5-A582-C36520A951EF}"/>
    <cellStyle name="20% - Énfasis2 15 6 2" xfId="4601" xr:uid="{DB6E4F31-1313-4A10-9AC2-EDC717FACB88}"/>
    <cellStyle name="20% - Énfasis2 15 7" xfId="4602" xr:uid="{7165C37B-0C08-42D2-AFF1-CA49A1E03009}"/>
    <cellStyle name="20% - Énfasis2 16" xfId="4603" xr:uid="{8D4374E1-6644-495F-83FE-1211F488CBC6}"/>
    <cellStyle name="20% - Énfasis2 16 2" xfId="4604" xr:uid="{93E798F0-BEE2-4BDD-A58B-15D97B5F6602}"/>
    <cellStyle name="20% - Énfasis2 16 2 2" xfId="4605" xr:uid="{98FEB482-8F8A-4BAB-AFA6-D0E60DF0EB50}"/>
    <cellStyle name="20% - Énfasis2 16 2 2 2" xfId="4606" xr:uid="{63CA7415-1FF3-4A01-921C-26A0353FEAA9}"/>
    <cellStyle name="20% - Énfasis2 16 2 2 2 2" xfId="4607" xr:uid="{B425B88F-74E3-4CD5-AEFE-22CA693F2E89}"/>
    <cellStyle name="20% - Énfasis2 16 2 2 2 2 2" xfId="4608" xr:uid="{107D4CC1-77E5-44F8-899B-EF19E9910C8C}"/>
    <cellStyle name="20% - Énfasis2 16 2 2 2 2 2 2" xfId="4609" xr:uid="{92735BD0-7827-4D32-A15C-887E3E351952}"/>
    <cellStyle name="20% - Énfasis2 16 2 2 2 2 3" xfId="4610" xr:uid="{56ADE805-F103-4A18-BEB2-E71B3416CF1C}"/>
    <cellStyle name="20% - Énfasis2 16 2 2 2 3" xfId="4611" xr:uid="{C9CF9084-439F-4B48-B2CA-64F5F411D26D}"/>
    <cellStyle name="20% - Énfasis2 16 2 2 2 3 2" xfId="4612" xr:uid="{6DC55F1F-D96C-4B27-8337-727E655FB180}"/>
    <cellStyle name="20% - Énfasis2 16 2 2 2 4" xfId="4613" xr:uid="{0BC49E44-ED95-4A3A-A467-5A5D37E464BE}"/>
    <cellStyle name="20% - Énfasis2 16 2 2 3" xfId="4614" xr:uid="{7E1FF50D-ADF9-48CF-A381-DE8CD85D3777}"/>
    <cellStyle name="20% - Énfasis2 16 2 2 3 2" xfId="4615" xr:uid="{D914FE52-418B-49B5-BF2B-B99425C4C2F3}"/>
    <cellStyle name="20% - Énfasis2 16 2 2 3 2 2" xfId="4616" xr:uid="{C8B6C305-5809-4E13-8183-FF9E7A100BD6}"/>
    <cellStyle name="20% - Énfasis2 16 2 2 3 3" xfId="4617" xr:uid="{14C53D35-EF81-4CD6-B46C-93EF4F4874A5}"/>
    <cellStyle name="20% - Énfasis2 16 2 2 4" xfId="4618" xr:uid="{1D49FAC9-8B3B-4F26-9EF0-D286786E4F53}"/>
    <cellStyle name="20% - Énfasis2 16 2 2 4 2" xfId="4619" xr:uid="{C646A321-E837-4111-A91E-AFEFCBE2226F}"/>
    <cellStyle name="20% - Énfasis2 16 2 2 5" xfId="4620" xr:uid="{857EA729-5138-45F7-BCDE-45FE3C7F3D5D}"/>
    <cellStyle name="20% - Énfasis2 16 2 3" xfId="4621" xr:uid="{BB187F77-B2D2-4177-9731-C68A2065351F}"/>
    <cellStyle name="20% - Énfasis2 16 2 3 2" xfId="4622" xr:uid="{96E66328-6D57-48EC-88CC-D2AF61EED4C1}"/>
    <cellStyle name="20% - Énfasis2 16 2 3 2 2" xfId="4623" xr:uid="{F55925B1-2806-4B67-B8BF-1F564AEB7DC9}"/>
    <cellStyle name="20% - Énfasis2 16 2 3 2 2 2" xfId="4624" xr:uid="{75CFB7A3-A3A1-4641-8B89-4A289D1BB51A}"/>
    <cellStyle name="20% - Énfasis2 16 2 3 2 3" xfId="4625" xr:uid="{9D0EFBA8-FED2-4AFB-B973-21C42DCD1A57}"/>
    <cellStyle name="20% - Énfasis2 16 2 3 3" xfId="4626" xr:uid="{3ACFE445-09C4-44EC-B383-7BB8CABAD3A5}"/>
    <cellStyle name="20% - Énfasis2 16 2 3 3 2" xfId="4627" xr:uid="{D69F284E-9D91-4FB6-8AAB-D48C75116789}"/>
    <cellStyle name="20% - Énfasis2 16 2 3 4" xfId="4628" xr:uid="{CAC86BA9-8BEB-45F7-BF17-2BE651C7B3D6}"/>
    <cellStyle name="20% - Énfasis2 16 2 4" xfId="4629" xr:uid="{35FB3C23-33F8-462B-8D2F-77C93E07A513}"/>
    <cellStyle name="20% - Énfasis2 16 2 4 2" xfId="4630" xr:uid="{25D28E75-8CFB-45D6-BF29-CE094F77E838}"/>
    <cellStyle name="20% - Énfasis2 16 2 4 2 2" xfId="4631" xr:uid="{F5E9CA9B-D164-4A40-B246-B83EBAEB315B}"/>
    <cellStyle name="20% - Énfasis2 16 2 4 3" xfId="4632" xr:uid="{540EEAFD-0A8A-4549-9B6B-EE7B1C91B7FC}"/>
    <cellStyle name="20% - Énfasis2 16 2 5" xfId="4633" xr:uid="{210EA1E4-98F1-4290-B921-21D8FD4F0E60}"/>
    <cellStyle name="20% - Énfasis2 16 2 5 2" xfId="4634" xr:uid="{705071AA-6DF9-429E-8476-9D3B5530215B}"/>
    <cellStyle name="20% - Énfasis2 16 2 6" xfId="4635" xr:uid="{2B4686E4-8BE9-4737-9811-DC63C0C3A7B9}"/>
    <cellStyle name="20% - Énfasis2 16 3" xfId="4636" xr:uid="{695817F5-5920-4977-9F72-4C82AE26BAC6}"/>
    <cellStyle name="20% - Énfasis2 16 3 2" xfId="4637" xr:uid="{2D5B433F-7115-485C-BDC9-18228931ADEF}"/>
    <cellStyle name="20% - Énfasis2 16 3 2 2" xfId="4638" xr:uid="{0F4E76AD-58FF-4E50-B0AF-18CDE4DAA4FA}"/>
    <cellStyle name="20% - Énfasis2 16 3 2 2 2" xfId="4639" xr:uid="{D8BE4472-36EE-4586-A4D3-289E04D6B000}"/>
    <cellStyle name="20% - Énfasis2 16 3 2 2 2 2" xfId="4640" xr:uid="{1C6CA07C-50EF-42C7-A5D3-E316287FA573}"/>
    <cellStyle name="20% - Énfasis2 16 3 2 2 3" xfId="4641" xr:uid="{E565562C-A6E1-4F60-80B5-B5A697B0738E}"/>
    <cellStyle name="20% - Énfasis2 16 3 2 3" xfId="4642" xr:uid="{D23A527A-B278-4358-8CBF-3583CD75D320}"/>
    <cellStyle name="20% - Énfasis2 16 3 2 3 2" xfId="4643" xr:uid="{A171AFD7-98DF-40F5-A014-CCD6892C7098}"/>
    <cellStyle name="20% - Énfasis2 16 3 2 4" xfId="4644" xr:uid="{32DC3184-E6D2-4C4A-9F31-951A12CD9A17}"/>
    <cellStyle name="20% - Énfasis2 16 3 3" xfId="4645" xr:uid="{F5B58147-D99D-4F0D-9AD6-E4895EB8C58F}"/>
    <cellStyle name="20% - Énfasis2 16 3 3 2" xfId="4646" xr:uid="{8A876324-BEDF-4265-966F-54BB604BC683}"/>
    <cellStyle name="20% - Énfasis2 16 3 3 2 2" xfId="4647" xr:uid="{538BB8EA-6CE9-44A1-B736-7D093A82DC36}"/>
    <cellStyle name="20% - Énfasis2 16 3 3 3" xfId="4648" xr:uid="{B2535E85-4C57-41D8-A42D-B74356A904CC}"/>
    <cellStyle name="20% - Énfasis2 16 3 4" xfId="4649" xr:uid="{8DFD2254-9847-464E-8724-CE30914B2417}"/>
    <cellStyle name="20% - Énfasis2 16 3 4 2" xfId="4650" xr:uid="{08276806-B122-41EB-9E0E-C24575CE8973}"/>
    <cellStyle name="20% - Énfasis2 16 3 5" xfId="4651" xr:uid="{23A59B21-AD63-45C1-9D2F-6F3E3A46BCA6}"/>
    <cellStyle name="20% - Énfasis2 16 4" xfId="4652" xr:uid="{6568597C-92FE-4239-9588-B8850EF888C6}"/>
    <cellStyle name="20% - Énfasis2 16 4 2" xfId="4653" xr:uid="{1F695DEB-93B3-4013-942F-C3E30B5DEE5F}"/>
    <cellStyle name="20% - Énfasis2 16 4 2 2" xfId="4654" xr:uid="{60E6A705-04DD-4907-8149-0E45917A6154}"/>
    <cellStyle name="20% - Énfasis2 16 4 2 2 2" xfId="4655" xr:uid="{EEFEEA10-317A-4C93-80D4-0245A6233CA1}"/>
    <cellStyle name="20% - Énfasis2 16 4 2 3" xfId="4656" xr:uid="{1340A820-5C13-4126-A52C-945FEE076CB3}"/>
    <cellStyle name="20% - Énfasis2 16 4 3" xfId="4657" xr:uid="{0FB94E6D-8B51-4C9B-8B57-8C30BFA7E09C}"/>
    <cellStyle name="20% - Énfasis2 16 4 3 2" xfId="4658" xr:uid="{DABAEFB8-0284-484E-9020-DF08E7D8CC1E}"/>
    <cellStyle name="20% - Énfasis2 16 4 4" xfId="4659" xr:uid="{10D54F2B-0413-439F-8ACE-2D7C79E2D573}"/>
    <cellStyle name="20% - Énfasis2 16 5" xfId="4660" xr:uid="{236A700A-F34C-40DF-86D3-AE26EAF229B8}"/>
    <cellStyle name="20% - Énfasis2 16 5 2" xfId="4661" xr:uid="{6AEDBB54-B97D-4389-BC89-531BAEF2ED6B}"/>
    <cellStyle name="20% - Énfasis2 16 5 2 2" xfId="4662" xr:uid="{B3D4B77B-A711-4A75-AEEC-C593A051F37D}"/>
    <cellStyle name="20% - Énfasis2 16 5 3" xfId="4663" xr:uid="{2D42A788-A314-4CAC-84F9-B512EE800C14}"/>
    <cellStyle name="20% - Énfasis2 16 6" xfId="4664" xr:uid="{CFB067A6-F635-4966-A0BF-985B2BBD7EF8}"/>
    <cellStyle name="20% - Énfasis2 16 6 2" xfId="4665" xr:uid="{F2D71B52-9832-4033-8B43-FC9D071B31DE}"/>
    <cellStyle name="20% - Énfasis2 16 7" xfId="4666" xr:uid="{09ED269B-52E8-4E68-9A3B-43FB9BC60116}"/>
    <cellStyle name="20% - Énfasis2 17" xfId="4667" xr:uid="{727BF2CC-3573-43FF-AF8F-561CFF54BF4C}"/>
    <cellStyle name="20% - Énfasis2 17 2" xfId="4668" xr:uid="{9FF89437-5A4D-47D3-953B-9E359901D6D4}"/>
    <cellStyle name="20% - Énfasis2 17 2 2" xfId="4669" xr:uid="{4573621C-9B5C-481E-8379-79442A7667DF}"/>
    <cellStyle name="20% - Énfasis2 17 2 2 2" xfId="4670" xr:uid="{3F0A7495-861B-4112-A20A-803A84082939}"/>
    <cellStyle name="20% - Énfasis2 17 2 2 2 2" xfId="4671" xr:uid="{87158E62-8290-4E56-A45F-F5500D216658}"/>
    <cellStyle name="20% - Énfasis2 17 2 2 2 2 2" xfId="4672" xr:uid="{C23920AB-D1A2-4CA5-881D-E3A21C47FFBA}"/>
    <cellStyle name="20% - Énfasis2 17 2 2 2 2 2 2" xfId="4673" xr:uid="{16FE64E5-99DE-454D-8CDC-06B8E31146FF}"/>
    <cellStyle name="20% - Énfasis2 17 2 2 2 2 3" xfId="4674" xr:uid="{272466F7-E1B7-4F2F-A099-EC8662E865E9}"/>
    <cellStyle name="20% - Énfasis2 17 2 2 2 3" xfId="4675" xr:uid="{A245497E-9904-4B34-992B-9E5543458BF8}"/>
    <cellStyle name="20% - Énfasis2 17 2 2 2 3 2" xfId="4676" xr:uid="{E45DF3F9-45BA-44EA-AF10-3106DF09B6B1}"/>
    <cellStyle name="20% - Énfasis2 17 2 2 2 4" xfId="4677" xr:uid="{7A9F8FCB-798E-49BA-A265-318ED85E0C27}"/>
    <cellStyle name="20% - Énfasis2 17 2 2 3" xfId="4678" xr:uid="{30B0ED6E-069D-4C47-A51B-2584AFAB4A5A}"/>
    <cellStyle name="20% - Énfasis2 17 2 2 3 2" xfId="4679" xr:uid="{741B4CD5-AC19-45A8-A767-372892E76176}"/>
    <cellStyle name="20% - Énfasis2 17 2 2 3 2 2" xfId="4680" xr:uid="{0D1EF8F4-3540-4736-B196-9D3C08BFEAEA}"/>
    <cellStyle name="20% - Énfasis2 17 2 2 3 3" xfId="4681" xr:uid="{B746E112-D8F9-420C-8BA9-A7E8A2E8B2EB}"/>
    <cellStyle name="20% - Énfasis2 17 2 2 4" xfId="4682" xr:uid="{6A90BCF8-8866-45C7-93D3-092C09812A00}"/>
    <cellStyle name="20% - Énfasis2 17 2 2 4 2" xfId="4683" xr:uid="{49861465-CF63-4F32-8A82-128E27573907}"/>
    <cellStyle name="20% - Énfasis2 17 2 2 5" xfId="4684" xr:uid="{641C2286-5D88-4E70-86E4-FB9D76056455}"/>
    <cellStyle name="20% - Énfasis2 17 2 3" xfId="4685" xr:uid="{4BD1EAB2-3A04-4796-896D-C1FBFDA773B7}"/>
    <cellStyle name="20% - Énfasis2 17 2 3 2" xfId="4686" xr:uid="{1E6FCAC6-E1C0-4EBE-91A4-F5FA77322034}"/>
    <cellStyle name="20% - Énfasis2 17 2 3 2 2" xfId="4687" xr:uid="{46D882C6-3F84-4814-B703-2FABC80D0713}"/>
    <cellStyle name="20% - Énfasis2 17 2 3 2 2 2" xfId="4688" xr:uid="{406597F4-D16E-4A1E-B8AA-5AC6C98B2D0B}"/>
    <cellStyle name="20% - Énfasis2 17 2 3 2 3" xfId="4689" xr:uid="{D7DDF3CC-23D2-4ABF-AD6D-1DE7EA63AF3A}"/>
    <cellStyle name="20% - Énfasis2 17 2 3 3" xfId="4690" xr:uid="{B062414B-C4A7-4955-8C12-1ECA43CE87B4}"/>
    <cellStyle name="20% - Énfasis2 17 2 3 3 2" xfId="4691" xr:uid="{0775B036-1C5C-407F-BDDE-B60C2A254BA9}"/>
    <cellStyle name="20% - Énfasis2 17 2 3 4" xfId="4692" xr:uid="{386CA9A1-6175-4D5A-A6A3-0AF3B90136F2}"/>
    <cellStyle name="20% - Énfasis2 17 2 4" xfId="4693" xr:uid="{B1693F3A-7A4C-413C-B802-246A47BCD94C}"/>
    <cellStyle name="20% - Énfasis2 17 2 4 2" xfId="4694" xr:uid="{B5522091-1DA3-41BE-BF97-34F4E57DFD48}"/>
    <cellStyle name="20% - Énfasis2 17 2 4 2 2" xfId="4695" xr:uid="{2F67324C-7ACB-4935-BBE3-8A5D2146DD29}"/>
    <cellStyle name="20% - Énfasis2 17 2 4 3" xfId="4696" xr:uid="{401F905D-E527-42C7-B3BB-BC6F6A60D423}"/>
    <cellStyle name="20% - Énfasis2 17 2 5" xfId="4697" xr:uid="{64EF3EB1-6902-45E5-AA88-E590838A7476}"/>
    <cellStyle name="20% - Énfasis2 17 2 5 2" xfId="4698" xr:uid="{D4BCF7A7-A4CB-43DF-9C27-A69CDE4E944C}"/>
    <cellStyle name="20% - Énfasis2 17 2 6" xfId="4699" xr:uid="{ADBE8B96-0BCA-438D-A4CB-56E22E9DD3FD}"/>
    <cellStyle name="20% - Énfasis2 17 3" xfId="4700" xr:uid="{5DB6A329-1641-40F8-9AD2-042C9103097E}"/>
    <cellStyle name="20% - Énfasis2 17 3 2" xfId="4701" xr:uid="{5FE6D56B-7749-4B6C-B149-FAAB6CEA34C6}"/>
    <cellStyle name="20% - Énfasis2 17 3 2 2" xfId="4702" xr:uid="{DAADA357-1A1D-4A5E-81C5-D07D4C392C7B}"/>
    <cellStyle name="20% - Énfasis2 17 3 2 2 2" xfId="4703" xr:uid="{37D3423D-0E3F-484F-BE35-B174EE5A69B3}"/>
    <cellStyle name="20% - Énfasis2 17 3 2 2 2 2" xfId="4704" xr:uid="{6F11FD82-FC35-4DAA-8DF2-952819756E94}"/>
    <cellStyle name="20% - Énfasis2 17 3 2 2 3" xfId="4705" xr:uid="{1F5A542C-1429-4269-9CD8-2116B778AA1C}"/>
    <cellStyle name="20% - Énfasis2 17 3 2 3" xfId="4706" xr:uid="{E9D66D58-FC5B-49DF-8851-FAABDD75C6A5}"/>
    <cellStyle name="20% - Énfasis2 17 3 2 3 2" xfId="4707" xr:uid="{6A91E4F3-D8B7-415A-8608-4C92122C8BD7}"/>
    <cellStyle name="20% - Énfasis2 17 3 2 4" xfId="4708" xr:uid="{BBCF2DDD-8556-40C5-B58D-698EDC9ED5E6}"/>
    <cellStyle name="20% - Énfasis2 17 3 3" xfId="4709" xr:uid="{F4EF7332-7BF4-43F6-9D03-E1288A5173BF}"/>
    <cellStyle name="20% - Énfasis2 17 3 3 2" xfId="4710" xr:uid="{75361C90-C9AA-4A07-997B-47BACF01560F}"/>
    <cellStyle name="20% - Énfasis2 17 3 3 2 2" xfId="4711" xr:uid="{1CD7BEB3-A4D1-49B2-AAD1-2CDAB33B297E}"/>
    <cellStyle name="20% - Énfasis2 17 3 3 3" xfId="4712" xr:uid="{95090D2C-D8CF-4E6B-A8C6-DE6467F79B6E}"/>
    <cellStyle name="20% - Énfasis2 17 3 4" xfId="4713" xr:uid="{8275A69D-2E1A-45E7-972F-BE3927AEC0DA}"/>
    <cellStyle name="20% - Énfasis2 17 3 4 2" xfId="4714" xr:uid="{BB74FEF8-D857-4544-A02A-A2BE0A958F2D}"/>
    <cellStyle name="20% - Énfasis2 17 3 5" xfId="4715" xr:uid="{3CF1CDA5-46A1-409F-AD93-0C1F0EAF1941}"/>
    <cellStyle name="20% - Énfasis2 17 4" xfId="4716" xr:uid="{7BCBB217-A7F1-41EA-BDD9-82AFF2AC56EE}"/>
    <cellStyle name="20% - Énfasis2 17 4 2" xfId="4717" xr:uid="{8A0F03D1-FF8B-4929-9C6D-6F7A24BFE4F3}"/>
    <cellStyle name="20% - Énfasis2 17 4 2 2" xfId="4718" xr:uid="{D64D29E2-E808-4801-8D5E-7E17162A2FD8}"/>
    <cellStyle name="20% - Énfasis2 17 4 2 2 2" xfId="4719" xr:uid="{5BEA6D15-5E4C-419B-BB25-0BEBD15DA66E}"/>
    <cellStyle name="20% - Énfasis2 17 4 2 3" xfId="4720" xr:uid="{E68C38EA-0197-4927-8D31-1091F82EEBE6}"/>
    <cellStyle name="20% - Énfasis2 17 4 3" xfId="4721" xr:uid="{59DE9DC0-18AB-4CB0-B8D3-883ED0C05DAE}"/>
    <cellStyle name="20% - Énfasis2 17 4 3 2" xfId="4722" xr:uid="{2DA3F3C3-7291-4DCA-A33D-87AB8BE1B1F8}"/>
    <cellStyle name="20% - Énfasis2 17 4 4" xfId="4723" xr:uid="{D9B64974-B5B2-487B-BBA4-E96CBEF246E6}"/>
    <cellStyle name="20% - Énfasis2 17 5" xfId="4724" xr:uid="{765F23E7-0B37-4C9C-B7F6-958A419F7E6F}"/>
    <cellStyle name="20% - Énfasis2 17 5 2" xfId="4725" xr:uid="{B05A1AA6-2742-47D2-8889-7F632D979E84}"/>
    <cellStyle name="20% - Énfasis2 17 5 2 2" xfId="4726" xr:uid="{DB8816D7-7759-4A13-91F5-C8A5371772B1}"/>
    <cellStyle name="20% - Énfasis2 17 5 3" xfId="4727" xr:uid="{6A16CC78-EE73-4614-A8EA-2AFBDE7B8F43}"/>
    <cellStyle name="20% - Énfasis2 17 6" xfId="4728" xr:uid="{10AAC58B-2964-408C-A61D-1C10829F50F8}"/>
    <cellStyle name="20% - Énfasis2 17 6 2" xfId="4729" xr:uid="{E85D7C6C-7741-44DF-9C6A-DACD33FEBB56}"/>
    <cellStyle name="20% - Énfasis2 17 7" xfId="4730" xr:uid="{A2EDB5ED-76F9-4483-A74C-0297DE4D8E78}"/>
    <cellStyle name="20% - Énfasis2 18" xfId="4731" xr:uid="{E257D745-EDAC-4367-9748-3F3398285E37}"/>
    <cellStyle name="20% - Énfasis2 18 2" xfId="4732" xr:uid="{0E9F0A4C-9FBA-47F8-8F21-2B67E1D35BDB}"/>
    <cellStyle name="20% - Énfasis2 18 2 2" xfId="4733" xr:uid="{C99EC784-506C-42FC-BEC1-2EA75D198D5E}"/>
    <cellStyle name="20% - Énfasis2 18 2 2 2" xfId="4734" xr:uid="{839DF3E5-24B7-417E-BC5C-50DA4D71AEE4}"/>
    <cellStyle name="20% - Énfasis2 18 2 2 2 2" xfId="4735" xr:uid="{A4DC6AE2-8CF5-46C0-9C2C-01159517BF1D}"/>
    <cellStyle name="20% - Énfasis2 18 2 2 2 2 2" xfId="4736" xr:uid="{6434DEAE-C2D5-4C77-B4A6-6B8DD8F4692B}"/>
    <cellStyle name="20% - Énfasis2 18 2 2 2 3" xfId="4737" xr:uid="{94907BD1-389E-427C-B0BE-44103F453C9A}"/>
    <cellStyle name="20% - Énfasis2 18 2 2 3" xfId="4738" xr:uid="{9082069F-25D0-46FA-B8A4-151444CB4B78}"/>
    <cellStyle name="20% - Énfasis2 18 2 2 3 2" xfId="4739" xr:uid="{E71C6D54-E41E-4BAC-8ADB-888A5BBF082A}"/>
    <cellStyle name="20% - Énfasis2 18 2 2 4" xfId="4740" xr:uid="{3DB0CAB2-2A99-4071-BDD3-E9351BF0A19D}"/>
    <cellStyle name="20% - Énfasis2 18 2 3" xfId="4741" xr:uid="{423DDADE-304D-4492-8EEC-D85E134D7FDA}"/>
    <cellStyle name="20% - Énfasis2 18 2 3 2" xfId="4742" xr:uid="{62E6926E-13DA-4D40-A99E-3E618FC8DCB8}"/>
    <cellStyle name="20% - Énfasis2 18 2 3 2 2" xfId="4743" xr:uid="{E869FDB7-2C9B-4FD8-970B-F482FE3AEB39}"/>
    <cellStyle name="20% - Énfasis2 18 2 3 3" xfId="4744" xr:uid="{CC649FBA-F158-4570-BD98-5D1F24F3C964}"/>
    <cellStyle name="20% - Énfasis2 18 2 4" xfId="4745" xr:uid="{1B0AD8C4-90EE-4306-AE5B-9F65B13E5FB1}"/>
    <cellStyle name="20% - Énfasis2 18 2 4 2" xfId="4746" xr:uid="{AE2BDB1D-DAFF-4351-919C-A790B6BFC9ED}"/>
    <cellStyle name="20% - Énfasis2 18 2 5" xfId="4747" xr:uid="{DB571D77-69B7-458D-A043-6A83CDCA3A8E}"/>
    <cellStyle name="20% - Énfasis2 18 3" xfId="4748" xr:uid="{574DE33C-5D59-4889-A852-F602B3E784B1}"/>
    <cellStyle name="20% - Énfasis2 18 3 2" xfId="4749" xr:uid="{D74707B7-2EC9-45EC-A2ED-173BC0CDEE04}"/>
    <cellStyle name="20% - Énfasis2 18 3 2 2" xfId="4750" xr:uid="{DFB8D981-4222-46CB-A9D8-C040FA175B66}"/>
    <cellStyle name="20% - Énfasis2 18 3 2 2 2" xfId="4751" xr:uid="{6027851D-EA4B-4BB7-AFBC-592E3916691C}"/>
    <cellStyle name="20% - Énfasis2 18 3 2 3" xfId="4752" xr:uid="{D2109ED1-0511-44BA-A1E0-50EE7A257282}"/>
    <cellStyle name="20% - Énfasis2 18 3 3" xfId="4753" xr:uid="{16A13519-2603-4F73-8B6B-95E7759CB606}"/>
    <cellStyle name="20% - Énfasis2 18 3 3 2" xfId="4754" xr:uid="{CB6217C7-9D41-47D1-B03D-106D458CA6FD}"/>
    <cellStyle name="20% - Énfasis2 18 3 4" xfId="4755" xr:uid="{3C846DD8-1A56-4208-B3AC-9A46833417CB}"/>
    <cellStyle name="20% - Énfasis2 18 4" xfId="4756" xr:uid="{409FEFFA-6CE0-474F-837F-1FC0CC04C127}"/>
    <cellStyle name="20% - Énfasis2 18 4 2" xfId="4757" xr:uid="{48B33396-0049-44EB-936E-E3AC0F3ADC64}"/>
    <cellStyle name="20% - Énfasis2 18 4 2 2" xfId="4758" xr:uid="{14C61C12-3F4A-4369-A2D3-E5CE319FAD61}"/>
    <cellStyle name="20% - Énfasis2 18 4 3" xfId="4759" xr:uid="{56A1A315-5C7A-4464-9519-8F0E0C06CB16}"/>
    <cellStyle name="20% - Énfasis2 18 5" xfId="4760" xr:uid="{0C59365C-4331-444F-9473-1EE26E8CF934}"/>
    <cellStyle name="20% - Énfasis2 18 5 2" xfId="4761" xr:uid="{AC8A50C7-E294-4BC7-AF98-86824482FC0A}"/>
    <cellStyle name="20% - Énfasis2 18 6" xfId="4762" xr:uid="{2960AAB3-BA82-4D97-BD1C-F33F407F17E6}"/>
    <cellStyle name="20% - Énfasis2 19" xfId="4763" xr:uid="{F651CC2A-DE4E-415F-B333-E2E0797B84E5}"/>
    <cellStyle name="20% - Énfasis2 19 2" xfId="4764" xr:uid="{DC8D18E3-87DF-40CE-8BB1-9B96550DC04F}"/>
    <cellStyle name="20% - Énfasis2 19 2 2" xfId="4765" xr:uid="{4331A5C0-8EC6-45EE-9483-117C3117FAB1}"/>
    <cellStyle name="20% - Énfasis2 19 2 2 2" xfId="4766" xr:uid="{A2D6281B-3CE7-46CC-8325-7E565BCE854A}"/>
    <cellStyle name="20% - Énfasis2 19 2 2 2 2" xfId="4767" xr:uid="{644DA9AE-74B6-4FE6-B615-0F9A4837F314}"/>
    <cellStyle name="20% - Énfasis2 19 2 2 3" xfId="4768" xr:uid="{654DF48C-5BAA-496F-8BCF-DA20799E6B33}"/>
    <cellStyle name="20% - Énfasis2 19 2 3" xfId="4769" xr:uid="{B787F4F3-5219-4573-B798-05BF336290A0}"/>
    <cellStyle name="20% - Énfasis2 19 2 3 2" xfId="4770" xr:uid="{9D030862-6E3C-4535-BD5A-8B828BB5E628}"/>
    <cellStyle name="20% - Énfasis2 19 2 4" xfId="4771" xr:uid="{3EAD80C0-5BA1-41F0-A97C-84901CC1EC56}"/>
    <cellStyle name="20% - Énfasis2 19 3" xfId="4772" xr:uid="{1CC4799D-3CB5-4096-9171-B1269909953E}"/>
    <cellStyle name="20% - Énfasis2 19 3 2" xfId="4773" xr:uid="{1966902A-52D9-4531-9EEA-5CA95DBD0999}"/>
    <cellStyle name="20% - Énfasis2 19 3 2 2" xfId="4774" xr:uid="{26694919-A1C5-40C3-9500-8ED07658A2D6}"/>
    <cellStyle name="20% - Énfasis2 19 3 3" xfId="4775" xr:uid="{4789AD70-DDE2-45D3-A2FF-2F9DC539EDD3}"/>
    <cellStyle name="20% - Énfasis2 19 4" xfId="4776" xr:uid="{DA1F1903-2C0A-453E-B807-4E5AAB4511C7}"/>
    <cellStyle name="20% - Énfasis2 19 4 2" xfId="4777" xr:uid="{FF8CF80A-5506-467F-8DBF-BF8C5042E443}"/>
    <cellStyle name="20% - Énfasis2 19 5" xfId="4778" xr:uid="{62343040-A7E1-4277-A47D-1794A205D5BF}"/>
    <cellStyle name="20% - Énfasis2 2" xfId="10" xr:uid="{C36188DB-BD0E-48F6-A4EF-3FF10A34F1B3}"/>
    <cellStyle name="20% - Énfasis2 2 10" xfId="4780" xr:uid="{3A755B48-792E-480C-8605-CA3E62162DC5}"/>
    <cellStyle name="20% - Énfasis2 2 10 2" xfId="4781" xr:uid="{58347B2C-5E53-4241-A82D-D27A1B8082BB}"/>
    <cellStyle name="20% - Énfasis2 2 10 2 2" xfId="4782" xr:uid="{75F5418F-C124-459B-B72B-BF3CE901BAF4}"/>
    <cellStyle name="20% - Énfasis2 2 10 2 2 2" xfId="4783" xr:uid="{37C9F58F-0473-4F4D-9903-B168F59A93EE}"/>
    <cellStyle name="20% - Énfasis2 2 10 2 2 2 2" xfId="4784" xr:uid="{885D8E0A-96B6-4EF3-9954-A650AE8F9A25}"/>
    <cellStyle name="20% - Énfasis2 2 10 2 2 2 2 2" xfId="4785" xr:uid="{991B895E-2FA8-447C-9035-44CE2EB4EC1F}"/>
    <cellStyle name="20% - Énfasis2 2 10 2 2 2 2 2 2" xfId="4786" xr:uid="{D894281C-F884-4049-96C3-E74F192736E1}"/>
    <cellStyle name="20% - Énfasis2 2 10 2 2 2 2 3" xfId="4787" xr:uid="{C3BEFCDB-EEAB-47BF-9209-0486B0FDCB35}"/>
    <cellStyle name="20% - Énfasis2 2 10 2 2 2 3" xfId="4788" xr:uid="{0D7FDCA4-CC79-4812-B8B2-C0D0284C314D}"/>
    <cellStyle name="20% - Énfasis2 2 10 2 2 2 3 2" xfId="4789" xr:uid="{0B97FB29-E710-42A2-8A64-C1E71368F66C}"/>
    <cellStyle name="20% - Énfasis2 2 10 2 2 2 4" xfId="4790" xr:uid="{32BE9160-DF77-4723-8D16-95767B054C67}"/>
    <cellStyle name="20% - Énfasis2 2 10 2 2 3" xfId="4791" xr:uid="{2893FA33-BDDC-4A25-AE43-2DB51740AD07}"/>
    <cellStyle name="20% - Énfasis2 2 10 2 2 3 2" xfId="4792" xr:uid="{51E7EA0D-FA98-41F6-9E66-99E923906910}"/>
    <cellStyle name="20% - Énfasis2 2 10 2 2 3 2 2" xfId="4793" xr:uid="{01F85D43-88B8-4508-8446-0315F73DBA83}"/>
    <cellStyle name="20% - Énfasis2 2 10 2 2 3 3" xfId="4794" xr:uid="{2EF1BE63-F55B-49A6-85ED-42921C5A34F1}"/>
    <cellStyle name="20% - Énfasis2 2 10 2 2 4" xfId="4795" xr:uid="{91902986-F672-4133-83F2-83A928F011FF}"/>
    <cellStyle name="20% - Énfasis2 2 10 2 2 4 2" xfId="4796" xr:uid="{44AE847A-59AA-4294-9515-ED81AE960F5C}"/>
    <cellStyle name="20% - Énfasis2 2 10 2 2 5" xfId="4797" xr:uid="{3D22C2B7-B2CC-40AC-AD75-0AD871C89AC5}"/>
    <cellStyle name="20% - Énfasis2 2 10 2 3" xfId="4798" xr:uid="{189BD851-D7DD-4FA5-A978-FC6050A9C0DA}"/>
    <cellStyle name="20% - Énfasis2 2 10 2 3 2" xfId="4799" xr:uid="{5F76FA4B-8A17-4C0F-98C2-CCFB341B6D08}"/>
    <cellStyle name="20% - Énfasis2 2 10 2 3 2 2" xfId="4800" xr:uid="{40388251-36C9-48E9-9988-895FBE6AE2E6}"/>
    <cellStyle name="20% - Énfasis2 2 10 2 3 2 2 2" xfId="4801" xr:uid="{E7C62B09-33B6-4DE5-B8FE-0F308A26EF65}"/>
    <cellStyle name="20% - Énfasis2 2 10 2 3 2 3" xfId="4802" xr:uid="{1768F284-6CE6-4869-9CB3-893172EDAB3D}"/>
    <cellStyle name="20% - Énfasis2 2 10 2 3 3" xfId="4803" xr:uid="{495D88DC-650E-4790-B862-912B4FA52EC7}"/>
    <cellStyle name="20% - Énfasis2 2 10 2 3 3 2" xfId="4804" xr:uid="{23D8DC6F-CA5B-46A7-B1DE-D13AB611A352}"/>
    <cellStyle name="20% - Énfasis2 2 10 2 3 4" xfId="4805" xr:uid="{2A90440C-662D-4567-9513-DE96B93E3F90}"/>
    <cellStyle name="20% - Énfasis2 2 10 2 4" xfId="4806" xr:uid="{F5F07F9A-9265-4D07-B8EE-F2E7DAC3A0C7}"/>
    <cellStyle name="20% - Énfasis2 2 10 2 4 2" xfId="4807" xr:uid="{71A10428-9342-45A9-8DFB-2E82BCF2155B}"/>
    <cellStyle name="20% - Énfasis2 2 10 2 4 2 2" xfId="4808" xr:uid="{8E92AF2B-EE91-4273-9A27-F7C844F9569F}"/>
    <cellStyle name="20% - Énfasis2 2 10 2 4 3" xfId="4809" xr:uid="{045D760E-BD6F-44D3-A108-180DBA8768C1}"/>
    <cellStyle name="20% - Énfasis2 2 10 2 5" xfId="4810" xr:uid="{D05327D0-C388-462B-95F0-22B90EF96E51}"/>
    <cellStyle name="20% - Énfasis2 2 10 2 5 2" xfId="4811" xr:uid="{277AB37F-C922-400E-9CC3-FB1C2C8283F2}"/>
    <cellStyle name="20% - Énfasis2 2 10 2 6" xfId="4812" xr:uid="{D254FB7A-D64D-45C8-A213-552A53923580}"/>
    <cellStyle name="20% - Énfasis2 2 10 3" xfId="4813" xr:uid="{55747A0F-0845-4ACC-A733-21765F67E1C5}"/>
    <cellStyle name="20% - Énfasis2 2 10 3 2" xfId="4814" xr:uid="{CCF3CCA8-A28B-4A5C-A83B-6D6925838F78}"/>
    <cellStyle name="20% - Énfasis2 2 10 3 2 2" xfId="4815" xr:uid="{4298671E-E8F5-4FCC-8E5D-9F1142C72B6F}"/>
    <cellStyle name="20% - Énfasis2 2 10 3 2 2 2" xfId="4816" xr:uid="{70B5B939-F798-46C9-85B2-E89426F62906}"/>
    <cellStyle name="20% - Énfasis2 2 10 3 2 2 2 2" xfId="4817" xr:uid="{BB860502-68D9-4B2B-AD1A-FB133DCB7B2D}"/>
    <cellStyle name="20% - Énfasis2 2 10 3 2 2 3" xfId="4818" xr:uid="{31D46DBD-7B5E-4181-BB10-0888455310C5}"/>
    <cellStyle name="20% - Énfasis2 2 10 3 2 3" xfId="4819" xr:uid="{F783D33C-DF58-49CF-883E-CCCCF194121D}"/>
    <cellStyle name="20% - Énfasis2 2 10 3 2 3 2" xfId="4820" xr:uid="{89006375-D645-4C66-B16E-0886BB75A35F}"/>
    <cellStyle name="20% - Énfasis2 2 10 3 2 4" xfId="4821" xr:uid="{8B27499D-2D25-4335-9611-B96B688DB7EF}"/>
    <cellStyle name="20% - Énfasis2 2 10 3 3" xfId="4822" xr:uid="{2C4074A2-CF69-4A4D-BD3D-10599F1EF14F}"/>
    <cellStyle name="20% - Énfasis2 2 10 3 3 2" xfId="4823" xr:uid="{195C5F08-81A2-4382-AA57-2A97E143265A}"/>
    <cellStyle name="20% - Énfasis2 2 10 3 3 2 2" xfId="4824" xr:uid="{71AD9248-0449-46FB-BB49-7420B55D9BCA}"/>
    <cellStyle name="20% - Énfasis2 2 10 3 3 3" xfId="4825" xr:uid="{5DA550C1-B11E-4FEA-8DD4-4CCF9F8BEBE8}"/>
    <cellStyle name="20% - Énfasis2 2 10 3 4" xfId="4826" xr:uid="{6F6FE37E-F410-4E06-BB01-BE6641A1AAA5}"/>
    <cellStyle name="20% - Énfasis2 2 10 3 4 2" xfId="4827" xr:uid="{640CE153-7135-40CD-B235-67319505D29D}"/>
    <cellStyle name="20% - Énfasis2 2 10 3 5" xfId="4828" xr:uid="{992AA97A-78C4-4167-8F67-430D9B47B162}"/>
    <cellStyle name="20% - Énfasis2 2 10 4" xfId="4829" xr:uid="{2282DD65-3A7F-4EFE-974D-90CD06B94570}"/>
    <cellStyle name="20% - Énfasis2 2 10 4 2" xfId="4830" xr:uid="{9A64245F-040E-4E01-9C91-B336712D89BF}"/>
    <cellStyle name="20% - Énfasis2 2 10 4 2 2" xfId="4831" xr:uid="{CE290103-E6F9-4604-B5A1-D29BA4C7A30E}"/>
    <cellStyle name="20% - Énfasis2 2 10 4 2 2 2" xfId="4832" xr:uid="{E180AE5E-E10B-41A3-B1AB-49ABC201213F}"/>
    <cellStyle name="20% - Énfasis2 2 10 4 2 3" xfId="4833" xr:uid="{7FEF7CB1-D989-465E-B943-4210100A06F6}"/>
    <cellStyle name="20% - Énfasis2 2 10 4 3" xfId="4834" xr:uid="{42A20715-11DE-4267-BEE3-50BB873B976C}"/>
    <cellStyle name="20% - Énfasis2 2 10 4 3 2" xfId="4835" xr:uid="{2B183FF5-B486-4888-B4C3-04D8835750A1}"/>
    <cellStyle name="20% - Énfasis2 2 10 4 4" xfId="4836" xr:uid="{AAB6AE18-2033-4167-94B8-B4356C1EFEB5}"/>
    <cellStyle name="20% - Énfasis2 2 10 5" xfId="4837" xr:uid="{FC6B4790-A726-499B-A454-38B0CD8E2C3D}"/>
    <cellStyle name="20% - Énfasis2 2 10 5 2" xfId="4838" xr:uid="{0EE34806-73B9-4501-A76F-5A52B8017C9E}"/>
    <cellStyle name="20% - Énfasis2 2 10 5 2 2" xfId="4839" xr:uid="{38E1E48F-4E9E-43F3-9C9C-EC445E3FAA10}"/>
    <cellStyle name="20% - Énfasis2 2 10 5 3" xfId="4840" xr:uid="{F1887797-DCC3-4B62-878B-4036CEEEFA7A}"/>
    <cellStyle name="20% - Énfasis2 2 10 6" xfId="4841" xr:uid="{BCF07675-7A8A-4322-99F0-65844DFFF426}"/>
    <cellStyle name="20% - Énfasis2 2 10 6 2" xfId="4842" xr:uid="{D8CC90CF-1E9D-4920-B796-A3B0DF03E503}"/>
    <cellStyle name="20% - Énfasis2 2 10 7" xfId="4843" xr:uid="{1F90D09D-EA26-4BE4-A190-C9A445F227D8}"/>
    <cellStyle name="20% - Énfasis2 2 11" xfId="4844" xr:uid="{6FDA5D29-560F-438E-8797-8BECFFC58F3E}"/>
    <cellStyle name="20% - Énfasis2 2 11 2" xfId="4845" xr:uid="{C2876842-689E-4E44-B19D-DC79E4C423F4}"/>
    <cellStyle name="20% - Énfasis2 2 11 2 2" xfId="4846" xr:uid="{90C496F7-E195-4E9A-9E49-53BE39222DED}"/>
    <cellStyle name="20% - Énfasis2 2 11 2 2 2" xfId="4847" xr:uid="{8935B72D-4BE8-4322-898D-32355FAD6755}"/>
    <cellStyle name="20% - Énfasis2 2 11 2 2 2 2" xfId="4848" xr:uid="{5237DBB4-F995-42C5-A391-DF971C16883C}"/>
    <cellStyle name="20% - Énfasis2 2 11 2 2 2 2 2" xfId="4849" xr:uid="{FC95F662-F426-4958-A03F-0A50F6936540}"/>
    <cellStyle name="20% - Énfasis2 2 11 2 2 2 2 2 2" xfId="4850" xr:uid="{B92FC5FD-4A04-44E2-A11C-7DD879DF5402}"/>
    <cellStyle name="20% - Énfasis2 2 11 2 2 2 2 3" xfId="4851" xr:uid="{CB6EA1FE-2C6F-4F07-B016-A656B98E3AF4}"/>
    <cellStyle name="20% - Énfasis2 2 11 2 2 2 3" xfId="4852" xr:uid="{1457699D-503C-4715-AEFD-F65D2497CA25}"/>
    <cellStyle name="20% - Énfasis2 2 11 2 2 2 3 2" xfId="4853" xr:uid="{A949EA03-E247-4836-9A32-84AC6D03EA0D}"/>
    <cellStyle name="20% - Énfasis2 2 11 2 2 2 4" xfId="4854" xr:uid="{56E610A0-6FD5-4303-B879-901F13DD2D82}"/>
    <cellStyle name="20% - Énfasis2 2 11 2 2 3" xfId="4855" xr:uid="{67072D4F-0C27-419A-A699-8B672B241B07}"/>
    <cellStyle name="20% - Énfasis2 2 11 2 2 3 2" xfId="4856" xr:uid="{C5E31145-DE76-4CC5-BA29-688E04AF5FEE}"/>
    <cellStyle name="20% - Énfasis2 2 11 2 2 3 2 2" xfId="4857" xr:uid="{F2CAA40C-C825-4352-B870-74D3A106B2BB}"/>
    <cellStyle name="20% - Énfasis2 2 11 2 2 3 3" xfId="4858" xr:uid="{68102A7F-5E13-41F8-8AAA-A6249EBC7B9C}"/>
    <cellStyle name="20% - Énfasis2 2 11 2 2 4" xfId="4859" xr:uid="{097726EA-DB7A-4265-840A-BE5AD1817083}"/>
    <cellStyle name="20% - Énfasis2 2 11 2 2 4 2" xfId="4860" xr:uid="{45A815E8-0954-42D1-BBB1-2A056C0A31BE}"/>
    <cellStyle name="20% - Énfasis2 2 11 2 2 5" xfId="4861" xr:uid="{7CF7F9A2-2DF7-4DCE-AD8A-404E424F4F23}"/>
    <cellStyle name="20% - Énfasis2 2 11 2 3" xfId="4862" xr:uid="{D25E3DFD-69EA-4239-813B-0CBBDED6582E}"/>
    <cellStyle name="20% - Énfasis2 2 11 2 3 2" xfId="4863" xr:uid="{7221BBB7-E6CD-4332-9DE3-9E4C95EA476D}"/>
    <cellStyle name="20% - Énfasis2 2 11 2 3 2 2" xfId="4864" xr:uid="{CAAE85F5-3A89-4A5B-989C-D6BB46DD7BA5}"/>
    <cellStyle name="20% - Énfasis2 2 11 2 3 2 2 2" xfId="4865" xr:uid="{52678349-1DF8-4666-8B22-F5465369EE37}"/>
    <cellStyle name="20% - Énfasis2 2 11 2 3 2 3" xfId="4866" xr:uid="{12558E05-F98E-4152-A15F-51F58B30EF85}"/>
    <cellStyle name="20% - Énfasis2 2 11 2 3 3" xfId="4867" xr:uid="{82A9AFA6-0268-4E7B-990E-6ECB7E241206}"/>
    <cellStyle name="20% - Énfasis2 2 11 2 3 3 2" xfId="4868" xr:uid="{10C5A34A-DF80-4AAB-B2A8-1CDB4B2F78D5}"/>
    <cellStyle name="20% - Énfasis2 2 11 2 3 4" xfId="4869" xr:uid="{7C4CF604-32A0-4DCA-A332-7389E81571B4}"/>
    <cellStyle name="20% - Énfasis2 2 11 2 4" xfId="4870" xr:uid="{2370C3B9-C6C8-4B09-86E1-9931A42E5F25}"/>
    <cellStyle name="20% - Énfasis2 2 11 2 4 2" xfId="4871" xr:uid="{14157F6C-668F-4C3D-A32E-FF50E5114C88}"/>
    <cellStyle name="20% - Énfasis2 2 11 2 4 2 2" xfId="4872" xr:uid="{C213F7ED-9A4B-43DF-B553-0F272051E686}"/>
    <cellStyle name="20% - Énfasis2 2 11 2 4 3" xfId="4873" xr:uid="{D9816139-BA1D-4556-BEE1-FDBA67162FF1}"/>
    <cellStyle name="20% - Énfasis2 2 11 2 5" xfId="4874" xr:uid="{BA6E48EE-5810-4263-88C6-0EC929423DFB}"/>
    <cellStyle name="20% - Énfasis2 2 11 2 5 2" xfId="4875" xr:uid="{B97E3BD1-F351-4FD2-898A-0748BB5BCF53}"/>
    <cellStyle name="20% - Énfasis2 2 11 2 6" xfId="4876" xr:uid="{0745119D-0160-4E04-B268-EC03E1A59FFB}"/>
    <cellStyle name="20% - Énfasis2 2 11 3" xfId="4877" xr:uid="{DD4D7861-A99D-4921-B730-62142AC78B6E}"/>
    <cellStyle name="20% - Énfasis2 2 11 3 2" xfId="4878" xr:uid="{986FFF46-13F6-4A43-83F5-FEADCB1AEA19}"/>
    <cellStyle name="20% - Énfasis2 2 11 3 2 2" xfId="4879" xr:uid="{9ABC0EB8-A8E2-4F9C-94F7-B875E298864D}"/>
    <cellStyle name="20% - Énfasis2 2 11 3 2 2 2" xfId="4880" xr:uid="{F3D2EB57-5353-48F8-B1CB-A11439EDF67C}"/>
    <cellStyle name="20% - Énfasis2 2 11 3 2 2 2 2" xfId="4881" xr:uid="{04A29E37-59C4-4794-9CEB-ABE39F1C1B1C}"/>
    <cellStyle name="20% - Énfasis2 2 11 3 2 2 3" xfId="4882" xr:uid="{9DF4A2D8-10E0-409A-A275-9C1E1D60772A}"/>
    <cellStyle name="20% - Énfasis2 2 11 3 2 3" xfId="4883" xr:uid="{62C712E8-72B5-4F4D-A8AC-CD7E28C665D5}"/>
    <cellStyle name="20% - Énfasis2 2 11 3 2 3 2" xfId="4884" xr:uid="{7DA2723D-5DB7-479C-B3E1-F562746DE361}"/>
    <cellStyle name="20% - Énfasis2 2 11 3 2 4" xfId="4885" xr:uid="{DA72B8B6-347E-4128-B633-BF6BC6C85C07}"/>
    <cellStyle name="20% - Énfasis2 2 11 3 3" xfId="4886" xr:uid="{7E8C9985-CCA8-4B87-B666-529735D180EF}"/>
    <cellStyle name="20% - Énfasis2 2 11 3 3 2" xfId="4887" xr:uid="{D03A3962-FCFC-496A-BF32-72B51B349754}"/>
    <cellStyle name="20% - Énfasis2 2 11 3 3 2 2" xfId="4888" xr:uid="{3BDBB2D9-637D-4840-A7C9-70A86CB84DBD}"/>
    <cellStyle name="20% - Énfasis2 2 11 3 3 3" xfId="4889" xr:uid="{D182E41E-D8A2-4BD1-B3DC-740FFD00E333}"/>
    <cellStyle name="20% - Énfasis2 2 11 3 4" xfId="4890" xr:uid="{484BF318-E641-483B-ADBF-990682AC5B6F}"/>
    <cellStyle name="20% - Énfasis2 2 11 3 4 2" xfId="4891" xr:uid="{E25CA5A6-E4C5-4BB1-AE47-DC31A926BDCB}"/>
    <cellStyle name="20% - Énfasis2 2 11 3 5" xfId="4892" xr:uid="{7E2EBE97-3CD6-4681-9331-27B69C36E871}"/>
    <cellStyle name="20% - Énfasis2 2 11 4" xfId="4893" xr:uid="{A97B1DCF-4004-46F6-BADA-0C2FB9176563}"/>
    <cellStyle name="20% - Énfasis2 2 11 4 2" xfId="4894" xr:uid="{05E021F3-E50E-4AF1-9125-20310271A503}"/>
    <cellStyle name="20% - Énfasis2 2 11 4 2 2" xfId="4895" xr:uid="{F9987DBC-4A9C-4418-B6C4-083E4E71650D}"/>
    <cellStyle name="20% - Énfasis2 2 11 4 2 2 2" xfId="4896" xr:uid="{575B2568-68A2-4CBF-A2EF-4228DAC9A9BA}"/>
    <cellStyle name="20% - Énfasis2 2 11 4 2 3" xfId="4897" xr:uid="{55EEA4DB-F8E3-412A-80CF-34E1A298486C}"/>
    <cellStyle name="20% - Énfasis2 2 11 4 3" xfId="4898" xr:uid="{1A380EC5-D720-46E2-85C0-E4E0D8A95E40}"/>
    <cellStyle name="20% - Énfasis2 2 11 4 3 2" xfId="4899" xr:uid="{B5E503E1-2D49-480E-B795-7C093D1BFAEC}"/>
    <cellStyle name="20% - Énfasis2 2 11 4 4" xfId="4900" xr:uid="{AF227457-99C6-46C6-B91E-F668772AEA78}"/>
    <cellStyle name="20% - Énfasis2 2 11 5" xfId="4901" xr:uid="{8907F617-6745-4D89-B4B3-B72E02C08E55}"/>
    <cellStyle name="20% - Énfasis2 2 11 5 2" xfId="4902" xr:uid="{A380092F-8DDA-4EDB-A537-18D698CBB9EF}"/>
    <cellStyle name="20% - Énfasis2 2 11 5 2 2" xfId="4903" xr:uid="{9E955E40-BAA4-41F2-93AA-6496D340635D}"/>
    <cellStyle name="20% - Énfasis2 2 11 5 3" xfId="4904" xr:uid="{30759424-8472-4806-B7B8-0191DE553995}"/>
    <cellStyle name="20% - Énfasis2 2 11 6" xfId="4905" xr:uid="{67AD4AAC-6502-46A4-905D-2EE45988C94C}"/>
    <cellStyle name="20% - Énfasis2 2 11 6 2" xfId="4906" xr:uid="{905F7C9B-FC1C-4D6A-9F65-623BC220502B}"/>
    <cellStyle name="20% - Énfasis2 2 11 7" xfId="4907" xr:uid="{AE3E3206-B336-473D-89B9-6AD09DDEE7D3}"/>
    <cellStyle name="20% - Énfasis2 2 12" xfId="4908" xr:uid="{B960692E-696E-4A8C-95AF-67A15B777472}"/>
    <cellStyle name="20% - Énfasis2 2 12 2" xfId="4909" xr:uid="{CED302A6-DB09-45A6-86F8-4844BF8B8A72}"/>
    <cellStyle name="20% - Énfasis2 2 12 2 2" xfId="4910" xr:uid="{22F08A73-23D0-4248-860E-00724963FB1B}"/>
    <cellStyle name="20% - Énfasis2 2 12 2 2 2" xfId="4911" xr:uid="{1E58ABC8-A3E3-4174-94BC-CBBC394326DD}"/>
    <cellStyle name="20% - Énfasis2 2 12 2 2 2 2" xfId="4912" xr:uid="{E230F513-8BD7-470B-BE31-D5CA4220CC54}"/>
    <cellStyle name="20% - Énfasis2 2 12 2 2 2 2 2" xfId="4913" xr:uid="{26FE655C-6656-43FB-918C-903A1635849A}"/>
    <cellStyle name="20% - Énfasis2 2 12 2 2 2 3" xfId="4914" xr:uid="{41159105-6EFB-4C25-8517-EAC6BF93E9BD}"/>
    <cellStyle name="20% - Énfasis2 2 12 2 2 3" xfId="4915" xr:uid="{39952C1D-285D-4052-906F-C2E62D02C054}"/>
    <cellStyle name="20% - Énfasis2 2 12 2 2 3 2" xfId="4916" xr:uid="{50127698-A832-43FE-87C4-B43BBE2964B9}"/>
    <cellStyle name="20% - Énfasis2 2 12 2 2 4" xfId="4917" xr:uid="{1C6751EE-7CCF-4AF5-94D1-A4AA0456C26E}"/>
    <cellStyle name="20% - Énfasis2 2 12 2 3" xfId="4918" xr:uid="{BBBEB196-9EE4-4921-BBCB-027F1C037EBC}"/>
    <cellStyle name="20% - Énfasis2 2 12 2 3 2" xfId="4919" xr:uid="{0C357931-0964-4D44-96BE-9FD6906A0D17}"/>
    <cellStyle name="20% - Énfasis2 2 12 2 3 2 2" xfId="4920" xr:uid="{8BCBB608-407A-4285-A6BA-ECE3520CB019}"/>
    <cellStyle name="20% - Énfasis2 2 12 2 3 3" xfId="4921" xr:uid="{5909C722-0559-489E-9E1E-E6F0F68CA8CD}"/>
    <cellStyle name="20% - Énfasis2 2 12 2 4" xfId="4922" xr:uid="{8D995B8A-2A25-44E4-AE13-467577B925B3}"/>
    <cellStyle name="20% - Énfasis2 2 12 2 4 2" xfId="4923" xr:uid="{44A1DA3A-BB86-41B9-A45D-2B554AA60C57}"/>
    <cellStyle name="20% - Énfasis2 2 12 2 5" xfId="4924" xr:uid="{9B09C449-B09F-446E-9964-E9E268995A96}"/>
    <cellStyle name="20% - Énfasis2 2 12 3" xfId="4925" xr:uid="{69A8C47B-7EEE-4CEE-A063-B03206146C1E}"/>
    <cellStyle name="20% - Énfasis2 2 12 3 2" xfId="4926" xr:uid="{0EF3A6EF-AF56-41E0-986B-142D1BE98C26}"/>
    <cellStyle name="20% - Énfasis2 2 12 3 2 2" xfId="4927" xr:uid="{3BE5E9DD-26C8-47F0-9B7E-564DE8196A4E}"/>
    <cellStyle name="20% - Énfasis2 2 12 3 2 2 2" xfId="4928" xr:uid="{BB9583D9-CA19-4341-87E1-10401904096C}"/>
    <cellStyle name="20% - Énfasis2 2 12 3 2 3" xfId="4929" xr:uid="{6E302518-CF54-499F-A827-7F4A588FD159}"/>
    <cellStyle name="20% - Énfasis2 2 12 3 3" xfId="4930" xr:uid="{B9EDA2C6-6916-4A58-9289-97299D689832}"/>
    <cellStyle name="20% - Énfasis2 2 12 3 3 2" xfId="4931" xr:uid="{98C54EA6-4BEC-4547-94C6-16443E90FE52}"/>
    <cellStyle name="20% - Énfasis2 2 12 3 4" xfId="4932" xr:uid="{B519F0CC-EE61-48DA-91DE-F07882AAA4D4}"/>
    <cellStyle name="20% - Énfasis2 2 12 4" xfId="4933" xr:uid="{EA4FDE92-E01A-46D1-AD0B-D5E2A00A7F18}"/>
    <cellStyle name="20% - Énfasis2 2 12 4 2" xfId="4934" xr:uid="{BA9EB39F-3149-4C02-B9A7-4F18FBA5C81F}"/>
    <cellStyle name="20% - Énfasis2 2 12 4 2 2" xfId="4935" xr:uid="{CD3F0FAC-0DB8-4EBD-9B6F-2A41D301543D}"/>
    <cellStyle name="20% - Énfasis2 2 12 4 3" xfId="4936" xr:uid="{EA39B7FF-EE4C-45C5-9695-66CA0036F3AA}"/>
    <cellStyle name="20% - Énfasis2 2 12 5" xfId="4937" xr:uid="{C8C94D15-6B4D-4ECA-8CDB-CB37A3F982D0}"/>
    <cellStyle name="20% - Énfasis2 2 12 5 2" xfId="4938" xr:uid="{D8464C54-1513-4868-B13C-94311ED04E9D}"/>
    <cellStyle name="20% - Énfasis2 2 12 6" xfId="4939" xr:uid="{B289E698-2D56-4FA0-A03F-135F670D1B06}"/>
    <cellStyle name="20% - Énfasis2 2 13" xfId="4940" xr:uid="{A07B30E9-0AF9-4460-8AAE-D40139BF1D24}"/>
    <cellStyle name="20% - Énfasis2 2 13 2" xfId="4941" xr:uid="{5E0CCDFA-65A7-4BDD-8F5B-4E13406030AB}"/>
    <cellStyle name="20% - Énfasis2 2 13 2 2" xfId="4942" xr:uid="{1BA62DB0-3C9E-48FF-8D20-E9F7F4345D30}"/>
    <cellStyle name="20% - Énfasis2 2 13 2 2 2" xfId="4943" xr:uid="{359AE175-B45A-4E78-AB0C-CBB70892597D}"/>
    <cellStyle name="20% - Énfasis2 2 13 2 2 2 2" xfId="4944" xr:uid="{C470516E-D616-4D00-9AE5-46066C2B6346}"/>
    <cellStyle name="20% - Énfasis2 2 13 2 2 3" xfId="4945" xr:uid="{FF39B634-29F9-487C-82C3-8141A7FAA0D9}"/>
    <cellStyle name="20% - Énfasis2 2 13 2 3" xfId="4946" xr:uid="{93988A31-7C0C-4CED-B338-3AC85614A323}"/>
    <cellStyle name="20% - Énfasis2 2 13 2 3 2" xfId="4947" xr:uid="{AAB87C02-60FF-42BD-939C-E4D07BFE533A}"/>
    <cellStyle name="20% - Énfasis2 2 13 2 4" xfId="4948" xr:uid="{20CBEDA5-9F88-43D8-A176-80340FE4DC53}"/>
    <cellStyle name="20% - Énfasis2 2 13 3" xfId="4949" xr:uid="{7D48D5D0-F0FD-48A3-913D-9BD2E6D65FD8}"/>
    <cellStyle name="20% - Énfasis2 2 13 3 2" xfId="4950" xr:uid="{5A39178D-F80A-4256-B347-2E7538DE62E5}"/>
    <cellStyle name="20% - Énfasis2 2 13 3 2 2" xfId="4951" xr:uid="{67A877CF-5146-4552-958D-287B57BF2E70}"/>
    <cellStyle name="20% - Énfasis2 2 13 3 3" xfId="4952" xr:uid="{544574C8-EB9E-4F2E-8F2B-E5308FC419DD}"/>
    <cellStyle name="20% - Énfasis2 2 13 4" xfId="4953" xr:uid="{F215E67C-CD68-4320-9973-70D8E9A65693}"/>
    <cellStyle name="20% - Énfasis2 2 13 4 2" xfId="4954" xr:uid="{2F54E34C-F52A-4C54-AD1A-45FABF9FC85E}"/>
    <cellStyle name="20% - Énfasis2 2 13 5" xfId="4955" xr:uid="{598E9314-BA36-4AF1-9A80-B7CBDF861DEB}"/>
    <cellStyle name="20% - Énfasis2 2 14" xfId="4956" xr:uid="{D41409CD-7421-4DC6-A110-914589FC5813}"/>
    <cellStyle name="20% - Énfasis2 2 14 2" xfId="4957" xr:uid="{AD3572BB-245B-4EE6-9589-89566AC3E353}"/>
    <cellStyle name="20% - Énfasis2 2 14 2 2" xfId="4958" xr:uid="{CA0AA239-4DA0-4B36-9BBB-09D5C883C9C8}"/>
    <cellStyle name="20% - Énfasis2 2 14 2 2 2" xfId="4959" xr:uid="{BBBB4644-4C75-4CAC-A659-054568BF3ABC}"/>
    <cellStyle name="20% - Énfasis2 2 14 2 3" xfId="4960" xr:uid="{0E69C93C-D0E7-4C46-AB7A-681661C7DB6E}"/>
    <cellStyle name="20% - Énfasis2 2 14 3" xfId="4961" xr:uid="{3ABF8489-90F4-4AB7-93D1-804AE3F1556C}"/>
    <cellStyle name="20% - Énfasis2 2 14 3 2" xfId="4962" xr:uid="{EDCFE3F2-38B9-4BA5-827A-7569CAE42040}"/>
    <cellStyle name="20% - Énfasis2 2 14 4" xfId="4963" xr:uid="{BCFECB01-0786-4AFA-80CF-1D0178F558A5}"/>
    <cellStyle name="20% - Énfasis2 2 15" xfId="4964" xr:uid="{7B58D4DF-68D3-4ECE-BAA3-B8BE08D25160}"/>
    <cellStyle name="20% - Énfasis2 2 15 2" xfId="4965" xr:uid="{6FC6BF39-782D-422D-84CD-9945BA8F8234}"/>
    <cellStyle name="20% - Énfasis2 2 15 2 2" xfId="4966" xr:uid="{E987A882-1545-46E1-9B8A-76DD7651D1C2}"/>
    <cellStyle name="20% - Énfasis2 2 15 3" xfId="4967" xr:uid="{281B0CAE-492C-4156-9D63-09A0B2DE93F4}"/>
    <cellStyle name="20% - Énfasis2 2 16" xfId="4968" xr:uid="{1D0A1C4B-AAE6-46F5-906E-06D5C08774B7}"/>
    <cellStyle name="20% - Énfasis2 2 16 2" xfId="4969" xr:uid="{0559CD21-5F49-4DA5-B608-AD819543B66D}"/>
    <cellStyle name="20% - Énfasis2 2 17" xfId="4970" xr:uid="{405D7DD7-E678-47BB-9EB8-6D23CFA6D6EC}"/>
    <cellStyle name="20% - Énfasis2 2 18" xfId="4971" xr:uid="{88080455-1C29-490D-9E86-32DC468756EB}"/>
    <cellStyle name="20% - Énfasis2 2 19" xfId="4972" xr:uid="{7594158A-BB8F-4F2D-B8FE-9C5DBD9C5B92}"/>
    <cellStyle name="20% - Énfasis2 2 2" xfId="4973" xr:uid="{D75028FC-A44D-4116-B42F-BF19FE3B94EA}"/>
    <cellStyle name="20% - Énfasis2 2 2 10" xfId="4974" xr:uid="{BCB6C651-CF5C-4E6A-82FC-95D911BC9318}"/>
    <cellStyle name="20% - Énfasis2 2 2 11" xfId="4975" xr:uid="{21541E83-74F4-4739-94B5-7DCE466BAC08}"/>
    <cellStyle name="20% - Énfasis2 2 2 12" xfId="4976" xr:uid="{960DB8F1-B685-4E5B-AA79-E37046C75C6B}"/>
    <cellStyle name="20% - Énfasis2 2 2 13" xfId="4977" xr:uid="{85AECEB4-29EC-43C2-B8E1-98F1FAA37709}"/>
    <cellStyle name="20% - Énfasis2 2 2 14" xfId="32659" xr:uid="{CA62ECBC-99A7-45A0-B5DC-EA6F9BE2E38E}"/>
    <cellStyle name="20% - Énfasis2 2 2 2" xfId="4978" xr:uid="{392302E1-FD55-4483-88FB-87EB0E75CA9A}"/>
    <cellStyle name="20% - Énfasis2 2 2 2 10" xfId="4979" xr:uid="{FC4AD304-D83F-4533-AE9B-E316EF52F82E}"/>
    <cellStyle name="20% - Énfasis2 2 2 2 11" xfId="4980" xr:uid="{FF61D21E-7B92-4DEE-81CE-A2D00D4C706B}"/>
    <cellStyle name="20% - Énfasis2 2 2 2 2" xfId="4981" xr:uid="{377D8A30-9592-4292-8D9D-65800012851A}"/>
    <cellStyle name="20% - Énfasis2 2 2 2 2 10" xfId="4982" xr:uid="{3E7C2B95-A504-4401-8893-FF9FD239221E}"/>
    <cellStyle name="20% - Énfasis2 2 2 2 2 2" xfId="4983" xr:uid="{D11FE967-0C86-424B-B7D0-60BD100CC68C}"/>
    <cellStyle name="20% - Énfasis2 2 2 2 2 2 2" xfId="4984" xr:uid="{C119A869-4047-4EB6-88B9-011B80A93B05}"/>
    <cellStyle name="20% - Énfasis2 2 2 2 2 2 2 2" xfId="4985" xr:uid="{45528603-6885-4138-A7DF-08E4EC678BE0}"/>
    <cellStyle name="20% - Énfasis2 2 2 2 2 2 2 2 2" xfId="4986" xr:uid="{59CF0E11-9786-4C83-AE13-520576BA7C66}"/>
    <cellStyle name="20% - Énfasis2 2 2 2 2 2 2 2 2 2" xfId="4987" xr:uid="{5FFE47E4-5284-433F-8AEB-94EB538F3E13}"/>
    <cellStyle name="20% - Énfasis2 2 2 2 2 2 2 2 3" xfId="4988" xr:uid="{321B81E2-5A65-4EC2-AEA2-20E879B2030A}"/>
    <cellStyle name="20% - Énfasis2 2 2 2 2 2 2 3" xfId="4989" xr:uid="{CCEE0065-0BBA-4880-84DF-DDE990D2924D}"/>
    <cellStyle name="20% - Énfasis2 2 2 2 2 2 2 3 2" xfId="4990" xr:uid="{DCD6F778-456E-4792-A60C-752BE7C66675}"/>
    <cellStyle name="20% - Énfasis2 2 2 2 2 2 2 4" xfId="4991" xr:uid="{220F4D48-AF4F-4D5F-99E1-4CA320C57455}"/>
    <cellStyle name="20% - Énfasis2 2 2 2 2 2 3" xfId="4992" xr:uid="{C3055555-3ED0-40D7-B7AD-EFD31A39CA7F}"/>
    <cellStyle name="20% - Énfasis2 2 2 2 2 2 3 2" xfId="4993" xr:uid="{199F80EB-84E3-4642-B62D-32D426CC9572}"/>
    <cellStyle name="20% - Énfasis2 2 2 2 2 2 3 2 2" xfId="4994" xr:uid="{B29EADE0-618A-4930-A514-200517E71151}"/>
    <cellStyle name="20% - Énfasis2 2 2 2 2 2 3 3" xfId="4995" xr:uid="{1DD69D4C-2433-4555-AE40-C79614DEEA56}"/>
    <cellStyle name="20% - Énfasis2 2 2 2 2 2 4" xfId="4996" xr:uid="{A749DD27-9792-42F7-A350-D83B2B0DEB9B}"/>
    <cellStyle name="20% - Énfasis2 2 2 2 2 2 4 2" xfId="4997" xr:uid="{6ACC6A24-7B59-4990-B082-10C46DB744BE}"/>
    <cellStyle name="20% - Énfasis2 2 2 2 2 2 5" xfId="4998" xr:uid="{24BC5642-26B1-44AF-A2B1-4C7D805FDFC5}"/>
    <cellStyle name="20% - Énfasis2 2 2 2 2 3" xfId="4999" xr:uid="{7579AE8A-1645-4691-A864-CE949851D8F1}"/>
    <cellStyle name="20% - Énfasis2 2 2 2 2 3 2" xfId="5000" xr:uid="{230D12A9-0E57-407C-B73A-7A51AF97D886}"/>
    <cellStyle name="20% - Énfasis2 2 2 2 2 3 2 2" xfId="5001" xr:uid="{6F21C6B0-7FF4-4FCD-AFB5-A1223A508942}"/>
    <cellStyle name="20% - Énfasis2 2 2 2 2 3 2 2 2" xfId="5002" xr:uid="{1CFDF022-AB72-4775-9EE2-B4A7A18DF988}"/>
    <cellStyle name="20% - Énfasis2 2 2 2 2 3 2 3" xfId="5003" xr:uid="{1DB7458C-E026-42DE-B7A8-153C7834F838}"/>
    <cellStyle name="20% - Énfasis2 2 2 2 2 3 3" xfId="5004" xr:uid="{CEC27A77-114D-4316-B4E1-F54386764B6A}"/>
    <cellStyle name="20% - Énfasis2 2 2 2 2 3 3 2" xfId="5005" xr:uid="{0486AFE9-665C-44E3-AB80-64CCBB519168}"/>
    <cellStyle name="20% - Énfasis2 2 2 2 2 3 4" xfId="5006" xr:uid="{6ABFDC74-35E2-49CC-B1ED-55854250B5C9}"/>
    <cellStyle name="20% - Énfasis2 2 2 2 2 4" xfId="5007" xr:uid="{8205F0DE-5068-4CF1-91F2-E5DFF8175454}"/>
    <cellStyle name="20% - Énfasis2 2 2 2 2 4 2" xfId="5008" xr:uid="{A3A194CF-BAB6-4099-B3F6-5B50415F1602}"/>
    <cellStyle name="20% - Énfasis2 2 2 2 2 4 2 2" xfId="5009" xr:uid="{F3F249F2-7861-42EE-84E6-289779336AFD}"/>
    <cellStyle name="20% - Énfasis2 2 2 2 2 4 3" xfId="5010" xr:uid="{8EC56BC7-D921-4EDE-9F95-1F2BAB6BAF06}"/>
    <cellStyle name="20% - Énfasis2 2 2 2 2 5" xfId="5011" xr:uid="{2D62037D-623E-4B28-8973-DDFA5C23F458}"/>
    <cellStyle name="20% - Énfasis2 2 2 2 2 5 2" xfId="5012" xr:uid="{67A6DC41-D5C4-44BA-B5E7-6B4E80C1C48F}"/>
    <cellStyle name="20% - Énfasis2 2 2 2 2 6" xfId="5013" xr:uid="{938D97EE-4456-4FA9-9C41-385B2EF68EAD}"/>
    <cellStyle name="20% - Énfasis2 2 2 2 2 7" xfId="5014" xr:uid="{A9E1BB31-19DB-49B6-BC59-0765DF3AFF29}"/>
    <cellStyle name="20% - Énfasis2 2 2 2 2 8" xfId="5015" xr:uid="{E6445E51-0A05-4296-83E2-16D9A3A1DF48}"/>
    <cellStyle name="20% - Énfasis2 2 2 2 2 9" xfId="5016" xr:uid="{FCC23063-E25D-4845-ADF4-5966A9F4D6CA}"/>
    <cellStyle name="20% - Énfasis2 2 2 2 2_37. RESULTADO NEGOCIOS YOY" xfId="5017" xr:uid="{E63C9FA5-E46F-4167-9696-3F3D1B056DF2}"/>
    <cellStyle name="20% - Énfasis2 2 2 2 3" xfId="5018" xr:uid="{7DAC5306-5D44-4947-AD27-49A9CB40051F}"/>
    <cellStyle name="20% - Énfasis2 2 2 2 3 2" xfId="5019" xr:uid="{0CA73754-0C55-412D-9983-8A3B3E5080DC}"/>
    <cellStyle name="20% - Énfasis2 2 2 2 3 2 2" xfId="5020" xr:uid="{87061DE7-FE66-464C-8850-F50C1BB685A5}"/>
    <cellStyle name="20% - Énfasis2 2 2 2 3 2 2 2" xfId="5021" xr:uid="{96E8040C-0002-4640-A11C-D1403BB5C2A3}"/>
    <cellStyle name="20% - Énfasis2 2 2 2 3 2 2 2 2" xfId="5022" xr:uid="{6F0B0006-7FAE-42DA-8122-60C4A1F6981D}"/>
    <cellStyle name="20% - Énfasis2 2 2 2 3 2 2 3" xfId="5023" xr:uid="{3D1366CD-021C-4EC6-9875-FAAFA2EA838E}"/>
    <cellStyle name="20% - Énfasis2 2 2 2 3 2 3" xfId="5024" xr:uid="{DED48015-C714-4250-824E-B91D2C51185D}"/>
    <cellStyle name="20% - Énfasis2 2 2 2 3 2 3 2" xfId="5025" xr:uid="{49E00708-4585-459C-8734-584F6BFA661D}"/>
    <cellStyle name="20% - Énfasis2 2 2 2 3 2 4" xfId="5026" xr:uid="{66039374-D24A-4D3A-9733-9717AC66C199}"/>
    <cellStyle name="20% - Énfasis2 2 2 2 3 3" xfId="5027" xr:uid="{E0AE717F-0C50-4765-8A0C-E29B7837E411}"/>
    <cellStyle name="20% - Énfasis2 2 2 2 3 3 2" xfId="5028" xr:uid="{5586A13C-EDE6-47E5-9DB0-C078632B92EC}"/>
    <cellStyle name="20% - Énfasis2 2 2 2 3 3 2 2" xfId="5029" xr:uid="{9486F6BA-4508-4D80-9B68-4A0F7087A931}"/>
    <cellStyle name="20% - Énfasis2 2 2 2 3 3 3" xfId="5030" xr:uid="{151E2C6A-EEC1-41CB-890F-7DF299220C4D}"/>
    <cellStyle name="20% - Énfasis2 2 2 2 3 4" xfId="5031" xr:uid="{4E0C6057-9F95-4072-BB9F-56663C5E5746}"/>
    <cellStyle name="20% - Énfasis2 2 2 2 3 4 2" xfId="5032" xr:uid="{A320F606-8819-42DD-8C2F-F157996691A0}"/>
    <cellStyle name="20% - Énfasis2 2 2 2 3 5" xfId="5033" xr:uid="{80D1F1C3-0027-42D2-9885-227E7A5321CD}"/>
    <cellStyle name="20% - Énfasis2 2 2 2 4" xfId="5034" xr:uid="{197C600C-7D34-4468-BDB0-7D2F8903F60B}"/>
    <cellStyle name="20% - Énfasis2 2 2 2 4 2" xfId="5035" xr:uid="{EAB919FD-6A9B-4534-ABE9-4126D19C3126}"/>
    <cellStyle name="20% - Énfasis2 2 2 2 4 2 2" xfId="5036" xr:uid="{F286F3F4-7CF5-4577-993B-12B9DA47A500}"/>
    <cellStyle name="20% - Énfasis2 2 2 2 4 2 2 2" xfId="5037" xr:uid="{7F99BBC7-C287-491F-9994-BCA17A99A96B}"/>
    <cellStyle name="20% - Énfasis2 2 2 2 4 2 3" xfId="5038" xr:uid="{C161089A-0F5B-43CF-BDE9-9E097C6B969E}"/>
    <cellStyle name="20% - Énfasis2 2 2 2 4 3" xfId="5039" xr:uid="{23CC369C-131A-47A4-BA07-E99FE1563EB0}"/>
    <cellStyle name="20% - Énfasis2 2 2 2 4 3 2" xfId="5040" xr:uid="{11E7DE9C-945C-4BDE-BA78-95401C68DA79}"/>
    <cellStyle name="20% - Énfasis2 2 2 2 4 4" xfId="5041" xr:uid="{6F10BC53-F6E9-4D80-BF51-7AB86EC16687}"/>
    <cellStyle name="20% - Énfasis2 2 2 2 5" xfId="5042" xr:uid="{C6FC2DC2-7AF2-4261-B29B-8775E67F3525}"/>
    <cellStyle name="20% - Énfasis2 2 2 2 5 2" xfId="5043" xr:uid="{CDF50DEF-A07B-4681-BE8D-FF50BFED16B3}"/>
    <cellStyle name="20% - Énfasis2 2 2 2 5 2 2" xfId="5044" xr:uid="{82078797-404A-4A13-8835-47FA5508BBB9}"/>
    <cellStyle name="20% - Énfasis2 2 2 2 5 3" xfId="5045" xr:uid="{71227FE5-F090-4765-BDF6-3977DFFAB444}"/>
    <cellStyle name="20% - Énfasis2 2 2 2 6" xfId="5046" xr:uid="{522E399B-D553-4481-8F5E-1B144E9A818E}"/>
    <cellStyle name="20% - Énfasis2 2 2 2 6 2" xfId="5047" xr:uid="{8E79C168-8657-412C-AE81-F401582EAA91}"/>
    <cellStyle name="20% - Énfasis2 2 2 2 7" xfId="5048" xr:uid="{4F0C2B2C-4EEE-41EE-B886-E177B6457E40}"/>
    <cellStyle name="20% - Énfasis2 2 2 2 8" xfId="5049" xr:uid="{19CF88C4-03CB-43B8-85C0-CA63F7A2EF14}"/>
    <cellStyle name="20% - Énfasis2 2 2 2 9" xfId="5050" xr:uid="{43F77C78-854F-40E6-955C-DD8120D33148}"/>
    <cellStyle name="20% - Énfasis2 2 2 2_37. RESULTADO NEGOCIOS YOY" xfId="5051" xr:uid="{8CE1D202-740C-4F4D-95E8-7DB30EBFDC38}"/>
    <cellStyle name="20% - Énfasis2 2 2 3" xfId="5052" xr:uid="{58C6F4D8-FFEE-41ED-A63D-63A6D434C2BD}"/>
    <cellStyle name="20% - Énfasis2 2 2 3 10" xfId="5053" xr:uid="{B2AF558B-89A0-4C99-8594-3C3B55FF8B38}"/>
    <cellStyle name="20% - Énfasis2 2 2 3 2" xfId="5054" xr:uid="{935589A3-4433-4FA4-8078-6A1B37888B8D}"/>
    <cellStyle name="20% - Énfasis2 2 2 3 2 2" xfId="5055" xr:uid="{B00D7A91-58AD-4891-98A0-92E143E3E155}"/>
    <cellStyle name="20% - Énfasis2 2 2 3 2 2 2" xfId="5056" xr:uid="{DDCD5DE6-87F9-4947-8F6F-18F0F3A46F88}"/>
    <cellStyle name="20% - Énfasis2 2 2 3 2 2 2 2" xfId="5057" xr:uid="{98AD1F81-73DD-4BFC-AFD1-D85346CADABE}"/>
    <cellStyle name="20% - Énfasis2 2 2 3 2 2 2 2 2" xfId="5058" xr:uid="{0027D29D-0273-4C37-99AD-B110112A28EE}"/>
    <cellStyle name="20% - Énfasis2 2 2 3 2 2 2 3" xfId="5059" xr:uid="{969609FB-82C6-470D-BE81-DD5C639275E9}"/>
    <cellStyle name="20% - Énfasis2 2 2 3 2 2 3" xfId="5060" xr:uid="{6B48E5CD-62D9-4D6D-975B-5CB426C61986}"/>
    <cellStyle name="20% - Énfasis2 2 2 3 2 2 3 2" xfId="5061" xr:uid="{77BC70C0-5C36-4FDB-8418-A1E0290F5125}"/>
    <cellStyle name="20% - Énfasis2 2 2 3 2 2 4" xfId="5062" xr:uid="{449046AA-9686-4028-94E4-F61779375263}"/>
    <cellStyle name="20% - Énfasis2 2 2 3 2 3" xfId="5063" xr:uid="{9479FD7D-CD77-4949-8557-EB83EA35FCEB}"/>
    <cellStyle name="20% - Énfasis2 2 2 3 2 3 2" xfId="5064" xr:uid="{F792D02A-AA08-45EF-84BF-82C55A7DB410}"/>
    <cellStyle name="20% - Énfasis2 2 2 3 2 3 2 2" xfId="5065" xr:uid="{A06E86C7-F6D1-4446-94D5-96220709370F}"/>
    <cellStyle name="20% - Énfasis2 2 2 3 2 3 3" xfId="5066" xr:uid="{8ADDE5C8-8919-4146-A21D-BC2FE748C024}"/>
    <cellStyle name="20% - Énfasis2 2 2 3 2 4" xfId="5067" xr:uid="{37839B39-DF87-40C1-8975-A23A02A525AC}"/>
    <cellStyle name="20% - Énfasis2 2 2 3 2 4 2" xfId="5068" xr:uid="{B063EF63-1CC0-4FC1-A5F5-65655BDDEFAF}"/>
    <cellStyle name="20% - Énfasis2 2 2 3 2 5" xfId="5069" xr:uid="{DA60D266-5233-42D9-B035-00A6EADA6F05}"/>
    <cellStyle name="20% - Énfasis2 2 2 3 3" xfId="5070" xr:uid="{A8674537-1DE4-498F-A6A1-0F688C64738F}"/>
    <cellStyle name="20% - Énfasis2 2 2 3 3 2" xfId="5071" xr:uid="{51EECE43-0425-401E-A56B-2A117124D28A}"/>
    <cellStyle name="20% - Énfasis2 2 2 3 3 2 2" xfId="5072" xr:uid="{A52B1F77-04BE-42CC-B569-C1622EFE596D}"/>
    <cellStyle name="20% - Énfasis2 2 2 3 3 2 2 2" xfId="5073" xr:uid="{C8B94ECB-EBCD-4AC5-BCA2-3B9482AA0F7C}"/>
    <cellStyle name="20% - Énfasis2 2 2 3 3 2 3" xfId="5074" xr:uid="{F93DFAA6-92CC-4059-8B68-148684B16B45}"/>
    <cellStyle name="20% - Énfasis2 2 2 3 3 3" xfId="5075" xr:uid="{A6A8C1BB-E205-4004-BD60-40E97292045F}"/>
    <cellStyle name="20% - Énfasis2 2 2 3 3 3 2" xfId="5076" xr:uid="{0D42CF14-B1AF-48BF-B5E1-E28C35E81A2D}"/>
    <cellStyle name="20% - Énfasis2 2 2 3 3 4" xfId="5077" xr:uid="{26EBC8BA-7EFE-4247-AD38-443373476131}"/>
    <cellStyle name="20% - Énfasis2 2 2 3 4" xfId="5078" xr:uid="{C415BC99-D2B5-498F-82B2-4A89EE682DD8}"/>
    <cellStyle name="20% - Énfasis2 2 2 3 4 2" xfId="5079" xr:uid="{86EE0D56-1BEE-4945-A606-711AC7EBD045}"/>
    <cellStyle name="20% - Énfasis2 2 2 3 4 2 2" xfId="5080" xr:uid="{06121E44-E46E-42B1-89F7-19EB3488649E}"/>
    <cellStyle name="20% - Énfasis2 2 2 3 4 3" xfId="5081" xr:uid="{154DD0D2-A29C-4718-8EAC-D9202E03F2C3}"/>
    <cellStyle name="20% - Énfasis2 2 2 3 5" xfId="5082" xr:uid="{35698E12-E9D1-45E6-A157-0032716C1550}"/>
    <cellStyle name="20% - Énfasis2 2 2 3 5 2" xfId="5083" xr:uid="{D592B311-9273-4CAE-AC33-DCF73C6B4181}"/>
    <cellStyle name="20% - Énfasis2 2 2 3 6" xfId="5084" xr:uid="{625FD65E-0BC1-473A-A4D8-7ADE40027693}"/>
    <cellStyle name="20% - Énfasis2 2 2 3 7" xfId="5085" xr:uid="{7FCC43DD-98E3-4EF4-8364-0A4134E5F7B8}"/>
    <cellStyle name="20% - Énfasis2 2 2 3 8" xfId="5086" xr:uid="{9DDF8720-27BD-41D1-A5C6-F0F8078AED57}"/>
    <cellStyle name="20% - Énfasis2 2 2 3 9" xfId="5087" xr:uid="{70E0E945-B93B-46E6-8E44-D47DD58154E4}"/>
    <cellStyle name="20% - Énfasis2 2 2 3_37. RESULTADO NEGOCIOS YOY" xfId="5088" xr:uid="{DF336760-0F27-44E3-8C33-4C963EB5C91F}"/>
    <cellStyle name="20% - Énfasis2 2 2 4" xfId="5089" xr:uid="{332BAB0A-255F-49B4-A35A-850A632CF53D}"/>
    <cellStyle name="20% - Énfasis2 2 2 4 2" xfId="5090" xr:uid="{EB3A8A29-130C-4E51-B4EC-665361517ECC}"/>
    <cellStyle name="20% - Énfasis2 2 2 4 2 2" xfId="5091" xr:uid="{EB8FAC4B-C472-4548-8C0E-6ABB6733ACA4}"/>
    <cellStyle name="20% - Énfasis2 2 2 4 2 2 2" xfId="5092" xr:uid="{9BE2B9D2-7234-4F5B-989C-4C95C07A5D62}"/>
    <cellStyle name="20% - Énfasis2 2 2 4 2 2 2 2" xfId="5093" xr:uid="{66DE226B-2DB5-42EA-89D6-8D471F47FED2}"/>
    <cellStyle name="20% - Énfasis2 2 2 4 2 2 3" xfId="5094" xr:uid="{A5335BE1-84D3-4C38-A5C0-6234174C267B}"/>
    <cellStyle name="20% - Énfasis2 2 2 4 2 3" xfId="5095" xr:uid="{C3451FD4-525E-4BF4-B695-251684A4AF7D}"/>
    <cellStyle name="20% - Énfasis2 2 2 4 2 3 2" xfId="5096" xr:uid="{CE50C76B-E43E-4735-8A1B-8074C398A6CD}"/>
    <cellStyle name="20% - Énfasis2 2 2 4 2 4" xfId="5097" xr:uid="{6F85E3BE-95E2-4816-B29B-67063D3AC73B}"/>
    <cellStyle name="20% - Énfasis2 2 2 4 3" xfId="5098" xr:uid="{DB27C0A4-A840-4EBA-A768-E992880AF38C}"/>
    <cellStyle name="20% - Énfasis2 2 2 4 3 2" xfId="5099" xr:uid="{35925B25-C7BE-40A1-AE03-2238FAFF0ED2}"/>
    <cellStyle name="20% - Énfasis2 2 2 4 3 2 2" xfId="5100" xr:uid="{6EAD7220-51DE-48EE-BCBB-0DFB5D8070DB}"/>
    <cellStyle name="20% - Énfasis2 2 2 4 3 3" xfId="5101" xr:uid="{ED0ED443-6B3F-4808-9074-73C4E9201967}"/>
    <cellStyle name="20% - Énfasis2 2 2 4 4" xfId="5102" xr:uid="{4A3B53CA-5810-4557-8D1A-BB777B194814}"/>
    <cellStyle name="20% - Énfasis2 2 2 4 4 2" xfId="5103" xr:uid="{FF829453-E14C-4C15-A6C2-C436B1CECECB}"/>
    <cellStyle name="20% - Énfasis2 2 2 4 5" xfId="5104" xr:uid="{AE35F7F2-96E9-4F9E-B491-C7DFE9244E85}"/>
    <cellStyle name="20% - Énfasis2 2 2 5" xfId="5105" xr:uid="{A2BE4CB0-593B-4286-BC3E-A36A5F5B5D2E}"/>
    <cellStyle name="20% - Énfasis2 2 2 5 2" xfId="5106" xr:uid="{1031580E-B15D-4B80-B001-AE3F4CA4DFE1}"/>
    <cellStyle name="20% - Énfasis2 2 2 5 2 2" xfId="5107" xr:uid="{F2CC64A3-F1DA-4473-ABF9-FAE5B7EEFAF6}"/>
    <cellStyle name="20% - Énfasis2 2 2 5 2 2 2" xfId="5108" xr:uid="{E7FA47E1-4086-4D8A-86F3-DD9039927660}"/>
    <cellStyle name="20% - Énfasis2 2 2 5 2 3" xfId="5109" xr:uid="{4F3E71A0-1F1E-4784-BB39-4298732F918A}"/>
    <cellStyle name="20% - Énfasis2 2 2 5 3" xfId="5110" xr:uid="{A2920956-1CBA-4B36-90F7-E65704E05757}"/>
    <cellStyle name="20% - Énfasis2 2 2 5 3 2" xfId="5111" xr:uid="{698BCFCF-6BD6-4FBA-959C-27291E228054}"/>
    <cellStyle name="20% - Énfasis2 2 2 5 4" xfId="5112" xr:uid="{5F53CC9C-F4DA-4776-A67C-5A0C8CD5DFC9}"/>
    <cellStyle name="20% - Énfasis2 2 2 6" xfId="5113" xr:uid="{45474BEF-B12F-45FE-8538-B0A3A15E1BB3}"/>
    <cellStyle name="20% - Énfasis2 2 2 6 2" xfId="5114" xr:uid="{9CD9242C-274E-4FE3-B2BE-2524ACC3359D}"/>
    <cellStyle name="20% - Énfasis2 2 2 6 2 2" xfId="5115" xr:uid="{CA5C8917-1053-4CE3-BF38-AAFA2D81A8A3}"/>
    <cellStyle name="20% - Énfasis2 2 2 6 3" xfId="5116" xr:uid="{7D97AC79-A1F8-4C1D-BD42-A70A42411840}"/>
    <cellStyle name="20% - Énfasis2 2 2 7" xfId="5117" xr:uid="{47DEABD7-4BE8-4220-9268-A8D4428D2DCC}"/>
    <cellStyle name="20% - Énfasis2 2 2 7 2" xfId="5118" xr:uid="{EE7393FD-11C8-41A3-9481-98B9E6E1A845}"/>
    <cellStyle name="20% - Énfasis2 2 2 8" xfId="5119" xr:uid="{BE9F4817-F5B9-486F-9F9D-6A1EB63292A9}"/>
    <cellStyle name="20% - Énfasis2 2 2 9" xfId="5120" xr:uid="{1C664AD4-0729-4EA1-B1D2-6A148B7B878E}"/>
    <cellStyle name="20% - Énfasis2 2 2_37. RESULTADO NEGOCIOS YOY" xfId="5121" xr:uid="{0F71BD01-38F7-4751-BA14-1B4D762FCC9B}"/>
    <cellStyle name="20% - Énfasis2 2 20" xfId="5122" xr:uid="{C5E2E266-A56B-4F3F-9EAE-18B48F07A0BB}"/>
    <cellStyle name="20% - Énfasis2 2 21" xfId="5123" xr:uid="{A99DE1D5-B396-4AE9-9C58-5A4AD5C621BB}"/>
    <cellStyle name="20% - Énfasis2 2 22" xfId="4779" xr:uid="{DB34A3F4-2E0C-4395-873F-E761E1AB7B1A}"/>
    <cellStyle name="20% - Énfasis2 2 23" xfId="32658" xr:uid="{8BE40052-4D00-4E53-83EF-E13F9397D046}"/>
    <cellStyle name="20% - Énfasis2 2 24" xfId="32747" xr:uid="{792BF949-3183-4D05-B9C0-C16CBA5E32E1}"/>
    <cellStyle name="20% - Énfasis2 2 25" xfId="32856" xr:uid="{6CEF9607-F79F-49A5-A5B5-75F917F8891E}"/>
    <cellStyle name="20% - Énfasis2 2 3" xfId="5124" xr:uid="{F5340384-4FBB-46A0-86C2-311BADE8DB68}"/>
    <cellStyle name="20% - Énfasis2 2 3 10" xfId="5125" xr:uid="{F026ED93-F5DA-46F0-8DB7-32105111ACF3}"/>
    <cellStyle name="20% - Énfasis2 2 3 11" xfId="5126" xr:uid="{2F372960-31FD-4F1E-BBE7-EEFFD4E4D41E}"/>
    <cellStyle name="20% - Énfasis2 2 3 12" xfId="5127" xr:uid="{562EBD6B-20F0-49FA-A221-7B2C6B691E57}"/>
    <cellStyle name="20% - Énfasis2 2 3 13" xfId="32660" xr:uid="{F10CF938-3F73-40F9-B26D-6B2F4F52832E}"/>
    <cellStyle name="20% - Énfasis2 2 3 2" xfId="5128" xr:uid="{178698F0-E905-4A3C-9F31-75B3FCAFDE01}"/>
    <cellStyle name="20% - Énfasis2 2 3 2 10" xfId="5129" xr:uid="{87EEDC12-B772-4E7C-96AC-CC367A320B9E}"/>
    <cellStyle name="20% - Énfasis2 2 3 2 11" xfId="5130" xr:uid="{4E8EFCAA-BCB0-48A6-954C-A18AFA79941D}"/>
    <cellStyle name="20% - Énfasis2 2 3 2 2" xfId="5131" xr:uid="{0EE65D62-BFB8-42E4-85AF-2074CB17A820}"/>
    <cellStyle name="20% - Énfasis2 2 3 2 2 2" xfId="5132" xr:uid="{1D8ACB0D-A4B0-44BA-94CF-ED606A6706B4}"/>
    <cellStyle name="20% - Énfasis2 2 3 2 2 2 2" xfId="5133" xr:uid="{3FBBA6FD-941E-4BD5-ABBA-1B6862B0A9AE}"/>
    <cellStyle name="20% - Énfasis2 2 3 2 2 2 2 2" xfId="5134" xr:uid="{7F5B0BAB-F596-4633-9FE6-6CE36545EC2B}"/>
    <cellStyle name="20% - Énfasis2 2 3 2 2 2 2 2 2" xfId="5135" xr:uid="{4EFC0528-329B-45CF-BC20-4BA65D370F69}"/>
    <cellStyle name="20% - Énfasis2 2 3 2 2 2 2 2 2 2" xfId="5136" xr:uid="{263E1C56-6A1F-41E4-8BCE-F4A86F32C68E}"/>
    <cellStyle name="20% - Énfasis2 2 3 2 2 2 2 2 3" xfId="5137" xr:uid="{7E22B9A9-95A6-4920-821E-E135F8DF9750}"/>
    <cellStyle name="20% - Énfasis2 2 3 2 2 2 2 3" xfId="5138" xr:uid="{6D8D62FC-688C-4522-8765-C19C940B94E4}"/>
    <cellStyle name="20% - Énfasis2 2 3 2 2 2 2 3 2" xfId="5139" xr:uid="{5088701A-7322-4FFF-BD31-CEC564755CD1}"/>
    <cellStyle name="20% - Énfasis2 2 3 2 2 2 2 4" xfId="5140" xr:uid="{3ACFED38-609F-4AB1-9704-B211E23BBF5B}"/>
    <cellStyle name="20% - Énfasis2 2 3 2 2 2 3" xfId="5141" xr:uid="{D43C488C-0312-4638-8D4C-2271B06E3BDA}"/>
    <cellStyle name="20% - Énfasis2 2 3 2 2 2 3 2" xfId="5142" xr:uid="{A60D8B4F-24FD-48AD-B1FF-BB59F6B157F3}"/>
    <cellStyle name="20% - Énfasis2 2 3 2 2 2 3 2 2" xfId="5143" xr:uid="{C7DA04C4-94F5-4BC5-88DF-0617A8744382}"/>
    <cellStyle name="20% - Énfasis2 2 3 2 2 2 3 3" xfId="5144" xr:uid="{6ECA33F4-62BF-4F38-A485-8D36D2E1CBB3}"/>
    <cellStyle name="20% - Énfasis2 2 3 2 2 2 4" xfId="5145" xr:uid="{095EEC71-2D66-4C89-936D-81B1D40E0E39}"/>
    <cellStyle name="20% - Énfasis2 2 3 2 2 2 4 2" xfId="5146" xr:uid="{49ECFD57-4382-4C77-93DD-62D9608900D2}"/>
    <cellStyle name="20% - Énfasis2 2 3 2 2 2 5" xfId="5147" xr:uid="{C5798385-630E-4450-AC55-A9AC5E455062}"/>
    <cellStyle name="20% - Énfasis2 2 3 2 2 3" xfId="5148" xr:uid="{5D7A2C11-E117-47DC-840A-DB8210BC8E9E}"/>
    <cellStyle name="20% - Énfasis2 2 3 2 2 3 2" xfId="5149" xr:uid="{ADA2AD2A-0E86-45A7-858C-941958E46172}"/>
    <cellStyle name="20% - Énfasis2 2 3 2 2 3 2 2" xfId="5150" xr:uid="{B61737E7-8007-4943-99E1-4001BB57B9A4}"/>
    <cellStyle name="20% - Énfasis2 2 3 2 2 3 2 2 2" xfId="5151" xr:uid="{B1C57485-BEF7-4C0F-B0E1-59EFF301498C}"/>
    <cellStyle name="20% - Énfasis2 2 3 2 2 3 2 3" xfId="5152" xr:uid="{0C336D5E-A1FD-41D4-BBEA-AA83F18594ED}"/>
    <cellStyle name="20% - Énfasis2 2 3 2 2 3 3" xfId="5153" xr:uid="{FA84F495-2903-4009-A9EB-4A10E81D92C8}"/>
    <cellStyle name="20% - Énfasis2 2 3 2 2 3 3 2" xfId="5154" xr:uid="{06FDB676-C22D-4AB9-A7DD-96D1E8F9A3A2}"/>
    <cellStyle name="20% - Énfasis2 2 3 2 2 3 4" xfId="5155" xr:uid="{F6A7D7F9-E9BB-453D-B038-4E224C2191AB}"/>
    <cellStyle name="20% - Énfasis2 2 3 2 2 4" xfId="5156" xr:uid="{EB6D5F64-9D61-4081-8A2B-0A89A4D5BD97}"/>
    <cellStyle name="20% - Énfasis2 2 3 2 2 4 2" xfId="5157" xr:uid="{FA89613B-EE65-4396-B8E3-C0278AE09141}"/>
    <cellStyle name="20% - Énfasis2 2 3 2 2 4 2 2" xfId="5158" xr:uid="{2DD53135-498B-410F-8658-B0C1E42B2609}"/>
    <cellStyle name="20% - Énfasis2 2 3 2 2 4 3" xfId="5159" xr:uid="{BD9F90FC-C6B7-43EE-99D1-2827357D1C9D}"/>
    <cellStyle name="20% - Énfasis2 2 3 2 2 5" xfId="5160" xr:uid="{15325300-4517-4556-A03A-AEBB840BC194}"/>
    <cellStyle name="20% - Énfasis2 2 3 2 2 5 2" xfId="5161" xr:uid="{761E5B1F-968B-4C00-8ACC-5BFF6628B48B}"/>
    <cellStyle name="20% - Énfasis2 2 3 2 2 6" xfId="5162" xr:uid="{984B8466-F6F7-413D-8A1C-3FED9E2C3F1D}"/>
    <cellStyle name="20% - Énfasis2 2 3 2 3" xfId="5163" xr:uid="{9A796451-F962-44A4-A2EA-0D1030B60720}"/>
    <cellStyle name="20% - Énfasis2 2 3 2 3 2" xfId="5164" xr:uid="{1D238F40-F109-4DAF-9E97-6EFCFA6AF7EE}"/>
    <cellStyle name="20% - Énfasis2 2 3 2 3 2 2" xfId="5165" xr:uid="{60A37BDF-EBD6-4D74-AE90-E814EDC68FAD}"/>
    <cellStyle name="20% - Énfasis2 2 3 2 3 2 2 2" xfId="5166" xr:uid="{F301646D-B397-4206-AF41-4DF5A778C4BE}"/>
    <cellStyle name="20% - Énfasis2 2 3 2 3 2 2 2 2" xfId="5167" xr:uid="{80B4BD74-53D4-4E54-B45B-8A5DCB99E283}"/>
    <cellStyle name="20% - Énfasis2 2 3 2 3 2 2 3" xfId="5168" xr:uid="{2A037EF6-0F1D-4AD4-A191-0A3BF84365D6}"/>
    <cellStyle name="20% - Énfasis2 2 3 2 3 2 3" xfId="5169" xr:uid="{50F19EBE-0DEE-4742-A347-3D70E942C8F7}"/>
    <cellStyle name="20% - Énfasis2 2 3 2 3 2 3 2" xfId="5170" xr:uid="{D5DF269B-2C63-4D92-BDAA-07984E31AFC5}"/>
    <cellStyle name="20% - Énfasis2 2 3 2 3 2 4" xfId="5171" xr:uid="{6826C22D-FE4C-46AD-B51E-B75822DE1955}"/>
    <cellStyle name="20% - Énfasis2 2 3 2 3 3" xfId="5172" xr:uid="{0511C8A5-9729-45FB-948E-C3E692708D35}"/>
    <cellStyle name="20% - Énfasis2 2 3 2 3 3 2" xfId="5173" xr:uid="{C88BDC0C-43E6-4778-97B3-DEE591134065}"/>
    <cellStyle name="20% - Énfasis2 2 3 2 3 3 2 2" xfId="5174" xr:uid="{946FD484-5A96-4921-AC9D-21C1FF198451}"/>
    <cellStyle name="20% - Énfasis2 2 3 2 3 3 3" xfId="5175" xr:uid="{1EE3395B-1A35-49C4-BF29-B284F556FD0E}"/>
    <cellStyle name="20% - Énfasis2 2 3 2 3 4" xfId="5176" xr:uid="{FCB4637A-5411-4D3C-901F-D9743E3943B2}"/>
    <cellStyle name="20% - Énfasis2 2 3 2 3 4 2" xfId="5177" xr:uid="{71F61BE8-6A57-49F2-AE6D-A174D27C5046}"/>
    <cellStyle name="20% - Énfasis2 2 3 2 3 5" xfId="5178" xr:uid="{DF5FF74F-F07C-439E-9C08-9D3D02C662E1}"/>
    <cellStyle name="20% - Énfasis2 2 3 2 4" xfId="5179" xr:uid="{8FA0F0EF-DB36-4997-ACEE-E800EB0EFDC7}"/>
    <cellStyle name="20% - Énfasis2 2 3 2 4 2" xfId="5180" xr:uid="{EDEAD10A-94D3-4272-9E5A-DF9CFF21B38C}"/>
    <cellStyle name="20% - Énfasis2 2 3 2 4 2 2" xfId="5181" xr:uid="{F163AC19-B1C3-4EDC-B274-BB82D8023DF4}"/>
    <cellStyle name="20% - Énfasis2 2 3 2 4 2 2 2" xfId="5182" xr:uid="{0D93A8BA-3186-40C9-9FCA-203C7190F63F}"/>
    <cellStyle name="20% - Énfasis2 2 3 2 4 2 3" xfId="5183" xr:uid="{DFE894C9-4958-4EE8-9750-B5AFC19DCFED}"/>
    <cellStyle name="20% - Énfasis2 2 3 2 4 3" xfId="5184" xr:uid="{C78C0731-FAB0-4B2B-83A4-F7F9FD280D78}"/>
    <cellStyle name="20% - Énfasis2 2 3 2 4 3 2" xfId="5185" xr:uid="{CE0B10AB-B124-4E5A-BE32-46BBE9C057BC}"/>
    <cellStyle name="20% - Énfasis2 2 3 2 4 4" xfId="5186" xr:uid="{A68DAB7B-1CBD-4951-AEA8-749BB7E87F59}"/>
    <cellStyle name="20% - Énfasis2 2 3 2 5" xfId="5187" xr:uid="{9A9D9E9C-D200-4AFA-86B5-4320374CDC47}"/>
    <cellStyle name="20% - Énfasis2 2 3 2 5 2" xfId="5188" xr:uid="{2296DF73-CD17-4DE9-9FDF-F80D23F187D8}"/>
    <cellStyle name="20% - Énfasis2 2 3 2 5 2 2" xfId="5189" xr:uid="{8470F05F-30C5-471E-ACC9-1C118CE2A672}"/>
    <cellStyle name="20% - Énfasis2 2 3 2 5 3" xfId="5190" xr:uid="{5ED5000A-4B04-4F24-B0B0-4AD9427E9620}"/>
    <cellStyle name="20% - Énfasis2 2 3 2 6" xfId="5191" xr:uid="{90185A99-640F-419A-9716-4F3F251896B4}"/>
    <cellStyle name="20% - Énfasis2 2 3 2 6 2" xfId="5192" xr:uid="{D5282E87-B936-4994-8C8C-BE3B405922B4}"/>
    <cellStyle name="20% - Énfasis2 2 3 2 7" xfId="5193" xr:uid="{32D27642-08DB-4998-874B-7968D8169C48}"/>
    <cellStyle name="20% - Énfasis2 2 3 2 8" xfId="5194" xr:uid="{4044DA9C-4F10-4F7B-917F-597F771061DA}"/>
    <cellStyle name="20% - Énfasis2 2 3 2 9" xfId="5195" xr:uid="{06630AF9-B432-4794-8E4D-F0BF9DBF6D93}"/>
    <cellStyle name="20% - Énfasis2 2 3 2_37. RESULTADO NEGOCIOS YOY" xfId="5196" xr:uid="{DC7F0FDA-27BF-474E-B405-7BF00B0519B6}"/>
    <cellStyle name="20% - Énfasis2 2 3 3" xfId="5197" xr:uid="{D2195851-8844-48AA-BD14-3EA9E5D6A7C7}"/>
    <cellStyle name="20% - Énfasis2 2 3 3 2" xfId="5198" xr:uid="{C67CF80B-BAFD-478D-A4AE-50FA6B32E51C}"/>
    <cellStyle name="20% - Énfasis2 2 3 3 2 2" xfId="5199" xr:uid="{F86FDDA8-5760-4827-973E-13F6CB15F9D5}"/>
    <cellStyle name="20% - Énfasis2 2 3 3 2 2 2" xfId="5200" xr:uid="{AA6661B2-B5C1-46A7-8B77-EE438553D7A3}"/>
    <cellStyle name="20% - Énfasis2 2 3 3 2 2 2 2" xfId="5201" xr:uid="{23B404BB-5D05-4B76-84F8-06E7CD5654AB}"/>
    <cellStyle name="20% - Énfasis2 2 3 3 2 2 2 2 2" xfId="5202" xr:uid="{C4F6A81B-101D-4C0F-B4FB-59F7A3EA6749}"/>
    <cellStyle name="20% - Énfasis2 2 3 3 2 2 2 3" xfId="5203" xr:uid="{9DBFB9DA-AA7A-4EEC-8817-9BA7743C34FC}"/>
    <cellStyle name="20% - Énfasis2 2 3 3 2 2 3" xfId="5204" xr:uid="{D2122050-3540-4A98-93E1-1CB9A5A0551F}"/>
    <cellStyle name="20% - Énfasis2 2 3 3 2 2 3 2" xfId="5205" xr:uid="{EA7B0474-DAC1-4EA5-A2BC-725A9E703EB1}"/>
    <cellStyle name="20% - Énfasis2 2 3 3 2 2 4" xfId="5206" xr:uid="{6385D773-2F90-42FE-8BC9-9D57EC9F0EBB}"/>
    <cellStyle name="20% - Énfasis2 2 3 3 2 3" xfId="5207" xr:uid="{B7A90061-A4AC-4C51-955B-5141B06501D7}"/>
    <cellStyle name="20% - Énfasis2 2 3 3 2 3 2" xfId="5208" xr:uid="{1CD2680E-8139-4E53-8C9E-B8D9A8BB7B77}"/>
    <cellStyle name="20% - Énfasis2 2 3 3 2 3 2 2" xfId="5209" xr:uid="{AE6A532E-AAF6-4E3D-B2D4-D0460B902945}"/>
    <cellStyle name="20% - Énfasis2 2 3 3 2 3 3" xfId="5210" xr:uid="{0AC3916E-F60F-40A4-BB57-20A2650E1114}"/>
    <cellStyle name="20% - Énfasis2 2 3 3 2 4" xfId="5211" xr:uid="{0880BFBA-0FD0-4DF9-9013-072DE6D2BDAF}"/>
    <cellStyle name="20% - Énfasis2 2 3 3 2 4 2" xfId="5212" xr:uid="{431C0431-921B-4141-B4B6-2E1B1185CD2D}"/>
    <cellStyle name="20% - Énfasis2 2 3 3 2 5" xfId="5213" xr:uid="{0E3CA682-9B91-4BFA-92CA-D3F1F4CE73E5}"/>
    <cellStyle name="20% - Énfasis2 2 3 3 3" xfId="5214" xr:uid="{CFF9BCA7-F198-4E6C-8557-51A9375F7B9E}"/>
    <cellStyle name="20% - Énfasis2 2 3 3 3 2" xfId="5215" xr:uid="{98D10960-11DB-42DA-978F-C50415B330F6}"/>
    <cellStyle name="20% - Énfasis2 2 3 3 3 2 2" xfId="5216" xr:uid="{D141C3CC-35DB-4240-B0A5-C02E424149AB}"/>
    <cellStyle name="20% - Énfasis2 2 3 3 3 2 2 2" xfId="5217" xr:uid="{FE0CABE5-1A70-4EA8-B86A-FE9A7B86EB41}"/>
    <cellStyle name="20% - Énfasis2 2 3 3 3 2 3" xfId="5218" xr:uid="{E5D1ECAD-B410-43F4-83FF-048A49C4B469}"/>
    <cellStyle name="20% - Énfasis2 2 3 3 3 3" xfId="5219" xr:uid="{C4C37CBD-268B-463E-AF37-F24E40E0C43C}"/>
    <cellStyle name="20% - Énfasis2 2 3 3 3 3 2" xfId="5220" xr:uid="{1690B83C-D30D-4CC6-81D7-62FB88FC870F}"/>
    <cellStyle name="20% - Énfasis2 2 3 3 3 4" xfId="5221" xr:uid="{6D7A6970-3B76-4EC3-BE16-A40228615D77}"/>
    <cellStyle name="20% - Énfasis2 2 3 3 4" xfId="5222" xr:uid="{973A93F2-6762-42DF-A382-88F3A4FC7C65}"/>
    <cellStyle name="20% - Énfasis2 2 3 3 4 2" xfId="5223" xr:uid="{4BAFC7E8-BAA0-48E5-A8E1-9023C781AB6D}"/>
    <cellStyle name="20% - Énfasis2 2 3 3 4 2 2" xfId="5224" xr:uid="{B0C85172-D76E-4F69-A8AA-22B4CD9C0C1A}"/>
    <cellStyle name="20% - Énfasis2 2 3 3 4 3" xfId="5225" xr:uid="{81AB7A63-58DA-4C77-9527-B6C9ECADB37F}"/>
    <cellStyle name="20% - Énfasis2 2 3 3 5" xfId="5226" xr:uid="{6935A540-486C-415F-9920-F12D8D0BF057}"/>
    <cellStyle name="20% - Énfasis2 2 3 3 5 2" xfId="5227" xr:uid="{661D0BAC-5534-4049-8129-72C4176834AE}"/>
    <cellStyle name="20% - Énfasis2 2 3 3 6" xfId="5228" xr:uid="{01C17C8D-8BCF-41D0-B8E8-06FCC157A2F5}"/>
    <cellStyle name="20% - Énfasis2 2 3 4" xfId="5229" xr:uid="{C333E93D-48D1-4FF3-BC19-A815A3F5DB95}"/>
    <cellStyle name="20% - Énfasis2 2 3 4 2" xfId="5230" xr:uid="{4FB0E460-939D-49DE-9CE8-E22365A49376}"/>
    <cellStyle name="20% - Énfasis2 2 3 4 2 2" xfId="5231" xr:uid="{280A1781-78E8-4916-9C16-85434BE71A88}"/>
    <cellStyle name="20% - Énfasis2 2 3 4 2 2 2" xfId="5232" xr:uid="{36915C46-3361-4F1D-8559-27135DF9E8CD}"/>
    <cellStyle name="20% - Énfasis2 2 3 4 2 2 2 2" xfId="5233" xr:uid="{11819011-F55B-44B6-A364-74BD8FAD0DC1}"/>
    <cellStyle name="20% - Énfasis2 2 3 4 2 2 3" xfId="5234" xr:uid="{830E4BC5-546B-4078-AD66-B940F904AFEB}"/>
    <cellStyle name="20% - Énfasis2 2 3 4 2 3" xfId="5235" xr:uid="{4ED48172-F3C8-4D74-8E69-EE10B7C9F8A5}"/>
    <cellStyle name="20% - Énfasis2 2 3 4 2 3 2" xfId="5236" xr:uid="{CF62F5D1-FA3B-461B-9008-67BD4E633A4F}"/>
    <cellStyle name="20% - Énfasis2 2 3 4 2 4" xfId="5237" xr:uid="{E20858E4-1FCC-4E00-A63B-967D7CFCD12F}"/>
    <cellStyle name="20% - Énfasis2 2 3 4 3" xfId="5238" xr:uid="{F495D5A4-5FAA-485D-80E7-7ABD75847AFB}"/>
    <cellStyle name="20% - Énfasis2 2 3 4 3 2" xfId="5239" xr:uid="{101E17A9-C2B2-43EB-ACEA-6A49FE6E225E}"/>
    <cellStyle name="20% - Énfasis2 2 3 4 3 2 2" xfId="5240" xr:uid="{35066085-A768-44F9-AFEE-132412AD1878}"/>
    <cellStyle name="20% - Énfasis2 2 3 4 3 3" xfId="5241" xr:uid="{D9992A5A-907C-4FF6-B17B-649ACB106C7F}"/>
    <cellStyle name="20% - Énfasis2 2 3 4 4" xfId="5242" xr:uid="{9C834F30-0BA0-4588-B829-8D7005A925A8}"/>
    <cellStyle name="20% - Énfasis2 2 3 4 4 2" xfId="5243" xr:uid="{AEBB4B77-40E0-4C3F-BF1B-7B288A0EF296}"/>
    <cellStyle name="20% - Énfasis2 2 3 4 5" xfId="5244" xr:uid="{FABCEFFB-FECD-48BA-8249-33623D6AF8E1}"/>
    <cellStyle name="20% - Énfasis2 2 3 5" xfId="5245" xr:uid="{E30EE0B1-8737-4349-9EEB-50A5DCE143C7}"/>
    <cellStyle name="20% - Énfasis2 2 3 5 2" xfId="5246" xr:uid="{70FD2C2C-AB2F-456A-A8B9-B5D86AC6A5A2}"/>
    <cellStyle name="20% - Énfasis2 2 3 5 2 2" xfId="5247" xr:uid="{9B53957F-CCE1-412D-B112-591A3C3AED4D}"/>
    <cellStyle name="20% - Énfasis2 2 3 5 2 2 2" xfId="5248" xr:uid="{5C8A7C08-7156-44F5-AE86-89778B1052B5}"/>
    <cellStyle name="20% - Énfasis2 2 3 5 2 3" xfId="5249" xr:uid="{B5D294E5-8318-4C7F-B4ED-E6FBE6BECA82}"/>
    <cellStyle name="20% - Énfasis2 2 3 5 3" xfId="5250" xr:uid="{930E1E18-BFAA-4369-9AAA-6A6F3B105C66}"/>
    <cellStyle name="20% - Énfasis2 2 3 5 3 2" xfId="5251" xr:uid="{1E16EEBA-C6B0-4271-824A-FF3688AA1DCA}"/>
    <cellStyle name="20% - Énfasis2 2 3 5 4" xfId="5252" xr:uid="{8A838EEA-8226-4B8E-8AA3-402A591A57AA}"/>
    <cellStyle name="20% - Énfasis2 2 3 6" xfId="5253" xr:uid="{B08380E2-CE62-4FC1-B9DE-662F5CDF90DC}"/>
    <cellStyle name="20% - Énfasis2 2 3 6 2" xfId="5254" xr:uid="{69A67CC3-49A8-4AF5-868F-0E3C431769D3}"/>
    <cellStyle name="20% - Énfasis2 2 3 6 2 2" xfId="5255" xr:uid="{3424ECF2-AC69-4267-A69A-C8CA397355EC}"/>
    <cellStyle name="20% - Énfasis2 2 3 6 3" xfId="5256" xr:uid="{AE434834-B13E-4B64-947A-A65CBA30C7C0}"/>
    <cellStyle name="20% - Énfasis2 2 3 7" xfId="5257" xr:uid="{C687AACF-7206-49B9-AEC8-4EEA447CCE99}"/>
    <cellStyle name="20% - Énfasis2 2 3 7 2" xfId="5258" xr:uid="{CF3DD88E-384F-48BB-96EA-58354ACA6742}"/>
    <cellStyle name="20% - Énfasis2 2 3 8" xfId="5259" xr:uid="{026E6804-1D0B-4473-B530-8B6932EBC372}"/>
    <cellStyle name="20% - Énfasis2 2 3 9" xfId="5260" xr:uid="{7C970C92-94A3-4761-B0F3-00DFFA29613B}"/>
    <cellStyle name="20% - Énfasis2 2 3_37. RESULTADO NEGOCIOS YOY" xfId="5261" xr:uid="{1655FDE4-8645-43B4-8D54-46B7C3DF9B37}"/>
    <cellStyle name="20% - Énfasis2 2 4" xfId="5262" xr:uid="{B94F506E-5F36-48EF-8DFC-39DDDD625024}"/>
    <cellStyle name="20% - Énfasis2 2 4 10" xfId="5263" xr:uid="{43745522-E2D6-4B28-8561-E16EDADA3E01}"/>
    <cellStyle name="20% - Énfasis2 2 4 11" xfId="5264" xr:uid="{6FE379F9-DFD4-488E-8AE4-5DFC418D9C89}"/>
    <cellStyle name="20% - Énfasis2 2 4 12" xfId="5265" xr:uid="{3EA8C970-0CF2-43F5-8404-89FEA71AC01A}"/>
    <cellStyle name="20% - Énfasis2 2 4 2" xfId="5266" xr:uid="{B09CE13E-A3ED-427D-AFF6-8DA0A54B624A}"/>
    <cellStyle name="20% - Énfasis2 2 4 2 2" xfId="5267" xr:uid="{2630810D-FABC-4211-885F-655801F52C4A}"/>
    <cellStyle name="20% - Énfasis2 2 4 2 2 2" xfId="5268" xr:uid="{B2F79FD7-B251-4206-9FC5-9ACA34CE0813}"/>
    <cellStyle name="20% - Énfasis2 2 4 2 2 2 2" xfId="5269" xr:uid="{89BD5E94-12E2-4D71-9A99-E75DA140B2AF}"/>
    <cellStyle name="20% - Énfasis2 2 4 2 2 2 2 2" xfId="5270" xr:uid="{B83354D6-95A2-43EA-A97F-4A1E610726E1}"/>
    <cellStyle name="20% - Énfasis2 2 4 2 2 2 2 2 2" xfId="5271" xr:uid="{00AD8F95-3744-4D93-9595-862F2CC0DC4C}"/>
    <cellStyle name="20% - Énfasis2 2 4 2 2 2 2 2 2 2" xfId="5272" xr:uid="{DCA65F3A-3A71-48D7-A14C-302CA5EBB218}"/>
    <cellStyle name="20% - Énfasis2 2 4 2 2 2 2 2 3" xfId="5273" xr:uid="{B3B07F17-B08A-4FF1-B610-A8E2D1A33EE7}"/>
    <cellStyle name="20% - Énfasis2 2 4 2 2 2 2 3" xfId="5274" xr:uid="{01DFEA2D-8C06-4371-AB95-99BB20D210BA}"/>
    <cellStyle name="20% - Énfasis2 2 4 2 2 2 2 3 2" xfId="5275" xr:uid="{C112449B-E762-4969-99E0-8BFBA9DE816A}"/>
    <cellStyle name="20% - Énfasis2 2 4 2 2 2 2 4" xfId="5276" xr:uid="{8CB9C8B4-043E-488B-A185-A7679684887B}"/>
    <cellStyle name="20% - Énfasis2 2 4 2 2 2 3" xfId="5277" xr:uid="{670EE3E5-724C-449F-B49F-5C73AEAC63D5}"/>
    <cellStyle name="20% - Énfasis2 2 4 2 2 2 3 2" xfId="5278" xr:uid="{E75A0376-4152-49F3-B28F-2A79343CED28}"/>
    <cellStyle name="20% - Énfasis2 2 4 2 2 2 3 2 2" xfId="5279" xr:uid="{98C55816-1F91-47FB-95F9-2F1BE6DFB263}"/>
    <cellStyle name="20% - Énfasis2 2 4 2 2 2 3 3" xfId="5280" xr:uid="{92884BC5-C306-47CA-8A13-DAAD2B212813}"/>
    <cellStyle name="20% - Énfasis2 2 4 2 2 2 4" xfId="5281" xr:uid="{185EC092-015C-4152-82F8-E8DFB0B8DCDA}"/>
    <cellStyle name="20% - Énfasis2 2 4 2 2 2 4 2" xfId="5282" xr:uid="{E1E21615-6035-433B-9124-6BA69A598F33}"/>
    <cellStyle name="20% - Énfasis2 2 4 2 2 2 5" xfId="5283" xr:uid="{AD60294B-6AA9-4DF9-AB99-B53D237F5FBE}"/>
    <cellStyle name="20% - Énfasis2 2 4 2 2 3" xfId="5284" xr:uid="{197AB9C7-54EA-4350-B60F-F3F16A211705}"/>
    <cellStyle name="20% - Énfasis2 2 4 2 2 3 2" xfId="5285" xr:uid="{2B5C6BD6-23DA-48BF-A17A-6A3497E2C6B6}"/>
    <cellStyle name="20% - Énfasis2 2 4 2 2 3 2 2" xfId="5286" xr:uid="{8C1A8520-D9AA-4444-9BB5-A5D0BDE2B1E2}"/>
    <cellStyle name="20% - Énfasis2 2 4 2 2 3 2 2 2" xfId="5287" xr:uid="{1A746E33-E46D-4165-A7E0-03AD3C741E04}"/>
    <cellStyle name="20% - Énfasis2 2 4 2 2 3 2 3" xfId="5288" xr:uid="{7ADF4F69-8EA8-4B3A-BAE8-F1C51CE858BF}"/>
    <cellStyle name="20% - Énfasis2 2 4 2 2 3 3" xfId="5289" xr:uid="{EB275402-F877-4F6D-9337-8BB244D5F0F6}"/>
    <cellStyle name="20% - Énfasis2 2 4 2 2 3 3 2" xfId="5290" xr:uid="{EA8CC4A0-0815-4DB8-86BB-33A3D67FA72B}"/>
    <cellStyle name="20% - Énfasis2 2 4 2 2 3 4" xfId="5291" xr:uid="{BFEC0A25-8FC7-4521-BE1B-B6E587257727}"/>
    <cellStyle name="20% - Énfasis2 2 4 2 2 4" xfId="5292" xr:uid="{6D84659B-5A64-4362-9224-2BD64ADC8ABB}"/>
    <cellStyle name="20% - Énfasis2 2 4 2 2 4 2" xfId="5293" xr:uid="{1484106D-ACA3-4A9D-949B-A3AE4E0DB6F3}"/>
    <cellStyle name="20% - Énfasis2 2 4 2 2 4 2 2" xfId="5294" xr:uid="{0E800AEC-3D9F-4C54-8CF2-D0482FA1422E}"/>
    <cellStyle name="20% - Énfasis2 2 4 2 2 4 3" xfId="5295" xr:uid="{5A3C589F-B144-4A21-B3EB-6A0FDCB69A7C}"/>
    <cellStyle name="20% - Énfasis2 2 4 2 2 5" xfId="5296" xr:uid="{8EF85117-D065-4B09-8F79-44783F1D95E6}"/>
    <cellStyle name="20% - Énfasis2 2 4 2 2 5 2" xfId="5297" xr:uid="{211EB50E-6D7D-4265-B571-BE04221473F2}"/>
    <cellStyle name="20% - Énfasis2 2 4 2 2 6" xfId="5298" xr:uid="{1C5D0AAD-B410-4406-BCCC-5D3368C54C40}"/>
    <cellStyle name="20% - Énfasis2 2 4 2 3" xfId="5299" xr:uid="{A89D6D9C-4FCA-4B13-8D10-952AF6F4E65D}"/>
    <cellStyle name="20% - Énfasis2 2 4 2 3 2" xfId="5300" xr:uid="{E1D7E0D1-BB34-49CD-83BB-6910C8B82B02}"/>
    <cellStyle name="20% - Énfasis2 2 4 2 3 2 2" xfId="5301" xr:uid="{F4928EE6-3A16-46AE-8B13-70C10634B045}"/>
    <cellStyle name="20% - Énfasis2 2 4 2 3 2 2 2" xfId="5302" xr:uid="{9B81F2D6-50E8-4F68-A93E-AE8BC058D9F5}"/>
    <cellStyle name="20% - Énfasis2 2 4 2 3 2 2 2 2" xfId="5303" xr:uid="{F3419BF3-0EF5-4204-9379-9F0068137258}"/>
    <cellStyle name="20% - Énfasis2 2 4 2 3 2 2 3" xfId="5304" xr:uid="{081C4E4D-F6AC-43B4-93D1-E4B63917EEF2}"/>
    <cellStyle name="20% - Énfasis2 2 4 2 3 2 3" xfId="5305" xr:uid="{495DD15B-336E-415F-9065-761FC4AB2EE7}"/>
    <cellStyle name="20% - Énfasis2 2 4 2 3 2 3 2" xfId="5306" xr:uid="{35A658AA-2BA6-47BF-A26E-3686236392C4}"/>
    <cellStyle name="20% - Énfasis2 2 4 2 3 2 4" xfId="5307" xr:uid="{762DD0DB-0E2C-4156-8841-5BB3E3C430FF}"/>
    <cellStyle name="20% - Énfasis2 2 4 2 3 3" xfId="5308" xr:uid="{932F80D5-618E-4EBC-BF08-9D4FA517B175}"/>
    <cellStyle name="20% - Énfasis2 2 4 2 3 3 2" xfId="5309" xr:uid="{3877EEBC-1ADC-4424-B121-406233E282FA}"/>
    <cellStyle name="20% - Énfasis2 2 4 2 3 3 2 2" xfId="5310" xr:uid="{B276F569-E614-44D8-88A0-6CAF10B787D6}"/>
    <cellStyle name="20% - Énfasis2 2 4 2 3 3 3" xfId="5311" xr:uid="{444D5DC6-0991-4CB7-9CAE-C81D0A1FF02A}"/>
    <cellStyle name="20% - Énfasis2 2 4 2 3 4" xfId="5312" xr:uid="{E257EA65-5E6A-408D-92E1-89F562CDD0BC}"/>
    <cellStyle name="20% - Énfasis2 2 4 2 3 4 2" xfId="5313" xr:uid="{176823F7-15C6-4EC5-A65C-953E6F45B9F2}"/>
    <cellStyle name="20% - Énfasis2 2 4 2 3 5" xfId="5314" xr:uid="{3F5CC89F-54FB-4E04-B584-9D74D4DD5A67}"/>
    <cellStyle name="20% - Énfasis2 2 4 2 4" xfId="5315" xr:uid="{00A9AD13-6438-44B7-BEF9-6875458C95E3}"/>
    <cellStyle name="20% - Énfasis2 2 4 2 4 2" xfId="5316" xr:uid="{C6F477C4-1050-452E-8858-87F165C33F81}"/>
    <cellStyle name="20% - Énfasis2 2 4 2 4 2 2" xfId="5317" xr:uid="{73E774D0-2EF6-4EF7-B7B9-FADF4E0BAD7B}"/>
    <cellStyle name="20% - Énfasis2 2 4 2 4 2 2 2" xfId="5318" xr:uid="{DA77308D-604B-4BB5-A364-1C7D2E25C226}"/>
    <cellStyle name="20% - Énfasis2 2 4 2 4 2 3" xfId="5319" xr:uid="{C9632865-19C9-47C5-9776-AA163694D2DC}"/>
    <cellStyle name="20% - Énfasis2 2 4 2 4 3" xfId="5320" xr:uid="{29DE72AD-6749-43DA-9BE5-12563F97BD83}"/>
    <cellStyle name="20% - Énfasis2 2 4 2 4 3 2" xfId="5321" xr:uid="{FD0ED402-15D0-4DA5-BE75-5C32E74B584E}"/>
    <cellStyle name="20% - Énfasis2 2 4 2 4 4" xfId="5322" xr:uid="{18867708-C549-407A-8E3B-A6E683510BE8}"/>
    <cellStyle name="20% - Énfasis2 2 4 2 5" xfId="5323" xr:uid="{CE82399F-9084-431E-9CBB-A71921E8D121}"/>
    <cellStyle name="20% - Énfasis2 2 4 2 5 2" xfId="5324" xr:uid="{FAE332CF-AD1B-4BEC-B3FA-FCBDC0EFB459}"/>
    <cellStyle name="20% - Énfasis2 2 4 2 5 2 2" xfId="5325" xr:uid="{49C8E214-79F8-413E-95FE-886A8BB05B19}"/>
    <cellStyle name="20% - Énfasis2 2 4 2 5 3" xfId="5326" xr:uid="{C6A86129-816D-437B-8ACA-9D97D2FF5DED}"/>
    <cellStyle name="20% - Énfasis2 2 4 2 6" xfId="5327" xr:uid="{19E73CA3-9FCD-4EE4-8DDB-89942CE76FA4}"/>
    <cellStyle name="20% - Énfasis2 2 4 2 6 2" xfId="5328" xr:uid="{780C260F-058A-4F47-824A-7718AB0FECA4}"/>
    <cellStyle name="20% - Énfasis2 2 4 2 7" xfId="5329" xr:uid="{1D0D56DB-A14A-45E6-8D33-BD084F009DE8}"/>
    <cellStyle name="20% - Énfasis2 2 4 3" xfId="5330" xr:uid="{D42E3923-40B1-4666-8908-FEBA85F967BD}"/>
    <cellStyle name="20% - Énfasis2 2 4 3 2" xfId="5331" xr:uid="{DA6BE63E-AFD6-4F60-8428-2E4DF1EEBDA5}"/>
    <cellStyle name="20% - Énfasis2 2 4 3 2 2" xfId="5332" xr:uid="{6042EFE4-B939-49B8-BEE6-400C4F016B8B}"/>
    <cellStyle name="20% - Énfasis2 2 4 3 2 2 2" xfId="5333" xr:uid="{0F1144DC-54A8-4257-B80B-BE023A87A8F7}"/>
    <cellStyle name="20% - Énfasis2 2 4 3 2 2 2 2" xfId="5334" xr:uid="{B113C34E-1E84-416B-B57F-04D63CDC5C01}"/>
    <cellStyle name="20% - Énfasis2 2 4 3 2 2 2 2 2" xfId="5335" xr:uid="{9967FB02-59D1-47C9-92AC-C0871CF09F7F}"/>
    <cellStyle name="20% - Énfasis2 2 4 3 2 2 2 3" xfId="5336" xr:uid="{FE8DD60E-54C9-4AE7-8085-E667F44AEE6B}"/>
    <cellStyle name="20% - Énfasis2 2 4 3 2 2 3" xfId="5337" xr:uid="{5FF3F390-EF5C-4A62-B5F7-E5BCC986229F}"/>
    <cellStyle name="20% - Énfasis2 2 4 3 2 2 3 2" xfId="5338" xr:uid="{CE98EAC1-86E7-4F7B-A9B1-4FD16D71A1FD}"/>
    <cellStyle name="20% - Énfasis2 2 4 3 2 2 4" xfId="5339" xr:uid="{7A9BA98C-FC27-4C75-B21D-49850B4AF899}"/>
    <cellStyle name="20% - Énfasis2 2 4 3 2 3" xfId="5340" xr:uid="{74034E5C-8860-401D-83BA-2C013BFA9A84}"/>
    <cellStyle name="20% - Énfasis2 2 4 3 2 3 2" xfId="5341" xr:uid="{0A396974-5F0D-4046-B00D-00B3C28874AF}"/>
    <cellStyle name="20% - Énfasis2 2 4 3 2 3 2 2" xfId="5342" xr:uid="{2C85EB6A-021C-461E-89EF-AE9671430275}"/>
    <cellStyle name="20% - Énfasis2 2 4 3 2 3 3" xfId="5343" xr:uid="{FAE3F1CD-E278-4551-8E10-8EC05382BC45}"/>
    <cellStyle name="20% - Énfasis2 2 4 3 2 4" xfId="5344" xr:uid="{2C279CA0-5FD2-4571-98A4-4ED3BBB0452C}"/>
    <cellStyle name="20% - Énfasis2 2 4 3 2 4 2" xfId="5345" xr:uid="{88375773-9D64-404F-A9DA-6FE858E056D8}"/>
    <cellStyle name="20% - Énfasis2 2 4 3 2 5" xfId="5346" xr:uid="{049A2084-1186-452C-95CE-A96392093E8B}"/>
    <cellStyle name="20% - Énfasis2 2 4 3 3" xfId="5347" xr:uid="{D9C23B6F-72BF-48AB-8BF8-D0A522E6A01F}"/>
    <cellStyle name="20% - Énfasis2 2 4 3 3 2" xfId="5348" xr:uid="{8C5EDFD0-3DEB-4076-BC57-7F7AAB0173D9}"/>
    <cellStyle name="20% - Énfasis2 2 4 3 3 2 2" xfId="5349" xr:uid="{E5D9340F-6925-4FF9-BEC5-DFF8C5560E1D}"/>
    <cellStyle name="20% - Énfasis2 2 4 3 3 2 2 2" xfId="5350" xr:uid="{0237C97A-1CBE-41D5-9A65-E2B7A2A83478}"/>
    <cellStyle name="20% - Énfasis2 2 4 3 3 2 3" xfId="5351" xr:uid="{F6804D25-F693-4060-8D6C-787FEB67FEDD}"/>
    <cellStyle name="20% - Énfasis2 2 4 3 3 3" xfId="5352" xr:uid="{A9C2F58C-DE35-47B0-8C46-DD8C8E082FCB}"/>
    <cellStyle name="20% - Énfasis2 2 4 3 3 3 2" xfId="5353" xr:uid="{488DE121-7310-4078-BEF4-97B9BD6E1C67}"/>
    <cellStyle name="20% - Énfasis2 2 4 3 3 4" xfId="5354" xr:uid="{A4D39B0B-29E2-42BC-BAC8-85262261C7C2}"/>
    <cellStyle name="20% - Énfasis2 2 4 3 4" xfId="5355" xr:uid="{A34C82CB-BC42-4F3B-BAEA-6C10B7289435}"/>
    <cellStyle name="20% - Énfasis2 2 4 3 4 2" xfId="5356" xr:uid="{44A87CB2-8381-4813-BDD0-E0849915DDC6}"/>
    <cellStyle name="20% - Énfasis2 2 4 3 4 2 2" xfId="5357" xr:uid="{76E8A6E1-5328-4DCE-BC41-349506C9A56B}"/>
    <cellStyle name="20% - Énfasis2 2 4 3 4 3" xfId="5358" xr:uid="{584494ED-729D-4C9F-946C-C4DFFB04F657}"/>
    <cellStyle name="20% - Énfasis2 2 4 3 5" xfId="5359" xr:uid="{5015C682-6BB4-4625-AE91-79F53BBA0F1E}"/>
    <cellStyle name="20% - Énfasis2 2 4 3 5 2" xfId="5360" xr:uid="{E5173DC8-2137-4BB4-BEBD-4119A9D9B6D0}"/>
    <cellStyle name="20% - Énfasis2 2 4 3 6" xfId="5361" xr:uid="{07DB6C2C-44F6-4EC7-9963-9F60801FDD89}"/>
    <cellStyle name="20% - Énfasis2 2 4 4" xfId="5362" xr:uid="{2503B2AD-CF45-4B7B-9E70-A730675DF5BD}"/>
    <cellStyle name="20% - Énfasis2 2 4 4 2" xfId="5363" xr:uid="{5195760B-8B7A-4944-AFB4-10A270B5B857}"/>
    <cellStyle name="20% - Énfasis2 2 4 4 2 2" xfId="5364" xr:uid="{07DDCFEC-BA3B-40F7-8140-D4172B9142B5}"/>
    <cellStyle name="20% - Énfasis2 2 4 4 2 2 2" xfId="5365" xr:uid="{50804F85-EB66-4A39-B3D7-E815DEC847FA}"/>
    <cellStyle name="20% - Énfasis2 2 4 4 2 2 2 2" xfId="5366" xr:uid="{B3C9DD54-A6DB-4616-B283-6E6E4F440405}"/>
    <cellStyle name="20% - Énfasis2 2 4 4 2 2 3" xfId="5367" xr:uid="{58274C33-5A48-4E86-AE98-65C5040775DC}"/>
    <cellStyle name="20% - Énfasis2 2 4 4 2 3" xfId="5368" xr:uid="{A5122511-1870-4A44-A5D6-65FD9AA4EC05}"/>
    <cellStyle name="20% - Énfasis2 2 4 4 2 3 2" xfId="5369" xr:uid="{9DB617F8-FD60-459D-8E87-08FB6F41A367}"/>
    <cellStyle name="20% - Énfasis2 2 4 4 2 4" xfId="5370" xr:uid="{6C403954-5A36-428B-BAD8-A5DEAF9998E1}"/>
    <cellStyle name="20% - Énfasis2 2 4 4 3" xfId="5371" xr:uid="{B7DB711E-4C77-4C33-8D98-143E602F6387}"/>
    <cellStyle name="20% - Énfasis2 2 4 4 3 2" xfId="5372" xr:uid="{7656890E-124C-441C-896A-8281C8CB016F}"/>
    <cellStyle name="20% - Énfasis2 2 4 4 3 2 2" xfId="5373" xr:uid="{EA9C997E-C738-4DA7-A5A5-53B288B6368E}"/>
    <cellStyle name="20% - Énfasis2 2 4 4 3 3" xfId="5374" xr:uid="{8F5033BE-0404-4DC5-B1AA-2E40EB784EFE}"/>
    <cellStyle name="20% - Énfasis2 2 4 4 4" xfId="5375" xr:uid="{CDBF7449-B797-4FBB-80EA-A3023463C389}"/>
    <cellStyle name="20% - Énfasis2 2 4 4 4 2" xfId="5376" xr:uid="{E304AD2F-10B9-4EA7-91AD-D90F08F7B4BB}"/>
    <cellStyle name="20% - Énfasis2 2 4 4 5" xfId="5377" xr:uid="{F5D66AA4-1DED-4708-B155-CDD8E7548520}"/>
    <cellStyle name="20% - Énfasis2 2 4 5" xfId="5378" xr:uid="{F95D0FCC-CB15-4A47-915E-F469E8B0F069}"/>
    <cellStyle name="20% - Énfasis2 2 4 5 2" xfId="5379" xr:uid="{1838B415-56B8-4F13-89B4-F4CB96C48662}"/>
    <cellStyle name="20% - Énfasis2 2 4 5 2 2" xfId="5380" xr:uid="{C231A3CA-E84B-425F-97C3-6D054F81F014}"/>
    <cellStyle name="20% - Énfasis2 2 4 5 2 2 2" xfId="5381" xr:uid="{D74417A5-AC7C-47F4-B68C-3357ED364904}"/>
    <cellStyle name="20% - Énfasis2 2 4 5 2 3" xfId="5382" xr:uid="{3A5F8416-F8AF-4C44-A29C-7CF5DC4BABC0}"/>
    <cellStyle name="20% - Énfasis2 2 4 5 3" xfId="5383" xr:uid="{AD2C17D9-00DF-492D-A51F-FA72B8529079}"/>
    <cellStyle name="20% - Énfasis2 2 4 5 3 2" xfId="5384" xr:uid="{071971A2-0033-4B61-B2F6-13E8B25ECCEE}"/>
    <cellStyle name="20% - Énfasis2 2 4 5 4" xfId="5385" xr:uid="{757237C6-4DDC-4FBC-8610-BBF6668691C9}"/>
    <cellStyle name="20% - Énfasis2 2 4 6" xfId="5386" xr:uid="{42C60C8C-4DAC-4E54-A1A6-F9EBDAB7FDE3}"/>
    <cellStyle name="20% - Énfasis2 2 4 6 2" xfId="5387" xr:uid="{FD73D520-291A-4A05-B3E1-E42466210274}"/>
    <cellStyle name="20% - Énfasis2 2 4 6 2 2" xfId="5388" xr:uid="{DF372E5E-0320-4ABB-83DC-F5192ED57E7A}"/>
    <cellStyle name="20% - Énfasis2 2 4 6 3" xfId="5389" xr:uid="{30FB8E3B-8BE5-4A22-8AA9-451CCED4B992}"/>
    <cellStyle name="20% - Énfasis2 2 4 7" xfId="5390" xr:uid="{66749223-9E70-4FE3-B226-41BEAD3A3A5E}"/>
    <cellStyle name="20% - Énfasis2 2 4 7 2" xfId="5391" xr:uid="{02866E13-5EB4-4568-B1C1-010C0D7C9EFA}"/>
    <cellStyle name="20% - Énfasis2 2 4 8" xfId="5392" xr:uid="{7A0AAF7E-DD4E-49BD-9E67-8C872E206DFD}"/>
    <cellStyle name="20% - Énfasis2 2 4 9" xfId="5393" xr:uid="{F8C5E2B6-5B7D-4F39-B3FE-EE071601EC84}"/>
    <cellStyle name="20% - Énfasis2 2 4_37. RESULTADO NEGOCIOS YOY" xfId="5394" xr:uid="{24402A6C-F9FE-49E9-BFFB-462E380B3877}"/>
    <cellStyle name="20% - Énfasis2 2 5" xfId="5395" xr:uid="{35E6C5E5-54AC-4C03-A16A-97B0AE7A4657}"/>
    <cellStyle name="20% - Énfasis2 2 5 10" xfId="5396" xr:uid="{BAF3375D-93FD-421E-A172-B0A0D4C43ED5}"/>
    <cellStyle name="20% - Énfasis2 2 5 11" xfId="5397" xr:uid="{82DD07C3-6DB6-48F2-8960-809A36E0876B}"/>
    <cellStyle name="20% - Énfasis2 2 5 12" xfId="5398" xr:uid="{653BA5A4-587C-4DA0-B598-905424E8ECF6}"/>
    <cellStyle name="20% - Énfasis2 2 5 2" xfId="5399" xr:uid="{5F9A6E1C-1F0B-489B-A1BE-A683888B9904}"/>
    <cellStyle name="20% - Énfasis2 2 5 2 2" xfId="5400" xr:uid="{0739DC06-6917-44BD-8E8A-0D80F3D1924D}"/>
    <cellStyle name="20% - Énfasis2 2 5 2 2 2" xfId="5401" xr:uid="{70481508-F8B1-4479-8D0D-3B8853A8663A}"/>
    <cellStyle name="20% - Énfasis2 2 5 2 2 2 2" xfId="5402" xr:uid="{78A92082-2A2A-4BF3-AFD6-0D5873190348}"/>
    <cellStyle name="20% - Énfasis2 2 5 2 2 2 2 2" xfId="5403" xr:uid="{D41A5FC2-5024-4F30-8681-3A606CEAE8E6}"/>
    <cellStyle name="20% - Énfasis2 2 5 2 2 2 2 2 2" xfId="5404" xr:uid="{33FA6705-8604-495A-AB5A-DC7C24B927EF}"/>
    <cellStyle name="20% - Énfasis2 2 5 2 2 2 2 2 2 2" xfId="5405" xr:uid="{C0665D6B-B8BD-46A2-8172-56BCDDA183B0}"/>
    <cellStyle name="20% - Énfasis2 2 5 2 2 2 2 2 3" xfId="5406" xr:uid="{888B790E-16B2-44E9-88B0-74EE5C69911C}"/>
    <cellStyle name="20% - Énfasis2 2 5 2 2 2 2 3" xfId="5407" xr:uid="{7FA7FADD-D1E2-4A08-BB4F-0A8E953034BC}"/>
    <cellStyle name="20% - Énfasis2 2 5 2 2 2 2 3 2" xfId="5408" xr:uid="{06078D59-ADFE-4D19-8692-FAA37C8381B1}"/>
    <cellStyle name="20% - Énfasis2 2 5 2 2 2 2 4" xfId="5409" xr:uid="{77D959DB-CDF0-40ED-9749-30BC9F88D75C}"/>
    <cellStyle name="20% - Énfasis2 2 5 2 2 2 3" xfId="5410" xr:uid="{4EE174F9-A3B0-4926-BEA0-C25DF585B483}"/>
    <cellStyle name="20% - Énfasis2 2 5 2 2 2 3 2" xfId="5411" xr:uid="{7C3D7B6D-E6B5-463F-BB3C-6EAF325C4D0D}"/>
    <cellStyle name="20% - Énfasis2 2 5 2 2 2 3 2 2" xfId="5412" xr:uid="{A9D449C4-94C4-4499-9B9A-92FA659E6E9E}"/>
    <cellStyle name="20% - Énfasis2 2 5 2 2 2 3 3" xfId="5413" xr:uid="{D7E47B3C-CD64-4F4A-AB9B-885A40F852DC}"/>
    <cellStyle name="20% - Énfasis2 2 5 2 2 2 4" xfId="5414" xr:uid="{2EBFDF51-6FBB-4622-A372-31128ED7839A}"/>
    <cellStyle name="20% - Énfasis2 2 5 2 2 2 4 2" xfId="5415" xr:uid="{24F90FB2-F623-485B-8541-9B78B15B774D}"/>
    <cellStyle name="20% - Énfasis2 2 5 2 2 2 5" xfId="5416" xr:uid="{0FBC29A4-B92D-4C9A-8158-0DD67446389C}"/>
    <cellStyle name="20% - Énfasis2 2 5 2 2 3" xfId="5417" xr:uid="{605CD96E-547B-426D-AB2E-D7CFAFB66B99}"/>
    <cellStyle name="20% - Énfasis2 2 5 2 2 3 2" xfId="5418" xr:uid="{03C31ADE-6249-4FED-8CBE-68F436509534}"/>
    <cellStyle name="20% - Énfasis2 2 5 2 2 3 2 2" xfId="5419" xr:uid="{553BC0CC-E486-481A-B3B1-9AD9AF202299}"/>
    <cellStyle name="20% - Énfasis2 2 5 2 2 3 2 2 2" xfId="5420" xr:uid="{6B9DC2EC-B9CD-46B8-9C3F-0E98E1EBC937}"/>
    <cellStyle name="20% - Énfasis2 2 5 2 2 3 2 3" xfId="5421" xr:uid="{C3561507-435F-4B79-B252-B82DE01FA796}"/>
    <cellStyle name="20% - Énfasis2 2 5 2 2 3 3" xfId="5422" xr:uid="{F3136077-3BDA-4210-8891-D333252E14A8}"/>
    <cellStyle name="20% - Énfasis2 2 5 2 2 3 3 2" xfId="5423" xr:uid="{4B579419-537C-424B-9AE4-62237BF2A00C}"/>
    <cellStyle name="20% - Énfasis2 2 5 2 2 3 4" xfId="5424" xr:uid="{12815E73-19AE-499F-89A3-4DB6866B93EB}"/>
    <cellStyle name="20% - Énfasis2 2 5 2 2 4" xfId="5425" xr:uid="{C070EF6F-2DEE-435A-A6F2-D63B4B7AD3FE}"/>
    <cellStyle name="20% - Énfasis2 2 5 2 2 4 2" xfId="5426" xr:uid="{702B6E90-0EFB-46E0-A148-B1575429D61B}"/>
    <cellStyle name="20% - Énfasis2 2 5 2 2 4 2 2" xfId="5427" xr:uid="{9DEB6E34-809B-41C1-8866-45E84FFA2F4D}"/>
    <cellStyle name="20% - Énfasis2 2 5 2 2 4 3" xfId="5428" xr:uid="{41971E95-29D0-4A2A-9827-5BCA0A14D26C}"/>
    <cellStyle name="20% - Énfasis2 2 5 2 2 5" xfId="5429" xr:uid="{D62E1D5C-860A-4B6D-B5BB-823832CA21D1}"/>
    <cellStyle name="20% - Énfasis2 2 5 2 2 5 2" xfId="5430" xr:uid="{518639FB-23E0-46B3-A9E9-4B96315D83EA}"/>
    <cellStyle name="20% - Énfasis2 2 5 2 2 6" xfId="5431" xr:uid="{CA2FF135-ACE9-424C-A36E-59F425BAFE66}"/>
    <cellStyle name="20% - Énfasis2 2 5 2 3" xfId="5432" xr:uid="{B9305380-0FD5-4F0E-B6EE-628216E83152}"/>
    <cellStyle name="20% - Énfasis2 2 5 2 3 2" xfId="5433" xr:uid="{124E118E-AF89-4FD9-B46E-5733C280EBB0}"/>
    <cellStyle name="20% - Énfasis2 2 5 2 3 2 2" xfId="5434" xr:uid="{F5092A20-6641-4767-93D7-965AE97BD8D3}"/>
    <cellStyle name="20% - Énfasis2 2 5 2 3 2 2 2" xfId="5435" xr:uid="{1857DC0C-83B1-490C-A471-514B23D81E04}"/>
    <cellStyle name="20% - Énfasis2 2 5 2 3 2 2 2 2" xfId="5436" xr:uid="{CDB5E492-955B-4768-AC76-DA2A639CA059}"/>
    <cellStyle name="20% - Énfasis2 2 5 2 3 2 2 3" xfId="5437" xr:uid="{1ED1C7F1-5903-465C-8EDD-4A2243E68BC1}"/>
    <cellStyle name="20% - Énfasis2 2 5 2 3 2 3" xfId="5438" xr:uid="{17B3F2FC-59F4-471A-89D6-1AA279C5D579}"/>
    <cellStyle name="20% - Énfasis2 2 5 2 3 2 3 2" xfId="5439" xr:uid="{5D1CA0C9-6F85-46A6-8C72-91E2E2836B53}"/>
    <cellStyle name="20% - Énfasis2 2 5 2 3 2 4" xfId="5440" xr:uid="{85DDE197-F2FD-4F19-B160-582169847D9D}"/>
    <cellStyle name="20% - Énfasis2 2 5 2 3 3" xfId="5441" xr:uid="{AC136250-D731-4EAE-9472-C7778C4E0259}"/>
    <cellStyle name="20% - Énfasis2 2 5 2 3 3 2" xfId="5442" xr:uid="{3412FFCF-B11E-40A2-B8D5-A3F88F3FD1B5}"/>
    <cellStyle name="20% - Énfasis2 2 5 2 3 3 2 2" xfId="5443" xr:uid="{C7BD531A-8876-4520-8331-A1A8F20282B3}"/>
    <cellStyle name="20% - Énfasis2 2 5 2 3 3 3" xfId="5444" xr:uid="{4D15ADE3-CF98-4914-BC4D-BBC4F9FFE905}"/>
    <cellStyle name="20% - Énfasis2 2 5 2 3 4" xfId="5445" xr:uid="{276AF9EE-F76A-4880-9C67-B071FFA1DD22}"/>
    <cellStyle name="20% - Énfasis2 2 5 2 3 4 2" xfId="5446" xr:uid="{597FB695-8229-4F2E-9805-FE895CDC8DC6}"/>
    <cellStyle name="20% - Énfasis2 2 5 2 3 5" xfId="5447" xr:uid="{7B7F891E-F29C-4BDA-9309-35E82604A12B}"/>
    <cellStyle name="20% - Énfasis2 2 5 2 4" xfId="5448" xr:uid="{57D4BD50-9937-4823-BDC1-03EB69FEE3BB}"/>
    <cellStyle name="20% - Énfasis2 2 5 2 4 2" xfId="5449" xr:uid="{683C06F6-C9C6-4476-A38D-739C96FA8F9A}"/>
    <cellStyle name="20% - Énfasis2 2 5 2 4 2 2" xfId="5450" xr:uid="{4DA072BA-1D83-4588-B278-49267CE9F951}"/>
    <cellStyle name="20% - Énfasis2 2 5 2 4 2 2 2" xfId="5451" xr:uid="{18ACD6F2-FB83-4CCD-8E86-3C4A2D0F40E8}"/>
    <cellStyle name="20% - Énfasis2 2 5 2 4 2 3" xfId="5452" xr:uid="{4C16A93B-A53B-4BC8-A3B9-EF064BCCAE13}"/>
    <cellStyle name="20% - Énfasis2 2 5 2 4 3" xfId="5453" xr:uid="{C36E7C77-C8C6-4092-9B0D-384611B1230C}"/>
    <cellStyle name="20% - Énfasis2 2 5 2 4 3 2" xfId="5454" xr:uid="{05CA6E75-3040-4E5C-B1C7-DC6AB33106D8}"/>
    <cellStyle name="20% - Énfasis2 2 5 2 4 4" xfId="5455" xr:uid="{85C254E0-B4CD-4A30-A46A-19CE662B9E53}"/>
    <cellStyle name="20% - Énfasis2 2 5 2 5" xfId="5456" xr:uid="{C2605E8C-8D78-477E-ADC5-D70D9985010B}"/>
    <cellStyle name="20% - Énfasis2 2 5 2 5 2" xfId="5457" xr:uid="{0CC016B5-3F7F-423A-AFC0-261D13823CB8}"/>
    <cellStyle name="20% - Énfasis2 2 5 2 5 2 2" xfId="5458" xr:uid="{32539198-584D-4281-9F2E-A1729D3DE327}"/>
    <cellStyle name="20% - Énfasis2 2 5 2 5 3" xfId="5459" xr:uid="{44490653-8E8B-4485-A76B-51BBE70DC2CB}"/>
    <cellStyle name="20% - Énfasis2 2 5 2 6" xfId="5460" xr:uid="{32037539-0BDE-4C12-BF9F-E1EB74B03B0B}"/>
    <cellStyle name="20% - Énfasis2 2 5 2 6 2" xfId="5461" xr:uid="{E2ACC326-B029-4C59-8A01-B2DE75698DEC}"/>
    <cellStyle name="20% - Énfasis2 2 5 2 7" xfId="5462" xr:uid="{F6CFA4F1-506C-4F16-A56A-5FC66B6AD12D}"/>
    <cellStyle name="20% - Énfasis2 2 5 3" xfId="5463" xr:uid="{A8BA9533-3387-4192-92CE-238F085DBAAD}"/>
    <cellStyle name="20% - Énfasis2 2 5 3 2" xfId="5464" xr:uid="{FC58D9AC-44DA-44AB-BA16-F17FACB58402}"/>
    <cellStyle name="20% - Énfasis2 2 5 3 2 2" xfId="5465" xr:uid="{5D9F238E-37E0-4D83-AF08-72FBFC978781}"/>
    <cellStyle name="20% - Énfasis2 2 5 3 2 2 2" xfId="5466" xr:uid="{13B39CA8-36D1-49A7-BA0E-3D095C2A9839}"/>
    <cellStyle name="20% - Énfasis2 2 5 3 2 2 2 2" xfId="5467" xr:uid="{5C88F6F3-A0CC-4F42-91F1-5EB68E18ACF2}"/>
    <cellStyle name="20% - Énfasis2 2 5 3 2 2 2 2 2" xfId="5468" xr:uid="{93B10D16-1173-4DC9-99BD-5D71D8A904EC}"/>
    <cellStyle name="20% - Énfasis2 2 5 3 2 2 2 3" xfId="5469" xr:uid="{257C51EC-CAF6-40B4-BBD0-E52A8C1A5E95}"/>
    <cellStyle name="20% - Énfasis2 2 5 3 2 2 3" xfId="5470" xr:uid="{30B571F2-0E4B-4EFD-B92A-79310F617552}"/>
    <cellStyle name="20% - Énfasis2 2 5 3 2 2 3 2" xfId="5471" xr:uid="{5B044405-8BB2-4C20-A788-985976F8ED2E}"/>
    <cellStyle name="20% - Énfasis2 2 5 3 2 2 4" xfId="5472" xr:uid="{1F29772D-B7AE-4C0C-B7D8-33D7C352D15C}"/>
    <cellStyle name="20% - Énfasis2 2 5 3 2 3" xfId="5473" xr:uid="{A5DA4657-89B0-4C1D-BF11-004D36DF606A}"/>
    <cellStyle name="20% - Énfasis2 2 5 3 2 3 2" xfId="5474" xr:uid="{FE1BA02F-3E34-4102-A6E5-FAF1A9F70529}"/>
    <cellStyle name="20% - Énfasis2 2 5 3 2 3 2 2" xfId="5475" xr:uid="{00F3348C-3A67-4FB6-9876-C4D78A908083}"/>
    <cellStyle name="20% - Énfasis2 2 5 3 2 3 3" xfId="5476" xr:uid="{02FD2C45-B60A-4F94-813C-352FC2BF2A72}"/>
    <cellStyle name="20% - Énfasis2 2 5 3 2 4" xfId="5477" xr:uid="{28C34B1F-3610-4C40-81DF-84C9F0A803DA}"/>
    <cellStyle name="20% - Énfasis2 2 5 3 2 4 2" xfId="5478" xr:uid="{53D82A16-E7AF-497B-B9BF-ED387F8C32F6}"/>
    <cellStyle name="20% - Énfasis2 2 5 3 2 5" xfId="5479" xr:uid="{90EA1D89-F0A4-416E-BC41-1BEBFB280681}"/>
    <cellStyle name="20% - Énfasis2 2 5 3 3" xfId="5480" xr:uid="{8A3EC243-B4B7-453D-BAAF-FA615B54F7A5}"/>
    <cellStyle name="20% - Énfasis2 2 5 3 3 2" xfId="5481" xr:uid="{13FD9372-43A9-405A-99F4-748847752FF1}"/>
    <cellStyle name="20% - Énfasis2 2 5 3 3 2 2" xfId="5482" xr:uid="{3C13ACBF-20BB-44F8-9F8A-7F1032A6AD7C}"/>
    <cellStyle name="20% - Énfasis2 2 5 3 3 2 2 2" xfId="5483" xr:uid="{671EF5BE-84E4-4E38-BAF0-D4CDCA3648BD}"/>
    <cellStyle name="20% - Énfasis2 2 5 3 3 2 3" xfId="5484" xr:uid="{7CCC198C-C9C3-4189-8119-091F7EF1061E}"/>
    <cellStyle name="20% - Énfasis2 2 5 3 3 3" xfId="5485" xr:uid="{A5A65F67-1EE3-4A39-A4CA-9E836E88A4C2}"/>
    <cellStyle name="20% - Énfasis2 2 5 3 3 3 2" xfId="5486" xr:uid="{F54AC1FF-1DAB-477F-B2D3-217722474EA1}"/>
    <cellStyle name="20% - Énfasis2 2 5 3 3 4" xfId="5487" xr:uid="{FA3D7E31-CCA0-4039-9CFE-E6619558D18E}"/>
    <cellStyle name="20% - Énfasis2 2 5 3 4" xfId="5488" xr:uid="{3ACB2A08-6279-4AE6-9E3B-B8378CAC5B86}"/>
    <cellStyle name="20% - Énfasis2 2 5 3 4 2" xfId="5489" xr:uid="{A021D5B5-ABD0-4F6F-836B-D8CECA7816C6}"/>
    <cellStyle name="20% - Énfasis2 2 5 3 4 2 2" xfId="5490" xr:uid="{3A1D6A86-8CF1-4845-9A1F-195CC3D377F5}"/>
    <cellStyle name="20% - Énfasis2 2 5 3 4 3" xfId="5491" xr:uid="{EDB759C1-2689-4237-B40B-54EBC34A53BF}"/>
    <cellStyle name="20% - Énfasis2 2 5 3 5" xfId="5492" xr:uid="{8BB0A39D-D2C2-4D02-B38B-9CEED03C9200}"/>
    <cellStyle name="20% - Énfasis2 2 5 3 5 2" xfId="5493" xr:uid="{DBCEB984-A718-4400-983C-F051B12349D2}"/>
    <cellStyle name="20% - Énfasis2 2 5 3 6" xfId="5494" xr:uid="{ADF9CAA2-7A36-4A29-912F-3F06B135CA4F}"/>
    <cellStyle name="20% - Énfasis2 2 5 4" xfId="5495" xr:uid="{31333076-70E1-45A7-906A-1FD99E151FEF}"/>
    <cellStyle name="20% - Énfasis2 2 5 4 2" xfId="5496" xr:uid="{2480FCD2-AEE1-48A5-991A-03E962EBF9BB}"/>
    <cellStyle name="20% - Énfasis2 2 5 4 2 2" xfId="5497" xr:uid="{D5AB4223-BBB4-4121-816A-D7C84D1E7946}"/>
    <cellStyle name="20% - Énfasis2 2 5 4 2 2 2" xfId="5498" xr:uid="{875E14C0-D32A-4040-A311-A19980D28A83}"/>
    <cellStyle name="20% - Énfasis2 2 5 4 2 2 2 2" xfId="5499" xr:uid="{CABD87EA-3D46-442B-BCCB-24A01E164D1C}"/>
    <cellStyle name="20% - Énfasis2 2 5 4 2 2 3" xfId="5500" xr:uid="{7EBB70C8-41FF-4A72-94E6-C77D284AD68D}"/>
    <cellStyle name="20% - Énfasis2 2 5 4 2 3" xfId="5501" xr:uid="{D4FC2972-75DB-4AD2-8E68-6CBE47F45B14}"/>
    <cellStyle name="20% - Énfasis2 2 5 4 2 3 2" xfId="5502" xr:uid="{C93A32C8-E7CC-482E-8D2A-744BA468C662}"/>
    <cellStyle name="20% - Énfasis2 2 5 4 2 4" xfId="5503" xr:uid="{73314C93-3318-486E-90F6-C4C95CF7E805}"/>
    <cellStyle name="20% - Énfasis2 2 5 4 3" xfId="5504" xr:uid="{089B62DE-5DF1-4543-BB71-AD0EB81A4917}"/>
    <cellStyle name="20% - Énfasis2 2 5 4 3 2" xfId="5505" xr:uid="{6B46141E-55F5-463F-954E-B6511F3C76AD}"/>
    <cellStyle name="20% - Énfasis2 2 5 4 3 2 2" xfId="5506" xr:uid="{9A15C838-6BD5-48A3-9D43-C35CCF73F9BE}"/>
    <cellStyle name="20% - Énfasis2 2 5 4 3 3" xfId="5507" xr:uid="{DA4CF420-D643-440F-8269-33F32D2A651D}"/>
    <cellStyle name="20% - Énfasis2 2 5 4 4" xfId="5508" xr:uid="{5C968EB0-C9FB-44B4-93AE-EEF74FBDAA54}"/>
    <cellStyle name="20% - Énfasis2 2 5 4 4 2" xfId="5509" xr:uid="{E5795EEE-88B7-4003-93AC-5362BAB972DE}"/>
    <cellStyle name="20% - Énfasis2 2 5 4 5" xfId="5510" xr:uid="{B3CF9AD5-BC02-456B-80DB-75FDA8E86D9E}"/>
    <cellStyle name="20% - Énfasis2 2 5 5" xfId="5511" xr:uid="{5EBA0800-8701-4096-AD0E-41CCA1FDD55A}"/>
    <cellStyle name="20% - Énfasis2 2 5 5 2" xfId="5512" xr:uid="{360136B7-F993-44B6-982E-6F005A9AE50F}"/>
    <cellStyle name="20% - Énfasis2 2 5 5 2 2" xfId="5513" xr:uid="{0EECA628-9C05-4B58-A7AD-D3788079030F}"/>
    <cellStyle name="20% - Énfasis2 2 5 5 2 2 2" xfId="5514" xr:uid="{842409A5-941E-481C-A360-62DDAF582D3B}"/>
    <cellStyle name="20% - Énfasis2 2 5 5 2 3" xfId="5515" xr:uid="{E3BED9BC-7331-46CE-8B98-BE0C6715B4F7}"/>
    <cellStyle name="20% - Énfasis2 2 5 5 3" xfId="5516" xr:uid="{1AD37413-489D-4E8A-A21D-927652CCBAA7}"/>
    <cellStyle name="20% - Énfasis2 2 5 5 3 2" xfId="5517" xr:uid="{3415B283-CD86-4BDA-A128-6663D542FB74}"/>
    <cellStyle name="20% - Énfasis2 2 5 5 4" xfId="5518" xr:uid="{32169CF0-EC57-45CA-AB43-4C2EBE4EBFE3}"/>
    <cellStyle name="20% - Énfasis2 2 5 6" xfId="5519" xr:uid="{AD4A2AF5-40BF-4057-A434-A0393F6DF8B2}"/>
    <cellStyle name="20% - Énfasis2 2 5 6 2" xfId="5520" xr:uid="{D1BDF3ED-5D59-4901-BCA0-4293ED307128}"/>
    <cellStyle name="20% - Énfasis2 2 5 6 2 2" xfId="5521" xr:uid="{5D046A72-BB29-441D-B377-8252D0A67F68}"/>
    <cellStyle name="20% - Énfasis2 2 5 6 3" xfId="5522" xr:uid="{78011A42-F440-4537-951A-56E865B7A0D8}"/>
    <cellStyle name="20% - Énfasis2 2 5 7" xfId="5523" xr:uid="{0DF6D247-6327-42D5-B16D-7C8168E389E9}"/>
    <cellStyle name="20% - Énfasis2 2 5 7 2" xfId="5524" xr:uid="{49031B45-EACF-4842-92BC-0F8FA6EE6F49}"/>
    <cellStyle name="20% - Énfasis2 2 5 8" xfId="5525" xr:uid="{EC909107-36CC-4A61-8612-E14F7A3FF2E5}"/>
    <cellStyle name="20% - Énfasis2 2 5 9" xfId="5526" xr:uid="{EDEBB394-51E1-484A-A1B8-AC84E8B1F4B8}"/>
    <cellStyle name="20% - Énfasis2 2 6" xfId="5527" xr:uid="{7C4BC8CE-D531-4D52-8550-1DE69B0E1036}"/>
    <cellStyle name="20% - Énfasis2 2 6 2" xfId="5528" xr:uid="{ADB46A91-E874-4879-8B47-9750A4F2DD30}"/>
    <cellStyle name="20% - Énfasis2 2 6 2 2" xfId="5529" xr:uid="{C2BF9917-9513-460E-A22A-CB42E6E0D095}"/>
    <cellStyle name="20% - Énfasis2 2 6 2 2 2" xfId="5530" xr:uid="{CB8DE5BF-8275-4868-A478-3D392339CF72}"/>
    <cellStyle name="20% - Énfasis2 2 6 2 2 2 2" xfId="5531" xr:uid="{A88EAF82-DD5D-4FD4-B2DB-9840084EBF0C}"/>
    <cellStyle name="20% - Énfasis2 2 6 2 2 2 2 2" xfId="5532" xr:uid="{F2460192-5868-4013-8556-B6ACD9CCEAB4}"/>
    <cellStyle name="20% - Énfasis2 2 6 2 2 2 2 2 2" xfId="5533" xr:uid="{07929D97-4424-43F2-A822-57ACB5A010A0}"/>
    <cellStyle name="20% - Énfasis2 2 6 2 2 2 2 2 2 2" xfId="5534" xr:uid="{7C92444A-15CC-4078-A8E6-23254BDB876F}"/>
    <cellStyle name="20% - Énfasis2 2 6 2 2 2 2 2 3" xfId="5535" xr:uid="{8285F58D-F49C-4182-A225-7F8BAB4AC499}"/>
    <cellStyle name="20% - Énfasis2 2 6 2 2 2 2 3" xfId="5536" xr:uid="{A4F4ABB7-6363-414F-A4AC-A14656ADE987}"/>
    <cellStyle name="20% - Énfasis2 2 6 2 2 2 2 3 2" xfId="5537" xr:uid="{73F308B6-80CF-4607-ACA0-246A7BE1FD98}"/>
    <cellStyle name="20% - Énfasis2 2 6 2 2 2 2 4" xfId="5538" xr:uid="{69559499-35B2-4683-92AF-BB6A8A7589CA}"/>
    <cellStyle name="20% - Énfasis2 2 6 2 2 2 3" xfId="5539" xr:uid="{EB6F9FB6-704E-42BD-8D15-C0AD0D3C3357}"/>
    <cellStyle name="20% - Énfasis2 2 6 2 2 2 3 2" xfId="5540" xr:uid="{85C9AA62-9B1C-4E8E-95D9-0543DD10451C}"/>
    <cellStyle name="20% - Énfasis2 2 6 2 2 2 3 2 2" xfId="5541" xr:uid="{02425F4B-D2FD-4C2A-B9FF-927791FE3703}"/>
    <cellStyle name="20% - Énfasis2 2 6 2 2 2 3 3" xfId="5542" xr:uid="{B9DF8166-913E-45D4-BB28-40B9877CF7BB}"/>
    <cellStyle name="20% - Énfasis2 2 6 2 2 2 4" xfId="5543" xr:uid="{22318A57-9D33-457C-A7C0-C3E1D615E8F6}"/>
    <cellStyle name="20% - Énfasis2 2 6 2 2 2 4 2" xfId="5544" xr:uid="{96344AAA-8B90-402F-8DA5-EF43AECF8940}"/>
    <cellStyle name="20% - Énfasis2 2 6 2 2 2 5" xfId="5545" xr:uid="{13E00337-9565-4C18-A65C-EDBBFDAB1CFF}"/>
    <cellStyle name="20% - Énfasis2 2 6 2 2 3" xfId="5546" xr:uid="{3360886F-EBF5-40FA-BE45-22A84F756F05}"/>
    <cellStyle name="20% - Énfasis2 2 6 2 2 3 2" xfId="5547" xr:uid="{9E39BF92-C559-42A2-9CDA-AAB5C13320EB}"/>
    <cellStyle name="20% - Énfasis2 2 6 2 2 3 2 2" xfId="5548" xr:uid="{E6EEE0EE-0296-4D58-9318-81BADCD87168}"/>
    <cellStyle name="20% - Énfasis2 2 6 2 2 3 2 2 2" xfId="5549" xr:uid="{F663B00F-4607-4635-93CF-29E7BD4906F9}"/>
    <cellStyle name="20% - Énfasis2 2 6 2 2 3 2 3" xfId="5550" xr:uid="{33D27ABD-7D5B-45FB-8390-85489FDBD912}"/>
    <cellStyle name="20% - Énfasis2 2 6 2 2 3 3" xfId="5551" xr:uid="{B41484A7-31C4-4E9B-B447-275182E13BCE}"/>
    <cellStyle name="20% - Énfasis2 2 6 2 2 3 3 2" xfId="5552" xr:uid="{A0F42F2F-73A6-4682-9768-92267E4C6EE0}"/>
    <cellStyle name="20% - Énfasis2 2 6 2 2 3 4" xfId="5553" xr:uid="{F1A6ED6E-CFC6-40B7-9CE6-04207005138A}"/>
    <cellStyle name="20% - Énfasis2 2 6 2 2 4" xfId="5554" xr:uid="{CEF55454-071F-4DB2-8243-4B9E891AE5B7}"/>
    <cellStyle name="20% - Énfasis2 2 6 2 2 4 2" xfId="5555" xr:uid="{AC5E0B20-D3AC-4682-8DAC-E58836DD56AD}"/>
    <cellStyle name="20% - Énfasis2 2 6 2 2 4 2 2" xfId="5556" xr:uid="{533B58A8-DBDC-404C-9F74-F250145BA1B4}"/>
    <cellStyle name="20% - Énfasis2 2 6 2 2 4 3" xfId="5557" xr:uid="{5FAA01F3-579F-487E-A3D7-F59AF79B4570}"/>
    <cellStyle name="20% - Énfasis2 2 6 2 2 5" xfId="5558" xr:uid="{A3C73F36-B3AB-480B-8FAF-5B7171811BEE}"/>
    <cellStyle name="20% - Énfasis2 2 6 2 2 5 2" xfId="5559" xr:uid="{C963598F-73BC-4187-AC7C-96E217FA3251}"/>
    <cellStyle name="20% - Énfasis2 2 6 2 2 6" xfId="5560" xr:uid="{96FFFEF8-83D8-4E5A-B46A-1C23B6A4F89B}"/>
    <cellStyle name="20% - Énfasis2 2 6 2 3" xfId="5561" xr:uid="{C5C44CBE-F38B-4207-9271-49580E428BF8}"/>
    <cellStyle name="20% - Énfasis2 2 6 2 3 2" xfId="5562" xr:uid="{B8D9FDBE-1130-4C6E-BD3A-1A857C019067}"/>
    <cellStyle name="20% - Énfasis2 2 6 2 3 2 2" xfId="5563" xr:uid="{D6955E88-1A74-46CD-8A39-DB840100FA81}"/>
    <cellStyle name="20% - Énfasis2 2 6 2 3 2 2 2" xfId="5564" xr:uid="{60583913-351A-4000-981D-DDCFE7E169E4}"/>
    <cellStyle name="20% - Énfasis2 2 6 2 3 2 2 2 2" xfId="5565" xr:uid="{0A073223-A763-4871-A425-B32675B58222}"/>
    <cellStyle name="20% - Énfasis2 2 6 2 3 2 2 3" xfId="5566" xr:uid="{FFC7609C-2023-4E52-8D53-8E71C0A0F7DE}"/>
    <cellStyle name="20% - Énfasis2 2 6 2 3 2 3" xfId="5567" xr:uid="{3E99B127-1B6B-42FD-ABA9-AC9232EFE030}"/>
    <cellStyle name="20% - Énfasis2 2 6 2 3 2 3 2" xfId="5568" xr:uid="{407752B1-FB9E-4109-BC29-5438B340E526}"/>
    <cellStyle name="20% - Énfasis2 2 6 2 3 2 4" xfId="5569" xr:uid="{6BEAD022-6875-4E9C-B8E5-133808FE18FA}"/>
    <cellStyle name="20% - Énfasis2 2 6 2 3 3" xfId="5570" xr:uid="{522589EE-E811-478D-88FD-34E28A472708}"/>
    <cellStyle name="20% - Énfasis2 2 6 2 3 3 2" xfId="5571" xr:uid="{0D104A7E-FDC1-49A6-B213-CD1E8E6B348B}"/>
    <cellStyle name="20% - Énfasis2 2 6 2 3 3 2 2" xfId="5572" xr:uid="{CD588920-6287-4591-B7AA-65E65426B758}"/>
    <cellStyle name="20% - Énfasis2 2 6 2 3 3 3" xfId="5573" xr:uid="{AF4896A5-791C-4C9F-BFDC-EAEEABB6121F}"/>
    <cellStyle name="20% - Énfasis2 2 6 2 3 4" xfId="5574" xr:uid="{803C1F38-6191-49FA-A578-135D12AFBCD0}"/>
    <cellStyle name="20% - Énfasis2 2 6 2 3 4 2" xfId="5575" xr:uid="{2A39D9B3-63B4-4879-BEB0-09FFAECFFD7E}"/>
    <cellStyle name="20% - Énfasis2 2 6 2 3 5" xfId="5576" xr:uid="{76B49145-5613-4E1F-90FC-F6CF14208668}"/>
    <cellStyle name="20% - Énfasis2 2 6 2 4" xfId="5577" xr:uid="{6ED18F96-1BC1-4EB9-989F-6BEADB89A1AF}"/>
    <cellStyle name="20% - Énfasis2 2 6 2 4 2" xfId="5578" xr:uid="{97ABDD74-033B-4D16-8FD2-630111D1EA62}"/>
    <cellStyle name="20% - Énfasis2 2 6 2 4 2 2" xfId="5579" xr:uid="{00C95A39-7408-4DF4-8B05-A74FDE14B52B}"/>
    <cellStyle name="20% - Énfasis2 2 6 2 4 2 2 2" xfId="5580" xr:uid="{36EB323B-D3C2-4CCF-8FDB-A5DBBD3FF744}"/>
    <cellStyle name="20% - Énfasis2 2 6 2 4 2 3" xfId="5581" xr:uid="{9C95196B-5323-487E-873E-D1C04090610D}"/>
    <cellStyle name="20% - Énfasis2 2 6 2 4 3" xfId="5582" xr:uid="{7E7FB677-DA1B-4226-8CB5-4DFD956F54CC}"/>
    <cellStyle name="20% - Énfasis2 2 6 2 4 3 2" xfId="5583" xr:uid="{D0C69CAE-C951-416B-A5E2-52F2283E7418}"/>
    <cellStyle name="20% - Énfasis2 2 6 2 4 4" xfId="5584" xr:uid="{3DF29437-A9A9-45E7-A5D3-03DAC54F727F}"/>
    <cellStyle name="20% - Énfasis2 2 6 2 5" xfId="5585" xr:uid="{6E850635-4404-443A-952E-2C356A5DECD4}"/>
    <cellStyle name="20% - Énfasis2 2 6 2 5 2" xfId="5586" xr:uid="{971B3414-C8D1-4EB1-9CC5-D86EA39184AD}"/>
    <cellStyle name="20% - Énfasis2 2 6 2 5 2 2" xfId="5587" xr:uid="{9ABD1255-FAF7-419E-A824-73D4E317E3A0}"/>
    <cellStyle name="20% - Énfasis2 2 6 2 5 3" xfId="5588" xr:uid="{169B61DB-EB1D-4ECC-8638-653BAB8DE64D}"/>
    <cellStyle name="20% - Énfasis2 2 6 2 6" xfId="5589" xr:uid="{B67DE782-C1B6-4CC8-ADD5-BB7B10CBF6DD}"/>
    <cellStyle name="20% - Énfasis2 2 6 2 6 2" xfId="5590" xr:uid="{EBAF8E6E-EDC2-4B65-BFCB-85CDB1BAE7C8}"/>
    <cellStyle name="20% - Énfasis2 2 6 2 7" xfId="5591" xr:uid="{23C70FD2-395C-4D24-8EDF-6D5ABEAF103C}"/>
    <cellStyle name="20% - Énfasis2 2 6 3" xfId="5592" xr:uid="{E28A1D56-0188-4A6A-A969-9DB575CF12D1}"/>
    <cellStyle name="20% - Énfasis2 2 6 3 2" xfId="5593" xr:uid="{8D341016-4FDD-4DD8-B46A-7406AE366A5E}"/>
    <cellStyle name="20% - Énfasis2 2 6 3 2 2" xfId="5594" xr:uid="{2262A93F-8891-48BA-BABE-766A613E0DAA}"/>
    <cellStyle name="20% - Énfasis2 2 6 3 2 2 2" xfId="5595" xr:uid="{2505F947-E316-444C-A031-25A0FC3F6BE2}"/>
    <cellStyle name="20% - Énfasis2 2 6 3 2 2 2 2" xfId="5596" xr:uid="{7C8B2CA0-130C-4F15-B22A-28A99D59423F}"/>
    <cellStyle name="20% - Énfasis2 2 6 3 2 2 2 2 2" xfId="5597" xr:uid="{15E113EF-16C8-49BD-95CE-C2AADE5DB9CB}"/>
    <cellStyle name="20% - Énfasis2 2 6 3 2 2 2 3" xfId="5598" xr:uid="{0117D884-78FB-48B6-93D3-768BB98B9784}"/>
    <cellStyle name="20% - Énfasis2 2 6 3 2 2 3" xfId="5599" xr:uid="{5FFE03AA-F528-4C80-B8F9-DB32B6DF2B38}"/>
    <cellStyle name="20% - Énfasis2 2 6 3 2 2 3 2" xfId="5600" xr:uid="{FB28B039-E6F4-493A-B644-E8CED03C5059}"/>
    <cellStyle name="20% - Énfasis2 2 6 3 2 2 4" xfId="5601" xr:uid="{93320407-A7B3-458D-A02D-92C9E11E55FD}"/>
    <cellStyle name="20% - Énfasis2 2 6 3 2 3" xfId="5602" xr:uid="{AC237DF7-FE76-4BAF-9F19-8E4845F29686}"/>
    <cellStyle name="20% - Énfasis2 2 6 3 2 3 2" xfId="5603" xr:uid="{8130F4AB-2073-44AC-956E-193ADE30FEF4}"/>
    <cellStyle name="20% - Énfasis2 2 6 3 2 3 2 2" xfId="5604" xr:uid="{DA13A9BC-285D-4F13-AA17-8D8FD62BDD28}"/>
    <cellStyle name="20% - Énfasis2 2 6 3 2 3 3" xfId="5605" xr:uid="{3AFB232C-3EA9-460D-9F85-B2790A2B50E1}"/>
    <cellStyle name="20% - Énfasis2 2 6 3 2 4" xfId="5606" xr:uid="{4C789FAA-CD4B-4D93-B717-870CBFC71592}"/>
    <cellStyle name="20% - Énfasis2 2 6 3 2 4 2" xfId="5607" xr:uid="{CF13E1D8-1A22-45E8-8D88-B22748A81EEE}"/>
    <cellStyle name="20% - Énfasis2 2 6 3 2 5" xfId="5608" xr:uid="{FD644581-0F6C-4EEF-B50B-3833E524BAAF}"/>
    <cellStyle name="20% - Énfasis2 2 6 3 3" xfId="5609" xr:uid="{21AE0FE7-08B7-4600-8805-06456EEABF96}"/>
    <cellStyle name="20% - Énfasis2 2 6 3 3 2" xfId="5610" xr:uid="{4D6A15D1-3C17-4826-892D-CD1138F99330}"/>
    <cellStyle name="20% - Énfasis2 2 6 3 3 2 2" xfId="5611" xr:uid="{FE13043E-3BBC-4924-8786-A23C31FD4AED}"/>
    <cellStyle name="20% - Énfasis2 2 6 3 3 2 2 2" xfId="5612" xr:uid="{445E331B-AA61-465E-8E14-1BFD59AD46D0}"/>
    <cellStyle name="20% - Énfasis2 2 6 3 3 2 3" xfId="5613" xr:uid="{16D6A190-BAF0-440E-A899-43CDC79EF79D}"/>
    <cellStyle name="20% - Énfasis2 2 6 3 3 3" xfId="5614" xr:uid="{FD4EF972-D7A2-43D1-8589-FDA7DB0D68C5}"/>
    <cellStyle name="20% - Énfasis2 2 6 3 3 3 2" xfId="5615" xr:uid="{9AC843C3-E86F-4FD2-967E-E859E0C59317}"/>
    <cellStyle name="20% - Énfasis2 2 6 3 3 4" xfId="5616" xr:uid="{C0BE0BBC-0FBC-4944-B687-6BCF7012CD65}"/>
    <cellStyle name="20% - Énfasis2 2 6 3 4" xfId="5617" xr:uid="{A861F7DB-E5A1-4A53-A07B-742663F3B848}"/>
    <cellStyle name="20% - Énfasis2 2 6 3 4 2" xfId="5618" xr:uid="{2C20072D-4533-4CB3-A061-0C0F15863EFB}"/>
    <cellStyle name="20% - Énfasis2 2 6 3 4 2 2" xfId="5619" xr:uid="{1892B54D-B448-48EA-9876-FCACC3B6501B}"/>
    <cellStyle name="20% - Énfasis2 2 6 3 4 3" xfId="5620" xr:uid="{B43079FF-AD07-4393-A9EC-D206F7E96B32}"/>
    <cellStyle name="20% - Énfasis2 2 6 3 5" xfId="5621" xr:uid="{A5045604-73BD-4398-907F-1EBC2E7BFE0D}"/>
    <cellStyle name="20% - Énfasis2 2 6 3 5 2" xfId="5622" xr:uid="{6D3AAA3A-734A-4CEC-B6EA-B9994B954970}"/>
    <cellStyle name="20% - Énfasis2 2 6 3 6" xfId="5623" xr:uid="{A1E9DC52-8DE3-411A-AB1E-6E313D4E0878}"/>
    <cellStyle name="20% - Énfasis2 2 6 4" xfId="5624" xr:uid="{2502773E-197A-40CB-BA3F-B7D241769DA8}"/>
    <cellStyle name="20% - Énfasis2 2 6 4 2" xfId="5625" xr:uid="{411E733D-8DE0-496E-8F49-1291DAE697CD}"/>
    <cellStyle name="20% - Énfasis2 2 6 4 2 2" xfId="5626" xr:uid="{74FEA886-7525-4301-9212-B9576DBEC9C0}"/>
    <cellStyle name="20% - Énfasis2 2 6 4 2 2 2" xfId="5627" xr:uid="{2059E4DA-CDCC-4760-BE4F-A839D1E38317}"/>
    <cellStyle name="20% - Énfasis2 2 6 4 2 2 2 2" xfId="5628" xr:uid="{DFB8973C-EFA6-4444-8234-21B0D6A72BE3}"/>
    <cellStyle name="20% - Énfasis2 2 6 4 2 2 3" xfId="5629" xr:uid="{7FC89865-EC60-4ED8-A272-7DC94C83804E}"/>
    <cellStyle name="20% - Énfasis2 2 6 4 2 3" xfId="5630" xr:uid="{B49420FF-9C3F-4E9C-AF8B-A16506C0D73D}"/>
    <cellStyle name="20% - Énfasis2 2 6 4 2 3 2" xfId="5631" xr:uid="{D44E9EEA-4C5F-4A1E-B88C-35563BF93F8A}"/>
    <cellStyle name="20% - Énfasis2 2 6 4 2 4" xfId="5632" xr:uid="{D504B6B1-4666-4BC2-A303-8C010C2C7319}"/>
    <cellStyle name="20% - Énfasis2 2 6 4 3" xfId="5633" xr:uid="{5FF6CA20-91A8-4CB1-A8CD-F2E1D32DD182}"/>
    <cellStyle name="20% - Énfasis2 2 6 4 3 2" xfId="5634" xr:uid="{0ABA4403-8944-4985-8303-1DD87ED5CEF6}"/>
    <cellStyle name="20% - Énfasis2 2 6 4 3 2 2" xfId="5635" xr:uid="{01836548-FD63-4E0B-A4F9-1F70B24C887D}"/>
    <cellStyle name="20% - Énfasis2 2 6 4 3 3" xfId="5636" xr:uid="{392AFB5F-7CF9-41B3-92CD-89E96AF131E2}"/>
    <cellStyle name="20% - Énfasis2 2 6 4 4" xfId="5637" xr:uid="{A053ABE1-C784-4BA9-B8DF-EBE82A79A686}"/>
    <cellStyle name="20% - Énfasis2 2 6 4 4 2" xfId="5638" xr:uid="{8023DE4C-E32F-499B-961B-FDE6E23515F6}"/>
    <cellStyle name="20% - Énfasis2 2 6 4 5" xfId="5639" xr:uid="{90588750-3632-4549-8829-4C2F509C5443}"/>
    <cellStyle name="20% - Énfasis2 2 6 5" xfId="5640" xr:uid="{BC44FC29-D7C7-4F5D-BCEF-5DFB6A401EEB}"/>
    <cellStyle name="20% - Énfasis2 2 6 5 2" xfId="5641" xr:uid="{E1EB278F-007E-4FAB-9A69-9530C8C4F5E9}"/>
    <cellStyle name="20% - Énfasis2 2 6 5 2 2" xfId="5642" xr:uid="{525E99D9-4E55-4958-80AE-87BF84546FD6}"/>
    <cellStyle name="20% - Énfasis2 2 6 5 2 2 2" xfId="5643" xr:uid="{42CD1613-1D25-4E08-B70E-EF7814CE92D6}"/>
    <cellStyle name="20% - Énfasis2 2 6 5 2 3" xfId="5644" xr:uid="{5858EAA3-0FDA-4406-99EC-DA3AE258325E}"/>
    <cellStyle name="20% - Énfasis2 2 6 5 3" xfId="5645" xr:uid="{1CB2011D-ECDE-457B-ACC5-5D3E99D37D3C}"/>
    <cellStyle name="20% - Énfasis2 2 6 5 3 2" xfId="5646" xr:uid="{8044BAAE-1447-4773-8CFE-6FD74BF5DDD0}"/>
    <cellStyle name="20% - Énfasis2 2 6 5 4" xfId="5647" xr:uid="{51D16195-883E-48AF-806A-E4F6B4EE46F3}"/>
    <cellStyle name="20% - Énfasis2 2 6 6" xfId="5648" xr:uid="{2E687472-A948-4A33-9177-B55B0B58AE19}"/>
    <cellStyle name="20% - Énfasis2 2 6 6 2" xfId="5649" xr:uid="{11209BCF-926E-4117-8284-2381CDF15B4E}"/>
    <cellStyle name="20% - Énfasis2 2 6 6 2 2" xfId="5650" xr:uid="{B5A3ED72-0473-4929-84F5-4BDCB3ECE03C}"/>
    <cellStyle name="20% - Énfasis2 2 6 6 3" xfId="5651" xr:uid="{B41BC8FF-2B03-4C15-A329-AC01872B3D18}"/>
    <cellStyle name="20% - Énfasis2 2 6 7" xfId="5652" xr:uid="{682C2F0C-DBE0-4F5C-9BD1-26568287A8EB}"/>
    <cellStyle name="20% - Énfasis2 2 6 7 2" xfId="5653" xr:uid="{5F9B3D02-B1C7-4A0D-942F-C70DA90AB1AF}"/>
    <cellStyle name="20% - Énfasis2 2 6 8" xfId="5654" xr:uid="{988E99DF-BD90-4EDE-9971-D8C97D7AEB94}"/>
    <cellStyle name="20% - Énfasis2 2 7" xfId="5655" xr:uid="{E4C713B7-73BC-463B-90EA-7AEB162121AB}"/>
    <cellStyle name="20% - Énfasis2 2 7 2" xfId="5656" xr:uid="{CB120E5E-5E0B-458A-B9BB-0A3C4F65D615}"/>
    <cellStyle name="20% - Énfasis2 2 7 2 2" xfId="5657" xr:uid="{A68B4008-AB94-48F5-9D4C-9DE9B0183227}"/>
    <cellStyle name="20% - Énfasis2 2 7 2 2 2" xfId="5658" xr:uid="{8452D17C-22ED-4ED3-BE99-270561689EF5}"/>
    <cellStyle name="20% - Énfasis2 2 7 2 2 2 2" xfId="5659" xr:uid="{5FF0BED9-13A7-46CC-8E63-29A416F7C16F}"/>
    <cellStyle name="20% - Énfasis2 2 7 2 2 2 2 2" xfId="5660" xr:uid="{11B5655B-6603-4C52-B324-F3FA6DC4FBF8}"/>
    <cellStyle name="20% - Énfasis2 2 7 2 2 2 2 2 2" xfId="5661" xr:uid="{E60BAE8F-EB50-4969-957C-82A17A1363C3}"/>
    <cellStyle name="20% - Énfasis2 2 7 2 2 2 2 2 2 2" xfId="5662" xr:uid="{D2546928-EF5F-4149-AB23-4743263DA591}"/>
    <cellStyle name="20% - Énfasis2 2 7 2 2 2 2 2 3" xfId="5663" xr:uid="{67F3CA2E-36C6-4A90-9D52-6E341180B489}"/>
    <cellStyle name="20% - Énfasis2 2 7 2 2 2 2 3" xfId="5664" xr:uid="{6245D667-157C-4A0D-914C-0DCACA9485F7}"/>
    <cellStyle name="20% - Énfasis2 2 7 2 2 2 2 3 2" xfId="5665" xr:uid="{EC1B9FC8-B342-4AEF-A761-C985AA77D60B}"/>
    <cellStyle name="20% - Énfasis2 2 7 2 2 2 2 4" xfId="5666" xr:uid="{E8395F43-BA71-4B52-8E68-05ECB4721BD6}"/>
    <cellStyle name="20% - Énfasis2 2 7 2 2 2 3" xfId="5667" xr:uid="{117AC007-4613-4845-A8DF-DBD03E45255C}"/>
    <cellStyle name="20% - Énfasis2 2 7 2 2 2 3 2" xfId="5668" xr:uid="{6B178E8D-ADDA-41CF-AF2B-EF00FF055275}"/>
    <cellStyle name="20% - Énfasis2 2 7 2 2 2 3 2 2" xfId="5669" xr:uid="{90333412-0B0C-4ADE-8306-4B5ADBD958F1}"/>
    <cellStyle name="20% - Énfasis2 2 7 2 2 2 3 3" xfId="5670" xr:uid="{BEFE733B-FA52-45AC-B433-C501D34FE454}"/>
    <cellStyle name="20% - Énfasis2 2 7 2 2 2 4" xfId="5671" xr:uid="{A38A5C00-B5A7-441B-A52D-6BA8BBF54BB9}"/>
    <cellStyle name="20% - Énfasis2 2 7 2 2 2 4 2" xfId="5672" xr:uid="{858BBD6B-2463-4CD1-BF63-67E004CDA8CA}"/>
    <cellStyle name="20% - Énfasis2 2 7 2 2 2 5" xfId="5673" xr:uid="{625E6BE5-67DA-42C1-AB6B-B7608AD5FF90}"/>
    <cellStyle name="20% - Énfasis2 2 7 2 2 3" xfId="5674" xr:uid="{199C0421-37D5-425B-B1FA-5A45EC8CEFA4}"/>
    <cellStyle name="20% - Énfasis2 2 7 2 2 3 2" xfId="5675" xr:uid="{2882ADDA-3982-4330-A60A-B0BE616B450C}"/>
    <cellStyle name="20% - Énfasis2 2 7 2 2 3 2 2" xfId="5676" xr:uid="{3B95AA1A-5576-46DF-AE2B-BFBBC44A2ADF}"/>
    <cellStyle name="20% - Énfasis2 2 7 2 2 3 2 2 2" xfId="5677" xr:uid="{F2496041-11AF-4D29-8768-77BCFE36AB45}"/>
    <cellStyle name="20% - Énfasis2 2 7 2 2 3 2 3" xfId="5678" xr:uid="{3C31CF42-8BCC-424B-9012-014D430981B5}"/>
    <cellStyle name="20% - Énfasis2 2 7 2 2 3 3" xfId="5679" xr:uid="{EF5122A9-CFF8-4AFC-9EC3-81F41117D390}"/>
    <cellStyle name="20% - Énfasis2 2 7 2 2 3 3 2" xfId="5680" xr:uid="{91CFADCE-0286-4580-B6A0-0186B5F17761}"/>
    <cellStyle name="20% - Énfasis2 2 7 2 2 3 4" xfId="5681" xr:uid="{C35FE92E-2E9B-4029-BEDF-1C2CDDD8411E}"/>
    <cellStyle name="20% - Énfasis2 2 7 2 2 4" xfId="5682" xr:uid="{2046812D-7AA4-44EC-99CB-75ED97F9DC21}"/>
    <cellStyle name="20% - Énfasis2 2 7 2 2 4 2" xfId="5683" xr:uid="{72C77AC1-CD51-44DF-82EC-5D21341E9A3D}"/>
    <cellStyle name="20% - Énfasis2 2 7 2 2 4 2 2" xfId="5684" xr:uid="{23F15EAA-48AE-4F87-BF59-317EA2A11EC2}"/>
    <cellStyle name="20% - Énfasis2 2 7 2 2 4 3" xfId="5685" xr:uid="{ED6B6E68-E84B-4051-83A0-BDB54E86B2FA}"/>
    <cellStyle name="20% - Énfasis2 2 7 2 2 5" xfId="5686" xr:uid="{F0CDAB50-BF01-4A07-B645-DDF620B8668C}"/>
    <cellStyle name="20% - Énfasis2 2 7 2 2 5 2" xfId="5687" xr:uid="{E9FB3E85-2500-4EDB-95AA-D21D3CEDA02B}"/>
    <cellStyle name="20% - Énfasis2 2 7 2 2 6" xfId="5688" xr:uid="{53D6A2D8-321C-44CD-9AC5-9E2FC8F7E333}"/>
    <cellStyle name="20% - Énfasis2 2 7 2 3" xfId="5689" xr:uid="{3DBE6618-A1C3-4472-A8DF-E7F404BF4A92}"/>
    <cellStyle name="20% - Énfasis2 2 7 2 3 2" xfId="5690" xr:uid="{6F923982-B1F1-4334-A705-45B019E9ADCF}"/>
    <cellStyle name="20% - Énfasis2 2 7 2 3 2 2" xfId="5691" xr:uid="{B1C9CEA7-8F48-4C7B-96E0-C469679434C4}"/>
    <cellStyle name="20% - Énfasis2 2 7 2 3 2 2 2" xfId="5692" xr:uid="{08D55D2B-C252-4538-8EE1-5338A5FAACD8}"/>
    <cellStyle name="20% - Énfasis2 2 7 2 3 2 2 2 2" xfId="5693" xr:uid="{1EF9E72B-1B7E-4506-A651-B674EF7410B1}"/>
    <cellStyle name="20% - Énfasis2 2 7 2 3 2 2 3" xfId="5694" xr:uid="{73226BDA-D430-44A3-AD89-E822AB624575}"/>
    <cellStyle name="20% - Énfasis2 2 7 2 3 2 3" xfId="5695" xr:uid="{E7529B23-F1FE-469A-891C-29079FB82393}"/>
    <cellStyle name="20% - Énfasis2 2 7 2 3 2 3 2" xfId="5696" xr:uid="{53C190BE-91E7-466E-82AC-E3C32CEE7E5B}"/>
    <cellStyle name="20% - Énfasis2 2 7 2 3 2 4" xfId="5697" xr:uid="{C3988087-5E5B-48DE-88DB-4B7DABED6A4A}"/>
    <cellStyle name="20% - Énfasis2 2 7 2 3 3" xfId="5698" xr:uid="{A5A97A94-2304-4A4D-A62A-258A0EB269B0}"/>
    <cellStyle name="20% - Énfasis2 2 7 2 3 3 2" xfId="5699" xr:uid="{AE7BCEB8-F929-458A-BBF1-7CAB29D2FDBF}"/>
    <cellStyle name="20% - Énfasis2 2 7 2 3 3 2 2" xfId="5700" xr:uid="{4E0CC54B-55E9-4E01-A90B-AEB8DC502733}"/>
    <cellStyle name="20% - Énfasis2 2 7 2 3 3 3" xfId="5701" xr:uid="{62C01568-E225-4C6D-8614-649B1FCACC90}"/>
    <cellStyle name="20% - Énfasis2 2 7 2 3 4" xfId="5702" xr:uid="{7749E57D-B90F-409E-8F4B-8779FC8E851B}"/>
    <cellStyle name="20% - Énfasis2 2 7 2 3 4 2" xfId="5703" xr:uid="{A71FE67E-AC1B-4E98-A6A7-AD135BE97A02}"/>
    <cellStyle name="20% - Énfasis2 2 7 2 3 5" xfId="5704" xr:uid="{D01B8BA3-707B-4C9B-9314-3D779E6A1515}"/>
    <cellStyle name="20% - Énfasis2 2 7 2 4" xfId="5705" xr:uid="{88EDA283-4199-4D19-9445-49F327074874}"/>
    <cellStyle name="20% - Énfasis2 2 7 2 4 2" xfId="5706" xr:uid="{23FE1E99-0C3B-448D-B2BC-3F663E294670}"/>
    <cellStyle name="20% - Énfasis2 2 7 2 4 2 2" xfId="5707" xr:uid="{627495B6-5D4A-449D-AC8F-8CE16213C5D4}"/>
    <cellStyle name="20% - Énfasis2 2 7 2 4 2 2 2" xfId="5708" xr:uid="{9FBE4197-0E68-48F6-8EC0-BD1169989B45}"/>
    <cellStyle name="20% - Énfasis2 2 7 2 4 2 3" xfId="5709" xr:uid="{F647C124-E7C7-40B0-9618-6B9E619E0893}"/>
    <cellStyle name="20% - Énfasis2 2 7 2 4 3" xfId="5710" xr:uid="{B5BEC273-053C-43F5-B0E0-B39C4A9C2A9D}"/>
    <cellStyle name="20% - Énfasis2 2 7 2 4 3 2" xfId="5711" xr:uid="{7A733E49-22EE-42F0-973C-261FDDCBE312}"/>
    <cellStyle name="20% - Énfasis2 2 7 2 4 4" xfId="5712" xr:uid="{906485E6-DC03-4FA2-9EDD-CCEDA3E6196B}"/>
    <cellStyle name="20% - Énfasis2 2 7 2 5" xfId="5713" xr:uid="{CA46E59F-CC17-4D0C-B2F0-E5954F6C69D6}"/>
    <cellStyle name="20% - Énfasis2 2 7 2 5 2" xfId="5714" xr:uid="{C970E7C1-087E-4356-8A0C-F0A5EC569AC6}"/>
    <cellStyle name="20% - Énfasis2 2 7 2 5 2 2" xfId="5715" xr:uid="{0A14BF21-B57B-4E92-8015-89D037587EAD}"/>
    <cellStyle name="20% - Énfasis2 2 7 2 5 3" xfId="5716" xr:uid="{DEC94B54-5518-4B21-9F83-773575176011}"/>
    <cellStyle name="20% - Énfasis2 2 7 2 6" xfId="5717" xr:uid="{B63673E0-546B-45F1-A6B1-E4989763E00C}"/>
    <cellStyle name="20% - Énfasis2 2 7 2 6 2" xfId="5718" xr:uid="{1108F8E4-62D6-4780-AAF7-8E2BCD207C56}"/>
    <cellStyle name="20% - Énfasis2 2 7 2 7" xfId="5719" xr:uid="{10F03C4D-628B-460B-9CA0-061816941F01}"/>
    <cellStyle name="20% - Énfasis2 2 7 3" xfId="5720" xr:uid="{6EDFA046-640C-465F-BB40-91DA319B5CED}"/>
    <cellStyle name="20% - Énfasis2 2 7 3 2" xfId="5721" xr:uid="{4A6AE8DA-9C3F-44E8-B2C4-4B40E1840769}"/>
    <cellStyle name="20% - Énfasis2 2 7 3 2 2" xfId="5722" xr:uid="{8090DBAA-95B4-4499-9270-161B047DEC5D}"/>
    <cellStyle name="20% - Énfasis2 2 7 3 2 2 2" xfId="5723" xr:uid="{E7B583F4-794B-4A10-89E4-A68C794B5F30}"/>
    <cellStyle name="20% - Énfasis2 2 7 3 2 2 2 2" xfId="5724" xr:uid="{9ECCCA5B-53FE-4750-95F2-FAAF8D647726}"/>
    <cellStyle name="20% - Énfasis2 2 7 3 2 2 2 2 2" xfId="5725" xr:uid="{B20C1875-B141-4D7D-BBC7-986FC5005AA9}"/>
    <cellStyle name="20% - Énfasis2 2 7 3 2 2 2 3" xfId="5726" xr:uid="{11A22E95-A6D7-4130-8A98-D5F907D4DCF6}"/>
    <cellStyle name="20% - Énfasis2 2 7 3 2 2 3" xfId="5727" xr:uid="{B80D1231-F69C-4CAC-BA0F-5DC3474FE422}"/>
    <cellStyle name="20% - Énfasis2 2 7 3 2 2 3 2" xfId="5728" xr:uid="{33C46BF0-8526-4F92-919B-78745F8F499C}"/>
    <cellStyle name="20% - Énfasis2 2 7 3 2 2 4" xfId="5729" xr:uid="{6BDEC8F7-F2D9-4C8B-BE31-C931EAAF1AA0}"/>
    <cellStyle name="20% - Énfasis2 2 7 3 2 3" xfId="5730" xr:uid="{32692185-B55C-4C3A-AA47-9D4ADCE4828B}"/>
    <cellStyle name="20% - Énfasis2 2 7 3 2 3 2" xfId="5731" xr:uid="{3BDE7F13-605B-437C-9D6A-2BF21A89E8EA}"/>
    <cellStyle name="20% - Énfasis2 2 7 3 2 3 2 2" xfId="5732" xr:uid="{0AC29D36-2D20-4B5B-8D1F-9B7F9F41F82C}"/>
    <cellStyle name="20% - Énfasis2 2 7 3 2 3 3" xfId="5733" xr:uid="{63D97AE0-ACC9-43BE-AD70-F07C29DE1FA2}"/>
    <cellStyle name="20% - Énfasis2 2 7 3 2 4" xfId="5734" xr:uid="{23A14426-7773-4D0B-BEF3-EDC18DB9DB45}"/>
    <cellStyle name="20% - Énfasis2 2 7 3 2 4 2" xfId="5735" xr:uid="{C7466E17-1812-4259-9E9B-48BCC78417CC}"/>
    <cellStyle name="20% - Énfasis2 2 7 3 2 5" xfId="5736" xr:uid="{91A48098-0177-46EE-8DE2-03864D2EDFFD}"/>
    <cellStyle name="20% - Énfasis2 2 7 3 3" xfId="5737" xr:uid="{41CB02B4-53F4-46E9-96AB-EFBCB02F956C}"/>
    <cellStyle name="20% - Énfasis2 2 7 3 3 2" xfId="5738" xr:uid="{1E4C54F2-911A-45B6-9988-7EC4B39CFFDE}"/>
    <cellStyle name="20% - Énfasis2 2 7 3 3 2 2" xfId="5739" xr:uid="{A7D2A168-6F30-4A54-95FE-A48C28582ECC}"/>
    <cellStyle name="20% - Énfasis2 2 7 3 3 2 2 2" xfId="5740" xr:uid="{46A7AEF5-4C55-456F-BB9F-980679FFAA19}"/>
    <cellStyle name="20% - Énfasis2 2 7 3 3 2 3" xfId="5741" xr:uid="{252CECC5-72DC-4B98-A1AF-1A31F5F8414B}"/>
    <cellStyle name="20% - Énfasis2 2 7 3 3 3" xfId="5742" xr:uid="{B0A432AB-74A9-4801-846B-356A75F3EA37}"/>
    <cellStyle name="20% - Énfasis2 2 7 3 3 3 2" xfId="5743" xr:uid="{5DB135EB-9A6F-428A-8C2C-2E875393D90D}"/>
    <cellStyle name="20% - Énfasis2 2 7 3 3 4" xfId="5744" xr:uid="{9A80595B-BFC1-45AA-8ACB-13F2B5CBE28C}"/>
    <cellStyle name="20% - Énfasis2 2 7 3 4" xfId="5745" xr:uid="{AD807351-3A15-4E9B-B7B2-75E55C7B1C91}"/>
    <cellStyle name="20% - Énfasis2 2 7 3 4 2" xfId="5746" xr:uid="{A256EC38-95BC-43B7-94E3-7030F1A08A9C}"/>
    <cellStyle name="20% - Énfasis2 2 7 3 4 2 2" xfId="5747" xr:uid="{E20D19A6-97A9-4252-A48D-7962F1EC72D9}"/>
    <cellStyle name="20% - Énfasis2 2 7 3 4 3" xfId="5748" xr:uid="{783A9A80-500B-4DCF-B336-4EB4F0CC9E2D}"/>
    <cellStyle name="20% - Énfasis2 2 7 3 5" xfId="5749" xr:uid="{66EBCB9A-2605-4DC6-AA7B-557C59D95BEA}"/>
    <cellStyle name="20% - Énfasis2 2 7 3 5 2" xfId="5750" xr:uid="{146F3C8D-9119-4CC0-8013-F11D7AFEBC04}"/>
    <cellStyle name="20% - Énfasis2 2 7 3 6" xfId="5751" xr:uid="{7F58D629-FB04-4ECD-B317-926C7B9F82C2}"/>
    <cellStyle name="20% - Énfasis2 2 7 4" xfId="5752" xr:uid="{919BB7D9-483E-447B-9B17-7AA611EADF28}"/>
    <cellStyle name="20% - Énfasis2 2 7 4 2" xfId="5753" xr:uid="{D5145A51-224F-42A3-8E17-242EE568D3EC}"/>
    <cellStyle name="20% - Énfasis2 2 7 4 2 2" xfId="5754" xr:uid="{048EC829-0E10-4B65-8EB6-B1C4AC7CFCD2}"/>
    <cellStyle name="20% - Énfasis2 2 7 4 2 2 2" xfId="5755" xr:uid="{277EA48A-4536-442D-AA65-7699FC097E64}"/>
    <cellStyle name="20% - Énfasis2 2 7 4 2 2 2 2" xfId="5756" xr:uid="{BAC93D72-7D8B-4DE3-BD62-76311DEE63D1}"/>
    <cellStyle name="20% - Énfasis2 2 7 4 2 2 3" xfId="5757" xr:uid="{8E36BB1A-B3AB-41E2-B522-667F7BE3C080}"/>
    <cellStyle name="20% - Énfasis2 2 7 4 2 3" xfId="5758" xr:uid="{A0F5273C-8108-4A6E-9590-3BE798B76C45}"/>
    <cellStyle name="20% - Énfasis2 2 7 4 2 3 2" xfId="5759" xr:uid="{97BEA41E-958D-4917-939D-0AA36BA89D78}"/>
    <cellStyle name="20% - Énfasis2 2 7 4 2 4" xfId="5760" xr:uid="{EF15870F-3A9F-4267-BE9A-5982CB059EBA}"/>
    <cellStyle name="20% - Énfasis2 2 7 4 3" xfId="5761" xr:uid="{3D9F86CC-A9C0-459C-81D8-923B381A82A1}"/>
    <cellStyle name="20% - Énfasis2 2 7 4 3 2" xfId="5762" xr:uid="{CA345385-2709-4FEF-85A3-6F577B85D7D5}"/>
    <cellStyle name="20% - Énfasis2 2 7 4 3 2 2" xfId="5763" xr:uid="{BB3B20B8-8ED7-4A42-AE9C-6F605241A190}"/>
    <cellStyle name="20% - Énfasis2 2 7 4 3 3" xfId="5764" xr:uid="{352F1DEC-44AC-420F-983C-D789C3B01AD6}"/>
    <cellStyle name="20% - Énfasis2 2 7 4 4" xfId="5765" xr:uid="{A6CED4B0-CD19-4026-B5EC-7E54999DAC7D}"/>
    <cellStyle name="20% - Énfasis2 2 7 4 4 2" xfId="5766" xr:uid="{58521B93-5009-467B-B8B5-2D19AD195E6C}"/>
    <cellStyle name="20% - Énfasis2 2 7 4 5" xfId="5767" xr:uid="{AA208C49-9D2D-4570-91B4-4CBFE26E6C68}"/>
    <cellStyle name="20% - Énfasis2 2 7 5" xfId="5768" xr:uid="{FD3E4748-3738-4B55-B330-F5D042037934}"/>
    <cellStyle name="20% - Énfasis2 2 7 5 2" xfId="5769" xr:uid="{3CF4B6CD-1DAA-4324-8BD9-D9B1EFFF5EE1}"/>
    <cellStyle name="20% - Énfasis2 2 7 5 2 2" xfId="5770" xr:uid="{27381BAF-6740-4439-855F-AFA6F300DFF5}"/>
    <cellStyle name="20% - Énfasis2 2 7 5 2 2 2" xfId="5771" xr:uid="{B0F98C4F-AD6C-4B78-B000-708F565DBA02}"/>
    <cellStyle name="20% - Énfasis2 2 7 5 2 3" xfId="5772" xr:uid="{796D259A-DBF4-4960-8778-C98C715612D9}"/>
    <cellStyle name="20% - Énfasis2 2 7 5 3" xfId="5773" xr:uid="{D571FF1B-2591-428A-AC30-B984DB9FB9D7}"/>
    <cellStyle name="20% - Énfasis2 2 7 5 3 2" xfId="5774" xr:uid="{281A1E5F-9E67-4F4C-86A3-8FDD97ED529C}"/>
    <cellStyle name="20% - Énfasis2 2 7 5 4" xfId="5775" xr:uid="{10F767C4-8267-45DD-AA96-1BE20BDFF30B}"/>
    <cellStyle name="20% - Énfasis2 2 7 6" xfId="5776" xr:uid="{E6BD7B1A-DC1C-4CD1-BD5E-141FE463D33E}"/>
    <cellStyle name="20% - Énfasis2 2 7 6 2" xfId="5777" xr:uid="{14725C4E-36F1-4B81-8DA5-5B93CC596EE0}"/>
    <cellStyle name="20% - Énfasis2 2 7 6 2 2" xfId="5778" xr:uid="{401E2B26-7FE1-4A92-B5B5-AEF1784575EE}"/>
    <cellStyle name="20% - Énfasis2 2 7 6 3" xfId="5779" xr:uid="{F70D1E87-6E7A-48D9-A1A0-A5C19DF02E8A}"/>
    <cellStyle name="20% - Énfasis2 2 7 7" xfId="5780" xr:uid="{53A22C71-1033-48A7-9049-B9D5DB91FCC5}"/>
    <cellStyle name="20% - Énfasis2 2 7 7 2" xfId="5781" xr:uid="{35351995-0E19-41CE-87A6-4A27B1B9B992}"/>
    <cellStyle name="20% - Énfasis2 2 7 8" xfId="5782" xr:uid="{863B49EB-C563-4E3D-ACAD-30F806D0A3DA}"/>
    <cellStyle name="20% - Énfasis2 2 8" xfId="5783" xr:uid="{B5F2FE44-895F-45CA-AA52-508B76924D48}"/>
    <cellStyle name="20% - Énfasis2 2 8 2" xfId="5784" xr:uid="{4230596E-2CD7-4215-8A87-ED27617A4E5B}"/>
    <cellStyle name="20% - Énfasis2 2 8 2 2" xfId="5785" xr:uid="{36A4F4DF-A50D-4E77-8A77-46A2ED0E69A8}"/>
    <cellStyle name="20% - Énfasis2 2 8 2 2 2" xfId="5786" xr:uid="{08578B89-DECF-4F4D-B4CB-BE5F3FEFDAA5}"/>
    <cellStyle name="20% - Énfasis2 2 8 2 2 2 2" xfId="5787" xr:uid="{6A0822D9-00EE-44E4-8DF9-4685B9CAAB6C}"/>
    <cellStyle name="20% - Énfasis2 2 8 2 2 2 2 2" xfId="5788" xr:uid="{32621D15-E5C1-4FC6-9740-651C7F95A133}"/>
    <cellStyle name="20% - Énfasis2 2 8 2 2 2 2 2 2" xfId="5789" xr:uid="{7C060C07-C8DA-43F0-BF78-036E02D9FBAF}"/>
    <cellStyle name="20% - Énfasis2 2 8 2 2 2 2 2 2 2" xfId="5790" xr:uid="{08D777C5-31FC-49E1-B8CC-7E1DA45BEC81}"/>
    <cellStyle name="20% - Énfasis2 2 8 2 2 2 2 2 3" xfId="5791" xr:uid="{505BAB12-FB9F-4FF4-B8AF-9BDB49F8BE44}"/>
    <cellStyle name="20% - Énfasis2 2 8 2 2 2 2 3" xfId="5792" xr:uid="{E216FDA3-7058-4868-9379-1BC8346CCF1D}"/>
    <cellStyle name="20% - Énfasis2 2 8 2 2 2 2 3 2" xfId="5793" xr:uid="{AFDAD468-9D9B-4BB1-A146-279D72FF1DAC}"/>
    <cellStyle name="20% - Énfasis2 2 8 2 2 2 2 4" xfId="5794" xr:uid="{A9F11632-79DB-4380-B828-AF78DE865B4A}"/>
    <cellStyle name="20% - Énfasis2 2 8 2 2 2 3" xfId="5795" xr:uid="{D0F2ADF8-9D9A-48E5-BE6F-A75653251812}"/>
    <cellStyle name="20% - Énfasis2 2 8 2 2 2 3 2" xfId="5796" xr:uid="{FE7F52F7-0B13-4D37-9169-785FE1C9976C}"/>
    <cellStyle name="20% - Énfasis2 2 8 2 2 2 3 2 2" xfId="5797" xr:uid="{2701D76A-6C7A-4866-93B5-2FD5892EB9AA}"/>
    <cellStyle name="20% - Énfasis2 2 8 2 2 2 3 3" xfId="5798" xr:uid="{6480695E-8475-48BB-AD64-C8051FC1B1D3}"/>
    <cellStyle name="20% - Énfasis2 2 8 2 2 2 4" xfId="5799" xr:uid="{40B83FEB-8BFD-4E2E-8BD7-D0A86DB8D0E6}"/>
    <cellStyle name="20% - Énfasis2 2 8 2 2 2 4 2" xfId="5800" xr:uid="{78BCA5CE-321F-4192-ABD2-580D16449B26}"/>
    <cellStyle name="20% - Énfasis2 2 8 2 2 2 5" xfId="5801" xr:uid="{EFF99AD8-15AE-4797-8D61-BB70A7516BA8}"/>
    <cellStyle name="20% - Énfasis2 2 8 2 2 3" xfId="5802" xr:uid="{7BB15341-E5F9-4522-9E5A-3D8DEA8E5748}"/>
    <cellStyle name="20% - Énfasis2 2 8 2 2 3 2" xfId="5803" xr:uid="{1D2E3C8D-D112-4042-B050-783CD591FFD5}"/>
    <cellStyle name="20% - Énfasis2 2 8 2 2 3 2 2" xfId="5804" xr:uid="{4CE2CD54-FECA-41BA-A6BF-47BBEC92EF9D}"/>
    <cellStyle name="20% - Énfasis2 2 8 2 2 3 2 2 2" xfId="5805" xr:uid="{01E67599-8622-439C-9B79-8293BF5FCD8D}"/>
    <cellStyle name="20% - Énfasis2 2 8 2 2 3 2 3" xfId="5806" xr:uid="{D013AD0F-83BF-4355-B443-33CC27E94B4E}"/>
    <cellStyle name="20% - Énfasis2 2 8 2 2 3 3" xfId="5807" xr:uid="{4582B668-74D6-4F15-82EC-F390597A608B}"/>
    <cellStyle name="20% - Énfasis2 2 8 2 2 3 3 2" xfId="5808" xr:uid="{1659ACC6-0D4A-40A6-B7F2-FFC31B8C8A79}"/>
    <cellStyle name="20% - Énfasis2 2 8 2 2 3 4" xfId="5809" xr:uid="{F93020A5-0FE5-4E60-AD84-77FF1B480B49}"/>
    <cellStyle name="20% - Énfasis2 2 8 2 2 4" xfId="5810" xr:uid="{9F49EFB9-0A63-427B-AA84-4EDAA272CA14}"/>
    <cellStyle name="20% - Énfasis2 2 8 2 2 4 2" xfId="5811" xr:uid="{07ACB736-2D13-4E87-AD98-E357EFBD507B}"/>
    <cellStyle name="20% - Énfasis2 2 8 2 2 4 2 2" xfId="5812" xr:uid="{DFEA7179-7369-49BD-A526-7C06EABAC298}"/>
    <cellStyle name="20% - Énfasis2 2 8 2 2 4 3" xfId="5813" xr:uid="{473CA5E3-EEC6-4EE9-9898-0EACA613F2C2}"/>
    <cellStyle name="20% - Énfasis2 2 8 2 2 5" xfId="5814" xr:uid="{AE0AE590-890A-4D73-B6BF-FF2D91201545}"/>
    <cellStyle name="20% - Énfasis2 2 8 2 2 5 2" xfId="5815" xr:uid="{E59401A5-9B5A-4669-A9A2-CD4BA52B6405}"/>
    <cellStyle name="20% - Énfasis2 2 8 2 2 6" xfId="5816" xr:uid="{4D7A347C-4DAB-4C3C-803C-F6D24FA7DA63}"/>
    <cellStyle name="20% - Énfasis2 2 8 2 3" xfId="5817" xr:uid="{35101901-C7D9-4E64-8F3E-B837A3954147}"/>
    <cellStyle name="20% - Énfasis2 2 8 2 3 2" xfId="5818" xr:uid="{9B2C5448-DCB2-4258-9A96-B179F05ED2D3}"/>
    <cellStyle name="20% - Énfasis2 2 8 2 3 2 2" xfId="5819" xr:uid="{1DB8FE89-C595-4CB5-91E7-5F5B8B6BF9F7}"/>
    <cellStyle name="20% - Énfasis2 2 8 2 3 2 2 2" xfId="5820" xr:uid="{3DE4C047-2E87-4426-8E3D-D89AC18B5718}"/>
    <cellStyle name="20% - Énfasis2 2 8 2 3 2 2 2 2" xfId="5821" xr:uid="{15A24B1D-994B-47FD-B874-78B3FF7F3AAF}"/>
    <cellStyle name="20% - Énfasis2 2 8 2 3 2 2 3" xfId="5822" xr:uid="{784598B4-1098-40AD-BFA6-12F60C7A8726}"/>
    <cellStyle name="20% - Énfasis2 2 8 2 3 2 3" xfId="5823" xr:uid="{731F21F3-6F6C-4D18-8681-78C1C39759F1}"/>
    <cellStyle name="20% - Énfasis2 2 8 2 3 2 3 2" xfId="5824" xr:uid="{191943E8-0610-4B6B-927F-8103855E9BE2}"/>
    <cellStyle name="20% - Énfasis2 2 8 2 3 2 4" xfId="5825" xr:uid="{3E230F44-2B3C-4EF0-837F-EC3201214E08}"/>
    <cellStyle name="20% - Énfasis2 2 8 2 3 3" xfId="5826" xr:uid="{51C3472C-65CD-42F1-BA48-4AFB991C23D0}"/>
    <cellStyle name="20% - Énfasis2 2 8 2 3 3 2" xfId="5827" xr:uid="{4803DEF8-478B-483A-81B1-817AB80A8892}"/>
    <cellStyle name="20% - Énfasis2 2 8 2 3 3 2 2" xfId="5828" xr:uid="{369E2615-4F67-4FB3-AB2E-9DDB474539C6}"/>
    <cellStyle name="20% - Énfasis2 2 8 2 3 3 3" xfId="5829" xr:uid="{F91B5588-50C6-41D1-8AE6-B015401DB626}"/>
    <cellStyle name="20% - Énfasis2 2 8 2 3 4" xfId="5830" xr:uid="{BDA4B386-E0ED-463C-A22A-4BE69A087AB1}"/>
    <cellStyle name="20% - Énfasis2 2 8 2 3 4 2" xfId="5831" xr:uid="{1B357F9A-09BA-4607-AAE5-C7BF52F15D43}"/>
    <cellStyle name="20% - Énfasis2 2 8 2 3 5" xfId="5832" xr:uid="{6E708E3E-3FBF-4D02-95D9-CCECE02671BC}"/>
    <cellStyle name="20% - Énfasis2 2 8 2 4" xfId="5833" xr:uid="{E4729E5F-90CE-45D5-B374-29D405FB7A72}"/>
    <cellStyle name="20% - Énfasis2 2 8 2 4 2" xfId="5834" xr:uid="{EF3AEAD7-4416-47BE-83F6-6B2461558216}"/>
    <cellStyle name="20% - Énfasis2 2 8 2 4 2 2" xfId="5835" xr:uid="{2279E473-05C9-4DB5-96D8-1393C19E5568}"/>
    <cellStyle name="20% - Énfasis2 2 8 2 4 2 2 2" xfId="5836" xr:uid="{2E5C5A5A-571D-4100-8E71-05517D791E07}"/>
    <cellStyle name="20% - Énfasis2 2 8 2 4 2 3" xfId="5837" xr:uid="{6CCAB356-4769-4078-9865-0231CE0C3752}"/>
    <cellStyle name="20% - Énfasis2 2 8 2 4 3" xfId="5838" xr:uid="{36504068-96B6-4C25-9D2F-F3F5FBD575DA}"/>
    <cellStyle name="20% - Énfasis2 2 8 2 4 3 2" xfId="5839" xr:uid="{E202A71B-0C9D-4F4A-B8CE-12F2F24235FE}"/>
    <cellStyle name="20% - Énfasis2 2 8 2 4 4" xfId="5840" xr:uid="{A9D3B971-FE86-4731-A482-445F7197AD57}"/>
    <cellStyle name="20% - Énfasis2 2 8 2 5" xfId="5841" xr:uid="{EC26C336-2E3B-4973-8CDA-33ECF739E5CF}"/>
    <cellStyle name="20% - Énfasis2 2 8 2 5 2" xfId="5842" xr:uid="{632E5E11-0C49-452B-B056-9781AD06D338}"/>
    <cellStyle name="20% - Énfasis2 2 8 2 5 2 2" xfId="5843" xr:uid="{141416C5-98F3-42F0-A1FA-8931CD4EE97D}"/>
    <cellStyle name="20% - Énfasis2 2 8 2 5 3" xfId="5844" xr:uid="{CA8491C3-826F-49E5-A64F-21F8CFFC40AE}"/>
    <cellStyle name="20% - Énfasis2 2 8 2 6" xfId="5845" xr:uid="{78394958-6BD1-4DC5-BE8C-EEEF70E2AF08}"/>
    <cellStyle name="20% - Énfasis2 2 8 2 6 2" xfId="5846" xr:uid="{8356B287-5600-45B9-8CC5-E3C001E8EF46}"/>
    <cellStyle name="20% - Énfasis2 2 8 2 7" xfId="5847" xr:uid="{526DDC0C-5F5A-4F32-935A-53AF3D419B72}"/>
    <cellStyle name="20% - Énfasis2 2 8 3" xfId="5848" xr:uid="{D976631C-8838-4B52-B15C-36BFA6D70047}"/>
    <cellStyle name="20% - Énfasis2 2 8 3 2" xfId="5849" xr:uid="{3E904378-2CA0-4C07-95DA-9784DEEBF701}"/>
    <cellStyle name="20% - Énfasis2 2 8 3 2 2" xfId="5850" xr:uid="{380BF22A-0A54-4D5D-BC80-D850F51B6B2E}"/>
    <cellStyle name="20% - Énfasis2 2 8 3 2 2 2" xfId="5851" xr:uid="{D6213778-95B0-4747-8BD5-1B1F70A6FA5E}"/>
    <cellStyle name="20% - Énfasis2 2 8 3 2 2 2 2" xfId="5852" xr:uid="{CD7D5572-1785-4F05-A6F3-3339D1960E6A}"/>
    <cellStyle name="20% - Énfasis2 2 8 3 2 2 2 2 2" xfId="5853" xr:uid="{733931AE-C8BE-492F-BD53-BA3223BF24B6}"/>
    <cellStyle name="20% - Énfasis2 2 8 3 2 2 2 3" xfId="5854" xr:uid="{1EC76498-4C0B-4E85-9A74-865249507A23}"/>
    <cellStyle name="20% - Énfasis2 2 8 3 2 2 3" xfId="5855" xr:uid="{29270CEB-A1E4-42CC-B5F8-1120F29B35FD}"/>
    <cellStyle name="20% - Énfasis2 2 8 3 2 2 3 2" xfId="5856" xr:uid="{40B40F78-A3B7-47D2-9F16-2C77B4198B66}"/>
    <cellStyle name="20% - Énfasis2 2 8 3 2 2 4" xfId="5857" xr:uid="{24C54A70-257A-49E0-87B0-69110674ECA5}"/>
    <cellStyle name="20% - Énfasis2 2 8 3 2 3" xfId="5858" xr:uid="{34F379E6-4829-4691-88AF-955DC3FC520A}"/>
    <cellStyle name="20% - Énfasis2 2 8 3 2 3 2" xfId="5859" xr:uid="{4B5ACAFE-C417-4EF9-95E7-057C03C2A8FF}"/>
    <cellStyle name="20% - Énfasis2 2 8 3 2 3 2 2" xfId="5860" xr:uid="{4D60DD81-9ACA-4962-9626-366E4EF4E9D7}"/>
    <cellStyle name="20% - Énfasis2 2 8 3 2 3 3" xfId="5861" xr:uid="{85DAADA8-25DF-425E-AF85-E9A3D2456282}"/>
    <cellStyle name="20% - Énfasis2 2 8 3 2 4" xfId="5862" xr:uid="{961D118E-A547-4494-B628-7C3E41135570}"/>
    <cellStyle name="20% - Énfasis2 2 8 3 2 4 2" xfId="5863" xr:uid="{159C7E70-C65B-4035-B21F-5FA0D15003BF}"/>
    <cellStyle name="20% - Énfasis2 2 8 3 2 5" xfId="5864" xr:uid="{C34F3A6F-D362-423B-AA5A-61C4E5A15673}"/>
    <cellStyle name="20% - Énfasis2 2 8 3 3" xfId="5865" xr:uid="{11F3C997-3887-4B86-9157-B25E82D1BB90}"/>
    <cellStyle name="20% - Énfasis2 2 8 3 3 2" xfId="5866" xr:uid="{750D7FCA-02E6-44D6-A221-78BBF601C85A}"/>
    <cellStyle name="20% - Énfasis2 2 8 3 3 2 2" xfId="5867" xr:uid="{0095745F-9BEA-4141-A3ED-3D8D5BC0F72E}"/>
    <cellStyle name="20% - Énfasis2 2 8 3 3 2 2 2" xfId="5868" xr:uid="{A0981AD6-38A6-49A4-9E95-786351B6B939}"/>
    <cellStyle name="20% - Énfasis2 2 8 3 3 2 3" xfId="5869" xr:uid="{DB313F7D-091A-4DF0-AA01-18F4EF315A05}"/>
    <cellStyle name="20% - Énfasis2 2 8 3 3 3" xfId="5870" xr:uid="{C93C483E-FF4B-4062-8D85-77015E1A4F74}"/>
    <cellStyle name="20% - Énfasis2 2 8 3 3 3 2" xfId="5871" xr:uid="{BA7CE185-E46B-4A8D-842D-D0A74B235E92}"/>
    <cellStyle name="20% - Énfasis2 2 8 3 3 4" xfId="5872" xr:uid="{77C0F96A-C13A-4420-9300-D71BB65AA0E0}"/>
    <cellStyle name="20% - Énfasis2 2 8 3 4" xfId="5873" xr:uid="{FD95C264-D433-4146-AC38-E9C83C57E3CF}"/>
    <cellStyle name="20% - Énfasis2 2 8 3 4 2" xfId="5874" xr:uid="{0D69B2AE-79C3-402C-98F7-2C5CCB2A0A31}"/>
    <cellStyle name="20% - Énfasis2 2 8 3 4 2 2" xfId="5875" xr:uid="{375A4354-3CF0-462A-8886-C6CA6E87F82D}"/>
    <cellStyle name="20% - Énfasis2 2 8 3 4 3" xfId="5876" xr:uid="{192E9A09-EE92-4B21-AFFA-57188A3BFA04}"/>
    <cellStyle name="20% - Énfasis2 2 8 3 5" xfId="5877" xr:uid="{2C2D5B94-A838-4480-8881-C2968807B751}"/>
    <cellStyle name="20% - Énfasis2 2 8 3 5 2" xfId="5878" xr:uid="{F409D171-A552-4AFD-B42C-2C245A437623}"/>
    <cellStyle name="20% - Énfasis2 2 8 3 6" xfId="5879" xr:uid="{DDA881FD-D8C1-4904-BAE9-BA8182C950B2}"/>
    <cellStyle name="20% - Énfasis2 2 8 4" xfId="5880" xr:uid="{01408BCB-3E96-448F-B020-B931AF7FA2C6}"/>
    <cellStyle name="20% - Énfasis2 2 8 4 2" xfId="5881" xr:uid="{9B815E67-5695-4E7A-A575-ADE2CE6645DB}"/>
    <cellStyle name="20% - Énfasis2 2 8 4 2 2" xfId="5882" xr:uid="{4931D464-CD2D-4FE7-AC5D-A88A7430C2C4}"/>
    <cellStyle name="20% - Énfasis2 2 8 4 2 2 2" xfId="5883" xr:uid="{87D607F2-3116-478C-B33E-A1A990256119}"/>
    <cellStyle name="20% - Énfasis2 2 8 4 2 2 2 2" xfId="5884" xr:uid="{3B1C61BA-F92B-4D41-AFE5-A204C6092695}"/>
    <cellStyle name="20% - Énfasis2 2 8 4 2 2 3" xfId="5885" xr:uid="{23549D91-3524-418C-92F0-8E45F05FBCD7}"/>
    <cellStyle name="20% - Énfasis2 2 8 4 2 3" xfId="5886" xr:uid="{8B7CDB16-2633-4FD1-A90B-3820B852917E}"/>
    <cellStyle name="20% - Énfasis2 2 8 4 2 3 2" xfId="5887" xr:uid="{F7A970C1-543A-4493-804D-348C4451E388}"/>
    <cellStyle name="20% - Énfasis2 2 8 4 2 4" xfId="5888" xr:uid="{4FCA00D9-5030-4C06-B858-8C7A34920046}"/>
    <cellStyle name="20% - Énfasis2 2 8 4 3" xfId="5889" xr:uid="{8EB47E15-9038-4F89-B66E-12B2C30DEEAD}"/>
    <cellStyle name="20% - Énfasis2 2 8 4 3 2" xfId="5890" xr:uid="{768A5637-36DE-4CD2-901F-554A891C5511}"/>
    <cellStyle name="20% - Énfasis2 2 8 4 3 2 2" xfId="5891" xr:uid="{10B3C43F-8D43-4384-8E42-AAB693B34463}"/>
    <cellStyle name="20% - Énfasis2 2 8 4 3 3" xfId="5892" xr:uid="{387AD2A2-B895-43CD-8780-78421C95366C}"/>
    <cellStyle name="20% - Énfasis2 2 8 4 4" xfId="5893" xr:uid="{B7273CA7-8467-494D-8193-EC859D95ED3F}"/>
    <cellStyle name="20% - Énfasis2 2 8 4 4 2" xfId="5894" xr:uid="{CCB9C998-4D8F-48F7-ACB7-F2C46DD507CC}"/>
    <cellStyle name="20% - Énfasis2 2 8 4 5" xfId="5895" xr:uid="{45A8F364-77F1-46E9-94B2-02611C34F710}"/>
    <cellStyle name="20% - Énfasis2 2 8 5" xfId="5896" xr:uid="{D51D083F-2EFC-4A8B-87D6-6659F6F5BE42}"/>
    <cellStyle name="20% - Énfasis2 2 8 5 2" xfId="5897" xr:uid="{BA6E52FA-C729-4FC4-805D-790906E567E9}"/>
    <cellStyle name="20% - Énfasis2 2 8 5 2 2" xfId="5898" xr:uid="{097D2C30-2D37-4DA2-80C8-18DC205449F4}"/>
    <cellStyle name="20% - Énfasis2 2 8 5 2 2 2" xfId="5899" xr:uid="{6B54BE57-36E9-4FBC-AFD2-49D69B0F75FE}"/>
    <cellStyle name="20% - Énfasis2 2 8 5 2 3" xfId="5900" xr:uid="{002FC24A-F777-4792-99B1-CD8D4D5765AF}"/>
    <cellStyle name="20% - Énfasis2 2 8 5 3" xfId="5901" xr:uid="{897FEF90-AEC7-4276-86F6-4F1E5E3F59C0}"/>
    <cellStyle name="20% - Énfasis2 2 8 5 3 2" xfId="5902" xr:uid="{0AC923D3-C0EA-4F19-BC20-DD22FE8B57DC}"/>
    <cellStyle name="20% - Énfasis2 2 8 5 4" xfId="5903" xr:uid="{5FC0FE33-D756-4300-86D6-4562198E8386}"/>
    <cellStyle name="20% - Énfasis2 2 8 6" xfId="5904" xr:uid="{F042D763-D10D-4ACA-944F-127B92B6FFDA}"/>
    <cellStyle name="20% - Énfasis2 2 8 6 2" xfId="5905" xr:uid="{047CAC5A-2709-46BE-93BB-834556D63D51}"/>
    <cellStyle name="20% - Énfasis2 2 8 6 2 2" xfId="5906" xr:uid="{C8F534BB-B44E-494B-B939-C0F02611CE2F}"/>
    <cellStyle name="20% - Énfasis2 2 8 6 3" xfId="5907" xr:uid="{6BB3C047-54C0-4A2A-8EC6-F3F476B0BF32}"/>
    <cellStyle name="20% - Énfasis2 2 8 7" xfId="5908" xr:uid="{C9DC53F3-8904-4F42-BD20-B9DA0739AFFD}"/>
    <cellStyle name="20% - Énfasis2 2 8 7 2" xfId="5909" xr:uid="{1FA0C1CD-A4B0-43C1-9472-8AE9F8B3825B}"/>
    <cellStyle name="20% - Énfasis2 2 8 8" xfId="5910" xr:uid="{ADD18A35-B896-4404-A47C-5FE3665DAB67}"/>
    <cellStyle name="20% - Énfasis2 2 9" xfId="5911" xr:uid="{7D802244-7B67-4669-823D-E08EAC46B472}"/>
    <cellStyle name="20% - Énfasis2 2 9 2" xfId="5912" xr:uid="{E1DF2F25-BB6C-4896-BA6B-C7464D3FB4EF}"/>
    <cellStyle name="20% - Énfasis2 2 9 2 2" xfId="5913" xr:uid="{778D2743-9F99-43C5-96C2-9C60D79B430B}"/>
    <cellStyle name="20% - Énfasis2 2 9 2 2 2" xfId="5914" xr:uid="{10565350-DBD8-4BE2-A664-AF74BA0C5C91}"/>
    <cellStyle name="20% - Énfasis2 2 9 2 2 2 2" xfId="5915" xr:uid="{CA496295-65AA-43F4-87F0-CFE1B8E4F324}"/>
    <cellStyle name="20% - Énfasis2 2 9 2 2 2 2 2" xfId="5916" xr:uid="{77F6960E-DDF3-4BFA-A40E-7C46B82EE9EB}"/>
    <cellStyle name="20% - Énfasis2 2 9 2 2 2 2 2 2" xfId="5917" xr:uid="{69EBED06-B971-4317-94D6-FD448F715197}"/>
    <cellStyle name="20% - Énfasis2 2 9 2 2 2 2 2 2 2" xfId="5918" xr:uid="{F2F6DDC3-0FA9-470F-BDBA-C9C90BEB9BD9}"/>
    <cellStyle name="20% - Énfasis2 2 9 2 2 2 2 2 3" xfId="5919" xr:uid="{ABFEC640-BC80-4A5F-945C-62515D4644D4}"/>
    <cellStyle name="20% - Énfasis2 2 9 2 2 2 2 3" xfId="5920" xr:uid="{8F763E98-2515-4CF9-B9F9-87BCFC38A92E}"/>
    <cellStyle name="20% - Énfasis2 2 9 2 2 2 2 3 2" xfId="5921" xr:uid="{0F7B79C6-6500-4193-90CA-F2297051B9C0}"/>
    <cellStyle name="20% - Énfasis2 2 9 2 2 2 2 4" xfId="5922" xr:uid="{96B3F2A4-2615-42BE-BEBD-46A96CC03068}"/>
    <cellStyle name="20% - Énfasis2 2 9 2 2 2 3" xfId="5923" xr:uid="{E06EE96D-E330-4553-8F7A-F2AEAC4D669E}"/>
    <cellStyle name="20% - Énfasis2 2 9 2 2 2 3 2" xfId="5924" xr:uid="{B4758160-385D-4D95-A810-9EFE7E2D2E75}"/>
    <cellStyle name="20% - Énfasis2 2 9 2 2 2 3 2 2" xfId="5925" xr:uid="{85C57BB2-90E5-4A39-AE54-A44B79BD0A2C}"/>
    <cellStyle name="20% - Énfasis2 2 9 2 2 2 3 3" xfId="5926" xr:uid="{8A3345F4-4B81-45B0-9929-A837EFA84807}"/>
    <cellStyle name="20% - Énfasis2 2 9 2 2 2 4" xfId="5927" xr:uid="{DE687E1C-5151-46C2-86CC-8C010F5EE6FE}"/>
    <cellStyle name="20% - Énfasis2 2 9 2 2 2 4 2" xfId="5928" xr:uid="{71E5C636-73EC-48A8-B0DF-B34E9D9299B8}"/>
    <cellStyle name="20% - Énfasis2 2 9 2 2 2 5" xfId="5929" xr:uid="{AB515501-355A-4947-B3D0-9C898AB2D1A4}"/>
    <cellStyle name="20% - Énfasis2 2 9 2 2 3" xfId="5930" xr:uid="{0C18BD3B-05D3-4AE0-BBA1-12CB0B14969F}"/>
    <cellStyle name="20% - Énfasis2 2 9 2 2 3 2" xfId="5931" xr:uid="{875E2717-1980-4636-8BA2-61FADEBC936B}"/>
    <cellStyle name="20% - Énfasis2 2 9 2 2 3 2 2" xfId="5932" xr:uid="{C53B4AF3-639E-4688-AEE3-C511237CAB29}"/>
    <cellStyle name="20% - Énfasis2 2 9 2 2 3 2 2 2" xfId="5933" xr:uid="{AD7B01EC-771D-4779-AD72-AE6E15751961}"/>
    <cellStyle name="20% - Énfasis2 2 9 2 2 3 2 3" xfId="5934" xr:uid="{ECFE3342-6A18-49BC-B283-59866803BF3E}"/>
    <cellStyle name="20% - Énfasis2 2 9 2 2 3 3" xfId="5935" xr:uid="{7FE29B8B-544D-409C-8C60-3FEA87ED2F99}"/>
    <cellStyle name="20% - Énfasis2 2 9 2 2 3 3 2" xfId="5936" xr:uid="{BFDE3A87-C932-4106-90F9-402650B66776}"/>
    <cellStyle name="20% - Énfasis2 2 9 2 2 3 4" xfId="5937" xr:uid="{3BBF74BD-89C7-4DEA-8092-D5224CB6A985}"/>
    <cellStyle name="20% - Énfasis2 2 9 2 2 4" xfId="5938" xr:uid="{70822E0E-655B-4A1E-807F-1667271B1C87}"/>
    <cellStyle name="20% - Énfasis2 2 9 2 2 4 2" xfId="5939" xr:uid="{02BC0311-1BD0-4EDD-94FF-D782781E54EF}"/>
    <cellStyle name="20% - Énfasis2 2 9 2 2 4 2 2" xfId="5940" xr:uid="{F348DCF8-B9D1-44FB-B8C2-59E95A3787E2}"/>
    <cellStyle name="20% - Énfasis2 2 9 2 2 4 3" xfId="5941" xr:uid="{FF04F5E1-ECA7-4912-8228-00F9368964AB}"/>
    <cellStyle name="20% - Énfasis2 2 9 2 2 5" xfId="5942" xr:uid="{0A948EE3-07B7-4290-BE9C-C333BB560582}"/>
    <cellStyle name="20% - Énfasis2 2 9 2 2 5 2" xfId="5943" xr:uid="{831CFBB3-AF2D-4F11-8FB7-792B24C59C14}"/>
    <cellStyle name="20% - Énfasis2 2 9 2 2 6" xfId="5944" xr:uid="{E24D92E6-3A4B-41CE-883D-6AEB081E789D}"/>
    <cellStyle name="20% - Énfasis2 2 9 2 3" xfId="5945" xr:uid="{2E7F6360-2FE5-45D4-99F4-3F9D471B71C0}"/>
    <cellStyle name="20% - Énfasis2 2 9 2 3 2" xfId="5946" xr:uid="{DA007AF0-C183-4800-94CD-DAA1F0C46B48}"/>
    <cellStyle name="20% - Énfasis2 2 9 2 3 2 2" xfId="5947" xr:uid="{75BFA186-8DF6-44E2-AEC3-8020BBF69DE7}"/>
    <cellStyle name="20% - Énfasis2 2 9 2 3 2 2 2" xfId="5948" xr:uid="{5A47B33E-1B89-49D4-80B3-1566D1F81276}"/>
    <cellStyle name="20% - Énfasis2 2 9 2 3 2 2 2 2" xfId="5949" xr:uid="{4126E0C5-25AF-419F-851C-15B487F48B81}"/>
    <cellStyle name="20% - Énfasis2 2 9 2 3 2 2 3" xfId="5950" xr:uid="{7C35C2D5-1620-49C4-89B9-DABF9404EBD2}"/>
    <cellStyle name="20% - Énfasis2 2 9 2 3 2 3" xfId="5951" xr:uid="{BF091ED8-A756-4909-BB19-5E685E0C7CF7}"/>
    <cellStyle name="20% - Énfasis2 2 9 2 3 2 3 2" xfId="5952" xr:uid="{472E1B89-BCF2-4E26-94B3-FB5D1616AC93}"/>
    <cellStyle name="20% - Énfasis2 2 9 2 3 2 4" xfId="5953" xr:uid="{84D190A9-20C4-49CF-9F31-4C793B9F8184}"/>
    <cellStyle name="20% - Énfasis2 2 9 2 3 3" xfId="5954" xr:uid="{EEE33DF2-2DE4-4DDD-90F6-C73C0AD9C216}"/>
    <cellStyle name="20% - Énfasis2 2 9 2 3 3 2" xfId="5955" xr:uid="{AABA7244-75DF-4A60-AAF6-CF316905BE83}"/>
    <cellStyle name="20% - Énfasis2 2 9 2 3 3 2 2" xfId="5956" xr:uid="{C323AC66-9B6A-4EB4-827D-6FE74B79C904}"/>
    <cellStyle name="20% - Énfasis2 2 9 2 3 3 3" xfId="5957" xr:uid="{D1DB6D34-4BCA-426D-890A-D70DE1B19B55}"/>
    <cellStyle name="20% - Énfasis2 2 9 2 3 4" xfId="5958" xr:uid="{E96858F5-B9E9-4E79-8BD2-701D6972C169}"/>
    <cellStyle name="20% - Énfasis2 2 9 2 3 4 2" xfId="5959" xr:uid="{6FBCD2E3-7470-406C-8747-754D33B5BF53}"/>
    <cellStyle name="20% - Énfasis2 2 9 2 3 5" xfId="5960" xr:uid="{D8A3B359-E074-488B-99E4-54EF3F3A982D}"/>
    <cellStyle name="20% - Énfasis2 2 9 2 4" xfId="5961" xr:uid="{BDA65F7A-EAE9-4AFD-AAB4-597073F2E437}"/>
    <cellStyle name="20% - Énfasis2 2 9 2 4 2" xfId="5962" xr:uid="{34CD6F63-BF42-4760-A3EF-38698CEB690B}"/>
    <cellStyle name="20% - Énfasis2 2 9 2 4 2 2" xfId="5963" xr:uid="{D7AECE45-4177-49AE-8055-E3445F9E55EA}"/>
    <cellStyle name="20% - Énfasis2 2 9 2 4 2 2 2" xfId="5964" xr:uid="{F6451E55-FD16-4082-84A1-ED4659404C7F}"/>
    <cellStyle name="20% - Énfasis2 2 9 2 4 2 3" xfId="5965" xr:uid="{CDADB7FE-0B99-424E-88C5-D9B638365539}"/>
    <cellStyle name="20% - Énfasis2 2 9 2 4 3" xfId="5966" xr:uid="{B979710E-A15E-4ADA-A729-61A81EB19F1E}"/>
    <cellStyle name="20% - Énfasis2 2 9 2 4 3 2" xfId="5967" xr:uid="{FC796948-3BDA-4CE5-BBC5-0B53D60DF7F3}"/>
    <cellStyle name="20% - Énfasis2 2 9 2 4 4" xfId="5968" xr:uid="{330A95FF-4CD7-478B-AB69-068A69995617}"/>
    <cellStyle name="20% - Énfasis2 2 9 2 5" xfId="5969" xr:uid="{450AEEA4-0FA8-4215-BA7C-55C8D525808B}"/>
    <cellStyle name="20% - Énfasis2 2 9 2 5 2" xfId="5970" xr:uid="{C5185EB8-AF8B-4146-A5E8-C5154A1DD8E0}"/>
    <cellStyle name="20% - Énfasis2 2 9 2 5 2 2" xfId="5971" xr:uid="{F86FA1BE-927F-4A04-8510-92914C09C398}"/>
    <cellStyle name="20% - Énfasis2 2 9 2 5 3" xfId="5972" xr:uid="{AEBB74D0-BB61-48A4-B898-F1FB7E8D2EDA}"/>
    <cellStyle name="20% - Énfasis2 2 9 2 6" xfId="5973" xr:uid="{FB3FE570-9D3D-4DC3-A597-D88DD17CBA4D}"/>
    <cellStyle name="20% - Énfasis2 2 9 2 6 2" xfId="5974" xr:uid="{D070EE5A-EBEC-4954-9B9B-1ADDD47578B9}"/>
    <cellStyle name="20% - Énfasis2 2 9 2 7" xfId="5975" xr:uid="{A0D69F19-6F6B-4F1F-831E-41484FE5C302}"/>
    <cellStyle name="20% - Énfasis2 2 9 3" xfId="5976" xr:uid="{6BF60EB4-CF2C-4482-B14F-E19353118037}"/>
    <cellStyle name="20% - Énfasis2 2 9 3 2" xfId="5977" xr:uid="{ACF14FB8-6FCB-4D12-BF1B-56E84984BF04}"/>
    <cellStyle name="20% - Énfasis2 2 9 3 2 2" xfId="5978" xr:uid="{92409B9E-FFEE-4380-9BB6-CEC0DB91D587}"/>
    <cellStyle name="20% - Énfasis2 2 9 3 2 2 2" xfId="5979" xr:uid="{1746FF36-8A3C-480C-AB4E-3C5637FC001D}"/>
    <cellStyle name="20% - Énfasis2 2 9 3 2 2 2 2" xfId="5980" xr:uid="{18CF920E-D163-4C1E-9156-F1BD316A6649}"/>
    <cellStyle name="20% - Énfasis2 2 9 3 2 2 2 2 2" xfId="5981" xr:uid="{F1C1F9F8-6BD6-4686-AD17-6E5835F2ACBD}"/>
    <cellStyle name="20% - Énfasis2 2 9 3 2 2 2 3" xfId="5982" xr:uid="{2A774D59-FA57-4786-B200-ED7E25C9B958}"/>
    <cellStyle name="20% - Énfasis2 2 9 3 2 2 3" xfId="5983" xr:uid="{D2444D40-0070-432F-A631-996F84544AA3}"/>
    <cellStyle name="20% - Énfasis2 2 9 3 2 2 3 2" xfId="5984" xr:uid="{1F6D6E8D-C1B9-4F2E-A021-ADCF8366AA19}"/>
    <cellStyle name="20% - Énfasis2 2 9 3 2 2 4" xfId="5985" xr:uid="{48FF1ADF-76FA-4D0D-B775-F8DF500B3232}"/>
    <cellStyle name="20% - Énfasis2 2 9 3 2 3" xfId="5986" xr:uid="{9F80C427-6D0E-4FD4-AA9A-97FAAFF5AF68}"/>
    <cellStyle name="20% - Énfasis2 2 9 3 2 3 2" xfId="5987" xr:uid="{B7972D05-1E1D-4D0C-BC44-B7B82868C9A1}"/>
    <cellStyle name="20% - Énfasis2 2 9 3 2 3 2 2" xfId="5988" xr:uid="{B4F961FF-C820-4F41-9D5D-A4EBB631D0B5}"/>
    <cellStyle name="20% - Énfasis2 2 9 3 2 3 3" xfId="5989" xr:uid="{ADAFF173-B42D-4F93-9E7D-909C2CD4DE5B}"/>
    <cellStyle name="20% - Énfasis2 2 9 3 2 4" xfId="5990" xr:uid="{60E46967-95EB-4A93-B441-46B70F3EC229}"/>
    <cellStyle name="20% - Énfasis2 2 9 3 2 4 2" xfId="5991" xr:uid="{1A260921-FDC6-48E4-92BC-C6CECDA3DAB2}"/>
    <cellStyle name="20% - Énfasis2 2 9 3 2 5" xfId="5992" xr:uid="{1627207D-E2E0-4B1C-8D39-0DF08F23E387}"/>
    <cellStyle name="20% - Énfasis2 2 9 3 3" xfId="5993" xr:uid="{6CD95F0C-575B-41F2-A95E-F1AB6B47A65E}"/>
    <cellStyle name="20% - Énfasis2 2 9 3 3 2" xfId="5994" xr:uid="{C78E7CA9-947B-46DF-93AB-FFD496DB4752}"/>
    <cellStyle name="20% - Énfasis2 2 9 3 3 2 2" xfId="5995" xr:uid="{AFFB596E-75C9-4463-83DE-9F5D56248969}"/>
    <cellStyle name="20% - Énfasis2 2 9 3 3 2 2 2" xfId="5996" xr:uid="{2FCE3707-6FF2-4F9E-9AAF-D431952B942F}"/>
    <cellStyle name="20% - Énfasis2 2 9 3 3 2 3" xfId="5997" xr:uid="{C0873481-8E6E-49D3-AA83-84FB0C443537}"/>
    <cellStyle name="20% - Énfasis2 2 9 3 3 3" xfId="5998" xr:uid="{90D457F8-B324-481B-AB9F-ABDF4F908542}"/>
    <cellStyle name="20% - Énfasis2 2 9 3 3 3 2" xfId="5999" xr:uid="{D1842372-B6EE-46B4-9DC7-F120D0047EFF}"/>
    <cellStyle name="20% - Énfasis2 2 9 3 3 4" xfId="6000" xr:uid="{4B026071-90D1-47D3-9F36-750B063C251A}"/>
    <cellStyle name="20% - Énfasis2 2 9 3 4" xfId="6001" xr:uid="{6C48574B-8A34-4E65-B081-8AF692743322}"/>
    <cellStyle name="20% - Énfasis2 2 9 3 4 2" xfId="6002" xr:uid="{16804D12-4133-490A-AE7C-F141FB36FDD4}"/>
    <cellStyle name="20% - Énfasis2 2 9 3 4 2 2" xfId="6003" xr:uid="{688DC045-E42F-48C5-B726-CD4C87937FF9}"/>
    <cellStyle name="20% - Énfasis2 2 9 3 4 3" xfId="6004" xr:uid="{5C721330-06E6-4DC2-A8FD-7D024213434B}"/>
    <cellStyle name="20% - Énfasis2 2 9 3 5" xfId="6005" xr:uid="{F7A9BA03-3348-4602-B6F1-8B5A6B2D134A}"/>
    <cellStyle name="20% - Énfasis2 2 9 3 5 2" xfId="6006" xr:uid="{0DED27BD-5EE3-4101-BAEC-DF4A27A8F11D}"/>
    <cellStyle name="20% - Énfasis2 2 9 3 6" xfId="6007" xr:uid="{614AC8DA-E5E8-4909-8FE9-747D9C5403EF}"/>
    <cellStyle name="20% - Énfasis2 2 9 4" xfId="6008" xr:uid="{71CDE52E-D002-4478-8B21-115BFD53CAFD}"/>
    <cellStyle name="20% - Énfasis2 2 9 4 2" xfId="6009" xr:uid="{139C3D50-B1B9-437A-8ACB-C77DED3020F7}"/>
    <cellStyle name="20% - Énfasis2 2 9 4 2 2" xfId="6010" xr:uid="{FB53FAE4-4B11-44AC-B3BC-114CC90C98F4}"/>
    <cellStyle name="20% - Énfasis2 2 9 4 2 2 2" xfId="6011" xr:uid="{337F4CBB-F0FD-4B90-895F-FDBF471FFDC7}"/>
    <cellStyle name="20% - Énfasis2 2 9 4 2 2 2 2" xfId="6012" xr:uid="{3942C556-AA25-47CD-B44B-083512A8B53F}"/>
    <cellStyle name="20% - Énfasis2 2 9 4 2 2 3" xfId="6013" xr:uid="{A46CAABC-5FAA-4942-81C6-7397D0CD3873}"/>
    <cellStyle name="20% - Énfasis2 2 9 4 2 3" xfId="6014" xr:uid="{F5B83BCF-7096-4E44-BD1D-0EFA48EAE787}"/>
    <cellStyle name="20% - Énfasis2 2 9 4 2 3 2" xfId="6015" xr:uid="{07A4F9EA-887C-4494-9FF6-C408923D1733}"/>
    <cellStyle name="20% - Énfasis2 2 9 4 2 4" xfId="6016" xr:uid="{7DC8FC4E-FCD7-4C6C-832F-C3179D9BB5FB}"/>
    <cellStyle name="20% - Énfasis2 2 9 4 3" xfId="6017" xr:uid="{DF7E7F65-C308-43B0-AB16-599AA1D2BD82}"/>
    <cellStyle name="20% - Énfasis2 2 9 4 3 2" xfId="6018" xr:uid="{00E66FB5-A3CC-457C-80BF-ECF8E24AB4AD}"/>
    <cellStyle name="20% - Énfasis2 2 9 4 3 2 2" xfId="6019" xr:uid="{A57C1E65-2263-47FB-91A3-5A976447E507}"/>
    <cellStyle name="20% - Énfasis2 2 9 4 3 3" xfId="6020" xr:uid="{5B8F5FC4-F919-4827-A9F5-6302B7DE8834}"/>
    <cellStyle name="20% - Énfasis2 2 9 4 4" xfId="6021" xr:uid="{894B25CD-A5DD-4E5E-A85D-4756947FE5A9}"/>
    <cellStyle name="20% - Énfasis2 2 9 4 4 2" xfId="6022" xr:uid="{8356FB85-F7FD-4C7F-B21D-C3048269C21D}"/>
    <cellStyle name="20% - Énfasis2 2 9 4 5" xfId="6023" xr:uid="{13C3E0DA-5456-4224-936D-F6BB6C93BF88}"/>
    <cellStyle name="20% - Énfasis2 2 9 5" xfId="6024" xr:uid="{790AD6B4-5D95-421E-A241-4518591D7D5E}"/>
    <cellStyle name="20% - Énfasis2 2 9 5 2" xfId="6025" xr:uid="{1EA094D0-781E-4767-8690-921ACED0D99C}"/>
    <cellStyle name="20% - Énfasis2 2 9 5 2 2" xfId="6026" xr:uid="{4B1F16CE-F234-4148-9A08-322C6D161006}"/>
    <cellStyle name="20% - Énfasis2 2 9 5 2 2 2" xfId="6027" xr:uid="{EB9C9A5C-D1E2-4150-BBD9-899E0D572525}"/>
    <cellStyle name="20% - Énfasis2 2 9 5 2 3" xfId="6028" xr:uid="{566C17F6-0929-44AD-A2F9-26FF9EFE3A52}"/>
    <cellStyle name="20% - Énfasis2 2 9 5 3" xfId="6029" xr:uid="{8A3FC912-EC56-4285-BC7E-F6E2099B764B}"/>
    <cellStyle name="20% - Énfasis2 2 9 5 3 2" xfId="6030" xr:uid="{FD36954B-5F12-40BE-BE61-200017DB13A6}"/>
    <cellStyle name="20% - Énfasis2 2 9 5 4" xfId="6031" xr:uid="{17F840CE-38FB-42EF-810A-176EC4509BE9}"/>
    <cellStyle name="20% - Énfasis2 2 9 6" xfId="6032" xr:uid="{94503C27-A4B4-44FA-84B4-9811E3E39AB3}"/>
    <cellStyle name="20% - Énfasis2 2 9 6 2" xfId="6033" xr:uid="{133FE55B-AFB4-49A1-8B9C-AC243BCF044A}"/>
    <cellStyle name="20% - Énfasis2 2 9 6 2 2" xfId="6034" xr:uid="{BF323F1C-EE27-4A97-B87E-D9F9772B6C52}"/>
    <cellStyle name="20% - Énfasis2 2 9 6 3" xfId="6035" xr:uid="{24DC129C-2F57-4F69-9CA1-A11F62EAB16D}"/>
    <cellStyle name="20% - Énfasis2 2 9 7" xfId="6036" xr:uid="{F7FC56DE-A63C-4AD8-AB63-E6F66D84A859}"/>
    <cellStyle name="20% - Énfasis2 2 9 7 2" xfId="6037" xr:uid="{83D5FE6A-B5BA-4582-AA95-27CC89CAC018}"/>
    <cellStyle name="20% - Énfasis2 2 9 8" xfId="6038" xr:uid="{1BD36EC6-4C44-436B-9B08-12C0A451E5CE}"/>
    <cellStyle name="20% - Énfasis2 20" xfId="6039" xr:uid="{645C3288-8FF8-4154-ABE1-7E14AB4EF088}"/>
    <cellStyle name="20% - Énfasis2 20 2" xfId="6040" xr:uid="{AC277378-4E3C-4E3E-B0E6-F3499FE270E2}"/>
    <cellStyle name="20% - Énfasis2 20 2 2" xfId="6041" xr:uid="{B5CDB2BD-D9A2-478F-8F96-5C183B5A0D1A}"/>
    <cellStyle name="20% - Énfasis2 20 2 2 2" xfId="6042" xr:uid="{6D8F4FE9-8967-470C-BC78-E4874C0F4C53}"/>
    <cellStyle name="20% - Énfasis2 20 2 2 2 2" xfId="6043" xr:uid="{7E0EF6D3-68A9-4998-9AE9-70E632CBA371}"/>
    <cellStyle name="20% - Énfasis2 20 2 2 3" xfId="6044" xr:uid="{034652B3-B2D9-48F8-81A4-E26215319507}"/>
    <cellStyle name="20% - Énfasis2 20 2 3" xfId="6045" xr:uid="{F8C8FD39-F71B-4CE4-9A01-445348B08C77}"/>
    <cellStyle name="20% - Énfasis2 20 2 3 2" xfId="6046" xr:uid="{608C2301-5052-4072-AC41-B96F3D1F4A3D}"/>
    <cellStyle name="20% - Énfasis2 20 2 4" xfId="6047" xr:uid="{373491F2-0AB3-4763-A124-015A7C423021}"/>
    <cellStyle name="20% - Énfasis2 20 3" xfId="6048" xr:uid="{93DD87C8-C953-4759-B43D-5F49403EAF67}"/>
    <cellStyle name="20% - Énfasis2 20 3 2" xfId="6049" xr:uid="{FE723649-AC2B-493B-A3D0-2E8E18AC67E0}"/>
    <cellStyle name="20% - Énfasis2 20 3 2 2" xfId="6050" xr:uid="{813FD2F6-00BA-4BF7-B407-9D92EEC943E4}"/>
    <cellStyle name="20% - Énfasis2 20 3 3" xfId="6051" xr:uid="{BCF3025D-259D-4063-8FBB-91BBBBAA368F}"/>
    <cellStyle name="20% - Énfasis2 20 4" xfId="6052" xr:uid="{96BDE45B-1B68-4B5D-A03B-82A4E064BCD0}"/>
    <cellStyle name="20% - Énfasis2 20 4 2" xfId="6053" xr:uid="{C29DA774-8A30-47E3-9907-9FE90983C02E}"/>
    <cellStyle name="20% - Énfasis2 20 5" xfId="6054" xr:uid="{D7E3E449-0EE4-43EC-ADAB-5CF3F4F0E598}"/>
    <cellStyle name="20% - Énfasis2 21" xfId="6055" xr:uid="{F9CC3EC2-17CF-444E-894D-859CC312ABB2}"/>
    <cellStyle name="20% - Énfasis2 21 2" xfId="6056" xr:uid="{D0B65B9D-3DDF-4390-BF36-E27864204074}"/>
    <cellStyle name="20% - Énfasis2 21 2 2" xfId="6057" xr:uid="{3AC77B1F-82D9-45AD-92B5-D48D2851E54B}"/>
    <cellStyle name="20% - Énfasis2 21 2 2 2" xfId="6058" xr:uid="{94D5153D-DD4D-443B-8B83-E25B428C52AD}"/>
    <cellStyle name="20% - Énfasis2 21 2 3" xfId="6059" xr:uid="{8C2FF3EE-F82C-4440-A312-FA75C3AFCAFA}"/>
    <cellStyle name="20% - Énfasis2 21 3" xfId="6060" xr:uid="{8ABACFD4-6A2F-4B88-8C1C-53839E3B2521}"/>
    <cellStyle name="20% - Énfasis2 21 3 2" xfId="6061" xr:uid="{9C9ADF3F-8426-4F4F-912B-4212DECEB374}"/>
    <cellStyle name="20% - Énfasis2 21 4" xfId="6062" xr:uid="{53A316E5-5572-42E0-B184-4CF9B8C62F9E}"/>
    <cellStyle name="20% - Énfasis2 22" xfId="6063" xr:uid="{2D4D72F9-483A-4074-8FBF-A57ED9CC83ED}"/>
    <cellStyle name="20% - Énfasis2 22 2" xfId="6064" xr:uid="{CEE942F1-3C5F-416D-8D64-0DEFC817E7DB}"/>
    <cellStyle name="20% - Énfasis2 22 2 2" xfId="6065" xr:uid="{78C70A78-D5AF-4DA6-A65C-A2A0F635DFD4}"/>
    <cellStyle name="20% - Énfasis2 22 2 2 2" xfId="6066" xr:uid="{8742B046-9F5C-438C-99DB-88E8D119AA8A}"/>
    <cellStyle name="20% - Énfasis2 22 2 3" xfId="6067" xr:uid="{F3F5632A-A334-4D82-B9CB-1C9E08664715}"/>
    <cellStyle name="20% - Énfasis2 22 3" xfId="6068" xr:uid="{31A60929-81DC-4F09-B5D5-014DCB2C44CA}"/>
    <cellStyle name="20% - Énfasis2 22 3 2" xfId="6069" xr:uid="{7410D039-53A7-4B06-A101-6A0AC8C71FC4}"/>
    <cellStyle name="20% - Énfasis2 22 4" xfId="6070" xr:uid="{36F5F4E1-DDAC-4AE2-8C8B-3E9955434FAF}"/>
    <cellStyle name="20% - Énfasis2 23" xfId="6071" xr:uid="{315E0501-48CF-4893-AD0B-D6A670CC92D0}"/>
    <cellStyle name="20% - Énfasis2 23 2" xfId="6072" xr:uid="{0ACBE93D-2ED2-4057-AE8F-FBD74D42488E}"/>
    <cellStyle name="20% - Énfasis2 23 2 2" xfId="6073" xr:uid="{464F5904-2FCE-48B8-A149-807A6714FA0A}"/>
    <cellStyle name="20% - Énfasis2 23 2 2 2" xfId="6074" xr:uid="{DA4B3015-2240-41B8-A7D2-B3CED8B68F97}"/>
    <cellStyle name="20% - Énfasis2 23 2 3" xfId="6075" xr:uid="{516B4F3F-E662-4880-8967-0E73B4890EF6}"/>
    <cellStyle name="20% - Énfasis2 23 3" xfId="6076" xr:uid="{B1225F8A-476D-46EE-A289-4EA3C6435049}"/>
    <cellStyle name="20% - Énfasis2 23 3 2" xfId="6077" xr:uid="{B9932690-44B9-48A7-BF70-13777B889E5B}"/>
    <cellStyle name="20% - Énfasis2 23 4" xfId="6078" xr:uid="{F43AC99D-5EEE-4913-93B7-F48B4B243B2C}"/>
    <cellStyle name="20% - Énfasis2 24" xfId="6079" xr:uid="{D252F399-9AA8-48B6-8687-9239768DF288}"/>
    <cellStyle name="20% - Énfasis2 24 2" xfId="6080" xr:uid="{E281012C-B264-46A0-B2BB-8C7C782899EF}"/>
    <cellStyle name="20% - Énfasis2 24 2 2" xfId="6081" xr:uid="{491CAC87-1975-4698-B922-5C46AE4CBCC0}"/>
    <cellStyle name="20% - Énfasis2 24 3" xfId="6082" xr:uid="{F8420FAF-792D-4E29-BE55-D16C4CB45A7A}"/>
    <cellStyle name="20% - Énfasis2 25" xfId="6083" xr:uid="{D811A09C-984E-4F23-A0F3-9592D495DFAD}"/>
    <cellStyle name="20% - Énfasis2 25 2" xfId="6084" xr:uid="{BB8B2721-E040-4044-B587-C835EE3B474D}"/>
    <cellStyle name="20% - Énfasis2 26" xfId="6085" xr:uid="{5321F9F7-EF86-4DD9-8569-892A41E512C5}"/>
    <cellStyle name="20% - Énfasis2 26 2" xfId="6086" xr:uid="{B8E52DD2-EFA9-4C94-BBD3-FDAC27CD97FF}"/>
    <cellStyle name="20% - Énfasis2 27" xfId="6087" xr:uid="{9C2C1075-587A-411A-8F04-3BEBDE40F141}"/>
    <cellStyle name="20% - Énfasis2 27 2" xfId="6088" xr:uid="{B31A1335-79BF-409F-B1FC-32EBF6986551}"/>
    <cellStyle name="20% - Énfasis2 28" xfId="6089" xr:uid="{A335C9E6-E2AC-4510-8887-F6878D2C0BAD}"/>
    <cellStyle name="20% - Énfasis2 29" xfId="6090" xr:uid="{1D604C3E-0D65-45CB-A2A4-1DA923D45EFE}"/>
    <cellStyle name="20% - Énfasis2 3" xfId="6091" xr:uid="{9685A7EB-A349-4974-A2D3-F1C9F960B56E}"/>
    <cellStyle name="20% - Énfasis2 3 10" xfId="6092" xr:uid="{2BD9FEB1-2C34-47E3-B626-3E771A7BF86D}"/>
    <cellStyle name="20% - Énfasis2 3 11" xfId="6093" xr:uid="{70C8983C-2A8E-4301-A143-EBD98E9511AE}"/>
    <cellStyle name="20% - Énfasis2 3 12" xfId="6094" xr:uid="{ED88CAD7-5BAC-4046-BF77-C24CC33FEBD9}"/>
    <cellStyle name="20% - Énfasis2 3 2" xfId="6095" xr:uid="{8A845268-D95A-4325-9D4F-5CB67B8041B2}"/>
    <cellStyle name="20% - Énfasis2 3 2 10" xfId="6096" xr:uid="{3FF878CB-4E43-45FB-8719-0873132DB9F1}"/>
    <cellStyle name="20% - Énfasis2 3 2 11" xfId="6097" xr:uid="{8EC786BB-6612-40B5-8839-2E7B066E70F6}"/>
    <cellStyle name="20% - Énfasis2 3 2 2" xfId="6098" xr:uid="{88EA23F8-9E30-4307-B903-9BED7CE358A7}"/>
    <cellStyle name="20% - Énfasis2 3 2 2 10" xfId="6099" xr:uid="{04F1742A-F97F-4FA9-BB00-FD4ACADC2E4C}"/>
    <cellStyle name="20% - Énfasis2 3 2 2 2" xfId="6100" xr:uid="{086AFFDE-F37B-42B1-831F-45F3DFE0EBCB}"/>
    <cellStyle name="20% - Énfasis2 3 2 2 2 2" xfId="6101" xr:uid="{C778F99C-CEE4-4564-929B-D62082F61DB9}"/>
    <cellStyle name="20% - Énfasis2 3 2 2 2 2 2" xfId="6102" xr:uid="{D810041F-8220-4295-98DB-D1FD29785405}"/>
    <cellStyle name="20% - Énfasis2 3 2 2 2 2 2 2" xfId="6103" xr:uid="{6CBD6933-C638-40C3-90B5-E1FA354A4B23}"/>
    <cellStyle name="20% - Énfasis2 3 2 2 2 2 2 2 2" xfId="6104" xr:uid="{09401FA1-0B4B-4159-B29C-4A6BC118DE3D}"/>
    <cellStyle name="20% - Énfasis2 3 2 2 2 2 2 3" xfId="6105" xr:uid="{0C244267-BA10-450F-9977-3554D0EA3113}"/>
    <cellStyle name="20% - Énfasis2 3 2 2 2 2 3" xfId="6106" xr:uid="{DFF6648E-FB96-4778-82A0-95FFDB474803}"/>
    <cellStyle name="20% - Énfasis2 3 2 2 2 2 3 2" xfId="6107" xr:uid="{C9618869-F437-42FA-A00C-5106234C45BF}"/>
    <cellStyle name="20% - Énfasis2 3 2 2 2 2 4" xfId="6108" xr:uid="{59EC7F67-4018-45E5-9280-BC864742C091}"/>
    <cellStyle name="20% - Énfasis2 3 2 2 2 3" xfId="6109" xr:uid="{72B5B47C-1AEC-4096-B3E4-00671E1B0808}"/>
    <cellStyle name="20% - Énfasis2 3 2 2 2 3 2" xfId="6110" xr:uid="{22E51FD9-5475-45A4-B7FF-6425400D6ADE}"/>
    <cellStyle name="20% - Énfasis2 3 2 2 2 3 2 2" xfId="6111" xr:uid="{6332F729-F5E4-4C3B-8DC5-1C96AF393254}"/>
    <cellStyle name="20% - Énfasis2 3 2 2 2 3 3" xfId="6112" xr:uid="{92E1489A-DEC6-413A-BEED-B8D38AA72A47}"/>
    <cellStyle name="20% - Énfasis2 3 2 2 2 4" xfId="6113" xr:uid="{3F1DD790-F3DE-4516-9433-6EDCAC9D1345}"/>
    <cellStyle name="20% - Énfasis2 3 2 2 2 4 2" xfId="6114" xr:uid="{C809D929-343C-4B35-960D-A8CAA7C44062}"/>
    <cellStyle name="20% - Énfasis2 3 2 2 2 5" xfId="6115" xr:uid="{70A715C3-3800-43C1-BC9E-5476EC8BA4B3}"/>
    <cellStyle name="20% - Énfasis2 3 2 2 2 6" xfId="6116" xr:uid="{6F499D5E-73EB-4E1E-9FB8-080DB11436B7}"/>
    <cellStyle name="20% - Énfasis2 3 2 2 2 7" xfId="6117" xr:uid="{AD9F9779-5EA2-4C11-8DC7-7FA645AEFCC3}"/>
    <cellStyle name="20% - Énfasis2 3 2 2 2 8" xfId="6118" xr:uid="{55014B32-9AFB-42F1-823D-288C850AFA23}"/>
    <cellStyle name="20% - Énfasis2 3 2 2 2 9" xfId="6119" xr:uid="{15DD8D87-670F-41B0-86BF-B03DB138CBA0}"/>
    <cellStyle name="20% - Énfasis2 3 2 2 2_37. RESULTADO NEGOCIOS YOY" xfId="6120" xr:uid="{8F95C833-BDFE-4D2D-A96F-AE0E6B566C28}"/>
    <cellStyle name="20% - Énfasis2 3 2 2 3" xfId="6121" xr:uid="{0AF97EA5-DA26-4581-94B6-B7CD70338AF4}"/>
    <cellStyle name="20% - Énfasis2 3 2 2 3 2" xfId="6122" xr:uid="{5543C7E7-BD81-4C94-882D-00C5CED7AFB2}"/>
    <cellStyle name="20% - Énfasis2 3 2 2 3 2 2" xfId="6123" xr:uid="{C6D623AC-C21D-49CD-B378-9AECE99FB782}"/>
    <cellStyle name="20% - Énfasis2 3 2 2 3 2 2 2" xfId="6124" xr:uid="{25E4C346-77A4-4E7C-B601-28C68EC021FE}"/>
    <cellStyle name="20% - Énfasis2 3 2 2 3 2 3" xfId="6125" xr:uid="{11AAD6D6-4A30-420D-9EC3-F4E9CB779DE8}"/>
    <cellStyle name="20% - Énfasis2 3 2 2 3 3" xfId="6126" xr:uid="{3C347252-9834-4C16-B17C-82281338AE76}"/>
    <cellStyle name="20% - Énfasis2 3 2 2 3 3 2" xfId="6127" xr:uid="{E30456D7-E63E-4067-ABC4-9EF2004A5240}"/>
    <cellStyle name="20% - Énfasis2 3 2 2 3 4" xfId="6128" xr:uid="{5BFEA2E2-17DD-4188-BC0A-E93607B01DC3}"/>
    <cellStyle name="20% - Énfasis2 3 2 2 4" xfId="6129" xr:uid="{B03AA19A-EF8B-4B6B-BAB6-F92A09727A9A}"/>
    <cellStyle name="20% - Énfasis2 3 2 2 4 2" xfId="6130" xr:uid="{99C918C9-CCB6-4E51-AC22-311FF5A51697}"/>
    <cellStyle name="20% - Énfasis2 3 2 2 4 2 2" xfId="6131" xr:uid="{CDA3ED81-A557-46F8-A138-72E6B5F2A1B1}"/>
    <cellStyle name="20% - Énfasis2 3 2 2 4 3" xfId="6132" xr:uid="{FC98D47B-84A6-40BE-B3FF-36B5563CAD8E}"/>
    <cellStyle name="20% - Énfasis2 3 2 2 5" xfId="6133" xr:uid="{819E57B8-1F37-46FA-A7AB-9805CBB31B67}"/>
    <cellStyle name="20% - Énfasis2 3 2 2 5 2" xfId="6134" xr:uid="{2DC63E5D-A51B-433D-8AF0-4A4F588FE8A8}"/>
    <cellStyle name="20% - Énfasis2 3 2 2 6" xfId="6135" xr:uid="{0D5B75C8-F98E-4EDC-8BB1-C856B6762387}"/>
    <cellStyle name="20% - Énfasis2 3 2 2 7" xfId="6136" xr:uid="{59B686C4-9402-47D4-83D1-8F1C94692CB5}"/>
    <cellStyle name="20% - Énfasis2 3 2 2 8" xfId="6137" xr:uid="{AF9AEAE7-5F45-4B43-BDE4-A6E943439D9D}"/>
    <cellStyle name="20% - Énfasis2 3 2 2 9" xfId="6138" xr:uid="{B71B416B-66E5-4393-90E6-07DB12FE9026}"/>
    <cellStyle name="20% - Énfasis2 3 2 2_37. RESULTADO NEGOCIOS YOY" xfId="6139" xr:uid="{56C87A00-15D0-435A-9173-37933FAFA028}"/>
    <cellStyle name="20% - Énfasis2 3 2 3" xfId="6140" xr:uid="{5B11F8F9-61D1-4F04-B00C-DF0B88E499FD}"/>
    <cellStyle name="20% - Énfasis2 3 2 3 2" xfId="6141" xr:uid="{827154D3-60B6-4D33-B431-FCCEB50B735F}"/>
    <cellStyle name="20% - Énfasis2 3 2 3 2 2" xfId="6142" xr:uid="{2B4F13BE-9A08-4AAC-984D-A567C917E703}"/>
    <cellStyle name="20% - Énfasis2 3 2 3 2 2 2" xfId="6143" xr:uid="{CA9EE572-6DF6-4132-861E-1D8E087A1FB3}"/>
    <cellStyle name="20% - Énfasis2 3 2 3 2 2 2 2" xfId="6144" xr:uid="{4F6DE2DF-C09D-4A12-A70C-AB7142481738}"/>
    <cellStyle name="20% - Énfasis2 3 2 3 2 2 3" xfId="6145" xr:uid="{82C0B359-5CC3-49E6-BD7C-6B88D8A03501}"/>
    <cellStyle name="20% - Énfasis2 3 2 3 2 3" xfId="6146" xr:uid="{D91781B4-AE6E-4BDD-AC84-2D136A564947}"/>
    <cellStyle name="20% - Énfasis2 3 2 3 2 3 2" xfId="6147" xr:uid="{60376AA6-95C5-4A5A-838E-EB33E77FCC61}"/>
    <cellStyle name="20% - Énfasis2 3 2 3 2 4" xfId="6148" xr:uid="{CF52E98E-414E-4B8E-9F12-75547B29058A}"/>
    <cellStyle name="20% - Énfasis2 3 2 3 3" xfId="6149" xr:uid="{A030AC91-A2AE-486E-9874-7A91776CD0E8}"/>
    <cellStyle name="20% - Énfasis2 3 2 3 3 2" xfId="6150" xr:uid="{FE8A1C78-92DD-4087-97F7-9C817A6DFD6F}"/>
    <cellStyle name="20% - Énfasis2 3 2 3 3 2 2" xfId="6151" xr:uid="{FE064BF8-A9D1-41E6-9413-0F26962755F1}"/>
    <cellStyle name="20% - Énfasis2 3 2 3 3 3" xfId="6152" xr:uid="{6B27F9E7-38CC-40A0-B305-AD9DE84034CC}"/>
    <cellStyle name="20% - Énfasis2 3 2 3 4" xfId="6153" xr:uid="{E77345A7-5337-41DA-8876-B98B8386D1DF}"/>
    <cellStyle name="20% - Énfasis2 3 2 3 4 2" xfId="6154" xr:uid="{6F500674-32CE-4758-8313-24927377BF1D}"/>
    <cellStyle name="20% - Énfasis2 3 2 3 5" xfId="6155" xr:uid="{F54D9B3C-50D3-4B10-88D5-415C0B6C2951}"/>
    <cellStyle name="20% - Énfasis2 3 2 3 6" xfId="6156" xr:uid="{F4A7460D-98C4-447D-B875-E3611C9662B8}"/>
    <cellStyle name="20% - Énfasis2 3 2 3 7" xfId="6157" xr:uid="{B1C3B266-857B-4B30-957E-C42C528D22B5}"/>
    <cellStyle name="20% - Énfasis2 3 2 3 8" xfId="6158" xr:uid="{3EB3A9C5-B884-4F64-A70F-69BE51E798C0}"/>
    <cellStyle name="20% - Énfasis2 3 2 3 9" xfId="6159" xr:uid="{6B115C3D-9E90-4F14-BA63-27E3E1B9DC20}"/>
    <cellStyle name="20% - Énfasis2 3 2 3_37. RESULTADO NEGOCIOS YOY" xfId="6160" xr:uid="{6F24C878-E4DD-4453-AA34-2F34B7051D98}"/>
    <cellStyle name="20% - Énfasis2 3 2 4" xfId="6161" xr:uid="{C45FE09A-49AE-4B3D-9348-67910EE0EA2A}"/>
    <cellStyle name="20% - Énfasis2 3 2 4 2" xfId="6162" xr:uid="{3FB5A13B-0E25-4E9C-AD6C-DE4D25874CCE}"/>
    <cellStyle name="20% - Énfasis2 3 2 4 2 2" xfId="6163" xr:uid="{41B25039-DEE4-4FFC-833C-5171E998D0A9}"/>
    <cellStyle name="20% - Énfasis2 3 2 4 2 2 2" xfId="6164" xr:uid="{7CD1645A-5E6C-4537-A379-D68839534EED}"/>
    <cellStyle name="20% - Énfasis2 3 2 4 2 3" xfId="6165" xr:uid="{2B420BEF-A855-4399-8499-73DA7DF5CC03}"/>
    <cellStyle name="20% - Énfasis2 3 2 4 3" xfId="6166" xr:uid="{C8602AD5-3A9A-42B8-8086-39AD27FAC7D6}"/>
    <cellStyle name="20% - Énfasis2 3 2 4 3 2" xfId="6167" xr:uid="{AFA51E6F-2F70-4F9C-936B-BD8B91E5F76D}"/>
    <cellStyle name="20% - Énfasis2 3 2 4 4" xfId="6168" xr:uid="{26FEF1BD-A8A1-42F1-B1D0-4F9AC9877A2A}"/>
    <cellStyle name="20% - Énfasis2 3 2 5" xfId="6169" xr:uid="{9EB3F42E-755B-4A9D-8157-0162B379A7C5}"/>
    <cellStyle name="20% - Énfasis2 3 2 5 2" xfId="6170" xr:uid="{41542F14-8EA3-4300-84C8-31DBECEB1330}"/>
    <cellStyle name="20% - Énfasis2 3 2 5 2 2" xfId="6171" xr:uid="{8AA4C93C-E1A7-4A53-AF0A-50239E6B9BC5}"/>
    <cellStyle name="20% - Énfasis2 3 2 5 3" xfId="6172" xr:uid="{00DB6A6F-021A-4A83-8E37-00354EB1A5AE}"/>
    <cellStyle name="20% - Énfasis2 3 2 6" xfId="6173" xr:uid="{827708F7-F456-48A1-9EE0-D7D8C3FDFECA}"/>
    <cellStyle name="20% - Énfasis2 3 2 6 2" xfId="6174" xr:uid="{CC054068-E7BD-495C-ABDD-55ACC04DAD41}"/>
    <cellStyle name="20% - Énfasis2 3 2 7" xfId="6175" xr:uid="{069B3769-D4C0-4B95-A728-B92F9D8FF61C}"/>
    <cellStyle name="20% - Énfasis2 3 2 8" xfId="6176" xr:uid="{4AA040D4-72D8-4B9A-9A12-3F2B9E305623}"/>
    <cellStyle name="20% - Énfasis2 3 2 9" xfId="6177" xr:uid="{6538A58F-8822-42B8-8F23-E1EF29A98DBA}"/>
    <cellStyle name="20% - Énfasis2 3 2_37. RESULTADO NEGOCIOS YOY" xfId="6178" xr:uid="{D5683176-DCCF-4A7F-9FE7-1DBDE33E9D6D}"/>
    <cellStyle name="20% - Énfasis2 3 3" xfId="6179" xr:uid="{7084F60B-1C44-4098-A7B7-D7BB26DC7A5C}"/>
    <cellStyle name="20% - Énfasis2 3 3 10" xfId="6180" xr:uid="{B1312E65-A5EF-4FAB-9F7A-C5DC31011AF8}"/>
    <cellStyle name="20% - Énfasis2 3 3 2" xfId="6181" xr:uid="{0689467B-AA93-4BB6-9CF9-28DF217A0E3A}"/>
    <cellStyle name="20% - Énfasis2 3 3 2 2" xfId="6182" xr:uid="{A86ACAEE-4BE5-47B6-925A-DCE046EF93CB}"/>
    <cellStyle name="20% - Énfasis2 3 3 2 2 2" xfId="6183" xr:uid="{3CFCD20E-1DB5-4696-9AFF-EFA77ABFC7C0}"/>
    <cellStyle name="20% - Énfasis2 3 3 2 2 2 2" xfId="6184" xr:uid="{0DC04BD1-C4D6-4D13-959A-1A223C86651A}"/>
    <cellStyle name="20% - Énfasis2 3 3 2 2 2 2 2" xfId="6185" xr:uid="{070D4DA0-4ED2-454F-96BE-1913F69B6C60}"/>
    <cellStyle name="20% - Énfasis2 3 3 2 2 2 3" xfId="6186" xr:uid="{31E7F981-7528-45B7-8FB3-A9641AFE39A2}"/>
    <cellStyle name="20% - Énfasis2 3 3 2 2 3" xfId="6187" xr:uid="{9FE9FD03-E139-4786-9499-2E004BAD4363}"/>
    <cellStyle name="20% - Énfasis2 3 3 2 2 3 2" xfId="6188" xr:uid="{0C2DEBF0-F0F9-42A6-9464-2882A2FC9112}"/>
    <cellStyle name="20% - Énfasis2 3 3 2 2 4" xfId="6189" xr:uid="{E90DF650-25A7-4817-AD5E-BE44925E43B2}"/>
    <cellStyle name="20% - Énfasis2 3 3 2 3" xfId="6190" xr:uid="{02E47380-3D1F-4823-8F0D-5EAF8915905C}"/>
    <cellStyle name="20% - Énfasis2 3 3 2 3 2" xfId="6191" xr:uid="{FE3E4164-5C29-4F88-B23A-66EE38739573}"/>
    <cellStyle name="20% - Énfasis2 3 3 2 3 2 2" xfId="6192" xr:uid="{86BEDF15-8098-446B-932F-25C5C7A90492}"/>
    <cellStyle name="20% - Énfasis2 3 3 2 3 3" xfId="6193" xr:uid="{B1172EB9-D857-425A-ABAD-DF51D04516F7}"/>
    <cellStyle name="20% - Énfasis2 3 3 2 4" xfId="6194" xr:uid="{2A5BB29C-B9F6-499B-803A-41EB738EFA5F}"/>
    <cellStyle name="20% - Énfasis2 3 3 2 4 2" xfId="6195" xr:uid="{8650BD11-CF08-47FB-B935-16EFE36DD7A9}"/>
    <cellStyle name="20% - Énfasis2 3 3 2 5" xfId="6196" xr:uid="{F91B757A-D933-40C0-A4CD-A9E8C1C33B7C}"/>
    <cellStyle name="20% - Énfasis2 3 3 2 6" xfId="6197" xr:uid="{BB34CA60-C423-40AA-BF5D-E37A73D1CBAF}"/>
    <cellStyle name="20% - Énfasis2 3 3 2 7" xfId="6198" xr:uid="{322E4740-004C-4FFD-8121-385979D83886}"/>
    <cellStyle name="20% - Énfasis2 3 3 2 8" xfId="6199" xr:uid="{43D88693-9644-461D-ACEE-0342937BD0A4}"/>
    <cellStyle name="20% - Énfasis2 3 3 2 9" xfId="6200" xr:uid="{10390854-893D-4843-9FA3-E9E734958F4B}"/>
    <cellStyle name="20% - Énfasis2 3 3 2_37. RESULTADO NEGOCIOS YOY" xfId="6201" xr:uid="{6D2A87B9-D9FF-4E58-A557-54FF3B0C8DE9}"/>
    <cellStyle name="20% - Énfasis2 3 3 3" xfId="6202" xr:uid="{C5B04B45-63E8-458A-8290-B9DA336745A6}"/>
    <cellStyle name="20% - Énfasis2 3 3 3 2" xfId="6203" xr:uid="{24597494-8896-4C52-9857-936C61A10153}"/>
    <cellStyle name="20% - Énfasis2 3 3 3 2 2" xfId="6204" xr:uid="{ACAF78A5-BA68-4FDD-92B6-64A0F5633456}"/>
    <cellStyle name="20% - Énfasis2 3 3 3 2 2 2" xfId="6205" xr:uid="{0FB37F65-0E14-4E31-8C84-AD9E7CBF0566}"/>
    <cellStyle name="20% - Énfasis2 3 3 3 2 3" xfId="6206" xr:uid="{91F99481-8C2A-40B1-998C-47B49334720A}"/>
    <cellStyle name="20% - Énfasis2 3 3 3 3" xfId="6207" xr:uid="{E422DE15-3129-4DA0-AFCA-1D746B1B4B63}"/>
    <cellStyle name="20% - Énfasis2 3 3 3 3 2" xfId="6208" xr:uid="{A343760B-5D91-4716-B9C4-0B79439884AC}"/>
    <cellStyle name="20% - Énfasis2 3 3 3 4" xfId="6209" xr:uid="{D37EF123-EF88-43FE-B928-4651A65EE9E2}"/>
    <cellStyle name="20% - Énfasis2 3 3 4" xfId="6210" xr:uid="{EE7913A3-70B1-4432-9569-285BA40DE249}"/>
    <cellStyle name="20% - Énfasis2 3 3 4 2" xfId="6211" xr:uid="{4A33750E-1433-428C-B4CB-2A59D6230F00}"/>
    <cellStyle name="20% - Énfasis2 3 3 4 2 2" xfId="6212" xr:uid="{3278AC1F-E86D-4ECB-BB83-721C04EFB453}"/>
    <cellStyle name="20% - Énfasis2 3 3 4 3" xfId="6213" xr:uid="{6407D983-002D-4E0E-A735-DD2C7247FFE1}"/>
    <cellStyle name="20% - Énfasis2 3 3 5" xfId="6214" xr:uid="{183B5FF5-47EA-4981-8009-910F8BDC8E98}"/>
    <cellStyle name="20% - Énfasis2 3 3 5 2" xfId="6215" xr:uid="{88DD66D9-BA63-4DB4-8957-5C32B9CE2EEF}"/>
    <cellStyle name="20% - Énfasis2 3 3 6" xfId="6216" xr:uid="{A6F5618E-417C-496C-B851-0A6B82EF5ACC}"/>
    <cellStyle name="20% - Énfasis2 3 3 7" xfId="6217" xr:uid="{ECF83252-95EF-46BA-A10E-3AFEDB47DA79}"/>
    <cellStyle name="20% - Énfasis2 3 3 8" xfId="6218" xr:uid="{113B7E02-E15C-4997-A202-1753EA2D2FB1}"/>
    <cellStyle name="20% - Énfasis2 3 3 9" xfId="6219" xr:uid="{C35D99DD-5491-45A7-AA60-0022A70B87B9}"/>
    <cellStyle name="20% - Énfasis2 3 3_37. RESULTADO NEGOCIOS YOY" xfId="6220" xr:uid="{8A7A6F4B-1DEE-4A42-9C6A-949C7656F933}"/>
    <cellStyle name="20% - Énfasis2 3 4" xfId="6221" xr:uid="{2F74A3E5-AD84-4B98-A5AB-9ADC3F80CFFB}"/>
    <cellStyle name="20% - Énfasis2 3 4 2" xfId="6222" xr:uid="{A42F1E67-3D19-4EAB-8422-10E94EB5D333}"/>
    <cellStyle name="20% - Énfasis2 3 4 2 2" xfId="6223" xr:uid="{E52DBC12-3703-4F29-9D49-DB2976A121CF}"/>
    <cellStyle name="20% - Énfasis2 3 4 2 2 2" xfId="6224" xr:uid="{9A746D9B-DD62-40BC-A252-FF94F9DFE437}"/>
    <cellStyle name="20% - Énfasis2 3 4 2 2 2 2" xfId="6225" xr:uid="{53D9416C-E4A9-4E32-99E9-746A8F3CB346}"/>
    <cellStyle name="20% - Énfasis2 3 4 2 2 3" xfId="6226" xr:uid="{23D12651-23F2-42A1-85D0-BE28DE22C678}"/>
    <cellStyle name="20% - Énfasis2 3 4 2 3" xfId="6227" xr:uid="{69EC4CF9-D026-4CE7-8535-1A6DD555BD82}"/>
    <cellStyle name="20% - Énfasis2 3 4 2 3 2" xfId="6228" xr:uid="{3E3D3F9E-6F24-4BF3-8187-815BC63468FD}"/>
    <cellStyle name="20% - Énfasis2 3 4 2 4" xfId="6229" xr:uid="{E19956B8-5830-49C6-8B15-538FB7FAB05D}"/>
    <cellStyle name="20% - Énfasis2 3 4 3" xfId="6230" xr:uid="{765419CD-623C-4E00-B2E9-276516B6898C}"/>
    <cellStyle name="20% - Énfasis2 3 4 3 2" xfId="6231" xr:uid="{EF1F6158-A892-4C99-A817-578D710361A2}"/>
    <cellStyle name="20% - Énfasis2 3 4 3 2 2" xfId="6232" xr:uid="{CAB1CC4B-CD8D-40CE-9CF9-E57DFD9FFA6B}"/>
    <cellStyle name="20% - Énfasis2 3 4 3 3" xfId="6233" xr:uid="{386349C2-4E2C-4EF0-B60B-A50B562A10B9}"/>
    <cellStyle name="20% - Énfasis2 3 4 4" xfId="6234" xr:uid="{FB3048C0-F85F-443F-BB1E-7AC037EACF93}"/>
    <cellStyle name="20% - Énfasis2 3 4 4 2" xfId="6235" xr:uid="{A660B92E-C12E-4DE2-9C4E-776F5DFB7C97}"/>
    <cellStyle name="20% - Énfasis2 3 4 5" xfId="6236" xr:uid="{968BAD15-0E61-4FCC-BB46-F62A073B88A6}"/>
    <cellStyle name="20% - Énfasis2 3 4 6" xfId="6237" xr:uid="{64AC50C1-FE9C-47AB-BFAD-2945E0F6A136}"/>
    <cellStyle name="20% - Énfasis2 3 4 7" xfId="6238" xr:uid="{DAA75A68-ACFE-43E7-8DEF-9757A8B7E542}"/>
    <cellStyle name="20% - Énfasis2 3 4 8" xfId="6239" xr:uid="{F00018E2-2739-4271-92FC-7F89DE96D6A2}"/>
    <cellStyle name="20% - Énfasis2 3 4 9" xfId="6240" xr:uid="{BF5A7633-1E78-4173-AAB1-D162C29E20DF}"/>
    <cellStyle name="20% - Énfasis2 3 4_37. RESULTADO NEGOCIOS YOY" xfId="6241" xr:uid="{4E6D68AF-1072-44F4-B51F-FD3273F41EFB}"/>
    <cellStyle name="20% - Énfasis2 3 5" xfId="6242" xr:uid="{143B5D56-CEB7-448D-8ECD-49161C607D4E}"/>
    <cellStyle name="20% - Énfasis2 3 5 2" xfId="6243" xr:uid="{F1D70750-2290-494E-83A0-4C515F8637C6}"/>
    <cellStyle name="20% - Énfasis2 3 5 2 2" xfId="6244" xr:uid="{FE41DE20-6B6C-432F-AF2F-B71C2B4B290C}"/>
    <cellStyle name="20% - Énfasis2 3 5 2 2 2" xfId="6245" xr:uid="{0332477E-22C8-403B-8476-95A5E0EEEBB9}"/>
    <cellStyle name="20% - Énfasis2 3 5 2 3" xfId="6246" xr:uid="{7A4CB523-5BCA-46D6-B753-E1EC2CABF446}"/>
    <cellStyle name="20% - Énfasis2 3 5 3" xfId="6247" xr:uid="{688B141F-75C0-40A9-8109-2333FC703E46}"/>
    <cellStyle name="20% - Énfasis2 3 5 3 2" xfId="6248" xr:uid="{10FCB787-C0F1-423C-AFC0-22DCDD7F5A0C}"/>
    <cellStyle name="20% - Énfasis2 3 5 4" xfId="6249" xr:uid="{C6EAABD7-E1F1-4615-8A39-7019E5517963}"/>
    <cellStyle name="20% - Énfasis2 3 5 5" xfId="6250" xr:uid="{C418E5FC-9F52-42F4-8576-22F8A934F150}"/>
    <cellStyle name="20% - Énfasis2 3 5 6" xfId="6251" xr:uid="{FEF6DB71-5B2E-4E26-96F5-646368F48DE6}"/>
    <cellStyle name="20% - Énfasis2 3 5 7" xfId="6252" xr:uid="{A6230DDE-81C6-4295-B0D6-9230A2D263E6}"/>
    <cellStyle name="20% - Énfasis2 3 5 8" xfId="6253" xr:uid="{285890D8-11A2-41C0-85B9-9E62466EC4D5}"/>
    <cellStyle name="20% - Énfasis2 3 6" xfId="6254" xr:uid="{5069B1AA-0367-4FEF-8274-07ED27C134ED}"/>
    <cellStyle name="20% - Énfasis2 3 6 2" xfId="6255" xr:uid="{ED30636D-6E38-402D-90F2-6E98329CA7BE}"/>
    <cellStyle name="20% - Énfasis2 3 6 2 2" xfId="6256" xr:uid="{F0692E39-B57F-4174-A5C3-18584AC76815}"/>
    <cellStyle name="20% - Énfasis2 3 6 3" xfId="6257" xr:uid="{F6BCC3FE-DD44-4B1E-A798-C5D63218AA01}"/>
    <cellStyle name="20% - Énfasis2 3 7" xfId="6258" xr:uid="{94B1930B-3C9B-4127-B5E3-5F7F9D9FD5BE}"/>
    <cellStyle name="20% - Énfasis2 3 7 2" xfId="6259" xr:uid="{6F6DA533-DAAD-455B-802B-D22E035A5B1D}"/>
    <cellStyle name="20% - Énfasis2 3 8" xfId="6260" xr:uid="{6BD24F74-0B79-4775-A5B0-08454882C999}"/>
    <cellStyle name="20% - Énfasis2 3 9" xfId="6261" xr:uid="{95720EDE-539C-419B-8A23-AD6285CACBD1}"/>
    <cellStyle name="20% - Énfasis2 3_37. RESULTADO NEGOCIOS YOY" xfId="6262" xr:uid="{23F52577-BF77-43CF-B41E-B27E6F57167F}"/>
    <cellStyle name="20% - Énfasis2 30" xfId="6263" xr:uid="{B06A0127-4965-49DC-A2CB-20569E408D17}"/>
    <cellStyle name="20% - Énfasis2 4" xfId="6264" xr:uid="{7B39A174-FD6E-4866-A4FA-CDB0E6C11100}"/>
    <cellStyle name="20% - Énfasis2 4 10" xfId="6265" xr:uid="{2DE5AED4-C0C8-427E-9DC7-BA1AA6C4AA87}"/>
    <cellStyle name="20% - Énfasis2 4 11" xfId="6266" xr:uid="{F3B35AEB-FFBD-4885-B846-527DD69123D8}"/>
    <cellStyle name="20% - Énfasis2 4 12" xfId="6267" xr:uid="{D86236F3-9A17-4E27-99D4-C9436586D6E2}"/>
    <cellStyle name="20% - Énfasis2 4 2" xfId="6268" xr:uid="{3FF32424-7A62-4E1D-A5A6-1877D44F636E}"/>
    <cellStyle name="20% - Énfasis2 4 2 10" xfId="6269" xr:uid="{0ECCE707-7E6C-4E2F-9A58-2516DEE01E03}"/>
    <cellStyle name="20% - Énfasis2 4 2 11" xfId="6270" xr:uid="{243C14A0-EE52-4875-B82B-A5A5D4B0EEDC}"/>
    <cellStyle name="20% - Énfasis2 4 2 2" xfId="6271" xr:uid="{3A095BC8-31D9-4AB1-9523-504AA8FAC7E6}"/>
    <cellStyle name="20% - Énfasis2 4 2 2 2" xfId="6272" xr:uid="{65F2BEE4-F3F4-4735-BDA0-96F2829F463D}"/>
    <cellStyle name="20% - Énfasis2 4 2 2 2 2" xfId="6273" xr:uid="{97D074F9-5F71-444B-805A-82AF1E1E5893}"/>
    <cellStyle name="20% - Énfasis2 4 2 2 2 2 2" xfId="6274" xr:uid="{825D2821-D8F1-48F8-AA0E-82B88DDB7A98}"/>
    <cellStyle name="20% - Énfasis2 4 2 2 2 2 2 2" xfId="6275" xr:uid="{46D2307D-AC5A-43DD-95CB-2E1877499E4B}"/>
    <cellStyle name="20% - Énfasis2 4 2 2 2 2 2 2 2" xfId="6276" xr:uid="{E0531864-B84F-488C-80BE-D9E6E308812F}"/>
    <cellStyle name="20% - Énfasis2 4 2 2 2 2 2 3" xfId="6277" xr:uid="{927F33D7-6CFC-4F6D-885C-E0D8F375188D}"/>
    <cellStyle name="20% - Énfasis2 4 2 2 2 2 3" xfId="6278" xr:uid="{C3BAC497-FBBB-41B9-8EB4-0C41925BEEA2}"/>
    <cellStyle name="20% - Énfasis2 4 2 2 2 2 3 2" xfId="6279" xr:uid="{F6FA375A-FF94-476A-BDEC-9EB7ABC982F0}"/>
    <cellStyle name="20% - Énfasis2 4 2 2 2 2 4" xfId="6280" xr:uid="{BAA9E341-7BB3-4EF9-A518-9D24F6EAE20B}"/>
    <cellStyle name="20% - Énfasis2 4 2 2 2 3" xfId="6281" xr:uid="{2E79BF2B-FA42-4978-8B0D-54EFE8F803D5}"/>
    <cellStyle name="20% - Énfasis2 4 2 2 2 3 2" xfId="6282" xr:uid="{DDAED8A9-ED1A-4858-873D-3D6620A9943E}"/>
    <cellStyle name="20% - Énfasis2 4 2 2 2 3 2 2" xfId="6283" xr:uid="{76D9E7EA-03E7-49EB-A570-3D95C4C9E5FA}"/>
    <cellStyle name="20% - Énfasis2 4 2 2 2 3 3" xfId="6284" xr:uid="{23EF283E-2BC0-4ACD-B5CB-E380BC0766DD}"/>
    <cellStyle name="20% - Énfasis2 4 2 2 2 4" xfId="6285" xr:uid="{78C8648B-E02B-40D2-96D9-A5107E9E9BDE}"/>
    <cellStyle name="20% - Énfasis2 4 2 2 2 4 2" xfId="6286" xr:uid="{34DAC46F-65A5-489B-8616-0EBC00FC6359}"/>
    <cellStyle name="20% - Énfasis2 4 2 2 2 5" xfId="6287" xr:uid="{37C827DF-6DE7-4E51-A05B-AF412449E711}"/>
    <cellStyle name="20% - Énfasis2 4 2 2 3" xfId="6288" xr:uid="{2C6F06EA-E3CE-4114-BCBF-5EC174FBF10B}"/>
    <cellStyle name="20% - Énfasis2 4 2 2 3 2" xfId="6289" xr:uid="{2F24D119-811C-40DD-AAA0-AE92B3115BFE}"/>
    <cellStyle name="20% - Énfasis2 4 2 2 3 2 2" xfId="6290" xr:uid="{245F1406-DDE5-466A-8A29-4A4B9952B577}"/>
    <cellStyle name="20% - Énfasis2 4 2 2 3 2 2 2" xfId="6291" xr:uid="{135CF230-BCC6-429D-8AE4-BE34D44DC1C8}"/>
    <cellStyle name="20% - Énfasis2 4 2 2 3 2 3" xfId="6292" xr:uid="{ABF420B8-2BD2-40BC-812F-4A6A8ECAE15B}"/>
    <cellStyle name="20% - Énfasis2 4 2 2 3 3" xfId="6293" xr:uid="{017DC76D-8E89-4072-BA65-EAC2F541EA59}"/>
    <cellStyle name="20% - Énfasis2 4 2 2 3 3 2" xfId="6294" xr:uid="{6CD419F6-79FE-4971-8A9F-79FD8369F50C}"/>
    <cellStyle name="20% - Énfasis2 4 2 2 3 4" xfId="6295" xr:uid="{2F58EACA-8A5C-4DEF-96DD-1A8AF308FD2D}"/>
    <cellStyle name="20% - Énfasis2 4 2 2 4" xfId="6296" xr:uid="{3FFFCCDB-539A-4AA0-A7C7-1ECC9C28B425}"/>
    <cellStyle name="20% - Énfasis2 4 2 2 4 2" xfId="6297" xr:uid="{4D697B1A-5F75-4303-9E14-94E167669119}"/>
    <cellStyle name="20% - Énfasis2 4 2 2 4 2 2" xfId="6298" xr:uid="{16820060-282E-456F-8BFF-025BF7FC62EC}"/>
    <cellStyle name="20% - Énfasis2 4 2 2 4 3" xfId="6299" xr:uid="{E6F94977-4E8A-465B-9694-48A59CA976DA}"/>
    <cellStyle name="20% - Énfasis2 4 2 2 5" xfId="6300" xr:uid="{23C8B644-F0A9-4056-8D5F-1944A460C729}"/>
    <cellStyle name="20% - Énfasis2 4 2 2 5 2" xfId="6301" xr:uid="{AF97C2FC-B008-45CF-8B5C-A44F5A91D128}"/>
    <cellStyle name="20% - Énfasis2 4 2 2 6" xfId="6302" xr:uid="{A9FF5262-F320-4B6B-908E-92C3172865BA}"/>
    <cellStyle name="20% - Énfasis2 4 2 3" xfId="6303" xr:uid="{856A1B07-673D-45E6-90DA-55D6E7217043}"/>
    <cellStyle name="20% - Énfasis2 4 2 3 2" xfId="6304" xr:uid="{F37B24E5-C0A3-4AE0-99B0-3DCD955F7B5B}"/>
    <cellStyle name="20% - Énfasis2 4 2 3 2 2" xfId="6305" xr:uid="{734A854C-7F8E-453F-9956-A5939FE8E336}"/>
    <cellStyle name="20% - Énfasis2 4 2 3 2 2 2" xfId="6306" xr:uid="{5DD26D0B-0ADD-486B-9795-F3921ACAA150}"/>
    <cellStyle name="20% - Énfasis2 4 2 3 2 2 2 2" xfId="6307" xr:uid="{DFDEEB6A-2D84-4ED8-9FF4-27296B9F2AC5}"/>
    <cellStyle name="20% - Énfasis2 4 2 3 2 2 3" xfId="6308" xr:uid="{2DE2AB34-067A-4E03-8FA8-DEAAF59B437A}"/>
    <cellStyle name="20% - Énfasis2 4 2 3 2 3" xfId="6309" xr:uid="{16C1B62A-CC99-4D70-B5FB-B4E245E095FF}"/>
    <cellStyle name="20% - Énfasis2 4 2 3 2 3 2" xfId="6310" xr:uid="{4D650C34-08C7-4618-82CC-93E4A27F176D}"/>
    <cellStyle name="20% - Énfasis2 4 2 3 2 4" xfId="6311" xr:uid="{6DECB1BC-D461-4E4D-A256-2BC9BA0AE286}"/>
    <cellStyle name="20% - Énfasis2 4 2 3 3" xfId="6312" xr:uid="{0C931F68-0BCC-4FF4-86B9-AAF702F3BA05}"/>
    <cellStyle name="20% - Énfasis2 4 2 3 3 2" xfId="6313" xr:uid="{962CB675-3E10-41C6-915B-925F8035BECA}"/>
    <cellStyle name="20% - Énfasis2 4 2 3 3 2 2" xfId="6314" xr:uid="{2B4A6307-54E6-49CC-B8D2-7E71E64164CC}"/>
    <cellStyle name="20% - Énfasis2 4 2 3 3 3" xfId="6315" xr:uid="{DC4DC01D-AC27-4920-B545-B29FBA2EF759}"/>
    <cellStyle name="20% - Énfasis2 4 2 3 4" xfId="6316" xr:uid="{E418DB9A-E83A-4F03-A9B6-93FF1D33162A}"/>
    <cellStyle name="20% - Énfasis2 4 2 3 4 2" xfId="6317" xr:uid="{0763DCCB-FD93-487E-9ED3-69DB7BA6B4B3}"/>
    <cellStyle name="20% - Énfasis2 4 2 3 5" xfId="6318" xr:uid="{34EDC541-BFF8-4A71-9DD2-DB4A8979866C}"/>
    <cellStyle name="20% - Énfasis2 4 2 4" xfId="6319" xr:uid="{4B8C797A-D541-47D3-B263-CCFF517F0657}"/>
    <cellStyle name="20% - Énfasis2 4 2 4 2" xfId="6320" xr:uid="{56AC8AF7-2833-4783-A53A-816B7BAC0B6F}"/>
    <cellStyle name="20% - Énfasis2 4 2 4 2 2" xfId="6321" xr:uid="{915A5600-F603-4B62-BC21-538549A13487}"/>
    <cellStyle name="20% - Énfasis2 4 2 4 2 2 2" xfId="6322" xr:uid="{8E80131F-385B-4EA9-BDF2-B93A5BC06036}"/>
    <cellStyle name="20% - Énfasis2 4 2 4 2 3" xfId="6323" xr:uid="{B8860C9A-8E97-4193-B419-3C1449C868F3}"/>
    <cellStyle name="20% - Énfasis2 4 2 4 3" xfId="6324" xr:uid="{70C2EF65-56E1-4868-884A-424E1696142E}"/>
    <cellStyle name="20% - Énfasis2 4 2 4 3 2" xfId="6325" xr:uid="{C0156FB0-67A2-473E-882E-0D4219C720E4}"/>
    <cellStyle name="20% - Énfasis2 4 2 4 4" xfId="6326" xr:uid="{F49D03D0-F238-4319-BC71-CF319BCC2016}"/>
    <cellStyle name="20% - Énfasis2 4 2 5" xfId="6327" xr:uid="{01A732DA-C4FB-4A66-A400-7ED6D569A007}"/>
    <cellStyle name="20% - Énfasis2 4 2 5 2" xfId="6328" xr:uid="{15026CCE-1052-4AA9-A303-9134AF0FB782}"/>
    <cellStyle name="20% - Énfasis2 4 2 5 2 2" xfId="6329" xr:uid="{130744B0-2951-4A85-8E5F-F3A6CB3542CB}"/>
    <cellStyle name="20% - Énfasis2 4 2 5 3" xfId="6330" xr:uid="{3AEEB27E-B576-41AF-8825-C960A48D1F39}"/>
    <cellStyle name="20% - Énfasis2 4 2 6" xfId="6331" xr:uid="{08276981-ABF4-4A29-BF2F-CEDDE3B7FF67}"/>
    <cellStyle name="20% - Énfasis2 4 2 6 2" xfId="6332" xr:uid="{A09756A8-0F2D-4AD7-866F-DCB888035D92}"/>
    <cellStyle name="20% - Énfasis2 4 2 7" xfId="6333" xr:uid="{902867D8-5EAE-4604-8205-86F85CD9AD17}"/>
    <cellStyle name="20% - Énfasis2 4 2 8" xfId="6334" xr:uid="{80CA65F0-40EE-4F2A-B7DA-FA0B285026AE}"/>
    <cellStyle name="20% - Énfasis2 4 2 9" xfId="6335" xr:uid="{54E7161F-520F-44F3-86A9-CC2876CD2BC5}"/>
    <cellStyle name="20% - Énfasis2 4 2_37. RESULTADO NEGOCIOS YOY" xfId="6336" xr:uid="{DB4CADE5-5E74-4D9D-AA83-5D9E0D8B4FE9}"/>
    <cellStyle name="20% - Énfasis2 4 3" xfId="6337" xr:uid="{3E355DE2-F6DC-40A4-9F46-A7C4672C23B8}"/>
    <cellStyle name="20% - Énfasis2 4 3 2" xfId="6338" xr:uid="{E09D3D90-CFB3-4184-B232-2FD1662750B6}"/>
    <cellStyle name="20% - Énfasis2 4 3 2 2" xfId="6339" xr:uid="{456680DE-576A-465B-B5DB-D161DB4507FF}"/>
    <cellStyle name="20% - Énfasis2 4 3 2 2 2" xfId="6340" xr:uid="{B63C6A8B-33CA-4DCD-A1D1-E0F465E90640}"/>
    <cellStyle name="20% - Énfasis2 4 3 2 2 2 2" xfId="6341" xr:uid="{BC36FC09-EB03-4C1D-811A-94E86346827D}"/>
    <cellStyle name="20% - Énfasis2 4 3 2 2 2 2 2" xfId="6342" xr:uid="{844B296D-9A70-49A8-A259-E260E056C873}"/>
    <cellStyle name="20% - Énfasis2 4 3 2 2 2 3" xfId="6343" xr:uid="{B9EA80C6-1421-4227-9828-74161F7FBFF0}"/>
    <cellStyle name="20% - Énfasis2 4 3 2 2 3" xfId="6344" xr:uid="{99D98E3F-9C4F-4EB3-9F0F-27F09C535466}"/>
    <cellStyle name="20% - Énfasis2 4 3 2 2 3 2" xfId="6345" xr:uid="{08B9A96E-BCC0-4EE5-ACFC-F0766736D944}"/>
    <cellStyle name="20% - Énfasis2 4 3 2 2 4" xfId="6346" xr:uid="{26C7A2D3-2F0F-43B4-A36C-A8EE1C01F31E}"/>
    <cellStyle name="20% - Énfasis2 4 3 2 3" xfId="6347" xr:uid="{01A10BD7-CE0E-40DC-BFC3-2E577857B389}"/>
    <cellStyle name="20% - Énfasis2 4 3 2 3 2" xfId="6348" xr:uid="{152ADB88-CA90-4FFD-B1C4-303FF80CC4A1}"/>
    <cellStyle name="20% - Énfasis2 4 3 2 3 2 2" xfId="6349" xr:uid="{39B99C59-BAD8-4718-9D60-289A3C1C2617}"/>
    <cellStyle name="20% - Énfasis2 4 3 2 3 3" xfId="6350" xr:uid="{E2CDC987-0CBC-48F6-9DDB-04184FDC9FC2}"/>
    <cellStyle name="20% - Énfasis2 4 3 2 4" xfId="6351" xr:uid="{8A5DA92D-DA2B-418F-AA64-D40E08150977}"/>
    <cellStyle name="20% - Énfasis2 4 3 2 4 2" xfId="6352" xr:uid="{A86843CF-D5FB-4ED0-B166-9EB0573C7114}"/>
    <cellStyle name="20% - Énfasis2 4 3 2 5" xfId="6353" xr:uid="{19A3548E-6D03-42A0-A78E-27B70A75D3DC}"/>
    <cellStyle name="20% - Énfasis2 4 3 3" xfId="6354" xr:uid="{5CEA4A1E-A029-4BE7-8CF4-B68715768E9C}"/>
    <cellStyle name="20% - Énfasis2 4 3 3 2" xfId="6355" xr:uid="{85756E24-FB2C-4F54-B85C-2DFFD940D561}"/>
    <cellStyle name="20% - Énfasis2 4 3 3 2 2" xfId="6356" xr:uid="{A21C51FD-F7D8-47B4-96A0-B13343E4B02C}"/>
    <cellStyle name="20% - Énfasis2 4 3 3 2 2 2" xfId="6357" xr:uid="{B46172CE-3A00-429B-9046-A7C585478E80}"/>
    <cellStyle name="20% - Énfasis2 4 3 3 2 3" xfId="6358" xr:uid="{63BE7158-16FD-4A31-81CF-F17D86DF8357}"/>
    <cellStyle name="20% - Énfasis2 4 3 3 3" xfId="6359" xr:uid="{13C6455B-C0B1-40AB-B099-8EE3C4170C9B}"/>
    <cellStyle name="20% - Énfasis2 4 3 3 3 2" xfId="6360" xr:uid="{346C096C-3BF6-485B-BE13-D990913508DE}"/>
    <cellStyle name="20% - Énfasis2 4 3 3 4" xfId="6361" xr:uid="{AEDDFA5F-0E6F-43DD-ACE9-5C254266BBFF}"/>
    <cellStyle name="20% - Énfasis2 4 3 4" xfId="6362" xr:uid="{D8FF5AFA-219F-400D-B0AD-7623CB579B8A}"/>
    <cellStyle name="20% - Énfasis2 4 3 4 2" xfId="6363" xr:uid="{B5036527-BFE4-48E3-9AF1-E567BF535312}"/>
    <cellStyle name="20% - Énfasis2 4 3 4 2 2" xfId="6364" xr:uid="{8B596789-8906-4C8C-834F-0F1D01B65285}"/>
    <cellStyle name="20% - Énfasis2 4 3 4 3" xfId="6365" xr:uid="{9EF37A9E-7D00-434A-86A9-9B08F4B4267F}"/>
    <cellStyle name="20% - Énfasis2 4 3 5" xfId="6366" xr:uid="{F401E7A4-3248-4E1A-9B2F-1138080564BD}"/>
    <cellStyle name="20% - Énfasis2 4 3 5 2" xfId="6367" xr:uid="{43614AF4-D1B7-4262-A687-090BC720E05F}"/>
    <cellStyle name="20% - Énfasis2 4 3 6" xfId="6368" xr:uid="{A2188172-80A0-4ADD-966A-861401DCC73E}"/>
    <cellStyle name="20% - Énfasis2 4 4" xfId="6369" xr:uid="{8165AB21-7048-4D65-8CE9-FE0B8B2FD728}"/>
    <cellStyle name="20% - Énfasis2 4 4 2" xfId="6370" xr:uid="{A5D1D869-0B32-4C35-8DCC-462E7A8FB835}"/>
    <cellStyle name="20% - Énfasis2 4 4 2 2" xfId="6371" xr:uid="{34242661-0FD9-4BE6-A430-AC7087DFB151}"/>
    <cellStyle name="20% - Énfasis2 4 4 2 2 2" xfId="6372" xr:uid="{3E0DA6D4-09E5-4D1E-9228-CEDF63137B00}"/>
    <cellStyle name="20% - Énfasis2 4 4 2 2 2 2" xfId="6373" xr:uid="{07101B5B-D046-4D9E-9DC5-DAC52C4AE724}"/>
    <cellStyle name="20% - Énfasis2 4 4 2 2 3" xfId="6374" xr:uid="{ED58422F-A2ED-409F-B0CD-A529D875D474}"/>
    <cellStyle name="20% - Énfasis2 4 4 2 3" xfId="6375" xr:uid="{CE04F8DD-81EC-4BDC-B36B-6402B1F37767}"/>
    <cellStyle name="20% - Énfasis2 4 4 2 3 2" xfId="6376" xr:uid="{E9C14F30-5315-4609-A48A-C1361C71C569}"/>
    <cellStyle name="20% - Énfasis2 4 4 2 4" xfId="6377" xr:uid="{E5B396BD-2F71-4A52-9673-E24AD3CD5293}"/>
    <cellStyle name="20% - Énfasis2 4 4 3" xfId="6378" xr:uid="{75CBA4C0-FA16-4141-9943-D794A746BB72}"/>
    <cellStyle name="20% - Énfasis2 4 4 3 2" xfId="6379" xr:uid="{A296043A-772D-43B1-A63C-BE8F19AC6B3A}"/>
    <cellStyle name="20% - Énfasis2 4 4 3 2 2" xfId="6380" xr:uid="{F9088094-C4C1-43AF-92C8-E3E64D20A674}"/>
    <cellStyle name="20% - Énfasis2 4 4 3 3" xfId="6381" xr:uid="{AD700025-F1EE-41A4-85F0-6CA4A22A070E}"/>
    <cellStyle name="20% - Énfasis2 4 4 4" xfId="6382" xr:uid="{526BF6ED-9D3F-409C-8629-DCEA919B1627}"/>
    <cellStyle name="20% - Énfasis2 4 4 4 2" xfId="6383" xr:uid="{250D0CEC-67C0-4BEF-9BDE-120CB70A8A4E}"/>
    <cellStyle name="20% - Énfasis2 4 4 5" xfId="6384" xr:uid="{D85E5841-F9BE-4D7C-BF5F-0565DC53C83E}"/>
    <cellStyle name="20% - Énfasis2 4 5" xfId="6385" xr:uid="{E4E18B7F-39D5-44C2-B0D1-51E6759A448C}"/>
    <cellStyle name="20% - Énfasis2 4 5 2" xfId="6386" xr:uid="{FB6B8C9B-AA7A-496A-AEA7-6874CBE2ECB9}"/>
    <cellStyle name="20% - Énfasis2 4 5 2 2" xfId="6387" xr:uid="{D255C8BD-B0BC-457D-AB62-3EBFAF6A8094}"/>
    <cellStyle name="20% - Énfasis2 4 5 2 2 2" xfId="6388" xr:uid="{82E71409-585E-4572-8F4F-7437CDA82D8A}"/>
    <cellStyle name="20% - Énfasis2 4 5 2 3" xfId="6389" xr:uid="{E05884F7-6175-4953-B35B-7950B1D28CBC}"/>
    <cellStyle name="20% - Énfasis2 4 5 3" xfId="6390" xr:uid="{1FE70F70-53D4-42BA-B16D-237C7595B086}"/>
    <cellStyle name="20% - Énfasis2 4 5 3 2" xfId="6391" xr:uid="{5E2DF526-1B95-41F4-9567-28E3C7BFBCBE}"/>
    <cellStyle name="20% - Énfasis2 4 5 4" xfId="6392" xr:uid="{CEB0C754-EC8F-4A07-9A6D-EB1AF554FBF3}"/>
    <cellStyle name="20% - Énfasis2 4 6" xfId="6393" xr:uid="{C0D94F80-D4B6-47F9-AEBB-ADBC4C7B03AD}"/>
    <cellStyle name="20% - Énfasis2 4 6 2" xfId="6394" xr:uid="{06E7ED4B-0EA8-4F88-8615-B6350ABF27C4}"/>
    <cellStyle name="20% - Énfasis2 4 6 2 2" xfId="6395" xr:uid="{CE962102-48E5-4E67-8DFE-1C7857942321}"/>
    <cellStyle name="20% - Énfasis2 4 6 3" xfId="6396" xr:uid="{AA4F09C2-9C53-4084-B2D7-AF5D3D80335F}"/>
    <cellStyle name="20% - Énfasis2 4 7" xfId="6397" xr:uid="{854C8A04-E43E-4901-853F-3C4EF6386FC5}"/>
    <cellStyle name="20% - Énfasis2 4 7 2" xfId="6398" xr:uid="{87128A70-B000-435B-9B91-F30271DCF9A8}"/>
    <cellStyle name="20% - Énfasis2 4 8" xfId="6399" xr:uid="{7E6FECEC-3F35-4B58-BAD0-341829B27338}"/>
    <cellStyle name="20% - Énfasis2 4 9" xfId="6400" xr:uid="{BE823653-8541-45BE-AE7A-068267AADC98}"/>
    <cellStyle name="20% - Énfasis2 4_37. RESULTADO NEGOCIOS YOY" xfId="6401" xr:uid="{DC211D9A-C31C-4629-B476-1BB5B1260DB9}"/>
    <cellStyle name="20% - Énfasis2 5" xfId="6402" xr:uid="{983EF914-D0BA-4EE9-8F8A-083F7233BA8F}"/>
    <cellStyle name="20% - Énfasis2 5 10" xfId="6403" xr:uid="{70EB376B-D3BA-45DA-8251-45BF947AE3B1}"/>
    <cellStyle name="20% - Énfasis2 5 11" xfId="6404" xr:uid="{235CED51-6DD9-4655-B06F-D0163E4D5FDB}"/>
    <cellStyle name="20% - Énfasis2 5 12" xfId="6405" xr:uid="{8A53F84C-284B-4496-A96D-66DED5CC3428}"/>
    <cellStyle name="20% - Énfasis2 5 2" xfId="6406" xr:uid="{3189A10D-D4A2-4E16-950C-55465D5A44A6}"/>
    <cellStyle name="20% - Énfasis2 5 2 10" xfId="6407" xr:uid="{FCCD0A72-2287-4E7F-BA30-FD333669C458}"/>
    <cellStyle name="20% - Énfasis2 5 2 11" xfId="6408" xr:uid="{D6BA5D51-E79B-4721-8E6C-30B52D11BFCC}"/>
    <cellStyle name="20% - Énfasis2 5 2 2" xfId="6409" xr:uid="{C9C76087-D134-4270-99AD-288AA6E37292}"/>
    <cellStyle name="20% - Énfasis2 5 2 2 2" xfId="6410" xr:uid="{A06A38AF-FF30-44E8-B445-46F6A45ABBE4}"/>
    <cellStyle name="20% - Énfasis2 5 2 2 2 2" xfId="6411" xr:uid="{64E54138-F01E-4F6B-B09B-21EF0BF5E0C2}"/>
    <cellStyle name="20% - Énfasis2 5 2 2 2 2 2" xfId="6412" xr:uid="{CD952837-529C-4349-90D6-32A1AB671D38}"/>
    <cellStyle name="20% - Énfasis2 5 2 2 2 2 2 2" xfId="6413" xr:uid="{151A9EDD-C27A-4BD9-8BB9-861B79311CC8}"/>
    <cellStyle name="20% - Énfasis2 5 2 2 2 2 2 2 2" xfId="6414" xr:uid="{8CA58A29-B0F2-4044-9CDD-8E83C2257EE1}"/>
    <cellStyle name="20% - Énfasis2 5 2 2 2 2 2 3" xfId="6415" xr:uid="{13D31C5A-91F3-4D1C-A176-DB7662726A7F}"/>
    <cellStyle name="20% - Énfasis2 5 2 2 2 2 3" xfId="6416" xr:uid="{14D0CDCA-2D7B-4168-AD64-71CEE265F99E}"/>
    <cellStyle name="20% - Énfasis2 5 2 2 2 2 3 2" xfId="6417" xr:uid="{44965223-2389-4C05-9FA8-941FB6C527F6}"/>
    <cellStyle name="20% - Énfasis2 5 2 2 2 2 4" xfId="6418" xr:uid="{342EBAF5-E564-442A-858B-BA0E3B005E29}"/>
    <cellStyle name="20% - Énfasis2 5 2 2 2 3" xfId="6419" xr:uid="{64CC717C-DF61-4DDC-84E5-A1C160F5036F}"/>
    <cellStyle name="20% - Énfasis2 5 2 2 2 3 2" xfId="6420" xr:uid="{67A7DAE0-B3FA-4DC4-84BF-F1CA07964421}"/>
    <cellStyle name="20% - Énfasis2 5 2 2 2 3 2 2" xfId="6421" xr:uid="{D3A7A31C-D703-4E2B-86C0-F1FA7EF4DF08}"/>
    <cellStyle name="20% - Énfasis2 5 2 2 2 3 3" xfId="6422" xr:uid="{1C66ED5A-4BDD-4450-9F40-709AB5CA5682}"/>
    <cellStyle name="20% - Énfasis2 5 2 2 2 4" xfId="6423" xr:uid="{73A37B46-9BC5-4C85-BEB3-7A29F4D44CE4}"/>
    <cellStyle name="20% - Énfasis2 5 2 2 2 4 2" xfId="6424" xr:uid="{49563AE6-A22E-48F3-9EB8-7604A3322218}"/>
    <cellStyle name="20% - Énfasis2 5 2 2 2 5" xfId="6425" xr:uid="{842197EF-D26F-4668-BFBC-C917D4E52E29}"/>
    <cellStyle name="20% - Énfasis2 5 2 2 3" xfId="6426" xr:uid="{7616AA32-B218-438F-B18D-F2F42492C347}"/>
    <cellStyle name="20% - Énfasis2 5 2 2 3 2" xfId="6427" xr:uid="{B04FABFD-7E1F-4B2C-86C2-DE806540D29C}"/>
    <cellStyle name="20% - Énfasis2 5 2 2 3 2 2" xfId="6428" xr:uid="{63315D15-0DDF-42D2-977C-73EA793AF270}"/>
    <cellStyle name="20% - Énfasis2 5 2 2 3 2 2 2" xfId="6429" xr:uid="{7DC30333-5448-478D-A173-1566E0A5FBF5}"/>
    <cellStyle name="20% - Énfasis2 5 2 2 3 2 3" xfId="6430" xr:uid="{8094FC82-0338-43CD-A5F2-AA63DBE04400}"/>
    <cellStyle name="20% - Énfasis2 5 2 2 3 3" xfId="6431" xr:uid="{34FC39C2-593F-44A9-B36E-F090E0F23F32}"/>
    <cellStyle name="20% - Énfasis2 5 2 2 3 3 2" xfId="6432" xr:uid="{D3BF90B3-7D80-4241-8438-AE8561DAD704}"/>
    <cellStyle name="20% - Énfasis2 5 2 2 3 4" xfId="6433" xr:uid="{C5615435-FB1E-4454-B035-F864EF9CC8E1}"/>
    <cellStyle name="20% - Énfasis2 5 2 2 4" xfId="6434" xr:uid="{F2C6EA1E-C223-432F-A2F7-C03B0C68B72A}"/>
    <cellStyle name="20% - Énfasis2 5 2 2 4 2" xfId="6435" xr:uid="{2FDFC1DD-6D22-4734-B321-E97C2B0131B4}"/>
    <cellStyle name="20% - Énfasis2 5 2 2 4 2 2" xfId="6436" xr:uid="{31C35926-C3AF-48C6-A291-FAADF725DB14}"/>
    <cellStyle name="20% - Énfasis2 5 2 2 4 3" xfId="6437" xr:uid="{798516EF-9A15-4AD6-8778-3FA947250132}"/>
    <cellStyle name="20% - Énfasis2 5 2 2 5" xfId="6438" xr:uid="{972BD613-D872-4D5D-B9DA-3D6C6CFA3865}"/>
    <cellStyle name="20% - Énfasis2 5 2 2 5 2" xfId="6439" xr:uid="{C524BC3E-DEA7-4961-9A5D-0D8909117930}"/>
    <cellStyle name="20% - Énfasis2 5 2 2 6" xfId="6440" xr:uid="{4AAB0DFB-CECA-4401-9254-4184B36C8386}"/>
    <cellStyle name="20% - Énfasis2 5 2 3" xfId="6441" xr:uid="{DD9FC99A-AE27-456A-8F40-BDC4F1404ACF}"/>
    <cellStyle name="20% - Énfasis2 5 2 3 2" xfId="6442" xr:uid="{52D68232-CB18-4D09-9A56-F4792DBEB201}"/>
    <cellStyle name="20% - Énfasis2 5 2 3 2 2" xfId="6443" xr:uid="{FF3117CD-FD15-4FD4-A6ED-AAEFC54D3638}"/>
    <cellStyle name="20% - Énfasis2 5 2 3 2 2 2" xfId="6444" xr:uid="{3389CAA7-5E3D-41A9-B3F3-2EA0D37BF6FB}"/>
    <cellStyle name="20% - Énfasis2 5 2 3 2 2 2 2" xfId="6445" xr:uid="{63A76B0E-0ABC-496E-A845-B25A3EA614CB}"/>
    <cellStyle name="20% - Énfasis2 5 2 3 2 2 3" xfId="6446" xr:uid="{EE7AC919-D95D-4EC6-AE0A-0F2C6009E384}"/>
    <cellStyle name="20% - Énfasis2 5 2 3 2 3" xfId="6447" xr:uid="{F67DD6FD-99EF-464F-8D2D-4B1F3317C402}"/>
    <cellStyle name="20% - Énfasis2 5 2 3 2 3 2" xfId="6448" xr:uid="{ACD2768F-7F19-4B21-A261-16F593C3A263}"/>
    <cellStyle name="20% - Énfasis2 5 2 3 2 4" xfId="6449" xr:uid="{0B9FAB51-A3B3-427A-8B23-0A432124C4B1}"/>
    <cellStyle name="20% - Énfasis2 5 2 3 3" xfId="6450" xr:uid="{05C05012-B405-4396-9F58-6DEB9821A12C}"/>
    <cellStyle name="20% - Énfasis2 5 2 3 3 2" xfId="6451" xr:uid="{6AECF7E6-7A52-43FE-A2F8-A98CA7822864}"/>
    <cellStyle name="20% - Énfasis2 5 2 3 3 2 2" xfId="6452" xr:uid="{51E5B8F4-4B86-4786-8EFB-29FD988D757E}"/>
    <cellStyle name="20% - Énfasis2 5 2 3 3 3" xfId="6453" xr:uid="{99FAE04C-45D7-4029-BAF9-5D1FD9588291}"/>
    <cellStyle name="20% - Énfasis2 5 2 3 4" xfId="6454" xr:uid="{83217D08-180C-45FE-9F41-B89FC4228AF0}"/>
    <cellStyle name="20% - Énfasis2 5 2 3 4 2" xfId="6455" xr:uid="{AD21707B-480C-4C38-8D0F-66D1F2074D98}"/>
    <cellStyle name="20% - Énfasis2 5 2 3 5" xfId="6456" xr:uid="{390F43AB-5D61-4F39-9E2A-F105D824DC87}"/>
    <cellStyle name="20% - Énfasis2 5 2 4" xfId="6457" xr:uid="{7D024790-3C8B-4283-831B-91E6320B0873}"/>
    <cellStyle name="20% - Énfasis2 5 2 4 2" xfId="6458" xr:uid="{528EC971-FB18-4AE4-9FE2-6E40DCE66918}"/>
    <cellStyle name="20% - Énfasis2 5 2 4 2 2" xfId="6459" xr:uid="{70B96B00-DB2D-4097-8A84-B54A0931BEF6}"/>
    <cellStyle name="20% - Énfasis2 5 2 4 2 2 2" xfId="6460" xr:uid="{0055E0E9-F121-4B17-922F-2BDA08D49181}"/>
    <cellStyle name="20% - Énfasis2 5 2 4 2 3" xfId="6461" xr:uid="{253C66DA-4B67-44E6-95BC-F5528C2D8DA6}"/>
    <cellStyle name="20% - Énfasis2 5 2 4 3" xfId="6462" xr:uid="{79FBECDF-4D46-44FB-B155-D00CFF6385C7}"/>
    <cellStyle name="20% - Énfasis2 5 2 4 3 2" xfId="6463" xr:uid="{14026A94-CDD2-4462-9DB0-D2685E3F6FEE}"/>
    <cellStyle name="20% - Énfasis2 5 2 4 4" xfId="6464" xr:uid="{4E568F0D-CDA2-4F1E-B246-F7405F738F95}"/>
    <cellStyle name="20% - Énfasis2 5 2 5" xfId="6465" xr:uid="{1D1861A2-9439-4AD5-BF15-9907979BC79B}"/>
    <cellStyle name="20% - Énfasis2 5 2 5 2" xfId="6466" xr:uid="{9FFAE75B-3DFD-4D3F-A7A8-4B8ACDE44942}"/>
    <cellStyle name="20% - Énfasis2 5 2 5 2 2" xfId="6467" xr:uid="{928F1D57-9761-482B-851D-B4C0C60A845F}"/>
    <cellStyle name="20% - Énfasis2 5 2 5 3" xfId="6468" xr:uid="{926E4F12-D04E-41F7-B90F-D2805C60B818}"/>
    <cellStyle name="20% - Énfasis2 5 2 6" xfId="6469" xr:uid="{7D7C58B6-95C8-4A8B-A479-46271B649229}"/>
    <cellStyle name="20% - Énfasis2 5 2 6 2" xfId="6470" xr:uid="{6D21E635-0DEB-4819-B081-FFE46B1F5ADE}"/>
    <cellStyle name="20% - Énfasis2 5 2 7" xfId="6471" xr:uid="{C14A72F6-85BB-45D5-99EB-5BB5AE713C1F}"/>
    <cellStyle name="20% - Énfasis2 5 2 8" xfId="6472" xr:uid="{B501078B-47B2-4C9A-AECB-A088B0A5EE53}"/>
    <cellStyle name="20% - Énfasis2 5 2 9" xfId="6473" xr:uid="{B041C353-C8BE-4865-ADB3-D8582BF6437E}"/>
    <cellStyle name="20% - Énfasis2 5 2_37. RESULTADO NEGOCIOS YOY" xfId="6474" xr:uid="{18636BEE-EF81-4BFD-8313-2AD2570C0BF5}"/>
    <cellStyle name="20% - Énfasis2 5 3" xfId="6475" xr:uid="{BC5148BB-DB85-43F5-B552-2B815DBB1AC4}"/>
    <cellStyle name="20% - Énfasis2 5 3 2" xfId="6476" xr:uid="{A82871FA-D16A-4BD5-BBA0-62E5A0FD893A}"/>
    <cellStyle name="20% - Énfasis2 5 3 2 2" xfId="6477" xr:uid="{C9F2CB9B-7A3B-4E1A-AB9C-B6542552071F}"/>
    <cellStyle name="20% - Énfasis2 5 3 2 2 2" xfId="6478" xr:uid="{65535A21-8079-4F48-9EEE-64076B462D96}"/>
    <cellStyle name="20% - Énfasis2 5 3 2 2 2 2" xfId="6479" xr:uid="{20B55BCB-F266-4A40-9691-A7C4C58B7F08}"/>
    <cellStyle name="20% - Énfasis2 5 3 2 2 2 2 2" xfId="6480" xr:uid="{B35AF429-E304-4BF3-AE15-4EB2871BC1C2}"/>
    <cellStyle name="20% - Énfasis2 5 3 2 2 2 3" xfId="6481" xr:uid="{72994B21-CC85-4737-859A-63D8A2D467F6}"/>
    <cellStyle name="20% - Énfasis2 5 3 2 2 3" xfId="6482" xr:uid="{9A77AE4F-E211-4CCC-BE01-7B78759D7CB7}"/>
    <cellStyle name="20% - Énfasis2 5 3 2 2 3 2" xfId="6483" xr:uid="{B734D5DC-3A54-4A0A-B278-ABB7F876A1C2}"/>
    <cellStyle name="20% - Énfasis2 5 3 2 2 4" xfId="6484" xr:uid="{060D9495-816A-4CBC-A6ED-A9DF0CB1041B}"/>
    <cellStyle name="20% - Énfasis2 5 3 2 3" xfId="6485" xr:uid="{A0E029FB-5942-4935-93CB-16C689084F04}"/>
    <cellStyle name="20% - Énfasis2 5 3 2 3 2" xfId="6486" xr:uid="{D737B856-A40B-4A5C-AAB0-A2068F5F1B55}"/>
    <cellStyle name="20% - Énfasis2 5 3 2 3 2 2" xfId="6487" xr:uid="{7A954ABC-0DD2-477A-B0AD-69CA461E5936}"/>
    <cellStyle name="20% - Énfasis2 5 3 2 3 3" xfId="6488" xr:uid="{FD72F4E6-A46C-429E-987C-7753942EECD5}"/>
    <cellStyle name="20% - Énfasis2 5 3 2 4" xfId="6489" xr:uid="{181B7B35-654A-4EE4-BBF7-E91FF0C29EE0}"/>
    <cellStyle name="20% - Énfasis2 5 3 2 4 2" xfId="6490" xr:uid="{4B0A2623-1478-4B76-A371-9441304B4E31}"/>
    <cellStyle name="20% - Énfasis2 5 3 2 5" xfId="6491" xr:uid="{366B3740-CC62-4948-9B62-FB25BED78502}"/>
    <cellStyle name="20% - Énfasis2 5 3 3" xfId="6492" xr:uid="{738D2ACE-1ADC-4C04-9C5A-5ECB8E5BD2B2}"/>
    <cellStyle name="20% - Énfasis2 5 3 3 2" xfId="6493" xr:uid="{48F34834-CD30-4859-9ED7-55BB8127D7F4}"/>
    <cellStyle name="20% - Énfasis2 5 3 3 2 2" xfId="6494" xr:uid="{7388AAEA-2AF8-4E2D-97A4-8A4C371739C4}"/>
    <cellStyle name="20% - Énfasis2 5 3 3 2 2 2" xfId="6495" xr:uid="{99017636-BAA7-46AC-A323-10F40607823B}"/>
    <cellStyle name="20% - Énfasis2 5 3 3 2 3" xfId="6496" xr:uid="{2F1D0D3A-80BE-422F-AE4F-0C7B478B637A}"/>
    <cellStyle name="20% - Énfasis2 5 3 3 3" xfId="6497" xr:uid="{5E39DCE2-EB10-4CC1-B071-6BB76482A1FB}"/>
    <cellStyle name="20% - Énfasis2 5 3 3 3 2" xfId="6498" xr:uid="{1CF5E531-B1F5-4626-9A55-9A215CED9C1C}"/>
    <cellStyle name="20% - Énfasis2 5 3 3 4" xfId="6499" xr:uid="{EF98037E-955F-4D28-8C22-522C22631AC5}"/>
    <cellStyle name="20% - Énfasis2 5 3 4" xfId="6500" xr:uid="{F3D681E8-AB1C-460E-ADDE-741542BADEC3}"/>
    <cellStyle name="20% - Énfasis2 5 3 4 2" xfId="6501" xr:uid="{251EDE79-C0F0-4F22-8FB5-33421FD33E65}"/>
    <cellStyle name="20% - Énfasis2 5 3 4 2 2" xfId="6502" xr:uid="{2C6B2378-E39C-48DA-A81A-945A3EBBA048}"/>
    <cellStyle name="20% - Énfasis2 5 3 4 3" xfId="6503" xr:uid="{BFD47ED2-60A7-46E2-A587-65503FBA48CF}"/>
    <cellStyle name="20% - Énfasis2 5 3 5" xfId="6504" xr:uid="{5E56E9A6-E6C2-4A7A-86EF-D492A5DE6345}"/>
    <cellStyle name="20% - Énfasis2 5 3 5 2" xfId="6505" xr:uid="{CAEAD9D8-A22E-4A97-BCF8-14530A9609C6}"/>
    <cellStyle name="20% - Énfasis2 5 3 6" xfId="6506" xr:uid="{C141E187-3CDD-4553-8FDD-38B08772B8C1}"/>
    <cellStyle name="20% - Énfasis2 5 4" xfId="6507" xr:uid="{ABBE17CE-82E3-4CDE-8891-8F479C897734}"/>
    <cellStyle name="20% - Énfasis2 5 4 2" xfId="6508" xr:uid="{D5097F67-62D2-480D-B396-192F762F0F66}"/>
    <cellStyle name="20% - Énfasis2 5 4 2 2" xfId="6509" xr:uid="{39F1DC15-497E-4669-99B0-FCB1CD6FB218}"/>
    <cellStyle name="20% - Énfasis2 5 4 2 2 2" xfId="6510" xr:uid="{DA61C53D-0425-45B5-A957-D987C6F3D9F1}"/>
    <cellStyle name="20% - Énfasis2 5 4 2 2 2 2" xfId="6511" xr:uid="{91F54B44-801F-4EA2-9A4C-033D0D3E2B0A}"/>
    <cellStyle name="20% - Énfasis2 5 4 2 2 3" xfId="6512" xr:uid="{F2BB5C42-F775-4867-802A-F90E47A15A9F}"/>
    <cellStyle name="20% - Énfasis2 5 4 2 3" xfId="6513" xr:uid="{E787B88F-615D-4B35-9E7D-9D23B0D5C7FF}"/>
    <cellStyle name="20% - Énfasis2 5 4 2 3 2" xfId="6514" xr:uid="{B9659578-EBD5-4E72-811D-5EA6837775D0}"/>
    <cellStyle name="20% - Énfasis2 5 4 2 4" xfId="6515" xr:uid="{A26F417F-AB0E-45B0-9978-03B7B169CC88}"/>
    <cellStyle name="20% - Énfasis2 5 4 3" xfId="6516" xr:uid="{CE89080A-B036-43AD-B67F-AF052091B0ED}"/>
    <cellStyle name="20% - Énfasis2 5 4 3 2" xfId="6517" xr:uid="{71C88FAC-9522-4C22-922A-F54EDFE288CA}"/>
    <cellStyle name="20% - Énfasis2 5 4 3 2 2" xfId="6518" xr:uid="{D32CB0AC-EA79-4F75-BDE5-66D4426EDE5C}"/>
    <cellStyle name="20% - Énfasis2 5 4 3 3" xfId="6519" xr:uid="{AB8F788C-D2C8-4326-AECD-618367138562}"/>
    <cellStyle name="20% - Énfasis2 5 4 4" xfId="6520" xr:uid="{FDB9AD19-D391-4FF4-A968-9728F823ED8E}"/>
    <cellStyle name="20% - Énfasis2 5 4 4 2" xfId="6521" xr:uid="{8FE91682-C8A1-4B08-836A-2AD9927A7B6E}"/>
    <cellStyle name="20% - Énfasis2 5 4 5" xfId="6522" xr:uid="{26941E1A-1F98-4443-9D52-F62DA8FDD08C}"/>
    <cellStyle name="20% - Énfasis2 5 5" xfId="6523" xr:uid="{0B10B594-3538-4FA2-985F-75148B207390}"/>
    <cellStyle name="20% - Énfasis2 5 5 2" xfId="6524" xr:uid="{C1ED6D52-2B17-47A1-BFE9-4C3BAA277301}"/>
    <cellStyle name="20% - Énfasis2 5 5 2 2" xfId="6525" xr:uid="{635F4377-6C2B-4B53-9B77-7A446ED0EB52}"/>
    <cellStyle name="20% - Énfasis2 5 5 2 2 2" xfId="6526" xr:uid="{67AE2C56-0045-4F7D-8AA4-EA68F6036451}"/>
    <cellStyle name="20% - Énfasis2 5 5 2 3" xfId="6527" xr:uid="{E76552DE-FA47-489C-B3D6-69F1F94A0B23}"/>
    <cellStyle name="20% - Énfasis2 5 5 3" xfId="6528" xr:uid="{87C37990-5755-4F33-8A89-800FFA4A3795}"/>
    <cellStyle name="20% - Énfasis2 5 5 3 2" xfId="6529" xr:uid="{8693610A-36CF-4DE3-B5B0-752D15CADD29}"/>
    <cellStyle name="20% - Énfasis2 5 5 4" xfId="6530" xr:uid="{D2A2A741-95BA-43C3-AA0A-01F301E39756}"/>
    <cellStyle name="20% - Énfasis2 5 6" xfId="6531" xr:uid="{E6272BA8-9407-4AD5-B918-8FA1798261D6}"/>
    <cellStyle name="20% - Énfasis2 5 6 2" xfId="6532" xr:uid="{873A8E82-A428-42D1-97B6-A182AFA27593}"/>
    <cellStyle name="20% - Énfasis2 5 6 2 2" xfId="6533" xr:uid="{86C418C2-66F4-4F8C-8516-7321250400C2}"/>
    <cellStyle name="20% - Énfasis2 5 6 3" xfId="6534" xr:uid="{0B0D094A-6C18-4EB9-BF66-7F2D3F1AEF8B}"/>
    <cellStyle name="20% - Énfasis2 5 7" xfId="6535" xr:uid="{1591AB64-C015-4006-9266-3204555BA77D}"/>
    <cellStyle name="20% - Énfasis2 5 7 2" xfId="6536" xr:uid="{D473DB84-02AE-43BB-B2C5-8C0DE639A4BA}"/>
    <cellStyle name="20% - Énfasis2 5 8" xfId="6537" xr:uid="{462A095B-0E2B-47FE-AE04-21807FF98575}"/>
    <cellStyle name="20% - Énfasis2 5 9" xfId="6538" xr:uid="{68AE60C8-7F6C-40E4-8A8D-85122DF33754}"/>
    <cellStyle name="20% - Énfasis2 5_37. RESULTADO NEGOCIOS YOY" xfId="6539" xr:uid="{E6E4BDF2-F2F2-4FDB-BF56-C1B4F08A1BDC}"/>
    <cellStyle name="20% - Énfasis2 6" xfId="6540" xr:uid="{8C98C306-7CF4-4CFB-822B-6E333D5DD601}"/>
    <cellStyle name="20% - Énfasis2 6 10" xfId="6541" xr:uid="{7961D7B5-87E7-49C4-A5C9-5CC1BF35876C}"/>
    <cellStyle name="20% - Énfasis2 6 11" xfId="6542" xr:uid="{0094201C-B505-492C-824C-0C887B47948D}"/>
    <cellStyle name="20% - Énfasis2 6 12" xfId="6543" xr:uid="{40DB646A-B1BE-4220-BDA2-367F4EDD07EF}"/>
    <cellStyle name="20% - Énfasis2 6 2" xfId="6544" xr:uid="{3CBA9D3B-4C44-42F9-A485-0A70BB743CC6}"/>
    <cellStyle name="20% - Énfasis2 6 2 10" xfId="6545" xr:uid="{C079A07A-D5EB-407B-B3C4-14FF5CD73109}"/>
    <cellStyle name="20% - Énfasis2 6 2 11" xfId="6546" xr:uid="{52525E42-CDBC-4319-834C-C4156478F314}"/>
    <cellStyle name="20% - Énfasis2 6 2 2" xfId="6547" xr:uid="{977B480B-A38C-432E-8A3F-EC85FD8873B7}"/>
    <cellStyle name="20% - Énfasis2 6 2 2 2" xfId="6548" xr:uid="{9EFEF29F-610A-4AB5-A6C9-29D466ECE197}"/>
    <cellStyle name="20% - Énfasis2 6 2 2 2 2" xfId="6549" xr:uid="{B2F12DC6-82A9-42E7-BE96-9F8C2835B379}"/>
    <cellStyle name="20% - Énfasis2 6 2 2 2 2 2" xfId="6550" xr:uid="{0483F09C-D293-4038-AF36-4FCA541ECAED}"/>
    <cellStyle name="20% - Énfasis2 6 2 2 2 2 2 2" xfId="6551" xr:uid="{0FE9F997-718E-4198-87BF-989E3263F51F}"/>
    <cellStyle name="20% - Énfasis2 6 2 2 2 2 2 2 2" xfId="6552" xr:uid="{4EA7854D-3A05-402C-A40F-4C2420F2DE2A}"/>
    <cellStyle name="20% - Énfasis2 6 2 2 2 2 2 3" xfId="6553" xr:uid="{982FFAB8-2ED5-410C-8DFD-6522E7A01063}"/>
    <cellStyle name="20% - Énfasis2 6 2 2 2 2 3" xfId="6554" xr:uid="{6BBC0C08-3BAA-4B74-AC87-7214A751C193}"/>
    <cellStyle name="20% - Énfasis2 6 2 2 2 2 3 2" xfId="6555" xr:uid="{C96B3EA1-28E7-4718-8A22-00E497398520}"/>
    <cellStyle name="20% - Énfasis2 6 2 2 2 2 4" xfId="6556" xr:uid="{396F8DF0-04C2-41E1-B5CA-03B3FF167BE3}"/>
    <cellStyle name="20% - Énfasis2 6 2 2 2 3" xfId="6557" xr:uid="{46C8B11C-ED43-4808-BD7C-2C8D65E9FCD6}"/>
    <cellStyle name="20% - Énfasis2 6 2 2 2 3 2" xfId="6558" xr:uid="{4640E029-C59E-4F1E-BE79-588721AE9EB1}"/>
    <cellStyle name="20% - Énfasis2 6 2 2 2 3 2 2" xfId="6559" xr:uid="{4C213337-A84D-4B85-B64F-695EE6066DAB}"/>
    <cellStyle name="20% - Énfasis2 6 2 2 2 3 3" xfId="6560" xr:uid="{33BAFFE3-8BBE-44F1-A48B-BF8510AF8005}"/>
    <cellStyle name="20% - Énfasis2 6 2 2 2 4" xfId="6561" xr:uid="{77E67EF5-663C-4FC1-ACC8-ECB8051F0D0D}"/>
    <cellStyle name="20% - Énfasis2 6 2 2 2 4 2" xfId="6562" xr:uid="{DDD0AE40-5223-4507-BC5A-372C5AEECF29}"/>
    <cellStyle name="20% - Énfasis2 6 2 2 2 5" xfId="6563" xr:uid="{F6CCFED3-3547-4C5C-B592-6D03F630EA3A}"/>
    <cellStyle name="20% - Énfasis2 6 2 2 3" xfId="6564" xr:uid="{325D8258-E810-4601-A18E-78E6F6E9B43B}"/>
    <cellStyle name="20% - Énfasis2 6 2 2 3 2" xfId="6565" xr:uid="{04CF1E82-C689-419C-8BB5-C9F18F95F0CD}"/>
    <cellStyle name="20% - Énfasis2 6 2 2 3 2 2" xfId="6566" xr:uid="{84970931-51E5-4616-8A31-AEEC9BB9E954}"/>
    <cellStyle name="20% - Énfasis2 6 2 2 3 2 2 2" xfId="6567" xr:uid="{54137B3E-1DA3-4394-947D-C67C7682312F}"/>
    <cellStyle name="20% - Énfasis2 6 2 2 3 2 3" xfId="6568" xr:uid="{B72D3DAB-8DE1-41B3-B006-9EE585396C51}"/>
    <cellStyle name="20% - Énfasis2 6 2 2 3 3" xfId="6569" xr:uid="{F1BCD59E-C075-49F0-8D1D-400EF487BAD0}"/>
    <cellStyle name="20% - Énfasis2 6 2 2 3 3 2" xfId="6570" xr:uid="{C4ACDA7A-D539-418D-9AFF-71E027334A4D}"/>
    <cellStyle name="20% - Énfasis2 6 2 2 3 4" xfId="6571" xr:uid="{CD427E11-263E-4ABD-97B0-D4A4726243CA}"/>
    <cellStyle name="20% - Énfasis2 6 2 2 4" xfId="6572" xr:uid="{70B7EC44-A5DB-4366-8D02-07A38937276A}"/>
    <cellStyle name="20% - Énfasis2 6 2 2 4 2" xfId="6573" xr:uid="{EB3BCCAE-F59A-48FC-BB15-5401431AB232}"/>
    <cellStyle name="20% - Énfasis2 6 2 2 4 2 2" xfId="6574" xr:uid="{F9BECBF0-AD31-470E-B9DA-E468356A9D29}"/>
    <cellStyle name="20% - Énfasis2 6 2 2 4 3" xfId="6575" xr:uid="{5B39B107-95DC-4DA6-B818-99DB1C532257}"/>
    <cellStyle name="20% - Énfasis2 6 2 2 5" xfId="6576" xr:uid="{B9D165DC-5201-4C6C-A19B-19A561796479}"/>
    <cellStyle name="20% - Énfasis2 6 2 2 5 2" xfId="6577" xr:uid="{52102D16-F3F9-43CB-896B-1279B90CED21}"/>
    <cellStyle name="20% - Énfasis2 6 2 2 6" xfId="6578" xr:uid="{ABDA888F-F1CA-4C5E-B693-3964463BCF27}"/>
    <cellStyle name="20% - Énfasis2 6 2 3" xfId="6579" xr:uid="{6A451ABB-8119-4807-89EE-3136F12CCEF7}"/>
    <cellStyle name="20% - Énfasis2 6 2 3 2" xfId="6580" xr:uid="{2B3D725A-FC2F-40E2-80E1-7D02DFE441F5}"/>
    <cellStyle name="20% - Énfasis2 6 2 3 2 2" xfId="6581" xr:uid="{29A91281-D0DA-4480-8B5A-9323FFFEFD14}"/>
    <cellStyle name="20% - Énfasis2 6 2 3 2 2 2" xfId="6582" xr:uid="{F5B22CCE-D755-4FB4-B2EB-CE5F101EA506}"/>
    <cellStyle name="20% - Énfasis2 6 2 3 2 2 2 2" xfId="6583" xr:uid="{4C886C6E-59D4-4976-8023-548554A01007}"/>
    <cellStyle name="20% - Énfasis2 6 2 3 2 2 3" xfId="6584" xr:uid="{669877BD-FB2D-4215-98E9-3E00A805615D}"/>
    <cellStyle name="20% - Énfasis2 6 2 3 2 3" xfId="6585" xr:uid="{C0BA7133-0822-4C4A-881F-DAE20FB541A4}"/>
    <cellStyle name="20% - Énfasis2 6 2 3 2 3 2" xfId="6586" xr:uid="{70153BE0-B98E-47EA-A6F5-234CBA34C525}"/>
    <cellStyle name="20% - Énfasis2 6 2 3 2 4" xfId="6587" xr:uid="{42E599DB-8B8B-4837-80C7-90AF1FAE7376}"/>
    <cellStyle name="20% - Énfasis2 6 2 3 3" xfId="6588" xr:uid="{7ABA01FA-600F-491D-89AA-D48D78C78D3C}"/>
    <cellStyle name="20% - Énfasis2 6 2 3 3 2" xfId="6589" xr:uid="{C44AE637-751B-45EE-9661-A292C65F2B7E}"/>
    <cellStyle name="20% - Énfasis2 6 2 3 3 2 2" xfId="6590" xr:uid="{12C12AC0-7F0F-4721-A2D2-410451304A16}"/>
    <cellStyle name="20% - Énfasis2 6 2 3 3 3" xfId="6591" xr:uid="{9F2B343A-2DAC-49DD-A873-C3866BDCD661}"/>
    <cellStyle name="20% - Énfasis2 6 2 3 4" xfId="6592" xr:uid="{AFD7B296-BEA1-458F-B849-C1BEB9F1C6E1}"/>
    <cellStyle name="20% - Énfasis2 6 2 3 4 2" xfId="6593" xr:uid="{B5F61A8A-7B52-48AD-808A-3EEDE07CED72}"/>
    <cellStyle name="20% - Énfasis2 6 2 3 5" xfId="6594" xr:uid="{332D1950-3496-432D-8EA7-1A067F01CC36}"/>
    <cellStyle name="20% - Énfasis2 6 2 4" xfId="6595" xr:uid="{A3CAFFC0-9A2F-4055-A359-12C02057E19B}"/>
    <cellStyle name="20% - Énfasis2 6 2 4 2" xfId="6596" xr:uid="{86327B9B-8F6F-4829-9BA7-CE88D095DC48}"/>
    <cellStyle name="20% - Énfasis2 6 2 4 2 2" xfId="6597" xr:uid="{F3AE0449-455B-4C15-8E53-B9B5669A32B1}"/>
    <cellStyle name="20% - Énfasis2 6 2 4 2 2 2" xfId="6598" xr:uid="{7BAB47DE-B616-4C3A-BEE7-70AE85211637}"/>
    <cellStyle name="20% - Énfasis2 6 2 4 2 3" xfId="6599" xr:uid="{7212E471-DA97-4911-B992-9B18D582D7A4}"/>
    <cellStyle name="20% - Énfasis2 6 2 4 3" xfId="6600" xr:uid="{80FB4265-FD48-402B-A8E5-DA001ABED079}"/>
    <cellStyle name="20% - Énfasis2 6 2 4 3 2" xfId="6601" xr:uid="{430F3678-BE97-4ADB-89DC-78C41DF98B58}"/>
    <cellStyle name="20% - Énfasis2 6 2 4 4" xfId="6602" xr:uid="{F5CF5D6F-1927-4763-A79E-61A105A0E498}"/>
    <cellStyle name="20% - Énfasis2 6 2 5" xfId="6603" xr:uid="{8C820405-ECD4-4714-9BDB-C6F911F76FE8}"/>
    <cellStyle name="20% - Énfasis2 6 2 5 2" xfId="6604" xr:uid="{2AF991B7-850D-4AD4-8AF7-AD054511F641}"/>
    <cellStyle name="20% - Énfasis2 6 2 5 2 2" xfId="6605" xr:uid="{CF34E14D-88C5-4312-8D52-C67508E971F4}"/>
    <cellStyle name="20% - Énfasis2 6 2 5 3" xfId="6606" xr:uid="{198DDC1A-06E2-4D8C-9F7E-9E7EF4BC4E56}"/>
    <cellStyle name="20% - Énfasis2 6 2 6" xfId="6607" xr:uid="{DD4C06D3-6561-4326-B759-6E20A510E72E}"/>
    <cellStyle name="20% - Énfasis2 6 2 6 2" xfId="6608" xr:uid="{747D076B-0685-494B-8CE7-D6127EA93574}"/>
    <cellStyle name="20% - Énfasis2 6 2 7" xfId="6609" xr:uid="{6C3D10B2-0918-4988-82C0-261454D803B1}"/>
    <cellStyle name="20% - Énfasis2 6 2 8" xfId="6610" xr:uid="{2BA9ACA7-877A-4951-AB1B-5E9532FA2DAF}"/>
    <cellStyle name="20% - Énfasis2 6 2 9" xfId="6611" xr:uid="{95F45EE1-F3F5-4FB3-9886-D60596B58712}"/>
    <cellStyle name="20% - Énfasis2 6 2_37. RESULTADO NEGOCIOS YOY" xfId="6612" xr:uid="{EE160CAA-C83E-4EAA-B6E0-65361FFF7613}"/>
    <cellStyle name="20% - Énfasis2 6 3" xfId="6613" xr:uid="{1D81B7F9-0DF4-45DF-937F-BBF6A3E31248}"/>
    <cellStyle name="20% - Énfasis2 6 3 2" xfId="6614" xr:uid="{58E42BC1-2235-4BF2-BA04-8CE57FED0796}"/>
    <cellStyle name="20% - Énfasis2 6 3 2 2" xfId="6615" xr:uid="{824E4936-01EC-46F4-8535-EE44EB76FB2B}"/>
    <cellStyle name="20% - Énfasis2 6 3 2 2 2" xfId="6616" xr:uid="{E6957EC1-52D2-4E48-8A56-B2685588855F}"/>
    <cellStyle name="20% - Énfasis2 6 3 2 2 2 2" xfId="6617" xr:uid="{EF7660C7-081B-458E-9474-7FE2C359EDB9}"/>
    <cellStyle name="20% - Énfasis2 6 3 2 2 2 2 2" xfId="6618" xr:uid="{ACA0C35D-3682-4C04-B43E-DF2BA8F88E42}"/>
    <cellStyle name="20% - Énfasis2 6 3 2 2 2 3" xfId="6619" xr:uid="{E66E73E5-036F-4755-86F2-E07F3EA4A1CD}"/>
    <cellStyle name="20% - Énfasis2 6 3 2 2 3" xfId="6620" xr:uid="{D2FB57F3-857F-41FF-A504-168CC590AAAB}"/>
    <cellStyle name="20% - Énfasis2 6 3 2 2 3 2" xfId="6621" xr:uid="{0120B349-F9B9-492B-9E2B-7AA99695A2F7}"/>
    <cellStyle name="20% - Énfasis2 6 3 2 2 4" xfId="6622" xr:uid="{20A45801-CD97-4C53-A5F9-2FDB0BB61C6C}"/>
    <cellStyle name="20% - Énfasis2 6 3 2 3" xfId="6623" xr:uid="{6CB15715-0C2D-4A8C-BB36-29DE6FC0C800}"/>
    <cellStyle name="20% - Énfasis2 6 3 2 3 2" xfId="6624" xr:uid="{4DC1A3E9-56EC-4F4E-9A78-3D85A6A39B67}"/>
    <cellStyle name="20% - Énfasis2 6 3 2 3 2 2" xfId="6625" xr:uid="{C5D3BFA7-A5EA-4E31-91D1-DFB089A0C2CB}"/>
    <cellStyle name="20% - Énfasis2 6 3 2 3 3" xfId="6626" xr:uid="{BF251A10-42F4-4E9B-807B-7D10D3A88ABE}"/>
    <cellStyle name="20% - Énfasis2 6 3 2 4" xfId="6627" xr:uid="{1562FFBD-D611-4B53-99B6-D09303BE66BB}"/>
    <cellStyle name="20% - Énfasis2 6 3 2 4 2" xfId="6628" xr:uid="{C4481DFF-DB8B-404C-9043-4F31E3E3EB17}"/>
    <cellStyle name="20% - Énfasis2 6 3 2 5" xfId="6629" xr:uid="{05818C0F-CE4B-4502-B56F-C90A261B9BAD}"/>
    <cellStyle name="20% - Énfasis2 6 3 3" xfId="6630" xr:uid="{1ABCD238-3839-40C9-AE09-ABB8674CDF90}"/>
    <cellStyle name="20% - Énfasis2 6 3 3 2" xfId="6631" xr:uid="{51F09EC1-6F5B-4A0C-AB92-70CEEB1FD8BD}"/>
    <cellStyle name="20% - Énfasis2 6 3 3 2 2" xfId="6632" xr:uid="{1DAC6749-C3E0-47A6-817A-E01AD069800E}"/>
    <cellStyle name="20% - Énfasis2 6 3 3 2 2 2" xfId="6633" xr:uid="{6B1C596F-2A21-4178-B3C0-08057F5A75ED}"/>
    <cellStyle name="20% - Énfasis2 6 3 3 2 3" xfId="6634" xr:uid="{5D0B35B5-2782-4A18-9A3D-5D95FAD7B974}"/>
    <cellStyle name="20% - Énfasis2 6 3 3 3" xfId="6635" xr:uid="{EFB52D2E-D259-49B9-85DA-39743B3E4388}"/>
    <cellStyle name="20% - Énfasis2 6 3 3 3 2" xfId="6636" xr:uid="{8786754C-CAA0-483E-81E3-4846F276D568}"/>
    <cellStyle name="20% - Énfasis2 6 3 3 4" xfId="6637" xr:uid="{5AC0191A-9AA1-4110-8054-2DF7A70958FA}"/>
    <cellStyle name="20% - Énfasis2 6 3 4" xfId="6638" xr:uid="{0BC15CD7-AA4F-49FA-ADF0-4A8844042CDA}"/>
    <cellStyle name="20% - Énfasis2 6 3 4 2" xfId="6639" xr:uid="{9C4C3270-C36E-4DFD-818D-47777DB20AAA}"/>
    <cellStyle name="20% - Énfasis2 6 3 4 2 2" xfId="6640" xr:uid="{AFA0C6C5-F32D-4D43-81E6-751C4CC82070}"/>
    <cellStyle name="20% - Énfasis2 6 3 4 3" xfId="6641" xr:uid="{4C55FEF4-FCAF-4E44-858B-03117A8F1295}"/>
    <cellStyle name="20% - Énfasis2 6 3 5" xfId="6642" xr:uid="{E8F30B18-1E49-4D26-A60B-A8D9A8B395D9}"/>
    <cellStyle name="20% - Énfasis2 6 3 5 2" xfId="6643" xr:uid="{B4188968-F80B-4DBF-8C80-399085D5EB0F}"/>
    <cellStyle name="20% - Énfasis2 6 3 6" xfId="6644" xr:uid="{0347CF47-C37D-4CEA-8783-4DB6FCAAE359}"/>
    <cellStyle name="20% - Énfasis2 6 4" xfId="6645" xr:uid="{6FDEBA40-6554-445E-9AB8-CCC36AA3BEE6}"/>
    <cellStyle name="20% - Énfasis2 6 4 2" xfId="6646" xr:uid="{7AE34085-E4A9-4F1C-8BA1-F8D01FD81584}"/>
    <cellStyle name="20% - Énfasis2 6 4 2 2" xfId="6647" xr:uid="{A606894E-458C-42CC-B337-85388FA23069}"/>
    <cellStyle name="20% - Énfasis2 6 4 2 2 2" xfId="6648" xr:uid="{CAE70413-13E6-4073-AB22-C8D5738F2121}"/>
    <cellStyle name="20% - Énfasis2 6 4 2 2 2 2" xfId="6649" xr:uid="{2DF89326-D0B0-41E1-8D74-774C6504DFD5}"/>
    <cellStyle name="20% - Énfasis2 6 4 2 2 3" xfId="6650" xr:uid="{22A5A883-666E-4C6F-93C7-C1E17B87E79A}"/>
    <cellStyle name="20% - Énfasis2 6 4 2 3" xfId="6651" xr:uid="{AB0B98B2-F186-4C45-A9F7-DE90737B5939}"/>
    <cellStyle name="20% - Énfasis2 6 4 2 3 2" xfId="6652" xr:uid="{F320384B-5C75-41DE-B228-BC6050DD17F6}"/>
    <cellStyle name="20% - Énfasis2 6 4 2 4" xfId="6653" xr:uid="{0262C7FB-B64F-4EAA-88FD-61B2FA1A6C5E}"/>
    <cellStyle name="20% - Énfasis2 6 4 3" xfId="6654" xr:uid="{6C80D589-8DB3-4A25-9C49-FF989BE14C69}"/>
    <cellStyle name="20% - Énfasis2 6 4 3 2" xfId="6655" xr:uid="{443C157B-ADFA-453C-97AF-6865786F43B0}"/>
    <cellStyle name="20% - Énfasis2 6 4 3 2 2" xfId="6656" xr:uid="{DBE33B74-91E1-4990-B926-FC15A42293FF}"/>
    <cellStyle name="20% - Énfasis2 6 4 3 3" xfId="6657" xr:uid="{2BD586C1-86CF-484F-907F-9E2F50DB0DA0}"/>
    <cellStyle name="20% - Énfasis2 6 4 4" xfId="6658" xr:uid="{574655D5-6198-41D2-8709-412C6E997BDE}"/>
    <cellStyle name="20% - Énfasis2 6 4 4 2" xfId="6659" xr:uid="{9A2BCC00-69BB-47DD-A14E-A5A8BEA0B5E5}"/>
    <cellStyle name="20% - Énfasis2 6 4 5" xfId="6660" xr:uid="{5750F43C-A117-4ACD-88C7-7251539E0213}"/>
    <cellStyle name="20% - Énfasis2 6 5" xfId="6661" xr:uid="{2F429296-3E66-4EFF-A77B-FA58413CF7BD}"/>
    <cellStyle name="20% - Énfasis2 6 5 2" xfId="6662" xr:uid="{3CB8EE2F-65F0-439D-8F6C-070580FB0DFC}"/>
    <cellStyle name="20% - Énfasis2 6 5 2 2" xfId="6663" xr:uid="{3F2A1D34-0C17-4AF7-BC8E-B05CF8F7485C}"/>
    <cellStyle name="20% - Énfasis2 6 5 2 2 2" xfId="6664" xr:uid="{4EF4C8E7-1F16-4B3A-BD87-26F3F25C3829}"/>
    <cellStyle name="20% - Énfasis2 6 5 2 3" xfId="6665" xr:uid="{ABE52EEB-2A47-4FDF-8D72-A1C67F6D0536}"/>
    <cellStyle name="20% - Énfasis2 6 5 3" xfId="6666" xr:uid="{8F99EA4E-2462-4D2C-B6C7-FA48D6F8D8CD}"/>
    <cellStyle name="20% - Énfasis2 6 5 3 2" xfId="6667" xr:uid="{EAC2883E-ADE7-4FB2-BB3C-06940BA24327}"/>
    <cellStyle name="20% - Énfasis2 6 5 4" xfId="6668" xr:uid="{C52A6B35-A620-45F6-8E61-2DCEA40DAEBA}"/>
    <cellStyle name="20% - Énfasis2 6 6" xfId="6669" xr:uid="{6E7CAEE1-46D1-433C-8BEA-4AE6F741BAC2}"/>
    <cellStyle name="20% - Énfasis2 6 6 2" xfId="6670" xr:uid="{48415814-F713-4C33-8AF1-802FEA850131}"/>
    <cellStyle name="20% - Énfasis2 6 6 2 2" xfId="6671" xr:uid="{FE03AE2E-701E-4FB3-A830-5299AA3CF437}"/>
    <cellStyle name="20% - Énfasis2 6 6 3" xfId="6672" xr:uid="{878C3D58-095E-44DE-AC6F-70F5CC208C05}"/>
    <cellStyle name="20% - Énfasis2 6 7" xfId="6673" xr:uid="{A5EA7A7F-73A2-459F-B43F-652941D0421A}"/>
    <cellStyle name="20% - Énfasis2 6 7 2" xfId="6674" xr:uid="{FF018DFA-EFDB-4DBF-8D50-B7388B7E3314}"/>
    <cellStyle name="20% - Énfasis2 6 8" xfId="6675" xr:uid="{02F8EDAA-3BEF-40F8-8DBB-5E99D13457AE}"/>
    <cellStyle name="20% - Énfasis2 6 9" xfId="6676" xr:uid="{710F5776-2FD5-4108-8153-CFD05EAF6B52}"/>
    <cellStyle name="20% - Énfasis2 6_37. RESULTADO NEGOCIOS YOY" xfId="6677" xr:uid="{E5DDCB15-29F1-47B1-A29A-CDA864E8012C}"/>
    <cellStyle name="20% - Énfasis2 7" xfId="6678" xr:uid="{1BE2AA0A-95F0-4582-A1A0-E419C46DF6A6}"/>
    <cellStyle name="20% - Énfasis2 7 10" xfId="6679" xr:uid="{ECFC7643-E46C-4E49-857D-E89FE967E169}"/>
    <cellStyle name="20% - Énfasis2 7 11" xfId="6680" xr:uid="{DE75781F-6940-4416-82AD-975A42E25334}"/>
    <cellStyle name="20% - Énfasis2 7 12" xfId="6681" xr:uid="{E4B4D544-AD96-4E31-9411-8F6F0F0E6F11}"/>
    <cellStyle name="20% - Énfasis2 7 2" xfId="6682" xr:uid="{41D88041-98A1-4D04-B273-34C7DF42670A}"/>
    <cellStyle name="20% - Énfasis2 7 2 10" xfId="6683" xr:uid="{172558AD-715A-4C44-8861-EDCA5AE46159}"/>
    <cellStyle name="20% - Énfasis2 7 2 11" xfId="6684" xr:uid="{99D55FB5-FE04-472C-B153-3AB661F695BD}"/>
    <cellStyle name="20% - Énfasis2 7 2 2" xfId="6685" xr:uid="{F8823509-5B33-426F-91CF-E3FC80839F74}"/>
    <cellStyle name="20% - Énfasis2 7 2 2 2" xfId="6686" xr:uid="{F335D22C-5594-4858-85A5-74B0F3F4DA63}"/>
    <cellStyle name="20% - Énfasis2 7 2 2 2 2" xfId="6687" xr:uid="{79DF1D54-E969-477F-AEC9-83363CDC803E}"/>
    <cellStyle name="20% - Énfasis2 7 2 2 2 2 2" xfId="6688" xr:uid="{6A418DD0-87E3-43DE-9868-4A2C99CDF7C7}"/>
    <cellStyle name="20% - Énfasis2 7 2 2 2 2 2 2" xfId="6689" xr:uid="{47EF99E7-6967-439C-B04E-672DC734838E}"/>
    <cellStyle name="20% - Énfasis2 7 2 2 2 2 2 2 2" xfId="6690" xr:uid="{D6E1CC59-9BFB-464D-B9C7-CD2A3E4C4D9B}"/>
    <cellStyle name="20% - Énfasis2 7 2 2 2 2 2 3" xfId="6691" xr:uid="{53A2DCAD-22BD-4AE6-A8C4-0F0684771061}"/>
    <cellStyle name="20% - Énfasis2 7 2 2 2 2 3" xfId="6692" xr:uid="{78985B2A-7149-48A1-952A-79D0B33FFB02}"/>
    <cellStyle name="20% - Énfasis2 7 2 2 2 2 3 2" xfId="6693" xr:uid="{35FC8EA8-C1F7-4D64-A052-B9BA25BF6DA2}"/>
    <cellStyle name="20% - Énfasis2 7 2 2 2 2 4" xfId="6694" xr:uid="{F0687803-1E2F-4C96-9E7C-24810C32A971}"/>
    <cellStyle name="20% - Énfasis2 7 2 2 2 3" xfId="6695" xr:uid="{6C04C6FE-DDD3-4B4C-93FA-B74981A684B7}"/>
    <cellStyle name="20% - Énfasis2 7 2 2 2 3 2" xfId="6696" xr:uid="{485D3C1E-FBF8-4184-BF32-B6527361F1E1}"/>
    <cellStyle name="20% - Énfasis2 7 2 2 2 3 2 2" xfId="6697" xr:uid="{363948E0-D630-4089-BF6B-227DCC9B5C25}"/>
    <cellStyle name="20% - Énfasis2 7 2 2 2 3 3" xfId="6698" xr:uid="{94F04734-00A2-44AD-9888-1B314D0B9A51}"/>
    <cellStyle name="20% - Énfasis2 7 2 2 2 4" xfId="6699" xr:uid="{0959F4FE-3248-4E60-B272-799963584D36}"/>
    <cellStyle name="20% - Énfasis2 7 2 2 2 4 2" xfId="6700" xr:uid="{159B7DE3-BA9D-4A87-80F3-2B9CEC80782D}"/>
    <cellStyle name="20% - Énfasis2 7 2 2 2 5" xfId="6701" xr:uid="{67EDE9F5-4062-49F4-82EA-E53422055C5A}"/>
    <cellStyle name="20% - Énfasis2 7 2 2 3" xfId="6702" xr:uid="{C175C9BB-7AB6-44FB-9303-7DAB88E7455A}"/>
    <cellStyle name="20% - Énfasis2 7 2 2 3 2" xfId="6703" xr:uid="{67C3F874-19D3-444B-B265-16BFBC9EEC42}"/>
    <cellStyle name="20% - Énfasis2 7 2 2 3 2 2" xfId="6704" xr:uid="{1603E378-15D7-4E8B-A448-90F2FAE5623B}"/>
    <cellStyle name="20% - Énfasis2 7 2 2 3 2 2 2" xfId="6705" xr:uid="{381023CB-6135-47A8-BB3B-61FCF296D836}"/>
    <cellStyle name="20% - Énfasis2 7 2 2 3 2 3" xfId="6706" xr:uid="{87E2C573-24EA-4546-960A-0123210982B5}"/>
    <cellStyle name="20% - Énfasis2 7 2 2 3 3" xfId="6707" xr:uid="{299C92F2-95D6-4779-82FA-9CE666D28E69}"/>
    <cellStyle name="20% - Énfasis2 7 2 2 3 3 2" xfId="6708" xr:uid="{40DBA4EA-E220-4752-8EC0-773E0AA5D258}"/>
    <cellStyle name="20% - Énfasis2 7 2 2 3 4" xfId="6709" xr:uid="{9B1CF91D-94FC-4A69-AF86-FF4285992C01}"/>
    <cellStyle name="20% - Énfasis2 7 2 2 4" xfId="6710" xr:uid="{860D953B-3BD2-434C-A09A-85FBEE6679E4}"/>
    <cellStyle name="20% - Énfasis2 7 2 2 4 2" xfId="6711" xr:uid="{1CD0E543-B657-4694-BA87-ABE04D722DE9}"/>
    <cellStyle name="20% - Énfasis2 7 2 2 4 2 2" xfId="6712" xr:uid="{7FD1C8E6-8FA9-4589-AC78-A74E51AA302F}"/>
    <cellStyle name="20% - Énfasis2 7 2 2 4 3" xfId="6713" xr:uid="{A8F91092-7B59-4C7D-B9F8-988CFCC575E8}"/>
    <cellStyle name="20% - Énfasis2 7 2 2 5" xfId="6714" xr:uid="{465F46ED-20C7-4417-B961-2139DAD95E49}"/>
    <cellStyle name="20% - Énfasis2 7 2 2 5 2" xfId="6715" xr:uid="{0F0F1AAA-D74B-4C66-B803-AF2D76402191}"/>
    <cellStyle name="20% - Énfasis2 7 2 2 6" xfId="6716" xr:uid="{3BD23E1F-6D5E-45EE-B4B0-B7E1F5FB4FF3}"/>
    <cellStyle name="20% - Énfasis2 7 2 3" xfId="6717" xr:uid="{2787CA36-D6DE-452F-85AF-AD57E06CC708}"/>
    <cellStyle name="20% - Énfasis2 7 2 3 2" xfId="6718" xr:uid="{BAD6DDA1-E5A9-41CF-B61B-34F6DAC229A6}"/>
    <cellStyle name="20% - Énfasis2 7 2 3 2 2" xfId="6719" xr:uid="{FDF08165-F5CD-4F45-A30F-6E566ED5A205}"/>
    <cellStyle name="20% - Énfasis2 7 2 3 2 2 2" xfId="6720" xr:uid="{38507B8F-9520-4F9D-8532-43A4FE7A557C}"/>
    <cellStyle name="20% - Énfasis2 7 2 3 2 2 2 2" xfId="6721" xr:uid="{5685DE01-49CA-4686-B27F-2F1998CAAC55}"/>
    <cellStyle name="20% - Énfasis2 7 2 3 2 2 3" xfId="6722" xr:uid="{9AB498A2-4A55-46BA-A805-93ED4C92EA1E}"/>
    <cellStyle name="20% - Énfasis2 7 2 3 2 3" xfId="6723" xr:uid="{BDE3983D-1246-4330-AE01-CE55705532DA}"/>
    <cellStyle name="20% - Énfasis2 7 2 3 2 3 2" xfId="6724" xr:uid="{C9BDB37C-5EF3-4D9C-BAD2-0F1BB88FA11A}"/>
    <cellStyle name="20% - Énfasis2 7 2 3 2 4" xfId="6725" xr:uid="{33F71745-14F7-407C-B146-2EEB7EDC5EC7}"/>
    <cellStyle name="20% - Énfasis2 7 2 3 3" xfId="6726" xr:uid="{2ED58F0F-E574-4063-B964-BF0A29A084F7}"/>
    <cellStyle name="20% - Énfasis2 7 2 3 3 2" xfId="6727" xr:uid="{3F42B0A2-456F-47F0-8DDB-E5BA7F97C627}"/>
    <cellStyle name="20% - Énfasis2 7 2 3 3 2 2" xfId="6728" xr:uid="{0E01E6D9-E3E4-422A-8C01-02EC9E3C2F5D}"/>
    <cellStyle name="20% - Énfasis2 7 2 3 3 3" xfId="6729" xr:uid="{0CB24FA0-0B35-4B40-8FE1-CBD602E88C60}"/>
    <cellStyle name="20% - Énfasis2 7 2 3 4" xfId="6730" xr:uid="{4C33147A-A624-40F5-84F8-20E9FD680E77}"/>
    <cellStyle name="20% - Énfasis2 7 2 3 4 2" xfId="6731" xr:uid="{30EDB93A-1E55-4F8B-BD3D-E3838F029643}"/>
    <cellStyle name="20% - Énfasis2 7 2 3 5" xfId="6732" xr:uid="{D4D17381-5C08-4C85-B61B-B241808E540B}"/>
    <cellStyle name="20% - Énfasis2 7 2 4" xfId="6733" xr:uid="{9A8C0601-F7CF-4296-BB08-DE2C2C3E93F6}"/>
    <cellStyle name="20% - Énfasis2 7 2 4 2" xfId="6734" xr:uid="{D1B03153-6077-4665-8E4A-09232C9787C2}"/>
    <cellStyle name="20% - Énfasis2 7 2 4 2 2" xfId="6735" xr:uid="{401EE63D-91F1-4C27-8CEE-5C7EA0E4958E}"/>
    <cellStyle name="20% - Énfasis2 7 2 4 2 2 2" xfId="6736" xr:uid="{15CD7CF0-CC4D-4CAE-87FD-3003EE1E5611}"/>
    <cellStyle name="20% - Énfasis2 7 2 4 2 3" xfId="6737" xr:uid="{B3B1DB96-258B-457F-B515-42BA3BEA732B}"/>
    <cellStyle name="20% - Énfasis2 7 2 4 3" xfId="6738" xr:uid="{6F93C6DB-5F27-4FBA-ACFD-8BD5C7FE2284}"/>
    <cellStyle name="20% - Énfasis2 7 2 4 3 2" xfId="6739" xr:uid="{E9423508-9615-4BE2-A59E-9967049558CE}"/>
    <cellStyle name="20% - Énfasis2 7 2 4 4" xfId="6740" xr:uid="{4EBCAB03-246C-4E63-9086-5C0D292FA7BC}"/>
    <cellStyle name="20% - Énfasis2 7 2 5" xfId="6741" xr:uid="{63EEB4FA-8FEC-4DEA-9937-EF619E70C631}"/>
    <cellStyle name="20% - Énfasis2 7 2 5 2" xfId="6742" xr:uid="{2BB9A3FC-6A8E-4D08-8517-F8565CFFB80E}"/>
    <cellStyle name="20% - Énfasis2 7 2 5 2 2" xfId="6743" xr:uid="{B1365DDC-13BB-48D3-B7E7-1472572E7809}"/>
    <cellStyle name="20% - Énfasis2 7 2 5 3" xfId="6744" xr:uid="{5FEC669C-88A7-400C-A3F2-2284FDA44F28}"/>
    <cellStyle name="20% - Énfasis2 7 2 6" xfId="6745" xr:uid="{83181B2C-8BDE-4AD9-AF64-5C3E61CE7C05}"/>
    <cellStyle name="20% - Énfasis2 7 2 6 2" xfId="6746" xr:uid="{2E84A6F9-83E8-4F52-9DCC-A43A8A0F4BDB}"/>
    <cellStyle name="20% - Énfasis2 7 2 7" xfId="6747" xr:uid="{97B89BC6-E0F3-476C-845B-E095BA2BECFD}"/>
    <cellStyle name="20% - Énfasis2 7 2 8" xfId="6748" xr:uid="{E3A52640-482C-4EDF-8221-E5DBAF00F28E}"/>
    <cellStyle name="20% - Énfasis2 7 2 9" xfId="6749" xr:uid="{8674BE37-5F9A-47DF-8237-45CE68CCC5C3}"/>
    <cellStyle name="20% - Énfasis2 7 2_37. RESULTADO NEGOCIOS YOY" xfId="6750" xr:uid="{BCDBDB3E-0ACD-4255-B8AA-5C3EFBD66A49}"/>
    <cellStyle name="20% - Énfasis2 7 3" xfId="6751" xr:uid="{D034B086-92B3-481C-97FE-494227E5BFD8}"/>
    <cellStyle name="20% - Énfasis2 7 3 2" xfId="6752" xr:uid="{9906050D-CDF3-424A-BE8A-D4EEAB540259}"/>
    <cellStyle name="20% - Énfasis2 7 3 2 2" xfId="6753" xr:uid="{949F24E6-F9CF-49A5-A18A-F9531A193C3A}"/>
    <cellStyle name="20% - Énfasis2 7 3 2 2 2" xfId="6754" xr:uid="{FDEF7D9E-955B-4315-88CF-0B953E81C930}"/>
    <cellStyle name="20% - Énfasis2 7 3 2 2 2 2" xfId="6755" xr:uid="{E8B9E440-42DF-4E94-A27C-7175FFCEB7F2}"/>
    <cellStyle name="20% - Énfasis2 7 3 2 2 2 2 2" xfId="6756" xr:uid="{D228B95F-D23C-41B8-B3D7-FD009912AEC9}"/>
    <cellStyle name="20% - Énfasis2 7 3 2 2 2 3" xfId="6757" xr:uid="{0DD2984F-AA58-4B81-82E4-E4DDCA1745B8}"/>
    <cellStyle name="20% - Énfasis2 7 3 2 2 3" xfId="6758" xr:uid="{DBCD4E38-5491-456C-82E8-DA5C71F4B7A9}"/>
    <cellStyle name="20% - Énfasis2 7 3 2 2 3 2" xfId="6759" xr:uid="{07654785-C6D0-487A-99A4-2CD18D4F04A1}"/>
    <cellStyle name="20% - Énfasis2 7 3 2 2 4" xfId="6760" xr:uid="{6B8816D7-3D16-4014-8453-21BACD0A8BBD}"/>
    <cellStyle name="20% - Énfasis2 7 3 2 3" xfId="6761" xr:uid="{F4720C60-01C1-4C7A-9D75-E8218631446A}"/>
    <cellStyle name="20% - Énfasis2 7 3 2 3 2" xfId="6762" xr:uid="{7E9EAEDA-74AD-4D90-A8C7-0C5F9D632656}"/>
    <cellStyle name="20% - Énfasis2 7 3 2 3 2 2" xfId="6763" xr:uid="{01BA1D81-F992-4471-B234-A0E4AAFD23ED}"/>
    <cellStyle name="20% - Énfasis2 7 3 2 3 3" xfId="6764" xr:uid="{7B8F775B-857F-4E83-951A-2357A03EF5D3}"/>
    <cellStyle name="20% - Énfasis2 7 3 2 4" xfId="6765" xr:uid="{D4BE2612-DA65-4408-8FBA-1D5C510A2281}"/>
    <cellStyle name="20% - Énfasis2 7 3 2 4 2" xfId="6766" xr:uid="{FD55DE6C-01E2-4652-BD98-3AB5001ACC7C}"/>
    <cellStyle name="20% - Énfasis2 7 3 2 5" xfId="6767" xr:uid="{E2A23299-521D-4F43-B1CA-646E3976A6C7}"/>
    <cellStyle name="20% - Énfasis2 7 3 3" xfId="6768" xr:uid="{E1529F1D-239C-4C50-ABC8-6F597947831F}"/>
    <cellStyle name="20% - Énfasis2 7 3 3 2" xfId="6769" xr:uid="{383C338A-4C76-4A9F-BF7D-512B1B3245D8}"/>
    <cellStyle name="20% - Énfasis2 7 3 3 2 2" xfId="6770" xr:uid="{6108B4C1-2DB9-4668-9C25-FAA552471ECC}"/>
    <cellStyle name="20% - Énfasis2 7 3 3 2 2 2" xfId="6771" xr:uid="{99772B15-A629-4856-A759-1AAD94CABC28}"/>
    <cellStyle name="20% - Énfasis2 7 3 3 2 3" xfId="6772" xr:uid="{F67D24AD-1076-417E-8EAB-A82BCBA2B6DA}"/>
    <cellStyle name="20% - Énfasis2 7 3 3 3" xfId="6773" xr:uid="{F79466EC-530B-48EC-9ED4-9F717B4D17A3}"/>
    <cellStyle name="20% - Énfasis2 7 3 3 3 2" xfId="6774" xr:uid="{FA63CBE8-4F07-487D-B446-CE0E76403D3E}"/>
    <cellStyle name="20% - Énfasis2 7 3 3 4" xfId="6775" xr:uid="{8388A79E-A332-4FF4-851F-9CF174690115}"/>
    <cellStyle name="20% - Énfasis2 7 3 4" xfId="6776" xr:uid="{85A83265-7852-44E5-B9BB-9500FFA3A6AB}"/>
    <cellStyle name="20% - Énfasis2 7 3 4 2" xfId="6777" xr:uid="{A5439FEA-C3BC-4FB0-8EFB-B2C708FB2FC7}"/>
    <cellStyle name="20% - Énfasis2 7 3 4 2 2" xfId="6778" xr:uid="{282A0FEC-A791-44F2-A095-3E0C2222CC52}"/>
    <cellStyle name="20% - Énfasis2 7 3 4 3" xfId="6779" xr:uid="{2822195F-2D88-4AF6-822D-5AF74F9410C5}"/>
    <cellStyle name="20% - Énfasis2 7 3 5" xfId="6780" xr:uid="{58C5AB3F-59B2-46C8-B15A-7B0B7B33EB4A}"/>
    <cellStyle name="20% - Énfasis2 7 3 5 2" xfId="6781" xr:uid="{93823FCE-9CC4-4637-9D0B-2812AC060345}"/>
    <cellStyle name="20% - Énfasis2 7 3 6" xfId="6782" xr:uid="{6FD6F8C9-399A-4DC4-945C-62C43245732C}"/>
    <cellStyle name="20% - Énfasis2 7 4" xfId="6783" xr:uid="{84FCB79A-2682-477F-8AB9-7FCD981C6B61}"/>
    <cellStyle name="20% - Énfasis2 7 4 2" xfId="6784" xr:uid="{6851B999-463C-4E0D-90A7-10B810029E6A}"/>
    <cellStyle name="20% - Énfasis2 7 4 2 2" xfId="6785" xr:uid="{6EB4A5EA-A36C-4D89-8B04-76AF22A07BE8}"/>
    <cellStyle name="20% - Énfasis2 7 4 2 2 2" xfId="6786" xr:uid="{5D8E1369-C187-4990-B4AE-B674C2A34536}"/>
    <cellStyle name="20% - Énfasis2 7 4 2 2 2 2" xfId="6787" xr:uid="{924B1640-6AE1-4E4D-AA82-5608F7B245BC}"/>
    <cellStyle name="20% - Énfasis2 7 4 2 2 3" xfId="6788" xr:uid="{AB33F0A3-603F-441B-B71C-2F599A1977E9}"/>
    <cellStyle name="20% - Énfasis2 7 4 2 3" xfId="6789" xr:uid="{026563AF-58CE-488C-8CEA-4A6C9319E61C}"/>
    <cellStyle name="20% - Énfasis2 7 4 2 3 2" xfId="6790" xr:uid="{A2C0F8AC-7118-4F90-ABAA-DF675222657F}"/>
    <cellStyle name="20% - Énfasis2 7 4 2 4" xfId="6791" xr:uid="{FA5A8469-F43F-4E15-9966-6C04C7E45863}"/>
    <cellStyle name="20% - Énfasis2 7 4 3" xfId="6792" xr:uid="{48BD2BE6-DA89-4262-83A3-3A79E92A041E}"/>
    <cellStyle name="20% - Énfasis2 7 4 3 2" xfId="6793" xr:uid="{0D331F3E-4552-4B89-8BCB-83287C74888F}"/>
    <cellStyle name="20% - Énfasis2 7 4 3 2 2" xfId="6794" xr:uid="{E08E82AE-5BFD-4A7F-943F-7C14CC9B5234}"/>
    <cellStyle name="20% - Énfasis2 7 4 3 3" xfId="6795" xr:uid="{31091F5C-6547-432B-807A-F8F90F7BFCD4}"/>
    <cellStyle name="20% - Énfasis2 7 4 4" xfId="6796" xr:uid="{EF93F1C7-3ED2-411A-B238-7B1E207F8B78}"/>
    <cellStyle name="20% - Énfasis2 7 4 4 2" xfId="6797" xr:uid="{915B82B7-8962-42D5-AD6E-1AB96FB732DD}"/>
    <cellStyle name="20% - Énfasis2 7 4 5" xfId="6798" xr:uid="{BDC5EFA3-3FBD-4D7E-A570-7E1875D34EC2}"/>
    <cellStyle name="20% - Énfasis2 7 5" xfId="6799" xr:uid="{701E0570-6CE5-43E7-8923-E3437CB93F13}"/>
    <cellStyle name="20% - Énfasis2 7 5 2" xfId="6800" xr:uid="{4973CF24-0C93-4041-92B1-773D6B4AD31A}"/>
    <cellStyle name="20% - Énfasis2 7 5 2 2" xfId="6801" xr:uid="{FD70FC95-48B0-428D-B169-6B165E386E88}"/>
    <cellStyle name="20% - Énfasis2 7 5 2 2 2" xfId="6802" xr:uid="{2096A06C-D345-4117-8549-9186A79D971A}"/>
    <cellStyle name="20% - Énfasis2 7 5 2 3" xfId="6803" xr:uid="{57C8C8F6-DC4B-4436-A629-197098B177AD}"/>
    <cellStyle name="20% - Énfasis2 7 5 3" xfId="6804" xr:uid="{8BE5B89A-069C-42B4-AA87-10752BECA450}"/>
    <cellStyle name="20% - Énfasis2 7 5 3 2" xfId="6805" xr:uid="{D9C43134-E542-4097-BDAA-AFF8B2658DED}"/>
    <cellStyle name="20% - Énfasis2 7 5 4" xfId="6806" xr:uid="{A3839FDC-2FD3-4BF7-979D-D441A90D41A2}"/>
    <cellStyle name="20% - Énfasis2 7 6" xfId="6807" xr:uid="{E9E14CC9-6559-47C5-B653-495E14FA665F}"/>
    <cellStyle name="20% - Énfasis2 7 6 2" xfId="6808" xr:uid="{EC0FD328-3402-42BF-A1C5-C987514C5A98}"/>
    <cellStyle name="20% - Énfasis2 7 6 2 2" xfId="6809" xr:uid="{65210CBA-CB5F-4896-A5CC-5EFBE7EFFCDC}"/>
    <cellStyle name="20% - Énfasis2 7 6 3" xfId="6810" xr:uid="{7DAA6203-19C3-4507-B9B3-A0C097C35807}"/>
    <cellStyle name="20% - Énfasis2 7 7" xfId="6811" xr:uid="{AAC099F2-9A6C-4C1B-A0F5-5B7F071E720A}"/>
    <cellStyle name="20% - Énfasis2 7 7 2" xfId="6812" xr:uid="{5CA70D39-DD25-4AC9-8562-3ABEAD8501CB}"/>
    <cellStyle name="20% - Énfasis2 7 8" xfId="6813" xr:uid="{1940032E-AECA-4A2F-9051-61D40D93FF5E}"/>
    <cellStyle name="20% - Énfasis2 7 9" xfId="6814" xr:uid="{5F852D24-922E-41DE-9E73-D487F4F330C0}"/>
    <cellStyle name="20% - Énfasis2 7_37. RESULTADO NEGOCIOS YOY" xfId="6815" xr:uid="{333FFF95-085B-4D9B-A98A-EBB605E2D706}"/>
    <cellStyle name="20% - Énfasis2 8" xfId="6816" xr:uid="{EF1698DF-ECA2-4021-8AD4-DF056127F655}"/>
    <cellStyle name="20% - Énfasis2 8 10" xfId="6817" xr:uid="{382D7C6F-7965-4045-A2DE-27A0411DE33A}"/>
    <cellStyle name="20% - Énfasis2 8 11" xfId="6818" xr:uid="{2653DE50-CAB9-4DE8-BDB6-49E655E93018}"/>
    <cellStyle name="20% - Énfasis2 8 12" xfId="6819" xr:uid="{F4292B27-F46F-4C3E-A051-571995FDB156}"/>
    <cellStyle name="20% - Énfasis2 8 2" xfId="6820" xr:uid="{8D0B7769-6DF5-4FBC-8B1B-EDB6EF03FD17}"/>
    <cellStyle name="20% - Énfasis2 8 2 10" xfId="6821" xr:uid="{A2F32576-2A0F-415C-AB5E-51D889654403}"/>
    <cellStyle name="20% - Énfasis2 8 2 11" xfId="6822" xr:uid="{766FE664-C5A4-47A1-9163-F995B8300553}"/>
    <cellStyle name="20% - Énfasis2 8 2 2" xfId="6823" xr:uid="{0E4DDBE6-5AB8-464C-80CD-E5A0E500B9C2}"/>
    <cellStyle name="20% - Énfasis2 8 2 2 2" xfId="6824" xr:uid="{B14B62FD-AA08-44A1-A25C-5D59CADE51EB}"/>
    <cellStyle name="20% - Énfasis2 8 2 2 2 2" xfId="6825" xr:uid="{C5E682CB-EED8-493B-A488-3899E1E3AE65}"/>
    <cellStyle name="20% - Énfasis2 8 2 2 2 2 2" xfId="6826" xr:uid="{24334205-841A-448C-8C7E-8D7BC43F738B}"/>
    <cellStyle name="20% - Énfasis2 8 2 2 2 2 2 2" xfId="6827" xr:uid="{B7629798-20BD-4828-93DD-3B7BA437410E}"/>
    <cellStyle name="20% - Énfasis2 8 2 2 2 2 2 2 2" xfId="6828" xr:uid="{6C8374ED-58A2-4656-8AE1-CE70B38DEA50}"/>
    <cellStyle name="20% - Énfasis2 8 2 2 2 2 2 3" xfId="6829" xr:uid="{C827B700-3F76-4E0A-AF08-5F8F1CE61BAF}"/>
    <cellStyle name="20% - Énfasis2 8 2 2 2 2 3" xfId="6830" xr:uid="{66B70DF2-E4BD-4664-A496-782574FA6518}"/>
    <cellStyle name="20% - Énfasis2 8 2 2 2 2 3 2" xfId="6831" xr:uid="{F341D98C-4247-4FD6-AC4D-F31C4F5B00EA}"/>
    <cellStyle name="20% - Énfasis2 8 2 2 2 2 4" xfId="6832" xr:uid="{1E6D6495-D0CA-4485-AC32-634BC4A5C85A}"/>
    <cellStyle name="20% - Énfasis2 8 2 2 2 3" xfId="6833" xr:uid="{BCA42EFE-C0E5-4735-B9AE-2015740CDB12}"/>
    <cellStyle name="20% - Énfasis2 8 2 2 2 3 2" xfId="6834" xr:uid="{4F09D7B1-ECE2-4EA7-ABEA-CFA7B146EF51}"/>
    <cellStyle name="20% - Énfasis2 8 2 2 2 3 2 2" xfId="6835" xr:uid="{0DFC63D3-39F1-4B6C-8A8F-B315EDD91B01}"/>
    <cellStyle name="20% - Énfasis2 8 2 2 2 3 3" xfId="6836" xr:uid="{5D95004F-4C21-4E43-85F8-7E6E52EB9A63}"/>
    <cellStyle name="20% - Énfasis2 8 2 2 2 4" xfId="6837" xr:uid="{5E379014-EB8E-46C7-B16D-67E884DE56EA}"/>
    <cellStyle name="20% - Énfasis2 8 2 2 2 4 2" xfId="6838" xr:uid="{C1D53D2E-2524-4F81-9D74-E411CC2F673F}"/>
    <cellStyle name="20% - Énfasis2 8 2 2 2 5" xfId="6839" xr:uid="{BE692816-A142-481F-8C5B-819B4823CB25}"/>
    <cellStyle name="20% - Énfasis2 8 2 2 3" xfId="6840" xr:uid="{B6A1D654-FB7C-448E-9F55-CF409B21617F}"/>
    <cellStyle name="20% - Énfasis2 8 2 2 3 2" xfId="6841" xr:uid="{DC968948-15C2-494B-950E-4558D777E18C}"/>
    <cellStyle name="20% - Énfasis2 8 2 2 3 2 2" xfId="6842" xr:uid="{5A26E1CC-D72D-45C8-B4FC-E03D9A1EC479}"/>
    <cellStyle name="20% - Énfasis2 8 2 2 3 2 2 2" xfId="6843" xr:uid="{D8E6D1F6-B093-48FD-B0F8-B9F77F35800A}"/>
    <cellStyle name="20% - Énfasis2 8 2 2 3 2 3" xfId="6844" xr:uid="{15360F83-850E-491E-B4FF-BC978F6EDD6A}"/>
    <cellStyle name="20% - Énfasis2 8 2 2 3 3" xfId="6845" xr:uid="{A7953244-ACCF-47FA-8890-13D7852855A8}"/>
    <cellStyle name="20% - Énfasis2 8 2 2 3 3 2" xfId="6846" xr:uid="{D514ED13-BB24-4B4D-B0BF-08EE0474A98D}"/>
    <cellStyle name="20% - Énfasis2 8 2 2 3 4" xfId="6847" xr:uid="{39ECA128-3A2D-472D-A69A-F40C08AE4565}"/>
    <cellStyle name="20% - Énfasis2 8 2 2 4" xfId="6848" xr:uid="{AFB532B2-7EFA-4C38-925A-503040CAB86C}"/>
    <cellStyle name="20% - Énfasis2 8 2 2 4 2" xfId="6849" xr:uid="{B157E8B6-A245-440F-BB6A-8FE62FB6FCFE}"/>
    <cellStyle name="20% - Énfasis2 8 2 2 4 2 2" xfId="6850" xr:uid="{CB83A23E-A938-494E-99C5-46B2BD0B8692}"/>
    <cellStyle name="20% - Énfasis2 8 2 2 4 3" xfId="6851" xr:uid="{091192CD-C668-470A-9EC7-90B7DA45E21F}"/>
    <cellStyle name="20% - Énfasis2 8 2 2 5" xfId="6852" xr:uid="{F85E61A4-81D1-47EE-9961-3CD8DD03B6A6}"/>
    <cellStyle name="20% - Énfasis2 8 2 2 5 2" xfId="6853" xr:uid="{C88C3F8C-7AC7-4AFC-8AF8-F70E80A8175F}"/>
    <cellStyle name="20% - Énfasis2 8 2 2 6" xfId="6854" xr:uid="{C64FFFF1-2C84-4671-81A0-1C330C672848}"/>
    <cellStyle name="20% - Énfasis2 8 2 3" xfId="6855" xr:uid="{E6BFE889-3DD8-45B8-B3A3-D6C162F2FC4C}"/>
    <cellStyle name="20% - Énfasis2 8 2 3 2" xfId="6856" xr:uid="{1193F00B-6897-4B14-A014-72399D17B693}"/>
    <cellStyle name="20% - Énfasis2 8 2 3 2 2" xfId="6857" xr:uid="{BAFD125D-2F90-43F5-983A-0D639A5DD28D}"/>
    <cellStyle name="20% - Énfasis2 8 2 3 2 2 2" xfId="6858" xr:uid="{3CF77A34-C7B1-4F21-9EDD-43B6DA452E91}"/>
    <cellStyle name="20% - Énfasis2 8 2 3 2 2 2 2" xfId="6859" xr:uid="{4BEDE9BD-D7E7-4183-9F8F-B940B68C29A6}"/>
    <cellStyle name="20% - Énfasis2 8 2 3 2 2 3" xfId="6860" xr:uid="{9B7C834F-9352-4C5C-92B4-734BA1966E75}"/>
    <cellStyle name="20% - Énfasis2 8 2 3 2 3" xfId="6861" xr:uid="{15C96753-53FD-431A-8103-245A06C7005D}"/>
    <cellStyle name="20% - Énfasis2 8 2 3 2 3 2" xfId="6862" xr:uid="{F533430E-2A69-4A93-ABDE-8B0A52C3AFA5}"/>
    <cellStyle name="20% - Énfasis2 8 2 3 2 4" xfId="6863" xr:uid="{DE083B3F-F51E-4963-8BAB-C84789CE1762}"/>
    <cellStyle name="20% - Énfasis2 8 2 3 3" xfId="6864" xr:uid="{908885BE-ECDD-456E-A1DE-8FF46124BC19}"/>
    <cellStyle name="20% - Énfasis2 8 2 3 3 2" xfId="6865" xr:uid="{2CBF98D4-D761-44FC-A466-C5F173526D5C}"/>
    <cellStyle name="20% - Énfasis2 8 2 3 3 2 2" xfId="6866" xr:uid="{2231AD33-7F90-4B81-B903-CEB2175D3FD6}"/>
    <cellStyle name="20% - Énfasis2 8 2 3 3 3" xfId="6867" xr:uid="{B211F422-41B7-4F92-8171-6950B2E08FB0}"/>
    <cellStyle name="20% - Énfasis2 8 2 3 4" xfId="6868" xr:uid="{81C6C653-5937-468F-AD44-E8BFC56C2087}"/>
    <cellStyle name="20% - Énfasis2 8 2 3 4 2" xfId="6869" xr:uid="{5BCA3120-B1E8-4DD5-993C-03A2014FCF50}"/>
    <cellStyle name="20% - Énfasis2 8 2 3 5" xfId="6870" xr:uid="{7ACFEBDB-50FC-4CCF-A6C1-3B17108BF4E8}"/>
    <cellStyle name="20% - Énfasis2 8 2 4" xfId="6871" xr:uid="{76D8F1A0-3348-4883-A8FC-1DBE94848FF1}"/>
    <cellStyle name="20% - Énfasis2 8 2 4 2" xfId="6872" xr:uid="{EA9C1CBD-5871-4B08-BF95-B934D31D6198}"/>
    <cellStyle name="20% - Énfasis2 8 2 4 2 2" xfId="6873" xr:uid="{C59881BC-7AEB-484C-A609-59CD86B1F482}"/>
    <cellStyle name="20% - Énfasis2 8 2 4 2 2 2" xfId="6874" xr:uid="{B8585EE5-89FF-4653-AAF0-192A58237174}"/>
    <cellStyle name="20% - Énfasis2 8 2 4 2 3" xfId="6875" xr:uid="{65BCA5E3-9134-4D58-A753-537CB896D8EA}"/>
    <cellStyle name="20% - Énfasis2 8 2 4 3" xfId="6876" xr:uid="{BA3DE0EB-06FF-45DA-A8B0-6A841B59E78A}"/>
    <cellStyle name="20% - Énfasis2 8 2 4 3 2" xfId="6877" xr:uid="{620E0201-27EB-4654-AA99-EB41AD20EFF0}"/>
    <cellStyle name="20% - Énfasis2 8 2 4 4" xfId="6878" xr:uid="{D06CD9EC-4270-43BA-8926-DD11A2835693}"/>
    <cellStyle name="20% - Énfasis2 8 2 5" xfId="6879" xr:uid="{663B6DDE-0C15-4D0B-AED3-2E5BE300E943}"/>
    <cellStyle name="20% - Énfasis2 8 2 5 2" xfId="6880" xr:uid="{F9912841-2B0B-4829-B59B-ABE3042BC213}"/>
    <cellStyle name="20% - Énfasis2 8 2 5 2 2" xfId="6881" xr:uid="{A7421EAA-CE16-41DA-9F86-F60F99C88D70}"/>
    <cellStyle name="20% - Énfasis2 8 2 5 3" xfId="6882" xr:uid="{C186667A-4192-4E09-9713-8A208C7CD92F}"/>
    <cellStyle name="20% - Énfasis2 8 2 6" xfId="6883" xr:uid="{4E41CC01-C2DB-48E1-8710-A990DD180B64}"/>
    <cellStyle name="20% - Énfasis2 8 2 6 2" xfId="6884" xr:uid="{4DFE61E1-741B-45EA-B68C-0ABD1E834B1D}"/>
    <cellStyle name="20% - Énfasis2 8 2 7" xfId="6885" xr:uid="{8CBEF430-7475-4743-B09A-42C8D2762707}"/>
    <cellStyle name="20% - Énfasis2 8 2 8" xfId="6886" xr:uid="{BFDC7417-B771-4EC6-A508-B2679059ADBA}"/>
    <cellStyle name="20% - Énfasis2 8 2 9" xfId="6887" xr:uid="{FE9E99B7-9C29-4940-87DA-40375C22C419}"/>
    <cellStyle name="20% - Énfasis2 8 2_37. RESULTADO NEGOCIOS YOY" xfId="6888" xr:uid="{C2E4C7B6-6B55-413B-88B7-3124CBD849D8}"/>
    <cellStyle name="20% - Énfasis2 8 3" xfId="6889" xr:uid="{0F9A833D-8B13-4387-90AD-421FD7734F3C}"/>
    <cellStyle name="20% - Énfasis2 8 3 2" xfId="6890" xr:uid="{BCA42FDE-3930-45BB-9D2C-2CC897529762}"/>
    <cellStyle name="20% - Énfasis2 8 3 2 2" xfId="6891" xr:uid="{8F09F864-0C46-492C-8F9F-67003601805E}"/>
    <cellStyle name="20% - Énfasis2 8 3 2 2 2" xfId="6892" xr:uid="{45CA54C5-395A-4602-8E82-33D52B10912C}"/>
    <cellStyle name="20% - Énfasis2 8 3 2 2 2 2" xfId="6893" xr:uid="{90F645FA-84DA-42BC-BC27-59DD74D59627}"/>
    <cellStyle name="20% - Énfasis2 8 3 2 2 2 2 2" xfId="6894" xr:uid="{6D0FE0E7-3F92-4424-A312-681418D1B52B}"/>
    <cellStyle name="20% - Énfasis2 8 3 2 2 2 3" xfId="6895" xr:uid="{B022F9FA-9941-4EBD-B8DA-3DAC68A7D3AB}"/>
    <cellStyle name="20% - Énfasis2 8 3 2 2 3" xfId="6896" xr:uid="{EAB02988-48A3-45B4-B847-1101FF7695CD}"/>
    <cellStyle name="20% - Énfasis2 8 3 2 2 3 2" xfId="6897" xr:uid="{60340B37-BB2A-4830-9422-31D3645AF6B9}"/>
    <cellStyle name="20% - Énfasis2 8 3 2 2 4" xfId="6898" xr:uid="{7AD64EF3-1451-4FDC-A295-1ACEBF7620A7}"/>
    <cellStyle name="20% - Énfasis2 8 3 2 3" xfId="6899" xr:uid="{45788755-A6B8-4A53-BFF7-CF28BE990F6D}"/>
    <cellStyle name="20% - Énfasis2 8 3 2 3 2" xfId="6900" xr:uid="{9DEB63C0-26AA-4529-9781-6AC0A4868E27}"/>
    <cellStyle name="20% - Énfasis2 8 3 2 3 2 2" xfId="6901" xr:uid="{BBC42A4F-0D10-42EC-9DBA-6E5DE99D622E}"/>
    <cellStyle name="20% - Énfasis2 8 3 2 3 3" xfId="6902" xr:uid="{638B5D31-097C-41F2-A011-874FAB1E3875}"/>
    <cellStyle name="20% - Énfasis2 8 3 2 4" xfId="6903" xr:uid="{CEB1DD61-A2D0-439D-9667-DBD54A916A9C}"/>
    <cellStyle name="20% - Énfasis2 8 3 2 4 2" xfId="6904" xr:uid="{712AEC66-7308-4B5F-81BB-60DCA704C657}"/>
    <cellStyle name="20% - Énfasis2 8 3 2 5" xfId="6905" xr:uid="{3A0C259F-5BF9-4066-BDCE-0B40F5B4322E}"/>
    <cellStyle name="20% - Énfasis2 8 3 3" xfId="6906" xr:uid="{53CADD01-935C-40E7-9B6C-E62B85B21519}"/>
    <cellStyle name="20% - Énfasis2 8 3 3 2" xfId="6907" xr:uid="{3A1BBD23-C9D5-4644-8113-67C139A858BC}"/>
    <cellStyle name="20% - Énfasis2 8 3 3 2 2" xfId="6908" xr:uid="{887E898B-5C44-425F-AA16-73502F22D638}"/>
    <cellStyle name="20% - Énfasis2 8 3 3 2 2 2" xfId="6909" xr:uid="{BB49D6D2-1EF5-4777-8F08-B3E19F407ECD}"/>
    <cellStyle name="20% - Énfasis2 8 3 3 2 3" xfId="6910" xr:uid="{03A86225-71D2-48EB-A1C8-9067DE092B08}"/>
    <cellStyle name="20% - Énfasis2 8 3 3 3" xfId="6911" xr:uid="{20BC8131-3722-4498-98D5-1A7B424CCF93}"/>
    <cellStyle name="20% - Énfasis2 8 3 3 3 2" xfId="6912" xr:uid="{DAD306DC-24AD-42CD-BA0C-AE9C2136BD96}"/>
    <cellStyle name="20% - Énfasis2 8 3 3 4" xfId="6913" xr:uid="{E6188663-34E6-4785-932B-E0C7AC99D97C}"/>
    <cellStyle name="20% - Énfasis2 8 3 4" xfId="6914" xr:uid="{487C285E-84E6-4A52-BD7F-A73A0783EF0A}"/>
    <cellStyle name="20% - Énfasis2 8 3 4 2" xfId="6915" xr:uid="{204B9510-654D-4917-AC9A-25E744265366}"/>
    <cellStyle name="20% - Énfasis2 8 3 4 2 2" xfId="6916" xr:uid="{17376B68-6562-4555-BDA0-ABE18C9B1CBB}"/>
    <cellStyle name="20% - Énfasis2 8 3 4 3" xfId="6917" xr:uid="{A182432C-4C94-4A92-BEFD-44D7DE6879FD}"/>
    <cellStyle name="20% - Énfasis2 8 3 5" xfId="6918" xr:uid="{8A735754-F740-4CB2-B0D9-D4C4825B3E3D}"/>
    <cellStyle name="20% - Énfasis2 8 3 5 2" xfId="6919" xr:uid="{841F470D-F961-4FEF-A80E-D4977A8BFC55}"/>
    <cellStyle name="20% - Énfasis2 8 3 6" xfId="6920" xr:uid="{ECDBA825-EB7C-45DD-B174-21216302CB55}"/>
    <cellStyle name="20% - Énfasis2 8 4" xfId="6921" xr:uid="{2B850ADD-B77E-41C7-ABBA-D4ABB38489D6}"/>
    <cellStyle name="20% - Énfasis2 8 4 2" xfId="6922" xr:uid="{CD9CF999-01B9-4E62-A4D9-C0F96FFB1B03}"/>
    <cellStyle name="20% - Énfasis2 8 4 2 2" xfId="6923" xr:uid="{4D5BB0F4-9A9B-4353-9AE5-7E2C763C702F}"/>
    <cellStyle name="20% - Énfasis2 8 4 2 2 2" xfId="6924" xr:uid="{FC709089-792F-49B6-83B4-159C1EE8057D}"/>
    <cellStyle name="20% - Énfasis2 8 4 2 2 2 2" xfId="6925" xr:uid="{DB5D2976-6F58-4C6E-8897-285AD1EED9DB}"/>
    <cellStyle name="20% - Énfasis2 8 4 2 2 3" xfId="6926" xr:uid="{160C605F-6A91-4CE3-AE9F-C850B8027B05}"/>
    <cellStyle name="20% - Énfasis2 8 4 2 3" xfId="6927" xr:uid="{FAB4E082-61F8-4509-A8A2-5A5556D2C1F6}"/>
    <cellStyle name="20% - Énfasis2 8 4 2 3 2" xfId="6928" xr:uid="{913BFC42-E539-43AF-9A06-8E5D5C7A57C5}"/>
    <cellStyle name="20% - Énfasis2 8 4 2 4" xfId="6929" xr:uid="{E2CD205C-9F89-4ABC-9947-E3EB42C2F734}"/>
    <cellStyle name="20% - Énfasis2 8 4 3" xfId="6930" xr:uid="{471B1EB6-EB56-458A-B21B-17F355D86284}"/>
    <cellStyle name="20% - Énfasis2 8 4 3 2" xfId="6931" xr:uid="{801D3FB5-FEF8-4255-87D2-67227F168CC5}"/>
    <cellStyle name="20% - Énfasis2 8 4 3 2 2" xfId="6932" xr:uid="{C395D21D-6512-4C27-BC1B-05946889EAFE}"/>
    <cellStyle name="20% - Énfasis2 8 4 3 3" xfId="6933" xr:uid="{DAEDD946-8E78-4DEF-8797-CAB7C5EEEE79}"/>
    <cellStyle name="20% - Énfasis2 8 4 4" xfId="6934" xr:uid="{65AC8C02-982D-4F75-B0DF-802EDC8C0144}"/>
    <cellStyle name="20% - Énfasis2 8 4 4 2" xfId="6935" xr:uid="{AEE76262-2471-4703-938E-43B313A70C74}"/>
    <cellStyle name="20% - Énfasis2 8 4 5" xfId="6936" xr:uid="{C666380A-ECFA-4139-9BB4-6DA7CBE1842C}"/>
    <cellStyle name="20% - Énfasis2 8 5" xfId="6937" xr:uid="{5B8776E4-CD33-43B9-88E5-02D4DE44A197}"/>
    <cellStyle name="20% - Énfasis2 8 5 2" xfId="6938" xr:uid="{11B24F6F-864F-47C3-A7B2-E6C7476D35F2}"/>
    <cellStyle name="20% - Énfasis2 8 5 2 2" xfId="6939" xr:uid="{960DEF36-0F57-4C2C-81B3-8C05A02A19B0}"/>
    <cellStyle name="20% - Énfasis2 8 5 2 2 2" xfId="6940" xr:uid="{5A9C2248-E693-4BA2-A8EE-527ACDC1E9DE}"/>
    <cellStyle name="20% - Énfasis2 8 5 2 3" xfId="6941" xr:uid="{8C53E748-D7A3-4D25-825D-13EC5410C782}"/>
    <cellStyle name="20% - Énfasis2 8 5 3" xfId="6942" xr:uid="{4C87E60F-0805-4F01-8F76-030268ED5632}"/>
    <cellStyle name="20% - Énfasis2 8 5 3 2" xfId="6943" xr:uid="{551B5776-B68E-43F8-A9C4-17554570516E}"/>
    <cellStyle name="20% - Énfasis2 8 5 4" xfId="6944" xr:uid="{9E23226A-888D-48B1-8622-15984A8D4F95}"/>
    <cellStyle name="20% - Énfasis2 8 6" xfId="6945" xr:uid="{D2363051-8AC6-45ED-9450-B24970F18ABA}"/>
    <cellStyle name="20% - Énfasis2 8 6 2" xfId="6946" xr:uid="{39B1C8C4-9BD1-405D-938C-A1ECA4BCEA31}"/>
    <cellStyle name="20% - Énfasis2 8 6 2 2" xfId="6947" xr:uid="{188E8395-3890-4607-861E-9FB5C79F79C0}"/>
    <cellStyle name="20% - Énfasis2 8 6 3" xfId="6948" xr:uid="{9376C296-AD4B-46D1-A69A-47BB7D4F0F49}"/>
    <cellStyle name="20% - Énfasis2 8 7" xfId="6949" xr:uid="{FA5F4CF0-E980-4BAD-8B4A-B11EEC3612AC}"/>
    <cellStyle name="20% - Énfasis2 8 7 2" xfId="6950" xr:uid="{BE431CF3-605A-4BBA-8CAE-279D488141A3}"/>
    <cellStyle name="20% - Énfasis2 8 8" xfId="6951" xr:uid="{949A6E47-53C1-4E8B-A4F1-E0FA7198CF1E}"/>
    <cellStyle name="20% - Énfasis2 8 9" xfId="6952" xr:uid="{88E3B5B4-AB47-4E21-94EC-C4A1C6336896}"/>
    <cellStyle name="20% - Énfasis2 8_37. RESULTADO NEGOCIOS YOY" xfId="6953" xr:uid="{EC136166-4901-47B6-A6CA-3338B3E03BC3}"/>
    <cellStyle name="20% - Énfasis2 9" xfId="6954" xr:uid="{42AC93F0-C279-4DB1-B0B0-1E33ECC011D6}"/>
    <cellStyle name="20% - Énfasis2 9 10" xfId="6955" xr:uid="{B7BE19ED-F4E8-415A-A79A-8FC2695AE226}"/>
    <cellStyle name="20% - Énfasis2 9 11" xfId="6956" xr:uid="{C697D4F0-D501-418C-BF78-1CF48FA00211}"/>
    <cellStyle name="20% - Énfasis2 9 12" xfId="6957" xr:uid="{B2AC825E-FB44-4056-91A2-27D7D0914DC1}"/>
    <cellStyle name="20% - Énfasis2 9 2" xfId="6958" xr:uid="{93BCABD4-0201-4DA3-B8F0-92787F2D80DD}"/>
    <cellStyle name="20% - Énfasis2 9 2 10" xfId="6959" xr:uid="{728C83ED-7A2B-4315-BAB8-0F527725ED54}"/>
    <cellStyle name="20% - Énfasis2 9 2 11" xfId="6960" xr:uid="{0601B4BD-985E-45F3-BEFA-E18A6DFE5B11}"/>
    <cellStyle name="20% - Énfasis2 9 2 2" xfId="6961" xr:uid="{34E61212-14FC-4A15-B8D3-B5C555F67C09}"/>
    <cellStyle name="20% - Énfasis2 9 2 2 2" xfId="6962" xr:uid="{4EF9ECCE-30A5-42F1-A459-4C0A44F4C797}"/>
    <cellStyle name="20% - Énfasis2 9 2 2 2 2" xfId="6963" xr:uid="{13D8B522-9125-4241-AC2F-FC5B17BE19AC}"/>
    <cellStyle name="20% - Énfasis2 9 2 2 2 2 2" xfId="6964" xr:uid="{EEF0D1C1-2186-4F3B-B535-938B6FA29B2E}"/>
    <cellStyle name="20% - Énfasis2 9 2 2 2 2 2 2" xfId="6965" xr:uid="{1935408A-2898-416B-BC8A-447F5F049782}"/>
    <cellStyle name="20% - Énfasis2 9 2 2 2 2 2 2 2" xfId="6966" xr:uid="{DE2F17A3-901C-4706-86D9-EAF007649CCC}"/>
    <cellStyle name="20% - Énfasis2 9 2 2 2 2 2 3" xfId="6967" xr:uid="{3A31B54A-9A9C-4EFD-A26B-A9440EB0F58B}"/>
    <cellStyle name="20% - Énfasis2 9 2 2 2 2 3" xfId="6968" xr:uid="{C58666C5-3E33-4068-9AD5-A52DDDBBB16A}"/>
    <cellStyle name="20% - Énfasis2 9 2 2 2 2 3 2" xfId="6969" xr:uid="{B05FEFD1-1C31-457C-8934-D10860778940}"/>
    <cellStyle name="20% - Énfasis2 9 2 2 2 2 4" xfId="6970" xr:uid="{19CC9385-A172-4E0A-A7E2-7F469B1D3F36}"/>
    <cellStyle name="20% - Énfasis2 9 2 2 2 3" xfId="6971" xr:uid="{E07CFBA3-FBC9-4F84-A165-B63C41D98A50}"/>
    <cellStyle name="20% - Énfasis2 9 2 2 2 3 2" xfId="6972" xr:uid="{F204B995-97F9-4CFF-BDD9-D1FDD3173ACD}"/>
    <cellStyle name="20% - Énfasis2 9 2 2 2 3 2 2" xfId="6973" xr:uid="{E34A4097-DEA2-4F7C-A396-AB424F169630}"/>
    <cellStyle name="20% - Énfasis2 9 2 2 2 3 3" xfId="6974" xr:uid="{C04762E5-6385-48B5-839D-FC3866EF029A}"/>
    <cellStyle name="20% - Énfasis2 9 2 2 2 4" xfId="6975" xr:uid="{A3EC4CD3-3755-419E-ACA5-9D8FFAA27624}"/>
    <cellStyle name="20% - Énfasis2 9 2 2 2 4 2" xfId="6976" xr:uid="{88E49900-C058-4927-A61E-34447702C22D}"/>
    <cellStyle name="20% - Énfasis2 9 2 2 2 5" xfId="6977" xr:uid="{C983FBC6-6D24-4FF2-B969-C09ADC4DAB2B}"/>
    <cellStyle name="20% - Énfasis2 9 2 2 3" xfId="6978" xr:uid="{993B2308-652F-40C5-9FEE-8BA50E390673}"/>
    <cellStyle name="20% - Énfasis2 9 2 2 3 2" xfId="6979" xr:uid="{B29D47E6-5F43-4091-ABC8-B78703918B02}"/>
    <cellStyle name="20% - Énfasis2 9 2 2 3 2 2" xfId="6980" xr:uid="{5D2AA527-2BE2-4EFE-98CC-2F510C8F9D81}"/>
    <cellStyle name="20% - Énfasis2 9 2 2 3 2 2 2" xfId="6981" xr:uid="{28DCE7BA-12CF-4AE7-94E3-807BAA67FFFA}"/>
    <cellStyle name="20% - Énfasis2 9 2 2 3 2 3" xfId="6982" xr:uid="{4AE9D618-657A-49B4-8521-CF61DB1019F9}"/>
    <cellStyle name="20% - Énfasis2 9 2 2 3 3" xfId="6983" xr:uid="{B5FEC5EC-B79C-4250-BC01-9939F2EC611D}"/>
    <cellStyle name="20% - Énfasis2 9 2 2 3 3 2" xfId="6984" xr:uid="{FA8DEB39-9484-4797-9923-605F6548A726}"/>
    <cellStyle name="20% - Énfasis2 9 2 2 3 4" xfId="6985" xr:uid="{E6CB8277-80C2-42C1-8040-6853E1146CBA}"/>
    <cellStyle name="20% - Énfasis2 9 2 2 4" xfId="6986" xr:uid="{621DD6D0-75FF-4752-8E58-FF3EE7DD6ADE}"/>
    <cellStyle name="20% - Énfasis2 9 2 2 4 2" xfId="6987" xr:uid="{DE815352-9B01-45AE-8C0C-A7401BBF9ED9}"/>
    <cellStyle name="20% - Énfasis2 9 2 2 4 2 2" xfId="6988" xr:uid="{37F6DF9B-65D8-412D-9ECC-1658209CD1E6}"/>
    <cellStyle name="20% - Énfasis2 9 2 2 4 3" xfId="6989" xr:uid="{255F4524-23C6-4DF7-AA77-3C837C1B56EF}"/>
    <cellStyle name="20% - Énfasis2 9 2 2 5" xfId="6990" xr:uid="{727F31DF-E762-4E25-A5FC-A5EB06C77EDC}"/>
    <cellStyle name="20% - Énfasis2 9 2 2 5 2" xfId="6991" xr:uid="{FF713A69-9FAD-44C2-B326-1518EB721778}"/>
    <cellStyle name="20% - Énfasis2 9 2 2 6" xfId="6992" xr:uid="{3A087087-D146-4F9D-B9BC-E364F18EAF8D}"/>
    <cellStyle name="20% - Énfasis2 9 2 3" xfId="6993" xr:uid="{6E247474-BE1B-485D-B6CD-70EA9E649F20}"/>
    <cellStyle name="20% - Énfasis2 9 2 3 2" xfId="6994" xr:uid="{45EC0762-F389-4A14-AEE4-E964B6AE729F}"/>
    <cellStyle name="20% - Énfasis2 9 2 3 2 2" xfId="6995" xr:uid="{370EFCFA-B0E5-4178-967A-DABAA956CD90}"/>
    <cellStyle name="20% - Énfasis2 9 2 3 2 2 2" xfId="6996" xr:uid="{F248A57E-E921-4606-887D-4A3D92001620}"/>
    <cellStyle name="20% - Énfasis2 9 2 3 2 2 2 2" xfId="6997" xr:uid="{51E97B9F-BB94-45DD-8F35-B6293ED2A6AC}"/>
    <cellStyle name="20% - Énfasis2 9 2 3 2 2 3" xfId="6998" xr:uid="{C6E3F4CA-C8BE-4210-AF20-B11AD5923F5C}"/>
    <cellStyle name="20% - Énfasis2 9 2 3 2 3" xfId="6999" xr:uid="{7BEA1C5E-D6A7-425A-9F07-68926CEA4686}"/>
    <cellStyle name="20% - Énfasis2 9 2 3 2 3 2" xfId="7000" xr:uid="{8950C9AF-28D3-494F-8CA7-028196A56D83}"/>
    <cellStyle name="20% - Énfasis2 9 2 3 2 4" xfId="7001" xr:uid="{8F90450A-12F6-4402-BCA8-AD09E48FACE4}"/>
    <cellStyle name="20% - Énfasis2 9 2 3 3" xfId="7002" xr:uid="{4AED31E1-A49F-46C8-9B50-D2112870034F}"/>
    <cellStyle name="20% - Énfasis2 9 2 3 3 2" xfId="7003" xr:uid="{8C05CF4E-2F8F-47CA-912B-F0482AB39918}"/>
    <cellStyle name="20% - Énfasis2 9 2 3 3 2 2" xfId="7004" xr:uid="{7BD53860-48B7-4E9B-B001-E823F560E2A3}"/>
    <cellStyle name="20% - Énfasis2 9 2 3 3 3" xfId="7005" xr:uid="{BF82477B-AEF5-4F1D-9219-038DFDA6EC53}"/>
    <cellStyle name="20% - Énfasis2 9 2 3 4" xfId="7006" xr:uid="{C774D860-F335-4AE8-A327-BD8DA68FACBE}"/>
    <cellStyle name="20% - Énfasis2 9 2 3 4 2" xfId="7007" xr:uid="{C204C7FE-23F7-4795-A8AA-391EF9943B5A}"/>
    <cellStyle name="20% - Énfasis2 9 2 3 5" xfId="7008" xr:uid="{28852DB5-6A94-4D7D-ACBB-2769335B0E80}"/>
    <cellStyle name="20% - Énfasis2 9 2 4" xfId="7009" xr:uid="{BB13622D-4FD6-47C6-A8A1-85E7686AADEE}"/>
    <cellStyle name="20% - Énfasis2 9 2 4 2" xfId="7010" xr:uid="{9EF1213C-492C-40B2-9987-8BE78C552982}"/>
    <cellStyle name="20% - Énfasis2 9 2 4 2 2" xfId="7011" xr:uid="{7AE79CCB-036A-4F8F-AB08-A2142CC0DA9E}"/>
    <cellStyle name="20% - Énfasis2 9 2 4 2 2 2" xfId="7012" xr:uid="{E68B8968-26D2-4B4F-A662-623CAC6292F9}"/>
    <cellStyle name="20% - Énfasis2 9 2 4 2 3" xfId="7013" xr:uid="{5F94910E-05FA-40CC-A67B-57B074325DFE}"/>
    <cellStyle name="20% - Énfasis2 9 2 4 3" xfId="7014" xr:uid="{5115BFB1-9F62-4BDC-8FDD-CFACCFEE67EA}"/>
    <cellStyle name="20% - Énfasis2 9 2 4 3 2" xfId="7015" xr:uid="{74B319F3-CB83-4F21-89FB-32FC48F73BB7}"/>
    <cellStyle name="20% - Énfasis2 9 2 4 4" xfId="7016" xr:uid="{72716BBB-0069-46B6-80DC-6BA6E45FF469}"/>
    <cellStyle name="20% - Énfasis2 9 2 5" xfId="7017" xr:uid="{B4719AD9-DB1F-4476-A2E8-B5D600A398A9}"/>
    <cellStyle name="20% - Énfasis2 9 2 5 2" xfId="7018" xr:uid="{84A2A7B4-EAC8-4CF5-A4E4-73E5FB879378}"/>
    <cellStyle name="20% - Énfasis2 9 2 5 2 2" xfId="7019" xr:uid="{1F3CC193-D9DC-4EFF-8582-1910FF06A6F4}"/>
    <cellStyle name="20% - Énfasis2 9 2 5 3" xfId="7020" xr:uid="{2AD73382-7F99-4FAA-A75E-065754A7B5B2}"/>
    <cellStyle name="20% - Énfasis2 9 2 6" xfId="7021" xr:uid="{960BEE14-7C81-4967-A699-97A825FC599C}"/>
    <cellStyle name="20% - Énfasis2 9 2 6 2" xfId="7022" xr:uid="{0263657F-431C-4C6A-B0AF-AF6C25165CC2}"/>
    <cellStyle name="20% - Énfasis2 9 2 7" xfId="7023" xr:uid="{49DFC283-2BCE-41E3-ADF8-6AC275BBAB85}"/>
    <cellStyle name="20% - Énfasis2 9 2 8" xfId="7024" xr:uid="{9ADD6EBA-5F8C-4CCA-8F77-AF16FB7BFE61}"/>
    <cellStyle name="20% - Énfasis2 9 2 9" xfId="7025" xr:uid="{71DDF957-0694-4305-A8C3-FD8A4388ED7C}"/>
    <cellStyle name="20% - Énfasis2 9 2_37. RESULTADO NEGOCIOS YOY" xfId="7026" xr:uid="{5AAB3622-5F7D-449F-8DF8-207976824410}"/>
    <cellStyle name="20% - Énfasis2 9 3" xfId="7027" xr:uid="{8F7C740F-1BC7-4AAB-9DE1-F1B50C3068B7}"/>
    <cellStyle name="20% - Énfasis2 9 3 2" xfId="7028" xr:uid="{5E0B65CC-0045-40FD-B032-01EC0954E50E}"/>
    <cellStyle name="20% - Énfasis2 9 3 2 2" xfId="7029" xr:uid="{2F3B8CCA-21AF-46CB-B29D-B504AA598CB3}"/>
    <cellStyle name="20% - Énfasis2 9 3 2 2 2" xfId="7030" xr:uid="{402684DB-A1BD-48AE-A963-3E907B397B89}"/>
    <cellStyle name="20% - Énfasis2 9 3 2 2 2 2" xfId="7031" xr:uid="{68C75EE8-3987-45FB-B170-881F7CA7F9C0}"/>
    <cellStyle name="20% - Énfasis2 9 3 2 2 2 2 2" xfId="7032" xr:uid="{348B17D1-9A8F-4F48-90A8-A9DF5E13AADB}"/>
    <cellStyle name="20% - Énfasis2 9 3 2 2 2 3" xfId="7033" xr:uid="{E67B998D-0F12-403F-A14D-EA3DC1980F40}"/>
    <cellStyle name="20% - Énfasis2 9 3 2 2 3" xfId="7034" xr:uid="{E20C406F-A5BF-4658-8B90-5620B8697446}"/>
    <cellStyle name="20% - Énfasis2 9 3 2 2 3 2" xfId="7035" xr:uid="{4D0401D1-4D71-428A-B3CD-368A99C852F8}"/>
    <cellStyle name="20% - Énfasis2 9 3 2 2 4" xfId="7036" xr:uid="{614353A8-55F2-4121-8D27-7803EF752F08}"/>
    <cellStyle name="20% - Énfasis2 9 3 2 3" xfId="7037" xr:uid="{B7E9B910-79E9-4446-BAF6-5ED30244AB30}"/>
    <cellStyle name="20% - Énfasis2 9 3 2 3 2" xfId="7038" xr:uid="{87A51170-F4F0-405B-A881-D8246241F5A3}"/>
    <cellStyle name="20% - Énfasis2 9 3 2 3 2 2" xfId="7039" xr:uid="{87D1EF9F-399C-42DC-9EA2-B2F599F24237}"/>
    <cellStyle name="20% - Énfasis2 9 3 2 3 3" xfId="7040" xr:uid="{646E2B97-0EEA-47BB-9CC5-5C1ACD1C3755}"/>
    <cellStyle name="20% - Énfasis2 9 3 2 4" xfId="7041" xr:uid="{76AFBC64-F4C6-4F78-9FED-29F3EFDE5CE4}"/>
    <cellStyle name="20% - Énfasis2 9 3 2 4 2" xfId="7042" xr:uid="{F3094D41-C802-4F04-889D-B9DD04B6695B}"/>
    <cellStyle name="20% - Énfasis2 9 3 2 5" xfId="7043" xr:uid="{69F439DB-C001-4CDE-B80D-0E02CA0E5340}"/>
    <cellStyle name="20% - Énfasis2 9 3 3" xfId="7044" xr:uid="{BD4634CB-9B23-43B5-A355-1E312F90B783}"/>
    <cellStyle name="20% - Énfasis2 9 3 3 2" xfId="7045" xr:uid="{E803684C-3FDF-440F-9E35-5624B6EF4769}"/>
    <cellStyle name="20% - Énfasis2 9 3 3 2 2" xfId="7046" xr:uid="{16F67F6B-1542-42A6-B209-DC7B986DDC9C}"/>
    <cellStyle name="20% - Énfasis2 9 3 3 2 2 2" xfId="7047" xr:uid="{80007E86-CE8A-4DAA-B45A-7E468867F0FF}"/>
    <cellStyle name="20% - Énfasis2 9 3 3 2 3" xfId="7048" xr:uid="{EE31A134-FD8C-432F-9664-A3C22E1E214A}"/>
    <cellStyle name="20% - Énfasis2 9 3 3 3" xfId="7049" xr:uid="{29DBFC53-F4F6-4DB7-8B06-42241DCB111E}"/>
    <cellStyle name="20% - Énfasis2 9 3 3 3 2" xfId="7050" xr:uid="{20976CE2-A51F-43F1-BEA6-D4A9B06799B1}"/>
    <cellStyle name="20% - Énfasis2 9 3 3 4" xfId="7051" xr:uid="{03B4E1D8-E637-4223-88D4-A34C3F6702C3}"/>
    <cellStyle name="20% - Énfasis2 9 3 4" xfId="7052" xr:uid="{81A228F9-724E-4492-AFFF-AA862B3A2D9E}"/>
    <cellStyle name="20% - Énfasis2 9 3 4 2" xfId="7053" xr:uid="{5DFC351E-BA2E-4CEB-AE22-7EDCEE817668}"/>
    <cellStyle name="20% - Énfasis2 9 3 4 2 2" xfId="7054" xr:uid="{EB677F57-3BB7-4E57-A44D-0F2F2013EE25}"/>
    <cellStyle name="20% - Énfasis2 9 3 4 3" xfId="7055" xr:uid="{9ECBDD24-618A-44E3-ABCD-CD67A053AD84}"/>
    <cellStyle name="20% - Énfasis2 9 3 5" xfId="7056" xr:uid="{177BCA54-73E4-4681-A2A2-7BFC9458147C}"/>
    <cellStyle name="20% - Énfasis2 9 3 5 2" xfId="7057" xr:uid="{27F6195F-4C3B-40AD-A289-1640942480B9}"/>
    <cellStyle name="20% - Énfasis2 9 3 6" xfId="7058" xr:uid="{40AE3B6E-BB33-4124-9F6C-BED85844E79B}"/>
    <cellStyle name="20% - Énfasis2 9 4" xfId="7059" xr:uid="{91F2693C-9FE1-4472-B03A-ABB6F4CB6F03}"/>
    <cellStyle name="20% - Énfasis2 9 4 2" xfId="7060" xr:uid="{1A74DCA2-EAEE-415D-A7E9-5CDF208DC3F7}"/>
    <cellStyle name="20% - Énfasis2 9 4 2 2" xfId="7061" xr:uid="{88F85377-EBD4-443C-8B33-5360C1475323}"/>
    <cellStyle name="20% - Énfasis2 9 4 2 2 2" xfId="7062" xr:uid="{559EA909-1611-43AC-948F-814CF0457DD8}"/>
    <cellStyle name="20% - Énfasis2 9 4 2 2 2 2" xfId="7063" xr:uid="{04393799-863E-45B1-9A86-F9BDBBB346FF}"/>
    <cellStyle name="20% - Énfasis2 9 4 2 2 3" xfId="7064" xr:uid="{2B838571-0AE7-4DC6-89C8-6D7BFD0087E2}"/>
    <cellStyle name="20% - Énfasis2 9 4 2 3" xfId="7065" xr:uid="{EDC1A7EF-DCF9-4D77-BDCC-3A859088E69B}"/>
    <cellStyle name="20% - Énfasis2 9 4 2 3 2" xfId="7066" xr:uid="{F431A4EF-4BF3-40B9-9E32-2E6D0F2C4CD8}"/>
    <cellStyle name="20% - Énfasis2 9 4 2 4" xfId="7067" xr:uid="{6B95EFDC-8FF6-44B9-AAA4-D6A1532A5D05}"/>
    <cellStyle name="20% - Énfasis2 9 4 3" xfId="7068" xr:uid="{D01E3263-EAAF-4381-BFA6-AD43E7511AA9}"/>
    <cellStyle name="20% - Énfasis2 9 4 3 2" xfId="7069" xr:uid="{3BD63450-EA9C-4DF6-B646-1AC766EE6748}"/>
    <cellStyle name="20% - Énfasis2 9 4 3 2 2" xfId="7070" xr:uid="{BA22D8AE-5F37-4E66-B82C-A9873F37666A}"/>
    <cellStyle name="20% - Énfasis2 9 4 3 3" xfId="7071" xr:uid="{735E46B5-CE08-4C63-874D-8F5C4F6CF766}"/>
    <cellStyle name="20% - Énfasis2 9 4 4" xfId="7072" xr:uid="{B541560C-5E17-4056-A7E9-84D849AF57C0}"/>
    <cellStyle name="20% - Énfasis2 9 4 4 2" xfId="7073" xr:uid="{2F1B1858-3EF1-4EF7-AC11-158FBA662F77}"/>
    <cellStyle name="20% - Énfasis2 9 4 5" xfId="7074" xr:uid="{D7C1BB53-CC27-40D4-AB8D-CF09A5BAE831}"/>
    <cellStyle name="20% - Énfasis2 9 5" xfId="7075" xr:uid="{2B278FA7-2675-41BD-96CA-DE90ED5E159D}"/>
    <cellStyle name="20% - Énfasis2 9 5 2" xfId="7076" xr:uid="{773941E0-EEDF-4884-BB02-37E414E6C5A9}"/>
    <cellStyle name="20% - Énfasis2 9 5 2 2" xfId="7077" xr:uid="{70A688F0-B6FF-40BC-BDE2-1E810B03B388}"/>
    <cellStyle name="20% - Énfasis2 9 5 2 2 2" xfId="7078" xr:uid="{56F8081C-5F7F-4447-8024-F5D32E30C902}"/>
    <cellStyle name="20% - Énfasis2 9 5 2 3" xfId="7079" xr:uid="{D282CECB-699D-4DF4-9D81-53D0895F5927}"/>
    <cellStyle name="20% - Énfasis2 9 5 3" xfId="7080" xr:uid="{19B4E030-D3C9-44B5-AD6E-25AA6477BB14}"/>
    <cellStyle name="20% - Énfasis2 9 5 3 2" xfId="7081" xr:uid="{3AAF000B-79ED-4A94-89AE-A2AC98340D08}"/>
    <cellStyle name="20% - Énfasis2 9 5 4" xfId="7082" xr:uid="{6FE9F659-F1D8-49BF-8C27-B5BF7B8D9202}"/>
    <cellStyle name="20% - Énfasis2 9 6" xfId="7083" xr:uid="{51F6A5E6-D97E-4769-836D-5C7810A6FF3C}"/>
    <cellStyle name="20% - Énfasis2 9 6 2" xfId="7084" xr:uid="{9D1B0655-BC29-4E59-94F9-95D0B57E596C}"/>
    <cellStyle name="20% - Énfasis2 9 6 2 2" xfId="7085" xr:uid="{82F4FB88-E80B-47F9-B0E3-4F4DD6C93C48}"/>
    <cellStyle name="20% - Énfasis2 9 6 3" xfId="7086" xr:uid="{D272CECC-FF2C-4E73-85BB-743A4EA8C100}"/>
    <cellStyle name="20% - Énfasis2 9 7" xfId="7087" xr:uid="{D47FE9BA-8255-4358-99C6-B7A202D0728F}"/>
    <cellStyle name="20% - Énfasis2 9 7 2" xfId="7088" xr:uid="{4406303C-9D11-45C2-9761-7A7E2FCD40A9}"/>
    <cellStyle name="20% - Énfasis2 9 8" xfId="7089" xr:uid="{642D7658-5BAF-4AE7-B531-BED0F0E06042}"/>
    <cellStyle name="20% - Énfasis2 9 9" xfId="7090" xr:uid="{D850D594-24E0-4867-984F-EB64322A4209}"/>
    <cellStyle name="20% - Énfasis2 9_37. RESULTADO NEGOCIOS YOY" xfId="7091" xr:uid="{34A5CE02-724A-47F5-8224-2E9A9063584B}"/>
    <cellStyle name="20% - Énfasis3 10" xfId="7092" xr:uid="{2B42C024-41E9-493E-A646-66B13DBC38AF}"/>
    <cellStyle name="20% - Énfasis3 10 10" xfId="7093" xr:uid="{97B28B68-6B2F-4078-92B3-F389F9783FBB}"/>
    <cellStyle name="20% - Énfasis3 10 11" xfId="7094" xr:uid="{920E3439-49ED-4ADC-AD24-04C4A495D617}"/>
    <cellStyle name="20% - Énfasis3 10 12" xfId="7095" xr:uid="{00E5C770-20A9-4DBA-B52F-295D2491529D}"/>
    <cellStyle name="20% - Énfasis3 10 2" xfId="7096" xr:uid="{6F11275E-074F-4807-A5C3-7BF70E102EB1}"/>
    <cellStyle name="20% - Énfasis3 10 2 2" xfId="7097" xr:uid="{C957B195-448B-4CFE-86FB-42E00827582E}"/>
    <cellStyle name="20% - Énfasis3 10 2 2 2" xfId="7098" xr:uid="{E3B3215E-F051-4916-9EA9-FBB6310EA42D}"/>
    <cellStyle name="20% - Énfasis3 10 2 2 2 2" xfId="7099" xr:uid="{0BF07606-A3D9-401B-B399-63D808A29A74}"/>
    <cellStyle name="20% - Énfasis3 10 2 2 2 2 2" xfId="7100" xr:uid="{27657E30-7C9A-4D6B-8706-886FA801DFAB}"/>
    <cellStyle name="20% - Énfasis3 10 2 2 2 2 2 2" xfId="7101" xr:uid="{1144EE10-9F8D-4EDE-A952-5F38DEFEAFC7}"/>
    <cellStyle name="20% - Énfasis3 10 2 2 2 2 2 2 2" xfId="7102" xr:uid="{14A7B462-1A98-4092-8F1F-BFAC94EE4C89}"/>
    <cellStyle name="20% - Énfasis3 10 2 2 2 2 2 3" xfId="7103" xr:uid="{58929A0D-CCF6-4DFD-9744-DDA8AB92AC70}"/>
    <cellStyle name="20% - Énfasis3 10 2 2 2 2 3" xfId="7104" xr:uid="{C4F56EB4-F361-402A-B1C7-3C2D7DCDDB85}"/>
    <cellStyle name="20% - Énfasis3 10 2 2 2 2 3 2" xfId="7105" xr:uid="{76547546-5256-4438-A827-7431F040BBD3}"/>
    <cellStyle name="20% - Énfasis3 10 2 2 2 2 4" xfId="7106" xr:uid="{8FD8869D-4D0C-4402-9F3C-64527A3C7953}"/>
    <cellStyle name="20% - Énfasis3 10 2 2 2 3" xfId="7107" xr:uid="{DF0F7DC7-0FA3-4EDB-867A-9983B8501DAC}"/>
    <cellStyle name="20% - Énfasis3 10 2 2 2 3 2" xfId="7108" xr:uid="{D7CC757C-5B80-486D-8650-89DE429D2D6A}"/>
    <cellStyle name="20% - Énfasis3 10 2 2 2 3 2 2" xfId="7109" xr:uid="{C1CF5BBE-8D44-441F-8E99-C8B7DA72B3B4}"/>
    <cellStyle name="20% - Énfasis3 10 2 2 2 3 3" xfId="7110" xr:uid="{B94048F5-9650-4DF3-8797-B2EB6E1549A3}"/>
    <cellStyle name="20% - Énfasis3 10 2 2 2 4" xfId="7111" xr:uid="{3F104D94-CA99-4AD4-AA30-1BF8B1397B99}"/>
    <cellStyle name="20% - Énfasis3 10 2 2 2 4 2" xfId="7112" xr:uid="{DE24AF74-E285-4E09-B4DB-4B51841D4F41}"/>
    <cellStyle name="20% - Énfasis3 10 2 2 2 5" xfId="7113" xr:uid="{00836103-AAF6-4C9E-B621-E540121AC53A}"/>
    <cellStyle name="20% - Énfasis3 10 2 2 3" xfId="7114" xr:uid="{3D61BB1C-B9FE-4D5E-9FDB-0D2C18F1750D}"/>
    <cellStyle name="20% - Énfasis3 10 2 2 3 2" xfId="7115" xr:uid="{81846FF1-BA86-4A85-94FC-AB88B06AF78B}"/>
    <cellStyle name="20% - Énfasis3 10 2 2 3 2 2" xfId="7116" xr:uid="{28055EC9-C320-408F-8B52-DB1FCE9EA713}"/>
    <cellStyle name="20% - Énfasis3 10 2 2 3 2 2 2" xfId="7117" xr:uid="{D33E017A-EF75-413F-97B1-5AF75CB4238E}"/>
    <cellStyle name="20% - Énfasis3 10 2 2 3 2 3" xfId="7118" xr:uid="{030F8B9E-58BC-47C0-9AAC-7ECF75E7044C}"/>
    <cellStyle name="20% - Énfasis3 10 2 2 3 3" xfId="7119" xr:uid="{B5BDFCFE-B683-49E4-BED2-3786F8CCEFE9}"/>
    <cellStyle name="20% - Énfasis3 10 2 2 3 3 2" xfId="7120" xr:uid="{676E3C98-313E-498B-8181-BCEE1BE24755}"/>
    <cellStyle name="20% - Énfasis3 10 2 2 3 4" xfId="7121" xr:uid="{234D98A8-6CD2-400E-A4F1-6FF56FE895A1}"/>
    <cellStyle name="20% - Énfasis3 10 2 2 4" xfId="7122" xr:uid="{55615156-E134-4A41-86C7-C55F862E6DF0}"/>
    <cellStyle name="20% - Énfasis3 10 2 2 4 2" xfId="7123" xr:uid="{B532D1A2-22B1-4CFB-AC28-C2E7520EC222}"/>
    <cellStyle name="20% - Énfasis3 10 2 2 4 2 2" xfId="7124" xr:uid="{388EABC9-F003-46EE-9E0D-A5D8103BB38A}"/>
    <cellStyle name="20% - Énfasis3 10 2 2 4 3" xfId="7125" xr:uid="{BB53597E-371F-472D-950F-4BDF83581723}"/>
    <cellStyle name="20% - Énfasis3 10 2 2 5" xfId="7126" xr:uid="{B96AF8E3-D813-473F-A8C6-4F6F3D12EF65}"/>
    <cellStyle name="20% - Énfasis3 10 2 2 5 2" xfId="7127" xr:uid="{E859C3FF-2E3A-41AC-A050-A403F11CB3DA}"/>
    <cellStyle name="20% - Énfasis3 10 2 2 6" xfId="7128" xr:uid="{918106BC-483A-44FB-88A4-005DC27D7059}"/>
    <cellStyle name="20% - Énfasis3 10 2 3" xfId="7129" xr:uid="{BA3C7ECE-1323-407D-A635-1215F1449195}"/>
    <cellStyle name="20% - Énfasis3 10 2 3 2" xfId="7130" xr:uid="{D276EC47-AE60-4A2F-B904-9B5D909F5FA4}"/>
    <cellStyle name="20% - Énfasis3 10 2 3 2 2" xfId="7131" xr:uid="{F5DFD2D4-6890-4295-B4FA-0EEF6E18D904}"/>
    <cellStyle name="20% - Énfasis3 10 2 3 2 2 2" xfId="7132" xr:uid="{3A503A2F-4E9A-49A3-9105-8AE3B0AC809E}"/>
    <cellStyle name="20% - Énfasis3 10 2 3 2 2 2 2" xfId="7133" xr:uid="{057AD960-6FB7-423D-99E8-D67D11BC7CE3}"/>
    <cellStyle name="20% - Énfasis3 10 2 3 2 2 3" xfId="7134" xr:uid="{E2DC69B4-74EB-4924-8272-A0E85DE45901}"/>
    <cellStyle name="20% - Énfasis3 10 2 3 2 3" xfId="7135" xr:uid="{9E3F82A3-2245-4898-97F1-2F08C8EFE54D}"/>
    <cellStyle name="20% - Énfasis3 10 2 3 2 3 2" xfId="7136" xr:uid="{3AC64B82-DC93-48B5-8879-CF8D0006C190}"/>
    <cellStyle name="20% - Énfasis3 10 2 3 2 4" xfId="7137" xr:uid="{F8F6A406-88F8-49D5-81FD-68A1CFB21D14}"/>
    <cellStyle name="20% - Énfasis3 10 2 3 3" xfId="7138" xr:uid="{D8302970-34BE-450C-8479-88F8DE329BD4}"/>
    <cellStyle name="20% - Énfasis3 10 2 3 3 2" xfId="7139" xr:uid="{28E48479-0DF9-4189-A84F-78A86A8C27AC}"/>
    <cellStyle name="20% - Énfasis3 10 2 3 3 2 2" xfId="7140" xr:uid="{D88AE542-2EA2-4970-99AF-428FB18AEE73}"/>
    <cellStyle name="20% - Énfasis3 10 2 3 3 3" xfId="7141" xr:uid="{8527A96A-0E01-4B84-B213-032F7CBC5733}"/>
    <cellStyle name="20% - Énfasis3 10 2 3 4" xfId="7142" xr:uid="{C65E2331-32B9-4E44-AFB4-5A7984E380EF}"/>
    <cellStyle name="20% - Énfasis3 10 2 3 4 2" xfId="7143" xr:uid="{FD9EF507-B64B-40AA-9632-7FB99E20BEF8}"/>
    <cellStyle name="20% - Énfasis3 10 2 3 5" xfId="7144" xr:uid="{4AEF87FB-0259-476A-A727-9A8968077217}"/>
    <cellStyle name="20% - Énfasis3 10 2 4" xfId="7145" xr:uid="{7796D4F6-3927-42BC-8B8C-53CA86536C68}"/>
    <cellStyle name="20% - Énfasis3 10 2 4 2" xfId="7146" xr:uid="{B618E2AE-E4A1-442C-9AA1-0EC2F08AF5D2}"/>
    <cellStyle name="20% - Énfasis3 10 2 4 2 2" xfId="7147" xr:uid="{6256F3ED-3CDF-4F44-8CA1-BE8DF90DD988}"/>
    <cellStyle name="20% - Énfasis3 10 2 4 2 2 2" xfId="7148" xr:uid="{83AC15D6-9C5F-46D8-B80C-68386EF41A62}"/>
    <cellStyle name="20% - Énfasis3 10 2 4 2 3" xfId="7149" xr:uid="{2AF0EF8E-E41E-493E-8237-95FD44FBC5E9}"/>
    <cellStyle name="20% - Énfasis3 10 2 4 3" xfId="7150" xr:uid="{F38B0DAF-0DF5-49A4-AD3A-A9263D74CB46}"/>
    <cellStyle name="20% - Énfasis3 10 2 4 3 2" xfId="7151" xr:uid="{3F7AF1A4-7C2F-424D-ACD6-9CC081EFAEF5}"/>
    <cellStyle name="20% - Énfasis3 10 2 4 4" xfId="7152" xr:uid="{1A846FB8-51A5-43C4-958A-E08A72C7A62B}"/>
    <cellStyle name="20% - Énfasis3 10 2 5" xfId="7153" xr:uid="{6697B0A0-BEE1-4CB9-A580-E4AEDAA46EC3}"/>
    <cellStyle name="20% - Énfasis3 10 2 5 2" xfId="7154" xr:uid="{D616A5A4-BE00-4BA2-9DA9-D937872C1124}"/>
    <cellStyle name="20% - Énfasis3 10 2 5 2 2" xfId="7155" xr:uid="{DA31ED35-5E08-40D2-83A1-866F04B11845}"/>
    <cellStyle name="20% - Énfasis3 10 2 5 3" xfId="7156" xr:uid="{4D7825AA-565C-4270-9815-236FD79B9CEA}"/>
    <cellStyle name="20% - Énfasis3 10 2 6" xfId="7157" xr:uid="{591975BF-8791-4A81-A9E6-029D5638F2F7}"/>
    <cellStyle name="20% - Énfasis3 10 2 6 2" xfId="7158" xr:uid="{F6CBB71C-5A64-44D1-AA58-DB992C13BD6D}"/>
    <cellStyle name="20% - Énfasis3 10 2 7" xfId="7159" xr:uid="{A19C08EF-5D8F-4582-852F-F7B04CB0DAA5}"/>
    <cellStyle name="20% - Énfasis3 10 3" xfId="7160" xr:uid="{81CD67FE-4D39-4D25-97A7-2ECFD5288847}"/>
    <cellStyle name="20% - Énfasis3 10 3 2" xfId="7161" xr:uid="{9DCACF1C-F99A-4ED4-8158-E42040F15EE6}"/>
    <cellStyle name="20% - Énfasis3 10 3 2 2" xfId="7162" xr:uid="{E99275C6-0460-4EDB-82BC-EDFC0AD715E6}"/>
    <cellStyle name="20% - Énfasis3 10 3 2 2 2" xfId="7163" xr:uid="{D763CC92-1B74-4248-B14C-BD58788EEA7B}"/>
    <cellStyle name="20% - Énfasis3 10 3 2 2 2 2" xfId="7164" xr:uid="{7C04D69F-2652-4B70-900E-2E30DF15F383}"/>
    <cellStyle name="20% - Énfasis3 10 3 2 2 2 2 2" xfId="7165" xr:uid="{7381A510-0411-4EAF-9405-A3681DADEE2D}"/>
    <cellStyle name="20% - Énfasis3 10 3 2 2 2 3" xfId="7166" xr:uid="{A07862F9-DD0C-4D35-9A86-511F678C9B91}"/>
    <cellStyle name="20% - Énfasis3 10 3 2 2 3" xfId="7167" xr:uid="{214C48ED-B965-4E7C-84C0-A9A1682E2A40}"/>
    <cellStyle name="20% - Énfasis3 10 3 2 2 3 2" xfId="7168" xr:uid="{3852E594-55A7-4B2B-9DC4-11183D65ACFD}"/>
    <cellStyle name="20% - Énfasis3 10 3 2 2 4" xfId="7169" xr:uid="{990F8108-963D-4A99-A82B-6AAA9FC6C987}"/>
    <cellStyle name="20% - Énfasis3 10 3 2 3" xfId="7170" xr:uid="{723F3B19-F299-45E0-AADB-8F8E4C4F3AD3}"/>
    <cellStyle name="20% - Énfasis3 10 3 2 3 2" xfId="7171" xr:uid="{5878D761-87D9-4CE3-8D25-80A3A38CB168}"/>
    <cellStyle name="20% - Énfasis3 10 3 2 3 2 2" xfId="7172" xr:uid="{6AFDBB01-671F-4971-A74D-B4D2339C2AB4}"/>
    <cellStyle name="20% - Énfasis3 10 3 2 3 3" xfId="7173" xr:uid="{43B5FBEC-3049-40F9-8D2E-A4A6D93490DB}"/>
    <cellStyle name="20% - Énfasis3 10 3 2 4" xfId="7174" xr:uid="{8296405A-D118-4208-83B7-96BB53316ED0}"/>
    <cellStyle name="20% - Énfasis3 10 3 2 4 2" xfId="7175" xr:uid="{F8E6F970-B130-487E-B97C-B9336887AE75}"/>
    <cellStyle name="20% - Énfasis3 10 3 2 5" xfId="7176" xr:uid="{D413269D-EF04-403F-B429-6D3E7DAFA54B}"/>
    <cellStyle name="20% - Énfasis3 10 3 3" xfId="7177" xr:uid="{BF85DE95-E8B8-4E03-9AD6-6CB5F07755F7}"/>
    <cellStyle name="20% - Énfasis3 10 3 3 2" xfId="7178" xr:uid="{73B83E79-6829-4576-BF08-ACAE87BFDE26}"/>
    <cellStyle name="20% - Énfasis3 10 3 3 2 2" xfId="7179" xr:uid="{BF7A6D52-FC3A-4A19-A13C-77A937944ACA}"/>
    <cellStyle name="20% - Énfasis3 10 3 3 2 2 2" xfId="7180" xr:uid="{C4C712BE-ED5D-403C-810D-CCF052A54120}"/>
    <cellStyle name="20% - Énfasis3 10 3 3 2 3" xfId="7181" xr:uid="{E9F1BF97-4105-4A40-BA6B-27477320ED96}"/>
    <cellStyle name="20% - Énfasis3 10 3 3 3" xfId="7182" xr:uid="{419D5703-A6E8-4A54-B470-472F5D28077C}"/>
    <cellStyle name="20% - Énfasis3 10 3 3 3 2" xfId="7183" xr:uid="{F2FA563B-2DFB-4D06-A3CC-E6462B160673}"/>
    <cellStyle name="20% - Énfasis3 10 3 3 4" xfId="7184" xr:uid="{90A183EF-6911-476B-AD69-4289277CC100}"/>
    <cellStyle name="20% - Énfasis3 10 3 4" xfId="7185" xr:uid="{505DD39A-8059-4A30-A16F-93E26E69DD94}"/>
    <cellStyle name="20% - Énfasis3 10 3 4 2" xfId="7186" xr:uid="{77629A7F-8957-4932-9539-D4D826B9D6EA}"/>
    <cellStyle name="20% - Énfasis3 10 3 4 2 2" xfId="7187" xr:uid="{FE6D72EB-7F15-4262-9B0F-75C2CFEB66F1}"/>
    <cellStyle name="20% - Énfasis3 10 3 4 3" xfId="7188" xr:uid="{AB8E4EFD-7CFD-49FD-8FC7-3834DC277FE9}"/>
    <cellStyle name="20% - Énfasis3 10 3 5" xfId="7189" xr:uid="{20A281A2-5995-4241-93AC-3675A41E3181}"/>
    <cellStyle name="20% - Énfasis3 10 3 5 2" xfId="7190" xr:uid="{BEFA9DAB-C5A7-4571-A20C-C2B6F1C0A2B7}"/>
    <cellStyle name="20% - Énfasis3 10 3 6" xfId="7191" xr:uid="{914F6A61-66AD-49FA-920F-451CE6E738AB}"/>
    <cellStyle name="20% - Énfasis3 10 4" xfId="7192" xr:uid="{B8E530FF-4FB2-4F12-8C9C-8FA6C9B67D4F}"/>
    <cellStyle name="20% - Énfasis3 10 4 2" xfId="7193" xr:uid="{69B6E318-6BAA-4909-A0B4-08FE560BE62D}"/>
    <cellStyle name="20% - Énfasis3 10 4 2 2" xfId="7194" xr:uid="{46BC329C-E3E3-450C-8FEA-C98ABA636F1B}"/>
    <cellStyle name="20% - Énfasis3 10 4 2 2 2" xfId="7195" xr:uid="{F20F2597-7685-4026-B47A-A451745E3FDE}"/>
    <cellStyle name="20% - Énfasis3 10 4 2 2 2 2" xfId="7196" xr:uid="{8E963691-4A34-404E-9441-865F8A030CBC}"/>
    <cellStyle name="20% - Énfasis3 10 4 2 2 3" xfId="7197" xr:uid="{D6F8A1F4-4C6E-4AA6-A388-6B7AE527B3F6}"/>
    <cellStyle name="20% - Énfasis3 10 4 2 3" xfId="7198" xr:uid="{BD06EE5B-6E05-4368-9110-5E15A31CFF1B}"/>
    <cellStyle name="20% - Énfasis3 10 4 2 3 2" xfId="7199" xr:uid="{ABA65191-2993-4158-BC9E-2EA3AE0EF599}"/>
    <cellStyle name="20% - Énfasis3 10 4 2 4" xfId="7200" xr:uid="{595A21E1-6016-4C04-8686-8C8BA9819103}"/>
    <cellStyle name="20% - Énfasis3 10 4 3" xfId="7201" xr:uid="{C4D9F244-F2FA-469E-85E6-67598158079E}"/>
    <cellStyle name="20% - Énfasis3 10 4 3 2" xfId="7202" xr:uid="{7B153AB1-7C8F-484B-A3CD-424792885451}"/>
    <cellStyle name="20% - Énfasis3 10 4 3 2 2" xfId="7203" xr:uid="{6B28D1E4-EEF6-4531-BD98-F36EC2F3BAA1}"/>
    <cellStyle name="20% - Énfasis3 10 4 3 3" xfId="7204" xr:uid="{2AFB26C1-C7A9-487D-9766-5BDB4FB84B58}"/>
    <cellStyle name="20% - Énfasis3 10 4 4" xfId="7205" xr:uid="{2CADA7D9-CBE4-4F0D-9389-E5DB31E91254}"/>
    <cellStyle name="20% - Énfasis3 10 4 4 2" xfId="7206" xr:uid="{5819C551-345B-440D-AC41-97D4B21347FC}"/>
    <cellStyle name="20% - Énfasis3 10 4 5" xfId="7207" xr:uid="{D415E5BC-BB78-40D4-AE83-BDAE4076727E}"/>
    <cellStyle name="20% - Énfasis3 10 5" xfId="7208" xr:uid="{4D2544DF-896F-47F0-AF4C-5A647930E229}"/>
    <cellStyle name="20% - Énfasis3 10 5 2" xfId="7209" xr:uid="{14E6184A-0A09-4B26-B91F-B978CE993CEF}"/>
    <cellStyle name="20% - Énfasis3 10 5 2 2" xfId="7210" xr:uid="{E2ED3F06-9C0A-4B7C-B7C9-D4411FDEF8BE}"/>
    <cellStyle name="20% - Énfasis3 10 5 2 2 2" xfId="7211" xr:uid="{0A95C973-B1D0-48A5-A70C-E38D5EBD8C94}"/>
    <cellStyle name="20% - Énfasis3 10 5 2 3" xfId="7212" xr:uid="{98142E93-3968-439A-AE3D-20CEF75D9011}"/>
    <cellStyle name="20% - Énfasis3 10 5 3" xfId="7213" xr:uid="{BD07192C-9BBB-4A7A-B675-2377F7DDB667}"/>
    <cellStyle name="20% - Énfasis3 10 5 3 2" xfId="7214" xr:uid="{97663744-7F3E-4E82-A351-3A3853D56DE3}"/>
    <cellStyle name="20% - Énfasis3 10 5 4" xfId="7215" xr:uid="{C3D96C8F-4F48-431E-BF97-32B6103AA2C0}"/>
    <cellStyle name="20% - Énfasis3 10 6" xfId="7216" xr:uid="{D35ADB3B-BA0A-48F3-9B40-38945DF3B2B2}"/>
    <cellStyle name="20% - Énfasis3 10 6 2" xfId="7217" xr:uid="{FA0F8CF8-7CF1-4CD3-812F-3495D183D21A}"/>
    <cellStyle name="20% - Énfasis3 10 6 2 2" xfId="7218" xr:uid="{513FE331-545E-401C-A586-A06E08C6FB64}"/>
    <cellStyle name="20% - Énfasis3 10 6 3" xfId="7219" xr:uid="{96A14772-4DBD-487B-A7C4-BE4CCA63F386}"/>
    <cellStyle name="20% - Énfasis3 10 7" xfId="7220" xr:uid="{90EBD608-FC1F-4941-831B-5B44F7130181}"/>
    <cellStyle name="20% - Énfasis3 10 7 2" xfId="7221" xr:uid="{6A532BE7-3B9B-4437-A10A-B3C417A8708D}"/>
    <cellStyle name="20% - Énfasis3 10 8" xfId="7222" xr:uid="{DE20870D-3AD6-4F59-A80C-B3E932B2802A}"/>
    <cellStyle name="20% - Énfasis3 10 9" xfId="7223" xr:uid="{D0D90BEC-1565-4054-B120-C395CED76499}"/>
    <cellStyle name="20% - Énfasis3 10_37. RESULTADO NEGOCIOS YOY" xfId="7224" xr:uid="{04FEEDEF-616A-46E9-B877-69CBD1C6C48E}"/>
    <cellStyle name="20% - Énfasis3 11" xfId="7225" xr:uid="{201B6DBB-64A9-418B-8AA2-A528D0F97ED4}"/>
    <cellStyle name="20% - Énfasis3 11 10" xfId="7226" xr:uid="{755B1D90-81B5-4075-89F2-92EDF8D68650}"/>
    <cellStyle name="20% - Énfasis3 11 11" xfId="7227" xr:uid="{F03D8E73-847E-4B14-A9E7-4727FCA57286}"/>
    <cellStyle name="20% - Énfasis3 11 12" xfId="7228" xr:uid="{92EFB571-0462-401C-A938-DE6CBBC976E3}"/>
    <cellStyle name="20% - Énfasis3 11 2" xfId="7229" xr:uid="{C7ABDF31-EA30-45B5-B945-8B7F0FE33866}"/>
    <cellStyle name="20% - Énfasis3 11 2 2" xfId="7230" xr:uid="{661BF8BC-4A16-4654-806A-F8497EDF01E2}"/>
    <cellStyle name="20% - Énfasis3 11 2 2 2" xfId="7231" xr:uid="{59E62699-E377-4E61-8280-EF8CADFCDB4D}"/>
    <cellStyle name="20% - Énfasis3 11 2 2 2 2" xfId="7232" xr:uid="{7319843C-C854-436B-B385-8D36F8D6DD65}"/>
    <cellStyle name="20% - Énfasis3 11 2 2 2 2 2" xfId="7233" xr:uid="{0DA5EC15-2E0C-4A30-929F-495217919D02}"/>
    <cellStyle name="20% - Énfasis3 11 2 2 2 2 2 2" xfId="7234" xr:uid="{2DBEBFDB-6C33-4C01-BF19-F065E57E28E3}"/>
    <cellStyle name="20% - Énfasis3 11 2 2 2 2 2 2 2" xfId="7235" xr:uid="{1D897D1B-02B1-466C-BD26-87C61CEDF21D}"/>
    <cellStyle name="20% - Énfasis3 11 2 2 2 2 2 3" xfId="7236" xr:uid="{9BC2EDFA-2B90-4D1C-9072-89CE188EFBB1}"/>
    <cellStyle name="20% - Énfasis3 11 2 2 2 2 3" xfId="7237" xr:uid="{CEEB4B2E-D183-4BF9-96A6-BBD0B55EFED1}"/>
    <cellStyle name="20% - Énfasis3 11 2 2 2 2 3 2" xfId="7238" xr:uid="{2DD12C1D-E64A-4B8B-8597-B4C5A1CB7EBC}"/>
    <cellStyle name="20% - Énfasis3 11 2 2 2 2 4" xfId="7239" xr:uid="{DA978369-857F-4C63-983E-C9D4AA2A4AA0}"/>
    <cellStyle name="20% - Énfasis3 11 2 2 2 3" xfId="7240" xr:uid="{B8C5670A-C657-4BC7-8BA5-0FD9DBF9CE62}"/>
    <cellStyle name="20% - Énfasis3 11 2 2 2 3 2" xfId="7241" xr:uid="{9CA3951E-06D7-4AB4-9C32-14254E9A88C9}"/>
    <cellStyle name="20% - Énfasis3 11 2 2 2 3 2 2" xfId="7242" xr:uid="{01929F26-9AA9-4ACF-BC3C-02589FE278DF}"/>
    <cellStyle name="20% - Énfasis3 11 2 2 2 3 3" xfId="7243" xr:uid="{7C57B660-285D-4C69-93F8-C98D224F1B9A}"/>
    <cellStyle name="20% - Énfasis3 11 2 2 2 4" xfId="7244" xr:uid="{3398BD2A-6836-4C7E-A65B-375E9EE45A97}"/>
    <cellStyle name="20% - Énfasis3 11 2 2 2 4 2" xfId="7245" xr:uid="{4FFF2D09-FDCB-4076-A25A-62D1C0C45C01}"/>
    <cellStyle name="20% - Énfasis3 11 2 2 2 5" xfId="7246" xr:uid="{8A5B3F33-55B8-4CC9-8481-8A03383D018B}"/>
    <cellStyle name="20% - Énfasis3 11 2 2 3" xfId="7247" xr:uid="{4EE8428B-5B42-41FA-82D8-19CD3D0C381B}"/>
    <cellStyle name="20% - Énfasis3 11 2 2 3 2" xfId="7248" xr:uid="{CBCC2D46-C5BA-4B10-A357-3A4B46678AFF}"/>
    <cellStyle name="20% - Énfasis3 11 2 2 3 2 2" xfId="7249" xr:uid="{D94DA8C5-5246-4DEA-A2AF-E65D0BCDB604}"/>
    <cellStyle name="20% - Énfasis3 11 2 2 3 2 2 2" xfId="7250" xr:uid="{52F802CF-9F12-48D8-ABAC-10AA89AB5A12}"/>
    <cellStyle name="20% - Énfasis3 11 2 2 3 2 3" xfId="7251" xr:uid="{D4C2557A-8D19-4038-B18C-1588E73A4D68}"/>
    <cellStyle name="20% - Énfasis3 11 2 2 3 3" xfId="7252" xr:uid="{3B9C67F6-4BBD-4B83-A1D7-6DC2C1EEC78F}"/>
    <cellStyle name="20% - Énfasis3 11 2 2 3 3 2" xfId="7253" xr:uid="{F4179BF6-3E60-40C8-833A-7BCF84DA4DFB}"/>
    <cellStyle name="20% - Énfasis3 11 2 2 3 4" xfId="7254" xr:uid="{9968DE8B-BB6F-42A1-8658-839AB70DB618}"/>
    <cellStyle name="20% - Énfasis3 11 2 2 4" xfId="7255" xr:uid="{B7600419-6E1D-49F2-8201-71132976EDA3}"/>
    <cellStyle name="20% - Énfasis3 11 2 2 4 2" xfId="7256" xr:uid="{951A7DF3-9010-49BC-817F-CA3D15670C4A}"/>
    <cellStyle name="20% - Énfasis3 11 2 2 4 2 2" xfId="7257" xr:uid="{C9717CE9-399A-4DB9-BB28-83080A2F5793}"/>
    <cellStyle name="20% - Énfasis3 11 2 2 4 3" xfId="7258" xr:uid="{0BC8C035-2780-4591-B0DA-51333554B465}"/>
    <cellStyle name="20% - Énfasis3 11 2 2 5" xfId="7259" xr:uid="{98EBF3F0-32E3-4F2C-9769-FE6EA1203CCD}"/>
    <cellStyle name="20% - Énfasis3 11 2 2 5 2" xfId="7260" xr:uid="{15E49F28-ED21-4F60-9EF3-2EC0C00A2051}"/>
    <cellStyle name="20% - Énfasis3 11 2 2 6" xfId="7261" xr:uid="{6CBAF37E-3644-4216-9022-F03BDD467530}"/>
    <cellStyle name="20% - Énfasis3 11 2 3" xfId="7262" xr:uid="{ACCD5D81-5B84-4299-B748-70995F9B019C}"/>
    <cellStyle name="20% - Énfasis3 11 2 3 2" xfId="7263" xr:uid="{E1592370-B6C7-4DC5-AD78-F5B227847133}"/>
    <cellStyle name="20% - Énfasis3 11 2 3 2 2" xfId="7264" xr:uid="{3CD3D363-F462-4E6E-8DD8-526FE3C07DA1}"/>
    <cellStyle name="20% - Énfasis3 11 2 3 2 2 2" xfId="7265" xr:uid="{8B0F5671-195F-4894-BD16-D251300F7457}"/>
    <cellStyle name="20% - Énfasis3 11 2 3 2 2 2 2" xfId="7266" xr:uid="{CF725A7B-E3D1-451E-BDA8-7E52FF9E38A4}"/>
    <cellStyle name="20% - Énfasis3 11 2 3 2 2 3" xfId="7267" xr:uid="{E4D2E231-F54F-4C3C-BA97-07D6C6DA15C6}"/>
    <cellStyle name="20% - Énfasis3 11 2 3 2 3" xfId="7268" xr:uid="{CF0E977D-BAA4-4759-BD07-5B253547433E}"/>
    <cellStyle name="20% - Énfasis3 11 2 3 2 3 2" xfId="7269" xr:uid="{C80B5733-E694-4B49-AAF6-D431FDA4E62F}"/>
    <cellStyle name="20% - Énfasis3 11 2 3 2 4" xfId="7270" xr:uid="{2FE106D1-921E-497B-9A9E-60FA96CD97FB}"/>
    <cellStyle name="20% - Énfasis3 11 2 3 3" xfId="7271" xr:uid="{1CA5A1B9-85DD-4DB3-9A9F-66515814AE31}"/>
    <cellStyle name="20% - Énfasis3 11 2 3 3 2" xfId="7272" xr:uid="{3FCE4533-241E-4F91-9410-10F7419A98D6}"/>
    <cellStyle name="20% - Énfasis3 11 2 3 3 2 2" xfId="7273" xr:uid="{07B8CD35-99D5-460F-9272-1BD3B9BD75A0}"/>
    <cellStyle name="20% - Énfasis3 11 2 3 3 3" xfId="7274" xr:uid="{7C5C4CBE-9F3F-4AD6-8689-C9A684E541F1}"/>
    <cellStyle name="20% - Énfasis3 11 2 3 4" xfId="7275" xr:uid="{B7E3D2CE-A0C9-421B-908F-B82E5AA95C1D}"/>
    <cellStyle name="20% - Énfasis3 11 2 3 4 2" xfId="7276" xr:uid="{99D32624-2AB2-4666-9C8C-9DA10B26E8F0}"/>
    <cellStyle name="20% - Énfasis3 11 2 3 5" xfId="7277" xr:uid="{0754D2E1-DB0E-441E-A4FA-3CD65663F216}"/>
    <cellStyle name="20% - Énfasis3 11 2 4" xfId="7278" xr:uid="{012592E9-1401-43CE-9E43-C4319AFD5828}"/>
    <cellStyle name="20% - Énfasis3 11 2 4 2" xfId="7279" xr:uid="{158B7822-91AB-47CF-A626-012ACA16DDAB}"/>
    <cellStyle name="20% - Énfasis3 11 2 4 2 2" xfId="7280" xr:uid="{2C2E0670-E2FA-4ACC-A99C-20A8E4B45184}"/>
    <cellStyle name="20% - Énfasis3 11 2 4 2 2 2" xfId="7281" xr:uid="{8ADC3EE2-F240-4063-9F2C-50C7B88A3FCE}"/>
    <cellStyle name="20% - Énfasis3 11 2 4 2 3" xfId="7282" xr:uid="{B33AE207-547B-4286-A726-BFD7BCE015D5}"/>
    <cellStyle name="20% - Énfasis3 11 2 4 3" xfId="7283" xr:uid="{16E34AD3-E5BA-4060-8FD4-E43DFB96BD70}"/>
    <cellStyle name="20% - Énfasis3 11 2 4 3 2" xfId="7284" xr:uid="{F228CF76-7E89-4BA9-A788-292440098E06}"/>
    <cellStyle name="20% - Énfasis3 11 2 4 4" xfId="7285" xr:uid="{7F777FCB-FB71-4AC3-AD1F-1F99718B087A}"/>
    <cellStyle name="20% - Énfasis3 11 2 5" xfId="7286" xr:uid="{8242E3E5-1D07-4649-9EC0-EAD2F7C6FF11}"/>
    <cellStyle name="20% - Énfasis3 11 2 5 2" xfId="7287" xr:uid="{2D9214F6-6C5A-4DC3-BFC4-C2362354B9D9}"/>
    <cellStyle name="20% - Énfasis3 11 2 5 2 2" xfId="7288" xr:uid="{736F6822-8B81-4B35-B612-9AF7EADDE9A6}"/>
    <cellStyle name="20% - Énfasis3 11 2 5 3" xfId="7289" xr:uid="{6DB90D3A-640E-4E0E-9210-D68EA03100CC}"/>
    <cellStyle name="20% - Énfasis3 11 2 6" xfId="7290" xr:uid="{51FE36E8-35EC-4F0A-A923-BDE6A66F9E9C}"/>
    <cellStyle name="20% - Énfasis3 11 2 6 2" xfId="7291" xr:uid="{FB0E7456-EF7B-499D-941B-7682F22E706D}"/>
    <cellStyle name="20% - Énfasis3 11 2 7" xfId="7292" xr:uid="{9535617B-D5F8-4570-8B80-947EFE0C8890}"/>
    <cellStyle name="20% - Énfasis3 11 3" xfId="7293" xr:uid="{ED300363-8B47-43FA-8E76-4E6166878CA5}"/>
    <cellStyle name="20% - Énfasis3 11 3 2" xfId="7294" xr:uid="{164AE3CC-8DD1-481F-82DA-A39CAFDF01B4}"/>
    <cellStyle name="20% - Énfasis3 11 3 2 2" xfId="7295" xr:uid="{ABF46271-3345-4DDA-8632-3E9309C0C346}"/>
    <cellStyle name="20% - Énfasis3 11 3 2 2 2" xfId="7296" xr:uid="{38FC9AD1-F7DD-42D6-86BA-1DC0FB85F160}"/>
    <cellStyle name="20% - Énfasis3 11 3 2 2 2 2" xfId="7297" xr:uid="{79B882A0-62CD-4E3F-B9A1-F6A660D864E2}"/>
    <cellStyle name="20% - Énfasis3 11 3 2 2 2 2 2" xfId="7298" xr:uid="{C75DABCA-2D09-47B0-A946-E3BC2127F4D3}"/>
    <cellStyle name="20% - Énfasis3 11 3 2 2 2 3" xfId="7299" xr:uid="{C62C2B22-F36D-4B0F-B031-F79AA663F745}"/>
    <cellStyle name="20% - Énfasis3 11 3 2 2 3" xfId="7300" xr:uid="{0562A3AA-73B8-4B55-94B3-47E1FAB48F3E}"/>
    <cellStyle name="20% - Énfasis3 11 3 2 2 3 2" xfId="7301" xr:uid="{46FAB358-B065-4E84-9D71-FE03A0D26430}"/>
    <cellStyle name="20% - Énfasis3 11 3 2 2 4" xfId="7302" xr:uid="{F261497A-F210-43B4-99ED-BB8B26F1C2DA}"/>
    <cellStyle name="20% - Énfasis3 11 3 2 3" xfId="7303" xr:uid="{D7E5B667-F252-47A9-BF0D-911D21982714}"/>
    <cellStyle name="20% - Énfasis3 11 3 2 3 2" xfId="7304" xr:uid="{B35D6D91-4B65-4F17-B358-D3EE696DAECF}"/>
    <cellStyle name="20% - Énfasis3 11 3 2 3 2 2" xfId="7305" xr:uid="{69EEE6AB-8676-495A-A3BB-A91BD21C158E}"/>
    <cellStyle name="20% - Énfasis3 11 3 2 3 3" xfId="7306" xr:uid="{1F5AEE53-CA14-4549-93B7-EB2D060B74A4}"/>
    <cellStyle name="20% - Énfasis3 11 3 2 4" xfId="7307" xr:uid="{3F252375-BBF2-41FD-9F68-B400E0FC6920}"/>
    <cellStyle name="20% - Énfasis3 11 3 2 4 2" xfId="7308" xr:uid="{19A9D7AA-9727-4687-B40C-9CEBBD2B0547}"/>
    <cellStyle name="20% - Énfasis3 11 3 2 5" xfId="7309" xr:uid="{62ED7FD0-C1F2-4552-BB6D-426F82EA0DA0}"/>
    <cellStyle name="20% - Énfasis3 11 3 3" xfId="7310" xr:uid="{7312C5D2-FBF2-446B-8D6B-AFED07743F73}"/>
    <cellStyle name="20% - Énfasis3 11 3 3 2" xfId="7311" xr:uid="{3CFC05E8-FAD4-4CE5-8022-E6E1527CB677}"/>
    <cellStyle name="20% - Énfasis3 11 3 3 2 2" xfId="7312" xr:uid="{33833E15-27E4-4F19-B675-50A9E67413B2}"/>
    <cellStyle name="20% - Énfasis3 11 3 3 2 2 2" xfId="7313" xr:uid="{2C7AD90B-FB9F-4823-9F5C-020AB89CC09F}"/>
    <cellStyle name="20% - Énfasis3 11 3 3 2 3" xfId="7314" xr:uid="{95EACEAD-F349-4414-9394-059C2FE05D84}"/>
    <cellStyle name="20% - Énfasis3 11 3 3 3" xfId="7315" xr:uid="{2898625E-4EA5-4055-9167-F4B19E30FBDF}"/>
    <cellStyle name="20% - Énfasis3 11 3 3 3 2" xfId="7316" xr:uid="{C0648C8D-310A-46BB-A5A4-5980DB7AC661}"/>
    <cellStyle name="20% - Énfasis3 11 3 3 4" xfId="7317" xr:uid="{253BAAC7-940F-4D82-81E6-9F7030C86DE9}"/>
    <cellStyle name="20% - Énfasis3 11 3 4" xfId="7318" xr:uid="{966EF768-7BCA-40F1-9F54-89CDF7E72E97}"/>
    <cellStyle name="20% - Énfasis3 11 3 4 2" xfId="7319" xr:uid="{39E53097-B87F-45C6-B636-79B4B771DEC8}"/>
    <cellStyle name="20% - Énfasis3 11 3 4 2 2" xfId="7320" xr:uid="{6BF36A6B-5723-4877-AA44-A547CB913424}"/>
    <cellStyle name="20% - Énfasis3 11 3 4 3" xfId="7321" xr:uid="{14E5EF18-2AB6-49EA-8CDD-88647497AC35}"/>
    <cellStyle name="20% - Énfasis3 11 3 5" xfId="7322" xr:uid="{4F5D95D5-3A93-4FB7-A3DF-15CFC02F3DD7}"/>
    <cellStyle name="20% - Énfasis3 11 3 5 2" xfId="7323" xr:uid="{8D6BE750-EBC6-4EED-8542-BD34E9B336DD}"/>
    <cellStyle name="20% - Énfasis3 11 3 6" xfId="7324" xr:uid="{6293A3C3-5294-48CD-B110-421AE724C8A2}"/>
    <cellStyle name="20% - Énfasis3 11 4" xfId="7325" xr:uid="{A998CFB0-5AD8-4A33-90DB-22141FAF06CF}"/>
    <cellStyle name="20% - Énfasis3 11 4 2" xfId="7326" xr:uid="{4EF37ED7-9C19-44EF-9163-2A8D97AD60A2}"/>
    <cellStyle name="20% - Énfasis3 11 4 2 2" xfId="7327" xr:uid="{6B73FA3F-CA1B-4F9E-9D74-4A16255416CB}"/>
    <cellStyle name="20% - Énfasis3 11 4 2 2 2" xfId="7328" xr:uid="{EF98DDC9-A571-468A-96BD-2B740B806850}"/>
    <cellStyle name="20% - Énfasis3 11 4 2 2 2 2" xfId="7329" xr:uid="{16716947-6DCE-4896-9A56-AE7E31FB9790}"/>
    <cellStyle name="20% - Énfasis3 11 4 2 2 3" xfId="7330" xr:uid="{08C0CE48-F955-4F1B-9749-B56EEB3F9693}"/>
    <cellStyle name="20% - Énfasis3 11 4 2 3" xfId="7331" xr:uid="{A6C3E602-FE5F-4CBF-9DD6-D7CE16EF1989}"/>
    <cellStyle name="20% - Énfasis3 11 4 2 3 2" xfId="7332" xr:uid="{DC392FE3-22B7-4633-AC81-987C83082007}"/>
    <cellStyle name="20% - Énfasis3 11 4 2 4" xfId="7333" xr:uid="{9043BD54-8F1F-437C-9598-F76730D9F35D}"/>
    <cellStyle name="20% - Énfasis3 11 4 3" xfId="7334" xr:uid="{88328914-B044-4BA2-AACF-A5AD60F14908}"/>
    <cellStyle name="20% - Énfasis3 11 4 3 2" xfId="7335" xr:uid="{F4094A8E-1B13-40A0-8CDC-C8D56F00C5CF}"/>
    <cellStyle name="20% - Énfasis3 11 4 3 2 2" xfId="7336" xr:uid="{334CB6A7-994A-4AD1-BA14-7B7632DB1B84}"/>
    <cellStyle name="20% - Énfasis3 11 4 3 3" xfId="7337" xr:uid="{B04202BB-56F2-43CA-B39A-591DEC169704}"/>
    <cellStyle name="20% - Énfasis3 11 4 4" xfId="7338" xr:uid="{7676B807-1D71-4395-A439-BC8F35230C3E}"/>
    <cellStyle name="20% - Énfasis3 11 4 4 2" xfId="7339" xr:uid="{5B418435-5D07-48E1-855C-96D36997FE53}"/>
    <cellStyle name="20% - Énfasis3 11 4 5" xfId="7340" xr:uid="{18BB4F29-82E8-40B8-82C2-03DFDBD5B51A}"/>
    <cellStyle name="20% - Énfasis3 11 5" xfId="7341" xr:uid="{0424AAB2-A686-4CC2-9A3A-D74DC27CA61A}"/>
    <cellStyle name="20% - Énfasis3 11 5 2" xfId="7342" xr:uid="{B1FD8196-6FA0-4C1F-9F53-7EFCCACD735E}"/>
    <cellStyle name="20% - Énfasis3 11 5 2 2" xfId="7343" xr:uid="{B5EA7FDF-979E-40B3-8BCE-24C462AA52F6}"/>
    <cellStyle name="20% - Énfasis3 11 5 2 2 2" xfId="7344" xr:uid="{66621CEF-0387-4227-B960-E72F22543B8C}"/>
    <cellStyle name="20% - Énfasis3 11 5 2 3" xfId="7345" xr:uid="{121B3898-8CDA-48D5-9B56-D84C660222B2}"/>
    <cellStyle name="20% - Énfasis3 11 5 3" xfId="7346" xr:uid="{0E6F0AFC-AB98-4337-8FAE-96F58F9F6653}"/>
    <cellStyle name="20% - Énfasis3 11 5 3 2" xfId="7347" xr:uid="{F8214D9D-B44A-4417-96E2-9A98B3ACD2CC}"/>
    <cellStyle name="20% - Énfasis3 11 5 4" xfId="7348" xr:uid="{781F6670-C835-4A1C-86A8-9CCC20097FC3}"/>
    <cellStyle name="20% - Énfasis3 11 6" xfId="7349" xr:uid="{69513767-2174-4C59-BA81-6A67216AE2B6}"/>
    <cellStyle name="20% - Énfasis3 11 6 2" xfId="7350" xr:uid="{F630D6AB-95B2-42F5-97A5-B4BD3758A0DA}"/>
    <cellStyle name="20% - Énfasis3 11 6 2 2" xfId="7351" xr:uid="{3211B1D7-F4B1-4050-B9C5-5E7536BCEF4F}"/>
    <cellStyle name="20% - Énfasis3 11 6 3" xfId="7352" xr:uid="{5133B92B-FD74-41CA-B4AC-D51BC766B16E}"/>
    <cellStyle name="20% - Énfasis3 11 7" xfId="7353" xr:uid="{E5B7D5AA-CADD-4E11-BB91-E507CD51A468}"/>
    <cellStyle name="20% - Énfasis3 11 7 2" xfId="7354" xr:uid="{6BCC433D-FA85-4E63-85BC-55A93DA471AB}"/>
    <cellStyle name="20% - Énfasis3 11 8" xfId="7355" xr:uid="{2F98F755-E43D-42E5-81DB-95C4CD5E7AEE}"/>
    <cellStyle name="20% - Énfasis3 11 9" xfId="7356" xr:uid="{5D80563D-3A81-4519-814E-4E15B99F9DCC}"/>
    <cellStyle name="20% - Énfasis3 11_37. RESULTADO NEGOCIOS YOY" xfId="7357" xr:uid="{72CDF936-A665-413F-84AD-A91ECA82FDA0}"/>
    <cellStyle name="20% - Énfasis3 12" xfId="7358" xr:uid="{3DE34810-CD1F-4EAF-932B-5D04791207A2}"/>
    <cellStyle name="20% - Énfasis3 12 2" xfId="7359" xr:uid="{ECA43760-3D69-43DE-8008-D97DAAC367D0}"/>
    <cellStyle name="20% - Énfasis3 12 2 2" xfId="7360" xr:uid="{EAD63427-25C2-4096-8F20-FAA81A2AF85A}"/>
    <cellStyle name="20% - Énfasis3 12 2 2 2" xfId="7361" xr:uid="{5229EB21-7D47-41BA-9B59-D3F4AAE93CDA}"/>
    <cellStyle name="20% - Énfasis3 12 2 2 2 2" xfId="7362" xr:uid="{8DCC2B19-BE7E-471A-80EE-067412CAAFB1}"/>
    <cellStyle name="20% - Énfasis3 12 2 2 2 2 2" xfId="7363" xr:uid="{09B5185E-D128-4C6C-8AC6-00BA43F5DB52}"/>
    <cellStyle name="20% - Énfasis3 12 2 2 2 2 2 2" xfId="7364" xr:uid="{7CA1DCBE-940A-45CA-9C30-69BEB877E59E}"/>
    <cellStyle name="20% - Énfasis3 12 2 2 2 2 2 2 2" xfId="7365" xr:uid="{722BF9C7-E38A-40C1-9694-E24F2633E4EF}"/>
    <cellStyle name="20% - Énfasis3 12 2 2 2 2 2 3" xfId="7366" xr:uid="{87FC4F45-E6F4-47B6-8521-8FC57FB1D6A5}"/>
    <cellStyle name="20% - Énfasis3 12 2 2 2 2 3" xfId="7367" xr:uid="{86BE2DB3-A7EF-4B30-AD65-AFD407548A37}"/>
    <cellStyle name="20% - Énfasis3 12 2 2 2 2 3 2" xfId="7368" xr:uid="{D1AFCFBB-4FDC-4B30-AEC7-008E68AC9ED5}"/>
    <cellStyle name="20% - Énfasis3 12 2 2 2 2 4" xfId="7369" xr:uid="{5D7E457E-13BA-4870-A52F-546158B18699}"/>
    <cellStyle name="20% - Énfasis3 12 2 2 2 3" xfId="7370" xr:uid="{A70A22BF-2DCB-4117-B77E-962014B06290}"/>
    <cellStyle name="20% - Énfasis3 12 2 2 2 3 2" xfId="7371" xr:uid="{77BD33DB-CF68-4CB9-8EC9-BF8630398745}"/>
    <cellStyle name="20% - Énfasis3 12 2 2 2 3 2 2" xfId="7372" xr:uid="{04C99EBB-358C-41CF-8531-429F359B5220}"/>
    <cellStyle name="20% - Énfasis3 12 2 2 2 3 3" xfId="7373" xr:uid="{7F812DB6-C904-4216-B338-4DD2ECA5CBC0}"/>
    <cellStyle name="20% - Énfasis3 12 2 2 2 4" xfId="7374" xr:uid="{D2C0A419-F765-4686-AECF-21FEF4705182}"/>
    <cellStyle name="20% - Énfasis3 12 2 2 2 4 2" xfId="7375" xr:uid="{2FA4878D-6290-442A-A2EC-A63E2FCFC0B9}"/>
    <cellStyle name="20% - Énfasis3 12 2 2 2 5" xfId="7376" xr:uid="{0A4CDDAE-5E07-4202-8D3C-82E3CEEA9FBD}"/>
    <cellStyle name="20% - Énfasis3 12 2 2 3" xfId="7377" xr:uid="{32B11D28-1E16-4771-B9B0-2671C2A9294C}"/>
    <cellStyle name="20% - Énfasis3 12 2 2 3 2" xfId="7378" xr:uid="{6DD79751-2A8B-43F0-88FA-36E4F8AA387A}"/>
    <cellStyle name="20% - Énfasis3 12 2 2 3 2 2" xfId="7379" xr:uid="{345DE711-15EC-4A64-B2BF-F2937F2F9CC7}"/>
    <cellStyle name="20% - Énfasis3 12 2 2 3 2 2 2" xfId="7380" xr:uid="{90EE7060-B82F-4698-BF4E-815784F71D89}"/>
    <cellStyle name="20% - Énfasis3 12 2 2 3 2 3" xfId="7381" xr:uid="{B703A8A7-DED5-40DD-9836-92ECB0391C61}"/>
    <cellStyle name="20% - Énfasis3 12 2 2 3 3" xfId="7382" xr:uid="{9B04642E-D042-437C-8A61-7E32F18FC593}"/>
    <cellStyle name="20% - Énfasis3 12 2 2 3 3 2" xfId="7383" xr:uid="{327A60AB-3C6C-45D3-898A-057CA3117551}"/>
    <cellStyle name="20% - Énfasis3 12 2 2 3 4" xfId="7384" xr:uid="{7ED36403-0694-43A2-9D8D-BD7EFD4675A4}"/>
    <cellStyle name="20% - Énfasis3 12 2 2 4" xfId="7385" xr:uid="{0C8C8FDE-DE1E-4F0A-A77C-C661A0A6DEE3}"/>
    <cellStyle name="20% - Énfasis3 12 2 2 4 2" xfId="7386" xr:uid="{0423D5B7-7A21-4894-A813-2CA062514870}"/>
    <cellStyle name="20% - Énfasis3 12 2 2 4 2 2" xfId="7387" xr:uid="{4A882C53-6F1B-4571-9065-78D870758502}"/>
    <cellStyle name="20% - Énfasis3 12 2 2 4 3" xfId="7388" xr:uid="{DA494BC5-FA3D-480D-8A3E-5BB0BF718148}"/>
    <cellStyle name="20% - Énfasis3 12 2 2 5" xfId="7389" xr:uid="{53E2628A-615D-4894-A330-76AA6457AEB9}"/>
    <cellStyle name="20% - Énfasis3 12 2 2 5 2" xfId="7390" xr:uid="{AC36F244-FE48-4E63-B9FA-F8E441FA2938}"/>
    <cellStyle name="20% - Énfasis3 12 2 2 6" xfId="7391" xr:uid="{3FD8AEDD-D11C-4730-B1F1-AA4122EAC8E6}"/>
    <cellStyle name="20% - Énfasis3 12 2 3" xfId="7392" xr:uid="{B88007A5-856E-4D97-90EB-5F42EFFD75F7}"/>
    <cellStyle name="20% - Énfasis3 12 2 3 2" xfId="7393" xr:uid="{9A15AF71-36F9-4868-B05A-37084D6B3E9E}"/>
    <cellStyle name="20% - Énfasis3 12 2 3 2 2" xfId="7394" xr:uid="{2C10F345-599F-447D-8DBD-51AA0B24CB21}"/>
    <cellStyle name="20% - Énfasis3 12 2 3 2 2 2" xfId="7395" xr:uid="{27314B59-0B60-4BF4-BECA-1579EE877DBA}"/>
    <cellStyle name="20% - Énfasis3 12 2 3 2 2 2 2" xfId="7396" xr:uid="{08F91B37-6457-4D1D-82F5-6A41BE58D5A2}"/>
    <cellStyle name="20% - Énfasis3 12 2 3 2 2 3" xfId="7397" xr:uid="{C7C90528-4BB3-4720-BB62-85544E292967}"/>
    <cellStyle name="20% - Énfasis3 12 2 3 2 3" xfId="7398" xr:uid="{2E73E982-F54B-47E0-9638-9EA044024481}"/>
    <cellStyle name="20% - Énfasis3 12 2 3 2 3 2" xfId="7399" xr:uid="{FCF64B70-4DF7-4888-9660-A066B07B72C5}"/>
    <cellStyle name="20% - Énfasis3 12 2 3 2 4" xfId="7400" xr:uid="{DB28623E-4A1C-45E1-9D80-1E8CD6ED9B0D}"/>
    <cellStyle name="20% - Énfasis3 12 2 3 3" xfId="7401" xr:uid="{EF10346C-874A-42E9-B9C6-0E44225A2190}"/>
    <cellStyle name="20% - Énfasis3 12 2 3 3 2" xfId="7402" xr:uid="{C9C8D0C1-533A-4057-9A2D-EC5766611030}"/>
    <cellStyle name="20% - Énfasis3 12 2 3 3 2 2" xfId="7403" xr:uid="{4A296BFC-90A1-4CB3-AD43-DA359F10E34B}"/>
    <cellStyle name="20% - Énfasis3 12 2 3 3 3" xfId="7404" xr:uid="{8D5E0DBD-D769-47D7-9B3C-05BCB2187D7B}"/>
    <cellStyle name="20% - Énfasis3 12 2 3 4" xfId="7405" xr:uid="{8F761269-91A6-4464-A94F-D2DC59B8008D}"/>
    <cellStyle name="20% - Énfasis3 12 2 3 4 2" xfId="7406" xr:uid="{8D611A00-4FF3-4D2F-AF73-248F1711BBE9}"/>
    <cellStyle name="20% - Énfasis3 12 2 3 5" xfId="7407" xr:uid="{561D89AE-FFE2-4713-99E0-388CA32206A4}"/>
    <cellStyle name="20% - Énfasis3 12 2 4" xfId="7408" xr:uid="{CF4BAAA1-C856-400C-93FC-42DA775A6526}"/>
    <cellStyle name="20% - Énfasis3 12 2 4 2" xfId="7409" xr:uid="{3173A097-7811-4008-89C5-5A7FC04EB579}"/>
    <cellStyle name="20% - Énfasis3 12 2 4 2 2" xfId="7410" xr:uid="{95383741-B9FB-4200-9D3C-5C7664BBD753}"/>
    <cellStyle name="20% - Énfasis3 12 2 4 2 2 2" xfId="7411" xr:uid="{8CBFAB8C-EA31-4149-82B7-99456E82222F}"/>
    <cellStyle name="20% - Énfasis3 12 2 4 2 3" xfId="7412" xr:uid="{53774D75-3B36-40D5-9CF5-19D9F7159401}"/>
    <cellStyle name="20% - Énfasis3 12 2 4 3" xfId="7413" xr:uid="{4B85A09A-AFB2-476C-A25E-6C207586C13C}"/>
    <cellStyle name="20% - Énfasis3 12 2 4 3 2" xfId="7414" xr:uid="{2DEAA695-E7D9-4C2D-A287-C96D8CD2D7AD}"/>
    <cellStyle name="20% - Énfasis3 12 2 4 4" xfId="7415" xr:uid="{B9D51B12-353A-4A5A-9227-D8CDB8F9E89A}"/>
    <cellStyle name="20% - Énfasis3 12 2 5" xfId="7416" xr:uid="{2F93291B-9114-4EC8-B92E-89282395F2CB}"/>
    <cellStyle name="20% - Énfasis3 12 2 5 2" xfId="7417" xr:uid="{9A76DC6F-9C9C-4788-AEF6-A3694A28E57D}"/>
    <cellStyle name="20% - Énfasis3 12 2 5 2 2" xfId="7418" xr:uid="{4B421954-0F18-4762-AEEA-AE6C40B3FF9E}"/>
    <cellStyle name="20% - Énfasis3 12 2 5 3" xfId="7419" xr:uid="{6D33B23C-0212-4D33-AC0E-5BD855839F78}"/>
    <cellStyle name="20% - Énfasis3 12 2 6" xfId="7420" xr:uid="{34C9B574-17CA-446A-9EE2-72EB3481B33D}"/>
    <cellStyle name="20% - Énfasis3 12 2 6 2" xfId="7421" xr:uid="{4FE6FA20-D696-4158-B941-3D90B31C2EB5}"/>
    <cellStyle name="20% - Énfasis3 12 2 7" xfId="7422" xr:uid="{5251EE8F-B3CB-46B5-BCE8-6A2F9AD338E7}"/>
    <cellStyle name="20% - Énfasis3 12 3" xfId="7423" xr:uid="{F449330A-F844-4683-84EC-9C97F48213DE}"/>
    <cellStyle name="20% - Énfasis3 12 3 2" xfId="7424" xr:uid="{4CCBCF01-D07B-4E77-9B3A-0F60E89E3C77}"/>
    <cellStyle name="20% - Énfasis3 12 3 2 2" xfId="7425" xr:uid="{5FE98A84-5604-4729-B441-A57146FEAF96}"/>
    <cellStyle name="20% - Énfasis3 12 3 2 2 2" xfId="7426" xr:uid="{CC597667-056E-4E97-8B55-8B7F32C58A9A}"/>
    <cellStyle name="20% - Énfasis3 12 3 2 2 2 2" xfId="7427" xr:uid="{CC546BD4-5854-456F-B2EF-66E141EA9EB1}"/>
    <cellStyle name="20% - Énfasis3 12 3 2 2 2 2 2" xfId="7428" xr:uid="{15C5D302-9178-4F6A-83E0-541F977C1241}"/>
    <cellStyle name="20% - Énfasis3 12 3 2 2 2 3" xfId="7429" xr:uid="{99B74069-2881-4ACC-A7FB-746D3633C59A}"/>
    <cellStyle name="20% - Énfasis3 12 3 2 2 3" xfId="7430" xr:uid="{B3B3AB49-25B6-40D7-9763-B88E470E4ECE}"/>
    <cellStyle name="20% - Énfasis3 12 3 2 2 3 2" xfId="7431" xr:uid="{CB9D91BD-8516-43C3-ABC0-D3117D75E607}"/>
    <cellStyle name="20% - Énfasis3 12 3 2 2 4" xfId="7432" xr:uid="{A30C5A9D-4E89-4B70-BEAD-227E0967AD0B}"/>
    <cellStyle name="20% - Énfasis3 12 3 2 3" xfId="7433" xr:uid="{8C21A3DC-1F0F-41FD-8556-02A748E1D008}"/>
    <cellStyle name="20% - Énfasis3 12 3 2 3 2" xfId="7434" xr:uid="{F63B19E4-51A1-47BE-8847-E114E87C664F}"/>
    <cellStyle name="20% - Énfasis3 12 3 2 3 2 2" xfId="7435" xr:uid="{A96718C9-1DF1-4877-8C06-82862865D87E}"/>
    <cellStyle name="20% - Énfasis3 12 3 2 3 3" xfId="7436" xr:uid="{D3EFC038-745A-4FF7-BB21-A343EA4C0A34}"/>
    <cellStyle name="20% - Énfasis3 12 3 2 4" xfId="7437" xr:uid="{0708069D-92E9-4F1B-8F0B-382BDA80C567}"/>
    <cellStyle name="20% - Énfasis3 12 3 2 4 2" xfId="7438" xr:uid="{DB0DB18B-F710-4DC4-9CA9-4FC9A2648EFF}"/>
    <cellStyle name="20% - Énfasis3 12 3 2 5" xfId="7439" xr:uid="{07F7FEA7-D40F-432F-A36E-AA9CB14257BB}"/>
    <cellStyle name="20% - Énfasis3 12 3 3" xfId="7440" xr:uid="{A916D8AE-9104-4DCB-AE3F-A7789441AE4B}"/>
    <cellStyle name="20% - Énfasis3 12 3 3 2" xfId="7441" xr:uid="{3D6DCB84-8EFA-403B-BCAD-02187F862991}"/>
    <cellStyle name="20% - Énfasis3 12 3 3 2 2" xfId="7442" xr:uid="{763A6C65-2FEB-4475-8131-E5ADA025157A}"/>
    <cellStyle name="20% - Énfasis3 12 3 3 2 2 2" xfId="7443" xr:uid="{8C28E182-13C4-4979-B277-69EE1FF61544}"/>
    <cellStyle name="20% - Énfasis3 12 3 3 2 3" xfId="7444" xr:uid="{523AA296-2B2D-4A52-A681-DA38FC6C25FC}"/>
    <cellStyle name="20% - Énfasis3 12 3 3 3" xfId="7445" xr:uid="{B1622C25-9B18-4084-B292-1449DDECA3BE}"/>
    <cellStyle name="20% - Énfasis3 12 3 3 3 2" xfId="7446" xr:uid="{559BD2E0-4100-490B-84E1-034568DEB3FD}"/>
    <cellStyle name="20% - Énfasis3 12 3 3 4" xfId="7447" xr:uid="{C65B0776-38C4-4028-805E-FC2CB9F42FF7}"/>
    <cellStyle name="20% - Énfasis3 12 3 4" xfId="7448" xr:uid="{1C18FDB3-B132-483A-B00C-57FCB6580876}"/>
    <cellStyle name="20% - Énfasis3 12 3 4 2" xfId="7449" xr:uid="{C8A15D81-B72F-40B0-BB98-82F46445063C}"/>
    <cellStyle name="20% - Énfasis3 12 3 4 2 2" xfId="7450" xr:uid="{385FE90D-11DE-40FA-A094-388C86407F84}"/>
    <cellStyle name="20% - Énfasis3 12 3 4 3" xfId="7451" xr:uid="{076228E5-0C28-4F07-ABCA-48717F415DFD}"/>
    <cellStyle name="20% - Énfasis3 12 3 5" xfId="7452" xr:uid="{C92F11F9-890A-454B-888C-65C328BFD8AF}"/>
    <cellStyle name="20% - Énfasis3 12 3 5 2" xfId="7453" xr:uid="{426E8E55-8656-4193-BD15-E84CA788226C}"/>
    <cellStyle name="20% - Énfasis3 12 3 6" xfId="7454" xr:uid="{C4BEC0B8-05A2-4D1F-82FA-FE974F128E7E}"/>
    <cellStyle name="20% - Énfasis3 12 4" xfId="7455" xr:uid="{178DF300-4A00-4203-9FF9-638D342AF05A}"/>
    <cellStyle name="20% - Énfasis3 12 4 2" xfId="7456" xr:uid="{344968E6-3CE3-4D4A-9B47-C34D155FD6F8}"/>
    <cellStyle name="20% - Énfasis3 12 4 2 2" xfId="7457" xr:uid="{9FF73525-2853-4DB2-9FA2-6CDC638F6694}"/>
    <cellStyle name="20% - Énfasis3 12 4 2 2 2" xfId="7458" xr:uid="{E02C61FD-15AF-4D41-B478-A114A4FAA420}"/>
    <cellStyle name="20% - Énfasis3 12 4 2 2 2 2" xfId="7459" xr:uid="{A67FD66F-6BD7-47E1-8660-DBC9CB5FDDA7}"/>
    <cellStyle name="20% - Énfasis3 12 4 2 2 3" xfId="7460" xr:uid="{5F34E3CE-E197-4158-9955-9E28665EB99B}"/>
    <cellStyle name="20% - Énfasis3 12 4 2 3" xfId="7461" xr:uid="{37BF0002-10BB-45A0-AE7A-89C8B372E030}"/>
    <cellStyle name="20% - Énfasis3 12 4 2 3 2" xfId="7462" xr:uid="{05C6FA3F-EB22-476C-AFA4-EDBAE957767E}"/>
    <cellStyle name="20% - Énfasis3 12 4 2 4" xfId="7463" xr:uid="{D24532CE-5EB5-4CC4-83BF-372F60FAF2F7}"/>
    <cellStyle name="20% - Énfasis3 12 4 3" xfId="7464" xr:uid="{8CA4F45E-C67F-4C65-A52B-A629CD7C7DFD}"/>
    <cellStyle name="20% - Énfasis3 12 4 3 2" xfId="7465" xr:uid="{E41977F1-7A85-4373-90E1-1606B2F65639}"/>
    <cellStyle name="20% - Énfasis3 12 4 3 2 2" xfId="7466" xr:uid="{0E2BBEEA-49DC-43B6-8E60-A0F6DBE21A24}"/>
    <cellStyle name="20% - Énfasis3 12 4 3 3" xfId="7467" xr:uid="{FF3F0CDF-C78A-4EF8-8FE6-14F67B0A8AD2}"/>
    <cellStyle name="20% - Énfasis3 12 4 4" xfId="7468" xr:uid="{425E1B72-12DE-4BEA-A54C-CB16FC05EEDC}"/>
    <cellStyle name="20% - Énfasis3 12 4 4 2" xfId="7469" xr:uid="{E5EF40A0-5B63-4E6C-B7E3-6B4FFDFF96D8}"/>
    <cellStyle name="20% - Énfasis3 12 4 5" xfId="7470" xr:uid="{BF6A5409-D560-4F66-BAD9-DA9DDAB8F3D3}"/>
    <cellStyle name="20% - Énfasis3 12 5" xfId="7471" xr:uid="{C136AEB0-077C-4634-A856-CC7BE8FFB91B}"/>
    <cellStyle name="20% - Énfasis3 12 5 2" xfId="7472" xr:uid="{E43A767A-EE22-45E9-9078-3211C8BCB24E}"/>
    <cellStyle name="20% - Énfasis3 12 5 2 2" xfId="7473" xr:uid="{24E954CE-6A03-4DB9-BF0F-0DD4CCEB01E1}"/>
    <cellStyle name="20% - Énfasis3 12 5 2 2 2" xfId="7474" xr:uid="{72394D3D-0A52-47B3-9F1E-AEE81BE6FD19}"/>
    <cellStyle name="20% - Énfasis3 12 5 2 3" xfId="7475" xr:uid="{A8F8B14B-2A58-4CB4-9483-014204829BA5}"/>
    <cellStyle name="20% - Énfasis3 12 5 3" xfId="7476" xr:uid="{F70F0519-D9F8-47E2-8105-F6A044B765A9}"/>
    <cellStyle name="20% - Énfasis3 12 5 3 2" xfId="7477" xr:uid="{8BCDB1DE-966D-4DE7-9A86-521664558A8A}"/>
    <cellStyle name="20% - Énfasis3 12 5 4" xfId="7478" xr:uid="{F22F76BF-AFAD-461C-B294-238727F1C789}"/>
    <cellStyle name="20% - Énfasis3 12 6" xfId="7479" xr:uid="{2997C6C4-C357-4FF8-838C-D2BE61F69C3E}"/>
    <cellStyle name="20% - Énfasis3 12 6 2" xfId="7480" xr:uid="{4A79D03D-0BE2-4032-94F3-BB2EE0D089D4}"/>
    <cellStyle name="20% - Énfasis3 12 6 2 2" xfId="7481" xr:uid="{3DCC62B3-FD01-4451-85F8-7D8A7D72E8D2}"/>
    <cellStyle name="20% - Énfasis3 12 6 3" xfId="7482" xr:uid="{26816D49-5325-4CD4-B0AB-37A2962C05EB}"/>
    <cellStyle name="20% - Énfasis3 12 7" xfId="7483" xr:uid="{701A3B42-D4F1-4F58-8538-AC442CEB2D9F}"/>
    <cellStyle name="20% - Énfasis3 12 7 2" xfId="7484" xr:uid="{B3BF50DB-9096-4871-A1BE-17F693C1891D}"/>
    <cellStyle name="20% - Énfasis3 12 8" xfId="7485" xr:uid="{5DFF239F-9EDE-4280-8FC6-D3D6905781F7}"/>
    <cellStyle name="20% - Énfasis3 12 9" xfId="7486" xr:uid="{E615525E-B940-4B94-A709-1869AA51857E}"/>
    <cellStyle name="20% - Énfasis3 13" xfId="7487" xr:uid="{93E92D60-6F5D-4386-BAC4-8C22BB5D86B8}"/>
    <cellStyle name="20% - Énfasis3 13 2" xfId="7488" xr:uid="{B8FCF112-6646-4557-BCBD-426685507890}"/>
    <cellStyle name="20% - Énfasis3 13 2 2" xfId="7489" xr:uid="{302B97F5-35CD-475A-BB01-60FE91BA3C97}"/>
    <cellStyle name="20% - Énfasis3 13 2 2 2" xfId="7490" xr:uid="{0E3A97CC-0F09-43C1-9511-A1CBC25CC479}"/>
    <cellStyle name="20% - Énfasis3 13 2 2 2 2" xfId="7491" xr:uid="{7CC4A85E-2764-43BF-9817-73325D79514C}"/>
    <cellStyle name="20% - Énfasis3 13 2 2 2 2 2" xfId="7492" xr:uid="{B72D3830-18E1-4ABB-8BB1-64E98B54A2EB}"/>
    <cellStyle name="20% - Énfasis3 13 2 2 2 2 2 2" xfId="7493" xr:uid="{3F9C2477-D5D4-4EE9-9411-A464789D669C}"/>
    <cellStyle name="20% - Énfasis3 13 2 2 2 2 2 2 2" xfId="7494" xr:uid="{1C4A2400-880B-4EC6-AE08-B1EDE41C71F3}"/>
    <cellStyle name="20% - Énfasis3 13 2 2 2 2 2 3" xfId="7495" xr:uid="{8EC95E10-B331-44B7-B898-AFFB4115523E}"/>
    <cellStyle name="20% - Énfasis3 13 2 2 2 2 3" xfId="7496" xr:uid="{057304A3-3335-4415-9E35-5BB0466327D5}"/>
    <cellStyle name="20% - Énfasis3 13 2 2 2 2 3 2" xfId="7497" xr:uid="{C4F0A7D6-627E-4913-BDBA-36961F3451C5}"/>
    <cellStyle name="20% - Énfasis3 13 2 2 2 2 4" xfId="7498" xr:uid="{3AC6D57C-803A-467C-98C8-FE57536808C1}"/>
    <cellStyle name="20% - Énfasis3 13 2 2 2 3" xfId="7499" xr:uid="{A7121DAE-7F16-4483-9792-99C9FC79D233}"/>
    <cellStyle name="20% - Énfasis3 13 2 2 2 3 2" xfId="7500" xr:uid="{26D2064B-B229-40D0-8897-797F5F7C5052}"/>
    <cellStyle name="20% - Énfasis3 13 2 2 2 3 2 2" xfId="7501" xr:uid="{E492C53B-8F20-4DC1-858B-4E8329F1A69C}"/>
    <cellStyle name="20% - Énfasis3 13 2 2 2 3 3" xfId="7502" xr:uid="{2904CB12-A193-45AB-8F0D-2E68C9F28C8C}"/>
    <cellStyle name="20% - Énfasis3 13 2 2 2 4" xfId="7503" xr:uid="{D0D49F7C-36A4-4A43-8CEE-C20C9B66ED55}"/>
    <cellStyle name="20% - Énfasis3 13 2 2 2 4 2" xfId="7504" xr:uid="{2F9C54B5-9CF9-4416-B48C-D4120DBD6978}"/>
    <cellStyle name="20% - Énfasis3 13 2 2 2 5" xfId="7505" xr:uid="{A5B58156-3E0A-44D1-AD82-7590EEA29AD1}"/>
    <cellStyle name="20% - Énfasis3 13 2 2 3" xfId="7506" xr:uid="{2F93084B-BE27-431E-A576-8441DB77FC0B}"/>
    <cellStyle name="20% - Énfasis3 13 2 2 3 2" xfId="7507" xr:uid="{C6BBDDE9-0E89-46D8-B85C-55B5C4A2816E}"/>
    <cellStyle name="20% - Énfasis3 13 2 2 3 2 2" xfId="7508" xr:uid="{35F72AF3-12C3-40CD-99ED-40A8F1A168F9}"/>
    <cellStyle name="20% - Énfasis3 13 2 2 3 2 2 2" xfId="7509" xr:uid="{9D3C01A1-754F-43B0-A03D-ACC6D515CD2A}"/>
    <cellStyle name="20% - Énfasis3 13 2 2 3 2 3" xfId="7510" xr:uid="{62A6F379-0740-4B71-84F3-E0E12D9C7999}"/>
    <cellStyle name="20% - Énfasis3 13 2 2 3 3" xfId="7511" xr:uid="{EE6C6C55-F308-42DA-B88F-E9B539A135CE}"/>
    <cellStyle name="20% - Énfasis3 13 2 2 3 3 2" xfId="7512" xr:uid="{AA79EA8A-9C2A-404B-9950-515D9637BAB9}"/>
    <cellStyle name="20% - Énfasis3 13 2 2 3 4" xfId="7513" xr:uid="{FCFA7A20-440B-49E1-9463-F841F6BEB8AC}"/>
    <cellStyle name="20% - Énfasis3 13 2 2 4" xfId="7514" xr:uid="{D7F3C259-A917-4ABB-9CD5-9BD4BBED5E76}"/>
    <cellStyle name="20% - Énfasis3 13 2 2 4 2" xfId="7515" xr:uid="{ECD0F003-B68B-47EC-BC7C-CB8A81C27DB9}"/>
    <cellStyle name="20% - Énfasis3 13 2 2 4 2 2" xfId="7516" xr:uid="{DC0114AE-74F3-425D-8498-4504D1DED6C8}"/>
    <cellStyle name="20% - Énfasis3 13 2 2 4 3" xfId="7517" xr:uid="{C70B4F32-329D-4885-96F0-52DAE23A8C5B}"/>
    <cellStyle name="20% - Énfasis3 13 2 2 5" xfId="7518" xr:uid="{F4A6228E-CE30-429A-A9A2-D3CF4BE1367B}"/>
    <cellStyle name="20% - Énfasis3 13 2 2 5 2" xfId="7519" xr:uid="{5533F355-AA30-4B0D-A976-CC0638367D84}"/>
    <cellStyle name="20% - Énfasis3 13 2 2 6" xfId="7520" xr:uid="{B77FC487-BEDE-48EC-97C6-172A9CEA8841}"/>
    <cellStyle name="20% - Énfasis3 13 2 3" xfId="7521" xr:uid="{401FE08E-238D-48B5-83A3-FFB9A4B1C1BE}"/>
    <cellStyle name="20% - Énfasis3 13 2 3 2" xfId="7522" xr:uid="{3BC680C7-BA03-4323-AB0F-211D652BD0DE}"/>
    <cellStyle name="20% - Énfasis3 13 2 3 2 2" xfId="7523" xr:uid="{87A7527E-D0C2-4EAF-A44E-5462597AC50B}"/>
    <cellStyle name="20% - Énfasis3 13 2 3 2 2 2" xfId="7524" xr:uid="{20D041FE-D4AA-4054-A2D7-97916D1FB46D}"/>
    <cellStyle name="20% - Énfasis3 13 2 3 2 2 2 2" xfId="7525" xr:uid="{F28E6318-000E-4B3A-92A1-D9C41487A8CC}"/>
    <cellStyle name="20% - Énfasis3 13 2 3 2 2 3" xfId="7526" xr:uid="{A53DE598-E16D-4BCA-B606-FF4827D52B59}"/>
    <cellStyle name="20% - Énfasis3 13 2 3 2 3" xfId="7527" xr:uid="{1E289C11-3A8C-491B-A6F2-B19238A95C36}"/>
    <cellStyle name="20% - Énfasis3 13 2 3 2 3 2" xfId="7528" xr:uid="{E05EEBDE-B4D2-44BC-8F7F-B160877EE805}"/>
    <cellStyle name="20% - Énfasis3 13 2 3 2 4" xfId="7529" xr:uid="{A890D50A-E003-4E18-A11A-AE7F4180BE1A}"/>
    <cellStyle name="20% - Énfasis3 13 2 3 3" xfId="7530" xr:uid="{4244F04A-EE82-43E6-BBB9-B64E3B5D108A}"/>
    <cellStyle name="20% - Énfasis3 13 2 3 3 2" xfId="7531" xr:uid="{B4856EDB-CED8-48A3-BF08-28166578C991}"/>
    <cellStyle name="20% - Énfasis3 13 2 3 3 2 2" xfId="7532" xr:uid="{5691CC35-830C-47E2-9A84-ADADE9DDEE2D}"/>
    <cellStyle name="20% - Énfasis3 13 2 3 3 3" xfId="7533" xr:uid="{92374520-9A97-4195-B848-FD702C94159A}"/>
    <cellStyle name="20% - Énfasis3 13 2 3 4" xfId="7534" xr:uid="{653B4293-BF21-4FD5-AB36-78B063FD404F}"/>
    <cellStyle name="20% - Énfasis3 13 2 3 4 2" xfId="7535" xr:uid="{E45A210C-8BAF-4F3A-9028-3FE8AB71B4F0}"/>
    <cellStyle name="20% - Énfasis3 13 2 3 5" xfId="7536" xr:uid="{D6A17785-B797-41F3-A4C1-23963CEA6A3D}"/>
    <cellStyle name="20% - Énfasis3 13 2 4" xfId="7537" xr:uid="{65E39194-81BF-4F69-AD5F-8B12EF207BEE}"/>
    <cellStyle name="20% - Énfasis3 13 2 4 2" xfId="7538" xr:uid="{573C06E3-E061-4D30-9C65-0EA2751B128A}"/>
    <cellStyle name="20% - Énfasis3 13 2 4 2 2" xfId="7539" xr:uid="{11047544-C2EF-41B8-8AFB-EB54ADC74196}"/>
    <cellStyle name="20% - Énfasis3 13 2 4 2 2 2" xfId="7540" xr:uid="{05A54C4F-7DFE-49EF-8577-D330F1867548}"/>
    <cellStyle name="20% - Énfasis3 13 2 4 2 3" xfId="7541" xr:uid="{5E7EA643-B75F-4DF1-93AF-7382E2DAF66B}"/>
    <cellStyle name="20% - Énfasis3 13 2 4 3" xfId="7542" xr:uid="{1D68C629-B13E-401B-AC61-2C142ED2506B}"/>
    <cellStyle name="20% - Énfasis3 13 2 4 3 2" xfId="7543" xr:uid="{CB2A7313-ED8F-4895-8E5C-A8BA7DAC271B}"/>
    <cellStyle name="20% - Énfasis3 13 2 4 4" xfId="7544" xr:uid="{58AB1F51-1387-46F5-BE05-3B94DFA198BA}"/>
    <cellStyle name="20% - Énfasis3 13 2 5" xfId="7545" xr:uid="{B3FA3CF7-C518-4AF5-A42A-6E2EDB82E0B9}"/>
    <cellStyle name="20% - Énfasis3 13 2 5 2" xfId="7546" xr:uid="{57200367-ACD6-4835-A0FC-E620957457A2}"/>
    <cellStyle name="20% - Énfasis3 13 2 5 2 2" xfId="7547" xr:uid="{AB002C80-8AB6-49F7-A911-B50D8167196D}"/>
    <cellStyle name="20% - Énfasis3 13 2 5 3" xfId="7548" xr:uid="{F2008F73-726C-4674-8B21-6F2AAADD9658}"/>
    <cellStyle name="20% - Énfasis3 13 2 6" xfId="7549" xr:uid="{B3E782AC-5B48-4400-84D8-4C7F1FF941ED}"/>
    <cellStyle name="20% - Énfasis3 13 2 6 2" xfId="7550" xr:uid="{E760D1C3-8369-4DEE-A15F-79DEF84EB8ED}"/>
    <cellStyle name="20% - Énfasis3 13 2 7" xfId="7551" xr:uid="{0EB65ABA-0CDA-4882-A45D-92FD6D2AE020}"/>
    <cellStyle name="20% - Énfasis3 13 3" xfId="7552" xr:uid="{065C7CF9-95B7-4DE6-824F-8B79DDB9E100}"/>
    <cellStyle name="20% - Énfasis3 13 3 2" xfId="7553" xr:uid="{882EA785-6650-4FDA-BEE4-33AF9B3A04F5}"/>
    <cellStyle name="20% - Énfasis3 13 3 2 2" xfId="7554" xr:uid="{01485CD9-706D-4B33-8C89-961B000A353D}"/>
    <cellStyle name="20% - Énfasis3 13 3 2 2 2" xfId="7555" xr:uid="{E7105486-5772-4546-8F74-0CEBE9B875D6}"/>
    <cellStyle name="20% - Énfasis3 13 3 2 2 2 2" xfId="7556" xr:uid="{08822330-0CA2-44C9-94D5-5931B39C3267}"/>
    <cellStyle name="20% - Énfasis3 13 3 2 2 2 2 2" xfId="7557" xr:uid="{1001EAA6-C217-4311-BA38-0A29D78CA12F}"/>
    <cellStyle name="20% - Énfasis3 13 3 2 2 2 3" xfId="7558" xr:uid="{FF1B243E-D90C-429E-8C26-25955AA46641}"/>
    <cellStyle name="20% - Énfasis3 13 3 2 2 3" xfId="7559" xr:uid="{0CC19FAC-5938-4F3B-AC07-94D8C0B16700}"/>
    <cellStyle name="20% - Énfasis3 13 3 2 2 3 2" xfId="7560" xr:uid="{8D65176F-7941-48A3-A2F8-1A602A345D1C}"/>
    <cellStyle name="20% - Énfasis3 13 3 2 2 4" xfId="7561" xr:uid="{64B66A58-A457-48CC-9F15-97ECFB05205A}"/>
    <cellStyle name="20% - Énfasis3 13 3 2 3" xfId="7562" xr:uid="{28AFEC17-A721-47D9-AE14-43A546BDDE4E}"/>
    <cellStyle name="20% - Énfasis3 13 3 2 3 2" xfId="7563" xr:uid="{A4824DEC-676E-4B1F-A751-A5F9C87A4599}"/>
    <cellStyle name="20% - Énfasis3 13 3 2 3 2 2" xfId="7564" xr:uid="{4A5D27EA-73BE-4991-8109-E3F84E98FA02}"/>
    <cellStyle name="20% - Énfasis3 13 3 2 3 3" xfId="7565" xr:uid="{408D3DD2-6546-47C1-83CF-D848335D02E3}"/>
    <cellStyle name="20% - Énfasis3 13 3 2 4" xfId="7566" xr:uid="{F4D5BDDD-9170-401B-B29B-509C9905D241}"/>
    <cellStyle name="20% - Énfasis3 13 3 2 4 2" xfId="7567" xr:uid="{A597AE20-97F2-4B0F-A0CF-CF6C20C123F6}"/>
    <cellStyle name="20% - Énfasis3 13 3 2 5" xfId="7568" xr:uid="{05AF03D2-0099-4774-9452-C4D771A9099B}"/>
    <cellStyle name="20% - Énfasis3 13 3 3" xfId="7569" xr:uid="{305D81C2-1748-48D1-AC1A-A10FA0C4263A}"/>
    <cellStyle name="20% - Énfasis3 13 3 3 2" xfId="7570" xr:uid="{D483F74E-9FEC-4CC0-A70E-7F92EE01360B}"/>
    <cellStyle name="20% - Énfasis3 13 3 3 2 2" xfId="7571" xr:uid="{54EA0A44-BC40-4962-B660-279EC8087DCE}"/>
    <cellStyle name="20% - Énfasis3 13 3 3 2 2 2" xfId="7572" xr:uid="{0E63F104-2F05-4DB8-AA1D-BCAFD0B7FADB}"/>
    <cellStyle name="20% - Énfasis3 13 3 3 2 3" xfId="7573" xr:uid="{BF7C6544-EBE4-4B85-9901-AA0E3D547405}"/>
    <cellStyle name="20% - Énfasis3 13 3 3 3" xfId="7574" xr:uid="{10BEF8CB-DA88-40AD-94D2-DC57EE9BBE01}"/>
    <cellStyle name="20% - Énfasis3 13 3 3 3 2" xfId="7575" xr:uid="{6845B444-DC58-49B4-BBF0-4ABCA1001BAA}"/>
    <cellStyle name="20% - Énfasis3 13 3 3 4" xfId="7576" xr:uid="{9959273A-D955-42BD-A25E-3D98BE81EBF0}"/>
    <cellStyle name="20% - Énfasis3 13 3 4" xfId="7577" xr:uid="{1BD8DA3A-A615-492B-8201-8001AEC0E566}"/>
    <cellStyle name="20% - Énfasis3 13 3 4 2" xfId="7578" xr:uid="{5B0B4C95-984F-47C1-A214-E5CD7E160543}"/>
    <cellStyle name="20% - Énfasis3 13 3 4 2 2" xfId="7579" xr:uid="{B1058235-57A2-464B-BC91-E2952FFC58A9}"/>
    <cellStyle name="20% - Énfasis3 13 3 4 3" xfId="7580" xr:uid="{A57F7A0D-3A9E-4525-BE6C-D907E7359EE9}"/>
    <cellStyle name="20% - Énfasis3 13 3 5" xfId="7581" xr:uid="{CCA240CE-D486-480C-92DA-35D650F2B1AB}"/>
    <cellStyle name="20% - Énfasis3 13 3 5 2" xfId="7582" xr:uid="{1C4C2147-B057-4D48-A163-D78B9F9D71DE}"/>
    <cellStyle name="20% - Énfasis3 13 3 6" xfId="7583" xr:uid="{75155977-76C2-4FDB-A565-48F8127DB135}"/>
    <cellStyle name="20% - Énfasis3 13 4" xfId="7584" xr:uid="{18782216-B6D4-4545-81A1-734C637BAC7A}"/>
    <cellStyle name="20% - Énfasis3 13 4 2" xfId="7585" xr:uid="{1429FAC0-FCAD-4001-9919-8AD9E94B597F}"/>
    <cellStyle name="20% - Énfasis3 13 4 2 2" xfId="7586" xr:uid="{3D382229-34B8-489F-8EFF-4FFCFEF60F40}"/>
    <cellStyle name="20% - Énfasis3 13 4 2 2 2" xfId="7587" xr:uid="{7F2F7B0D-BA71-46E5-82B7-2F607DB3BFF9}"/>
    <cellStyle name="20% - Énfasis3 13 4 2 2 2 2" xfId="7588" xr:uid="{2061B483-2501-43C7-AC22-3CABA5424028}"/>
    <cellStyle name="20% - Énfasis3 13 4 2 2 3" xfId="7589" xr:uid="{0E3E5D36-FB07-47DA-BA3E-495D645D421D}"/>
    <cellStyle name="20% - Énfasis3 13 4 2 3" xfId="7590" xr:uid="{0605FC13-5C40-4FF2-91C9-204A8DC411B4}"/>
    <cellStyle name="20% - Énfasis3 13 4 2 3 2" xfId="7591" xr:uid="{EE2796C0-E613-4B56-B1B8-69FC03C2C96E}"/>
    <cellStyle name="20% - Énfasis3 13 4 2 4" xfId="7592" xr:uid="{6CB5C4BF-F126-4EAB-B685-8C1AB56F2F54}"/>
    <cellStyle name="20% - Énfasis3 13 4 3" xfId="7593" xr:uid="{70B108B1-E2A7-4A0A-A7CE-93B259C9562E}"/>
    <cellStyle name="20% - Énfasis3 13 4 3 2" xfId="7594" xr:uid="{998F77FD-860D-4ED1-80D8-01792E9DED5D}"/>
    <cellStyle name="20% - Énfasis3 13 4 3 2 2" xfId="7595" xr:uid="{00FBC3F8-CB92-44E7-A499-47A1E4ECBD47}"/>
    <cellStyle name="20% - Énfasis3 13 4 3 3" xfId="7596" xr:uid="{51074160-94CB-4065-A220-6F969995AD99}"/>
    <cellStyle name="20% - Énfasis3 13 4 4" xfId="7597" xr:uid="{A4D1B076-F2FC-4A5B-9FA6-1DACE6DEE997}"/>
    <cellStyle name="20% - Énfasis3 13 4 4 2" xfId="7598" xr:uid="{8F96E859-0299-4905-98B5-3B98FCBEA2C4}"/>
    <cellStyle name="20% - Énfasis3 13 4 5" xfId="7599" xr:uid="{F05A6AD3-0394-4D61-B194-278815EE233C}"/>
    <cellStyle name="20% - Énfasis3 13 5" xfId="7600" xr:uid="{A97188C3-0366-4A40-BF42-2F34D6ED6FA3}"/>
    <cellStyle name="20% - Énfasis3 13 5 2" xfId="7601" xr:uid="{8651765B-FE0E-4A91-B403-97143D358287}"/>
    <cellStyle name="20% - Énfasis3 13 5 2 2" xfId="7602" xr:uid="{62674A5F-A5BB-4ED0-9B13-C084245BC99C}"/>
    <cellStyle name="20% - Énfasis3 13 5 2 2 2" xfId="7603" xr:uid="{6522328E-8FC0-4EB1-A4F4-FAD31A0DA91A}"/>
    <cellStyle name="20% - Énfasis3 13 5 2 3" xfId="7604" xr:uid="{4C4C8FA2-9DFA-43FB-BCAF-D51AD734926B}"/>
    <cellStyle name="20% - Énfasis3 13 5 3" xfId="7605" xr:uid="{7F2B1B49-533F-4688-A7A2-D7B0AA38A4A7}"/>
    <cellStyle name="20% - Énfasis3 13 5 3 2" xfId="7606" xr:uid="{55ECDC4C-0013-480A-BEB5-34E27ED8ABB2}"/>
    <cellStyle name="20% - Énfasis3 13 5 4" xfId="7607" xr:uid="{3ABCA74D-BF6D-4080-86AB-E715119FCC69}"/>
    <cellStyle name="20% - Énfasis3 13 6" xfId="7608" xr:uid="{E2655B57-CBCE-4CF0-A9B9-74C3E6E4CEE4}"/>
    <cellStyle name="20% - Énfasis3 13 6 2" xfId="7609" xr:uid="{C49CDCEB-89E1-4AA1-9C35-99FE5E82FA38}"/>
    <cellStyle name="20% - Énfasis3 13 6 2 2" xfId="7610" xr:uid="{BB5F3368-BE9F-494F-9AC2-3D10C27F03AF}"/>
    <cellStyle name="20% - Énfasis3 13 6 3" xfId="7611" xr:uid="{E33966A1-2EF5-4910-8732-C8C0D81F9BEF}"/>
    <cellStyle name="20% - Énfasis3 13 7" xfId="7612" xr:uid="{994FD736-CA7C-4992-9C91-4637BADBDF0C}"/>
    <cellStyle name="20% - Énfasis3 13 7 2" xfId="7613" xr:uid="{34F9DC72-1A61-4B58-A81C-C492C8B67DC3}"/>
    <cellStyle name="20% - Énfasis3 13 8" xfId="7614" xr:uid="{87277F6B-8489-4257-957D-8617A3DCDA62}"/>
    <cellStyle name="20% - Énfasis3 14" xfId="7615" xr:uid="{055AB681-FA06-4928-88A3-CDA65822586B}"/>
    <cellStyle name="20% - Énfasis3 14 2" xfId="7616" xr:uid="{19C5AE15-5CF5-4191-93AF-0B4CA42DBEAC}"/>
    <cellStyle name="20% - Énfasis3 14 2 2" xfId="7617" xr:uid="{4BF748ED-BC39-4D98-8204-B5A4FFCA8A5F}"/>
    <cellStyle name="20% - Énfasis3 14 2 2 2" xfId="7618" xr:uid="{5E560999-9410-40CC-AEB3-0DF7666B78A4}"/>
    <cellStyle name="20% - Énfasis3 14 2 2 2 2" xfId="7619" xr:uid="{DA8AF653-5AF6-4324-9F63-E3638110304D}"/>
    <cellStyle name="20% - Énfasis3 14 2 2 2 2 2" xfId="7620" xr:uid="{88BA1FA5-61A0-44CA-8453-4239D48B29AE}"/>
    <cellStyle name="20% - Énfasis3 14 2 2 2 2 2 2" xfId="7621" xr:uid="{CF33F1AE-734A-4A47-A148-70ED3F06F815}"/>
    <cellStyle name="20% - Énfasis3 14 2 2 2 2 3" xfId="7622" xr:uid="{538E4B6F-F6BD-41E4-9E0C-6865F008D13B}"/>
    <cellStyle name="20% - Énfasis3 14 2 2 2 3" xfId="7623" xr:uid="{BC6FFB36-C0AD-4C64-ACB5-E47192D8E5D4}"/>
    <cellStyle name="20% - Énfasis3 14 2 2 2 3 2" xfId="7624" xr:uid="{49DF4E7E-5956-46CF-8B37-024CB0FF5C8E}"/>
    <cellStyle name="20% - Énfasis3 14 2 2 2 4" xfId="7625" xr:uid="{88F0E7BC-9BA1-4AFE-AEF9-1E967A3FB0FC}"/>
    <cellStyle name="20% - Énfasis3 14 2 2 3" xfId="7626" xr:uid="{094DBAAD-0BF8-4E90-82D4-41B6AF05E8DB}"/>
    <cellStyle name="20% - Énfasis3 14 2 2 3 2" xfId="7627" xr:uid="{89C377CB-B740-4B2B-A26B-20E8250A8AA6}"/>
    <cellStyle name="20% - Énfasis3 14 2 2 3 2 2" xfId="7628" xr:uid="{1E39D11B-3483-453A-9F41-BD9446B592DD}"/>
    <cellStyle name="20% - Énfasis3 14 2 2 3 3" xfId="7629" xr:uid="{4A8BA8D5-3849-4987-A2B2-975883759560}"/>
    <cellStyle name="20% - Énfasis3 14 2 2 4" xfId="7630" xr:uid="{BE4E844D-A364-4432-8B08-ECDBE76880FC}"/>
    <cellStyle name="20% - Énfasis3 14 2 2 4 2" xfId="7631" xr:uid="{1A53397B-ED13-4237-AAE2-B8EBA61E9DB6}"/>
    <cellStyle name="20% - Énfasis3 14 2 2 5" xfId="7632" xr:uid="{AB1C9072-BADB-46A6-A854-EE695144E480}"/>
    <cellStyle name="20% - Énfasis3 14 2 3" xfId="7633" xr:uid="{ABE49FCE-A274-4319-A0BA-6CC8B15EAAB1}"/>
    <cellStyle name="20% - Énfasis3 14 2 3 2" xfId="7634" xr:uid="{0C11A7AC-45F3-4C9D-B090-ABE3601B964F}"/>
    <cellStyle name="20% - Énfasis3 14 2 3 2 2" xfId="7635" xr:uid="{38F5C447-5D4F-419A-A19E-6D62B6581B99}"/>
    <cellStyle name="20% - Énfasis3 14 2 3 2 2 2" xfId="7636" xr:uid="{633A7F1E-D69B-4413-8F81-871ACA079CEA}"/>
    <cellStyle name="20% - Énfasis3 14 2 3 2 3" xfId="7637" xr:uid="{7FF3D2F4-EAF8-4347-9367-D500E4D4DCF9}"/>
    <cellStyle name="20% - Énfasis3 14 2 3 3" xfId="7638" xr:uid="{D45AFC19-1D28-4EDE-AA88-953258487F04}"/>
    <cellStyle name="20% - Énfasis3 14 2 3 3 2" xfId="7639" xr:uid="{04AAED29-C187-4E22-997D-B31CA46BBE70}"/>
    <cellStyle name="20% - Énfasis3 14 2 3 4" xfId="7640" xr:uid="{C1BF7680-0760-4B6C-8FF9-4FEE8264E61A}"/>
    <cellStyle name="20% - Énfasis3 14 2 4" xfId="7641" xr:uid="{51BFBA97-8226-4BBF-B4C3-55DF6F253BB4}"/>
    <cellStyle name="20% - Énfasis3 14 2 4 2" xfId="7642" xr:uid="{A3054E96-9DBC-43CC-8B55-67484495A1F5}"/>
    <cellStyle name="20% - Énfasis3 14 2 4 2 2" xfId="7643" xr:uid="{28CFBAD5-0187-449B-8C86-642C02AD33FD}"/>
    <cellStyle name="20% - Énfasis3 14 2 4 3" xfId="7644" xr:uid="{D21411C2-7B57-4BF6-B0C0-D92A6CAD2989}"/>
    <cellStyle name="20% - Énfasis3 14 2 5" xfId="7645" xr:uid="{513A54F3-F339-46CD-8A67-2060525B74F7}"/>
    <cellStyle name="20% - Énfasis3 14 2 5 2" xfId="7646" xr:uid="{C95B779B-A0CE-45E7-8A33-3129E65FF63B}"/>
    <cellStyle name="20% - Énfasis3 14 2 6" xfId="7647" xr:uid="{E651992D-71C6-4AE1-A699-9F6B588EF0B5}"/>
    <cellStyle name="20% - Énfasis3 14 3" xfId="7648" xr:uid="{5ED5025B-EDDB-44DD-8AC0-D44868C6A165}"/>
    <cellStyle name="20% - Énfasis3 14 3 2" xfId="7649" xr:uid="{96507393-BF1B-44F3-9480-08C1E26BF179}"/>
    <cellStyle name="20% - Énfasis3 14 3 2 2" xfId="7650" xr:uid="{B7EDD980-A53D-4DD0-BEE9-B5A9CB221E06}"/>
    <cellStyle name="20% - Énfasis3 14 3 2 2 2" xfId="7651" xr:uid="{4DD2BBC9-2AA5-41FD-BA68-C819655E2434}"/>
    <cellStyle name="20% - Énfasis3 14 3 2 2 2 2" xfId="7652" xr:uid="{FE081472-F74B-48DC-B043-28C9578C274B}"/>
    <cellStyle name="20% - Énfasis3 14 3 2 2 3" xfId="7653" xr:uid="{23C44BE3-9EB5-4C7F-90BC-C109F78A9B92}"/>
    <cellStyle name="20% - Énfasis3 14 3 2 3" xfId="7654" xr:uid="{A085D335-42F1-479E-88A0-6BF5A3E69D33}"/>
    <cellStyle name="20% - Énfasis3 14 3 2 3 2" xfId="7655" xr:uid="{106143C0-E1DD-4081-94ED-A271E3CEF767}"/>
    <cellStyle name="20% - Énfasis3 14 3 2 4" xfId="7656" xr:uid="{E7BCD9D0-0EB7-4F7D-A162-4D23BD1E168A}"/>
    <cellStyle name="20% - Énfasis3 14 3 3" xfId="7657" xr:uid="{0605A38B-D3E7-4F6C-A932-2D2AEECA904B}"/>
    <cellStyle name="20% - Énfasis3 14 3 3 2" xfId="7658" xr:uid="{D531A4A2-690C-422B-B50F-5989002BD49F}"/>
    <cellStyle name="20% - Énfasis3 14 3 3 2 2" xfId="7659" xr:uid="{B3D0CCF3-A44B-4CA6-950C-9CDD7ADCDAAD}"/>
    <cellStyle name="20% - Énfasis3 14 3 3 3" xfId="7660" xr:uid="{72191DD5-6223-4A92-8006-52CA7A6BDE35}"/>
    <cellStyle name="20% - Énfasis3 14 3 4" xfId="7661" xr:uid="{9615E65F-A3D2-4EF9-B89D-A81274B5FB3E}"/>
    <cellStyle name="20% - Énfasis3 14 3 4 2" xfId="7662" xr:uid="{B3870279-A60C-4F27-89D3-D92026E3C1CF}"/>
    <cellStyle name="20% - Énfasis3 14 3 5" xfId="7663" xr:uid="{D9ACE1E8-BA16-4947-89DB-0D448C1D7688}"/>
    <cellStyle name="20% - Énfasis3 14 4" xfId="7664" xr:uid="{3B314E2F-3183-4E01-85EE-41DD7830997C}"/>
    <cellStyle name="20% - Énfasis3 14 4 2" xfId="7665" xr:uid="{589F1E15-0F21-4175-AAD3-994D576D5AB3}"/>
    <cellStyle name="20% - Énfasis3 14 4 2 2" xfId="7666" xr:uid="{26467AFF-90E6-43DA-BCC0-D4CEC08D642A}"/>
    <cellStyle name="20% - Énfasis3 14 4 2 2 2" xfId="7667" xr:uid="{BD2DB356-7935-43FE-827B-5800820793E9}"/>
    <cellStyle name="20% - Énfasis3 14 4 2 3" xfId="7668" xr:uid="{4E76C09D-36FE-4C36-8124-EB5A33543548}"/>
    <cellStyle name="20% - Énfasis3 14 4 3" xfId="7669" xr:uid="{A9201E72-EFAE-47F3-B16C-D313CBB44805}"/>
    <cellStyle name="20% - Énfasis3 14 4 3 2" xfId="7670" xr:uid="{DBCAA399-1DF0-44BA-9FB1-BB28F82B7F17}"/>
    <cellStyle name="20% - Énfasis3 14 4 4" xfId="7671" xr:uid="{228BDDC4-7B7C-4364-BDE3-0A4DD51876F1}"/>
    <cellStyle name="20% - Énfasis3 14 5" xfId="7672" xr:uid="{37739E20-011C-4F92-BCF1-BE8763A2F782}"/>
    <cellStyle name="20% - Énfasis3 14 5 2" xfId="7673" xr:uid="{C6F35FD7-EA0E-4B99-AC94-88C2C3D1F297}"/>
    <cellStyle name="20% - Énfasis3 14 5 2 2" xfId="7674" xr:uid="{41AD15A0-8A7C-4D50-9AA6-31EF1FA76CBE}"/>
    <cellStyle name="20% - Énfasis3 14 5 3" xfId="7675" xr:uid="{050217B1-BFFC-40D7-9553-21BF3F0A5DA0}"/>
    <cellStyle name="20% - Énfasis3 14 6" xfId="7676" xr:uid="{65982845-978E-4389-9D5F-0F9CEDECC0E7}"/>
    <cellStyle name="20% - Énfasis3 14 6 2" xfId="7677" xr:uid="{5C373A77-3447-4134-ABE6-877B6F65B71F}"/>
    <cellStyle name="20% - Énfasis3 14 7" xfId="7678" xr:uid="{893D02D0-587E-4F5F-8DC0-C954EECD7138}"/>
    <cellStyle name="20% - Énfasis3 15" xfId="7679" xr:uid="{8385AFDD-A26B-4753-95DD-F91AEEB70BAE}"/>
    <cellStyle name="20% - Énfasis3 15 2" xfId="7680" xr:uid="{D94C2BED-4968-4757-9121-AD9E91ED06DD}"/>
    <cellStyle name="20% - Énfasis3 15 2 2" xfId="7681" xr:uid="{2F433267-D542-4EBB-BE67-8F35205ED627}"/>
    <cellStyle name="20% - Énfasis3 15 2 2 2" xfId="7682" xr:uid="{0F6483F8-FB96-401E-8A21-54088EC5BD83}"/>
    <cellStyle name="20% - Énfasis3 15 2 2 2 2" xfId="7683" xr:uid="{F3A4F3A8-63E3-41FA-857F-C8C179DBA1F7}"/>
    <cellStyle name="20% - Énfasis3 15 2 2 2 2 2" xfId="7684" xr:uid="{15825302-C13E-4015-BCE3-1F8F7730B2E7}"/>
    <cellStyle name="20% - Énfasis3 15 2 2 2 2 2 2" xfId="7685" xr:uid="{91FDDB2C-053E-43C8-B8A6-05C23DB1E85A}"/>
    <cellStyle name="20% - Énfasis3 15 2 2 2 2 3" xfId="7686" xr:uid="{E2023B96-18C0-4743-976D-B081F9C57A4A}"/>
    <cellStyle name="20% - Énfasis3 15 2 2 2 3" xfId="7687" xr:uid="{198F4BE4-1374-4442-A24E-C1B4028FF096}"/>
    <cellStyle name="20% - Énfasis3 15 2 2 2 3 2" xfId="7688" xr:uid="{FE86480D-7135-48BA-A6B9-58A9C8E1714D}"/>
    <cellStyle name="20% - Énfasis3 15 2 2 2 4" xfId="7689" xr:uid="{5E7E545B-337B-430E-95B1-E31227E85BDF}"/>
    <cellStyle name="20% - Énfasis3 15 2 2 3" xfId="7690" xr:uid="{177A4A7B-64F2-4DBD-B1E1-D2B7B6A696F4}"/>
    <cellStyle name="20% - Énfasis3 15 2 2 3 2" xfId="7691" xr:uid="{E157A9F1-8EC7-43D3-83C5-D6DED623570E}"/>
    <cellStyle name="20% - Énfasis3 15 2 2 3 2 2" xfId="7692" xr:uid="{6F79DA5F-4C44-4F2A-83F3-AF0461E5E2E3}"/>
    <cellStyle name="20% - Énfasis3 15 2 2 3 3" xfId="7693" xr:uid="{E3948B11-2453-4CB5-B979-A5BA203AF81D}"/>
    <cellStyle name="20% - Énfasis3 15 2 2 4" xfId="7694" xr:uid="{27493A4A-5F8E-4834-A6A7-FD84BCE76E75}"/>
    <cellStyle name="20% - Énfasis3 15 2 2 4 2" xfId="7695" xr:uid="{C2E5950C-2073-439C-903C-C2C574E916CA}"/>
    <cellStyle name="20% - Énfasis3 15 2 2 5" xfId="7696" xr:uid="{B74406B3-F9E7-48C4-B1F2-16C0E278E4D9}"/>
    <cellStyle name="20% - Énfasis3 15 2 3" xfId="7697" xr:uid="{5E31C803-2194-4E82-BB3E-2E9B97514456}"/>
    <cellStyle name="20% - Énfasis3 15 2 3 2" xfId="7698" xr:uid="{BF12B3C9-8570-421B-B1BB-6D1B7DC197DE}"/>
    <cellStyle name="20% - Énfasis3 15 2 3 2 2" xfId="7699" xr:uid="{0EFCB1E7-787A-415B-A765-A08FF244A6CC}"/>
    <cellStyle name="20% - Énfasis3 15 2 3 2 2 2" xfId="7700" xr:uid="{7EEB762A-E4E0-4428-961E-9B55B6AB9349}"/>
    <cellStyle name="20% - Énfasis3 15 2 3 2 3" xfId="7701" xr:uid="{730C5F5A-B898-4F73-B992-BA004494068B}"/>
    <cellStyle name="20% - Énfasis3 15 2 3 3" xfId="7702" xr:uid="{D5511502-A0AA-4518-B2BD-9603C07A47B5}"/>
    <cellStyle name="20% - Énfasis3 15 2 3 3 2" xfId="7703" xr:uid="{3224F2E3-B17D-4C07-AE81-5F1656491825}"/>
    <cellStyle name="20% - Énfasis3 15 2 3 4" xfId="7704" xr:uid="{3E75D7DD-42FF-474B-BFD1-36A9F5693132}"/>
    <cellStyle name="20% - Énfasis3 15 2 4" xfId="7705" xr:uid="{E300A212-7C76-4457-B7F6-D014B785CF06}"/>
    <cellStyle name="20% - Énfasis3 15 2 4 2" xfId="7706" xr:uid="{71E4516C-0725-4FA9-AF3D-41A5BF6B9CE5}"/>
    <cellStyle name="20% - Énfasis3 15 2 4 2 2" xfId="7707" xr:uid="{8914B648-2CB1-4EC9-BA02-B93769B0F51A}"/>
    <cellStyle name="20% - Énfasis3 15 2 4 3" xfId="7708" xr:uid="{19EE598D-BA39-4140-81D1-3899CFA3242C}"/>
    <cellStyle name="20% - Énfasis3 15 2 5" xfId="7709" xr:uid="{FC7C143A-B465-410B-B7D8-0CEE96818D34}"/>
    <cellStyle name="20% - Énfasis3 15 2 5 2" xfId="7710" xr:uid="{411EF405-9AC1-40DF-A5E3-2F350A7E7681}"/>
    <cellStyle name="20% - Énfasis3 15 2 6" xfId="7711" xr:uid="{258358BC-B726-4B8C-A302-D317703DDE4B}"/>
    <cellStyle name="20% - Énfasis3 15 3" xfId="7712" xr:uid="{C5BD40A7-406C-4E46-8D16-D0A206162416}"/>
    <cellStyle name="20% - Énfasis3 15 3 2" xfId="7713" xr:uid="{D4BE64CF-7AA1-4EDF-B541-555821B74564}"/>
    <cellStyle name="20% - Énfasis3 15 3 2 2" xfId="7714" xr:uid="{425FC4D4-6C1C-41FF-A1B7-2946A0F1E41D}"/>
    <cellStyle name="20% - Énfasis3 15 3 2 2 2" xfId="7715" xr:uid="{69B702F7-F4C4-4C74-8666-BA46593A4B5A}"/>
    <cellStyle name="20% - Énfasis3 15 3 2 2 2 2" xfId="7716" xr:uid="{D389DD78-341F-4721-B01D-44B0C78A6C76}"/>
    <cellStyle name="20% - Énfasis3 15 3 2 2 3" xfId="7717" xr:uid="{12CEE51A-F41E-45A7-9DB4-0804ADA9B362}"/>
    <cellStyle name="20% - Énfasis3 15 3 2 3" xfId="7718" xr:uid="{E6A9111B-F012-4C34-B408-B56D07FF51CE}"/>
    <cellStyle name="20% - Énfasis3 15 3 2 3 2" xfId="7719" xr:uid="{59330820-2B84-4370-B375-322A2EABCF78}"/>
    <cellStyle name="20% - Énfasis3 15 3 2 4" xfId="7720" xr:uid="{1FC91670-18E5-49E3-ACAA-642120D5DF57}"/>
    <cellStyle name="20% - Énfasis3 15 3 3" xfId="7721" xr:uid="{E998DA50-279C-4752-A0CF-5B3456E9F25E}"/>
    <cellStyle name="20% - Énfasis3 15 3 3 2" xfId="7722" xr:uid="{A886FD84-5BAA-4F27-AB13-9C4026CDCF23}"/>
    <cellStyle name="20% - Énfasis3 15 3 3 2 2" xfId="7723" xr:uid="{DBFBFA0F-348E-4E7B-A174-C348BE7682BA}"/>
    <cellStyle name="20% - Énfasis3 15 3 3 3" xfId="7724" xr:uid="{A4192775-0EF8-48F8-B191-BA901A0B98C3}"/>
    <cellStyle name="20% - Énfasis3 15 3 4" xfId="7725" xr:uid="{C6D9DFE7-4789-441B-A5DF-1CBBAD1BF91A}"/>
    <cellStyle name="20% - Énfasis3 15 3 4 2" xfId="7726" xr:uid="{A995B3CF-4AAE-47FE-BD73-2D7C1CA55F68}"/>
    <cellStyle name="20% - Énfasis3 15 3 5" xfId="7727" xr:uid="{DDD03222-BDBB-4831-9AAC-06F3E874F6EC}"/>
    <cellStyle name="20% - Énfasis3 15 4" xfId="7728" xr:uid="{8E11F05C-863A-40C0-ADA3-EF1433E1E556}"/>
    <cellStyle name="20% - Énfasis3 15 4 2" xfId="7729" xr:uid="{8DF01C33-D39E-47E6-97D8-CA075AA6BE1B}"/>
    <cellStyle name="20% - Énfasis3 15 4 2 2" xfId="7730" xr:uid="{1FE4157E-372D-4339-B695-AF46BC24AC26}"/>
    <cellStyle name="20% - Énfasis3 15 4 2 2 2" xfId="7731" xr:uid="{FC759341-2D73-4905-8F26-D6C2CF0CA3D0}"/>
    <cellStyle name="20% - Énfasis3 15 4 2 3" xfId="7732" xr:uid="{5B93BBBE-90C7-4F4C-910B-1617E8BB1840}"/>
    <cellStyle name="20% - Énfasis3 15 4 3" xfId="7733" xr:uid="{D619080E-94FC-4FBD-AE04-68B636192117}"/>
    <cellStyle name="20% - Énfasis3 15 4 3 2" xfId="7734" xr:uid="{F8B5A98F-4BA7-4B2E-8FC9-4CD1C76361E5}"/>
    <cellStyle name="20% - Énfasis3 15 4 4" xfId="7735" xr:uid="{C6D22105-8DA1-45BB-AC2B-1826AC18BC51}"/>
    <cellStyle name="20% - Énfasis3 15 5" xfId="7736" xr:uid="{D21EFCA0-010A-478A-86F2-D480A5AD7050}"/>
    <cellStyle name="20% - Énfasis3 15 5 2" xfId="7737" xr:uid="{115D9BC5-F450-4CB5-98FF-4E2D0469283E}"/>
    <cellStyle name="20% - Énfasis3 15 5 2 2" xfId="7738" xr:uid="{BE32D856-5F34-4E09-93F6-79D75046C789}"/>
    <cellStyle name="20% - Énfasis3 15 5 3" xfId="7739" xr:uid="{97772DAD-F0B8-4029-AF86-466429B005E0}"/>
    <cellStyle name="20% - Énfasis3 15 6" xfId="7740" xr:uid="{0BB8F89B-7B5E-45C1-8FEE-E41AF9518E22}"/>
    <cellStyle name="20% - Énfasis3 15 6 2" xfId="7741" xr:uid="{E9E0EA0A-7F1E-4C79-948E-807726C7011B}"/>
    <cellStyle name="20% - Énfasis3 15 7" xfId="7742" xr:uid="{5B14E61B-A482-4E1D-BCAA-11031EBC9D8D}"/>
    <cellStyle name="20% - Énfasis3 16" xfId="7743" xr:uid="{0C84C639-835E-4D81-9DE3-E5CD3953557C}"/>
    <cellStyle name="20% - Énfasis3 16 2" xfId="7744" xr:uid="{C98EC2D7-7B67-4586-9132-B2EF4654DAB1}"/>
    <cellStyle name="20% - Énfasis3 16 2 2" xfId="7745" xr:uid="{AD5AF78C-D195-4EC6-A1C4-9D204A1468F4}"/>
    <cellStyle name="20% - Énfasis3 16 2 2 2" xfId="7746" xr:uid="{2457670B-571A-458C-AC7F-E6DC1BD4B72F}"/>
    <cellStyle name="20% - Énfasis3 16 2 2 2 2" xfId="7747" xr:uid="{B6B4F125-93EE-41DB-B96D-BED2DA7F0DA3}"/>
    <cellStyle name="20% - Énfasis3 16 2 2 2 2 2" xfId="7748" xr:uid="{C2A51514-CE2C-44BA-BCC1-F3EFEAEAF8B6}"/>
    <cellStyle name="20% - Énfasis3 16 2 2 2 2 2 2" xfId="7749" xr:uid="{D5CC5A54-D7E7-454D-AEEB-0DA4A3C678F7}"/>
    <cellStyle name="20% - Énfasis3 16 2 2 2 2 3" xfId="7750" xr:uid="{854D09B1-E9F0-43FB-A4C0-2E4693FFD8BC}"/>
    <cellStyle name="20% - Énfasis3 16 2 2 2 3" xfId="7751" xr:uid="{18EF2507-3A0F-4860-89F1-0B8BEF3E6FC5}"/>
    <cellStyle name="20% - Énfasis3 16 2 2 2 3 2" xfId="7752" xr:uid="{AC284E53-B439-4605-ADA4-5E532D412E98}"/>
    <cellStyle name="20% - Énfasis3 16 2 2 2 4" xfId="7753" xr:uid="{81BEDC2A-6445-4F5F-BA30-2918EF00268B}"/>
    <cellStyle name="20% - Énfasis3 16 2 2 3" xfId="7754" xr:uid="{80C1B3B6-89DE-4B3B-9B57-25685FB5013F}"/>
    <cellStyle name="20% - Énfasis3 16 2 2 3 2" xfId="7755" xr:uid="{0FAF6156-15EE-4A24-909B-1821CEE71198}"/>
    <cellStyle name="20% - Énfasis3 16 2 2 3 2 2" xfId="7756" xr:uid="{98B8D9BF-0905-43EB-B439-E0B4106FD4D1}"/>
    <cellStyle name="20% - Énfasis3 16 2 2 3 3" xfId="7757" xr:uid="{108AE144-F594-4F70-B090-7BA3870CD403}"/>
    <cellStyle name="20% - Énfasis3 16 2 2 4" xfId="7758" xr:uid="{4BC5D9BC-0433-4DEC-884E-19D5AF040ADF}"/>
    <cellStyle name="20% - Énfasis3 16 2 2 4 2" xfId="7759" xr:uid="{0DB008A4-ECE2-4A4B-8FC9-D9F1B70FDDB1}"/>
    <cellStyle name="20% - Énfasis3 16 2 2 5" xfId="7760" xr:uid="{D53D08DD-7B47-40BE-8E60-9036212FAF95}"/>
    <cellStyle name="20% - Énfasis3 16 2 3" xfId="7761" xr:uid="{F267241C-B4C6-49FF-912B-674EEA86E2B1}"/>
    <cellStyle name="20% - Énfasis3 16 2 3 2" xfId="7762" xr:uid="{133D29AA-CA96-4094-B04C-21ED38CB9D53}"/>
    <cellStyle name="20% - Énfasis3 16 2 3 2 2" xfId="7763" xr:uid="{9DD29034-B3DD-4E49-B27F-C5FA25F795EE}"/>
    <cellStyle name="20% - Énfasis3 16 2 3 2 2 2" xfId="7764" xr:uid="{58AAC59C-4700-49E9-A8DC-DC4D03FCA9FA}"/>
    <cellStyle name="20% - Énfasis3 16 2 3 2 3" xfId="7765" xr:uid="{5FF4E0E7-7680-4B17-92DC-04949D8D4CA9}"/>
    <cellStyle name="20% - Énfasis3 16 2 3 3" xfId="7766" xr:uid="{9C741DFD-A1B9-4233-818D-659186C2D9BC}"/>
    <cellStyle name="20% - Énfasis3 16 2 3 3 2" xfId="7767" xr:uid="{8C77D5DF-6146-424A-A49F-4F999F1D7002}"/>
    <cellStyle name="20% - Énfasis3 16 2 3 4" xfId="7768" xr:uid="{0E3FCE53-5AE4-4AF1-B50F-BA80C9796CF6}"/>
    <cellStyle name="20% - Énfasis3 16 2 4" xfId="7769" xr:uid="{AEDD3295-7333-4489-A8BC-D712B1DAE766}"/>
    <cellStyle name="20% - Énfasis3 16 2 4 2" xfId="7770" xr:uid="{88354FBB-6B15-4EF1-8FA1-5C9B9DA07C71}"/>
    <cellStyle name="20% - Énfasis3 16 2 4 2 2" xfId="7771" xr:uid="{84D5CAA1-C914-4990-97A5-3B375E920D64}"/>
    <cellStyle name="20% - Énfasis3 16 2 4 3" xfId="7772" xr:uid="{CAD87C18-FE9E-42CD-8FC2-DF44906D1AD5}"/>
    <cellStyle name="20% - Énfasis3 16 2 5" xfId="7773" xr:uid="{E736BF1B-1D27-401E-9E0C-64C2686C3119}"/>
    <cellStyle name="20% - Énfasis3 16 2 5 2" xfId="7774" xr:uid="{F1E6A7F3-1DF6-4BA1-8E4E-0826E6FE953E}"/>
    <cellStyle name="20% - Énfasis3 16 2 6" xfId="7775" xr:uid="{2896D080-40DD-4517-B940-870227497C0B}"/>
    <cellStyle name="20% - Énfasis3 16 3" xfId="7776" xr:uid="{41992ADC-77FE-4302-B471-18B0F50ADC87}"/>
    <cellStyle name="20% - Énfasis3 16 3 2" xfId="7777" xr:uid="{3A58442B-2AE9-41CC-8CC3-C726CEEA47C9}"/>
    <cellStyle name="20% - Énfasis3 16 3 2 2" xfId="7778" xr:uid="{13C0FD75-E251-4E32-8755-50204D18BAFA}"/>
    <cellStyle name="20% - Énfasis3 16 3 2 2 2" xfId="7779" xr:uid="{9CD505CA-AB50-4249-AC93-1B7DFB512CBD}"/>
    <cellStyle name="20% - Énfasis3 16 3 2 2 2 2" xfId="7780" xr:uid="{AB907E89-A270-4225-8776-C301E64B5FD8}"/>
    <cellStyle name="20% - Énfasis3 16 3 2 2 3" xfId="7781" xr:uid="{F3B26C9A-BB0C-40CB-9073-3D5226CED34B}"/>
    <cellStyle name="20% - Énfasis3 16 3 2 3" xfId="7782" xr:uid="{E90FE9BD-CA5F-4DBB-BFD0-AA40895309E7}"/>
    <cellStyle name="20% - Énfasis3 16 3 2 3 2" xfId="7783" xr:uid="{860ACEBB-00B1-4E1D-B447-4848905A986B}"/>
    <cellStyle name="20% - Énfasis3 16 3 2 4" xfId="7784" xr:uid="{102BD3D0-3C50-4D65-B751-8F282F8775A6}"/>
    <cellStyle name="20% - Énfasis3 16 3 3" xfId="7785" xr:uid="{F8168C9A-A1A3-4868-B9E1-0EFBFB073724}"/>
    <cellStyle name="20% - Énfasis3 16 3 3 2" xfId="7786" xr:uid="{5B81DA85-1D20-40E0-BE7B-F4457CED2E9D}"/>
    <cellStyle name="20% - Énfasis3 16 3 3 2 2" xfId="7787" xr:uid="{32804AB2-6DDB-4C31-B923-5EDE3E563E2D}"/>
    <cellStyle name="20% - Énfasis3 16 3 3 3" xfId="7788" xr:uid="{7A637160-7B4E-45D7-A56D-CCFBE82FDADF}"/>
    <cellStyle name="20% - Énfasis3 16 3 4" xfId="7789" xr:uid="{2838A54D-7344-4D70-A684-C31D2ACDB34F}"/>
    <cellStyle name="20% - Énfasis3 16 3 4 2" xfId="7790" xr:uid="{75B7107E-5436-4196-94FB-148257C1E3CB}"/>
    <cellStyle name="20% - Énfasis3 16 3 5" xfId="7791" xr:uid="{4E60D0D9-87CB-4AAC-962A-E96516EDC52B}"/>
    <cellStyle name="20% - Énfasis3 16 4" xfId="7792" xr:uid="{549B2625-0750-42EA-A61F-DB16DD9478D6}"/>
    <cellStyle name="20% - Énfasis3 16 4 2" xfId="7793" xr:uid="{F2DD0833-4AB5-4CBC-BECB-2F39790D4C56}"/>
    <cellStyle name="20% - Énfasis3 16 4 2 2" xfId="7794" xr:uid="{A5FED6BD-2123-4E5F-8358-C422C6295BBD}"/>
    <cellStyle name="20% - Énfasis3 16 4 2 2 2" xfId="7795" xr:uid="{B5449D09-3BF4-4BA4-B373-F4C8B9487405}"/>
    <cellStyle name="20% - Énfasis3 16 4 2 3" xfId="7796" xr:uid="{650F15B0-8989-4616-9BAE-C966D49BC5B2}"/>
    <cellStyle name="20% - Énfasis3 16 4 3" xfId="7797" xr:uid="{3FF4F650-D85E-4BA8-AB65-D7DF8F2EA7CC}"/>
    <cellStyle name="20% - Énfasis3 16 4 3 2" xfId="7798" xr:uid="{DF87E708-EC5A-46BB-AE86-9247684B01C8}"/>
    <cellStyle name="20% - Énfasis3 16 4 4" xfId="7799" xr:uid="{EA5DA5C1-8395-470E-823B-5481157A7D4A}"/>
    <cellStyle name="20% - Énfasis3 16 5" xfId="7800" xr:uid="{5B5A6A26-ECE8-4614-8446-AA8E19EF5AC6}"/>
    <cellStyle name="20% - Énfasis3 16 5 2" xfId="7801" xr:uid="{B9696223-5870-4BE4-9403-7CAE1E52874F}"/>
    <cellStyle name="20% - Énfasis3 16 5 2 2" xfId="7802" xr:uid="{1212A40D-AAAF-4C84-B0E7-3835EBF85837}"/>
    <cellStyle name="20% - Énfasis3 16 5 3" xfId="7803" xr:uid="{421EC390-5C8B-490B-93BB-2D531C5AA1BE}"/>
    <cellStyle name="20% - Énfasis3 16 6" xfId="7804" xr:uid="{3281777C-8C5D-406D-A6FD-97CC85E45EEF}"/>
    <cellStyle name="20% - Énfasis3 16 6 2" xfId="7805" xr:uid="{619AB003-E92D-4CF6-8679-858313D631DF}"/>
    <cellStyle name="20% - Énfasis3 16 7" xfId="7806" xr:uid="{CCD71BC2-E69F-4A49-AC49-283933D45FCD}"/>
    <cellStyle name="20% - Énfasis3 17" xfId="7807" xr:uid="{31212565-0F42-4B65-9C1F-DFC07E77B6C0}"/>
    <cellStyle name="20% - Énfasis3 17 2" xfId="7808" xr:uid="{2628F2B7-5375-4892-BF52-62FDBCFD5891}"/>
    <cellStyle name="20% - Énfasis3 17 2 2" xfId="7809" xr:uid="{E05D8507-9627-4715-89F3-7219C1ED600B}"/>
    <cellStyle name="20% - Énfasis3 17 2 2 2" xfId="7810" xr:uid="{6B178564-A3F2-429C-BC02-A9E121A05738}"/>
    <cellStyle name="20% - Énfasis3 17 2 2 2 2" xfId="7811" xr:uid="{88D02BE7-113D-4CEF-8F6F-E03ABCC65A26}"/>
    <cellStyle name="20% - Énfasis3 17 2 2 2 2 2" xfId="7812" xr:uid="{ACBBC42F-64A6-4684-AEBA-10B78440A5D9}"/>
    <cellStyle name="20% - Énfasis3 17 2 2 2 2 2 2" xfId="7813" xr:uid="{B667F860-677A-4EE7-9792-C4503433F819}"/>
    <cellStyle name="20% - Énfasis3 17 2 2 2 2 3" xfId="7814" xr:uid="{C7BB2DA3-DC11-45BC-A2DD-7E002EA09131}"/>
    <cellStyle name="20% - Énfasis3 17 2 2 2 3" xfId="7815" xr:uid="{3C3912D7-1733-4529-BE93-9FE1461EF3FD}"/>
    <cellStyle name="20% - Énfasis3 17 2 2 2 3 2" xfId="7816" xr:uid="{DF70A9B2-D071-400F-BB2C-9EE67E06DB58}"/>
    <cellStyle name="20% - Énfasis3 17 2 2 2 4" xfId="7817" xr:uid="{75347B88-3C76-43BC-A0CD-48CA3A97585C}"/>
    <cellStyle name="20% - Énfasis3 17 2 2 3" xfId="7818" xr:uid="{73FB4D0D-FCB6-4EEB-84E1-6DEFF7EA2442}"/>
    <cellStyle name="20% - Énfasis3 17 2 2 3 2" xfId="7819" xr:uid="{AD5769B9-D917-4C42-96FD-A37F8D7C2B6D}"/>
    <cellStyle name="20% - Énfasis3 17 2 2 3 2 2" xfId="7820" xr:uid="{908DAA1E-23F1-439F-9EFA-A05A7D979FC2}"/>
    <cellStyle name="20% - Énfasis3 17 2 2 3 3" xfId="7821" xr:uid="{3C96514B-E4EB-4A87-8613-32880610A54F}"/>
    <cellStyle name="20% - Énfasis3 17 2 2 4" xfId="7822" xr:uid="{58D3E467-D0A4-455A-918E-AAF9ACAC68C3}"/>
    <cellStyle name="20% - Énfasis3 17 2 2 4 2" xfId="7823" xr:uid="{DC079432-D559-43E6-92A4-9ED3C81A7C68}"/>
    <cellStyle name="20% - Énfasis3 17 2 2 5" xfId="7824" xr:uid="{BBD824A1-47FA-49D9-90BE-F2A22AC0A4CA}"/>
    <cellStyle name="20% - Énfasis3 17 2 3" xfId="7825" xr:uid="{FF286CF9-A713-495E-90B5-07D30F6ADA82}"/>
    <cellStyle name="20% - Énfasis3 17 2 3 2" xfId="7826" xr:uid="{03DC96BE-3DFE-4B97-8029-EBF92F0CBA3F}"/>
    <cellStyle name="20% - Énfasis3 17 2 3 2 2" xfId="7827" xr:uid="{DD5D5FBF-9DFB-4448-BC1E-EF5B835745D9}"/>
    <cellStyle name="20% - Énfasis3 17 2 3 2 2 2" xfId="7828" xr:uid="{B5774049-F012-447B-9007-415E7455AD68}"/>
    <cellStyle name="20% - Énfasis3 17 2 3 2 3" xfId="7829" xr:uid="{09D4020C-E8AE-4381-AA05-91919F1618E5}"/>
    <cellStyle name="20% - Énfasis3 17 2 3 3" xfId="7830" xr:uid="{544673A6-3F63-4297-98AA-3ED4F1B52AE2}"/>
    <cellStyle name="20% - Énfasis3 17 2 3 3 2" xfId="7831" xr:uid="{17E82725-52DE-497C-93A6-4C8D7142288D}"/>
    <cellStyle name="20% - Énfasis3 17 2 3 4" xfId="7832" xr:uid="{E7966A23-D493-44C8-A1C4-1CC6A6DB95AB}"/>
    <cellStyle name="20% - Énfasis3 17 2 4" xfId="7833" xr:uid="{595DE20B-326E-46E3-83CC-AC9C0C2F6997}"/>
    <cellStyle name="20% - Énfasis3 17 2 4 2" xfId="7834" xr:uid="{45FBDE83-B863-4BA3-AFAA-FF47FA582606}"/>
    <cellStyle name="20% - Énfasis3 17 2 4 2 2" xfId="7835" xr:uid="{1E004F29-E00F-49EE-87B3-1EF7BD6E2AF9}"/>
    <cellStyle name="20% - Énfasis3 17 2 4 3" xfId="7836" xr:uid="{23675BD5-5FB8-4D20-9528-0217AB24020A}"/>
    <cellStyle name="20% - Énfasis3 17 2 5" xfId="7837" xr:uid="{D0354C29-A136-4E52-B852-1146C512FAD5}"/>
    <cellStyle name="20% - Énfasis3 17 2 5 2" xfId="7838" xr:uid="{9720CABD-3FF9-4CAC-8577-D04C9E8D2ECE}"/>
    <cellStyle name="20% - Énfasis3 17 2 6" xfId="7839" xr:uid="{A2ED01E5-E48C-4F67-A5D1-B5200500D057}"/>
    <cellStyle name="20% - Énfasis3 17 3" xfId="7840" xr:uid="{EF998200-AEE0-4381-B6DD-EA520D2B479C}"/>
    <cellStyle name="20% - Énfasis3 17 3 2" xfId="7841" xr:uid="{13B6DD8C-1910-484E-89E6-1891569D5490}"/>
    <cellStyle name="20% - Énfasis3 17 3 2 2" xfId="7842" xr:uid="{9BA33033-19B5-4571-ABC6-9BCE56AF0ADF}"/>
    <cellStyle name="20% - Énfasis3 17 3 2 2 2" xfId="7843" xr:uid="{1EFF3D09-6750-4112-9417-D4000F63FF42}"/>
    <cellStyle name="20% - Énfasis3 17 3 2 2 2 2" xfId="7844" xr:uid="{ABB7A974-EC92-47FD-A11F-39951809F5C9}"/>
    <cellStyle name="20% - Énfasis3 17 3 2 2 3" xfId="7845" xr:uid="{05D80635-ED5A-43BD-9E36-9D0A1065E0DF}"/>
    <cellStyle name="20% - Énfasis3 17 3 2 3" xfId="7846" xr:uid="{1AA4BA81-89AE-4F3E-A862-25A0260392EA}"/>
    <cellStyle name="20% - Énfasis3 17 3 2 3 2" xfId="7847" xr:uid="{AB98631A-29E3-4968-B8E4-CFFB0DB12772}"/>
    <cellStyle name="20% - Énfasis3 17 3 2 4" xfId="7848" xr:uid="{923CE60F-6185-4D29-91D8-ADCF81E6579B}"/>
    <cellStyle name="20% - Énfasis3 17 3 3" xfId="7849" xr:uid="{C4667CAE-1446-42E5-9F57-7CCC16069A5A}"/>
    <cellStyle name="20% - Énfasis3 17 3 3 2" xfId="7850" xr:uid="{182139F1-B459-4C16-A22E-E6B88C943CDB}"/>
    <cellStyle name="20% - Énfasis3 17 3 3 2 2" xfId="7851" xr:uid="{CBECBC97-7135-44D7-AE77-067AC01B3FCC}"/>
    <cellStyle name="20% - Énfasis3 17 3 3 3" xfId="7852" xr:uid="{0267935F-A41E-40BC-9A72-8EFAED2C4F1D}"/>
    <cellStyle name="20% - Énfasis3 17 3 4" xfId="7853" xr:uid="{13190503-2BF0-46AB-9AF7-03B5DECF2045}"/>
    <cellStyle name="20% - Énfasis3 17 3 4 2" xfId="7854" xr:uid="{8A5436EF-425E-425B-80F8-954D2EEF7820}"/>
    <cellStyle name="20% - Énfasis3 17 3 5" xfId="7855" xr:uid="{75E82A3B-F8D1-4979-847B-B0F89C68D2BC}"/>
    <cellStyle name="20% - Énfasis3 17 4" xfId="7856" xr:uid="{7A9D3225-EE45-43E7-8C37-F3E332B3AAD1}"/>
    <cellStyle name="20% - Énfasis3 17 4 2" xfId="7857" xr:uid="{F8F2605B-1453-4402-AE13-5D8F9AE334CA}"/>
    <cellStyle name="20% - Énfasis3 17 4 2 2" xfId="7858" xr:uid="{0C790EF6-0E7F-4614-A80F-8C95A7413D17}"/>
    <cellStyle name="20% - Énfasis3 17 4 2 2 2" xfId="7859" xr:uid="{938659C3-6D49-4C99-B286-DE597FE7B4DC}"/>
    <cellStyle name="20% - Énfasis3 17 4 2 3" xfId="7860" xr:uid="{4FBCC720-60C5-418A-B611-10906507943E}"/>
    <cellStyle name="20% - Énfasis3 17 4 3" xfId="7861" xr:uid="{882334D8-DC4E-42C4-81C9-6B48E8CCAB2F}"/>
    <cellStyle name="20% - Énfasis3 17 4 3 2" xfId="7862" xr:uid="{BFD1673A-3565-49DD-934C-E462008ABDA6}"/>
    <cellStyle name="20% - Énfasis3 17 4 4" xfId="7863" xr:uid="{AE8921A4-7786-4F83-9C78-B9A3E69FC7DA}"/>
    <cellStyle name="20% - Énfasis3 17 5" xfId="7864" xr:uid="{449E29A9-ECE7-4815-932F-2E86E788AE0C}"/>
    <cellStyle name="20% - Énfasis3 17 5 2" xfId="7865" xr:uid="{6B56B3F5-FB4A-4FCD-8B85-CB918CFE8FB8}"/>
    <cellStyle name="20% - Énfasis3 17 5 2 2" xfId="7866" xr:uid="{4171D1F5-96F5-44AA-922F-BCF2DE3D5570}"/>
    <cellStyle name="20% - Énfasis3 17 5 3" xfId="7867" xr:uid="{D8948777-FFE7-4827-B3F8-915AE0DE9F82}"/>
    <cellStyle name="20% - Énfasis3 17 6" xfId="7868" xr:uid="{F35C6388-D52F-452B-AB25-55FE2E94A930}"/>
    <cellStyle name="20% - Énfasis3 17 6 2" xfId="7869" xr:uid="{847AF2C0-C344-4E32-8F47-5950F8B3F53A}"/>
    <cellStyle name="20% - Énfasis3 17 7" xfId="7870" xr:uid="{0B62FC8E-DF5C-4211-B435-B8808E93111B}"/>
    <cellStyle name="20% - Énfasis3 18" xfId="7871" xr:uid="{B6AD4A89-8504-4128-A939-5BCBE3D2C29C}"/>
    <cellStyle name="20% - Énfasis3 18 2" xfId="7872" xr:uid="{F18983C4-99C9-42F5-B0DB-AADE22F34E9D}"/>
    <cellStyle name="20% - Énfasis3 18 2 2" xfId="7873" xr:uid="{A14D44EA-A655-4A90-A23D-014D8AC60C5A}"/>
    <cellStyle name="20% - Énfasis3 18 2 2 2" xfId="7874" xr:uid="{AF793895-0851-4120-BB18-5FFB4750AA87}"/>
    <cellStyle name="20% - Énfasis3 18 2 2 2 2" xfId="7875" xr:uid="{572AA2E8-56CC-4B39-AAF2-655A59105D31}"/>
    <cellStyle name="20% - Énfasis3 18 2 2 2 2 2" xfId="7876" xr:uid="{16FF6520-6E42-4052-B47F-2B94D79FCC27}"/>
    <cellStyle name="20% - Énfasis3 18 2 2 2 3" xfId="7877" xr:uid="{197A2605-0FD7-4F87-9790-D7E2E1E3D88C}"/>
    <cellStyle name="20% - Énfasis3 18 2 2 3" xfId="7878" xr:uid="{558FD807-6960-4E61-A1EC-04456BFA5760}"/>
    <cellStyle name="20% - Énfasis3 18 2 2 3 2" xfId="7879" xr:uid="{2D0DDF96-1F41-4E78-B40B-97038F0FB12F}"/>
    <cellStyle name="20% - Énfasis3 18 2 2 4" xfId="7880" xr:uid="{94A1E463-482D-42C8-A551-F15EE42501EF}"/>
    <cellStyle name="20% - Énfasis3 18 2 3" xfId="7881" xr:uid="{65FD8104-D3A7-4ECB-A363-530A7044D1F7}"/>
    <cellStyle name="20% - Énfasis3 18 2 3 2" xfId="7882" xr:uid="{2074DE3A-E4B5-4482-8F48-95F5E727BABE}"/>
    <cellStyle name="20% - Énfasis3 18 2 3 2 2" xfId="7883" xr:uid="{FACA5B3F-E366-4438-A395-F44A50DBDAB3}"/>
    <cellStyle name="20% - Énfasis3 18 2 3 3" xfId="7884" xr:uid="{A5094AA5-2DC8-4943-B47E-547F59C402FD}"/>
    <cellStyle name="20% - Énfasis3 18 2 4" xfId="7885" xr:uid="{3ADB5884-08D8-47C4-830A-9290BEE3E02C}"/>
    <cellStyle name="20% - Énfasis3 18 2 4 2" xfId="7886" xr:uid="{69690722-D981-4F1D-A16F-AE91519CB0F2}"/>
    <cellStyle name="20% - Énfasis3 18 2 5" xfId="7887" xr:uid="{E1896C7D-97AE-46D5-9388-B69D528446D2}"/>
    <cellStyle name="20% - Énfasis3 18 3" xfId="7888" xr:uid="{ED2E1FE4-D200-4284-83C4-2B9CC48AF4FF}"/>
    <cellStyle name="20% - Énfasis3 18 3 2" xfId="7889" xr:uid="{43A0AC02-94B7-4237-826A-EED2222E938E}"/>
    <cellStyle name="20% - Énfasis3 18 3 2 2" xfId="7890" xr:uid="{3140C536-0BEC-4AB3-914C-1C6DB6746A5F}"/>
    <cellStyle name="20% - Énfasis3 18 3 2 2 2" xfId="7891" xr:uid="{FBE9D2C4-4870-4D70-8097-392E800A9D3C}"/>
    <cellStyle name="20% - Énfasis3 18 3 2 3" xfId="7892" xr:uid="{3507709B-35BC-4199-833D-0D4A1869B37E}"/>
    <cellStyle name="20% - Énfasis3 18 3 3" xfId="7893" xr:uid="{3EF3FB2F-8672-4F3A-AD76-B79A20F6C3F3}"/>
    <cellStyle name="20% - Énfasis3 18 3 3 2" xfId="7894" xr:uid="{9B8168A3-6C6B-4F46-AC0B-B49603320D6D}"/>
    <cellStyle name="20% - Énfasis3 18 3 4" xfId="7895" xr:uid="{4B271E8A-23D7-4EAD-8970-C2285D16C1DC}"/>
    <cellStyle name="20% - Énfasis3 18 4" xfId="7896" xr:uid="{7C8EB84A-B736-4A68-BA2C-EBBFF9EC52CA}"/>
    <cellStyle name="20% - Énfasis3 18 4 2" xfId="7897" xr:uid="{3FB5E85A-5666-4247-B401-DFA8E280D65B}"/>
    <cellStyle name="20% - Énfasis3 18 4 2 2" xfId="7898" xr:uid="{D907DDEC-3AD4-4034-904A-CD8C6914AEFD}"/>
    <cellStyle name="20% - Énfasis3 18 4 3" xfId="7899" xr:uid="{2847B771-811C-4FAE-B2FF-C45F052D5B78}"/>
    <cellStyle name="20% - Énfasis3 18 5" xfId="7900" xr:uid="{2F6DED1F-A70A-4553-9EA0-96206374453A}"/>
    <cellStyle name="20% - Énfasis3 18 5 2" xfId="7901" xr:uid="{0E3FC5D4-06F7-4CF9-94F5-ADE2324F8FEB}"/>
    <cellStyle name="20% - Énfasis3 18 6" xfId="7902" xr:uid="{9E84129B-E1E0-4E1C-A1BC-C07F1BD952D4}"/>
    <cellStyle name="20% - Énfasis3 19" xfId="7903" xr:uid="{214858AC-47C5-4715-B9D5-BE2AA564EDF1}"/>
    <cellStyle name="20% - Énfasis3 19 2" xfId="7904" xr:uid="{49378E09-DA75-44AC-BD45-E5B5474B6BB6}"/>
    <cellStyle name="20% - Énfasis3 19 2 2" xfId="7905" xr:uid="{A3219E7D-E0FB-4775-90A7-0B77473C9B4E}"/>
    <cellStyle name="20% - Énfasis3 19 2 2 2" xfId="7906" xr:uid="{60BC887E-0A71-46B5-A0E6-1E327C3A14D2}"/>
    <cellStyle name="20% - Énfasis3 19 2 2 2 2" xfId="7907" xr:uid="{252A6780-C630-4C31-9105-B7AA447CFA93}"/>
    <cellStyle name="20% - Énfasis3 19 2 2 3" xfId="7908" xr:uid="{C3A1B7D2-2EF6-471E-A871-49C3671873C9}"/>
    <cellStyle name="20% - Énfasis3 19 2 3" xfId="7909" xr:uid="{9DB0FF0A-12D2-480A-96BD-5AF712B4CC66}"/>
    <cellStyle name="20% - Énfasis3 19 2 3 2" xfId="7910" xr:uid="{F3F2CC70-328C-4BF0-82CC-18253A4F7FB9}"/>
    <cellStyle name="20% - Énfasis3 19 2 4" xfId="7911" xr:uid="{916D5C9F-86DD-4236-BDAB-E819BEE8C20B}"/>
    <cellStyle name="20% - Énfasis3 19 3" xfId="7912" xr:uid="{2223C300-B28D-4A60-ADB3-091BE1961006}"/>
    <cellStyle name="20% - Énfasis3 19 3 2" xfId="7913" xr:uid="{001D38B5-4692-4233-B309-3349EFC312C5}"/>
    <cellStyle name="20% - Énfasis3 19 3 2 2" xfId="7914" xr:uid="{D72B8974-95D1-48DD-B73F-9F5095080666}"/>
    <cellStyle name="20% - Énfasis3 19 3 3" xfId="7915" xr:uid="{14FCDC70-E2F4-4EED-9302-9F05ED93C56E}"/>
    <cellStyle name="20% - Énfasis3 19 4" xfId="7916" xr:uid="{A9F370FB-7A90-410C-908A-E31242CCA945}"/>
    <cellStyle name="20% - Énfasis3 19 4 2" xfId="7917" xr:uid="{D1CFCE35-1BA6-47B6-AC8B-E5849183C62C}"/>
    <cellStyle name="20% - Énfasis3 19 5" xfId="7918" xr:uid="{8D14697A-E3D8-42D2-A745-84CAF626E0FB}"/>
    <cellStyle name="20% - Énfasis3 2" xfId="11" xr:uid="{86CBD614-D89E-4AF0-8E15-6A95D658E098}"/>
    <cellStyle name="20% - Énfasis3 2 10" xfId="7920" xr:uid="{D2230B65-E11C-433D-BBFD-1D21F789F207}"/>
    <cellStyle name="20% - Énfasis3 2 10 2" xfId="7921" xr:uid="{C1C7687E-974D-45E4-8EE1-96242C8C7DD8}"/>
    <cellStyle name="20% - Énfasis3 2 10 2 2" xfId="7922" xr:uid="{48E071D6-66DB-46F6-A10B-136928D1E19D}"/>
    <cellStyle name="20% - Énfasis3 2 10 2 2 2" xfId="7923" xr:uid="{7F836946-0C73-4317-995E-7D51676137CE}"/>
    <cellStyle name="20% - Énfasis3 2 10 2 2 2 2" xfId="7924" xr:uid="{8DC976AA-6DC4-48CA-A47A-E4968F9378B7}"/>
    <cellStyle name="20% - Énfasis3 2 10 2 2 2 2 2" xfId="7925" xr:uid="{0100940F-70C3-4E7E-AE9F-FAE67B1DF251}"/>
    <cellStyle name="20% - Énfasis3 2 10 2 2 2 2 2 2" xfId="7926" xr:uid="{B90F9E30-FA36-47AF-9DF5-076497F5F237}"/>
    <cellStyle name="20% - Énfasis3 2 10 2 2 2 2 3" xfId="7927" xr:uid="{DF8F0C55-72D9-4FE5-85F0-D71DD33DB0B4}"/>
    <cellStyle name="20% - Énfasis3 2 10 2 2 2 3" xfId="7928" xr:uid="{514381CE-82B9-4A6D-BAF8-04EFE6E5A2D1}"/>
    <cellStyle name="20% - Énfasis3 2 10 2 2 2 3 2" xfId="7929" xr:uid="{4E1290FF-60E7-4BAC-86B9-798EE6CA3256}"/>
    <cellStyle name="20% - Énfasis3 2 10 2 2 2 4" xfId="7930" xr:uid="{063A98FE-4B42-473B-8217-2D7A8302510C}"/>
    <cellStyle name="20% - Énfasis3 2 10 2 2 3" xfId="7931" xr:uid="{B70EE681-5510-4D8E-A362-3D104D8394FA}"/>
    <cellStyle name="20% - Énfasis3 2 10 2 2 3 2" xfId="7932" xr:uid="{EEB9C029-F25E-488C-9E8F-6E70A6621163}"/>
    <cellStyle name="20% - Énfasis3 2 10 2 2 3 2 2" xfId="7933" xr:uid="{DE7F5AF4-D083-46C8-8B99-9819676F21F0}"/>
    <cellStyle name="20% - Énfasis3 2 10 2 2 3 3" xfId="7934" xr:uid="{E4F35281-FB57-4C7F-A978-85E14CD1E475}"/>
    <cellStyle name="20% - Énfasis3 2 10 2 2 4" xfId="7935" xr:uid="{947CC083-B6C6-4AA3-B22B-E4BC7D1AA515}"/>
    <cellStyle name="20% - Énfasis3 2 10 2 2 4 2" xfId="7936" xr:uid="{820FAF8B-8182-4140-A632-C8E719F26753}"/>
    <cellStyle name="20% - Énfasis3 2 10 2 2 5" xfId="7937" xr:uid="{9B565985-0DC1-472B-BDBE-F1D57F41572D}"/>
    <cellStyle name="20% - Énfasis3 2 10 2 3" xfId="7938" xr:uid="{DA5F72B4-D033-4043-BBBB-3CCE69206604}"/>
    <cellStyle name="20% - Énfasis3 2 10 2 3 2" xfId="7939" xr:uid="{38A4C5CB-70EE-479A-98E0-8EF694A81ED8}"/>
    <cellStyle name="20% - Énfasis3 2 10 2 3 2 2" xfId="7940" xr:uid="{8BCF92E8-F7AD-42BD-9218-93FBF5A582A4}"/>
    <cellStyle name="20% - Énfasis3 2 10 2 3 2 2 2" xfId="7941" xr:uid="{BA2184A2-093A-4418-933F-17D54B033530}"/>
    <cellStyle name="20% - Énfasis3 2 10 2 3 2 3" xfId="7942" xr:uid="{CAB851FC-5E94-45A7-9821-4524C22EED2C}"/>
    <cellStyle name="20% - Énfasis3 2 10 2 3 3" xfId="7943" xr:uid="{7CA15B9A-7562-4B00-A721-D2FF68DA3C6E}"/>
    <cellStyle name="20% - Énfasis3 2 10 2 3 3 2" xfId="7944" xr:uid="{F39399E9-028B-4681-8C60-02D7CBE540D8}"/>
    <cellStyle name="20% - Énfasis3 2 10 2 3 4" xfId="7945" xr:uid="{94E18689-954A-4238-8FB1-F0C6FABD8E26}"/>
    <cellStyle name="20% - Énfasis3 2 10 2 4" xfId="7946" xr:uid="{63207DD3-7BB6-4A02-93D7-B566C109255C}"/>
    <cellStyle name="20% - Énfasis3 2 10 2 4 2" xfId="7947" xr:uid="{C9B6B73B-572E-45C0-B861-4FAE0D88C5D4}"/>
    <cellStyle name="20% - Énfasis3 2 10 2 4 2 2" xfId="7948" xr:uid="{8A92D447-36B1-4BAF-A307-B78DB0E85707}"/>
    <cellStyle name="20% - Énfasis3 2 10 2 4 3" xfId="7949" xr:uid="{3B8ADFF1-753A-497D-B2EE-61AFF04F2FF3}"/>
    <cellStyle name="20% - Énfasis3 2 10 2 5" xfId="7950" xr:uid="{E2EBF803-B5FE-45AF-8B29-1ED34FC4F298}"/>
    <cellStyle name="20% - Énfasis3 2 10 2 5 2" xfId="7951" xr:uid="{2FD5FE6F-299D-4978-AE85-759C2680CD28}"/>
    <cellStyle name="20% - Énfasis3 2 10 2 6" xfId="7952" xr:uid="{0611363C-BAF0-4644-B8D5-F6A4F2121BE0}"/>
    <cellStyle name="20% - Énfasis3 2 10 3" xfId="7953" xr:uid="{50B0CCC9-ED2E-4AD8-ACD9-B3F4D7AFE328}"/>
    <cellStyle name="20% - Énfasis3 2 10 3 2" xfId="7954" xr:uid="{B71EE273-6011-4373-9BE7-49E1DFB5C978}"/>
    <cellStyle name="20% - Énfasis3 2 10 3 2 2" xfId="7955" xr:uid="{15DD2530-4816-4DF7-A9A8-8BBB1B63BF45}"/>
    <cellStyle name="20% - Énfasis3 2 10 3 2 2 2" xfId="7956" xr:uid="{4900A148-CCD0-464E-B629-850836BA0568}"/>
    <cellStyle name="20% - Énfasis3 2 10 3 2 2 2 2" xfId="7957" xr:uid="{D2CE3B63-33F4-4418-93E8-C2DC8114198E}"/>
    <cellStyle name="20% - Énfasis3 2 10 3 2 2 3" xfId="7958" xr:uid="{67317C50-0C83-4A93-BBDB-4115ED0ED77D}"/>
    <cellStyle name="20% - Énfasis3 2 10 3 2 3" xfId="7959" xr:uid="{D5D7FC45-7E7C-4887-9350-B2F15268E60B}"/>
    <cellStyle name="20% - Énfasis3 2 10 3 2 3 2" xfId="7960" xr:uid="{A8BC1C54-ECF6-424D-B21B-E904ECEB4697}"/>
    <cellStyle name="20% - Énfasis3 2 10 3 2 4" xfId="7961" xr:uid="{2AAD0AE1-64CF-4444-A527-01931C5B106A}"/>
    <cellStyle name="20% - Énfasis3 2 10 3 3" xfId="7962" xr:uid="{185F15B5-A3FA-4BF7-9D7E-F15F3519439A}"/>
    <cellStyle name="20% - Énfasis3 2 10 3 3 2" xfId="7963" xr:uid="{A755216A-46CD-456E-B789-356C0F15C521}"/>
    <cellStyle name="20% - Énfasis3 2 10 3 3 2 2" xfId="7964" xr:uid="{6DB03944-DBFA-4EC9-B696-9FA90A34F74D}"/>
    <cellStyle name="20% - Énfasis3 2 10 3 3 3" xfId="7965" xr:uid="{C833C35F-B2B0-4931-91B7-55EC38854F6D}"/>
    <cellStyle name="20% - Énfasis3 2 10 3 4" xfId="7966" xr:uid="{7337E771-E7B9-4F9B-8320-560B60826A75}"/>
    <cellStyle name="20% - Énfasis3 2 10 3 4 2" xfId="7967" xr:uid="{6FAD698B-4177-47E0-80BD-89CDE9D21E46}"/>
    <cellStyle name="20% - Énfasis3 2 10 3 5" xfId="7968" xr:uid="{E566D0CA-7440-408E-AEE8-0405FB16BD44}"/>
    <cellStyle name="20% - Énfasis3 2 10 4" xfId="7969" xr:uid="{C01D2776-DBA2-4A95-85EE-66CCD78D7C13}"/>
    <cellStyle name="20% - Énfasis3 2 10 4 2" xfId="7970" xr:uid="{95D702F1-059A-46B7-A522-ACC0AB903610}"/>
    <cellStyle name="20% - Énfasis3 2 10 4 2 2" xfId="7971" xr:uid="{B2A6B79D-1E09-4BFB-B39F-59675DAE2761}"/>
    <cellStyle name="20% - Énfasis3 2 10 4 2 2 2" xfId="7972" xr:uid="{C31C4A7F-EBEA-4B63-8502-1755114075AE}"/>
    <cellStyle name="20% - Énfasis3 2 10 4 2 3" xfId="7973" xr:uid="{6D0C1AD1-09E3-4C16-A4BB-49B77DAA75B0}"/>
    <cellStyle name="20% - Énfasis3 2 10 4 3" xfId="7974" xr:uid="{5BEEA99E-4197-44A1-AC7E-034899774C0C}"/>
    <cellStyle name="20% - Énfasis3 2 10 4 3 2" xfId="7975" xr:uid="{0808AB74-B4D5-47A4-A32F-A783867A8F10}"/>
    <cellStyle name="20% - Énfasis3 2 10 4 4" xfId="7976" xr:uid="{E5377A12-D5F5-4F59-B9FD-D0EDD032756F}"/>
    <cellStyle name="20% - Énfasis3 2 10 5" xfId="7977" xr:uid="{25462864-9E4F-4E02-8C04-19EF8A7C3BAA}"/>
    <cellStyle name="20% - Énfasis3 2 10 5 2" xfId="7978" xr:uid="{87998C3E-489F-442B-8F0B-3A6E81B967A1}"/>
    <cellStyle name="20% - Énfasis3 2 10 5 2 2" xfId="7979" xr:uid="{D1264320-C906-4BD3-88A2-BEF2B30D8D28}"/>
    <cellStyle name="20% - Énfasis3 2 10 5 3" xfId="7980" xr:uid="{43764709-EA6E-4EAE-9985-8C8CEA537919}"/>
    <cellStyle name="20% - Énfasis3 2 10 6" xfId="7981" xr:uid="{B20C5EF2-038E-4B02-A9D5-110A58DC3C33}"/>
    <cellStyle name="20% - Énfasis3 2 10 6 2" xfId="7982" xr:uid="{E00D585F-8083-4CC4-958D-B7D430DDE327}"/>
    <cellStyle name="20% - Énfasis3 2 10 7" xfId="7983" xr:uid="{87B7BD34-4522-43FF-B9E5-9E570D6D20D6}"/>
    <cellStyle name="20% - Énfasis3 2 11" xfId="7984" xr:uid="{A726827A-2361-4825-895D-13A31190BF2A}"/>
    <cellStyle name="20% - Énfasis3 2 11 2" xfId="7985" xr:uid="{723A2A55-017D-4915-B818-4F318145B60E}"/>
    <cellStyle name="20% - Énfasis3 2 11 2 2" xfId="7986" xr:uid="{D863A92F-D05B-457B-A024-2977A3C27C0B}"/>
    <cellStyle name="20% - Énfasis3 2 11 2 2 2" xfId="7987" xr:uid="{36ED66EF-B811-42BE-B1A1-B6EADC85E527}"/>
    <cellStyle name="20% - Énfasis3 2 11 2 2 2 2" xfId="7988" xr:uid="{2AF983B8-53AA-42B7-ABE4-758971CB9383}"/>
    <cellStyle name="20% - Énfasis3 2 11 2 2 2 2 2" xfId="7989" xr:uid="{E1D390CD-F900-4F61-AFF8-43E16541006C}"/>
    <cellStyle name="20% - Énfasis3 2 11 2 2 2 2 2 2" xfId="7990" xr:uid="{B1C7D70B-976F-4BEA-94B3-6699B59313A4}"/>
    <cellStyle name="20% - Énfasis3 2 11 2 2 2 2 3" xfId="7991" xr:uid="{849D67F3-6918-4FF0-8CC3-8AA8A0F51FED}"/>
    <cellStyle name="20% - Énfasis3 2 11 2 2 2 3" xfId="7992" xr:uid="{79E58C43-5BD4-400C-B45A-E509A8CE6964}"/>
    <cellStyle name="20% - Énfasis3 2 11 2 2 2 3 2" xfId="7993" xr:uid="{EE9D1E8D-5066-43DE-A293-135EAE20B4E8}"/>
    <cellStyle name="20% - Énfasis3 2 11 2 2 2 4" xfId="7994" xr:uid="{A3620E10-8C76-412D-BD6B-C602DF4D2FE5}"/>
    <cellStyle name="20% - Énfasis3 2 11 2 2 3" xfId="7995" xr:uid="{CE8A82B2-C885-4011-815D-89947F4A9CFA}"/>
    <cellStyle name="20% - Énfasis3 2 11 2 2 3 2" xfId="7996" xr:uid="{657DC257-9CC8-4675-B035-FD80ABAE04F6}"/>
    <cellStyle name="20% - Énfasis3 2 11 2 2 3 2 2" xfId="7997" xr:uid="{6A270A24-53C6-4A7F-BFBD-E09DAB3AB289}"/>
    <cellStyle name="20% - Énfasis3 2 11 2 2 3 3" xfId="7998" xr:uid="{A3711940-601C-46E1-B2B2-5E5B889DD1B3}"/>
    <cellStyle name="20% - Énfasis3 2 11 2 2 4" xfId="7999" xr:uid="{4E3CCF47-7DE5-4DBF-8B4F-1884EA4F291F}"/>
    <cellStyle name="20% - Énfasis3 2 11 2 2 4 2" xfId="8000" xr:uid="{54F67B27-1371-496F-A281-321438A4ABBD}"/>
    <cellStyle name="20% - Énfasis3 2 11 2 2 5" xfId="8001" xr:uid="{381A60CA-8B3A-4787-93B7-FF7D0030AF31}"/>
    <cellStyle name="20% - Énfasis3 2 11 2 3" xfId="8002" xr:uid="{7AF6E6A1-81E3-4300-B0C3-5BB2A913FD18}"/>
    <cellStyle name="20% - Énfasis3 2 11 2 3 2" xfId="8003" xr:uid="{9EAB9CE8-F03A-4DA9-8B2A-5952C288A8ED}"/>
    <cellStyle name="20% - Énfasis3 2 11 2 3 2 2" xfId="8004" xr:uid="{5BED963E-08D7-4B49-A281-DF69A81BCD55}"/>
    <cellStyle name="20% - Énfasis3 2 11 2 3 2 2 2" xfId="8005" xr:uid="{990A7770-4C1B-4807-9D66-7F61E3111AFF}"/>
    <cellStyle name="20% - Énfasis3 2 11 2 3 2 3" xfId="8006" xr:uid="{598DB360-F72B-4056-A740-D8B47286562F}"/>
    <cellStyle name="20% - Énfasis3 2 11 2 3 3" xfId="8007" xr:uid="{DE4D6D46-8642-4C28-8533-7C0BAE1B0EF6}"/>
    <cellStyle name="20% - Énfasis3 2 11 2 3 3 2" xfId="8008" xr:uid="{3713E45C-2CE0-447B-90CC-37780F3B6F92}"/>
    <cellStyle name="20% - Énfasis3 2 11 2 3 4" xfId="8009" xr:uid="{DF6927FB-99D6-4F10-9514-2171E9A16576}"/>
    <cellStyle name="20% - Énfasis3 2 11 2 4" xfId="8010" xr:uid="{4F8B2067-185A-4659-B2B0-D61CC7702EEC}"/>
    <cellStyle name="20% - Énfasis3 2 11 2 4 2" xfId="8011" xr:uid="{21E10F61-F98C-4F64-861A-6A28ABA2DE1C}"/>
    <cellStyle name="20% - Énfasis3 2 11 2 4 2 2" xfId="8012" xr:uid="{00B1A31D-DBE2-43BB-8137-DFEC09EA9BCD}"/>
    <cellStyle name="20% - Énfasis3 2 11 2 4 3" xfId="8013" xr:uid="{1A869AF0-E6E8-4255-BDBC-6DA6B5A97E8E}"/>
    <cellStyle name="20% - Énfasis3 2 11 2 5" xfId="8014" xr:uid="{62B78F44-93B5-43F0-BEC0-C9DE488C0813}"/>
    <cellStyle name="20% - Énfasis3 2 11 2 5 2" xfId="8015" xr:uid="{BC841829-85EE-4E18-A67C-56B89E2A2486}"/>
    <cellStyle name="20% - Énfasis3 2 11 2 6" xfId="8016" xr:uid="{5ADB1200-20A3-4073-92C1-F537B98E2B75}"/>
    <cellStyle name="20% - Énfasis3 2 11 3" xfId="8017" xr:uid="{B7FDEE54-A1AA-41C5-9E87-A18B265924AA}"/>
    <cellStyle name="20% - Énfasis3 2 11 3 2" xfId="8018" xr:uid="{D65ED3B7-F797-40CD-9DD3-3BA0F4C92337}"/>
    <cellStyle name="20% - Énfasis3 2 11 3 2 2" xfId="8019" xr:uid="{167186DC-4B71-4C4E-B362-F0A90730C983}"/>
    <cellStyle name="20% - Énfasis3 2 11 3 2 2 2" xfId="8020" xr:uid="{5BD0F9B0-E818-43E9-9EA1-D8061E8825B0}"/>
    <cellStyle name="20% - Énfasis3 2 11 3 2 2 2 2" xfId="8021" xr:uid="{9AF32A09-7399-40BF-B3C2-660CF227B05A}"/>
    <cellStyle name="20% - Énfasis3 2 11 3 2 2 3" xfId="8022" xr:uid="{9B68DD87-F5F4-4E56-9E6E-843A0E7F54AD}"/>
    <cellStyle name="20% - Énfasis3 2 11 3 2 3" xfId="8023" xr:uid="{67197ECA-375B-41C0-AE9C-377B66B0E75D}"/>
    <cellStyle name="20% - Énfasis3 2 11 3 2 3 2" xfId="8024" xr:uid="{1B9C6BC9-E105-4ACF-85BD-5D479631F701}"/>
    <cellStyle name="20% - Énfasis3 2 11 3 2 4" xfId="8025" xr:uid="{98118327-4F1A-4CC2-AF60-8D48CE949283}"/>
    <cellStyle name="20% - Énfasis3 2 11 3 3" xfId="8026" xr:uid="{843379EE-EF16-48EB-8CFB-344EA610B982}"/>
    <cellStyle name="20% - Énfasis3 2 11 3 3 2" xfId="8027" xr:uid="{CB63975A-200C-4680-A3F8-9D15F6DBD9BE}"/>
    <cellStyle name="20% - Énfasis3 2 11 3 3 2 2" xfId="8028" xr:uid="{AD42172E-B322-4CC4-9931-68F60D0CAE99}"/>
    <cellStyle name="20% - Énfasis3 2 11 3 3 3" xfId="8029" xr:uid="{5B320D23-2B2D-4FFA-8862-D1DC95CAE2AD}"/>
    <cellStyle name="20% - Énfasis3 2 11 3 4" xfId="8030" xr:uid="{33A02EC6-C4C0-4CE7-A7B5-8EA3AFD98B81}"/>
    <cellStyle name="20% - Énfasis3 2 11 3 4 2" xfId="8031" xr:uid="{7690B767-14DB-49F3-84B4-07EE76DD09A1}"/>
    <cellStyle name="20% - Énfasis3 2 11 3 5" xfId="8032" xr:uid="{72B2EF0A-E2C5-42C6-87DA-0CC7ABBE7035}"/>
    <cellStyle name="20% - Énfasis3 2 11 4" xfId="8033" xr:uid="{BC0B105E-0B41-42BB-A82E-AC00D2875BF6}"/>
    <cellStyle name="20% - Énfasis3 2 11 4 2" xfId="8034" xr:uid="{AC88D576-BABF-455B-B500-BD36A6638139}"/>
    <cellStyle name="20% - Énfasis3 2 11 4 2 2" xfId="8035" xr:uid="{1AA1C249-8A87-4BDD-B626-FB4392BC8F0E}"/>
    <cellStyle name="20% - Énfasis3 2 11 4 2 2 2" xfId="8036" xr:uid="{083689C5-512E-4B44-A2D0-207449347244}"/>
    <cellStyle name="20% - Énfasis3 2 11 4 2 3" xfId="8037" xr:uid="{218649A7-2E33-4DFD-BB1D-CBCBCA3FE65C}"/>
    <cellStyle name="20% - Énfasis3 2 11 4 3" xfId="8038" xr:uid="{E07E12B9-DB01-4B4F-AA67-62A1F499026F}"/>
    <cellStyle name="20% - Énfasis3 2 11 4 3 2" xfId="8039" xr:uid="{85712971-61E8-4739-8A22-7DD2895512D3}"/>
    <cellStyle name="20% - Énfasis3 2 11 4 4" xfId="8040" xr:uid="{39A14CEB-75A1-4616-87B6-2F0805A63FF5}"/>
    <cellStyle name="20% - Énfasis3 2 11 5" xfId="8041" xr:uid="{9B8B9B85-D351-4FF3-9B40-AAFD40BB8AC7}"/>
    <cellStyle name="20% - Énfasis3 2 11 5 2" xfId="8042" xr:uid="{56D96162-5482-4735-A224-FFCAB0B96D19}"/>
    <cellStyle name="20% - Énfasis3 2 11 5 2 2" xfId="8043" xr:uid="{28B9C668-C243-4E89-BF4D-0AF10D57C6AE}"/>
    <cellStyle name="20% - Énfasis3 2 11 5 3" xfId="8044" xr:uid="{FCAE6F97-1B6B-4438-B177-00BCF6CA2584}"/>
    <cellStyle name="20% - Énfasis3 2 11 6" xfId="8045" xr:uid="{132C840D-E84F-4558-B680-25664201721F}"/>
    <cellStyle name="20% - Énfasis3 2 11 6 2" xfId="8046" xr:uid="{4DDC8D91-F66D-41E2-A8BE-37B20AB43C9C}"/>
    <cellStyle name="20% - Énfasis3 2 11 7" xfId="8047" xr:uid="{A8B8D429-5A07-416B-9A1E-B81B6D9972DD}"/>
    <cellStyle name="20% - Énfasis3 2 12" xfId="8048" xr:uid="{32010AAE-141C-4B8C-BF4C-1B528919FB39}"/>
    <cellStyle name="20% - Énfasis3 2 12 2" xfId="8049" xr:uid="{9F7D48DD-3F9C-4293-9F85-00C844624A76}"/>
    <cellStyle name="20% - Énfasis3 2 12 2 2" xfId="8050" xr:uid="{0D22CC93-8AF5-4CA4-A8FE-48F0274395E5}"/>
    <cellStyle name="20% - Énfasis3 2 12 2 2 2" xfId="8051" xr:uid="{002B51FC-254F-4C46-845B-D32E350E33A6}"/>
    <cellStyle name="20% - Énfasis3 2 12 2 2 2 2" xfId="8052" xr:uid="{BD0E19CC-E26F-4701-A8D2-19FB79730C6C}"/>
    <cellStyle name="20% - Énfasis3 2 12 2 2 2 2 2" xfId="8053" xr:uid="{51D4FA38-12DC-4686-9F3D-58CBAF68D68F}"/>
    <cellStyle name="20% - Énfasis3 2 12 2 2 2 3" xfId="8054" xr:uid="{5AEC4467-6906-4EF6-BD63-EFE83B97A40A}"/>
    <cellStyle name="20% - Énfasis3 2 12 2 2 3" xfId="8055" xr:uid="{6042CBE7-B5B0-4342-A566-F14C1A55C8FD}"/>
    <cellStyle name="20% - Énfasis3 2 12 2 2 3 2" xfId="8056" xr:uid="{805A1288-531A-46C2-9A0D-7705B5DAE9F9}"/>
    <cellStyle name="20% - Énfasis3 2 12 2 2 4" xfId="8057" xr:uid="{44C1D7B2-BAA8-420E-9D1D-2D5A8BC6E5C2}"/>
    <cellStyle name="20% - Énfasis3 2 12 2 3" xfId="8058" xr:uid="{BE6EE439-87CA-4714-A832-A9036888C1C6}"/>
    <cellStyle name="20% - Énfasis3 2 12 2 3 2" xfId="8059" xr:uid="{95A85B4D-7D21-4311-89D3-691B0A7AA3CD}"/>
    <cellStyle name="20% - Énfasis3 2 12 2 3 2 2" xfId="8060" xr:uid="{325DCBA8-C4F2-4948-BF83-F88E0A08AE82}"/>
    <cellStyle name="20% - Énfasis3 2 12 2 3 3" xfId="8061" xr:uid="{49ED9EBA-13D1-4CB8-A17A-20D3B1D4FF47}"/>
    <cellStyle name="20% - Énfasis3 2 12 2 4" xfId="8062" xr:uid="{A4E1C69A-5B11-4ACA-8174-F7518C542AAB}"/>
    <cellStyle name="20% - Énfasis3 2 12 2 4 2" xfId="8063" xr:uid="{F1201F39-46E6-4216-84BE-04E39DDA5563}"/>
    <cellStyle name="20% - Énfasis3 2 12 2 5" xfId="8064" xr:uid="{F5669278-F696-40C0-BCD1-A4D2DA44EDBF}"/>
    <cellStyle name="20% - Énfasis3 2 12 3" xfId="8065" xr:uid="{71EE89F1-CCCE-4204-8A29-31E6FF77F354}"/>
    <cellStyle name="20% - Énfasis3 2 12 3 2" xfId="8066" xr:uid="{F6601209-2C4D-4CE8-9DDF-74B10C65FC9B}"/>
    <cellStyle name="20% - Énfasis3 2 12 3 2 2" xfId="8067" xr:uid="{ED81AEA4-C5D2-4732-A15A-35F8A0E44B18}"/>
    <cellStyle name="20% - Énfasis3 2 12 3 2 2 2" xfId="8068" xr:uid="{C0FC8930-D9FC-414D-AEDF-BF8322222C9F}"/>
    <cellStyle name="20% - Énfasis3 2 12 3 2 3" xfId="8069" xr:uid="{C92A92AE-DA6F-483A-AF09-09A659DCA85D}"/>
    <cellStyle name="20% - Énfasis3 2 12 3 3" xfId="8070" xr:uid="{FADAC129-A808-436C-9EE6-C48413B0F48C}"/>
    <cellStyle name="20% - Énfasis3 2 12 3 3 2" xfId="8071" xr:uid="{DD574E96-88CE-4B89-A61C-81CB405BFFF4}"/>
    <cellStyle name="20% - Énfasis3 2 12 3 4" xfId="8072" xr:uid="{DBCB4F66-FE0D-4B62-AAE5-AA747A4099F1}"/>
    <cellStyle name="20% - Énfasis3 2 12 4" xfId="8073" xr:uid="{0676A119-C49B-48A5-8FFF-E1DF08C97816}"/>
    <cellStyle name="20% - Énfasis3 2 12 4 2" xfId="8074" xr:uid="{EB1652C8-B3C2-48D9-8FE9-8B240E911D7A}"/>
    <cellStyle name="20% - Énfasis3 2 12 4 2 2" xfId="8075" xr:uid="{26EE743E-9BC3-4224-B93C-B220EEF14EDA}"/>
    <cellStyle name="20% - Énfasis3 2 12 4 3" xfId="8076" xr:uid="{159CF06B-EB4D-4121-8BBD-D8D38781ED14}"/>
    <cellStyle name="20% - Énfasis3 2 12 5" xfId="8077" xr:uid="{BCE60C2A-343E-4D5D-B752-FD2C45456606}"/>
    <cellStyle name="20% - Énfasis3 2 12 5 2" xfId="8078" xr:uid="{A38CCD0D-64FE-4CF5-B91C-51C0ACC562BC}"/>
    <cellStyle name="20% - Énfasis3 2 12 6" xfId="8079" xr:uid="{288DB9A7-A990-4E0D-AD14-6C33AF2645DC}"/>
    <cellStyle name="20% - Énfasis3 2 13" xfId="8080" xr:uid="{21B8130C-9B27-4E8A-A85A-F3796DEC3137}"/>
    <cellStyle name="20% - Énfasis3 2 13 2" xfId="8081" xr:uid="{79D5BF15-4FFB-432B-A088-913E489500E8}"/>
    <cellStyle name="20% - Énfasis3 2 13 2 2" xfId="8082" xr:uid="{BEA34CF0-C0EA-4DB7-B866-618638DAF57D}"/>
    <cellStyle name="20% - Énfasis3 2 13 2 2 2" xfId="8083" xr:uid="{3B6B0FAC-A232-4050-8FBA-799E09449CCD}"/>
    <cellStyle name="20% - Énfasis3 2 13 2 2 2 2" xfId="8084" xr:uid="{4C73BA3B-054F-4F20-B8F8-DE20C5CBAD61}"/>
    <cellStyle name="20% - Énfasis3 2 13 2 2 3" xfId="8085" xr:uid="{80F6C0F8-A9C6-4DBE-B19D-AB1C02A5D4D5}"/>
    <cellStyle name="20% - Énfasis3 2 13 2 3" xfId="8086" xr:uid="{3F9F129C-0FF8-4AD3-A72C-533B668CA356}"/>
    <cellStyle name="20% - Énfasis3 2 13 2 3 2" xfId="8087" xr:uid="{644C57C1-0F92-4B17-B1B1-7CB32C650BAD}"/>
    <cellStyle name="20% - Énfasis3 2 13 2 4" xfId="8088" xr:uid="{098A6494-5E17-4B3E-87FD-8E2310DDE272}"/>
    <cellStyle name="20% - Énfasis3 2 13 3" xfId="8089" xr:uid="{FB785313-AEAB-412D-9864-A9F1CA47D1C4}"/>
    <cellStyle name="20% - Énfasis3 2 13 3 2" xfId="8090" xr:uid="{6ECCFB01-5331-4BCF-BCF8-DD9331A988A6}"/>
    <cellStyle name="20% - Énfasis3 2 13 3 2 2" xfId="8091" xr:uid="{EA223283-463E-4F9F-BD19-E9B540E94FBA}"/>
    <cellStyle name="20% - Énfasis3 2 13 3 3" xfId="8092" xr:uid="{8FE436AC-672B-44BC-9740-1C22BBEFA91E}"/>
    <cellStyle name="20% - Énfasis3 2 13 4" xfId="8093" xr:uid="{9A08FDCA-C8B1-40EB-805E-0AB4865DFC5E}"/>
    <cellStyle name="20% - Énfasis3 2 13 4 2" xfId="8094" xr:uid="{680CF9A7-565C-47B3-A07D-D77A3F74BC5A}"/>
    <cellStyle name="20% - Énfasis3 2 13 5" xfId="8095" xr:uid="{A5A2029E-F828-42A3-864B-5EF913B09A7E}"/>
    <cellStyle name="20% - Énfasis3 2 14" xfId="8096" xr:uid="{BFCE4941-BCC0-4924-8BCD-A7696AC92219}"/>
    <cellStyle name="20% - Énfasis3 2 14 2" xfId="8097" xr:uid="{BE0237AD-5912-4DF5-BA7D-493DF55CC7B1}"/>
    <cellStyle name="20% - Énfasis3 2 14 2 2" xfId="8098" xr:uid="{1104EF5A-9E05-4CB9-A159-FD9B8BE2AA69}"/>
    <cellStyle name="20% - Énfasis3 2 14 2 2 2" xfId="8099" xr:uid="{DCE7B871-A2EB-4035-9493-E8AA7F1365D1}"/>
    <cellStyle name="20% - Énfasis3 2 14 2 3" xfId="8100" xr:uid="{E97FD0AE-3ED2-43BC-ADC8-1C23D3AE7E83}"/>
    <cellStyle name="20% - Énfasis3 2 14 3" xfId="8101" xr:uid="{CBA6DEBF-AEC0-4516-B634-99E2C0424224}"/>
    <cellStyle name="20% - Énfasis3 2 14 3 2" xfId="8102" xr:uid="{792C427A-CBCA-469C-9C99-C184410DF2B3}"/>
    <cellStyle name="20% - Énfasis3 2 14 4" xfId="8103" xr:uid="{6A7443E4-CFA6-4EE9-A88D-7DEBF3F3D2DE}"/>
    <cellStyle name="20% - Énfasis3 2 15" xfId="8104" xr:uid="{03710D54-F88D-490B-B0F7-B04E3F590B20}"/>
    <cellStyle name="20% - Énfasis3 2 15 2" xfId="8105" xr:uid="{31B0A85F-25AA-4D7E-8A8F-61EB3393C67E}"/>
    <cellStyle name="20% - Énfasis3 2 15 2 2" xfId="8106" xr:uid="{73D0F899-D711-48B0-B068-5A632EB33F00}"/>
    <cellStyle name="20% - Énfasis3 2 15 3" xfId="8107" xr:uid="{FD75BD9D-F381-43F1-ACBC-220288D1BA17}"/>
    <cellStyle name="20% - Énfasis3 2 16" xfId="8108" xr:uid="{0929F11C-F4EF-462A-9830-FFCA9C6DDDE3}"/>
    <cellStyle name="20% - Énfasis3 2 16 2" xfId="8109" xr:uid="{C5653A0D-B92C-46AF-A66A-5E2A17B6C684}"/>
    <cellStyle name="20% - Énfasis3 2 17" xfId="8110" xr:uid="{8C5C7FF1-679D-4E78-8989-C53D75D7613F}"/>
    <cellStyle name="20% - Énfasis3 2 18" xfId="8111" xr:uid="{37FA2524-0F65-4EF0-82DB-7CDDDDA7F480}"/>
    <cellStyle name="20% - Énfasis3 2 19" xfId="8112" xr:uid="{4D537415-784D-40AF-B2B2-D323E3A7963C}"/>
    <cellStyle name="20% - Énfasis3 2 2" xfId="8113" xr:uid="{FEEBC766-27AF-4608-A308-1CA525E25B58}"/>
    <cellStyle name="20% - Énfasis3 2 2 10" xfId="8114" xr:uid="{95E21DF7-38C6-4194-BE54-2026D3232536}"/>
    <cellStyle name="20% - Énfasis3 2 2 11" xfId="8115" xr:uid="{88AC717F-B18C-4810-BF6A-5CA47D2CC71F}"/>
    <cellStyle name="20% - Énfasis3 2 2 12" xfId="8116" xr:uid="{969D1CE5-D895-40BC-9393-598E806B41DC}"/>
    <cellStyle name="20% - Énfasis3 2 2 13" xfId="8117" xr:uid="{C4B28365-61F5-4A59-8A8E-F706DF41BB16}"/>
    <cellStyle name="20% - Énfasis3 2 2 14" xfId="32662" xr:uid="{7613B846-E024-4FAC-B32F-554C9DFF6012}"/>
    <cellStyle name="20% - Énfasis3 2 2 2" xfId="8118" xr:uid="{68490886-65CA-4F2D-99E6-A89A978DF6EC}"/>
    <cellStyle name="20% - Énfasis3 2 2 2 10" xfId="8119" xr:uid="{237C5FBF-1CE5-410D-AE77-12BF8C7DAA25}"/>
    <cellStyle name="20% - Énfasis3 2 2 2 11" xfId="8120" xr:uid="{C5C80409-5B57-44F8-9C7F-E9C8D28DA948}"/>
    <cellStyle name="20% - Énfasis3 2 2 2 2" xfId="8121" xr:uid="{FDA623B1-163B-43BE-9FCF-077E783BACA0}"/>
    <cellStyle name="20% - Énfasis3 2 2 2 2 10" xfId="8122" xr:uid="{8FFBA6A5-CC53-47EA-99D6-43082D5216B1}"/>
    <cellStyle name="20% - Énfasis3 2 2 2 2 2" xfId="8123" xr:uid="{2B1213A2-9579-4C0A-8E17-01B52C7FEA22}"/>
    <cellStyle name="20% - Énfasis3 2 2 2 2 2 2" xfId="8124" xr:uid="{D31D12F5-228D-493E-8F4E-9BF2BAFB656D}"/>
    <cellStyle name="20% - Énfasis3 2 2 2 2 2 2 2" xfId="8125" xr:uid="{34F86F57-A381-4938-B4E5-F9CD9FDD4B85}"/>
    <cellStyle name="20% - Énfasis3 2 2 2 2 2 2 2 2" xfId="8126" xr:uid="{B7B0193B-98D6-4DD9-B75F-BA48A6748DA7}"/>
    <cellStyle name="20% - Énfasis3 2 2 2 2 2 2 2 2 2" xfId="8127" xr:uid="{7356C914-2496-441A-A3BC-3859E38E2F9D}"/>
    <cellStyle name="20% - Énfasis3 2 2 2 2 2 2 2 3" xfId="8128" xr:uid="{ADE0C8BC-EAAA-4646-A478-42BFBBB75EC7}"/>
    <cellStyle name="20% - Énfasis3 2 2 2 2 2 2 3" xfId="8129" xr:uid="{BF13EDBA-E34F-4709-96C5-7918268B61F3}"/>
    <cellStyle name="20% - Énfasis3 2 2 2 2 2 2 3 2" xfId="8130" xr:uid="{54A31794-D63B-4D1A-8689-E2E6CA6FC342}"/>
    <cellStyle name="20% - Énfasis3 2 2 2 2 2 2 4" xfId="8131" xr:uid="{A918ADD3-060F-4C1B-9C58-AF65BAC36B49}"/>
    <cellStyle name="20% - Énfasis3 2 2 2 2 2 3" xfId="8132" xr:uid="{731668B7-090F-4668-9CC8-9DE596D403F7}"/>
    <cellStyle name="20% - Énfasis3 2 2 2 2 2 3 2" xfId="8133" xr:uid="{71BD44B3-CBFC-4FC5-8AA3-0B4B364BFF46}"/>
    <cellStyle name="20% - Énfasis3 2 2 2 2 2 3 2 2" xfId="8134" xr:uid="{1A417095-2DF8-4854-9FB8-D7E5EFF3F37A}"/>
    <cellStyle name="20% - Énfasis3 2 2 2 2 2 3 3" xfId="8135" xr:uid="{FDE41ECE-E7AA-44B8-B191-9AC7930025D5}"/>
    <cellStyle name="20% - Énfasis3 2 2 2 2 2 4" xfId="8136" xr:uid="{6A284F81-8EE2-4FE4-BE11-FB8FD93F6A93}"/>
    <cellStyle name="20% - Énfasis3 2 2 2 2 2 4 2" xfId="8137" xr:uid="{4DD0E4E8-B31E-44F9-BA0A-41EF053F3523}"/>
    <cellStyle name="20% - Énfasis3 2 2 2 2 2 5" xfId="8138" xr:uid="{7FFD6269-DD42-486D-8491-AEADB575B332}"/>
    <cellStyle name="20% - Énfasis3 2 2 2 2 3" xfId="8139" xr:uid="{496C811C-51C1-4037-A687-B7FA3DFC5933}"/>
    <cellStyle name="20% - Énfasis3 2 2 2 2 3 2" xfId="8140" xr:uid="{DC8D4A8F-A260-4DA8-9E6B-11E6BEB27DF0}"/>
    <cellStyle name="20% - Énfasis3 2 2 2 2 3 2 2" xfId="8141" xr:uid="{E5509ACD-2A97-411E-9858-CA45B0F9D245}"/>
    <cellStyle name="20% - Énfasis3 2 2 2 2 3 2 2 2" xfId="8142" xr:uid="{EAEE3886-DB01-4F29-9A4C-74CF14B1F5E8}"/>
    <cellStyle name="20% - Énfasis3 2 2 2 2 3 2 3" xfId="8143" xr:uid="{42391632-F2CB-4E6B-9B57-5AC0C7F25C52}"/>
    <cellStyle name="20% - Énfasis3 2 2 2 2 3 3" xfId="8144" xr:uid="{BCC94090-FD65-4208-95CB-84FB8B74E686}"/>
    <cellStyle name="20% - Énfasis3 2 2 2 2 3 3 2" xfId="8145" xr:uid="{8A8B340B-5AE5-4D7D-B93C-31A60F39573C}"/>
    <cellStyle name="20% - Énfasis3 2 2 2 2 3 4" xfId="8146" xr:uid="{B5DE3844-416F-4302-A27A-6127C348119C}"/>
    <cellStyle name="20% - Énfasis3 2 2 2 2 4" xfId="8147" xr:uid="{96D25FAE-172C-4F2F-9880-DCA9DB262018}"/>
    <cellStyle name="20% - Énfasis3 2 2 2 2 4 2" xfId="8148" xr:uid="{3E36CCB8-F5FA-4F36-9D25-ACA8E8675A06}"/>
    <cellStyle name="20% - Énfasis3 2 2 2 2 4 2 2" xfId="8149" xr:uid="{7AF56E76-35B2-446D-B444-6A226C68A6DA}"/>
    <cellStyle name="20% - Énfasis3 2 2 2 2 4 3" xfId="8150" xr:uid="{C72B13AC-2CA9-42D8-A049-7D166BCEAE42}"/>
    <cellStyle name="20% - Énfasis3 2 2 2 2 5" xfId="8151" xr:uid="{526E1103-8E15-41D5-860B-EFEADDFDE455}"/>
    <cellStyle name="20% - Énfasis3 2 2 2 2 5 2" xfId="8152" xr:uid="{250B3DE8-E073-41B5-905F-1C11A49EF250}"/>
    <cellStyle name="20% - Énfasis3 2 2 2 2 6" xfId="8153" xr:uid="{94A9583F-31DB-4656-866B-6F3C4C7FF884}"/>
    <cellStyle name="20% - Énfasis3 2 2 2 2 7" xfId="8154" xr:uid="{088533EB-47A5-439E-869C-1634E775B346}"/>
    <cellStyle name="20% - Énfasis3 2 2 2 2 8" xfId="8155" xr:uid="{1023E8E4-78C1-48A3-B3CE-95D60DF3808D}"/>
    <cellStyle name="20% - Énfasis3 2 2 2 2 9" xfId="8156" xr:uid="{8F184088-CFCE-40F3-A4A2-EB796B385ECC}"/>
    <cellStyle name="20% - Énfasis3 2 2 2 2_37. RESULTADO NEGOCIOS YOY" xfId="8157" xr:uid="{C73373C8-E6AE-4B44-97E5-33AC9124AD85}"/>
    <cellStyle name="20% - Énfasis3 2 2 2 3" xfId="8158" xr:uid="{98611FB9-D64E-4F43-AB08-DFDDE149FB6B}"/>
    <cellStyle name="20% - Énfasis3 2 2 2 3 2" xfId="8159" xr:uid="{29FB40A1-F8B3-4AF7-B861-50DBBBB3FD10}"/>
    <cellStyle name="20% - Énfasis3 2 2 2 3 2 2" xfId="8160" xr:uid="{4B26243C-BA5E-4C57-AE6C-A3C032C790F7}"/>
    <cellStyle name="20% - Énfasis3 2 2 2 3 2 2 2" xfId="8161" xr:uid="{7DAFCDC1-1716-4D48-8B3E-87F7E97011BC}"/>
    <cellStyle name="20% - Énfasis3 2 2 2 3 2 2 2 2" xfId="8162" xr:uid="{BDA2D3BD-80D7-4EF6-B72A-DA1612B4FF75}"/>
    <cellStyle name="20% - Énfasis3 2 2 2 3 2 2 3" xfId="8163" xr:uid="{B8EFEC17-8318-40EB-9476-195EBDDF8C13}"/>
    <cellStyle name="20% - Énfasis3 2 2 2 3 2 3" xfId="8164" xr:uid="{E6BC094C-936B-4227-BC9C-1A92FABE618A}"/>
    <cellStyle name="20% - Énfasis3 2 2 2 3 2 3 2" xfId="8165" xr:uid="{1757624C-E31C-498E-B354-B0E604FAFD9D}"/>
    <cellStyle name="20% - Énfasis3 2 2 2 3 2 4" xfId="8166" xr:uid="{398009C3-6121-44B8-896F-1AE20DDEAAD1}"/>
    <cellStyle name="20% - Énfasis3 2 2 2 3 3" xfId="8167" xr:uid="{38CA058C-94A8-4EC0-A491-0FFBA5DB5322}"/>
    <cellStyle name="20% - Énfasis3 2 2 2 3 3 2" xfId="8168" xr:uid="{91D92176-3D15-4015-ACB0-F8DE2CE5EB8A}"/>
    <cellStyle name="20% - Énfasis3 2 2 2 3 3 2 2" xfId="8169" xr:uid="{E9571DCE-C63F-424F-817D-DDC6A28CF74D}"/>
    <cellStyle name="20% - Énfasis3 2 2 2 3 3 3" xfId="8170" xr:uid="{5EC3CCE4-286D-4106-BB4A-A12ACCA5FD56}"/>
    <cellStyle name="20% - Énfasis3 2 2 2 3 4" xfId="8171" xr:uid="{3FF91332-852E-4E9F-AF49-10766AAEF316}"/>
    <cellStyle name="20% - Énfasis3 2 2 2 3 4 2" xfId="8172" xr:uid="{A8564359-F740-48FA-98BF-17A3B0DF78A2}"/>
    <cellStyle name="20% - Énfasis3 2 2 2 3 5" xfId="8173" xr:uid="{8CA3AF86-401E-4E37-9568-1DDB98E06409}"/>
    <cellStyle name="20% - Énfasis3 2 2 2 4" xfId="8174" xr:uid="{2646AEFF-0259-4AEF-B632-EAA8168056C4}"/>
    <cellStyle name="20% - Énfasis3 2 2 2 4 2" xfId="8175" xr:uid="{89F67B7A-5F0D-4AE0-A0EB-7852F5199F3E}"/>
    <cellStyle name="20% - Énfasis3 2 2 2 4 2 2" xfId="8176" xr:uid="{88139D73-9BAB-4324-BD68-B9D2F510E479}"/>
    <cellStyle name="20% - Énfasis3 2 2 2 4 2 2 2" xfId="8177" xr:uid="{5E9C446E-8D23-4BA4-B9BA-A5B4CDFD7B49}"/>
    <cellStyle name="20% - Énfasis3 2 2 2 4 2 3" xfId="8178" xr:uid="{475D3DA6-2E96-4E90-A3C3-2D03BF6E6D59}"/>
    <cellStyle name="20% - Énfasis3 2 2 2 4 3" xfId="8179" xr:uid="{B1188E65-BCCC-4E02-9CBE-16825E7E081A}"/>
    <cellStyle name="20% - Énfasis3 2 2 2 4 3 2" xfId="8180" xr:uid="{11309314-F48F-4923-A281-D4433692D52F}"/>
    <cellStyle name="20% - Énfasis3 2 2 2 4 4" xfId="8181" xr:uid="{D67E821B-B8D2-427D-930E-6EE893CE6245}"/>
    <cellStyle name="20% - Énfasis3 2 2 2 5" xfId="8182" xr:uid="{967FF297-D09A-42E3-9D78-5245A029AFAE}"/>
    <cellStyle name="20% - Énfasis3 2 2 2 5 2" xfId="8183" xr:uid="{FAF481C4-9794-4B59-AB98-683E478917E8}"/>
    <cellStyle name="20% - Énfasis3 2 2 2 5 2 2" xfId="8184" xr:uid="{D669822B-7D8A-474E-9C08-50A0C2FB0F6A}"/>
    <cellStyle name="20% - Énfasis3 2 2 2 5 3" xfId="8185" xr:uid="{EFFEB7DF-DA8F-453C-8DC3-11C59CA422BC}"/>
    <cellStyle name="20% - Énfasis3 2 2 2 6" xfId="8186" xr:uid="{58FE88A6-2A24-4C41-8EC4-7A0975DE0508}"/>
    <cellStyle name="20% - Énfasis3 2 2 2 6 2" xfId="8187" xr:uid="{EC16B1C1-AA92-4E53-85D1-FD88C5E29051}"/>
    <cellStyle name="20% - Énfasis3 2 2 2 7" xfId="8188" xr:uid="{BB0B859C-3029-447E-9E2C-0BA7B26F5DFE}"/>
    <cellStyle name="20% - Énfasis3 2 2 2 8" xfId="8189" xr:uid="{0F837D02-1BA4-4588-AA65-C4F057DC8895}"/>
    <cellStyle name="20% - Énfasis3 2 2 2 9" xfId="8190" xr:uid="{D20E2E55-5AA2-49E8-9EC2-358A6947D53E}"/>
    <cellStyle name="20% - Énfasis3 2 2 2_37. RESULTADO NEGOCIOS YOY" xfId="8191" xr:uid="{13CC3CE9-6B8A-4283-810C-01FC1CE6FCBA}"/>
    <cellStyle name="20% - Énfasis3 2 2 3" xfId="8192" xr:uid="{65E1E62A-EDC7-4092-B6B8-458F0EC93087}"/>
    <cellStyle name="20% - Énfasis3 2 2 3 10" xfId="8193" xr:uid="{99E68148-A97A-4C58-AF8C-29A4D5BC8140}"/>
    <cellStyle name="20% - Énfasis3 2 2 3 2" xfId="8194" xr:uid="{412EBC91-75E8-4B90-B0A5-E1E3BCBD7219}"/>
    <cellStyle name="20% - Énfasis3 2 2 3 2 2" xfId="8195" xr:uid="{047449E0-7E32-45B7-8E5D-E7DE4888C26D}"/>
    <cellStyle name="20% - Énfasis3 2 2 3 2 2 2" xfId="8196" xr:uid="{C5F89985-0FAA-4598-B1C8-5D4C3002BBE5}"/>
    <cellStyle name="20% - Énfasis3 2 2 3 2 2 2 2" xfId="8197" xr:uid="{BF6EBDE4-F743-4395-B0C5-1487383CF356}"/>
    <cellStyle name="20% - Énfasis3 2 2 3 2 2 2 2 2" xfId="8198" xr:uid="{D75BD35E-1021-4E78-80D4-AEAD51D622C0}"/>
    <cellStyle name="20% - Énfasis3 2 2 3 2 2 2 3" xfId="8199" xr:uid="{8E33056F-DAF4-4601-AD9A-CB5B1535B1D6}"/>
    <cellStyle name="20% - Énfasis3 2 2 3 2 2 3" xfId="8200" xr:uid="{7D6B837E-6995-4D1B-BEE8-93D503659480}"/>
    <cellStyle name="20% - Énfasis3 2 2 3 2 2 3 2" xfId="8201" xr:uid="{AD26096F-142F-45A3-AC60-B6A36D7DCB3C}"/>
    <cellStyle name="20% - Énfasis3 2 2 3 2 2 4" xfId="8202" xr:uid="{A49AA471-4026-4892-9936-5AF7217BF83B}"/>
    <cellStyle name="20% - Énfasis3 2 2 3 2 3" xfId="8203" xr:uid="{0F26E355-3825-4950-B4FE-FB2B55D82610}"/>
    <cellStyle name="20% - Énfasis3 2 2 3 2 3 2" xfId="8204" xr:uid="{8C9E5F15-A305-43EF-B874-07D216603CEE}"/>
    <cellStyle name="20% - Énfasis3 2 2 3 2 3 2 2" xfId="8205" xr:uid="{147A12E5-79F5-407B-ACC5-BE6F12DE692D}"/>
    <cellStyle name="20% - Énfasis3 2 2 3 2 3 3" xfId="8206" xr:uid="{25EE909B-4204-49AF-AFEE-AC7A16DDCDC4}"/>
    <cellStyle name="20% - Énfasis3 2 2 3 2 4" xfId="8207" xr:uid="{B8B8E2F1-95FC-4053-BF13-5515B45F7D19}"/>
    <cellStyle name="20% - Énfasis3 2 2 3 2 4 2" xfId="8208" xr:uid="{34C62DEA-BC83-4E25-AE45-8C9C1305B82B}"/>
    <cellStyle name="20% - Énfasis3 2 2 3 2 5" xfId="8209" xr:uid="{F44BD5B6-6D54-48A6-87A1-162C9AC6BFBF}"/>
    <cellStyle name="20% - Énfasis3 2 2 3 3" xfId="8210" xr:uid="{6BBBED1A-C488-4688-801E-88066818936C}"/>
    <cellStyle name="20% - Énfasis3 2 2 3 3 2" xfId="8211" xr:uid="{83F38AA9-83C4-461C-BDA3-70351DFA6C0B}"/>
    <cellStyle name="20% - Énfasis3 2 2 3 3 2 2" xfId="8212" xr:uid="{C13B6984-746F-4953-BF42-592A486CEA13}"/>
    <cellStyle name="20% - Énfasis3 2 2 3 3 2 2 2" xfId="8213" xr:uid="{913A2278-FE85-4AA8-BAD7-7616993692D1}"/>
    <cellStyle name="20% - Énfasis3 2 2 3 3 2 3" xfId="8214" xr:uid="{7005E55F-EF2B-4133-B587-51416DF1B72F}"/>
    <cellStyle name="20% - Énfasis3 2 2 3 3 3" xfId="8215" xr:uid="{9D406FC6-1618-4F19-B20D-132C3B29F914}"/>
    <cellStyle name="20% - Énfasis3 2 2 3 3 3 2" xfId="8216" xr:uid="{67C2FF5C-8C02-4D8E-BDE0-81461D0831E3}"/>
    <cellStyle name="20% - Énfasis3 2 2 3 3 4" xfId="8217" xr:uid="{9FD57737-3526-4DAB-8BD7-D42B99A58DD8}"/>
    <cellStyle name="20% - Énfasis3 2 2 3 4" xfId="8218" xr:uid="{7FF75A92-2A83-49B3-B3B9-22B53481B6C9}"/>
    <cellStyle name="20% - Énfasis3 2 2 3 4 2" xfId="8219" xr:uid="{4DBC37B8-08AA-4880-A0C2-75F911C6617A}"/>
    <cellStyle name="20% - Énfasis3 2 2 3 4 2 2" xfId="8220" xr:uid="{DBB387D9-0C17-491E-A0FC-586EBC89681D}"/>
    <cellStyle name="20% - Énfasis3 2 2 3 4 3" xfId="8221" xr:uid="{CBE57451-E3BD-4148-AA51-5E03BB472AF0}"/>
    <cellStyle name="20% - Énfasis3 2 2 3 5" xfId="8222" xr:uid="{0B3112C9-A34B-4974-A89C-299075D5578D}"/>
    <cellStyle name="20% - Énfasis3 2 2 3 5 2" xfId="8223" xr:uid="{61495BFD-D23C-4862-8F2E-DB2C2E6E4C5B}"/>
    <cellStyle name="20% - Énfasis3 2 2 3 6" xfId="8224" xr:uid="{378CE527-FF47-4715-BE5C-968EC43C5D70}"/>
    <cellStyle name="20% - Énfasis3 2 2 3 7" xfId="8225" xr:uid="{89C08C29-EC92-41AA-B3EE-B49CD0228BA1}"/>
    <cellStyle name="20% - Énfasis3 2 2 3 8" xfId="8226" xr:uid="{1DE14ABF-9A10-4475-8E71-364FAF6ABE8C}"/>
    <cellStyle name="20% - Énfasis3 2 2 3 9" xfId="8227" xr:uid="{B667F3F7-BFEB-4BB5-96E9-A34592E4C692}"/>
    <cellStyle name="20% - Énfasis3 2 2 3_37. RESULTADO NEGOCIOS YOY" xfId="8228" xr:uid="{245E9743-678B-40DA-9161-E07BE1D5D296}"/>
    <cellStyle name="20% - Énfasis3 2 2 4" xfId="8229" xr:uid="{36B0F7D9-5B89-4EAA-B869-D572B17B24C9}"/>
    <cellStyle name="20% - Énfasis3 2 2 4 2" xfId="8230" xr:uid="{DE563A27-2F7A-49AD-88F9-92289459C25A}"/>
    <cellStyle name="20% - Énfasis3 2 2 4 2 2" xfId="8231" xr:uid="{EBE235B2-FA46-4BDF-91CF-117E79F1D870}"/>
    <cellStyle name="20% - Énfasis3 2 2 4 2 2 2" xfId="8232" xr:uid="{E5EA638B-33A7-4E3F-891F-B4E789369121}"/>
    <cellStyle name="20% - Énfasis3 2 2 4 2 2 2 2" xfId="8233" xr:uid="{94EFD3C5-37DB-40AA-A97C-BE49E04BA021}"/>
    <cellStyle name="20% - Énfasis3 2 2 4 2 2 3" xfId="8234" xr:uid="{2A15C15E-0249-4420-A460-5CA83FA82912}"/>
    <cellStyle name="20% - Énfasis3 2 2 4 2 3" xfId="8235" xr:uid="{27067CE7-72E9-4920-A8D5-0999348EA05E}"/>
    <cellStyle name="20% - Énfasis3 2 2 4 2 3 2" xfId="8236" xr:uid="{23A2C830-D1DB-4E39-A758-2EC8D1E508A9}"/>
    <cellStyle name="20% - Énfasis3 2 2 4 2 4" xfId="8237" xr:uid="{B70BCD2D-95DC-4D7B-A904-89E2792A78EE}"/>
    <cellStyle name="20% - Énfasis3 2 2 4 3" xfId="8238" xr:uid="{B463472C-B7ED-4383-8FEA-705DAF8487EC}"/>
    <cellStyle name="20% - Énfasis3 2 2 4 3 2" xfId="8239" xr:uid="{F192F8E8-DD4E-4FF6-BB90-034DDF4C1BBA}"/>
    <cellStyle name="20% - Énfasis3 2 2 4 3 2 2" xfId="8240" xr:uid="{6A5E47E9-C49E-44EB-948E-5A5CA0A48A4B}"/>
    <cellStyle name="20% - Énfasis3 2 2 4 3 3" xfId="8241" xr:uid="{48ABBD36-B4A5-4C28-B1C5-14353A798759}"/>
    <cellStyle name="20% - Énfasis3 2 2 4 4" xfId="8242" xr:uid="{5E2717A5-8289-4312-B9D9-6EB14C602807}"/>
    <cellStyle name="20% - Énfasis3 2 2 4 4 2" xfId="8243" xr:uid="{3C0CE755-6EC0-4243-99E5-CAC257927673}"/>
    <cellStyle name="20% - Énfasis3 2 2 4 5" xfId="8244" xr:uid="{BE343E15-B768-4638-A7A3-D619B34BE5D1}"/>
    <cellStyle name="20% - Énfasis3 2 2 5" xfId="8245" xr:uid="{5CCCDD10-489C-479D-9CEC-D5CD40753DEE}"/>
    <cellStyle name="20% - Énfasis3 2 2 5 2" xfId="8246" xr:uid="{6AAEEFA5-883C-4699-A095-937CF8289B05}"/>
    <cellStyle name="20% - Énfasis3 2 2 5 2 2" xfId="8247" xr:uid="{B620907E-63C7-47B3-90E5-D0E8EFF0A282}"/>
    <cellStyle name="20% - Énfasis3 2 2 5 2 2 2" xfId="8248" xr:uid="{AC4A6617-39B5-4B4D-921C-FA03FC3B5FFD}"/>
    <cellStyle name="20% - Énfasis3 2 2 5 2 3" xfId="8249" xr:uid="{DE3D0543-438E-4E6C-B34F-6C216D645CA6}"/>
    <cellStyle name="20% - Énfasis3 2 2 5 3" xfId="8250" xr:uid="{F5ED2257-C979-4BFD-A22A-17AD40A69D88}"/>
    <cellStyle name="20% - Énfasis3 2 2 5 3 2" xfId="8251" xr:uid="{8ED04DED-40AB-4006-A1C4-11CFEFA8AE98}"/>
    <cellStyle name="20% - Énfasis3 2 2 5 4" xfId="8252" xr:uid="{07D76048-67BF-4ABC-8223-5072CD5071E5}"/>
    <cellStyle name="20% - Énfasis3 2 2 6" xfId="8253" xr:uid="{0A351F9C-6571-4083-9864-4087DCB2DA9E}"/>
    <cellStyle name="20% - Énfasis3 2 2 6 2" xfId="8254" xr:uid="{FF458B30-5AB0-4F7B-ADD5-44B89ABBD347}"/>
    <cellStyle name="20% - Énfasis3 2 2 6 2 2" xfId="8255" xr:uid="{67F0DA46-43A0-43E4-A908-10EE642E8B9A}"/>
    <cellStyle name="20% - Énfasis3 2 2 6 3" xfId="8256" xr:uid="{BE2704BC-8734-49A2-8108-7E7621240EE1}"/>
    <cellStyle name="20% - Énfasis3 2 2 7" xfId="8257" xr:uid="{A3CC867C-19D6-4F05-9EE9-D8271D1FB568}"/>
    <cellStyle name="20% - Énfasis3 2 2 7 2" xfId="8258" xr:uid="{A5474C31-FBA6-4361-BEFC-E7B80481A497}"/>
    <cellStyle name="20% - Énfasis3 2 2 8" xfId="8259" xr:uid="{66C02A7D-DCD4-4EAA-B54B-7969B9487D91}"/>
    <cellStyle name="20% - Énfasis3 2 2 9" xfId="8260" xr:uid="{99D6641F-51C3-400F-8DC3-330FCF524CB2}"/>
    <cellStyle name="20% - Énfasis3 2 2_37. RESULTADO NEGOCIOS YOY" xfId="8261" xr:uid="{455E8561-0572-4705-97BF-1AB087A7C271}"/>
    <cellStyle name="20% - Énfasis3 2 20" xfId="8262" xr:uid="{8213A29F-DA1C-471C-949A-F7BF78BD71B5}"/>
    <cellStyle name="20% - Énfasis3 2 21" xfId="8263" xr:uid="{E7F6C940-C5F3-4102-A103-D3CF21AF2D5B}"/>
    <cellStyle name="20% - Énfasis3 2 22" xfId="7919" xr:uid="{22E21AA0-CEB5-4C25-9F00-614123877E2E}"/>
    <cellStyle name="20% - Énfasis3 2 23" xfId="32661" xr:uid="{E13C9EB2-063B-49C4-B64D-503D99586B39}"/>
    <cellStyle name="20% - Énfasis3 2 24" xfId="32822" xr:uid="{B21C9493-ADA6-4B8D-A9EC-91C500D70524}"/>
    <cellStyle name="20% - Énfasis3 2 25" xfId="32855" xr:uid="{FA36A7CF-BE02-49EE-9315-CDC149F12ED5}"/>
    <cellStyle name="20% - Énfasis3 2 3" xfId="8264" xr:uid="{D3240842-288B-44A7-B008-98F5AE6A00EA}"/>
    <cellStyle name="20% - Énfasis3 2 3 10" xfId="8265" xr:uid="{8637D3C8-7E59-4A4B-A57E-1358A91BA7C7}"/>
    <cellStyle name="20% - Énfasis3 2 3 11" xfId="8266" xr:uid="{EDCE9581-66C9-4D7A-98A6-DFA44011BCB2}"/>
    <cellStyle name="20% - Énfasis3 2 3 12" xfId="8267" xr:uid="{6845EB55-F760-4A8E-88C4-D5439CCA0384}"/>
    <cellStyle name="20% - Énfasis3 2 3 13" xfId="32663" xr:uid="{A368D587-8B59-41D9-B3F0-B79E4DC342CB}"/>
    <cellStyle name="20% - Énfasis3 2 3 2" xfId="8268" xr:uid="{8238E211-3537-4D3B-B953-253E94EA4F43}"/>
    <cellStyle name="20% - Énfasis3 2 3 2 10" xfId="8269" xr:uid="{93AE3807-D273-4A84-B5B6-144CB4E86E00}"/>
    <cellStyle name="20% - Énfasis3 2 3 2 11" xfId="8270" xr:uid="{9E7E4A9C-5D7A-4B2D-BB6E-468A91FC0442}"/>
    <cellStyle name="20% - Énfasis3 2 3 2 2" xfId="8271" xr:uid="{F7D973A3-E235-4198-8626-061A5B33935D}"/>
    <cellStyle name="20% - Énfasis3 2 3 2 2 2" xfId="8272" xr:uid="{209655EC-56FE-4469-9DAE-64EEEE52D522}"/>
    <cellStyle name="20% - Énfasis3 2 3 2 2 2 2" xfId="8273" xr:uid="{19F65C28-AC90-4684-AE10-4CA77B4A4A30}"/>
    <cellStyle name="20% - Énfasis3 2 3 2 2 2 2 2" xfId="8274" xr:uid="{91D453BE-BC8B-4AE6-A673-EE989295C938}"/>
    <cellStyle name="20% - Énfasis3 2 3 2 2 2 2 2 2" xfId="8275" xr:uid="{D30E6085-251A-4AD4-8059-3A01DA67383C}"/>
    <cellStyle name="20% - Énfasis3 2 3 2 2 2 2 2 2 2" xfId="8276" xr:uid="{9A4E3152-17C2-49DA-BCC0-12A58229F312}"/>
    <cellStyle name="20% - Énfasis3 2 3 2 2 2 2 2 3" xfId="8277" xr:uid="{CBB38522-B505-4AA2-9312-8FE54713B5CC}"/>
    <cellStyle name="20% - Énfasis3 2 3 2 2 2 2 3" xfId="8278" xr:uid="{3ECA9A15-FFE1-4179-8215-08AF89A46FBC}"/>
    <cellStyle name="20% - Énfasis3 2 3 2 2 2 2 3 2" xfId="8279" xr:uid="{01BE50AE-4D5F-460C-BB5E-A431686C0C89}"/>
    <cellStyle name="20% - Énfasis3 2 3 2 2 2 2 4" xfId="8280" xr:uid="{49A2BE2E-816B-43EB-AFB8-5E9152AF7664}"/>
    <cellStyle name="20% - Énfasis3 2 3 2 2 2 3" xfId="8281" xr:uid="{947DBF57-022F-460B-95F4-8903F97BA959}"/>
    <cellStyle name="20% - Énfasis3 2 3 2 2 2 3 2" xfId="8282" xr:uid="{0BA53251-2D35-4297-A1B9-1D238D7D8758}"/>
    <cellStyle name="20% - Énfasis3 2 3 2 2 2 3 2 2" xfId="8283" xr:uid="{BC7642E7-D140-4115-B7AE-F0A6C16193F4}"/>
    <cellStyle name="20% - Énfasis3 2 3 2 2 2 3 3" xfId="8284" xr:uid="{AEA0634D-DAD9-495F-A4AB-E63DB6A46CDD}"/>
    <cellStyle name="20% - Énfasis3 2 3 2 2 2 4" xfId="8285" xr:uid="{B0029CFA-62ED-44FB-98C3-090F60FEF565}"/>
    <cellStyle name="20% - Énfasis3 2 3 2 2 2 4 2" xfId="8286" xr:uid="{4FF1708C-7DDF-425F-B020-F8C2D532AC40}"/>
    <cellStyle name="20% - Énfasis3 2 3 2 2 2 5" xfId="8287" xr:uid="{1A56C548-F69E-4D21-B047-360EA6168381}"/>
    <cellStyle name="20% - Énfasis3 2 3 2 2 3" xfId="8288" xr:uid="{C15FA4E9-2546-4232-9A7A-F8CBAC691A6A}"/>
    <cellStyle name="20% - Énfasis3 2 3 2 2 3 2" xfId="8289" xr:uid="{2151F3FA-EBAF-447A-B854-0D52C17B2448}"/>
    <cellStyle name="20% - Énfasis3 2 3 2 2 3 2 2" xfId="8290" xr:uid="{D2FC3299-65AF-448F-8A43-6AAD9F060BCA}"/>
    <cellStyle name="20% - Énfasis3 2 3 2 2 3 2 2 2" xfId="8291" xr:uid="{17BD3439-9F8F-4BC9-BFD2-DD9E66232EE5}"/>
    <cellStyle name="20% - Énfasis3 2 3 2 2 3 2 3" xfId="8292" xr:uid="{300070C7-CE51-4062-AD33-17B2AB7FC470}"/>
    <cellStyle name="20% - Énfasis3 2 3 2 2 3 3" xfId="8293" xr:uid="{96C589DD-5637-4E72-8831-F22FFE2259E9}"/>
    <cellStyle name="20% - Énfasis3 2 3 2 2 3 3 2" xfId="8294" xr:uid="{1F8816CE-162F-46E0-8A78-36AD029921F8}"/>
    <cellStyle name="20% - Énfasis3 2 3 2 2 3 4" xfId="8295" xr:uid="{C260D781-DB8F-40F5-9428-53AA0A923A55}"/>
    <cellStyle name="20% - Énfasis3 2 3 2 2 4" xfId="8296" xr:uid="{6D72743C-B89A-4651-A759-77805D45A129}"/>
    <cellStyle name="20% - Énfasis3 2 3 2 2 4 2" xfId="8297" xr:uid="{1F212E96-EBA9-42D0-9420-8C4A155A4281}"/>
    <cellStyle name="20% - Énfasis3 2 3 2 2 4 2 2" xfId="8298" xr:uid="{CA580D81-5B46-433B-B061-7801C3D4DDA1}"/>
    <cellStyle name="20% - Énfasis3 2 3 2 2 4 3" xfId="8299" xr:uid="{DEABF4A2-1413-4EE4-BA09-2EEFBDEC6289}"/>
    <cellStyle name="20% - Énfasis3 2 3 2 2 5" xfId="8300" xr:uid="{7886A4AF-8A53-433D-8C2D-C2C8D05F0AAB}"/>
    <cellStyle name="20% - Énfasis3 2 3 2 2 5 2" xfId="8301" xr:uid="{A2D53AC5-4A64-4C8C-BBBF-BB9A2ED3418C}"/>
    <cellStyle name="20% - Énfasis3 2 3 2 2 6" xfId="8302" xr:uid="{927399CF-C909-486B-B40C-4A67B9DD0052}"/>
    <cellStyle name="20% - Énfasis3 2 3 2 3" xfId="8303" xr:uid="{7DD08B66-F235-4C53-AFCF-BA5B197B14C4}"/>
    <cellStyle name="20% - Énfasis3 2 3 2 3 2" xfId="8304" xr:uid="{B5EEB20A-DE4F-4F62-B87B-1D70C536D110}"/>
    <cellStyle name="20% - Énfasis3 2 3 2 3 2 2" xfId="8305" xr:uid="{A6CCD54A-6871-4491-B106-F7D23C4E9F73}"/>
    <cellStyle name="20% - Énfasis3 2 3 2 3 2 2 2" xfId="8306" xr:uid="{E6FDA3F4-69BA-4672-AB32-256F457ABBC5}"/>
    <cellStyle name="20% - Énfasis3 2 3 2 3 2 2 2 2" xfId="8307" xr:uid="{C87E38C7-B76E-4225-8BE7-71C881468EAE}"/>
    <cellStyle name="20% - Énfasis3 2 3 2 3 2 2 3" xfId="8308" xr:uid="{DC4749D8-EE75-4CC6-BDCA-8A10ECA67EE2}"/>
    <cellStyle name="20% - Énfasis3 2 3 2 3 2 3" xfId="8309" xr:uid="{A6B6806F-E69D-45D1-899D-6FF51950188F}"/>
    <cellStyle name="20% - Énfasis3 2 3 2 3 2 3 2" xfId="8310" xr:uid="{B5E55879-1968-441A-9B46-79A138455901}"/>
    <cellStyle name="20% - Énfasis3 2 3 2 3 2 4" xfId="8311" xr:uid="{75FCFD42-B81E-4F40-8D74-A65317A451A5}"/>
    <cellStyle name="20% - Énfasis3 2 3 2 3 3" xfId="8312" xr:uid="{A314E664-9786-44A7-8EE4-32C25ACF5807}"/>
    <cellStyle name="20% - Énfasis3 2 3 2 3 3 2" xfId="8313" xr:uid="{A28E1006-7AED-4CA2-AF94-6E40DFD3C624}"/>
    <cellStyle name="20% - Énfasis3 2 3 2 3 3 2 2" xfId="8314" xr:uid="{55D3323E-ACB5-467B-A37E-892569FC8ECE}"/>
    <cellStyle name="20% - Énfasis3 2 3 2 3 3 3" xfId="8315" xr:uid="{83A88F7F-DD7A-4475-BD01-540877DD6BD1}"/>
    <cellStyle name="20% - Énfasis3 2 3 2 3 4" xfId="8316" xr:uid="{15BB16FA-68E2-424A-977B-30594EFEDC8C}"/>
    <cellStyle name="20% - Énfasis3 2 3 2 3 4 2" xfId="8317" xr:uid="{39E9B56F-5E5F-40FC-8D6C-ACBCF413C7EF}"/>
    <cellStyle name="20% - Énfasis3 2 3 2 3 5" xfId="8318" xr:uid="{B67668DE-BB99-4783-8AC1-77EC266E78DD}"/>
    <cellStyle name="20% - Énfasis3 2 3 2 4" xfId="8319" xr:uid="{9C9F5458-F6BD-4495-959D-D71EF27DE599}"/>
    <cellStyle name="20% - Énfasis3 2 3 2 4 2" xfId="8320" xr:uid="{684252F9-4D8E-483E-AE30-4639A0E33BF7}"/>
    <cellStyle name="20% - Énfasis3 2 3 2 4 2 2" xfId="8321" xr:uid="{2857C324-B3A7-4A2B-AAF3-25E6AA724D1E}"/>
    <cellStyle name="20% - Énfasis3 2 3 2 4 2 2 2" xfId="8322" xr:uid="{A701B543-9B02-4DD4-AD1F-8B92A3F14FB5}"/>
    <cellStyle name="20% - Énfasis3 2 3 2 4 2 3" xfId="8323" xr:uid="{EF3125A3-3504-47A6-932A-B7432357C0C7}"/>
    <cellStyle name="20% - Énfasis3 2 3 2 4 3" xfId="8324" xr:uid="{1342B0A3-F45D-49DD-82E1-ACCE60836137}"/>
    <cellStyle name="20% - Énfasis3 2 3 2 4 3 2" xfId="8325" xr:uid="{F197A687-85BD-4145-9580-E8E5169AD8D3}"/>
    <cellStyle name="20% - Énfasis3 2 3 2 4 4" xfId="8326" xr:uid="{E8A064F1-06CB-45AC-B1FD-0C5B3BE7EF13}"/>
    <cellStyle name="20% - Énfasis3 2 3 2 5" xfId="8327" xr:uid="{A0178BC2-820F-4508-82BA-ECC59C78A095}"/>
    <cellStyle name="20% - Énfasis3 2 3 2 5 2" xfId="8328" xr:uid="{7648A154-3BA3-42E7-A117-F9E8E645B659}"/>
    <cellStyle name="20% - Énfasis3 2 3 2 5 2 2" xfId="8329" xr:uid="{4DA6893F-86D9-4AFC-BAC5-C07F6A9BA296}"/>
    <cellStyle name="20% - Énfasis3 2 3 2 5 3" xfId="8330" xr:uid="{E8D938B7-C13E-4592-9EC2-EBC89A2B2331}"/>
    <cellStyle name="20% - Énfasis3 2 3 2 6" xfId="8331" xr:uid="{1620E240-F921-489A-95C7-66FB95D1B805}"/>
    <cellStyle name="20% - Énfasis3 2 3 2 6 2" xfId="8332" xr:uid="{19965475-CB6C-45D0-86F0-899DD6DC8D6A}"/>
    <cellStyle name="20% - Énfasis3 2 3 2 7" xfId="8333" xr:uid="{5EA6987B-4B75-48FA-8D3C-17EBDC7ECCA2}"/>
    <cellStyle name="20% - Énfasis3 2 3 2 8" xfId="8334" xr:uid="{90635407-9198-44AB-86D4-D0695A5E38CE}"/>
    <cellStyle name="20% - Énfasis3 2 3 2 9" xfId="8335" xr:uid="{118BCC4A-580D-4466-AAA1-C4F7FFC073BB}"/>
    <cellStyle name="20% - Énfasis3 2 3 2_37. RESULTADO NEGOCIOS YOY" xfId="8336" xr:uid="{01208053-C4BE-4085-87E8-E33C77EA7644}"/>
    <cellStyle name="20% - Énfasis3 2 3 3" xfId="8337" xr:uid="{CDB2B480-7059-4EEE-A913-54305BCC3235}"/>
    <cellStyle name="20% - Énfasis3 2 3 3 2" xfId="8338" xr:uid="{89E30113-3A76-49F3-A7A4-9BBEED3B8B07}"/>
    <cellStyle name="20% - Énfasis3 2 3 3 2 2" xfId="8339" xr:uid="{13C008E5-8134-470E-BFD7-000BA67531C1}"/>
    <cellStyle name="20% - Énfasis3 2 3 3 2 2 2" xfId="8340" xr:uid="{92807E95-F9B9-4995-81FA-3A311131CFF1}"/>
    <cellStyle name="20% - Énfasis3 2 3 3 2 2 2 2" xfId="8341" xr:uid="{A9418FEE-F9F7-43DF-BED0-18703180C5EB}"/>
    <cellStyle name="20% - Énfasis3 2 3 3 2 2 2 2 2" xfId="8342" xr:uid="{B5C511FD-94EA-4D85-AFEE-307AB1928B9E}"/>
    <cellStyle name="20% - Énfasis3 2 3 3 2 2 2 3" xfId="8343" xr:uid="{064E19A1-937B-4F58-9991-F8E9DC3F4C16}"/>
    <cellStyle name="20% - Énfasis3 2 3 3 2 2 3" xfId="8344" xr:uid="{7F6A15FB-D671-4D93-AE05-91194B4F468B}"/>
    <cellStyle name="20% - Énfasis3 2 3 3 2 2 3 2" xfId="8345" xr:uid="{0D07F919-101C-4048-804F-F5F4014520EC}"/>
    <cellStyle name="20% - Énfasis3 2 3 3 2 2 4" xfId="8346" xr:uid="{8EA290E5-1059-4DCF-AC58-07FECE467851}"/>
    <cellStyle name="20% - Énfasis3 2 3 3 2 3" xfId="8347" xr:uid="{AA991349-9AD1-4AD4-9932-02F9E7CF773A}"/>
    <cellStyle name="20% - Énfasis3 2 3 3 2 3 2" xfId="8348" xr:uid="{4B5304D5-8B35-4FE1-A805-BA5CE9793434}"/>
    <cellStyle name="20% - Énfasis3 2 3 3 2 3 2 2" xfId="8349" xr:uid="{663BF006-6753-45F2-9C18-BCE41D82D1AA}"/>
    <cellStyle name="20% - Énfasis3 2 3 3 2 3 3" xfId="8350" xr:uid="{A2801AF3-94E4-4795-B072-FE714C025935}"/>
    <cellStyle name="20% - Énfasis3 2 3 3 2 4" xfId="8351" xr:uid="{E6138E3D-1AC1-4CED-A5C6-B9A3B313ED84}"/>
    <cellStyle name="20% - Énfasis3 2 3 3 2 4 2" xfId="8352" xr:uid="{77938C6E-DB54-4DE7-9043-11515FEEA852}"/>
    <cellStyle name="20% - Énfasis3 2 3 3 2 5" xfId="8353" xr:uid="{76938B5D-C9E6-4A4A-A246-CF9ABFCC0555}"/>
    <cellStyle name="20% - Énfasis3 2 3 3 3" xfId="8354" xr:uid="{CACA1557-F4A5-41B7-9115-B731A1E9AC9E}"/>
    <cellStyle name="20% - Énfasis3 2 3 3 3 2" xfId="8355" xr:uid="{AAF6FB59-0FEB-4E86-9779-424DE19A1DC8}"/>
    <cellStyle name="20% - Énfasis3 2 3 3 3 2 2" xfId="8356" xr:uid="{6B728FCE-AE08-498B-B895-16A4F8B9CF2B}"/>
    <cellStyle name="20% - Énfasis3 2 3 3 3 2 2 2" xfId="8357" xr:uid="{A797F666-082E-4574-A320-9A2B252D594B}"/>
    <cellStyle name="20% - Énfasis3 2 3 3 3 2 3" xfId="8358" xr:uid="{DE4531FC-8C98-444A-8EB3-26312EF03676}"/>
    <cellStyle name="20% - Énfasis3 2 3 3 3 3" xfId="8359" xr:uid="{D3292428-7FC9-4D16-8B44-C4F1E4B0C2DA}"/>
    <cellStyle name="20% - Énfasis3 2 3 3 3 3 2" xfId="8360" xr:uid="{9B827455-DA5B-45E3-8037-D65F7906D7D6}"/>
    <cellStyle name="20% - Énfasis3 2 3 3 3 4" xfId="8361" xr:uid="{0FA3178C-5479-4BD7-97AB-4A76DD830F62}"/>
    <cellStyle name="20% - Énfasis3 2 3 3 4" xfId="8362" xr:uid="{1DC82D6D-72D1-4C69-BB67-237C32AE9260}"/>
    <cellStyle name="20% - Énfasis3 2 3 3 4 2" xfId="8363" xr:uid="{3548CB24-5C21-4690-87AA-C2E6E1C56DBB}"/>
    <cellStyle name="20% - Énfasis3 2 3 3 4 2 2" xfId="8364" xr:uid="{16CCB96D-6C30-4E42-8190-BE166A73C77B}"/>
    <cellStyle name="20% - Énfasis3 2 3 3 4 3" xfId="8365" xr:uid="{81903499-E9F0-4CB8-8CA7-516825EA5D7A}"/>
    <cellStyle name="20% - Énfasis3 2 3 3 5" xfId="8366" xr:uid="{612B7AB4-F950-48CD-A434-074F7B032F98}"/>
    <cellStyle name="20% - Énfasis3 2 3 3 5 2" xfId="8367" xr:uid="{426AD67E-F3B3-43BD-A267-7B48F7667F64}"/>
    <cellStyle name="20% - Énfasis3 2 3 3 6" xfId="8368" xr:uid="{1C725BA9-0E82-4CFF-9564-31DD94087FBE}"/>
    <cellStyle name="20% - Énfasis3 2 3 4" xfId="8369" xr:uid="{94FE13AE-2A23-442F-B5A9-684C6D221B72}"/>
    <cellStyle name="20% - Énfasis3 2 3 4 2" xfId="8370" xr:uid="{83721B3D-06F5-41C5-80E0-1826E0FACA28}"/>
    <cellStyle name="20% - Énfasis3 2 3 4 2 2" xfId="8371" xr:uid="{FDDF1024-34F5-437B-9E65-48961FF5A1F8}"/>
    <cellStyle name="20% - Énfasis3 2 3 4 2 2 2" xfId="8372" xr:uid="{3169BE88-6A00-4980-84E0-72356085E510}"/>
    <cellStyle name="20% - Énfasis3 2 3 4 2 2 2 2" xfId="8373" xr:uid="{2175F70B-5A16-43E9-BEA3-3B7480578EE9}"/>
    <cellStyle name="20% - Énfasis3 2 3 4 2 2 3" xfId="8374" xr:uid="{61FEAEB6-623F-4BD9-A69C-489BA77C92A6}"/>
    <cellStyle name="20% - Énfasis3 2 3 4 2 3" xfId="8375" xr:uid="{75BC15E1-E680-4162-A709-76E8FBA89695}"/>
    <cellStyle name="20% - Énfasis3 2 3 4 2 3 2" xfId="8376" xr:uid="{72639328-7C1B-4AF8-95B3-561D53762BB1}"/>
    <cellStyle name="20% - Énfasis3 2 3 4 2 4" xfId="8377" xr:uid="{7A030F24-1CCA-4750-939C-0B7E5DD9F721}"/>
    <cellStyle name="20% - Énfasis3 2 3 4 3" xfId="8378" xr:uid="{DD4D9A4C-CC4E-4179-8246-11577C63F028}"/>
    <cellStyle name="20% - Énfasis3 2 3 4 3 2" xfId="8379" xr:uid="{524B9796-D640-4427-AC45-83B8245BEC37}"/>
    <cellStyle name="20% - Énfasis3 2 3 4 3 2 2" xfId="8380" xr:uid="{15CBBEF9-D618-4B03-BDDC-B76CD71C36DC}"/>
    <cellStyle name="20% - Énfasis3 2 3 4 3 3" xfId="8381" xr:uid="{F950CB42-52B7-4026-A45B-1439602EC149}"/>
    <cellStyle name="20% - Énfasis3 2 3 4 4" xfId="8382" xr:uid="{952593F8-262A-4EFB-A078-E4EC810CBE5D}"/>
    <cellStyle name="20% - Énfasis3 2 3 4 4 2" xfId="8383" xr:uid="{F734A124-E0EA-4065-A33B-D6671004681E}"/>
    <cellStyle name="20% - Énfasis3 2 3 4 5" xfId="8384" xr:uid="{243B07A5-DF55-45D1-8FA2-84305B1AFAC5}"/>
    <cellStyle name="20% - Énfasis3 2 3 5" xfId="8385" xr:uid="{003D3953-B77D-4B3E-849E-12A612BED646}"/>
    <cellStyle name="20% - Énfasis3 2 3 5 2" xfId="8386" xr:uid="{110C1CCB-E8A5-4C28-8417-9FC8191CF287}"/>
    <cellStyle name="20% - Énfasis3 2 3 5 2 2" xfId="8387" xr:uid="{021ECB22-3E64-41BD-A278-947D4BD5FC69}"/>
    <cellStyle name="20% - Énfasis3 2 3 5 2 2 2" xfId="8388" xr:uid="{B8E46AC8-6763-417C-9C0A-600E15F6FAC7}"/>
    <cellStyle name="20% - Énfasis3 2 3 5 2 3" xfId="8389" xr:uid="{DA5D4C56-F294-4E27-82AE-3D1A8D4D0857}"/>
    <cellStyle name="20% - Énfasis3 2 3 5 3" xfId="8390" xr:uid="{BAB7A885-61A6-4EBF-B7C6-13A2048FD8F1}"/>
    <cellStyle name="20% - Énfasis3 2 3 5 3 2" xfId="8391" xr:uid="{DF692D26-2DD8-48BD-99D4-46D198C60606}"/>
    <cellStyle name="20% - Énfasis3 2 3 5 4" xfId="8392" xr:uid="{1780F351-A721-49E8-84AA-5387C810E95A}"/>
    <cellStyle name="20% - Énfasis3 2 3 6" xfId="8393" xr:uid="{742992E9-5315-438B-AE39-52232ABE40D1}"/>
    <cellStyle name="20% - Énfasis3 2 3 6 2" xfId="8394" xr:uid="{0DA5AD36-B0BC-4E4A-8C57-10B121C45E6C}"/>
    <cellStyle name="20% - Énfasis3 2 3 6 2 2" xfId="8395" xr:uid="{9942C240-A215-451C-AC82-32F3B6D68EB7}"/>
    <cellStyle name="20% - Énfasis3 2 3 6 3" xfId="8396" xr:uid="{D8872C47-E40D-4C80-B29E-3B853AB576DF}"/>
    <cellStyle name="20% - Énfasis3 2 3 7" xfId="8397" xr:uid="{3E20D850-0F18-408A-926F-2A67566F2828}"/>
    <cellStyle name="20% - Énfasis3 2 3 7 2" xfId="8398" xr:uid="{4E26B4C8-CD71-4215-8442-27ABA1B9C07D}"/>
    <cellStyle name="20% - Énfasis3 2 3 8" xfId="8399" xr:uid="{15CD0937-FA87-43C9-9197-D69DA0852C82}"/>
    <cellStyle name="20% - Énfasis3 2 3 9" xfId="8400" xr:uid="{6BBC37FA-B69C-43CE-85A6-D90D1493F79F}"/>
    <cellStyle name="20% - Énfasis3 2 3_37. RESULTADO NEGOCIOS YOY" xfId="8401" xr:uid="{2E797471-C183-4E43-9836-017DBE72937D}"/>
    <cellStyle name="20% - Énfasis3 2 4" xfId="8402" xr:uid="{4D54D2AD-0983-44E1-864E-76347E5E05E5}"/>
    <cellStyle name="20% - Énfasis3 2 4 10" xfId="8403" xr:uid="{4353268B-FAB3-4E28-86E8-1721F5EB2DA1}"/>
    <cellStyle name="20% - Énfasis3 2 4 11" xfId="8404" xr:uid="{333C9162-20C3-4821-BC1A-7551DD60BCDD}"/>
    <cellStyle name="20% - Énfasis3 2 4 12" xfId="8405" xr:uid="{8C7C4F6F-111F-49D2-A99E-036C8B8C51B1}"/>
    <cellStyle name="20% - Énfasis3 2 4 2" xfId="8406" xr:uid="{8F66927A-537D-497C-959A-689910CA867B}"/>
    <cellStyle name="20% - Énfasis3 2 4 2 2" xfId="8407" xr:uid="{E6956EB5-F2C7-4F95-BC6B-AE34ACE7149D}"/>
    <cellStyle name="20% - Énfasis3 2 4 2 2 2" xfId="8408" xr:uid="{014105EC-8F6E-484A-B541-CD01990E3A91}"/>
    <cellStyle name="20% - Énfasis3 2 4 2 2 2 2" xfId="8409" xr:uid="{EA3EC3BC-7810-4A4C-AFE0-C1ACAF71311B}"/>
    <cellStyle name="20% - Énfasis3 2 4 2 2 2 2 2" xfId="8410" xr:uid="{E9C7986C-0C53-4FAB-9014-CC84EAEA4722}"/>
    <cellStyle name="20% - Énfasis3 2 4 2 2 2 2 2 2" xfId="8411" xr:uid="{79600C8F-D827-4FDC-8F0F-25A7C094039E}"/>
    <cellStyle name="20% - Énfasis3 2 4 2 2 2 2 2 2 2" xfId="8412" xr:uid="{195CA62E-5698-4392-936C-BE5E06C7766E}"/>
    <cellStyle name="20% - Énfasis3 2 4 2 2 2 2 2 3" xfId="8413" xr:uid="{D304D8E4-7BA8-4494-87B0-569039F428AB}"/>
    <cellStyle name="20% - Énfasis3 2 4 2 2 2 2 3" xfId="8414" xr:uid="{D94466C7-5F4C-4A75-9D45-5D756FF1FC4F}"/>
    <cellStyle name="20% - Énfasis3 2 4 2 2 2 2 3 2" xfId="8415" xr:uid="{F063E9B9-0DB1-403B-B272-0B91FCF5F8EC}"/>
    <cellStyle name="20% - Énfasis3 2 4 2 2 2 2 4" xfId="8416" xr:uid="{88E1AB92-6791-4014-A3C6-A98C9B072C15}"/>
    <cellStyle name="20% - Énfasis3 2 4 2 2 2 3" xfId="8417" xr:uid="{9F99B53F-EA23-443C-ABBA-5572DE167092}"/>
    <cellStyle name="20% - Énfasis3 2 4 2 2 2 3 2" xfId="8418" xr:uid="{32D57054-97BB-492E-89F6-6A65B4E091D9}"/>
    <cellStyle name="20% - Énfasis3 2 4 2 2 2 3 2 2" xfId="8419" xr:uid="{838C0DBE-17DD-4D06-BE09-49C6D394BC1C}"/>
    <cellStyle name="20% - Énfasis3 2 4 2 2 2 3 3" xfId="8420" xr:uid="{F506EC80-F6B0-4843-A789-2AFDA01C924A}"/>
    <cellStyle name="20% - Énfasis3 2 4 2 2 2 4" xfId="8421" xr:uid="{D8F8175E-D26B-41D3-B9C5-8FBD27E482CB}"/>
    <cellStyle name="20% - Énfasis3 2 4 2 2 2 4 2" xfId="8422" xr:uid="{560C9560-5828-4535-A375-E2D4C26A0B10}"/>
    <cellStyle name="20% - Énfasis3 2 4 2 2 2 5" xfId="8423" xr:uid="{64004B28-A9FF-4FE2-B0CC-51BBCF026606}"/>
    <cellStyle name="20% - Énfasis3 2 4 2 2 3" xfId="8424" xr:uid="{8524B5BA-26B5-4BCA-AFF9-804E8D5D87A6}"/>
    <cellStyle name="20% - Énfasis3 2 4 2 2 3 2" xfId="8425" xr:uid="{0A5CCAB8-9BD5-4B5B-9E28-EE97A19738D8}"/>
    <cellStyle name="20% - Énfasis3 2 4 2 2 3 2 2" xfId="8426" xr:uid="{0664ABDA-3376-4B10-B98F-36DBABCA4956}"/>
    <cellStyle name="20% - Énfasis3 2 4 2 2 3 2 2 2" xfId="8427" xr:uid="{7BCFC795-0DEA-41CA-B0F8-99D9F15E16A5}"/>
    <cellStyle name="20% - Énfasis3 2 4 2 2 3 2 3" xfId="8428" xr:uid="{B517C52C-1B6A-48DD-85F8-3442B691F408}"/>
    <cellStyle name="20% - Énfasis3 2 4 2 2 3 3" xfId="8429" xr:uid="{63214CAF-0A7D-4CF4-BEDA-02EA68752FE1}"/>
    <cellStyle name="20% - Énfasis3 2 4 2 2 3 3 2" xfId="8430" xr:uid="{1C736C62-F027-4620-BFC2-6714629AEAFD}"/>
    <cellStyle name="20% - Énfasis3 2 4 2 2 3 4" xfId="8431" xr:uid="{4624CAC4-5FF4-450A-BE5D-D1B69ECAEEBB}"/>
    <cellStyle name="20% - Énfasis3 2 4 2 2 4" xfId="8432" xr:uid="{B30B2792-9753-474E-897C-511ED8BDB06B}"/>
    <cellStyle name="20% - Énfasis3 2 4 2 2 4 2" xfId="8433" xr:uid="{B82E3C99-9156-480D-ABB6-AEA296ED6FE2}"/>
    <cellStyle name="20% - Énfasis3 2 4 2 2 4 2 2" xfId="8434" xr:uid="{AA18B1B7-B444-4A63-87A9-B0380B64BF30}"/>
    <cellStyle name="20% - Énfasis3 2 4 2 2 4 3" xfId="8435" xr:uid="{AB2A91E8-CC06-498F-937B-FBEAE9A0CA0B}"/>
    <cellStyle name="20% - Énfasis3 2 4 2 2 5" xfId="8436" xr:uid="{9C1E9B4F-9BE4-4E24-BFE5-A0EBE7686992}"/>
    <cellStyle name="20% - Énfasis3 2 4 2 2 5 2" xfId="8437" xr:uid="{AEA657D1-BFA5-40CE-97DE-516D41E31CCF}"/>
    <cellStyle name="20% - Énfasis3 2 4 2 2 6" xfId="8438" xr:uid="{86BBABAB-D2D5-4BF0-8B6C-DF6E71EFE7D2}"/>
    <cellStyle name="20% - Énfasis3 2 4 2 3" xfId="8439" xr:uid="{E898735C-66DB-4F57-A347-B0A0E4B65F57}"/>
    <cellStyle name="20% - Énfasis3 2 4 2 3 2" xfId="8440" xr:uid="{6BC27EE5-1B5F-4216-83E4-EA87F866C725}"/>
    <cellStyle name="20% - Énfasis3 2 4 2 3 2 2" xfId="8441" xr:uid="{CD5E1F29-38D0-45BB-B243-E105248C01EA}"/>
    <cellStyle name="20% - Énfasis3 2 4 2 3 2 2 2" xfId="8442" xr:uid="{4C53AEC2-CD89-4B82-9B1F-63CE52E0081E}"/>
    <cellStyle name="20% - Énfasis3 2 4 2 3 2 2 2 2" xfId="8443" xr:uid="{38CD5938-7D75-44A3-AECD-D77187EA3748}"/>
    <cellStyle name="20% - Énfasis3 2 4 2 3 2 2 3" xfId="8444" xr:uid="{E7DB64EF-3907-4C52-B494-9E1730A5F277}"/>
    <cellStyle name="20% - Énfasis3 2 4 2 3 2 3" xfId="8445" xr:uid="{4CC08ECE-486A-4705-96FF-E1D138CA2BB6}"/>
    <cellStyle name="20% - Énfasis3 2 4 2 3 2 3 2" xfId="8446" xr:uid="{FBFA61C8-F6C0-4F34-9077-459DD1EBACB9}"/>
    <cellStyle name="20% - Énfasis3 2 4 2 3 2 4" xfId="8447" xr:uid="{9FDE218F-C330-46D3-B9E0-8D92EB68BB41}"/>
    <cellStyle name="20% - Énfasis3 2 4 2 3 3" xfId="8448" xr:uid="{0148E703-45A0-47DD-A49B-8D6951D81B5B}"/>
    <cellStyle name="20% - Énfasis3 2 4 2 3 3 2" xfId="8449" xr:uid="{3F1C20E5-30D6-4B8D-84DD-818ECBFE1A8C}"/>
    <cellStyle name="20% - Énfasis3 2 4 2 3 3 2 2" xfId="8450" xr:uid="{39A66AE5-A5B2-4E5C-8A29-8DC7B1B1CE6E}"/>
    <cellStyle name="20% - Énfasis3 2 4 2 3 3 3" xfId="8451" xr:uid="{0171513E-6D87-471B-97A4-6819D928EE8C}"/>
    <cellStyle name="20% - Énfasis3 2 4 2 3 4" xfId="8452" xr:uid="{9AC60711-5060-4493-85AE-3E0811C0708C}"/>
    <cellStyle name="20% - Énfasis3 2 4 2 3 4 2" xfId="8453" xr:uid="{422C9241-2D6B-43FD-B8FE-CBDA8CBF9C3B}"/>
    <cellStyle name="20% - Énfasis3 2 4 2 3 5" xfId="8454" xr:uid="{B955DA2A-9B69-4CE6-B621-24345F79AB17}"/>
    <cellStyle name="20% - Énfasis3 2 4 2 4" xfId="8455" xr:uid="{9EC7D40B-C871-4DFC-AA1F-C2A537CD0D27}"/>
    <cellStyle name="20% - Énfasis3 2 4 2 4 2" xfId="8456" xr:uid="{71871558-8AA9-4D02-941A-18542FD0AE6F}"/>
    <cellStyle name="20% - Énfasis3 2 4 2 4 2 2" xfId="8457" xr:uid="{C5D5742E-C766-499F-BB18-B13471772E29}"/>
    <cellStyle name="20% - Énfasis3 2 4 2 4 2 2 2" xfId="8458" xr:uid="{14F8759A-8CD8-4FAA-A853-4438E425CDEF}"/>
    <cellStyle name="20% - Énfasis3 2 4 2 4 2 3" xfId="8459" xr:uid="{0A5D3F59-0A62-4399-8604-8E5724D28F16}"/>
    <cellStyle name="20% - Énfasis3 2 4 2 4 3" xfId="8460" xr:uid="{2E8B7211-5A82-4F2D-9046-1127A6E0CA7C}"/>
    <cellStyle name="20% - Énfasis3 2 4 2 4 3 2" xfId="8461" xr:uid="{83837841-D53C-47B9-945B-63548439BF0D}"/>
    <cellStyle name="20% - Énfasis3 2 4 2 4 4" xfId="8462" xr:uid="{5C6E92BE-ECAF-48FF-AC11-E0574B3D4829}"/>
    <cellStyle name="20% - Énfasis3 2 4 2 5" xfId="8463" xr:uid="{F5203EA6-2899-485E-A905-4C33668B2070}"/>
    <cellStyle name="20% - Énfasis3 2 4 2 5 2" xfId="8464" xr:uid="{6E59F9F3-E9B5-44F8-9168-1ACE5ACA2EBD}"/>
    <cellStyle name="20% - Énfasis3 2 4 2 5 2 2" xfId="8465" xr:uid="{92B6F47E-499E-4A60-83E4-79D1AF3A3954}"/>
    <cellStyle name="20% - Énfasis3 2 4 2 5 3" xfId="8466" xr:uid="{9AA39714-A22D-44A0-B8FA-D3C0ED40B58F}"/>
    <cellStyle name="20% - Énfasis3 2 4 2 6" xfId="8467" xr:uid="{945DBCAE-7D3C-49D8-B764-B8941A65DAED}"/>
    <cellStyle name="20% - Énfasis3 2 4 2 6 2" xfId="8468" xr:uid="{AD50DDAE-7646-4943-B615-B85BA7263FA1}"/>
    <cellStyle name="20% - Énfasis3 2 4 2 7" xfId="8469" xr:uid="{3FD920D4-9EAB-4EE4-AF3A-3415E53C4F37}"/>
    <cellStyle name="20% - Énfasis3 2 4 3" xfId="8470" xr:uid="{5A3207B8-1FE8-401F-90B2-F1EA83087F0E}"/>
    <cellStyle name="20% - Énfasis3 2 4 3 2" xfId="8471" xr:uid="{57BB271D-9AF2-4B36-80C2-A79ADE62EF61}"/>
    <cellStyle name="20% - Énfasis3 2 4 3 2 2" xfId="8472" xr:uid="{EF9A4FFC-3BF5-4BEF-A11A-D60F76E7D29B}"/>
    <cellStyle name="20% - Énfasis3 2 4 3 2 2 2" xfId="8473" xr:uid="{88A1625C-0423-40CD-8930-6479EE9B4078}"/>
    <cellStyle name="20% - Énfasis3 2 4 3 2 2 2 2" xfId="8474" xr:uid="{24A9328A-14C9-4655-B9E2-8A4ED482AC10}"/>
    <cellStyle name="20% - Énfasis3 2 4 3 2 2 2 2 2" xfId="8475" xr:uid="{61F0C5A3-38E7-49FC-ACA1-56129FD1824A}"/>
    <cellStyle name="20% - Énfasis3 2 4 3 2 2 2 3" xfId="8476" xr:uid="{876654EF-3068-48DD-9856-79916DFD4771}"/>
    <cellStyle name="20% - Énfasis3 2 4 3 2 2 3" xfId="8477" xr:uid="{604438E4-CDFF-41E6-8A8F-62743167FF31}"/>
    <cellStyle name="20% - Énfasis3 2 4 3 2 2 3 2" xfId="8478" xr:uid="{C2230CF8-91F7-43EF-A0E3-7CC1BFDA24D0}"/>
    <cellStyle name="20% - Énfasis3 2 4 3 2 2 4" xfId="8479" xr:uid="{F7D7F805-B123-4FA4-8F16-96FC991C5AFD}"/>
    <cellStyle name="20% - Énfasis3 2 4 3 2 3" xfId="8480" xr:uid="{959907ED-B216-4467-BE2F-EF810454C6E2}"/>
    <cellStyle name="20% - Énfasis3 2 4 3 2 3 2" xfId="8481" xr:uid="{869514FE-A677-4D00-AE01-B910B89C3F7C}"/>
    <cellStyle name="20% - Énfasis3 2 4 3 2 3 2 2" xfId="8482" xr:uid="{EB1B3003-05E9-4B92-8306-555FFBD1E044}"/>
    <cellStyle name="20% - Énfasis3 2 4 3 2 3 3" xfId="8483" xr:uid="{794E51AD-49E4-42D2-A3E2-F280C6E05C9A}"/>
    <cellStyle name="20% - Énfasis3 2 4 3 2 4" xfId="8484" xr:uid="{2945E466-5FA3-478A-879A-14129DC59B2C}"/>
    <cellStyle name="20% - Énfasis3 2 4 3 2 4 2" xfId="8485" xr:uid="{78067003-1BED-4C02-8876-AAB32570EC9F}"/>
    <cellStyle name="20% - Énfasis3 2 4 3 2 5" xfId="8486" xr:uid="{0A088FF4-908D-45C1-BE00-E211350929DF}"/>
    <cellStyle name="20% - Énfasis3 2 4 3 3" xfId="8487" xr:uid="{793A43BA-B473-47E1-92DF-BAE7B7B323F6}"/>
    <cellStyle name="20% - Énfasis3 2 4 3 3 2" xfId="8488" xr:uid="{3D82C77E-1AF1-49BE-8778-8D4F02D7594F}"/>
    <cellStyle name="20% - Énfasis3 2 4 3 3 2 2" xfId="8489" xr:uid="{C0227BD1-0D98-4C8F-9208-E2CD00D4AE3A}"/>
    <cellStyle name="20% - Énfasis3 2 4 3 3 2 2 2" xfId="8490" xr:uid="{66E3C085-7591-4CF2-B020-18472F9249CD}"/>
    <cellStyle name="20% - Énfasis3 2 4 3 3 2 3" xfId="8491" xr:uid="{DEAD71C8-CBEA-4D95-86FA-C051E02858EE}"/>
    <cellStyle name="20% - Énfasis3 2 4 3 3 3" xfId="8492" xr:uid="{6C169B5E-ABB3-4886-B380-CF8E0DD9A5F9}"/>
    <cellStyle name="20% - Énfasis3 2 4 3 3 3 2" xfId="8493" xr:uid="{8FD43042-9474-4A08-A254-60280F70D8F0}"/>
    <cellStyle name="20% - Énfasis3 2 4 3 3 4" xfId="8494" xr:uid="{15F29E19-665A-45F8-96AD-A43C575C20BA}"/>
    <cellStyle name="20% - Énfasis3 2 4 3 4" xfId="8495" xr:uid="{CA219EE4-9827-4A5C-85B5-AD9C0D845273}"/>
    <cellStyle name="20% - Énfasis3 2 4 3 4 2" xfId="8496" xr:uid="{1A7BF64A-CA2A-45F9-9D5D-0D3A6DB870CC}"/>
    <cellStyle name="20% - Énfasis3 2 4 3 4 2 2" xfId="8497" xr:uid="{59C09FAC-0FBF-4E6B-946D-C2583A1B90E8}"/>
    <cellStyle name="20% - Énfasis3 2 4 3 4 3" xfId="8498" xr:uid="{49512746-7138-4F16-ADFC-3338004E7767}"/>
    <cellStyle name="20% - Énfasis3 2 4 3 5" xfId="8499" xr:uid="{E5C998C4-464B-4C3B-A3A4-3A75378F441C}"/>
    <cellStyle name="20% - Énfasis3 2 4 3 5 2" xfId="8500" xr:uid="{A373B21D-9A6D-4118-AD06-27461C0F0308}"/>
    <cellStyle name="20% - Énfasis3 2 4 3 6" xfId="8501" xr:uid="{304C8FE7-0E2D-4774-A75C-6B0B0CF8D18B}"/>
    <cellStyle name="20% - Énfasis3 2 4 4" xfId="8502" xr:uid="{B37A3302-5518-4759-B30A-8C74141DCD29}"/>
    <cellStyle name="20% - Énfasis3 2 4 4 2" xfId="8503" xr:uid="{94555999-8B52-4F0B-BB20-455593B1780F}"/>
    <cellStyle name="20% - Énfasis3 2 4 4 2 2" xfId="8504" xr:uid="{5EEA2BE6-2623-44A8-89A6-8C80DCDB0E3A}"/>
    <cellStyle name="20% - Énfasis3 2 4 4 2 2 2" xfId="8505" xr:uid="{0CF32B85-C41C-4BCE-876C-93439EE6367E}"/>
    <cellStyle name="20% - Énfasis3 2 4 4 2 2 2 2" xfId="8506" xr:uid="{434B9523-E0BE-413E-84F4-5C20BD5609FD}"/>
    <cellStyle name="20% - Énfasis3 2 4 4 2 2 3" xfId="8507" xr:uid="{F2EB823D-57B4-48C0-AE93-1C93376D736B}"/>
    <cellStyle name="20% - Énfasis3 2 4 4 2 3" xfId="8508" xr:uid="{FAD13DD4-4BB7-4C1E-AEEB-B496671F25EF}"/>
    <cellStyle name="20% - Énfasis3 2 4 4 2 3 2" xfId="8509" xr:uid="{80FFB4E8-6D6C-4A4A-B630-E447E444E8F8}"/>
    <cellStyle name="20% - Énfasis3 2 4 4 2 4" xfId="8510" xr:uid="{0040D090-42CA-4621-A3BA-93547EFC2B2C}"/>
    <cellStyle name="20% - Énfasis3 2 4 4 3" xfId="8511" xr:uid="{FBFF9506-B1EC-4A3F-9FF4-F1832502A019}"/>
    <cellStyle name="20% - Énfasis3 2 4 4 3 2" xfId="8512" xr:uid="{7103C2DE-8461-4F43-AA8B-AF171F0DC89F}"/>
    <cellStyle name="20% - Énfasis3 2 4 4 3 2 2" xfId="8513" xr:uid="{3D65CC8F-35E8-4D68-9C6F-9FFBCFC09B3F}"/>
    <cellStyle name="20% - Énfasis3 2 4 4 3 3" xfId="8514" xr:uid="{E3707011-C729-4C75-A64D-FC888D40424D}"/>
    <cellStyle name="20% - Énfasis3 2 4 4 4" xfId="8515" xr:uid="{0A0D7103-6499-4F4A-AE0C-DF458AE60F7C}"/>
    <cellStyle name="20% - Énfasis3 2 4 4 4 2" xfId="8516" xr:uid="{582DB15A-5168-459E-89CF-9049E141955A}"/>
    <cellStyle name="20% - Énfasis3 2 4 4 5" xfId="8517" xr:uid="{CE5B8935-5CF3-4464-8386-1D1D986984B0}"/>
    <cellStyle name="20% - Énfasis3 2 4 5" xfId="8518" xr:uid="{F5BD7C95-4BB2-48F6-B953-6305CCEB9467}"/>
    <cellStyle name="20% - Énfasis3 2 4 5 2" xfId="8519" xr:uid="{387A974E-3F59-4731-8724-06ED2BA9D1F9}"/>
    <cellStyle name="20% - Énfasis3 2 4 5 2 2" xfId="8520" xr:uid="{8335E1FB-1B89-42C9-83F5-8C18EBE54520}"/>
    <cellStyle name="20% - Énfasis3 2 4 5 2 2 2" xfId="8521" xr:uid="{133EB064-52DD-4BA6-8DDB-71A05B0185FD}"/>
    <cellStyle name="20% - Énfasis3 2 4 5 2 3" xfId="8522" xr:uid="{22C4816B-86F1-402C-94D7-628EB8CC2788}"/>
    <cellStyle name="20% - Énfasis3 2 4 5 3" xfId="8523" xr:uid="{611D8E51-5C23-4E95-A63B-B39168F81848}"/>
    <cellStyle name="20% - Énfasis3 2 4 5 3 2" xfId="8524" xr:uid="{61EB44F0-6E07-43BC-9769-E61670048BBA}"/>
    <cellStyle name="20% - Énfasis3 2 4 5 4" xfId="8525" xr:uid="{33EA90A4-38CB-48D5-B177-311A82909910}"/>
    <cellStyle name="20% - Énfasis3 2 4 6" xfId="8526" xr:uid="{EF2BA60E-5347-47D0-9BFD-5D3FAE38EC6F}"/>
    <cellStyle name="20% - Énfasis3 2 4 6 2" xfId="8527" xr:uid="{A4324BE9-EC75-4E03-81F3-9CD7796D9CFF}"/>
    <cellStyle name="20% - Énfasis3 2 4 6 2 2" xfId="8528" xr:uid="{CED989C6-9609-400A-872F-B8B74D8EA87D}"/>
    <cellStyle name="20% - Énfasis3 2 4 6 3" xfId="8529" xr:uid="{6E1DDC19-1382-47F5-956D-1DE15812AF8E}"/>
    <cellStyle name="20% - Énfasis3 2 4 7" xfId="8530" xr:uid="{92CFCEC1-20E2-47E3-A5E1-5A4F03630E03}"/>
    <cellStyle name="20% - Énfasis3 2 4 7 2" xfId="8531" xr:uid="{68608B7E-42D6-4E28-8FA3-36DC6BDD9DF8}"/>
    <cellStyle name="20% - Énfasis3 2 4 8" xfId="8532" xr:uid="{87425280-C351-4BB1-A430-C358461427EA}"/>
    <cellStyle name="20% - Énfasis3 2 4 9" xfId="8533" xr:uid="{657D3434-43F6-424B-96F7-628ACDB2D344}"/>
    <cellStyle name="20% - Énfasis3 2 4_37. RESULTADO NEGOCIOS YOY" xfId="8534" xr:uid="{8BDB15D8-3338-4FCC-82C8-3EABC79C8DC5}"/>
    <cellStyle name="20% - Énfasis3 2 5" xfId="8535" xr:uid="{71982139-1A47-49FA-A98C-8A306A53693F}"/>
    <cellStyle name="20% - Énfasis3 2 5 10" xfId="8536" xr:uid="{72BEEB80-9D3F-4C3D-AF7B-B657E56CE0C9}"/>
    <cellStyle name="20% - Énfasis3 2 5 11" xfId="8537" xr:uid="{AFCA917C-7D8E-4C9A-9DE1-D9C5A0EDD842}"/>
    <cellStyle name="20% - Énfasis3 2 5 12" xfId="8538" xr:uid="{C622039C-AEB1-47AB-8CB8-4BDCC21A954C}"/>
    <cellStyle name="20% - Énfasis3 2 5 2" xfId="8539" xr:uid="{0D90C76B-0961-4AC4-9C61-2BBFCC5AB00F}"/>
    <cellStyle name="20% - Énfasis3 2 5 2 2" xfId="8540" xr:uid="{94C04D02-B5AA-486B-AE38-70DD57D91B58}"/>
    <cellStyle name="20% - Énfasis3 2 5 2 2 2" xfId="8541" xr:uid="{23A3B170-ACFE-4063-A10B-A69E631C4C11}"/>
    <cellStyle name="20% - Énfasis3 2 5 2 2 2 2" xfId="8542" xr:uid="{00B8F051-9E11-4C31-96DA-D4B4C4A0A13B}"/>
    <cellStyle name="20% - Énfasis3 2 5 2 2 2 2 2" xfId="8543" xr:uid="{1E71D37F-7C34-40F1-8EFA-2821FC03F03A}"/>
    <cellStyle name="20% - Énfasis3 2 5 2 2 2 2 2 2" xfId="8544" xr:uid="{A770AB6C-D837-48CA-B17C-BDC4B72CAC32}"/>
    <cellStyle name="20% - Énfasis3 2 5 2 2 2 2 2 2 2" xfId="8545" xr:uid="{BEA54750-AC12-497F-96DA-17EA0FC08B99}"/>
    <cellStyle name="20% - Énfasis3 2 5 2 2 2 2 2 3" xfId="8546" xr:uid="{DE584FB8-ED7D-400A-A666-C7D1D4D2DB56}"/>
    <cellStyle name="20% - Énfasis3 2 5 2 2 2 2 3" xfId="8547" xr:uid="{C645B693-E049-447A-B82E-56F281FF831B}"/>
    <cellStyle name="20% - Énfasis3 2 5 2 2 2 2 3 2" xfId="8548" xr:uid="{7F40A261-E023-45EF-80B7-687881AC0B08}"/>
    <cellStyle name="20% - Énfasis3 2 5 2 2 2 2 4" xfId="8549" xr:uid="{DD96D3A8-B28B-4423-B4FA-6ED37C8485DC}"/>
    <cellStyle name="20% - Énfasis3 2 5 2 2 2 3" xfId="8550" xr:uid="{A90333AC-7356-4EEE-81DF-290BF9619043}"/>
    <cellStyle name="20% - Énfasis3 2 5 2 2 2 3 2" xfId="8551" xr:uid="{D66CF9FC-8E4A-49C2-BD0B-28AE5E0191DF}"/>
    <cellStyle name="20% - Énfasis3 2 5 2 2 2 3 2 2" xfId="8552" xr:uid="{447F2A2C-93DE-4400-967B-E970C2A118E8}"/>
    <cellStyle name="20% - Énfasis3 2 5 2 2 2 3 3" xfId="8553" xr:uid="{20B1309D-A28A-4AB7-97AC-A7585F75C40F}"/>
    <cellStyle name="20% - Énfasis3 2 5 2 2 2 4" xfId="8554" xr:uid="{C62A8836-8058-4FA7-9C39-C290339ADB6D}"/>
    <cellStyle name="20% - Énfasis3 2 5 2 2 2 4 2" xfId="8555" xr:uid="{B3310311-7924-4474-8009-A0604169C736}"/>
    <cellStyle name="20% - Énfasis3 2 5 2 2 2 5" xfId="8556" xr:uid="{CED16E11-49E3-404C-B003-3B8F054F671F}"/>
    <cellStyle name="20% - Énfasis3 2 5 2 2 3" xfId="8557" xr:uid="{5C646361-B312-4EFB-B9C8-576740E939F8}"/>
    <cellStyle name="20% - Énfasis3 2 5 2 2 3 2" xfId="8558" xr:uid="{C22B5803-9714-44CE-BDEF-17A2669CBFBE}"/>
    <cellStyle name="20% - Énfasis3 2 5 2 2 3 2 2" xfId="8559" xr:uid="{614B9B57-1039-4A32-98B1-D31F4588E07F}"/>
    <cellStyle name="20% - Énfasis3 2 5 2 2 3 2 2 2" xfId="8560" xr:uid="{0285F53D-8F26-4E15-B884-4B5446EC6A5C}"/>
    <cellStyle name="20% - Énfasis3 2 5 2 2 3 2 3" xfId="8561" xr:uid="{45FA1C12-9DC9-401B-8736-E45D8EB9C1B9}"/>
    <cellStyle name="20% - Énfasis3 2 5 2 2 3 3" xfId="8562" xr:uid="{46C8C114-4F65-4200-BCEF-EBBF02226107}"/>
    <cellStyle name="20% - Énfasis3 2 5 2 2 3 3 2" xfId="8563" xr:uid="{EDEDABE7-2E76-406E-99D9-15A9D220A6DD}"/>
    <cellStyle name="20% - Énfasis3 2 5 2 2 3 4" xfId="8564" xr:uid="{A4B1B00E-6770-4769-BF34-C901BC787C4B}"/>
    <cellStyle name="20% - Énfasis3 2 5 2 2 4" xfId="8565" xr:uid="{BEA58976-BB9E-4AD2-A290-B96E53CB2D06}"/>
    <cellStyle name="20% - Énfasis3 2 5 2 2 4 2" xfId="8566" xr:uid="{F2EEF05D-A22E-4308-B241-BC3A45D9AB05}"/>
    <cellStyle name="20% - Énfasis3 2 5 2 2 4 2 2" xfId="8567" xr:uid="{AA27441E-5CD6-4386-A850-A6CAD2F2FB88}"/>
    <cellStyle name="20% - Énfasis3 2 5 2 2 4 3" xfId="8568" xr:uid="{F2B169B6-9D04-42F4-9CD9-26EEACB71C1C}"/>
    <cellStyle name="20% - Énfasis3 2 5 2 2 5" xfId="8569" xr:uid="{43FCE086-6311-4842-994A-AF7032952A1C}"/>
    <cellStyle name="20% - Énfasis3 2 5 2 2 5 2" xfId="8570" xr:uid="{1AEFC863-09CE-411F-8137-5AA9721C75B2}"/>
    <cellStyle name="20% - Énfasis3 2 5 2 2 6" xfId="8571" xr:uid="{C6CFF64F-59C9-4067-861E-1052DE325130}"/>
    <cellStyle name="20% - Énfasis3 2 5 2 3" xfId="8572" xr:uid="{81A12B69-8AE6-4602-9CC0-BA6CF57116C6}"/>
    <cellStyle name="20% - Énfasis3 2 5 2 3 2" xfId="8573" xr:uid="{3960F3B1-68A5-4DC7-A99F-7DA00CAA2D04}"/>
    <cellStyle name="20% - Énfasis3 2 5 2 3 2 2" xfId="8574" xr:uid="{8CF442B0-79EC-49C2-8532-8C1B030C7AA7}"/>
    <cellStyle name="20% - Énfasis3 2 5 2 3 2 2 2" xfId="8575" xr:uid="{82578182-C037-4EBC-968C-B6D1572E09F0}"/>
    <cellStyle name="20% - Énfasis3 2 5 2 3 2 2 2 2" xfId="8576" xr:uid="{B4F0C344-9564-4B91-9FA0-E31C64CA020C}"/>
    <cellStyle name="20% - Énfasis3 2 5 2 3 2 2 3" xfId="8577" xr:uid="{89C58927-4C3D-44A5-952D-39ED0341A0FC}"/>
    <cellStyle name="20% - Énfasis3 2 5 2 3 2 3" xfId="8578" xr:uid="{542FC452-6ECC-4127-A781-5588B8204253}"/>
    <cellStyle name="20% - Énfasis3 2 5 2 3 2 3 2" xfId="8579" xr:uid="{B8118251-E8FD-479E-BF99-6D54AEFB0209}"/>
    <cellStyle name="20% - Énfasis3 2 5 2 3 2 4" xfId="8580" xr:uid="{674A6411-1724-4732-A2CE-53F260EB8FC6}"/>
    <cellStyle name="20% - Énfasis3 2 5 2 3 3" xfId="8581" xr:uid="{C60058DA-AEF5-49A0-B5AB-27AD3339AB9F}"/>
    <cellStyle name="20% - Énfasis3 2 5 2 3 3 2" xfId="8582" xr:uid="{D81EF0FE-1FBA-40EA-ADD5-B096947AF491}"/>
    <cellStyle name="20% - Énfasis3 2 5 2 3 3 2 2" xfId="8583" xr:uid="{722184FF-2130-4069-B75A-D6A26E9C83F4}"/>
    <cellStyle name="20% - Énfasis3 2 5 2 3 3 3" xfId="8584" xr:uid="{6E1DB8AA-682A-4AA9-B7FA-4CA0E6044A8C}"/>
    <cellStyle name="20% - Énfasis3 2 5 2 3 4" xfId="8585" xr:uid="{689B82F7-FE55-4789-9369-F7A83B699064}"/>
    <cellStyle name="20% - Énfasis3 2 5 2 3 4 2" xfId="8586" xr:uid="{4914E695-8F9A-4AF2-B625-F46138ABF6DE}"/>
    <cellStyle name="20% - Énfasis3 2 5 2 3 5" xfId="8587" xr:uid="{F270A064-E2EB-40A9-9CDC-28AFFFA505CD}"/>
    <cellStyle name="20% - Énfasis3 2 5 2 4" xfId="8588" xr:uid="{91E8606B-9413-4244-878C-1AF1CA241F0E}"/>
    <cellStyle name="20% - Énfasis3 2 5 2 4 2" xfId="8589" xr:uid="{A3930507-2FDF-4217-9206-3DB548AB07FB}"/>
    <cellStyle name="20% - Énfasis3 2 5 2 4 2 2" xfId="8590" xr:uid="{48D061BA-EA7A-4605-B5DD-735AEA6A6F01}"/>
    <cellStyle name="20% - Énfasis3 2 5 2 4 2 2 2" xfId="8591" xr:uid="{48F77D43-7B21-4566-B4B5-B3D2CB9F7B01}"/>
    <cellStyle name="20% - Énfasis3 2 5 2 4 2 3" xfId="8592" xr:uid="{6D80373F-B546-470E-AB9E-C24A089A8D04}"/>
    <cellStyle name="20% - Énfasis3 2 5 2 4 3" xfId="8593" xr:uid="{2A4A6E0D-0B32-42CC-AEE3-0F83ADB4AC49}"/>
    <cellStyle name="20% - Énfasis3 2 5 2 4 3 2" xfId="8594" xr:uid="{EFC804FC-EEE6-47D9-9432-6A6930901C46}"/>
    <cellStyle name="20% - Énfasis3 2 5 2 4 4" xfId="8595" xr:uid="{677E9394-FDBC-4D6F-A5F1-287CAD187686}"/>
    <cellStyle name="20% - Énfasis3 2 5 2 5" xfId="8596" xr:uid="{DDD28E46-413B-4A7F-8DBC-0B3884267AE5}"/>
    <cellStyle name="20% - Énfasis3 2 5 2 5 2" xfId="8597" xr:uid="{81F0507D-BC72-40E6-884B-D8C6D17B0FB4}"/>
    <cellStyle name="20% - Énfasis3 2 5 2 5 2 2" xfId="8598" xr:uid="{82F4A495-B5B5-4647-BAB0-415161FB5B49}"/>
    <cellStyle name="20% - Énfasis3 2 5 2 5 3" xfId="8599" xr:uid="{33004AEF-E82C-4CF4-BDC9-6349EA675D08}"/>
    <cellStyle name="20% - Énfasis3 2 5 2 6" xfId="8600" xr:uid="{56FD22E0-6092-4C4A-8454-87C947EF1914}"/>
    <cellStyle name="20% - Énfasis3 2 5 2 6 2" xfId="8601" xr:uid="{D0EB4444-8D24-4693-899D-F2534AE35DB3}"/>
    <cellStyle name="20% - Énfasis3 2 5 2 7" xfId="8602" xr:uid="{44B50AD8-BB38-4874-9BFB-240FD71DD11D}"/>
    <cellStyle name="20% - Énfasis3 2 5 3" xfId="8603" xr:uid="{EB4889B1-CEF2-45AE-A148-8407AB4E8C44}"/>
    <cellStyle name="20% - Énfasis3 2 5 3 2" xfId="8604" xr:uid="{6E0026CE-F1B9-4EE4-A316-EDA9055F939D}"/>
    <cellStyle name="20% - Énfasis3 2 5 3 2 2" xfId="8605" xr:uid="{4BEDF713-4CFA-4932-A395-F583F6C89059}"/>
    <cellStyle name="20% - Énfasis3 2 5 3 2 2 2" xfId="8606" xr:uid="{48DE350B-B06D-4125-8CE1-B8C3ECB6ADAC}"/>
    <cellStyle name="20% - Énfasis3 2 5 3 2 2 2 2" xfId="8607" xr:uid="{6D5D872E-F497-4148-98A0-E9BF83D31A83}"/>
    <cellStyle name="20% - Énfasis3 2 5 3 2 2 2 2 2" xfId="8608" xr:uid="{281C8CB2-3165-41BA-A9B5-3F05F0B6F384}"/>
    <cellStyle name="20% - Énfasis3 2 5 3 2 2 2 3" xfId="8609" xr:uid="{CE0744FA-BA75-4E18-9F80-49761D3CA9ED}"/>
    <cellStyle name="20% - Énfasis3 2 5 3 2 2 3" xfId="8610" xr:uid="{29A2B1DE-1C05-4BA2-8A03-A898B0A9592C}"/>
    <cellStyle name="20% - Énfasis3 2 5 3 2 2 3 2" xfId="8611" xr:uid="{96BABCFC-F335-4952-A8F0-49B4C605FFCA}"/>
    <cellStyle name="20% - Énfasis3 2 5 3 2 2 4" xfId="8612" xr:uid="{513C88D8-E56E-4B4F-AF81-657759F50AAD}"/>
    <cellStyle name="20% - Énfasis3 2 5 3 2 3" xfId="8613" xr:uid="{69E69FB8-CDA1-410C-8FF7-480D92C8ECCD}"/>
    <cellStyle name="20% - Énfasis3 2 5 3 2 3 2" xfId="8614" xr:uid="{DA2D53C1-BA4C-44BE-AA61-D5BB14FBA1D0}"/>
    <cellStyle name="20% - Énfasis3 2 5 3 2 3 2 2" xfId="8615" xr:uid="{391EE08B-6988-4109-A5AA-9F20028EFAC6}"/>
    <cellStyle name="20% - Énfasis3 2 5 3 2 3 3" xfId="8616" xr:uid="{9E7F2258-8846-4CC3-9FFE-415056516299}"/>
    <cellStyle name="20% - Énfasis3 2 5 3 2 4" xfId="8617" xr:uid="{05AA5CD3-8D27-4A0F-A07F-6965ABF4D2F5}"/>
    <cellStyle name="20% - Énfasis3 2 5 3 2 4 2" xfId="8618" xr:uid="{819BBA8B-3CAB-472B-BC86-421020DE71A2}"/>
    <cellStyle name="20% - Énfasis3 2 5 3 2 5" xfId="8619" xr:uid="{9E45111F-B83F-4D9F-B691-CE2AE5495125}"/>
    <cellStyle name="20% - Énfasis3 2 5 3 3" xfId="8620" xr:uid="{7AC5DF4E-4550-47E6-85E0-C4367914F272}"/>
    <cellStyle name="20% - Énfasis3 2 5 3 3 2" xfId="8621" xr:uid="{12E96D3F-3C42-474C-B7B0-A64C77059075}"/>
    <cellStyle name="20% - Énfasis3 2 5 3 3 2 2" xfId="8622" xr:uid="{9E8CAC30-9205-4237-8B15-918506CB51E8}"/>
    <cellStyle name="20% - Énfasis3 2 5 3 3 2 2 2" xfId="8623" xr:uid="{3D402C07-22D3-4230-8DAC-21B8BF641BAB}"/>
    <cellStyle name="20% - Énfasis3 2 5 3 3 2 3" xfId="8624" xr:uid="{70912305-C734-4CE8-972B-2AE20E0F731B}"/>
    <cellStyle name="20% - Énfasis3 2 5 3 3 3" xfId="8625" xr:uid="{4A12AD22-854D-4A48-915D-D8EECB02ADB4}"/>
    <cellStyle name="20% - Énfasis3 2 5 3 3 3 2" xfId="8626" xr:uid="{D3C167AE-23E8-4E93-9C66-0CCC0F2856A8}"/>
    <cellStyle name="20% - Énfasis3 2 5 3 3 4" xfId="8627" xr:uid="{DD35691F-061D-4B56-8E3D-7617F94DD056}"/>
    <cellStyle name="20% - Énfasis3 2 5 3 4" xfId="8628" xr:uid="{4CC515FA-EAD7-427E-81C2-F85E68E70409}"/>
    <cellStyle name="20% - Énfasis3 2 5 3 4 2" xfId="8629" xr:uid="{A91F4EE4-3B70-4ADC-BB60-A69B13267C73}"/>
    <cellStyle name="20% - Énfasis3 2 5 3 4 2 2" xfId="8630" xr:uid="{DE6D4C4F-96D9-4E88-B649-9D927A087339}"/>
    <cellStyle name="20% - Énfasis3 2 5 3 4 3" xfId="8631" xr:uid="{949562B5-F78D-480B-8F87-1E8F2782FD77}"/>
    <cellStyle name="20% - Énfasis3 2 5 3 5" xfId="8632" xr:uid="{307A1DF7-31BA-4421-BA9F-C78D24B0658F}"/>
    <cellStyle name="20% - Énfasis3 2 5 3 5 2" xfId="8633" xr:uid="{58F980A4-41BF-4090-AC72-E30DBA36104E}"/>
    <cellStyle name="20% - Énfasis3 2 5 3 6" xfId="8634" xr:uid="{0D0E483E-4CE2-4129-8727-1F8324097FB8}"/>
    <cellStyle name="20% - Énfasis3 2 5 4" xfId="8635" xr:uid="{7FB8ADA3-1991-4161-8D4A-900B495CF567}"/>
    <cellStyle name="20% - Énfasis3 2 5 4 2" xfId="8636" xr:uid="{60FDFE87-1B8D-4A01-9487-79B9948B589C}"/>
    <cellStyle name="20% - Énfasis3 2 5 4 2 2" xfId="8637" xr:uid="{899BD635-1FCD-40B7-8135-9073E46BD5D0}"/>
    <cellStyle name="20% - Énfasis3 2 5 4 2 2 2" xfId="8638" xr:uid="{8E3C24FE-7E04-4925-8F46-35BACCED2366}"/>
    <cellStyle name="20% - Énfasis3 2 5 4 2 2 2 2" xfId="8639" xr:uid="{4E71FA52-5DB2-4F15-90FA-D437E1CD765D}"/>
    <cellStyle name="20% - Énfasis3 2 5 4 2 2 3" xfId="8640" xr:uid="{FEEB8827-97C7-4B0C-A5CA-E5AD4E7A430C}"/>
    <cellStyle name="20% - Énfasis3 2 5 4 2 3" xfId="8641" xr:uid="{7A551B6D-045A-4223-BE40-8810AA06786C}"/>
    <cellStyle name="20% - Énfasis3 2 5 4 2 3 2" xfId="8642" xr:uid="{672B88F4-A9EA-484D-B4B4-9EC6313CB5D8}"/>
    <cellStyle name="20% - Énfasis3 2 5 4 2 4" xfId="8643" xr:uid="{6B797D45-4003-47E4-AD75-1F9DB5503B7A}"/>
    <cellStyle name="20% - Énfasis3 2 5 4 3" xfId="8644" xr:uid="{F5EB5DAD-8222-49B5-B6BE-E00B007EE6BB}"/>
    <cellStyle name="20% - Énfasis3 2 5 4 3 2" xfId="8645" xr:uid="{9C2005A2-0DD7-4922-BF0B-E26C61C3B463}"/>
    <cellStyle name="20% - Énfasis3 2 5 4 3 2 2" xfId="8646" xr:uid="{D5F97483-EED1-4D2C-A30B-7F63343DB05D}"/>
    <cellStyle name="20% - Énfasis3 2 5 4 3 3" xfId="8647" xr:uid="{46BDB7CA-8B15-4364-A1DD-C671E5F5D9B8}"/>
    <cellStyle name="20% - Énfasis3 2 5 4 4" xfId="8648" xr:uid="{A74DF570-E830-4D29-ABE6-87A05452BC43}"/>
    <cellStyle name="20% - Énfasis3 2 5 4 4 2" xfId="8649" xr:uid="{EDBE1FF8-DDB2-4974-8ADA-51CA31912F3C}"/>
    <cellStyle name="20% - Énfasis3 2 5 4 5" xfId="8650" xr:uid="{188B7D9E-8197-4E14-B14B-31F4F1AA1056}"/>
    <cellStyle name="20% - Énfasis3 2 5 5" xfId="8651" xr:uid="{E76B5106-5B60-4CD6-913B-2166AB524B9E}"/>
    <cellStyle name="20% - Énfasis3 2 5 5 2" xfId="8652" xr:uid="{D0E03221-29FD-4369-9513-D5FA046ECFC0}"/>
    <cellStyle name="20% - Énfasis3 2 5 5 2 2" xfId="8653" xr:uid="{C9931643-90F3-4656-8EC2-4AC3C7DDE797}"/>
    <cellStyle name="20% - Énfasis3 2 5 5 2 2 2" xfId="8654" xr:uid="{4C9DDBDB-6230-456A-BE77-0D69108CA50E}"/>
    <cellStyle name="20% - Énfasis3 2 5 5 2 3" xfId="8655" xr:uid="{DF9D3077-BF42-4BAA-A870-5B0F86A6DD4F}"/>
    <cellStyle name="20% - Énfasis3 2 5 5 3" xfId="8656" xr:uid="{C012F228-D934-4510-9982-4656FB5F093C}"/>
    <cellStyle name="20% - Énfasis3 2 5 5 3 2" xfId="8657" xr:uid="{332BCC92-99AB-41F5-921C-904BE87D92FB}"/>
    <cellStyle name="20% - Énfasis3 2 5 5 4" xfId="8658" xr:uid="{4599261C-AE87-4253-8E34-EC6C1E2BA0B5}"/>
    <cellStyle name="20% - Énfasis3 2 5 6" xfId="8659" xr:uid="{7F43E6B0-62BF-4EF8-8B0C-70D3FD671B66}"/>
    <cellStyle name="20% - Énfasis3 2 5 6 2" xfId="8660" xr:uid="{8780BF3E-2096-4360-AB8B-340C31449544}"/>
    <cellStyle name="20% - Énfasis3 2 5 6 2 2" xfId="8661" xr:uid="{532C3597-34A3-4D48-8FED-BA3A3547689E}"/>
    <cellStyle name="20% - Énfasis3 2 5 6 3" xfId="8662" xr:uid="{C40283EE-EFB5-46E9-A0B5-B7C58E5E2FE7}"/>
    <cellStyle name="20% - Énfasis3 2 5 7" xfId="8663" xr:uid="{D029D658-45D9-4A78-BE1F-E489B571187E}"/>
    <cellStyle name="20% - Énfasis3 2 5 7 2" xfId="8664" xr:uid="{F4E77ED3-A206-441C-AE75-A322FA166040}"/>
    <cellStyle name="20% - Énfasis3 2 5 8" xfId="8665" xr:uid="{562C0888-1EBA-4668-AA5B-6C4A6DDF154C}"/>
    <cellStyle name="20% - Énfasis3 2 5 9" xfId="8666" xr:uid="{5F634B37-2589-4B2E-B00D-4293A009D551}"/>
    <cellStyle name="20% - Énfasis3 2 6" xfId="8667" xr:uid="{9DF3DF25-6821-4EC4-A6E5-6366B0D1DE7D}"/>
    <cellStyle name="20% - Énfasis3 2 6 2" xfId="8668" xr:uid="{34DC8714-1DF7-4369-9FB7-6115FEB13622}"/>
    <cellStyle name="20% - Énfasis3 2 6 2 2" xfId="8669" xr:uid="{82E7BC03-95CC-4A16-8E2A-D5F81F64DF36}"/>
    <cellStyle name="20% - Énfasis3 2 6 2 2 2" xfId="8670" xr:uid="{9B2E7B0C-4DED-4E4D-9C24-B7BD30274905}"/>
    <cellStyle name="20% - Énfasis3 2 6 2 2 2 2" xfId="8671" xr:uid="{F1667F11-50AD-4E20-A9E9-36D178710ABA}"/>
    <cellStyle name="20% - Énfasis3 2 6 2 2 2 2 2" xfId="8672" xr:uid="{18D187FC-BE8D-42CF-890E-83E744A1A332}"/>
    <cellStyle name="20% - Énfasis3 2 6 2 2 2 2 2 2" xfId="8673" xr:uid="{C147C21D-3A21-4772-AF09-487ABE84A042}"/>
    <cellStyle name="20% - Énfasis3 2 6 2 2 2 2 2 2 2" xfId="8674" xr:uid="{A2A1E56E-45D0-4F6E-976A-F5DCADE4A5D1}"/>
    <cellStyle name="20% - Énfasis3 2 6 2 2 2 2 2 3" xfId="8675" xr:uid="{47C4BA3D-35EC-4BE2-BF98-711986B8DA3C}"/>
    <cellStyle name="20% - Énfasis3 2 6 2 2 2 2 3" xfId="8676" xr:uid="{B20DFF8B-76FB-424B-A88E-52E81047270B}"/>
    <cellStyle name="20% - Énfasis3 2 6 2 2 2 2 3 2" xfId="8677" xr:uid="{2276379D-0540-4A21-B56B-B3462E4E7492}"/>
    <cellStyle name="20% - Énfasis3 2 6 2 2 2 2 4" xfId="8678" xr:uid="{10CE88AF-2ABA-458B-B0E8-1E4B84F4BDE1}"/>
    <cellStyle name="20% - Énfasis3 2 6 2 2 2 3" xfId="8679" xr:uid="{7E53D2B1-A084-4DB7-AA4A-E475257E5BAE}"/>
    <cellStyle name="20% - Énfasis3 2 6 2 2 2 3 2" xfId="8680" xr:uid="{CF23E20B-FC1A-495E-9876-7A8DAF4127CF}"/>
    <cellStyle name="20% - Énfasis3 2 6 2 2 2 3 2 2" xfId="8681" xr:uid="{C1EF5839-7F86-44B8-857D-181FAE84464D}"/>
    <cellStyle name="20% - Énfasis3 2 6 2 2 2 3 3" xfId="8682" xr:uid="{897DE68C-B8E2-4F58-B24A-901CBACB47F9}"/>
    <cellStyle name="20% - Énfasis3 2 6 2 2 2 4" xfId="8683" xr:uid="{CFB4F953-478D-49E2-9B99-6665AB9B8985}"/>
    <cellStyle name="20% - Énfasis3 2 6 2 2 2 4 2" xfId="8684" xr:uid="{0F254C15-A1D8-4D99-BDD0-CB82671D007E}"/>
    <cellStyle name="20% - Énfasis3 2 6 2 2 2 5" xfId="8685" xr:uid="{5A2773BF-7A47-4DCE-9886-8499D17BA946}"/>
    <cellStyle name="20% - Énfasis3 2 6 2 2 3" xfId="8686" xr:uid="{B3EB237D-8094-45CD-97E2-C0A788893307}"/>
    <cellStyle name="20% - Énfasis3 2 6 2 2 3 2" xfId="8687" xr:uid="{378463D3-61C8-484A-A8EE-4E9FFBEEC546}"/>
    <cellStyle name="20% - Énfasis3 2 6 2 2 3 2 2" xfId="8688" xr:uid="{7B9D9E19-26C5-4602-8843-D98CAA746863}"/>
    <cellStyle name="20% - Énfasis3 2 6 2 2 3 2 2 2" xfId="8689" xr:uid="{4DC1A734-CAFC-4568-9055-3D6E00F3395F}"/>
    <cellStyle name="20% - Énfasis3 2 6 2 2 3 2 3" xfId="8690" xr:uid="{26BD85A4-444C-44C5-B2F5-5DE25B34E01E}"/>
    <cellStyle name="20% - Énfasis3 2 6 2 2 3 3" xfId="8691" xr:uid="{8F28AFCF-3DD6-4DBB-9A0A-C8468FD021A8}"/>
    <cellStyle name="20% - Énfasis3 2 6 2 2 3 3 2" xfId="8692" xr:uid="{AAB536A6-A4F3-435C-B794-F22D41FF1489}"/>
    <cellStyle name="20% - Énfasis3 2 6 2 2 3 4" xfId="8693" xr:uid="{BCDC68BF-0D26-491F-8A39-4D1633E1BEDE}"/>
    <cellStyle name="20% - Énfasis3 2 6 2 2 4" xfId="8694" xr:uid="{791D8C05-2AC8-4FAC-8940-63AF8DF83E46}"/>
    <cellStyle name="20% - Énfasis3 2 6 2 2 4 2" xfId="8695" xr:uid="{EFBBA361-2173-43C1-AC64-1CB0C2F4DB69}"/>
    <cellStyle name="20% - Énfasis3 2 6 2 2 4 2 2" xfId="8696" xr:uid="{5ECCFAC5-51BF-42D9-BCCC-700B06CF107A}"/>
    <cellStyle name="20% - Énfasis3 2 6 2 2 4 3" xfId="8697" xr:uid="{6649695D-BB1A-4F6A-8192-054CB8D6F78E}"/>
    <cellStyle name="20% - Énfasis3 2 6 2 2 5" xfId="8698" xr:uid="{25973D84-89E2-48C1-B599-6EAEBCCAD83C}"/>
    <cellStyle name="20% - Énfasis3 2 6 2 2 5 2" xfId="8699" xr:uid="{89D07296-AED8-4E6E-AEC5-EAB624DC01B3}"/>
    <cellStyle name="20% - Énfasis3 2 6 2 2 6" xfId="8700" xr:uid="{A115781A-F363-4AEF-9C3E-2C72EB86301A}"/>
    <cellStyle name="20% - Énfasis3 2 6 2 3" xfId="8701" xr:uid="{2B7C7F25-F864-4E43-887A-83814EC7782E}"/>
    <cellStyle name="20% - Énfasis3 2 6 2 3 2" xfId="8702" xr:uid="{DEB293F2-904E-4160-878A-CCF9ABEF3C01}"/>
    <cellStyle name="20% - Énfasis3 2 6 2 3 2 2" xfId="8703" xr:uid="{8A4F3DE7-2AE1-413B-8CFE-AF9BD271C2D0}"/>
    <cellStyle name="20% - Énfasis3 2 6 2 3 2 2 2" xfId="8704" xr:uid="{457A04A3-E798-4D29-9EB8-DD3E08D97433}"/>
    <cellStyle name="20% - Énfasis3 2 6 2 3 2 2 2 2" xfId="8705" xr:uid="{5099A8A3-814F-4FD6-804D-268AC010B78D}"/>
    <cellStyle name="20% - Énfasis3 2 6 2 3 2 2 3" xfId="8706" xr:uid="{EEC38D4D-5CAE-45B1-B492-B54BF51F8DBC}"/>
    <cellStyle name="20% - Énfasis3 2 6 2 3 2 3" xfId="8707" xr:uid="{F507F2A6-3623-4D5D-8C94-54B29460638A}"/>
    <cellStyle name="20% - Énfasis3 2 6 2 3 2 3 2" xfId="8708" xr:uid="{9F2715A9-1F3D-4402-86D5-5ADE9FCB7AC4}"/>
    <cellStyle name="20% - Énfasis3 2 6 2 3 2 4" xfId="8709" xr:uid="{5CD07CDF-51D7-444C-8C02-B7F465C19482}"/>
    <cellStyle name="20% - Énfasis3 2 6 2 3 3" xfId="8710" xr:uid="{B105554A-EEF3-4CD6-A750-BD65565CAB8B}"/>
    <cellStyle name="20% - Énfasis3 2 6 2 3 3 2" xfId="8711" xr:uid="{7A681639-48A4-482A-B7C2-F3E1D0AF341F}"/>
    <cellStyle name="20% - Énfasis3 2 6 2 3 3 2 2" xfId="8712" xr:uid="{BD10E585-05E8-49FA-9585-15D0AD695C88}"/>
    <cellStyle name="20% - Énfasis3 2 6 2 3 3 3" xfId="8713" xr:uid="{8A828DB5-FF75-4CDB-9B26-8ABBB595186E}"/>
    <cellStyle name="20% - Énfasis3 2 6 2 3 4" xfId="8714" xr:uid="{8B9F7218-CA62-4EDC-8F2B-D329E43ABE6F}"/>
    <cellStyle name="20% - Énfasis3 2 6 2 3 4 2" xfId="8715" xr:uid="{0463A570-4B03-4317-9BB1-840DDA4C8A7E}"/>
    <cellStyle name="20% - Énfasis3 2 6 2 3 5" xfId="8716" xr:uid="{A2B3FD04-2777-4475-9BD0-1B473BF36F6B}"/>
    <cellStyle name="20% - Énfasis3 2 6 2 4" xfId="8717" xr:uid="{1A7159BC-EA01-4637-8948-85C45A190F94}"/>
    <cellStyle name="20% - Énfasis3 2 6 2 4 2" xfId="8718" xr:uid="{AC31F3B9-B8DC-4A8E-A395-E7BBA0EAC05C}"/>
    <cellStyle name="20% - Énfasis3 2 6 2 4 2 2" xfId="8719" xr:uid="{9436AB9F-C7FD-49AD-9B97-B763746247BB}"/>
    <cellStyle name="20% - Énfasis3 2 6 2 4 2 2 2" xfId="8720" xr:uid="{C2DBC8B5-7EB8-4442-B1D6-278DBB67A92B}"/>
    <cellStyle name="20% - Énfasis3 2 6 2 4 2 3" xfId="8721" xr:uid="{E16A9A15-2E32-40A3-8B29-63389645F7E9}"/>
    <cellStyle name="20% - Énfasis3 2 6 2 4 3" xfId="8722" xr:uid="{BA5097E1-7AF6-42DE-A3AC-0FBA6AC17E0E}"/>
    <cellStyle name="20% - Énfasis3 2 6 2 4 3 2" xfId="8723" xr:uid="{64E943EB-FD34-4C35-8A3C-0F6BB833FC09}"/>
    <cellStyle name="20% - Énfasis3 2 6 2 4 4" xfId="8724" xr:uid="{CBCA1D5D-5799-4445-A61E-A417AE243F53}"/>
    <cellStyle name="20% - Énfasis3 2 6 2 5" xfId="8725" xr:uid="{63FA7E5F-FB3C-4CEE-BAF9-626D81B63337}"/>
    <cellStyle name="20% - Énfasis3 2 6 2 5 2" xfId="8726" xr:uid="{ACFF5FF6-0ADF-4AFF-A6E1-4200AC1E8CA9}"/>
    <cellStyle name="20% - Énfasis3 2 6 2 5 2 2" xfId="8727" xr:uid="{617C3D10-5F2A-4282-8AF3-06C5CD38EE01}"/>
    <cellStyle name="20% - Énfasis3 2 6 2 5 3" xfId="8728" xr:uid="{9ECB2245-BFC7-4969-8EC3-09CAE20B5085}"/>
    <cellStyle name="20% - Énfasis3 2 6 2 6" xfId="8729" xr:uid="{01AB1FF8-1666-4231-9101-81773209F70F}"/>
    <cellStyle name="20% - Énfasis3 2 6 2 6 2" xfId="8730" xr:uid="{B9F965CC-C716-4F55-B88D-7B6DF2508787}"/>
    <cellStyle name="20% - Énfasis3 2 6 2 7" xfId="8731" xr:uid="{586AB1A1-C79A-445D-847A-CD328E6EA626}"/>
    <cellStyle name="20% - Énfasis3 2 6 3" xfId="8732" xr:uid="{FE1E5E6D-65C9-43C5-9AFA-AD7BEC4182A2}"/>
    <cellStyle name="20% - Énfasis3 2 6 3 2" xfId="8733" xr:uid="{58CB0E50-996B-4013-97E0-C98C0FCF64DF}"/>
    <cellStyle name="20% - Énfasis3 2 6 3 2 2" xfId="8734" xr:uid="{4824C76A-99EA-43D9-84B7-13CE6E8652AF}"/>
    <cellStyle name="20% - Énfasis3 2 6 3 2 2 2" xfId="8735" xr:uid="{84C6DBFF-5AEA-4CCB-A528-3D3836ED80E6}"/>
    <cellStyle name="20% - Énfasis3 2 6 3 2 2 2 2" xfId="8736" xr:uid="{8D6447DE-BEE7-471D-9197-0F638CB7DC4A}"/>
    <cellStyle name="20% - Énfasis3 2 6 3 2 2 2 2 2" xfId="8737" xr:uid="{21794BCD-FAE5-4478-ADAD-549885DEAD8C}"/>
    <cellStyle name="20% - Énfasis3 2 6 3 2 2 2 3" xfId="8738" xr:uid="{F1A417AF-C84D-4E1C-A3E1-DE315DBEDCF1}"/>
    <cellStyle name="20% - Énfasis3 2 6 3 2 2 3" xfId="8739" xr:uid="{55C8035F-4F23-4C4A-A8B3-9CF45DD3B2A8}"/>
    <cellStyle name="20% - Énfasis3 2 6 3 2 2 3 2" xfId="8740" xr:uid="{45625F36-04F2-48F1-8482-AAFA32853640}"/>
    <cellStyle name="20% - Énfasis3 2 6 3 2 2 4" xfId="8741" xr:uid="{2346FBC6-850C-488F-9071-00C7CFD6B6E1}"/>
    <cellStyle name="20% - Énfasis3 2 6 3 2 3" xfId="8742" xr:uid="{0305EF39-FA7B-4826-BC1A-754C69ED67E4}"/>
    <cellStyle name="20% - Énfasis3 2 6 3 2 3 2" xfId="8743" xr:uid="{99DCBF48-0798-4FA9-A147-D16E57CE0AD8}"/>
    <cellStyle name="20% - Énfasis3 2 6 3 2 3 2 2" xfId="8744" xr:uid="{00D5F584-139D-4C73-A715-1E5029669CA2}"/>
    <cellStyle name="20% - Énfasis3 2 6 3 2 3 3" xfId="8745" xr:uid="{42532CAE-E1D4-4EAE-8F43-1DBFC82463B6}"/>
    <cellStyle name="20% - Énfasis3 2 6 3 2 4" xfId="8746" xr:uid="{6A9ADDE0-7B88-4CCB-BA9E-92B58E43E813}"/>
    <cellStyle name="20% - Énfasis3 2 6 3 2 4 2" xfId="8747" xr:uid="{8E7C6D51-6819-437E-AD9D-A74B9746F86E}"/>
    <cellStyle name="20% - Énfasis3 2 6 3 2 5" xfId="8748" xr:uid="{23D39729-5D1E-4FF6-8A71-5333DF6646DF}"/>
    <cellStyle name="20% - Énfasis3 2 6 3 3" xfId="8749" xr:uid="{563A3DE5-0AF8-4005-9877-FFEBB3A669A3}"/>
    <cellStyle name="20% - Énfasis3 2 6 3 3 2" xfId="8750" xr:uid="{A1A233FF-9DDC-4F7F-885C-4586A63F77F3}"/>
    <cellStyle name="20% - Énfasis3 2 6 3 3 2 2" xfId="8751" xr:uid="{E076753A-1917-4B1E-9024-6911BFE266BF}"/>
    <cellStyle name="20% - Énfasis3 2 6 3 3 2 2 2" xfId="8752" xr:uid="{88FF3D9D-9BF4-4842-AFFE-87D8BCF4E2C4}"/>
    <cellStyle name="20% - Énfasis3 2 6 3 3 2 3" xfId="8753" xr:uid="{323ACCAF-F4A4-4A10-AB7C-BBBEEA385CF0}"/>
    <cellStyle name="20% - Énfasis3 2 6 3 3 3" xfId="8754" xr:uid="{A0194551-6764-4C50-8E93-36F7CD7862E1}"/>
    <cellStyle name="20% - Énfasis3 2 6 3 3 3 2" xfId="8755" xr:uid="{FCE7C56A-0346-4B73-A116-DFD3E515357A}"/>
    <cellStyle name="20% - Énfasis3 2 6 3 3 4" xfId="8756" xr:uid="{1CE4C01D-853B-4101-87D7-0E69D45A2652}"/>
    <cellStyle name="20% - Énfasis3 2 6 3 4" xfId="8757" xr:uid="{68835729-FAE4-4264-A31F-0372E7995AD9}"/>
    <cellStyle name="20% - Énfasis3 2 6 3 4 2" xfId="8758" xr:uid="{6F115A96-73D5-404E-8CD6-EC5193A70139}"/>
    <cellStyle name="20% - Énfasis3 2 6 3 4 2 2" xfId="8759" xr:uid="{8E25ABAA-111F-4474-90DB-D32A64591D65}"/>
    <cellStyle name="20% - Énfasis3 2 6 3 4 3" xfId="8760" xr:uid="{EAF0BEE4-F1CD-4906-8195-4DD1F5C0C017}"/>
    <cellStyle name="20% - Énfasis3 2 6 3 5" xfId="8761" xr:uid="{AB9CD90F-52DD-4D17-8167-48B99B64CA61}"/>
    <cellStyle name="20% - Énfasis3 2 6 3 5 2" xfId="8762" xr:uid="{3285F56F-C7C3-4770-8984-8460646440AE}"/>
    <cellStyle name="20% - Énfasis3 2 6 3 6" xfId="8763" xr:uid="{A61B96E1-712B-4FD0-B523-978990361DB4}"/>
    <cellStyle name="20% - Énfasis3 2 6 4" xfId="8764" xr:uid="{1BD0754B-C32E-422E-B4FE-CB659C8A7DCF}"/>
    <cellStyle name="20% - Énfasis3 2 6 4 2" xfId="8765" xr:uid="{7BD35CC6-B33A-44DF-8930-D4381D47BDA2}"/>
    <cellStyle name="20% - Énfasis3 2 6 4 2 2" xfId="8766" xr:uid="{7F650C0E-D3E6-4125-A7D9-5FA05F2EC269}"/>
    <cellStyle name="20% - Énfasis3 2 6 4 2 2 2" xfId="8767" xr:uid="{4C5E1B65-6693-4124-890F-6C36CA045C91}"/>
    <cellStyle name="20% - Énfasis3 2 6 4 2 2 2 2" xfId="8768" xr:uid="{E789D78B-EFA5-4DD8-B8BF-EB4375CB0C91}"/>
    <cellStyle name="20% - Énfasis3 2 6 4 2 2 3" xfId="8769" xr:uid="{BE9647F0-9B42-4A76-A777-39806D109056}"/>
    <cellStyle name="20% - Énfasis3 2 6 4 2 3" xfId="8770" xr:uid="{616668CF-78FE-46BE-8C00-94F11A5A2024}"/>
    <cellStyle name="20% - Énfasis3 2 6 4 2 3 2" xfId="8771" xr:uid="{C4AB2A71-C376-4077-9873-D688F0816D32}"/>
    <cellStyle name="20% - Énfasis3 2 6 4 2 4" xfId="8772" xr:uid="{5474D657-5F73-464F-B7ED-0934C730E49F}"/>
    <cellStyle name="20% - Énfasis3 2 6 4 3" xfId="8773" xr:uid="{0B2DA1D1-A0AB-40AF-A2C9-17233DD9FDC8}"/>
    <cellStyle name="20% - Énfasis3 2 6 4 3 2" xfId="8774" xr:uid="{7AB6067A-7D23-4595-AE19-C609DD76ACFF}"/>
    <cellStyle name="20% - Énfasis3 2 6 4 3 2 2" xfId="8775" xr:uid="{F263DE7E-DA71-44CA-B513-63D8EE9AA975}"/>
    <cellStyle name="20% - Énfasis3 2 6 4 3 3" xfId="8776" xr:uid="{08E4A68B-C6CE-42FA-A17C-DA060EF0EE4A}"/>
    <cellStyle name="20% - Énfasis3 2 6 4 4" xfId="8777" xr:uid="{259D88CE-147D-45BE-854D-B22CC766D075}"/>
    <cellStyle name="20% - Énfasis3 2 6 4 4 2" xfId="8778" xr:uid="{10BA045A-6377-4B2D-97B4-1638C880A1F9}"/>
    <cellStyle name="20% - Énfasis3 2 6 4 5" xfId="8779" xr:uid="{4A9C3DA7-A35E-48B2-AAB4-C8B93DA68EB3}"/>
    <cellStyle name="20% - Énfasis3 2 6 5" xfId="8780" xr:uid="{8BC5400F-1ACC-466E-AED5-101A4449F765}"/>
    <cellStyle name="20% - Énfasis3 2 6 5 2" xfId="8781" xr:uid="{6C26E552-12A6-48ED-8BDE-704F48DF8CB6}"/>
    <cellStyle name="20% - Énfasis3 2 6 5 2 2" xfId="8782" xr:uid="{BA96806A-D1D1-431B-BC97-3F69AA9FF273}"/>
    <cellStyle name="20% - Énfasis3 2 6 5 2 2 2" xfId="8783" xr:uid="{B2789B9F-C830-40A4-B7B8-028261359D51}"/>
    <cellStyle name="20% - Énfasis3 2 6 5 2 3" xfId="8784" xr:uid="{BDD99150-2CAB-45E4-9EE8-C06E24ADD9DC}"/>
    <cellStyle name="20% - Énfasis3 2 6 5 3" xfId="8785" xr:uid="{8718675E-418C-4BB3-83C6-8394F3CEDA3E}"/>
    <cellStyle name="20% - Énfasis3 2 6 5 3 2" xfId="8786" xr:uid="{CA8B5A1E-B727-4674-8AFD-1811BEAE8CED}"/>
    <cellStyle name="20% - Énfasis3 2 6 5 4" xfId="8787" xr:uid="{8E6945AF-2A6A-4E66-8862-A99B646CCCE8}"/>
    <cellStyle name="20% - Énfasis3 2 6 6" xfId="8788" xr:uid="{F3A4F5FA-4C2B-4902-BD9F-2329244A0860}"/>
    <cellStyle name="20% - Énfasis3 2 6 6 2" xfId="8789" xr:uid="{219AFA9D-6009-4056-8BE2-0D82A5ED1DE1}"/>
    <cellStyle name="20% - Énfasis3 2 6 6 2 2" xfId="8790" xr:uid="{08FC7CC7-A1A1-4D80-A011-3748E1D0CAF6}"/>
    <cellStyle name="20% - Énfasis3 2 6 6 3" xfId="8791" xr:uid="{A7DD7594-A164-4A15-A182-E09D40A0EDD3}"/>
    <cellStyle name="20% - Énfasis3 2 6 7" xfId="8792" xr:uid="{781938CC-65DF-43D8-8638-523F1BB6356A}"/>
    <cellStyle name="20% - Énfasis3 2 6 7 2" xfId="8793" xr:uid="{6C115C33-634A-4699-B7BC-78F424D36128}"/>
    <cellStyle name="20% - Énfasis3 2 6 8" xfId="8794" xr:uid="{CC571F35-EFED-4DA9-B47C-75B62CFFD2D0}"/>
    <cellStyle name="20% - Énfasis3 2 7" xfId="8795" xr:uid="{9DBCB8AD-CDEB-47AF-A675-4E025A7FA8FB}"/>
    <cellStyle name="20% - Énfasis3 2 7 2" xfId="8796" xr:uid="{F149EA21-216D-48D6-9F66-5520C4723638}"/>
    <cellStyle name="20% - Énfasis3 2 7 2 2" xfId="8797" xr:uid="{836F3F6D-A8CB-47F7-885E-84EE17BC5A0D}"/>
    <cellStyle name="20% - Énfasis3 2 7 2 2 2" xfId="8798" xr:uid="{A6358A41-6628-4B42-AC4E-68718A69B20F}"/>
    <cellStyle name="20% - Énfasis3 2 7 2 2 2 2" xfId="8799" xr:uid="{8A3F284F-3EB7-4E57-99B7-4D9F9CF1E1F7}"/>
    <cellStyle name="20% - Énfasis3 2 7 2 2 2 2 2" xfId="8800" xr:uid="{E16CDE02-A6A8-47AA-A32B-6B2EAD41DF61}"/>
    <cellStyle name="20% - Énfasis3 2 7 2 2 2 2 2 2" xfId="8801" xr:uid="{61004637-6D52-4753-8C20-ABBFE10C5EDA}"/>
    <cellStyle name="20% - Énfasis3 2 7 2 2 2 2 2 2 2" xfId="8802" xr:uid="{A7044D9E-2945-4F32-9E14-9AFE90DE6EDC}"/>
    <cellStyle name="20% - Énfasis3 2 7 2 2 2 2 2 3" xfId="8803" xr:uid="{A35CF528-B259-4504-A4EF-F6A84412A31A}"/>
    <cellStyle name="20% - Énfasis3 2 7 2 2 2 2 3" xfId="8804" xr:uid="{A0BD3F08-C636-47EE-BD3C-15292CF13C67}"/>
    <cellStyle name="20% - Énfasis3 2 7 2 2 2 2 3 2" xfId="8805" xr:uid="{B1931172-5255-4970-93D9-E3F709308F91}"/>
    <cellStyle name="20% - Énfasis3 2 7 2 2 2 2 4" xfId="8806" xr:uid="{419EBBCC-0E01-4C9A-97B7-8BE03CA3698D}"/>
    <cellStyle name="20% - Énfasis3 2 7 2 2 2 3" xfId="8807" xr:uid="{C14CDDA4-9A64-4CBE-98D7-EEC3DB73659C}"/>
    <cellStyle name="20% - Énfasis3 2 7 2 2 2 3 2" xfId="8808" xr:uid="{92EA8514-9EC6-40B0-8F8C-62EE8B4F6739}"/>
    <cellStyle name="20% - Énfasis3 2 7 2 2 2 3 2 2" xfId="8809" xr:uid="{1EB36768-67D9-422B-BFE0-6D579E4C0976}"/>
    <cellStyle name="20% - Énfasis3 2 7 2 2 2 3 3" xfId="8810" xr:uid="{4EEE00E7-AAD3-4DD3-B38E-C4794834CAD9}"/>
    <cellStyle name="20% - Énfasis3 2 7 2 2 2 4" xfId="8811" xr:uid="{7F66B9C3-3D24-4509-8620-A8E843BF2C4C}"/>
    <cellStyle name="20% - Énfasis3 2 7 2 2 2 4 2" xfId="8812" xr:uid="{84375AB8-C565-4A26-885E-8C9656AC0F0D}"/>
    <cellStyle name="20% - Énfasis3 2 7 2 2 2 5" xfId="8813" xr:uid="{A050AB40-F35B-4AC6-8AD4-7953FFDC3BCE}"/>
    <cellStyle name="20% - Énfasis3 2 7 2 2 3" xfId="8814" xr:uid="{6D4E4AE1-5133-4E48-93D7-AB4A99481097}"/>
    <cellStyle name="20% - Énfasis3 2 7 2 2 3 2" xfId="8815" xr:uid="{E3B55B6A-9375-4E44-89E9-9507A7D2C40B}"/>
    <cellStyle name="20% - Énfasis3 2 7 2 2 3 2 2" xfId="8816" xr:uid="{787794BF-0CCD-4D9E-91C5-5FA3F8A9D398}"/>
    <cellStyle name="20% - Énfasis3 2 7 2 2 3 2 2 2" xfId="8817" xr:uid="{F12BE375-F555-4B18-BBA1-FDF97E86457C}"/>
    <cellStyle name="20% - Énfasis3 2 7 2 2 3 2 3" xfId="8818" xr:uid="{6F5F2A56-F28C-43C4-9BB1-CD87E9C0AB88}"/>
    <cellStyle name="20% - Énfasis3 2 7 2 2 3 3" xfId="8819" xr:uid="{B46FAAD4-450F-432E-90FA-DCCA7507969B}"/>
    <cellStyle name="20% - Énfasis3 2 7 2 2 3 3 2" xfId="8820" xr:uid="{C3FC4575-1883-4FC0-979F-FB03CCFC7A5A}"/>
    <cellStyle name="20% - Énfasis3 2 7 2 2 3 4" xfId="8821" xr:uid="{D7D8B912-E8EB-4045-BD19-A294B69FCCB5}"/>
    <cellStyle name="20% - Énfasis3 2 7 2 2 4" xfId="8822" xr:uid="{32950733-6C22-4C76-8EC1-3A8DA0114DBE}"/>
    <cellStyle name="20% - Énfasis3 2 7 2 2 4 2" xfId="8823" xr:uid="{6963B784-80A2-4F7F-B0F9-0FE7FF50247A}"/>
    <cellStyle name="20% - Énfasis3 2 7 2 2 4 2 2" xfId="8824" xr:uid="{BED91312-92AA-4A77-B237-B8681AE4FA6D}"/>
    <cellStyle name="20% - Énfasis3 2 7 2 2 4 3" xfId="8825" xr:uid="{EAE1AC57-BFA4-473E-8AA6-BF91216FAB0E}"/>
    <cellStyle name="20% - Énfasis3 2 7 2 2 5" xfId="8826" xr:uid="{376ACD8E-D98E-473E-B72D-39FCF7BE4C50}"/>
    <cellStyle name="20% - Énfasis3 2 7 2 2 5 2" xfId="8827" xr:uid="{46EBD124-96E0-4AF3-AA89-2CE29F645373}"/>
    <cellStyle name="20% - Énfasis3 2 7 2 2 6" xfId="8828" xr:uid="{D996C5F3-F8B3-4F79-827A-E631380685F5}"/>
    <cellStyle name="20% - Énfasis3 2 7 2 3" xfId="8829" xr:uid="{151BCAE9-41EA-4A3A-87E0-3C4309A1407F}"/>
    <cellStyle name="20% - Énfasis3 2 7 2 3 2" xfId="8830" xr:uid="{91E16715-8514-4051-8C14-8108EB3B116C}"/>
    <cellStyle name="20% - Énfasis3 2 7 2 3 2 2" xfId="8831" xr:uid="{0BF8293C-23BF-46AF-A583-594E6754786C}"/>
    <cellStyle name="20% - Énfasis3 2 7 2 3 2 2 2" xfId="8832" xr:uid="{3D97B8A7-C7F9-4568-8204-EFA844F8413A}"/>
    <cellStyle name="20% - Énfasis3 2 7 2 3 2 2 2 2" xfId="8833" xr:uid="{8B384422-12E9-4F8A-A6AE-19230DAD76A2}"/>
    <cellStyle name="20% - Énfasis3 2 7 2 3 2 2 3" xfId="8834" xr:uid="{EFE189F3-E3DC-475C-97E0-85D5DA253F0A}"/>
    <cellStyle name="20% - Énfasis3 2 7 2 3 2 3" xfId="8835" xr:uid="{3BB47E75-F882-49B5-9002-13EFEF67BD2B}"/>
    <cellStyle name="20% - Énfasis3 2 7 2 3 2 3 2" xfId="8836" xr:uid="{CF9F3D2C-4FE4-45BB-A099-0C7CB43CBC16}"/>
    <cellStyle name="20% - Énfasis3 2 7 2 3 2 4" xfId="8837" xr:uid="{BF91F75E-2A10-41C0-A885-A6F1286EBA2F}"/>
    <cellStyle name="20% - Énfasis3 2 7 2 3 3" xfId="8838" xr:uid="{18991841-A6BF-4C2D-AF91-ABCD8EE6894E}"/>
    <cellStyle name="20% - Énfasis3 2 7 2 3 3 2" xfId="8839" xr:uid="{7ACB4ED0-C3DF-4B82-83CD-E5E384A48B29}"/>
    <cellStyle name="20% - Énfasis3 2 7 2 3 3 2 2" xfId="8840" xr:uid="{C7638450-7E76-491B-B617-58A775EFD7D2}"/>
    <cellStyle name="20% - Énfasis3 2 7 2 3 3 3" xfId="8841" xr:uid="{8202A974-8CE4-4AFF-9FF1-0D24D5F2EC38}"/>
    <cellStyle name="20% - Énfasis3 2 7 2 3 4" xfId="8842" xr:uid="{7C2E6F0A-9C7C-44FE-9617-D2E460426918}"/>
    <cellStyle name="20% - Énfasis3 2 7 2 3 4 2" xfId="8843" xr:uid="{D8E41FDC-C3F9-463C-9904-F91C6279E8F7}"/>
    <cellStyle name="20% - Énfasis3 2 7 2 3 5" xfId="8844" xr:uid="{44CF6E6E-9E8A-470F-B974-3E2159421155}"/>
    <cellStyle name="20% - Énfasis3 2 7 2 4" xfId="8845" xr:uid="{F33BD734-85FA-48D3-B54E-25D171CFB64F}"/>
    <cellStyle name="20% - Énfasis3 2 7 2 4 2" xfId="8846" xr:uid="{E6BAE4B9-C897-4E41-B7F0-48121A08F55C}"/>
    <cellStyle name="20% - Énfasis3 2 7 2 4 2 2" xfId="8847" xr:uid="{A177DE67-0483-45AF-94DF-65FBE738E4E2}"/>
    <cellStyle name="20% - Énfasis3 2 7 2 4 2 2 2" xfId="8848" xr:uid="{1F385522-EFA3-4A6F-9507-C0022E550F29}"/>
    <cellStyle name="20% - Énfasis3 2 7 2 4 2 3" xfId="8849" xr:uid="{28E21634-1D41-40EB-A35A-B6FA22B2AB3E}"/>
    <cellStyle name="20% - Énfasis3 2 7 2 4 3" xfId="8850" xr:uid="{084E935E-FAE1-4189-A0CC-A6A657D79E37}"/>
    <cellStyle name="20% - Énfasis3 2 7 2 4 3 2" xfId="8851" xr:uid="{78994327-56CC-4A12-A385-D0596FE419E6}"/>
    <cellStyle name="20% - Énfasis3 2 7 2 4 4" xfId="8852" xr:uid="{2D92C781-9BEC-41C1-8711-FA971440A8AD}"/>
    <cellStyle name="20% - Énfasis3 2 7 2 5" xfId="8853" xr:uid="{A53FF36F-E74D-49D5-AC06-25CB8CD6BBF0}"/>
    <cellStyle name="20% - Énfasis3 2 7 2 5 2" xfId="8854" xr:uid="{C8A32F57-5BBD-4096-83A8-DDF8D45CF69F}"/>
    <cellStyle name="20% - Énfasis3 2 7 2 5 2 2" xfId="8855" xr:uid="{877892C1-C04D-41B8-8730-35B184602586}"/>
    <cellStyle name="20% - Énfasis3 2 7 2 5 3" xfId="8856" xr:uid="{7BBB34D9-D2B8-4735-8583-E8A88103144D}"/>
    <cellStyle name="20% - Énfasis3 2 7 2 6" xfId="8857" xr:uid="{225D9CC7-4AAD-42A1-87AC-893392C0BDA0}"/>
    <cellStyle name="20% - Énfasis3 2 7 2 6 2" xfId="8858" xr:uid="{7303BE65-2167-457E-8B0D-56058DE9FD62}"/>
    <cellStyle name="20% - Énfasis3 2 7 2 7" xfId="8859" xr:uid="{6E9FF15A-0CEE-48F9-8BBA-F2993163425A}"/>
    <cellStyle name="20% - Énfasis3 2 7 3" xfId="8860" xr:uid="{EDA2DA70-1207-4476-8A5D-3288EA5DFD98}"/>
    <cellStyle name="20% - Énfasis3 2 7 3 2" xfId="8861" xr:uid="{D2CE05CA-EB10-4A01-89D7-C2BD117B1C62}"/>
    <cellStyle name="20% - Énfasis3 2 7 3 2 2" xfId="8862" xr:uid="{F01C4444-DED5-4BA4-B7B7-95FE8CEB3A96}"/>
    <cellStyle name="20% - Énfasis3 2 7 3 2 2 2" xfId="8863" xr:uid="{08382969-9610-42B0-B401-52D94EAF106A}"/>
    <cellStyle name="20% - Énfasis3 2 7 3 2 2 2 2" xfId="8864" xr:uid="{B6E0F842-F5AC-4958-BB2E-6128E05E69AA}"/>
    <cellStyle name="20% - Énfasis3 2 7 3 2 2 2 2 2" xfId="8865" xr:uid="{37D3FB5D-A765-496E-A827-AADC424A6780}"/>
    <cellStyle name="20% - Énfasis3 2 7 3 2 2 2 3" xfId="8866" xr:uid="{1E82A710-4279-4712-804E-F99B7EF4EC8C}"/>
    <cellStyle name="20% - Énfasis3 2 7 3 2 2 3" xfId="8867" xr:uid="{84D8F4DC-C5F1-4C7C-A556-0E90D20D248F}"/>
    <cellStyle name="20% - Énfasis3 2 7 3 2 2 3 2" xfId="8868" xr:uid="{82A0614F-1A6B-4B6B-9428-B981BC430F5D}"/>
    <cellStyle name="20% - Énfasis3 2 7 3 2 2 4" xfId="8869" xr:uid="{BEF7C8C1-4236-4015-AF83-C1B285C66906}"/>
    <cellStyle name="20% - Énfasis3 2 7 3 2 3" xfId="8870" xr:uid="{22A5E862-466C-4E96-8A74-E59861D3527B}"/>
    <cellStyle name="20% - Énfasis3 2 7 3 2 3 2" xfId="8871" xr:uid="{DE747C11-9562-42C1-8FA9-C4CD4252B145}"/>
    <cellStyle name="20% - Énfasis3 2 7 3 2 3 2 2" xfId="8872" xr:uid="{CE3A443E-6CA3-422F-9BF2-EAC72208E755}"/>
    <cellStyle name="20% - Énfasis3 2 7 3 2 3 3" xfId="8873" xr:uid="{E6AA1050-7A85-4AFB-96B5-C17790CC1219}"/>
    <cellStyle name="20% - Énfasis3 2 7 3 2 4" xfId="8874" xr:uid="{36750179-9A09-496F-9085-F85B1D13E0C8}"/>
    <cellStyle name="20% - Énfasis3 2 7 3 2 4 2" xfId="8875" xr:uid="{69BAD8F6-DAB0-435A-BC71-0D005829E178}"/>
    <cellStyle name="20% - Énfasis3 2 7 3 2 5" xfId="8876" xr:uid="{3DC5799B-F7B8-42A1-B2D1-712D56FA089B}"/>
    <cellStyle name="20% - Énfasis3 2 7 3 3" xfId="8877" xr:uid="{1DEDDF6B-DD53-45C7-8E77-817E58DE18EE}"/>
    <cellStyle name="20% - Énfasis3 2 7 3 3 2" xfId="8878" xr:uid="{C5DE47BF-4603-427A-9C05-E8C5C2A14EF9}"/>
    <cellStyle name="20% - Énfasis3 2 7 3 3 2 2" xfId="8879" xr:uid="{5A8C940C-4F10-4B6C-9BF2-473E651719B9}"/>
    <cellStyle name="20% - Énfasis3 2 7 3 3 2 2 2" xfId="8880" xr:uid="{1762F4E7-5DF8-49AC-A784-C4781F5A8E1C}"/>
    <cellStyle name="20% - Énfasis3 2 7 3 3 2 3" xfId="8881" xr:uid="{BA89B4ED-499D-4CB8-93D3-744B935A6656}"/>
    <cellStyle name="20% - Énfasis3 2 7 3 3 3" xfId="8882" xr:uid="{D223D576-D31C-4382-A451-7FBCCC007B68}"/>
    <cellStyle name="20% - Énfasis3 2 7 3 3 3 2" xfId="8883" xr:uid="{4818726B-8146-4EA8-8EBE-1578B2AC3179}"/>
    <cellStyle name="20% - Énfasis3 2 7 3 3 4" xfId="8884" xr:uid="{7551B402-E492-4F70-865D-245DEE8755B9}"/>
    <cellStyle name="20% - Énfasis3 2 7 3 4" xfId="8885" xr:uid="{C3023443-1D7C-4F86-8613-BCD09C5D3B70}"/>
    <cellStyle name="20% - Énfasis3 2 7 3 4 2" xfId="8886" xr:uid="{61D0E52A-E0C2-419D-968E-5A469A6E53D2}"/>
    <cellStyle name="20% - Énfasis3 2 7 3 4 2 2" xfId="8887" xr:uid="{88C6E1AB-147E-4400-9D01-CD4C93EA886E}"/>
    <cellStyle name="20% - Énfasis3 2 7 3 4 3" xfId="8888" xr:uid="{4DAD3141-AC11-4E0D-B289-E5B793CB204A}"/>
    <cellStyle name="20% - Énfasis3 2 7 3 5" xfId="8889" xr:uid="{471A28DD-95F2-41AA-BCB6-E87310CCCFA4}"/>
    <cellStyle name="20% - Énfasis3 2 7 3 5 2" xfId="8890" xr:uid="{5CBE1C65-F04F-4ECB-9A84-6B8042540C0E}"/>
    <cellStyle name="20% - Énfasis3 2 7 3 6" xfId="8891" xr:uid="{C0DD25DC-95E5-4A11-A0FC-5C7B70427DBA}"/>
    <cellStyle name="20% - Énfasis3 2 7 4" xfId="8892" xr:uid="{17796704-2900-4E8D-AEB5-53DF5EDABDFF}"/>
    <cellStyle name="20% - Énfasis3 2 7 4 2" xfId="8893" xr:uid="{55806B98-A7F8-4EDA-9CD6-24D5836AC52D}"/>
    <cellStyle name="20% - Énfasis3 2 7 4 2 2" xfId="8894" xr:uid="{28C1FA57-F701-40F2-8DA9-C352E9E4BD49}"/>
    <cellStyle name="20% - Énfasis3 2 7 4 2 2 2" xfId="8895" xr:uid="{71D16964-99C4-4362-B84C-067C887D7A1E}"/>
    <cellStyle name="20% - Énfasis3 2 7 4 2 2 2 2" xfId="8896" xr:uid="{E34FC2F7-FB36-49EE-8A5D-9716CA75B717}"/>
    <cellStyle name="20% - Énfasis3 2 7 4 2 2 3" xfId="8897" xr:uid="{3AD3938E-4F75-4F6A-8D07-BFF8EFC00ACD}"/>
    <cellStyle name="20% - Énfasis3 2 7 4 2 3" xfId="8898" xr:uid="{03AD1566-FB0B-477C-8E06-67D4A8360A5D}"/>
    <cellStyle name="20% - Énfasis3 2 7 4 2 3 2" xfId="8899" xr:uid="{C790AC54-A309-4FF5-8337-269A9428A510}"/>
    <cellStyle name="20% - Énfasis3 2 7 4 2 4" xfId="8900" xr:uid="{50343B70-15FA-417D-929A-F8F348C23B39}"/>
    <cellStyle name="20% - Énfasis3 2 7 4 3" xfId="8901" xr:uid="{FDFD1EB7-29FD-4593-974A-38C53ADC9041}"/>
    <cellStyle name="20% - Énfasis3 2 7 4 3 2" xfId="8902" xr:uid="{4A696568-827C-4054-A92C-BAD787CE4C54}"/>
    <cellStyle name="20% - Énfasis3 2 7 4 3 2 2" xfId="8903" xr:uid="{22BA09E7-8A84-47E1-AD39-3BC0F90C8F59}"/>
    <cellStyle name="20% - Énfasis3 2 7 4 3 3" xfId="8904" xr:uid="{31956E60-A03F-4A98-8221-06297A2FA8F4}"/>
    <cellStyle name="20% - Énfasis3 2 7 4 4" xfId="8905" xr:uid="{8BF6F94C-E1BA-49EB-9431-C6212A6F963D}"/>
    <cellStyle name="20% - Énfasis3 2 7 4 4 2" xfId="8906" xr:uid="{EA58EFD3-1C2C-4C1D-838A-1480566A44AA}"/>
    <cellStyle name="20% - Énfasis3 2 7 4 5" xfId="8907" xr:uid="{CA9E8552-E6A4-40E6-A348-38B04EDC4902}"/>
    <cellStyle name="20% - Énfasis3 2 7 5" xfId="8908" xr:uid="{D98ADED8-B0F3-491C-9B1B-B706CA82BE58}"/>
    <cellStyle name="20% - Énfasis3 2 7 5 2" xfId="8909" xr:uid="{DE0B1E4B-CA5B-499C-9C2A-A40DEAEEA9E1}"/>
    <cellStyle name="20% - Énfasis3 2 7 5 2 2" xfId="8910" xr:uid="{F51E89C6-0CF9-4E0E-B7D4-F59A1F785B0F}"/>
    <cellStyle name="20% - Énfasis3 2 7 5 2 2 2" xfId="8911" xr:uid="{D8788C5E-93F0-4529-A94B-1EDD6C8BB342}"/>
    <cellStyle name="20% - Énfasis3 2 7 5 2 3" xfId="8912" xr:uid="{E1299756-F322-41CC-99CB-4B90A657C000}"/>
    <cellStyle name="20% - Énfasis3 2 7 5 3" xfId="8913" xr:uid="{F9DEFB3F-C3C6-4EA2-BDFA-096CD0D2D5F3}"/>
    <cellStyle name="20% - Énfasis3 2 7 5 3 2" xfId="8914" xr:uid="{CB237289-CB69-49E4-ACEF-89D503080751}"/>
    <cellStyle name="20% - Énfasis3 2 7 5 4" xfId="8915" xr:uid="{79384002-ECA5-490E-815C-CF44AA77A988}"/>
    <cellStyle name="20% - Énfasis3 2 7 6" xfId="8916" xr:uid="{C6533A73-6AED-48E5-B981-A386E11269C4}"/>
    <cellStyle name="20% - Énfasis3 2 7 6 2" xfId="8917" xr:uid="{334DFCE1-F4D6-421D-9566-92A8484181D0}"/>
    <cellStyle name="20% - Énfasis3 2 7 6 2 2" xfId="8918" xr:uid="{F9559C32-694F-426C-9D66-62B10545E291}"/>
    <cellStyle name="20% - Énfasis3 2 7 6 3" xfId="8919" xr:uid="{3DE6FB80-C216-4424-BF06-223B6A2FBFAD}"/>
    <cellStyle name="20% - Énfasis3 2 7 7" xfId="8920" xr:uid="{E7E6C5E4-0116-4B43-A70E-A7DD8B217ACB}"/>
    <cellStyle name="20% - Énfasis3 2 7 7 2" xfId="8921" xr:uid="{E064CE60-5E10-4456-823C-D3A3C13E7796}"/>
    <cellStyle name="20% - Énfasis3 2 7 8" xfId="8922" xr:uid="{6945728E-AC25-4170-9D5A-938B40B86E2A}"/>
    <cellStyle name="20% - Énfasis3 2 8" xfId="8923" xr:uid="{422CD0AC-023E-4CA0-863E-3FB9097CBD0B}"/>
    <cellStyle name="20% - Énfasis3 2 8 2" xfId="8924" xr:uid="{8494EA76-27AD-4621-AC73-BA4B08D26EB7}"/>
    <cellStyle name="20% - Énfasis3 2 8 2 2" xfId="8925" xr:uid="{836ABA15-689A-445C-BBD7-4DBECF0BCB20}"/>
    <cellStyle name="20% - Énfasis3 2 8 2 2 2" xfId="8926" xr:uid="{37082A66-CB7C-4CBC-BE89-1022B7B29FFA}"/>
    <cellStyle name="20% - Énfasis3 2 8 2 2 2 2" xfId="8927" xr:uid="{2403E1B0-1866-460E-A47C-333D6B5394C3}"/>
    <cellStyle name="20% - Énfasis3 2 8 2 2 2 2 2" xfId="8928" xr:uid="{F9D6ECE4-91CF-443C-BB5E-CDBD994A230E}"/>
    <cellStyle name="20% - Énfasis3 2 8 2 2 2 2 2 2" xfId="8929" xr:uid="{4DE37840-BA45-4E49-92A1-A16B992629FD}"/>
    <cellStyle name="20% - Énfasis3 2 8 2 2 2 2 2 2 2" xfId="8930" xr:uid="{7B74A3A7-BD44-4AF8-AAE6-301AC8C6FB0E}"/>
    <cellStyle name="20% - Énfasis3 2 8 2 2 2 2 2 3" xfId="8931" xr:uid="{07DCC83D-F8B5-4C7E-A0F5-B2532F368CD0}"/>
    <cellStyle name="20% - Énfasis3 2 8 2 2 2 2 3" xfId="8932" xr:uid="{3F4CA20E-C9CA-42E6-B7DA-4B541D5DF223}"/>
    <cellStyle name="20% - Énfasis3 2 8 2 2 2 2 3 2" xfId="8933" xr:uid="{7B254943-8DA3-4A1A-8946-3CB5DC165D92}"/>
    <cellStyle name="20% - Énfasis3 2 8 2 2 2 2 4" xfId="8934" xr:uid="{63938B19-867A-4B78-AB15-4E452327C535}"/>
    <cellStyle name="20% - Énfasis3 2 8 2 2 2 3" xfId="8935" xr:uid="{E836EC03-9540-4545-BDD7-5B35C4582EB2}"/>
    <cellStyle name="20% - Énfasis3 2 8 2 2 2 3 2" xfId="8936" xr:uid="{A2C4DEAA-03B5-4CF4-B947-CE6CB575E8A5}"/>
    <cellStyle name="20% - Énfasis3 2 8 2 2 2 3 2 2" xfId="8937" xr:uid="{C467834C-6BC7-47BB-BE70-F0C75140432B}"/>
    <cellStyle name="20% - Énfasis3 2 8 2 2 2 3 3" xfId="8938" xr:uid="{6BB62E8F-65FD-41F6-8B02-964AEA724AE6}"/>
    <cellStyle name="20% - Énfasis3 2 8 2 2 2 4" xfId="8939" xr:uid="{1AC66C3D-CDDD-4D0F-90E0-C9F4B375DFA0}"/>
    <cellStyle name="20% - Énfasis3 2 8 2 2 2 4 2" xfId="8940" xr:uid="{67A8E119-F0DB-4097-99B7-D535B7A43E8D}"/>
    <cellStyle name="20% - Énfasis3 2 8 2 2 2 5" xfId="8941" xr:uid="{F4243CD3-21AE-467F-AF4C-1C616CC79E29}"/>
    <cellStyle name="20% - Énfasis3 2 8 2 2 3" xfId="8942" xr:uid="{59BB777C-9BDD-478A-9D09-6903D55B0680}"/>
    <cellStyle name="20% - Énfasis3 2 8 2 2 3 2" xfId="8943" xr:uid="{044F3C06-6F48-480D-876F-6EF998C6CB41}"/>
    <cellStyle name="20% - Énfasis3 2 8 2 2 3 2 2" xfId="8944" xr:uid="{03A56A98-5721-4CD6-87A9-76E97FF7B27A}"/>
    <cellStyle name="20% - Énfasis3 2 8 2 2 3 2 2 2" xfId="8945" xr:uid="{4A24FC80-21FF-4D80-8F69-8AC4CE54C363}"/>
    <cellStyle name="20% - Énfasis3 2 8 2 2 3 2 3" xfId="8946" xr:uid="{0E174CE5-4304-4B75-8C14-9ABBCB8EB2E9}"/>
    <cellStyle name="20% - Énfasis3 2 8 2 2 3 3" xfId="8947" xr:uid="{552F79A1-F766-46AE-835D-D4F1EBC3E8B5}"/>
    <cellStyle name="20% - Énfasis3 2 8 2 2 3 3 2" xfId="8948" xr:uid="{18A5BEBF-2C03-4C6A-A1F5-445649792172}"/>
    <cellStyle name="20% - Énfasis3 2 8 2 2 3 4" xfId="8949" xr:uid="{35406BDA-4869-416E-9E57-295F5D0E3D99}"/>
    <cellStyle name="20% - Énfasis3 2 8 2 2 4" xfId="8950" xr:uid="{E0FF16A6-908A-48C9-AB81-7DDBD2F1DC98}"/>
    <cellStyle name="20% - Énfasis3 2 8 2 2 4 2" xfId="8951" xr:uid="{53D935F0-403E-4474-99D1-2E731398EA70}"/>
    <cellStyle name="20% - Énfasis3 2 8 2 2 4 2 2" xfId="8952" xr:uid="{42B7868A-0834-475C-8507-B63B99D0C6BA}"/>
    <cellStyle name="20% - Énfasis3 2 8 2 2 4 3" xfId="8953" xr:uid="{52BE7DE5-B8A3-4444-9101-DF7DEC54735A}"/>
    <cellStyle name="20% - Énfasis3 2 8 2 2 5" xfId="8954" xr:uid="{232AD312-E0A7-4F36-98BE-A6A7081F27D4}"/>
    <cellStyle name="20% - Énfasis3 2 8 2 2 5 2" xfId="8955" xr:uid="{BF6FAE99-7994-4B37-8866-33A1049E7FA7}"/>
    <cellStyle name="20% - Énfasis3 2 8 2 2 6" xfId="8956" xr:uid="{9339338B-D192-4F3F-B8F3-9F7D9D1A3CB5}"/>
    <cellStyle name="20% - Énfasis3 2 8 2 3" xfId="8957" xr:uid="{34BCE5C4-1699-4411-976A-59BB616C0669}"/>
    <cellStyle name="20% - Énfasis3 2 8 2 3 2" xfId="8958" xr:uid="{E7569527-D697-4E0C-B5D1-4F10637DB00D}"/>
    <cellStyle name="20% - Énfasis3 2 8 2 3 2 2" xfId="8959" xr:uid="{3F8E8634-A5BA-4717-9967-C9CF05560530}"/>
    <cellStyle name="20% - Énfasis3 2 8 2 3 2 2 2" xfId="8960" xr:uid="{F75420B1-BDFD-4BF7-8C34-49BBD97A1761}"/>
    <cellStyle name="20% - Énfasis3 2 8 2 3 2 2 2 2" xfId="8961" xr:uid="{48185884-928D-4840-8548-5900D5D04436}"/>
    <cellStyle name="20% - Énfasis3 2 8 2 3 2 2 3" xfId="8962" xr:uid="{9887CA22-3D25-47F0-B5DA-1512D19B2339}"/>
    <cellStyle name="20% - Énfasis3 2 8 2 3 2 3" xfId="8963" xr:uid="{1859D67B-2253-4AD6-A359-0A9EC008C1B3}"/>
    <cellStyle name="20% - Énfasis3 2 8 2 3 2 3 2" xfId="8964" xr:uid="{0D5B30F4-ED9B-4E51-A954-60DCEE87C81B}"/>
    <cellStyle name="20% - Énfasis3 2 8 2 3 2 4" xfId="8965" xr:uid="{D4B8907E-0F67-42DF-95DA-B816BC419A0A}"/>
    <cellStyle name="20% - Énfasis3 2 8 2 3 3" xfId="8966" xr:uid="{7501327D-22E4-4795-AAE9-0D9FE2DE7E2B}"/>
    <cellStyle name="20% - Énfasis3 2 8 2 3 3 2" xfId="8967" xr:uid="{41560CDF-EAF6-4300-B038-4C69DBA65DA6}"/>
    <cellStyle name="20% - Énfasis3 2 8 2 3 3 2 2" xfId="8968" xr:uid="{501B41CD-48E5-4116-B8EF-21419A962B01}"/>
    <cellStyle name="20% - Énfasis3 2 8 2 3 3 3" xfId="8969" xr:uid="{24ACE0AD-B19C-47E0-93F7-92288C1ADC4F}"/>
    <cellStyle name="20% - Énfasis3 2 8 2 3 4" xfId="8970" xr:uid="{02C6B047-3942-4359-8909-FD27DBF9973C}"/>
    <cellStyle name="20% - Énfasis3 2 8 2 3 4 2" xfId="8971" xr:uid="{3092EFCD-E91B-405E-9005-C41D099D0A6C}"/>
    <cellStyle name="20% - Énfasis3 2 8 2 3 5" xfId="8972" xr:uid="{32BCF484-4539-46A5-B5AC-2576F778DE36}"/>
    <cellStyle name="20% - Énfasis3 2 8 2 4" xfId="8973" xr:uid="{B418BA53-3B3A-41AB-844A-A7CAED609666}"/>
    <cellStyle name="20% - Énfasis3 2 8 2 4 2" xfId="8974" xr:uid="{F908470D-93A4-4ABF-A86C-5E0792569D4D}"/>
    <cellStyle name="20% - Énfasis3 2 8 2 4 2 2" xfId="8975" xr:uid="{A2F09346-B45C-485E-B94D-19AF596B8CAC}"/>
    <cellStyle name="20% - Énfasis3 2 8 2 4 2 2 2" xfId="8976" xr:uid="{3EF492D2-3FB3-4966-9DA3-9A7C9A416F9E}"/>
    <cellStyle name="20% - Énfasis3 2 8 2 4 2 3" xfId="8977" xr:uid="{CBA84997-1AAA-4FDA-BC07-7087BCF5B08A}"/>
    <cellStyle name="20% - Énfasis3 2 8 2 4 3" xfId="8978" xr:uid="{CB6DC2DA-3D26-41D3-8EEA-07C4F4FB7F46}"/>
    <cellStyle name="20% - Énfasis3 2 8 2 4 3 2" xfId="8979" xr:uid="{5BDEDF82-2538-499E-B40A-7D12B0226556}"/>
    <cellStyle name="20% - Énfasis3 2 8 2 4 4" xfId="8980" xr:uid="{A6FC7282-E273-43BB-A3E8-0E4DDE3A109B}"/>
    <cellStyle name="20% - Énfasis3 2 8 2 5" xfId="8981" xr:uid="{BB528055-6AE2-471C-A5E5-7F58786A8D66}"/>
    <cellStyle name="20% - Énfasis3 2 8 2 5 2" xfId="8982" xr:uid="{1F546B2C-1278-4DB5-AFBE-F82308989696}"/>
    <cellStyle name="20% - Énfasis3 2 8 2 5 2 2" xfId="8983" xr:uid="{75E24F34-5ED2-462F-8E64-AC153341C564}"/>
    <cellStyle name="20% - Énfasis3 2 8 2 5 3" xfId="8984" xr:uid="{D03C8119-C1A2-4ED3-8311-98FF54B6BCFB}"/>
    <cellStyle name="20% - Énfasis3 2 8 2 6" xfId="8985" xr:uid="{15F0DA1A-ECFC-4A9F-BE46-FF5B9EDADC80}"/>
    <cellStyle name="20% - Énfasis3 2 8 2 6 2" xfId="8986" xr:uid="{2015710B-93B3-454F-B636-A486DBED9DFA}"/>
    <cellStyle name="20% - Énfasis3 2 8 2 7" xfId="8987" xr:uid="{CB58FBC2-E2B5-49C7-BDF2-1A378F3915A5}"/>
    <cellStyle name="20% - Énfasis3 2 8 3" xfId="8988" xr:uid="{068AE1C1-367C-4094-A4DB-4C3992D6A054}"/>
    <cellStyle name="20% - Énfasis3 2 8 3 2" xfId="8989" xr:uid="{E8B9C55D-A72D-4C6F-B5B5-D86433B2E55A}"/>
    <cellStyle name="20% - Énfasis3 2 8 3 2 2" xfId="8990" xr:uid="{29E0A2AF-BC8B-410A-9F6C-2987C2CB2407}"/>
    <cellStyle name="20% - Énfasis3 2 8 3 2 2 2" xfId="8991" xr:uid="{8C18F147-2F42-4391-B7E4-4FF6D86EE955}"/>
    <cellStyle name="20% - Énfasis3 2 8 3 2 2 2 2" xfId="8992" xr:uid="{B227CD40-EF39-47E8-B747-970FE8F9E2AB}"/>
    <cellStyle name="20% - Énfasis3 2 8 3 2 2 2 2 2" xfId="8993" xr:uid="{204DD56C-F750-4866-950A-8048665C69C3}"/>
    <cellStyle name="20% - Énfasis3 2 8 3 2 2 2 3" xfId="8994" xr:uid="{49EDEC28-228D-4D3C-8C96-4840E7E25234}"/>
    <cellStyle name="20% - Énfasis3 2 8 3 2 2 3" xfId="8995" xr:uid="{FA9A35C6-E0C5-45BB-9551-A5E17704D8AB}"/>
    <cellStyle name="20% - Énfasis3 2 8 3 2 2 3 2" xfId="8996" xr:uid="{C29B8DA7-3754-456B-A427-DE146076A925}"/>
    <cellStyle name="20% - Énfasis3 2 8 3 2 2 4" xfId="8997" xr:uid="{90B5B6D3-70D1-475F-8A04-CADE0BB53193}"/>
    <cellStyle name="20% - Énfasis3 2 8 3 2 3" xfId="8998" xr:uid="{E5EA2C3C-0F6C-4726-AB20-61407DE623FB}"/>
    <cellStyle name="20% - Énfasis3 2 8 3 2 3 2" xfId="8999" xr:uid="{9A493041-EAE8-4AF5-A21C-CEEF1BB1BCAC}"/>
    <cellStyle name="20% - Énfasis3 2 8 3 2 3 2 2" xfId="9000" xr:uid="{07771664-803F-4911-B55C-1DA75ECC931D}"/>
    <cellStyle name="20% - Énfasis3 2 8 3 2 3 3" xfId="9001" xr:uid="{966E10CC-419F-4F70-96DC-6AF678703420}"/>
    <cellStyle name="20% - Énfasis3 2 8 3 2 4" xfId="9002" xr:uid="{F917A715-44CE-44C8-9EB1-E7B8CAB8561F}"/>
    <cellStyle name="20% - Énfasis3 2 8 3 2 4 2" xfId="9003" xr:uid="{62DAEA8B-2E74-4919-AFD1-80CCF78326D4}"/>
    <cellStyle name="20% - Énfasis3 2 8 3 2 5" xfId="9004" xr:uid="{780B592C-AFD4-4950-B00C-42F1D69F83D1}"/>
    <cellStyle name="20% - Énfasis3 2 8 3 3" xfId="9005" xr:uid="{E1F0861A-714A-4517-95F6-FEFF1B38D4B7}"/>
    <cellStyle name="20% - Énfasis3 2 8 3 3 2" xfId="9006" xr:uid="{07738D1B-DD74-40EC-A409-09233046098F}"/>
    <cellStyle name="20% - Énfasis3 2 8 3 3 2 2" xfId="9007" xr:uid="{238B7FED-CFCF-4FC4-BC0B-E1990D6B9628}"/>
    <cellStyle name="20% - Énfasis3 2 8 3 3 2 2 2" xfId="9008" xr:uid="{9319873C-C0BF-43D4-BA04-9ED60B86EAB6}"/>
    <cellStyle name="20% - Énfasis3 2 8 3 3 2 3" xfId="9009" xr:uid="{F230D32D-2610-4496-967A-DEF748DD5924}"/>
    <cellStyle name="20% - Énfasis3 2 8 3 3 3" xfId="9010" xr:uid="{C56484EF-B9DA-4DB5-A33D-FFB1B447C55D}"/>
    <cellStyle name="20% - Énfasis3 2 8 3 3 3 2" xfId="9011" xr:uid="{542BF096-0FE0-4CC9-8DC8-3B3BF3A87E24}"/>
    <cellStyle name="20% - Énfasis3 2 8 3 3 4" xfId="9012" xr:uid="{ED727A10-AF8D-41E7-B1DF-CFAC8DE814F7}"/>
    <cellStyle name="20% - Énfasis3 2 8 3 4" xfId="9013" xr:uid="{20B7F710-404F-4A2A-AFA9-CA18B78077D0}"/>
    <cellStyle name="20% - Énfasis3 2 8 3 4 2" xfId="9014" xr:uid="{ADD210A8-AB4A-4C84-9815-3668B2A67934}"/>
    <cellStyle name="20% - Énfasis3 2 8 3 4 2 2" xfId="9015" xr:uid="{E5E40E9D-A3C9-4F5F-B4F6-35389A33C578}"/>
    <cellStyle name="20% - Énfasis3 2 8 3 4 3" xfId="9016" xr:uid="{1D95A802-A06F-4BE9-80E7-0392CD7FAB2E}"/>
    <cellStyle name="20% - Énfasis3 2 8 3 5" xfId="9017" xr:uid="{50EB32A7-1B86-48DD-A0CD-E319CED58596}"/>
    <cellStyle name="20% - Énfasis3 2 8 3 5 2" xfId="9018" xr:uid="{E8CC95FE-A1F3-460E-80A9-CD8914ED6FD6}"/>
    <cellStyle name="20% - Énfasis3 2 8 3 6" xfId="9019" xr:uid="{55A058E6-C3A9-47A7-9022-0CA45C2AC7BA}"/>
    <cellStyle name="20% - Énfasis3 2 8 4" xfId="9020" xr:uid="{AF05157D-71F2-4AB8-9EED-3262A30031A5}"/>
    <cellStyle name="20% - Énfasis3 2 8 4 2" xfId="9021" xr:uid="{3DED5B4A-8614-490D-8202-D071C0434C2F}"/>
    <cellStyle name="20% - Énfasis3 2 8 4 2 2" xfId="9022" xr:uid="{037C311B-AD1C-4F6C-A0EB-004B85588C3B}"/>
    <cellStyle name="20% - Énfasis3 2 8 4 2 2 2" xfId="9023" xr:uid="{079DC7C1-3E20-42C9-92FA-06FE42302729}"/>
    <cellStyle name="20% - Énfasis3 2 8 4 2 2 2 2" xfId="9024" xr:uid="{B43964E1-0B52-4316-BF3D-6D35A4CA566D}"/>
    <cellStyle name="20% - Énfasis3 2 8 4 2 2 3" xfId="9025" xr:uid="{691B8ACC-C87D-4A66-B179-05BD99112E70}"/>
    <cellStyle name="20% - Énfasis3 2 8 4 2 3" xfId="9026" xr:uid="{5ED5C603-52AC-46C5-BDCE-964C42EA621F}"/>
    <cellStyle name="20% - Énfasis3 2 8 4 2 3 2" xfId="9027" xr:uid="{62FD6417-FD64-4E29-800D-8891E81B3653}"/>
    <cellStyle name="20% - Énfasis3 2 8 4 2 4" xfId="9028" xr:uid="{CA824BAE-1E16-4170-BECC-541260F9EC0E}"/>
    <cellStyle name="20% - Énfasis3 2 8 4 3" xfId="9029" xr:uid="{25A92DBA-5E09-4E85-9B0B-3DC6E3215F2A}"/>
    <cellStyle name="20% - Énfasis3 2 8 4 3 2" xfId="9030" xr:uid="{A10ACF81-B25A-453D-B7E7-BAC44CE48E50}"/>
    <cellStyle name="20% - Énfasis3 2 8 4 3 2 2" xfId="9031" xr:uid="{F319EB66-103F-4718-B809-8EDD1AA39D9E}"/>
    <cellStyle name="20% - Énfasis3 2 8 4 3 3" xfId="9032" xr:uid="{3F18E912-63B0-41AC-8B73-7652A4EE44AD}"/>
    <cellStyle name="20% - Énfasis3 2 8 4 4" xfId="9033" xr:uid="{AF75C5E9-AFC4-4F05-AD39-CA4EBB564122}"/>
    <cellStyle name="20% - Énfasis3 2 8 4 4 2" xfId="9034" xr:uid="{743DE52F-CA41-439E-AA13-8EBBCB3D6462}"/>
    <cellStyle name="20% - Énfasis3 2 8 4 5" xfId="9035" xr:uid="{8AC914CA-35DC-471C-B5B3-CE188729EEF4}"/>
    <cellStyle name="20% - Énfasis3 2 8 5" xfId="9036" xr:uid="{EF38AE04-CAB0-4FA5-85A2-182261B8D822}"/>
    <cellStyle name="20% - Énfasis3 2 8 5 2" xfId="9037" xr:uid="{546E25AB-4A0A-4A9B-927B-F518EF36C3A9}"/>
    <cellStyle name="20% - Énfasis3 2 8 5 2 2" xfId="9038" xr:uid="{EECBD4D5-D575-4C87-939B-8CD1C4D52BC8}"/>
    <cellStyle name="20% - Énfasis3 2 8 5 2 2 2" xfId="9039" xr:uid="{D827EDF5-FDB6-4474-B213-42DB14723833}"/>
    <cellStyle name="20% - Énfasis3 2 8 5 2 3" xfId="9040" xr:uid="{8A3DA814-35ED-4F24-BF88-7DE95C93A5B7}"/>
    <cellStyle name="20% - Énfasis3 2 8 5 3" xfId="9041" xr:uid="{AACD370B-B608-4927-8468-1BED3250C4D1}"/>
    <cellStyle name="20% - Énfasis3 2 8 5 3 2" xfId="9042" xr:uid="{8F6CC37C-075B-45FB-B298-85639688E8A3}"/>
    <cellStyle name="20% - Énfasis3 2 8 5 4" xfId="9043" xr:uid="{2BFA7CEF-03BB-4497-9E89-7D955D6CA2A8}"/>
    <cellStyle name="20% - Énfasis3 2 8 6" xfId="9044" xr:uid="{302F0C5A-6CD1-470F-A4EB-31DB026CEF3A}"/>
    <cellStyle name="20% - Énfasis3 2 8 6 2" xfId="9045" xr:uid="{DB302005-8EDC-4D5E-BEC4-00FC30A44868}"/>
    <cellStyle name="20% - Énfasis3 2 8 6 2 2" xfId="9046" xr:uid="{05859F54-AAA0-46EC-A528-E3B0C7ABEE9E}"/>
    <cellStyle name="20% - Énfasis3 2 8 6 3" xfId="9047" xr:uid="{E20989C1-3EA1-4318-9E36-57825A488F8C}"/>
    <cellStyle name="20% - Énfasis3 2 8 7" xfId="9048" xr:uid="{8C5D758D-B680-4D2B-A330-FC0A04E5C446}"/>
    <cellStyle name="20% - Énfasis3 2 8 7 2" xfId="9049" xr:uid="{7364308F-41CF-425F-BE29-6CB04146595E}"/>
    <cellStyle name="20% - Énfasis3 2 8 8" xfId="9050" xr:uid="{4D636286-0B42-4CF2-8E4F-CD5F6D9FCF9A}"/>
    <cellStyle name="20% - Énfasis3 2 9" xfId="9051" xr:uid="{D302361B-A5B0-4E1E-AA26-4ED234C02E22}"/>
    <cellStyle name="20% - Énfasis3 2 9 2" xfId="9052" xr:uid="{614802F0-2841-4D93-92C0-C4CCF6E5887D}"/>
    <cellStyle name="20% - Énfasis3 2 9 2 2" xfId="9053" xr:uid="{32FA1BCC-6F02-46B3-B08B-FE4EC65B30EA}"/>
    <cellStyle name="20% - Énfasis3 2 9 2 2 2" xfId="9054" xr:uid="{FBC4D6FC-7406-4294-8612-15CB40974D11}"/>
    <cellStyle name="20% - Énfasis3 2 9 2 2 2 2" xfId="9055" xr:uid="{92517CA2-514E-4033-87B8-437243182E8C}"/>
    <cellStyle name="20% - Énfasis3 2 9 2 2 2 2 2" xfId="9056" xr:uid="{3575B3B4-2994-4EBD-918B-A06E44947099}"/>
    <cellStyle name="20% - Énfasis3 2 9 2 2 2 2 2 2" xfId="9057" xr:uid="{648E3070-51F1-4843-9550-17A690ACBAAA}"/>
    <cellStyle name="20% - Énfasis3 2 9 2 2 2 2 2 2 2" xfId="9058" xr:uid="{7B188C25-6C59-4EF8-BD18-1D011170BFF8}"/>
    <cellStyle name="20% - Énfasis3 2 9 2 2 2 2 2 3" xfId="9059" xr:uid="{DE4BB772-72D0-44C1-84E8-2848893F3F5C}"/>
    <cellStyle name="20% - Énfasis3 2 9 2 2 2 2 3" xfId="9060" xr:uid="{0624E14F-D7AE-4BF4-B605-BA60DDF9599A}"/>
    <cellStyle name="20% - Énfasis3 2 9 2 2 2 2 3 2" xfId="9061" xr:uid="{34425B9C-6BDB-46B7-9A6B-19DE73A0B36F}"/>
    <cellStyle name="20% - Énfasis3 2 9 2 2 2 2 4" xfId="9062" xr:uid="{DEC6896C-1F80-4B78-B940-6B9585CACBE6}"/>
    <cellStyle name="20% - Énfasis3 2 9 2 2 2 3" xfId="9063" xr:uid="{5DEC8F75-8443-407C-8A43-C86F6F24AE4E}"/>
    <cellStyle name="20% - Énfasis3 2 9 2 2 2 3 2" xfId="9064" xr:uid="{80497A64-BC4B-4756-BB6F-76B3AAF6359E}"/>
    <cellStyle name="20% - Énfasis3 2 9 2 2 2 3 2 2" xfId="9065" xr:uid="{990EA144-D081-4300-AB31-9CF5CB5B19E5}"/>
    <cellStyle name="20% - Énfasis3 2 9 2 2 2 3 3" xfId="9066" xr:uid="{C56D7733-106A-4B24-AB74-A9105C02F833}"/>
    <cellStyle name="20% - Énfasis3 2 9 2 2 2 4" xfId="9067" xr:uid="{0303F234-4D6D-4EE9-9C05-8A7F357E96B7}"/>
    <cellStyle name="20% - Énfasis3 2 9 2 2 2 4 2" xfId="9068" xr:uid="{6CFF07D3-1B36-4C31-93CA-D17C8705E045}"/>
    <cellStyle name="20% - Énfasis3 2 9 2 2 2 5" xfId="9069" xr:uid="{EF4E2BD0-606D-428A-BCAE-705F94F32F99}"/>
    <cellStyle name="20% - Énfasis3 2 9 2 2 3" xfId="9070" xr:uid="{FD9EFCF0-9C43-48C2-888A-410E43AF0BDA}"/>
    <cellStyle name="20% - Énfasis3 2 9 2 2 3 2" xfId="9071" xr:uid="{5E60D7C1-B294-4DB2-B507-D7FE6925B57C}"/>
    <cellStyle name="20% - Énfasis3 2 9 2 2 3 2 2" xfId="9072" xr:uid="{FDE4E33C-BCD5-4052-ADEA-4760A2F37983}"/>
    <cellStyle name="20% - Énfasis3 2 9 2 2 3 2 2 2" xfId="9073" xr:uid="{0711F5B3-734C-45CE-8123-67D35A05933C}"/>
    <cellStyle name="20% - Énfasis3 2 9 2 2 3 2 3" xfId="9074" xr:uid="{A92454EA-116A-46EB-8A41-76C5F889485B}"/>
    <cellStyle name="20% - Énfasis3 2 9 2 2 3 3" xfId="9075" xr:uid="{13179475-26A1-4A4F-9F14-B37D27E9796B}"/>
    <cellStyle name="20% - Énfasis3 2 9 2 2 3 3 2" xfId="9076" xr:uid="{FAE75FFF-96DC-4B81-B084-B26B91BA8881}"/>
    <cellStyle name="20% - Énfasis3 2 9 2 2 3 4" xfId="9077" xr:uid="{465EB535-3C95-4B2A-89CB-5233CFA01F99}"/>
    <cellStyle name="20% - Énfasis3 2 9 2 2 4" xfId="9078" xr:uid="{05EC22F3-6560-458E-89F0-10C2597081D1}"/>
    <cellStyle name="20% - Énfasis3 2 9 2 2 4 2" xfId="9079" xr:uid="{EC8EBC06-1EDC-4A63-8751-4537518C8AC2}"/>
    <cellStyle name="20% - Énfasis3 2 9 2 2 4 2 2" xfId="9080" xr:uid="{B314A4BE-AAB3-4F12-885F-E85558E443E5}"/>
    <cellStyle name="20% - Énfasis3 2 9 2 2 4 3" xfId="9081" xr:uid="{BBE08952-3F18-4E2B-9B0F-9A9300EF52DC}"/>
    <cellStyle name="20% - Énfasis3 2 9 2 2 5" xfId="9082" xr:uid="{776B2B76-B509-4F21-AB35-F435E026F178}"/>
    <cellStyle name="20% - Énfasis3 2 9 2 2 5 2" xfId="9083" xr:uid="{7036A767-16F5-4726-8213-E64458DC5DE1}"/>
    <cellStyle name="20% - Énfasis3 2 9 2 2 6" xfId="9084" xr:uid="{C6D30352-33B8-4585-8997-34DA68EC6C77}"/>
    <cellStyle name="20% - Énfasis3 2 9 2 3" xfId="9085" xr:uid="{ACAA2B69-8D63-453C-8417-261B04391CED}"/>
    <cellStyle name="20% - Énfasis3 2 9 2 3 2" xfId="9086" xr:uid="{23C25A9F-E65A-4279-8A9F-1257844B62B6}"/>
    <cellStyle name="20% - Énfasis3 2 9 2 3 2 2" xfId="9087" xr:uid="{B751C686-A57F-4B30-9CBB-F9F5397B15CD}"/>
    <cellStyle name="20% - Énfasis3 2 9 2 3 2 2 2" xfId="9088" xr:uid="{65291929-4C61-43E7-B51F-E81D866202CE}"/>
    <cellStyle name="20% - Énfasis3 2 9 2 3 2 2 2 2" xfId="9089" xr:uid="{56DF96FC-1E7C-4B66-871A-4198337857FA}"/>
    <cellStyle name="20% - Énfasis3 2 9 2 3 2 2 3" xfId="9090" xr:uid="{5EDF8EAE-3243-4E84-B3E4-EBBE6256B05F}"/>
    <cellStyle name="20% - Énfasis3 2 9 2 3 2 3" xfId="9091" xr:uid="{F9D179A2-B895-4C43-BF2A-321E129544C3}"/>
    <cellStyle name="20% - Énfasis3 2 9 2 3 2 3 2" xfId="9092" xr:uid="{7FE082FB-55E9-4B9F-9994-FF372EB8B2AA}"/>
    <cellStyle name="20% - Énfasis3 2 9 2 3 2 4" xfId="9093" xr:uid="{2836A7D8-4C68-4A4F-9094-6768577E59FD}"/>
    <cellStyle name="20% - Énfasis3 2 9 2 3 3" xfId="9094" xr:uid="{C04341E4-7692-425D-AC59-F7A1F7B8C4D1}"/>
    <cellStyle name="20% - Énfasis3 2 9 2 3 3 2" xfId="9095" xr:uid="{6EC75B2C-8D75-4586-BA51-FAC87715BAFF}"/>
    <cellStyle name="20% - Énfasis3 2 9 2 3 3 2 2" xfId="9096" xr:uid="{887E29AC-B4ED-4009-9A92-51477151CDDC}"/>
    <cellStyle name="20% - Énfasis3 2 9 2 3 3 3" xfId="9097" xr:uid="{564130C9-09AE-4EA4-8D1E-1DD5692F31E9}"/>
    <cellStyle name="20% - Énfasis3 2 9 2 3 4" xfId="9098" xr:uid="{D5CA6166-950F-4490-B32B-8DDEB1A8D436}"/>
    <cellStyle name="20% - Énfasis3 2 9 2 3 4 2" xfId="9099" xr:uid="{E698CC55-FC32-4E9A-A330-F0ECFC4F7EF9}"/>
    <cellStyle name="20% - Énfasis3 2 9 2 3 5" xfId="9100" xr:uid="{80EB6FBF-863B-4114-9529-C2C30C321427}"/>
    <cellStyle name="20% - Énfasis3 2 9 2 4" xfId="9101" xr:uid="{62E5DD36-8FAF-412D-BA2B-C3AC103D1007}"/>
    <cellStyle name="20% - Énfasis3 2 9 2 4 2" xfId="9102" xr:uid="{0432E559-6E39-489A-A196-99A38CC820B4}"/>
    <cellStyle name="20% - Énfasis3 2 9 2 4 2 2" xfId="9103" xr:uid="{7619BBA6-A39F-444C-A4A8-4CD9C39E3E0F}"/>
    <cellStyle name="20% - Énfasis3 2 9 2 4 2 2 2" xfId="9104" xr:uid="{09BF5FD0-68A5-4095-BBC3-06B98796F5EC}"/>
    <cellStyle name="20% - Énfasis3 2 9 2 4 2 3" xfId="9105" xr:uid="{95B4847B-1093-4573-8740-BAB4A294EE07}"/>
    <cellStyle name="20% - Énfasis3 2 9 2 4 3" xfId="9106" xr:uid="{F04D7E5D-68CC-47CD-B1E4-98ED8239C4BC}"/>
    <cellStyle name="20% - Énfasis3 2 9 2 4 3 2" xfId="9107" xr:uid="{1283C5D5-23F3-4CFD-B038-ECEC06F90B44}"/>
    <cellStyle name="20% - Énfasis3 2 9 2 4 4" xfId="9108" xr:uid="{93AEFA75-954E-4864-92A0-9B5E052304AD}"/>
    <cellStyle name="20% - Énfasis3 2 9 2 5" xfId="9109" xr:uid="{28D73412-2ED6-4199-8B3A-B4A9812250F1}"/>
    <cellStyle name="20% - Énfasis3 2 9 2 5 2" xfId="9110" xr:uid="{4B69CC7A-2585-4609-A2B7-17D94FA33947}"/>
    <cellStyle name="20% - Énfasis3 2 9 2 5 2 2" xfId="9111" xr:uid="{24229DC4-DBDE-4F15-9969-3A14FD0F1B1D}"/>
    <cellStyle name="20% - Énfasis3 2 9 2 5 3" xfId="9112" xr:uid="{9CDE281F-D65C-4604-B579-D7542F4DDFDF}"/>
    <cellStyle name="20% - Énfasis3 2 9 2 6" xfId="9113" xr:uid="{BFF074E5-C60E-4AEC-8733-C7E74F784A12}"/>
    <cellStyle name="20% - Énfasis3 2 9 2 6 2" xfId="9114" xr:uid="{3472A570-740F-4121-B429-574712760A4F}"/>
    <cellStyle name="20% - Énfasis3 2 9 2 7" xfId="9115" xr:uid="{195ED9E5-9752-4574-882D-BE1C62218D0B}"/>
    <cellStyle name="20% - Énfasis3 2 9 3" xfId="9116" xr:uid="{BEFE64F7-4EAE-41FF-BF1D-4FE9B4985897}"/>
    <cellStyle name="20% - Énfasis3 2 9 3 2" xfId="9117" xr:uid="{18375BF1-762D-4E8D-AF0C-7EACDCF43E9C}"/>
    <cellStyle name="20% - Énfasis3 2 9 3 2 2" xfId="9118" xr:uid="{BBAB2F5D-9771-4CDD-BDE7-6AE0FF7967BC}"/>
    <cellStyle name="20% - Énfasis3 2 9 3 2 2 2" xfId="9119" xr:uid="{082D5051-D47A-40BE-B7AE-3C1B554F69F7}"/>
    <cellStyle name="20% - Énfasis3 2 9 3 2 2 2 2" xfId="9120" xr:uid="{0FEBBA06-1CC5-401B-BC0A-F526E7A3CF67}"/>
    <cellStyle name="20% - Énfasis3 2 9 3 2 2 2 2 2" xfId="9121" xr:uid="{EE2A719B-6B18-4213-9CF0-487D536DEB9F}"/>
    <cellStyle name="20% - Énfasis3 2 9 3 2 2 2 3" xfId="9122" xr:uid="{8550431A-47EA-4496-8BE3-BDBD939707E5}"/>
    <cellStyle name="20% - Énfasis3 2 9 3 2 2 3" xfId="9123" xr:uid="{7F90F6EA-A539-4B9D-8D18-53562AA4FD25}"/>
    <cellStyle name="20% - Énfasis3 2 9 3 2 2 3 2" xfId="9124" xr:uid="{A44A56C4-995A-4C31-811C-CE472F8017EC}"/>
    <cellStyle name="20% - Énfasis3 2 9 3 2 2 4" xfId="9125" xr:uid="{70F1DF7F-6742-4B7F-B81A-1E8E1A0FE1C4}"/>
    <cellStyle name="20% - Énfasis3 2 9 3 2 3" xfId="9126" xr:uid="{F2B46E6C-2ED1-45DF-9DC0-3825AAD95713}"/>
    <cellStyle name="20% - Énfasis3 2 9 3 2 3 2" xfId="9127" xr:uid="{9DCC43DA-38CD-4320-AA0A-6820588F5B56}"/>
    <cellStyle name="20% - Énfasis3 2 9 3 2 3 2 2" xfId="9128" xr:uid="{A07F66CD-7987-449A-8CCA-AA71A4B2AE8F}"/>
    <cellStyle name="20% - Énfasis3 2 9 3 2 3 3" xfId="9129" xr:uid="{602E3A69-B26A-4D5A-8E94-7259658E12DA}"/>
    <cellStyle name="20% - Énfasis3 2 9 3 2 4" xfId="9130" xr:uid="{BCDF5566-8009-442D-B736-3E585063A2E0}"/>
    <cellStyle name="20% - Énfasis3 2 9 3 2 4 2" xfId="9131" xr:uid="{1AA54957-1FA8-469D-9E09-10A811264938}"/>
    <cellStyle name="20% - Énfasis3 2 9 3 2 5" xfId="9132" xr:uid="{0E2176F0-6CA0-441F-993A-48F1979F6464}"/>
    <cellStyle name="20% - Énfasis3 2 9 3 3" xfId="9133" xr:uid="{A609223E-CA8B-4495-ACF6-3C1741E4B22A}"/>
    <cellStyle name="20% - Énfasis3 2 9 3 3 2" xfId="9134" xr:uid="{6E5D32FE-9587-4246-AD1A-83EDA9E50597}"/>
    <cellStyle name="20% - Énfasis3 2 9 3 3 2 2" xfId="9135" xr:uid="{74C40C68-1F51-497E-9DE1-4537FB55AAC1}"/>
    <cellStyle name="20% - Énfasis3 2 9 3 3 2 2 2" xfId="9136" xr:uid="{61B3AE8C-A99D-4D79-BDA1-D16D1FAB2D4E}"/>
    <cellStyle name="20% - Énfasis3 2 9 3 3 2 3" xfId="9137" xr:uid="{AD1DD083-4450-4536-AA7C-145AC7111FCA}"/>
    <cellStyle name="20% - Énfasis3 2 9 3 3 3" xfId="9138" xr:uid="{C6E26DB0-5D64-4F9C-84D3-82795D69257A}"/>
    <cellStyle name="20% - Énfasis3 2 9 3 3 3 2" xfId="9139" xr:uid="{3FFC0525-0A21-49CB-B39E-05F15D2FBADF}"/>
    <cellStyle name="20% - Énfasis3 2 9 3 3 4" xfId="9140" xr:uid="{86EDFEC2-3B64-4E66-8406-A28330199A36}"/>
    <cellStyle name="20% - Énfasis3 2 9 3 4" xfId="9141" xr:uid="{4750AC8E-BE45-4039-81EB-529FBEFBC04A}"/>
    <cellStyle name="20% - Énfasis3 2 9 3 4 2" xfId="9142" xr:uid="{5C51388F-765F-4D0B-BC87-5252D94CDAC9}"/>
    <cellStyle name="20% - Énfasis3 2 9 3 4 2 2" xfId="9143" xr:uid="{B1EFD3B7-FE5D-46B9-9162-2D19AC49FE52}"/>
    <cellStyle name="20% - Énfasis3 2 9 3 4 3" xfId="9144" xr:uid="{A5528B20-CD90-4B14-902D-98DBDB4604D2}"/>
    <cellStyle name="20% - Énfasis3 2 9 3 5" xfId="9145" xr:uid="{1EE56520-1518-4127-B4C3-D3FB09D398AC}"/>
    <cellStyle name="20% - Énfasis3 2 9 3 5 2" xfId="9146" xr:uid="{175AC32D-1851-4DD1-A3E6-2A66713856CE}"/>
    <cellStyle name="20% - Énfasis3 2 9 3 6" xfId="9147" xr:uid="{D0D86326-B233-4322-BB1B-75FFC9CA67C9}"/>
    <cellStyle name="20% - Énfasis3 2 9 4" xfId="9148" xr:uid="{F6788F7F-4912-4030-B031-88C6D843DC9C}"/>
    <cellStyle name="20% - Énfasis3 2 9 4 2" xfId="9149" xr:uid="{C0E88148-F370-41C0-B7A7-80D9F6EB9F11}"/>
    <cellStyle name="20% - Énfasis3 2 9 4 2 2" xfId="9150" xr:uid="{4951136C-792B-4CC7-92BD-5206CB4D2E8D}"/>
    <cellStyle name="20% - Énfasis3 2 9 4 2 2 2" xfId="9151" xr:uid="{451B8749-F766-4ADB-9CE1-C50E380C8ECD}"/>
    <cellStyle name="20% - Énfasis3 2 9 4 2 2 2 2" xfId="9152" xr:uid="{EE7CDA48-5C61-4133-BCF4-872C90C33B6E}"/>
    <cellStyle name="20% - Énfasis3 2 9 4 2 2 3" xfId="9153" xr:uid="{56D68BF1-A005-468F-A1A3-9926C41E92BE}"/>
    <cellStyle name="20% - Énfasis3 2 9 4 2 3" xfId="9154" xr:uid="{5EC67B57-C595-4A15-A102-AB530E81F4ED}"/>
    <cellStyle name="20% - Énfasis3 2 9 4 2 3 2" xfId="9155" xr:uid="{DCC93E84-248C-4CBB-8740-9CC2EDD72A62}"/>
    <cellStyle name="20% - Énfasis3 2 9 4 2 4" xfId="9156" xr:uid="{7881E645-AEB3-4753-B0EE-879F5487CBB8}"/>
    <cellStyle name="20% - Énfasis3 2 9 4 3" xfId="9157" xr:uid="{B2607679-486C-45F5-852B-8AA6094DB39D}"/>
    <cellStyle name="20% - Énfasis3 2 9 4 3 2" xfId="9158" xr:uid="{1BF0EDC2-5A33-4D1B-B4B0-E82564607DF3}"/>
    <cellStyle name="20% - Énfasis3 2 9 4 3 2 2" xfId="9159" xr:uid="{28081E54-82E7-4AA6-9949-3038FF069E60}"/>
    <cellStyle name="20% - Énfasis3 2 9 4 3 3" xfId="9160" xr:uid="{3CC25F49-D7C7-4AE7-8208-C69211CFC783}"/>
    <cellStyle name="20% - Énfasis3 2 9 4 4" xfId="9161" xr:uid="{EBF5D5B8-216E-4A5A-8583-579B5BA2617D}"/>
    <cellStyle name="20% - Énfasis3 2 9 4 4 2" xfId="9162" xr:uid="{763CAC68-8623-4261-A218-70C7F8C7133C}"/>
    <cellStyle name="20% - Énfasis3 2 9 4 5" xfId="9163" xr:uid="{1093E93D-6743-4EFF-8594-8CD59D382F87}"/>
    <cellStyle name="20% - Énfasis3 2 9 5" xfId="9164" xr:uid="{839301BE-25C3-4781-9214-B291680A58D4}"/>
    <cellStyle name="20% - Énfasis3 2 9 5 2" xfId="9165" xr:uid="{8943DCDD-F866-4DF5-8B58-FDDD041E7415}"/>
    <cellStyle name="20% - Énfasis3 2 9 5 2 2" xfId="9166" xr:uid="{25CB8476-C522-4BBD-B22E-7A782F437105}"/>
    <cellStyle name="20% - Énfasis3 2 9 5 2 2 2" xfId="9167" xr:uid="{5BEE4CD5-DBE0-4ECD-8C47-37CB5FF01BCC}"/>
    <cellStyle name="20% - Énfasis3 2 9 5 2 3" xfId="9168" xr:uid="{882F1A98-1910-444F-91D2-4891D7D67DE8}"/>
    <cellStyle name="20% - Énfasis3 2 9 5 3" xfId="9169" xr:uid="{A132DAB5-7CA2-438F-B9AC-42A782D5AA0E}"/>
    <cellStyle name="20% - Énfasis3 2 9 5 3 2" xfId="9170" xr:uid="{746EDA1D-1895-4D08-BBB4-5E4B7BC623F4}"/>
    <cellStyle name="20% - Énfasis3 2 9 5 4" xfId="9171" xr:uid="{6960025F-D86F-4286-9711-172CCB2A78C5}"/>
    <cellStyle name="20% - Énfasis3 2 9 6" xfId="9172" xr:uid="{4D449451-47E5-4637-B18F-9BCF04B07DF4}"/>
    <cellStyle name="20% - Énfasis3 2 9 6 2" xfId="9173" xr:uid="{E266B7FF-CB2F-4541-9252-3B28B98CB15F}"/>
    <cellStyle name="20% - Énfasis3 2 9 6 2 2" xfId="9174" xr:uid="{D32B6E92-59E2-4965-A158-DE98D9FF9E55}"/>
    <cellStyle name="20% - Énfasis3 2 9 6 3" xfId="9175" xr:uid="{306AAE1A-42A7-4467-B0EC-071A67B63E1A}"/>
    <cellStyle name="20% - Énfasis3 2 9 7" xfId="9176" xr:uid="{9335C76D-BB59-4CF1-A4D1-F39AD9DAF12A}"/>
    <cellStyle name="20% - Énfasis3 2 9 7 2" xfId="9177" xr:uid="{3D4D5FEE-CACB-4D3D-838B-99EA18AB0FD5}"/>
    <cellStyle name="20% - Énfasis3 2 9 8" xfId="9178" xr:uid="{7A347DB9-4D97-4BEE-967E-13649C75546B}"/>
    <cellStyle name="20% - Énfasis3 20" xfId="9179" xr:uid="{67B6884E-165E-4213-ABB2-9C59DE512A36}"/>
    <cellStyle name="20% - Énfasis3 20 2" xfId="9180" xr:uid="{E289DBE7-B6B9-486B-9ED9-0547AC349320}"/>
    <cellStyle name="20% - Énfasis3 20 2 2" xfId="9181" xr:uid="{C5165D67-A45E-42DC-9DD4-D5C0CA4ECC5D}"/>
    <cellStyle name="20% - Énfasis3 20 2 2 2" xfId="9182" xr:uid="{EF644A68-72C0-4B2D-985D-DFD44B5B736D}"/>
    <cellStyle name="20% - Énfasis3 20 2 2 2 2" xfId="9183" xr:uid="{A59C9E8F-2FFD-47C8-AF44-368DA76C6167}"/>
    <cellStyle name="20% - Énfasis3 20 2 2 3" xfId="9184" xr:uid="{B7843655-F733-4F59-A15E-B052F5CB8FCE}"/>
    <cellStyle name="20% - Énfasis3 20 2 3" xfId="9185" xr:uid="{D25A5A14-6643-4074-A400-9CA1C045DC0F}"/>
    <cellStyle name="20% - Énfasis3 20 2 3 2" xfId="9186" xr:uid="{005720F5-55B5-4FE7-B876-1D294E0A3FBB}"/>
    <cellStyle name="20% - Énfasis3 20 2 4" xfId="9187" xr:uid="{6AB629BD-1A10-479E-8C2D-5987B3FF46D5}"/>
    <cellStyle name="20% - Énfasis3 20 3" xfId="9188" xr:uid="{0FAC1E90-0DFF-418D-9D07-DF5AD4F860E0}"/>
    <cellStyle name="20% - Énfasis3 20 3 2" xfId="9189" xr:uid="{45E0D634-8C19-4906-8FFE-2DA627EC6ACE}"/>
    <cellStyle name="20% - Énfasis3 20 3 2 2" xfId="9190" xr:uid="{FA57100C-DA80-4570-8E59-01400CEA7520}"/>
    <cellStyle name="20% - Énfasis3 20 3 3" xfId="9191" xr:uid="{0D90666F-AADE-4F6B-8C89-6EDE35F197D6}"/>
    <cellStyle name="20% - Énfasis3 20 4" xfId="9192" xr:uid="{69ECD314-F19E-44CD-8B48-1766F91F3786}"/>
    <cellStyle name="20% - Énfasis3 20 4 2" xfId="9193" xr:uid="{C2F3C258-6D00-43A9-82F7-808F0A211285}"/>
    <cellStyle name="20% - Énfasis3 20 5" xfId="9194" xr:uid="{C742886F-6CF3-4CBB-B1D1-40BD06895EB3}"/>
    <cellStyle name="20% - Énfasis3 21" xfId="9195" xr:uid="{55C4E22D-2DC3-4B5C-9B67-0CAE976A978E}"/>
    <cellStyle name="20% - Énfasis3 21 2" xfId="9196" xr:uid="{9FA5704F-AA8E-483C-B343-626885C2513A}"/>
    <cellStyle name="20% - Énfasis3 21 2 2" xfId="9197" xr:uid="{810E35F1-4B99-4F11-B044-D083B57EF797}"/>
    <cellStyle name="20% - Énfasis3 21 2 2 2" xfId="9198" xr:uid="{CB23B26A-034C-453E-B3E8-D15EA7BEE199}"/>
    <cellStyle name="20% - Énfasis3 21 2 3" xfId="9199" xr:uid="{70765B17-1091-4B9F-8F8A-73B8550A4D0C}"/>
    <cellStyle name="20% - Énfasis3 21 3" xfId="9200" xr:uid="{41C99100-AA0E-4686-AD47-CD9DA76F42F4}"/>
    <cellStyle name="20% - Énfasis3 21 3 2" xfId="9201" xr:uid="{2AC8E957-4E05-42FA-96F7-3B6F11FA4860}"/>
    <cellStyle name="20% - Énfasis3 21 4" xfId="9202" xr:uid="{CEAA11A3-70C8-4D5D-A334-3E44C613FA24}"/>
    <cellStyle name="20% - Énfasis3 22" xfId="9203" xr:uid="{BAEC6A30-3C40-4255-A131-BFD3EA603580}"/>
    <cellStyle name="20% - Énfasis3 22 2" xfId="9204" xr:uid="{6381FFA7-6C6C-49A5-8CC4-7D78FF72780A}"/>
    <cellStyle name="20% - Énfasis3 22 2 2" xfId="9205" xr:uid="{D9665480-30D1-46E4-9A29-3B4CA18D4668}"/>
    <cellStyle name="20% - Énfasis3 22 2 2 2" xfId="9206" xr:uid="{099CED3A-1490-4748-B067-686FA2E0B10E}"/>
    <cellStyle name="20% - Énfasis3 22 2 3" xfId="9207" xr:uid="{ACD2AFEA-9CE6-4879-8B7B-39EAC8262D34}"/>
    <cellStyle name="20% - Énfasis3 22 3" xfId="9208" xr:uid="{D6F89BCA-39B4-4335-A72B-2212D1E02979}"/>
    <cellStyle name="20% - Énfasis3 22 3 2" xfId="9209" xr:uid="{703CE869-736B-488C-A759-BEBE0F8C8F5E}"/>
    <cellStyle name="20% - Énfasis3 22 4" xfId="9210" xr:uid="{0EF41EFD-0FD2-42E6-AC47-2442661B97AD}"/>
    <cellStyle name="20% - Énfasis3 23" xfId="9211" xr:uid="{6619B0E4-ECFA-41F9-B1BE-96DB61C0BC9E}"/>
    <cellStyle name="20% - Énfasis3 23 2" xfId="9212" xr:uid="{1347D4F9-0776-4E39-8303-66CB2E75A98C}"/>
    <cellStyle name="20% - Énfasis3 23 2 2" xfId="9213" xr:uid="{E8FA686F-88D9-4813-B965-9CAAE667602B}"/>
    <cellStyle name="20% - Énfasis3 23 2 2 2" xfId="9214" xr:uid="{B2B7399E-9357-4FAA-9BBC-782BE322E522}"/>
    <cellStyle name="20% - Énfasis3 23 2 3" xfId="9215" xr:uid="{E5F23A55-EF73-457C-9CC9-D76A3F63D0E5}"/>
    <cellStyle name="20% - Énfasis3 23 3" xfId="9216" xr:uid="{B658EF3D-6A63-4A98-A7BE-982CA024E088}"/>
    <cellStyle name="20% - Énfasis3 23 3 2" xfId="9217" xr:uid="{7FA3FB60-DB44-416E-8A16-8D8550FAA269}"/>
    <cellStyle name="20% - Énfasis3 23 4" xfId="9218" xr:uid="{9D5B262F-84BD-4A46-B63E-098B4B33A3B2}"/>
    <cellStyle name="20% - Énfasis3 24" xfId="9219" xr:uid="{DCB2D7D4-ECDB-4504-AAE6-94EAA5637A84}"/>
    <cellStyle name="20% - Énfasis3 24 2" xfId="9220" xr:uid="{3D2B3AF9-0074-4865-93DA-535FD6095210}"/>
    <cellStyle name="20% - Énfasis3 24 2 2" xfId="9221" xr:uid="{038E06CB-E91C-43E5-8487-CA3E564C569D}"/>
    <cellStyle name="20% - Énfasis3 24 3" xfId="9222" xr:uid="{2B4C333D-B554-4D03-A7EA-3CE26972F792}"/>
    <cellStyle name="20% - Énfasis3 25" xfId="9223" xr:uid="{FDAD3818-0762-4D99-87D5-7791B6FE37C6}"/>
    <cellStyle name="20% - Énfasis3 25 2" xfId="9224" xr:uid="{4F77B0E4-0DB2-4E54-8F5F-B25D8B0D2165}"/>
    <cellStyle name="20% - Énfasis3 26" xfId="9225" xr:uid="{B1421F8E-19FD-45C7-89BA-783C45ADF1D0}"/>
    <cellStyle name="20% - Énfasis3 26 2" xfId="9226" xr:uid="{4C498A2B-7B7E-4BE6-A6F2-402E385287D3}"/>
    <cellStyle name="20% - Énfasis3 27" xfId="9227" xr:uid="{0E6EB428-5FB3-451D-A374-D0027A949AF9}"/>
    <cellStyle name="20% - Énfasis3 27 2" xfId="9228" xr:uid="{C2AD9FD9-BC70-4001-8868-20C6717742E9}"/>
    <cellStyle name="20% - Énfasis3 28" xfId="9229" xr:uid="{6ABCE9FE-7F93-4DCE-83EA-D96156C5ABBF}"/>
    <cellStyle name="20% - Énfasis3 29" xfId="9230" xr:uid="{3B25961C-63AF-432F-A14D-46EB579F022C}"/>
    <cellStyle name="20% - Énfasis3 3" xfId="9231" xr:uid="{E09025DD-9947-45EA-80EC-FB4E6081EB38}"/>
    <cellStyle name="20% - Énfasis3 3 10" xfId="9232" xr:uid="{493FFFBB-272D-455B-85F2-E86BABE63C72}"/>
    <cellStyle name="20% - Énfasis3 3 11" xfId="9233" xr:uid="{C4B34EE6-1CC8-40C3-B39C-0A237F5DFC4B}"/>
    <cellStyle name="20% - Énfasis3 3 12" xfId="9234" xr:uid="{7E6C8E49-9839-4AEB-A884-61371C6C7A5F}"/>
    <cellStyle name="20% - Énfasis3 3 2" xfId="9235" xr:uid="{EEE775D7-87F7-4F32-8008-F7FBDBC177A3}"/>
    <cellStyle name="20% - Énfasis3 3 2 10" xfId="9236" xr:uid="{ED9771F3-FA99-4B50-A2A1-6CC232503570}"/>
    <cellStyle name="20% - Énfasis3 3 2 11" xfId="9237" xr:uid="{A1246DED-2EC2-4182-A250-86B87D2A8FC2}"/>
    <cellStyle name="20% - Énfasis3 3 2 2" xfId="9238" xr:uid="{30A663E9-585B-44AE-B9C9-EEA0C338E49C}"/>
    <cellStyle name="20% - Énfasis3 3 2 2 10" xfId="9239" xr:uid="{D0E20844-9596-44CB-AAC3-562616C437C3}"/>
    <cellStyle name="20% - Énfasis3 3 2 2 2" xfId="9240" xr:uid="{E39B869C-646A-459E-839C-1FE37D0A25A0}"/>
    <cellStyle name="20% - Énfasis3 3 2 2 2 2" xfId="9241" xr:uid="{BEAE1B29-A3B1-4821-8F53-9860EF0E1BFB}"/>
    <cellStyle name="20% - Énfasis3 3 2 2 2 2 2" xfId="9242" xr:uid="{AB7DA981-7B07-408C-8774-E304D7E2C5AD}"/>
    <cellStyle name="20% - Énfasis3 3 2 2 2 2 2 2" xfId="9243" xr:uid="{C93C24B9-1DF2-4B95-A56B-B58B15E9C565}"/>
    <cellStyle name="20% - Énfasis3 3 2 2 2 2 2 2 2" xfId="9244" xr:uid="{8855A6DC-D705-4282-8B50-161B819AF61A}"/>
    <cellStyle name="20% - Énfasis3 3 2 2 2 2 2 3" xfId="9245" xr:uid="{806F7B96-8449-4831-AEAB-A6D11ABBB8EB}"/>
    <cellStyle name="20% - Énfasis3 3 2 2 2 2 3" xfId="9246" xr:uid="{4A06D50A-D41A-4373-906C-DFB59E4D6AD8}"/>
    <cellStyle name="20% - Énfasis3 3 2 2 2 2 3 2" xfId="9247" xr:uid="{9CED759E-3060-4516-ABFF-D55A2321A3D3}"/>
    <cellStyle name="20% - Énfasis3 3 2 2 2 2 4" xfId="9248" xr:uid="{BDAEF74E-1F75-4F82-B66F-750F453C363C}"/>
    <cellStyle name="20% - Énfasis3 3 2 2 2 3" xfId="9249" xr:uid="{E244E333-8708-4A32-9593-1FD3C9A1A19A}"/>
    <cellStyle name="20% - Énfasis3 3 2 2 2 3 2" xfId="9250" xr:uid="{830F195C-2ACD-4F4F-8FD2-ACA5555E5AE0}"/>
    <cellStyle name="20% - Énfasis3 3 2 2 2 3 2 2" xfId="9251" xr:uid="{840C3B32-501A-4AD3-9761-CD641ECB9508}"/>
    <cellStyle name="20% - Énfasis3 3 2 2 2 3 3" xfId="9252" xr:uid="{EE38431E-008C-4230-8F29-577EE67C2EE5}"/>
    <cellStyle name="20% - Énfasis3 3 2 2 2 4" xfId="9253" xr:uid="{E7D778FA-1681-488F-BB4B-9ED1622CA51D}"/>
    <cellStyle name="20% - Énfasis3 3 2 2 2 4 2" xfId="9254" xr:uid="{52379DAA-A560-48FE-B8F0-29ED6B074BA6}"/>
    <cellStyle name="20% - Énfasis3 3 2 2 2 5" xfId="9255" xr:uid="{453636EB-94BC-4D6D-9780-C7820FF9E518}"/>
    <cellStyle name="20% - Énfasis3 3 2 2 2 6" xfId="9256" xr:uid="{81190F6C-CB48-4EF4-A2F2-0F8CC04E7B24}"/>
    <cellStyle name="20% - Énfasis3 3 2 2 2 7" xfId="9257" xr:uid="{B69EC7F0-311A-475F-B8C5-2040E207602B}"/>
    <cellStyle name="20% - Énfasis3 3 2 2 2 8" xfId="9258" xr:uid="{A5176886-97DD-4EB4-AC98-937DA595DA31}"/>
    <cellStyle name="20% - Énfasis3 3 2 2 2 9" xfId="9259" xr:uid="{99C6AE74-532B-478E-950D-08BA0C1C6DF1}"/>
    <cellStyle name="20% - Énfasis3 3 2 2 2_37. RESULTADO NEGOCIOS YOY" xfId="9260" xr:uid="{905FE3B9-AF37-4BD0-8BDC-F0C789514EEF}"/>
    <cellStyle name="20% - Énfasis3 3 2 2 3" xfId="9261" xr:uid="{FF2CC40C-E3A2-40C9-B533-13E39A32791E}"/>
    <cellStyle name="20% - Énfasis3 3 2 2 3 2" xfId="9262" xr:uid="{D71F7312-1AF0-4F19-923F-68089BD636DD}"/>
    <cellStyle name="20% - Énfasis3 3 2 2 3 2 2" xfId="9263" xr:uid="{DA9A0EF7-BFD5-4965-ADAE-9A7B9784D672}"/>
    <cellStyle name="20% - Énfasis3 3 2 2 3 2 2 2" xfId="9264" xr:uid="{10101924-BD3E-43B4-91ED-665B32F1FFAE}"/>
    <cellStyle name="20% - Énfasis3 3 2 2 3 2 3" xfId="9265" xr:uid="{0AB0AF6A-4CF0-4295-846F-1F121194486D}"/>
    <cellStyle name="20% - Énfasis3 3 2 2 3 3" xfId="9266" xr:uid="{44373F35-3F74-4E7F-B7BF-D73E3E5B124A}"/>
    <cellStyle name="20% - Énfasis3 3 2 2 3 3 2" xfId="9267" xr:uid="{3D42F68F-4BB7-4D89-AED6-20D3C79F4120}"/>
    <cellStyle name="20% - Énfasis3 3 2 2 3 4" xfId="9268" xr:uid="{3F04EB93-AC5C-4EA7-BC93-8A01E1CB3162}"/>
    <cellStyle name="20% - Énfasis3 3 2 2 4" xfId="9269" xr:uid="{3E036454-D438-4946-9EB8-2E8A500CC902}"/>
    <cellStyle name="20% - Énfasis3 3 2 2 4 2" xfId="9270" xr:uid="{EB56E1C6-1EE5-4395-A593-0067C53D6EAF}"/>
    <cellStyle name="20% - Énfasis3 3 2 2 4 2 2" xfId="9271" xr:uid="{A7900C3F-C2A2-4581-B5FB-D3B3D403FA40}"/>
    <cellStyle name="20% - Énfasis3 3 2 2 4 3" xfId="9272" xr:uid="{EBDB0118-95FE-408A-B300-17C98FD0B7B3}"/>
    <cellStyle name="20% - Énfasis3 3 2 2 5" xfId="9273" xr:uid="{B12D0C48-251D-4F91-9B20-2D19A0539DAB}"/>
    <cellStyle name="20% - Énfasis3 3 2 2 5 2" xfId="9274" xr:uid="{42C51B85-AF67-48EB-8BD1-BF353F82E2FA}"/>
    <cellStyle name="20% - Énfasis3 3 2 2 6" xfId="9275" xr:uid="{BF1BC237-61F7-49A3-A447-0ED7007D2D9E}"/>
    <cellStyle name="20% - Énfasis3 3 2 2 7" xfId="9276" xr:uid="{3BDA83DD-ED9B-489D-A58F-31ECB442824A}"/>
    <cellStyle name="20% - Énfasis3 3 2 2 8" xfId="9277" xr:uid="{E03E6199-FEA0-4B43-8AE3-028893BBFFF9}"/>
    <cellStyle name="20% - Énfasis3 3 2 2 9" xfId="9278" xr:uid="{AE9C72EA-D673-4577-AF1A-88D80C3EB705}"/>
    <cellStyle name="20% - Énfasis3 3 2 2_37. RESULTADO NEGOCIOS YOY" xfId="9279" xr:uid="{625BDDFE-F085-43F3-8BBE-950F9E209C21}"/>
    <cellStyle name="20% - Énfasis3 3 2 3" xfId="9280" xr:uid="{D824EBD0-0EC2-407E-ADF8-400BE54726CC}"/>
    <cellStyle name="20% - Énfasis3 3 2 3 2" xfId="9281" xr:uid="{18A0381D-C78C-43DF-93FE-B659FE72178D}"/>
    <cellStyle name="20% - Énfasis3 3 2 3 2 2" xfId="9282" xr:uid="{C7FCC8EA-0E68-454F-8469-C175FAEB8A6B}"/>
    <cellStyle name="20% - Énfasis3 3 2 3 2 2 2" xfId="9283" xr:uid="{AB00DC69-3205-4F86-8878-A5FE325D8D3C}"/>
    <cellStyle name="20% - Énfasis3 3 2 3 2 2 2 2" xfId="9284" xr:uid="{4EA58117-09FE-4375-B518-1666C143B56F}"/>
    <cellStyle name="20% - Énfasis3 3 2 3 2 2 3" xfId="9285" xr:uid="{EE285EAD-A038-411D-B743-00672B8D5AF2}"/>
    <cellStyle name="20% - Énfasis3 3 2 3 2 3" xfId="9286" xr:uid="{36E864A5-5430-401B-9543-9AEBC747EE8B}"/>
    <cellStyle name="20% - Énfasis3 3 2 3 2 3 2" xfId="9287" xr:uid="{E73BB710-7E50-44DA-A6CF-325F417170F2}"/>
    <cellStyle name="20% - Énfasis3 3 2 3 2 4" xfId="9288" xr:uid="{FF56A728-7E21-4A72-B8F4-855BA1B18896}"/>
    <cellStyle name="20% - Énfasis3 3 2 3 3" xfId="9289" xr:uid="{4CE739C0-243B-4861-99FD-45CEF6A4C086}"/>
    <cellStyle name="20% - Énfasis3 3 2 3 3 2" xfId="9290" xr:uid="{92E51088-54A5-406F-B37A-A007EF24088A}"/>
    <cellStyle name="20% - Énfasis3 3 2 3 3 2 2" xfId="9291" xr:uid="{654BBD87-F007-4CDA-8D18-63BCA5959F6E}"/>
    <cellStyle name="20% - Énfasis3 3 2 3 3 3" xfId="9292" xr:uid="{5B0750B2-CCAF-452E-8613-1C469BEF16A7}"/>
    <cellStyle name="20% - Énfasis3 3 2 3 4" xfId="9293" xr:uid="{2D68DB18-876A-4221-974E-E4791C1304DC}"/>
    <cellStyle name="20% - Énfasis3 3 2 3 4 2" xfId="9294" xr:uid="{346D3A21-82A0-4942-BC09-7F642D53A634}"/>
    <cellStyle name="20% - Énfasis3 3 2 3 5" xfId="9295" xr:uid="{9742ECF9-84F8-40FF-9EEC-F7DE581845CE}"/>
    <cellStyle name="20% - Énfasis3 3 2 3 6" xfId="9296" xr:uid="{75534364-4B18-4E27-BE9C-BA031863FCC7}"/>
    <cellStyle name="20% - Énfasis3 3 2 3 7" xfId="9297" xr:uid="{7FE99D5D-A820-4E49-91B4-4F9ADC357F78}"/>
    <cellStyle name="20% - Énfasis3 3 2 3 8" xfId="9298" xr:uid="{2BAE0453-F47B-48F5-84B6-775EDED75F08}"/>
    <cellStyle name="20% - Énfasis3 3 2 3 9" xfId="9299" xr:uid="{5F1EE985-937F-4994-8EF8-E37DDB9D3B06}"/>
    <cellStyle name="20% - Énfasis3 3 2 3_37. RESULTADO NEGOCIOS YOY" xfId="9300" xr:uid="{EAF4DC21-E0AC-4DC4-87C4-27D762A2DEA9}"/>
    <cellStyle name="20% - Énfasis3 3 2 4" xfId="9301" xr:uid="{FB55405E-D1F4-4D98-A9CB-21EAD4F804E4}"/>
    <cellStyle name="20% - Énfasis3 3 2 4 2" xfId="9302" xr:uid="{C1B2A0D8-4F80-4B3A-98A2-95FD964DA5BF}"/>
    <cellStyle name="20% - Énfasis3 3 2 4 2 2" xfId="9303" xr:uid="{2FA0E143-92B8-4AE0-A447-A31465886BCF}"/>
    <cellStyle name="20% - Énfasis3 3 2 4 2 2 2" xfId="9304" xr:uid="{283EF90C-1D4E-4C02-8A6B-485D1E7CF4AC}"/>
    <cellStyle name="20% - Énfasis3 3 2 4 2 3" xfId="9305" xr:uid="{86CA3E37-A2B5-4357-A844-839272FC9A20}"/>
    <cellStyle name="20% - Énfasis3 3 2 4 3" xfId="9306" xr:uid="{5DE2526D-F1B2-4B4B-99E5-D7433B218015}"/>
    <cellStyle name="20% - Énfasis3 3 2 4 3 2" xfId="9307" xr:uid="{DC08A7C1-E298-4171-B610-0CEAB7B572C5}"/>
    <cellStyle name="20% - Énfasis3 3 2 4 4" xfId="9308" xr:uid="{93314BD1-A1A6-43AB-8D48-4D870EA32DAE}"/>
    <cellStyle name="20% - Énfasis3 3 2 5" xfId="9309" xr:uid="{62FCE05D-B94B-42BD-9D9D-40F39EC8B493}"/>
    <cellStyle name="20% - Énfasis3 3 2 5 2" xfId="9310" xr:uid="{7E1D3123-0742-4A6E-B5DE-66728109F05E}"/>
    <cellStyle name="20% - Énfasis3 3 2 5 2 2" xfId="9311" xr:uid="{C626CA2E-6AFA-488F-95AE-8108B126AA92}"/>
    <cellStyle name="20% - Énfasis3 3 2 5 3" xfId="9312" xr:uid="{9F39D30F-4279-4E0E-B19B-AB93BFDFFE95}"/>
    <cellStyle name="20% - Énfasis3 3 2 6" xfId="9313" xr:uid="{3999996A-42D3-46D8-B2CA-0E65326F717C}"/>
    <cellStyle name="20% - Énfasis3 3 2 6 2" xfId="9314" xr:uid="{76E5C3F0-7DFD-4DDB-B22B-6C49CF4ACDD0}"/>
    <cellStyle name="20% - Énfasis3 3 2 7" xfId="9315" xr:uid="{0A71F5FE-9737-4941-B684-5388D16FA871}"/>
    <cellStyle name="20% - Énfasis3 3 2 8" xfId="9316" xr:uid="{10C8B5FD-FA6D-4DB7-B7C6-6B2067B4D9F7}"/>
    <cellStyle name="20% - Énfasis3 3 2 9" xfId="9317" xr:uid="{29638072-2D08-4DE7-B1E6-4400A7CB7DF5}"/>
    <cellStyle name="20% - Énfasis3 3 2_37. RESULTADO NEGOCIOS YOY" xfId="9318" xr:uid="{4C0270C2-F0C9-45B6-8F55-E0F5AFE4F7C2}"/>
    <cellStyle name="20% - Énfasis3 3 3" xfId="9319" xr:uid="{122D10EA-0684-46CE-90F6-6E872FC52E38}"/>
    <cellStyle name="20% - Énfasis3 3 3 10" xfId="9320" xr:uid="{C24E0DDD-1DA2-434E-8068-B6B36F16FA46}"/>
    <cellStyle name="20% - Énfasis3 3 3 2" xfId="9321" xr:uid="{0B94C82B-990C-4EAC-8138-A80F854368F3}"/>
    <cellStyle name="20% - Énfasis3 3 3 2 2" xfId="9322" xr:uid="{E5189CB3-45D6-41C9-B6CA-0971C229EA6A}"/>
    <cellStyle name="20% - Énfasis3 3 3 2 2 2" xfId="9323" xr:uid="{AC7D831F-5731-4C02-9B94-0F0A82C3577A}"/>
    <cellStyle name="20% - Énfasis3 3 3 2 2 2 2" xfId="9324" xr:uid="{FB6ACDA7-8483-4BBE-9101-3FC9F64751E4}"/>
    <cellStyle name="20% - Énfasis3 3 3 2 2 2 2 2" xfId="9325" xr:uid="{5D19FCEC-942B-43E3-83CE-26990FFC2B6F}"/>
    <cellStyle name="20% - Énfasis3 3 3 2 2 2 3" xfId="9326" xr:uid="{1B4E9B84-AB4C-4303-9DC9-0A2AE164F71A}"/>
    <cellStyle name="20% - Énfasis3 3 3 2 2 3" xfId="9327" xr:uid="{DF8A7987-075A-4AA1-A6BD-B9F08BF958A5}"/>
    <cellStyle name="20% - Énfasis3 3 3 2 2 3 2" xfId="9328" xr:uid="{C402DED2-9817-4A77-8B8E-5E12C3716686}"/>
    <cellStyle name="20% - Énfasis3 3 3 2 2 4" xfId="9329" xr:uid="{D8192CE8-1A9D-42B8-914A-80C150B5DFCA}"/>
    <cellStyle name="20% - Énfasis3 3 3 2 3" xfId="9330" xr:uid="{0C193599-CC37-4BBF-841E-20690B066058}"/>
    <cellStyle name="20% - Énfasis3 3 3 2 3 2" xfId="9331" xr:uid="{B3C90B00-935C-4F9E-AFC9-74C6B5E38F05}"/>
    <cellStyle name="20% - Énfasis3 3 3 2 3 2 2" xfId="9332" xr:uid="{BD8975CD-783D-4F62-AA98-1A5DDA9C24D0}"/>
    <cellStyle name="20% - Énfasis3 3 3 2 3 3" xfId="9333" xr:uid="{7F6B33B0-76A9-439D-8869-03426828985F}"/>
    <cellStyle name="20% - Énfasis3 3 3 2 4" xfId="9334" xr:uid="{389B3256-B3D9-4822-AD77-ECFEBEAD6C74}"/>
    <cellStyle name="20% - Énfasis3 3 3 2 4 2" xfId="9335" xr:uid="{F2CC3364-9E61-4737-9E4E-E6F1F7F8C5F9}"/>
    <cellStyle name="20% - Énfasis3 3 3 2 5" xfId="9336" xr:uid="{8B6DA58A-81AD-49BC-8A92-A4951ADA9567}"/>
    <cellStyle name="20% - Énfasis3 3 3 2 6" xfId="9337" xr:uid="{E2811275-A02C-41D2-A1E2-5E2D6F178249}"/>
    <cellStyle name="20% - Énfasis3 3 3 2 7" xfId="9338" xr:uid="{BD63238A-71C9-41B4-B5E9-1FAC3C4B9104}"/>
    <cellStyle name="20% - Énfasis3 3 3 2 8" xfId="9339" xr:uid="{56A6AEB8-9D9B-44C0-A401-163DE9E72481}"/>
    <cellStyle name="20% - Énfasis3 3 3 2 9" xfId="9340" xr:uid="{37504EFD-73AB-481A-9D77-9AE728CE827A}"/>
    <cellStyle name="20% - Énfasis3 3 3 2_37. RESULTADO NEGOCIOS YOY" xfId="9341" xr:uid="{FA2D967E-C27C-450B-92CA-C922846B072C}"/>
    <cellStyle name="20% - Énfasis3 3 3 3" xfId="9342" xr:uid="{67A2A4FF-E884-4B5F-811F-5669336D647E}"/>
    <cellStyle name="20% - Énfasis3 3 3 3 2" xfId="9343" xr:uid="{8AF5DDC0-1C0F-4F1E-8595-95113BDB102B}"/>
    <cellStyle name="20% - Énfasis3 3 3 3 2 2" xfId="9344" xr:uid="{028B36A3-8350-4D8F-A555-B0A3B7F2FF86}"/>
    <cellStyle name="20% - Énfasis3 3 3 3 2 2 2" xfId="9345" xr:uid="{29F577C6-BA61-4930-A29B-73A4DBAD530D}"/>
    <cellStyle name="20% - Énfasis3 3 3 3 2 3" xfId="9346" xr:uid="{9AF62CD3-D5FB-4797-9E47-E74E5727F7E7}"/>
    <cellStyle name="20% - Énfasis3 3 3 3 3" xfId="9347" xr:uid="{98E065EB-9245-440F-8C04-32BD1423B778}"/>
    <cellStyle name="20% - Énfasis3 3 3 3 3 2" xfId="9348" xr:uid="{10B904A5-4E6F-4D05-97AA-B09274FFE6D6}"/>
    <cellStyle name="20% - Énfasis3 3 3 3 4" xfId="9349" xr:uid="{C66743FC-D4B2-4D88-AC2E-5C39E7E73A9A}"/>
    <cellStyle name="20% - Énfasis3 3 3 4" xfId="9350" xr:uid="{2A2A5344-8109-4ED9-A9C7-7E716BDAFFE6}"/>
    <cellStyle name="20% - Énfasis3 3 3 4 2" xfId="9351" xr:uid="{ED9417FF-9D15-4AB9-91E7-D4836D5ADBBF}"/>
    <cellStyle name="20% - Énfasis3 3 3 4 2 2" xfId="9352" xr:uid="{6CCCE49D-40E8-429E-A5F0-2DE5ED9F83FA}"/>
    <cellStyle name="20% - Énfasis3 3 3 4 3" xfId="9353" xr:uid="{7BDBE6C1-6DE1-4FA4-93DA-C6BF18976CDE}"/>
    <cellStyle name="20% - Énfasis3 3 3 5" xfId="9354" xr:uid="{397D26DE-B9C1-4764-93DE-39D1FF59A98E}"/>
    <cellStyle name="20% - Énfasis3 3 3 5 2" xfId="9355" xr:uid="{0C8ED678-9905-4D79-8B51-91AF7DD033E0}"/>
    <cellStyle name="20% - Énfasis3 3 3 6" xfId="9356" xr:uid="{F1EAECF7-500B-4000-8C16-CDA5DB718EA9}"/>
    <cellStyle name="20% - Énfasis3 3 3 7" xfId="9357" xr:uid="{9007DAE0-421C-4D0E-A7FB-EA7EBA777E61}"/>
    <cellStyle name="20% - Énfasis3 3 3 8" xfId="9358" xr:uid="{6A84AF22-009D-4405-AEB5-ACE1A4AAAA75}"/>
    <cellStyle name="20% - Énfasis3 3 3 9" xfId="9359" xr:uid="{DED31FF4-FB5D-4FF6-935D-2C82C6E7D427}"/>
    <cellStyle name="20% - Énfasis3 3 3_37. RESULTADO NEGOCIOS YOY" xfId="9360" xr:uid="{DC97CC27-6DAF-4DB3-9FF8-0A7F85190246}"/>
    <cellStyle name="20% - Énfasis3 3 4" xfId="9361" xr:uid="{38050041-63D9-47F3-BE56-24AF0C00C9E7}"/>
    <cellStyle name="20% - Énfasis3 3 4 2" xfId="9362" xr:uid="{BB8DE4F3-4BE7-4758-8B34-15BB81567243}"/>
    <cellStyle name="20% - Énfasis3 3 4 2 2" xfId="9363" xr:uid="{CA1F0C0F-059E-4E12-9D33-3ADADBF88EEB}"/>
    <cellStyle name="20% - Énfasis3 3 4 2 2 2" xfId="9364" xr:uid="{F0019B03-613F-4493-A79F-5CDD5F004D1B}"/>
    <cellStyle name="20% - Énfasis3 3 4 2 2 2 2" xfId="9365" xr:uid="{A9A8E4D7-E3B3-401C-B520-733D51B30998}"/>
    <cellStyle name="20% - Énfasis3 3 4 2 2 3" xfId="9366" xr:uid="{84708ED4-2A46-453A-8DF3-FE816BF08962}"/>
    <cellStyle name="20% - Énfasis3 3 4 2 3" xfId="9367" xr:uid="{3B52E486-5617-4F74-A633-7B61257FD7A3}"/>
    <cellStyle name="20% - Énfasis3 3 4 2 3 2" xfId="9368" xr:uid="{44FC5B32-BA2D-42A7-A563-6E285F0C8BE3}"/>
    <cellStyle name="20% - Énfasis3 3 4 2 4" xfId="9369" xr:uid="{7EBFB5EB-D879-48AE-8364-DBE8F2433B74}"/>
    <cellStyle name="20% - Énfasis3 3 4 3" xfId="9370" xr:uid="{13E8E9BF-32D8-4AAB-AF96-980DE4DAF59A}"/>
    <cellStyle name="20% - Énfasis3 3 4 3 2" xfId="9371" xr:uid="{A7463C70-2D5D-484B-B75E-41AD8C3718E3}"/>
    <cellStyle name="20% - Énfasis3 3 4 3 2 2" xfId="9372" xr:uid="{F32EA197-C7DB-4ED0-865C-78D53FEB9E97}"/>
    <cellStyle name="20% - Énfasis3 3 4 3 3" xfId="9373" xr:uid="{EDE3570D-CBB3-4978-A921-1D9E74C2D2BD}"/>
    <cellStyle name="20% - Énfasis3 3 4 4" xfId="9374" xr:uid="{ED736702-C019-4FB5-9918-6D4720FFF144}"/>
    <cellStyle name="20% - Énfasis3 3 4 4 2" xfId="9375" xr:uid="{58E48A86-49CD-4365-A455-DADF1DF29A1B}"/>
    <cellStyle name="20% - Énfasis3 3 4 5" xfId="9376" xr:uid="{992A901A-A223-4FE4-914D-88E239A57540}"/>
    <cellStyle name="20% - Énfasis3 3 4 6" xfId="9377" xr:uid="{E1BF671D-E1ED-423D-BBAE-DF38850A5F6E}"/>
    <cellStyle name="20% - Énfasis3 3 4 7" xfId="9378" xr:uid="{924C9359-611D-42EC-99E4-BDE21F45E51A}"/>
    <cellStyle name="20% - Énfasis3 3 4 8" xfId="9379" xr:uid="{408BD8B3-A3DF-4BA5-BEF5-F1C2A5DE097A}"/>
    <cellStyle name="20% - Énfasis3 3 4 9" xfId="9380" xr:uid="{655A9EA1-B77B-466E-8A6A-26B338A132CE}"/>
    <cellStyle name="20% - Énfasis3 3 4_37. RESULTADO NEGOCIOS YOY" xfId="9381" xr:uid="{4CF251BB-16EE-4CBF-BA32-810351228821}"/>
    <cellStyle name="20% - Énfasis3 3 5" xfId="9382" xr:uid="{229029D4-DA55-42CA-B4F2-4350CAB59E38}"/>
    <cellStyle name="20% - Énfasis3 3 5 2" xfId="9383" xr:uid="{41878ADD-E848-4851-8F53-7B54653EFBCF}"/>
    <cellStyle name="20% - Énfasis3 3 5 2 2" xfId="9384" xr:uid="{F742326E-A416-4397-99E2-A75A5578E016}"/>
    <cellStyle name="20% - Énfasis3 3 5 2 2 2" xfId="9385" xr:uid="{D01A8F0C-04BE-4453-BE34-7CD6B7EDA57D}"/>
    <cellStyle name="20% - Énfasis3 3 5 2 3" xfId="9386" xr:uid="{760351A1-B515-487C-AC55-3CE0A44DD6FB}"/>
    <cellStyle name="20% - Énfasis3 3 5 3" xfId="9387" xr:uid="{18485D8A-ECBD-47CD-8ED1-1FB2CA0568E4}"/>
    <cellStyle name="20% - Énfasis3 3 5 3 2" xfId="9388" xr:uid="{251E374D-47C8-4128-92D5-66D5D93C0B7D}"/>
    <cellStyle name="20% - Énfasis3 3 5 4" xfId="9389" xr:uid="{F67D24D7-079E-4B3B-8542-BBFB14EC32CF}"/>
    <cellStyle name="20% - Énfasis3 3 5 5" xfId="9390" xr:uid="{363C23AB-DAE8-48B0-99C4-77E73F051701}"/>
    <cellStyle name="20% - Énfasis3 3 5 6" xfId="9391" xr:uid="{19DFCFDF-8FE8-42FA-A0C4-A069EBF643A3}"/>
    <cellStyle name="20% - Énfasis3 3 5 7" xfId="9392" xr:uid="{49D8D506-0359-4CBD-82D0-54F002304285}"/>
    <cellStyle name="20% - Énfasis3 3 5 8" xfId="9393" xr:uid="{CC419A08-452D-409B-B1F2-89B9B79BC8A0}"/>
    <cellStyle name="20% - Énfasis3 3 6" xfId="9394" xr:uid="{6A7C285A-2C1A-4F9F-BD38-5FF0B561A020}"/>
    <cellStyle name="20% - Énfasis3 3 6 2" xfId="9395" xr:uid="{8F46544B-FC5D-41BC-9426-44132CCFCDA5}"/>
    <cellStyle name="20% - Énfasis3 3 6 2 2" xfId="9396" xr:uid="{A465CFE9-98B8-493F-9722-90AFA396040D}"/>
    <cellStyle name="20% - Énfasis3 3 6 3" xfId="9397" xr:uid="{A00E3A4B-C238-45E0-83D9-C7AD9C2A395B}"/>
    <cellStyle name="20% - Énfasis3 3 7" xfId="9398" xr:uid="{7F296A56-441C-484C-9EF1-D43CD54BBCF5}"/>
    <cellStyle name="20% - Énfasis3 3 7 2" xfId="9399" xr:uid="{CE6FBF8D-08D8-46D7-9A44-5EE0D5914FF9}"/>
    <cellStyle name="20% - Énfasis3 3 8" xfId="9400" xr:uid="{6A81AF1A-0CC5-4CFA-B545-CC07BDDC65FA}"/>
    <cellStyle name="20% - Énfasis3 3 9" xfId="9401" xr:uid="{908EC415-7BEF-4FE7-AA3E-A2CF5DEE3EBF}"/>
    <cellStyle name="20% - Énfasis3 3_37. RESULTADO NEGOCIOS YOY" xfId="9402" xr:uid="{980F6C7C-9BB1-44A8-8B44-3D2ADE3244B2}"/>
    <cellStyle name="20% - Énfasis3 30" xfId="9403" xr:uid="{FC968243-5037-433E-A030-EE6911C80527}"/>
    <cellStyle name="20% - Énfasis3 4" xfId="9404" xr:uid="{6CD26549-7471-44B1-82FB-712394D5ED56}"/>
    <cellStyle name="20% - Énfasis3 4 10" xfId="9405" xr:uid="{CD393658-CEB6-4F1B-B9D2-81463EE4BDCC}"/>
    <cellStyle name="20% - Énfasis3 4 11" xfId="9406" xr:uid="{E3AA401C-CA9B-4931-9D49-B93FD08720F4}"/>
    <cellStyle name="20% - Énfasis3 4 12" xfId="9407" xr:uid="{00D244A8-EAC5-47CC-9801-6C64335EBEC1}"/>
    <cellStyle name="20% - Énfasis3 4 2" xfId="9408" xr:uid="{24806AEA-A7F8-4371-8C68-F5F794B285E0}"/>
    <cellStyle name="20% - Énfasis3 4 2 10" xfId="9409" xr:uid="{083A8847-BF53-4D57-B94A-3359DDE49F44}"/>
    <cellStyle name="20% - Énfasis3 4 2 11" xfId="9410" xr:uid="{9D41B069-3AD6-4646-A1D0-8C01D18DD5FB}"/>
    <cellStyle name="20% - Énfasis3 4 2 2" xfId="9411" xr:uid="{3CF2BFDB-BC1F-4244-A071-3FD43B71F839}"/>
    <cellStyle name="20% - Énfasis3 4 2 2 2" xfId="9412" xr:uid="{15355EE7-B021-4316-BB09-D3F1A0C5D23B}"/>
    <cellStyle name="20% - Énfasis3 4 2 2 2 2" xfId="9413" xr:uid="{FBD29B69-45F1-4B81-8308-BF6A40541E4E}"/>
    <cellStyle name="20% - Énfasis3 4 2 2 2 2 2" xfId="9414" xr:uid="{B5576937-9BA1-4A25-85E0-7E41C0355B55}"/>
    <cellStyle name="20% - Énfasis3 4 2 2 2 2 2 2" xfId="9415" xr:uid="{ACD47B30-70D2-4B0E-84CB-E84E1A0FCB8E}"/>
    <cellStyle name="20% - Énfasis3 4 2 2 2 2 2 2 2" xfId="9416" xr:uid="{2A65173D-4A1E-4D76-B23D-377393DB7594}"/>
    <cellStyle name="20% - Énfasis3 4 2 2 2 2 2 3" xfId="9417" xr:uid="{47B13F55-55CF-49FF-9587-56D343A5ABC6}"/>
    <cellStyle name="20% - Énfasis3 4 2 2 2 2 3" xfId="9418" xr:uid="{397155C7-66C4-46C4-AFF6-444857B8CB63}"/>
    <cellStyle name="20% - Énfasis3 4 2 2 2 2 3 2" xfId="9419" xr:uid="{C5F44839-DCE6-4F0E-9CC0-F5B72F16B615}"/>
    <cellStyle name="20% - Énfasis3 4 2 2 2 2 4" xfId="9420" xr:uid="{687549CF-6F89-489C-A6E7-40D01B49C94C}"/>
    <cellStyle name="20% - Énfasis3 4 2 2 2 3" xfId="9421" xr:uid="{01CB0407-C0DE-4137-BB3A-94946786B0EB}"/>
    <cellStyle name="20% - Énfasis3 4 2 2 2 3 2" xfId="9422" xr:uid="{CFA6DED2-02DC-4992-B859-301F30B8E2FC}"/>
    <cellStyle name="20% - Énfasis3 4 2 2 2 3 2 2" xfId="9423" xr:uid="{EB235AD6-6BE2-424B-81CB-6E9C0C95C670}"/>
    <cellStyle name="20% - Énfasis3 4 2 2 2 3 3" xfId="9424" xr:uid="{5BD5B526-9E8B-4077-AD56-E3033624B7DA}"/>
    <cellStyle name="20% - Énfasis3 4 2 2 2 4" xfId="9425" xr:uid="{B081CB4D-EAE3-4BAC-AFC0-615FA0F687E6}"/>
    <cellStyle name="20% - Énfasis3 4 2 2 2 4 2" xfId="9426" xr:uid="{77BDA277-3F37-40DC-BB0D-787288766076}"/>
    <cellStyle name="20% - Énfasis3 4 2 2 2 5" xfId="9427" xr:uid="{6CC33E95-B9E4-4242-A165-850C3CB0894B}"/>
    <cellStyle name="20% - Énfasis3 4 2 2 3" xfId="9428" xr:uid="{5EC9A3C7-526E-47C5-96F9-FF1CCE8F7EE3}"/>
    <cellStyle name="20% - Énfasis3 4 2 2 3 2" xfId="9429" xr:uid="{1A10ED1F-7A13-4393-9878-EFE4830630FF}"/>
    <cellStyle name="20% - Énfasis3 4 2 2 3 2 2" xfId="9430" xr:uid="{FFB0A76E-50F9-4802-99E8-B188BC411D6D}"/>
    <cellStyle name="20% - Énfasis3 4 2 2 3 2 2 2" xfId="9431" xr:uid="{3B6A135B-31E2-490D-8D6E-2F9B9C7247C2}"/>
    <cellStyle name="20% - Énfasis3 4 2 2 3 2 3" xfId="9432" xr:uid="{14743150-79F3-4D5C-84FB-41DB04A6A924}"/>
    <cellStyle name="20% - Énfasis3 4 2 2 3 3" xfId="9433" xr:uid="{8DF60F77-2EC6-41C0-B730-991535EB973E}"/>
    <cellStyle name="20% - Énfasis3 4 2 2 3 3 2" xfId="9434" xr:uid="{D065AB0A-2566-4579-97FA-58B49694C469}"/>
    <cellStyle name="20% - Énfasis3 4 2 2 3 4" xfId="9435" xr:uid="{D492CF75-061A-4369-8EA9-9F9169FE4104}"/>
    <cellStyle name="20% - Énfasis3 4 2 2 4" xfId="9436" xr:uid="{895E2B64-0DD7-4AA8-9291-6AE6017E5918}"/>
    <cellStyle name="20% - Énfasis3 4 2 2 4 2" xfId="9437" xr:uid="{A1B119EF-259E-49A0-B579-5E031D11F41B}"/>
    <cellStyle name="20% - Énfasis3 4 2 2 4 2 2" xfId="9438" xr:uid="{E0F683DD-42FF-4FDB-81FB-5F69F633A47D}"/>
    <cellStyle name="20% - Énfasis3 4 2 2 4 3" xfId="9439" xr:uid="{C1B63AAB-4469-40F6-B091-16E25B1F491E}"/>
    <cellStyle name="20% - Énfasis3 4 2 2 5" xfId="9440" xr:uid="{C66C5DFB-2D96-4F2B-9D70-43D7E37EF756}"/>
    <cellStyle name="20% - Énfasis3 4 2 2 5 2" xfId="9441" xr:uid="{7EE66FD2-D2EB-478F-A905-9C528F374DB3}"/>
    <cellStyle name="20% - Énfasis3 4 2 2 6" xfId="9442" xr:uid="{356C6BF4-9F7D-4E35-BEB1-BAC19C0A7C17}"/>
    <cellStyle name="20% - Énfasis3 4 2 3" xfId="9443" xr:uid="{25B6223C-72D8-44CD-8569-CA001310375E}"/>
    <cellStyle name="20% - Énfasis3 4 2 3 2" xfId="9444" xr:uid="{BEDD540D-CD25-4FCD-815E-8F1D91714B62}"/>
    <cellStyle name="20% - Énfasis3 4 2 3 2 2" xfId="9445" xr:uid="{41D9A500-74AD-43C2-BEAE-1745ADA5A802}"/>
    <cellStyle name="20% - Énfasis3 4 2 3 2 2 2" xfId="9446" xr:uid="{B2FDCEA1-E810-4AF8-A141-184AA98479C8}"/>
    <cellStyle name="20% - Énfasis3 4 2 3 2 2 2 2" xfId="9447" xr:uid="{EB7EF33F-DCFB-40D7-A82E-77BF54359D80}"/>
    <cellStyle name="20% - Énfasis3 4 2 3 2 2 3" xfId="9448" xr:uid="{98DEFF94-F3F4-4536-8DEC-D59B71E775DC}"/>
    <cellStyle name="20% - Énfasis3 4 2 3 2 3" xfId="9449" xr:uid="{BFE0E9C6-B853-4527-AF5B-9B0829BEFB4B}"/>
    <cellStyle name="20% - Énfasis3 4 2 3 2 3 2" xfId="9450" xr:uid="{FF362C50-7F42-4FB8-8A84-8B256A1590DF}"/>
    <cellStyle name="20% - Énfasis3 4 2 3 2 4" xfId="9451" xr:uid="{33C5616E-68FD-4087-A2E8-DA707C1C5DFB}"/>
    <cellStyle name="20% - Énfasis3 4 2 3 3" xfId="9452" xr:uid="{58F1FA60-2353-4252-9680-787D92ED556A}"/>
    <cellStyle name="20% - Énfasis3 4 2 3 3 2" xfId="9453" xr:uid="{35F8AC13-53AC-46F0-951A-78CB82AA80B8}"/>
    <cellStyle name="20% - Énfasis3 4 2 3 3 2 2" xfId="9454" xr:uid="{AEE63A9D-50D3-4156-B115-8C4A03DB2FAA}"/>
    <cellStyle name="20% - Énfasis3 4 2 3 3 3" xfId="9455" xr:uid="{F8A18649-E4BD-4B5B-9140-B0B4C4783A7B}"/>
    <cellStyle name="20% - Énfasis3 4 2 3 4" xfId="9456" xr:uid="{ADD982E4-CBB1-4AB6-9ED8-594D3CD2F9B8}"/>
    <cellStyle name="20% - Énfasis3 4 2 3 4 2" xfId="9457" xr:uid="{5EFFF555-AED7-4AB2-8665-5F5F080DDF6C}"/>
    <cellStyle name="20% - Énfasis3 4 2 3 5" xfId="9458" xr:uid="{05EA04A6-AA8A-497E-9362-DEFB186257FC}"/>
    <cellStyle name="20% - Énfasis3 4 2 4" xfId="9459" xr:uid="{331402BE-EEDE-44BF-8630-922295687156}"/>
    <cellStyle name="20% - Énfasis3 4 2 4 2" xfId="9460" xr:uid="{835BFE88-9564-4E74-928F-53EED3737877}"/>
    <cellStyle name="20% - Énfasis3 4 2 4 2 2" xfId="9461" xr:uid="{FEBFBE7F-5A63-4BA6-B47E-353183D0C45B}"/>
    <cellStyle name="20% - Énfasis3 4 2 4 2 2 2" xfId="9462" xr:uid="{AB5B97DC-D0C2-4AF2-8E7A-86B7F5033CC0}"/>
    <cellStyle name="20% - Énfasis3 4 2 4 2 3" xfId="9463" xr:uid="{571F2A00-A08A-40E7-9288-BD86A94EDB16}"/>
    <cellStyle name="20% - Énfasis3 4 2 4 3" xfId="9464" xr:uid="{A6473413-6A69-410E-BC83-CCD3F410760C}"/>
    <cellStyle name="20% - Énfasis3 4 2 4 3 2" xfId="9465" xr:uid="{684D5DB2-2860-432C-9500-D7A17AE2E4CF}"/>
    <cellStyle name="20% - Énfasis3 4 2 4 4" xfId="9466" xr:uid="{09530DCE-4987-4560-B929-D291402A59E2}"/>
    <cellStyle name="20% - Énfasis3 4 2 5" xfId="9467" xr:uid="{7ABF0F33-E369-4E81-B854-0D2E2EF2EC97}"/>
    <cellStyle name="20% - Énfasis3 4 2 5 2" xfId="9468" xr:uid="{6895A397-4E66-4DD3-BA42-E79670B94A8D}"/>
    <cellStyle name="20% - Énfasis3 4 2 5 2 2" xfId="9469" xr:uid="{E50160E1-4E66-4199-B5B6-8E7A41418FF1}"/>
    <cellStyle name="20% - Énfasis3 4 2 5 3" xfId="9470" xr:uid="{3ED7DE78-75A7-430C-AB23-E3457AC7E401}"/>
    <cellStyle name="20% - Énfasis3 4 2 6" xfId="9471" xr:uid="{94091A60-CC0E-44E3-A4A1-24EC40EC4337}"/>
    <cellStyle name="20% - Énfasis3 4 2 6 2" xfId="9472" xr:uid="{EE1D5BDC-790B-4F34-8438-764475F13D72}"/>
    <cellStyle name="20% - Énfasis3 4 2 7" xfId="9473" xr:uid="{FC9849D5-4803-43E4-9C09-AC987F47DEA0}"/>
    <cellStyle name="20% - Énfasis3 4 2 8" xfId="9474" xr:uid="{9F4DE4C4-1323-42B7-B65A-FF51DA5228E7}"/>
    <cellStyle name="20% - Énfasis3 4 2 9" xfId="9475" xr:uid="{C1AB6EBA-EADE-45E1-9BDC-1B46B2CF03C2}"/>
    <cellStyle name="20% - Énfasis3 4 2_37. RESULTADO NEGOCIOS YOY" xfId="9476" xr:uid="{7CC40C15-E8DF-4427-816E-1F10101BD3CA}"/>
    <cellStyle name="20% - Énfasis3 4 3" xfId="9477" xr:uid="{74E6112B-4ACD-4579-B80E-E378CAC955E3}"/>
    <cellStyle name="20% - Énfasis3 4 3 2" xfId="9478" xr:uid="{36B0C0AA-F799-4A8E-9DAB-D42311471FF4}"/>
    <cellStyle name="20% - Énfasis3 4 3 2 2" xfId="9479" xr:uid="{3C74686B-B1E9-476B-82DE-49EDA0A463BA}"/>
    <cellStyle name="20% - Énfasis3 4 3 2 2 2" xfId="9480" xr:uid="{139D4EC2-1BBA-4409-B7C3-38D6E362E78D}"/>
    <cellStyle name="20% - Énfasis3 4 3 2 2 2 2" xfId="9481" xr:uid="{3B1F61E5-0AFC-4635-815E-094805E76512}"/>
    <cellStyle name="20% - Énfasis3 4 3 2 2 2 2 2" xfId="9482" xr:uid="{D9BF4C83-B8BF-49A1-8096-7FCFFFF5E126}"/>
    <cellStyle name="20% - Énfasis3 4 3 2 2 2 3" xfId="9483" xr:uid="{8A90D719-D3B8-400E-885F-64EE73189EEE}"/>
    <cellStyle name="20% - Énfasis3 4 3 2 2 3" xfId="9484" xr:uid="{9D0D032A-6BE5-4D10-8AD2-A406986AD0A2}"/>
    <cellStyle name="20% - Énfasis3 4 3 2 2 3 2" xfId="9485" xr:uid="{51D66C2D-52BB-4608-A563-C22520D58528}"/>
    <cellStyle name="20% - Énfasis3 4 3 2 2 4" xfId="9486" xr:uid="{51AE0941-118A-4473-8E76-5BD96AF9C0FD}"/>
    <cellStyle name="20% - Énfasis3 4 3 2 3" xfId="9487" xr:uid="{A4154F8B-BA21-4CEB-BC61-037CAC089C7B}"/>
    <cellStyle name="20% - Énfasis3 4 3 2 3 2" xfId="9488" xr:uid="{D7A85A14-3F56-450C-8354-60087F0D99C0}"/>
    <cellStyle name="20% - Énfasis3 4 3 2 3 2 2" xfId="9489" xr:uid="{42987DC7-1907-417E-B6D5-96E7E6D4081C}"/>
    <cellStyle name="20% - Énfasis3 4 3 2 3 3" xfId="9490" xr:uid="{760C3370-9126-4DD8-B254-6CF29B279944}"/>
    <cellStyle name="20% - Énfasis3 4 3 2 4" xfId="9491" xr:uid="{2C9F88FF-E55F-4368-BCCD-DD17E1E40C8A}"/>
    <cellStyle name="20% - Énfasis3 4 3 2 4 2" xfId="9492" xr:uid="{50D0F8FF-B76E-4360-825B-E9DEAE4DC347}"/>
    <cellStyle name="20% - Énfasis3 4 3 2 5" xfId="9493" xr:uid="{9ABB145F-FAFD-4385-91E7-C4ECFF2004AB}"/>
    <cellStyle name="20% - Énfasis3 4 3 3" xfId="9494" xr:uid="{93D289BD-A1C6-4588-8BE5-FD1E8F180B39}"/>
    <cellStyle name="20% - Énfasis3 4 3 3 2" xfId="9495" xr:uid="{DEDDB2A3-682E-4FEF-8E25-E11CB2A5B7D6}"/>
    <cellStyle name="20% - Énfasis3 4 3 3 2 2" xfId="9496" xr:uid="{713EF8A9-4860-4889-AB8F-BD1CB83837EE}"/>
    <cellStyle name="20% - Énfasis3 4 3 3 2 2 2" xfId="9497" xr:uid="{71A944A3-707F-4923-8891-52742D40EFF1}"/>
    <cellStyle name="20% - Énfasis3 4 3 3 2 3" xfId="9498" xr:uid="{1F76F150-B09F-488D-A98A-745C8F38BB39}"/>
    <cellStyle name="20% - Énfasis3 4 3 3 3" xfId="9499" xr:uid="{663E14F5-ED8C-4989-B199-F658C756DA86}"/>
    <cellStyle name="20% - Énfasis3 4 3 3 3 2" xfId="9500" xr:uid="{BBD4B3A1-2374-451B-B092-D73D969BEE2D}"/>
    <cellStyle name="20% - Énfasis3 4 3 3 4" xfId="9501" xr:uid="{F0D5ED1E-D9CF-4C7A-920A-4BE846723DC4}"/>
    <cellStyle name="20% - Énfasis3 4 3 4" xfId="9502" xr:uid="{3EF7B71B-6FB3-430E-AF9A-25C5F4275270}"/>
    <cellStyle name="20% - Énfasis3 4 3 4 2" xfId="9503" xr:uid="{8924199D-2F5C-4882-BBC1-D7CFED8D1573}"/>
    <cellStyle name="20% - Énfasis3 4 3 4 2 2" xfId="9504" xr:uid="{6B733201-5492-4C0E-8044-4F8A8176CC5E}"/>
    <cellStyle name="20% - Énfasis3 4 3 4 3" xfId="9505" xr:uid="{6CBBDE71-8013-418F-9EEB-E7AB901C2944}"/>
    <cellStyle name="20% - Énfasis3 4 3 5" xfId="9506" xr:uid="{60D80E4C-138C-4CD8-AEF6-0C889E39C6FF}"/>
    <cellStyle name="20% - Énfasis3 4 3 5 2" xfId="9507" xr:uid="{EF1D97A7-CFA7-4E57-B707-EC777FEBD221}"/>
    <cellStyle name="20% - Énfasis3 4 3 6" xfId="9508" xr:uid="{D396C071-5D60-4110-A167-CB67888F06E1}"/>
    <cellStyle name="20% - Énfasis3 4 4" xfId="9509" xr:uid="{F5E1A567-D736-4E0E-8A24-9DBABD22249A}"/>
    <cellStyle name="20% - Énfasis3 4 4 2" xfId="9510" xr:uid="{37223D4F-339B-4688-B3A0-DD947CB32229}"/>
    <cellStyle name="20% - Énfasis3 4 4 2 2" xfId="9511" xr:uid="{73E8F3F1-0B4D-4102-94C7-43644B391427}"/>
    <cellStyle name="20% - Énfasis3 4 4 2 2 2" xfId="9512" xr:uid="{2F951852-0200-4A62-A6B1-292041014D98}"/>
    <cellStyle name="20% - Énfasis3 4 4 2 2 2 2" xfId="9513" xr:uid="{A86D7E5F-11A0-46E9-9968-B7EE6E63D593}"/>
    <cellStyle name="20% - Énfasis3 4 4 2 2 3" xfId="9514" xr:uid="{48A6BC99-B926-4ED3-959F-0DA9BD23819B}"/>
    <cellStyle name="20% - Énfasis3 4 4 2 3" xfId="9515" xr:uid="{51D08AC3-BEC2-48FE-A600-D0C8EA849816}"/>
    <cellStyle name="20% - Énfasis3 4 4 2 3 2" xfId="9516" xr:uid="{A28EC10D-F508-4FDA-86E7-A3BF7F701488}"/>
    <cellStyle name="20% - Énfasis3 4 4 2 4" xfId="9517" xr:uid="{7EA19FBD-0105-472F-B2E3-20E0F4CC52E8}"/>
    <cellStyle name="20% - Énfasis3 4 4 3" xfId="9518" xr:uid="{10D881AF-86B9-4D03-B329-207CB1C3D760}"/>
    <cellStyle name="20% - Énfasis3 4 4 3 2" xfId="9519" xr:uid="{FBDF7631-5A69-49EC-A63D-D5EAD965353A}"/>
    <cellStyle name="20% - Énfasis3 4 4 3 2 2" xfId="9520" xr:uid="{C78C8DF3-400B-4AA0-9C42-84C12FE9DA44}"/>
    <cellStyle name="20% - Énfasis3 4 4 3 3" xfId="9521" xr:uid="{CE859EFA-93DD-49EC-B69B-519738E9E718}"/>
    <cellStyle name="20% - Énfasis3 4 4 4" xfId="9522" xr:uid="{613EFC81-6080-42C7-884A-ACA99A0999BD}"/>
    <cellStyle name="20% - Énfasis3 4 4 4 2" xfId="9523" xr:uid="{C7020A46-229F-4E9D-BB16-A2C26EDD4FCD}"/>
    <cellStyle name="20% - Énfasis3 4 4 5" xfId="9524" xr:uid="{C06BC597-78BC-4FC5-9CBE-B9EC1C910399}"/>
    <cellStyle name="20% - Énfasis3 4 5" xfId="9525" xr:uid="{A1988DCA-7970-48FB-BBAA-ED661397B9F7}"/>
    <cellStyle name="20% - Énfasis3 4 5 2" xfId="9526" xr:uid="{CB36B189-EC06-45E2-84B9-9CF6371711D6}"/>
    <cellStyle name="20% - Énfasis3 4 5 2 2" xfId="9527" xr:uid="{140FC0DF-D82C-48A7-A497-D4E880D025AE}"/>
    <cellStyle name="20% - Énfasis3 4 5 2 2 2" xfId="9528" xr:uid="{D3D90A7F-28CF-446F-A68E-6A6F536CDD4C}"/>
    <cellStyle name="20% - Énfasis3 4 5 2 3" xfId="9529" xr:uid="{C7A65354-3396-4866-A226-EC1128FFEAAD}"/>
    <cellStyle name="20% - Énfasis3 4 5 3" xfId="9530" xr:uid="{63B78929-DC95-4716-A7BB-40FF0BCE2610}"/>
    <cellStyle name="20% - Énfasis3 4 5 3 2" xfId="9531" xr:uid="{F4604FD8-01CA-46CF-B5A3-4D884C822C0D}"/>
    <cellStyle name="20% - Énfasis3 4 5 4" xfId="9532" xr:uid="{11FDB160-4845-4551-9744-ABB7F015860B}"/>
    <cellStyle name="20% - Énfasis3 4 6" xfId="9533" xr:uid="{CFEED63D-6DC8-4E7D-9ABA-ECF689EEEE99}"/>
    <cellStyle name="20% - Énfasis3 4 6 2" xfId="9534" xr:uid="{D55E3A54-3ADD-45E6-8FDA-9F319F865B1F}"/>
    <cellStyle name="20% - Énfasis3 4 6 2 2" xfId="9535" xr:uid="{300DAF8F-07C1-4D6C-99F4-30AC646D9232}"/>
    <cellStyle name="20% - Énfasis3 4 6 3" xfId="9536" xr:uid="{E29C1E6F-7E82-46CA-B732-C43AE6DD0E22}"/>
    <cellStyle name="20% - Énfasis3 4 7" xfId="9537" xr:uid="{97F62182-F84C-458A-A49F-6BD78BA7A38D}"/>
    <cellStyle name="20% - Énfasis3 4 7 2" xfId="9538" xr:uid="{E3A0427B-D0BC-480F-A3E4-C43552099148}"/>
    <cellStyle name="20% - Énfasis3 4 8" xfId="9539" xr:uid="{D31BD03A-4A83-4D5E-B7D1-6467AB81D2D2}"/>
    <cellStyle name="20% - Énfasis3 4 9" xfId="9540" xr:uid="{ED5C162F-12C0-4BEB-A5BE-4F3F2ACCFE8B}"/>
    <cellStyle name="20% - Énfasis3 4_37. RESULTADO NEGOCIOS YOY" xfId="9541" xr:uid="{F5829334-4D31-47BD-94A1-92583245781A}"/>
    <cellStyle name="20% - Énfasis3 5" xfId="9542" xr:uid="{9136408B-7169-4402-852B-583F6489803B}"/>
    <cellStyle name="20% - Énfasis3 5 10" xfId="9543" xr:uid="{F16E798D-5433-4FFF-AF11-016173A2E021}"/>
    <cellStyle name="20% - Énfasis3 5 11" xfId="9544" xr:uid="{9A85DF14-2977-4135-8089-80B5E04E45EF}"/>
    <cellStyle name="20% - Énfasis3 5 12" xfId="9545" xr:uid="{24EE092B-2AEA-4291-93BA-78D5E4CD4AE0}"/>
    <cellStyle name="20% - Énfasis3 5 2" xfId="9546" xr:uid="{0BDD8445-A389-4F67-BB75-ED1FF3E7BABB}"/>
    <cellStyle name="20% - Énfasis3 5 2 10" xfId="9547" xr:uid="{5C966375-8CB1-4F5C-B65D-714EBDC67ED6}"/>
    <cellStyle name="20% - Énfasis3 5 2 11" xfId="9548" xr:uid="{D55E92B5-096B-4720-BBAB-478703DC4EA7}"/>
    <cellStyle name="20% - Énfasis3 5 2 2" xfId="9549" xr:uid="{3F7E5369-2D84-448E-952B-EC4BF3AFCA7D}"/>
    <cellStyle name="20% - Énfasis3 5 2 2 2" xfId="9550" xr:uid="{DB8D4F08-9B40-4442-B824-146D069C3FAB}"/>
    <cellStyle name="20% - Énfasis3 5 2 2 2 2" xfId="9551" xr:uid="{FD91C1DF-5594-4F94-ABAE-42193E45E112}"/>
    <cellStyle name="20% - Énfasis3 5 2 2 2 2 2" xfId="9552" xr:uid="{C70880B8-9B6D-4573-971C-30A38B077128}"/>
    <cellStyle name="20% - Énfasis3 5 2 2 2 2 2 2" xfId="9553" xr:uid="{8689FC59-A088-4C11-ADBA-19B2DC35886D}"/>
    <cellStyle name="20% - Énfasis3 5 2 2 2 2 2 2 2" xfId="9554" xr:uid="{3F6B2224-B8D8-4BE0-BB20-D699361BB682}"/>
    <cellStyle name="20% - Énfasis3 5 2 2 2 2 2 3" xfId="9555" xr:uid="{E7AAB37A-6B8F-4FDC-BA61-FD9F8D56A70C}"/>
    <cellStyle name="20% - Énfasis3 5 2 2 2 2 3" xfId="9556" xr:uid="{6E1BA0A7-67D8-43DC-8628-06730AD67B09}"/>
    <cellStyle name="20% - Énfasis3 5 2 2 2 2 3 2" xfId="9557" xr:uid="{2B8482DF-3D2A-4269-8C56-24E4459F8F0B}"/>
    <cellStyle name="20% - Énfasis3 5 2 2 2 2 4" xfId="9558" xr:uid="{B6711DA6-B41F-4090-AEBE-50D4313F6C39}"/>
    <cellStyle name="20% - Énfasis3 5 2 2 2 3" xfId="9559" xr:uid="{BBCA670D-AA14-4628-BBBA-A5BB500E5D52}"/>
    <cellStyle name="20% - Énfasis3 5 2 2 2 3 2" xfId="9560" xr:uid="{E36F513A-1EDB-46C9-86AB-F4B0034EC9B4}"/>
    <cellStyle name="20% - Énfasis3 5 2 2 2 3 2 2" xfId="9561" xr:uid="{2FA949D4-91A6-4286-8D22-44C65EB317AA}"/>
    <cellStyle name="20% - Énfasis3 5 2 2 2 3 3" xfId="9562" xr:uid="{CDBF80D8-4DBF-458E-917B-FB69173CBB02}"/>
    <cellStyle name="20% - Énfasis3 5 2 2 2 4" xfId="9563" xr:uid="{12764C73-CA8B-4CF8-AE1D-8EA3BCBD8969}"/>
    <cellStyle name="20% - Énfasis3 5 2 2 2 4 2" xfId="9564" xr:uid="{82924DAF-4A69-4DE6-9723-CB3D00325603}"/>
    <cellStyle name="20% - Énfasis3 5 2 2 2 5" xfId="9565" xr:uid="{442D22C6-2900-4C87-A5DC-14F5AB2EEE0A}"/>
    <cellStyle name="20% - Énfasis3 5 2 2 3" xfId="9566" xr:uid="{F04390B0-5F51-4C53-B0DE-4A4AB041737B}"/>
    <cellStyle name="20% - Énfasis3 5 2 2 3 2" xfId="9567" xr:uid="{E00DEAA5-8387-4024-ABFD-B3BB4454B624}"/>
    <cellStyle name="20% - Énfasis3 5 2 2 3 2 2" xfId="9568" xr:uid="{B8A00281-BF00-470B-A470-447D6ED714F5}"/>
    <cellStyle name="20% - Énfasis3 5 2 2 3 2 2 2" xfId="9569" xr:uid="{B87C8ADA-A195-40E3-86F7-0A4C5310BC7E}"/>
    <cellStyle name="20% - Énfasis3 5 2 2 3 2 3" xfId="9570" xr:uid="{99B54140-89B4-44C9-88D3-22A27AD63082}"/>
    <cellStyle name="20% - Énfasis3 5 2 2 3 3" xfId="9571" xr:uid="{AA8DB2A5-C533-4119-BC3E-E53A13A3C05B}"/>
    <cellStyle name="20% - Énfasis3 5 2 2 3 3 2" xfId="9572" xr:uid="{AC2DE202-B827-4560-A861-12DC1F2406C0}"/>
    <cellStyle name="20% - Énfasis3 5 2 2 3 4" xfId="9573" xr:uid="{D4D681B3-D672-4735-BEA8-FBFEE344D6F9}"/>
    <cellStyle name="20% - Énfasis3 5 2 2 4" xfId="9574" xr:uid="{3BB72854-3CBF-405E-A914-C2C134B95AB0}"/>
    <cellStyle name="20% - Énfasis3 5 2 2 4 2" xfId="9575" xr:uid="{F5C29854-528A-43DB-B311-FA518947A76A}"/>
    <cellStyle name="20% - Énfasis3 5 2 2 4 2 2" xfId="9576" xr:uid="{B7FA31B2-9B62-458A-9389-BD46AC7CC330}"/>
    <cellStyle name="20% - Énfasis3 5 2 2 4 3" xfId="9577" xr:uid="{D2AB9C34-26F4-4D75-BECF-4D053D3F78C2}"/>
    <cellStyle name="20% - Énfasis3 5 2 2 5" xfId="9578" xr:uid="{CEC2C9DD-25F9-49FA-9A39-2A058B12D6A0}"/>
    <cellStyle name="20% - Énfasis3 5 2 2 5 2" xfId="9579" xr:uid="{86FF9B37-7E87-4125-9F9F-EE5C0B071840}"/>
    <cellStyle name="20% - Énfasis3 5 2 2 6" xfId="9580" xr:uid="{EA42BABF-9412-4B8C-8D3C-FFDB932CD902}"/>
    <cellStyle name="20% - Énfasis3 5 2 3" xfId="9581" xr:uid="{37A78338-B697-4D7F-A324-EA7D1C0E02FE}"/>
    <cellStyle name="20% - Énfasis3 5 2 3 2" xfId="9582" xr:uid="{A41EA8A7-E493-4AE6-AAE5-92743D40A85C}"/>
    <cellStyle name="20% - Énfasis3 5 2 3 2 2" xfId="9583" xr:uid="{50F167DD-392D-4A7E-944F-31B585DF5FAC}"/>
    <cellStyle name="20% - Énfasis3 5 2 3 2 2 2" xfId="9584" xr:uid="{E313976E-870B-462A-AAA0-F074CD55E7E3}"/>
    <cellStyle name="20% - Énfasis3 5 2 3 2 2 2 2" xfId="9585" xr:uid="{92D4F52F-81E4-4C28-A2D3-BCEA610C5ED7}"/>
    <cellStyle name="20% - Énfasis3 5 2 3 2 2 3" xfId="9586" xr:uid="{8BD250F6-FC94-41BB-A234-8951228D7CEB}"/>
    <cellStyle name="20% - Énfasis3 5 2 3 2 3" xfId="9587" xr:uid="{9D1037B3-4E0E-451D-BA6D-0205A03A0F1B}"/>
    <cellStyle name="20% - Énfasis3 5 2 3 2 3 2" xfId="9588" xr:uid="{C8141503-06E6-49D4-B27C-BE0BB32D6859}"/>
    <cellStyle name="20% - Énfasis3 5 2 3 2 4" xfId="9589" xr:uid="{582BB527-3FAE-4FD6-97A5-D2B293173E22}"/>
    <cellStyle name="20% - Énfasis3 5 2 3 3" xfId="9590" xr:uid="{90C41865-0699-4725-8C5A-00EF154357D0}"/>
    <cellStyle name="20% - Énfasis3 5 2 3 3 2" xfId="9591" xr:uid="{D7C78788-E2FE-4950-B5C9-1E8D475DE72D}"/>
    <cellStyle name="20% - Énfasis3 5 2 3 3 2 2" xfId="9592" xr:uid="{43BA1991-3852-4A04-ADD1-F0174C0A089B}"/>
    <cellStyle name="20% - Énfasis3 5 2 3 3 3" xfId="9593" xr:uid="{DBA27ED5-BB78-4DA4-9C4D-09C1D4B1FBA7}"/>
    <cellStyle name="20% - Énfasis3 5 2 3 4" xfId="9594" xr:uid="{1033B529-B6BD-4699-A462-8F37A3CFEFCB}"/>
    <cellStyle name="20% - Énfasis3 5 2 3 4 2" xfId="9595" xr:uid="{FDA77D5A-E210-430D-BFFC-358877FF2157}"/>
    <cellStyle name="20% - Énfasis3 5 2 3 5" xfId="9596" xr:uid="{8EDF5154-2CBA-4EA2-B50E-33F6A9A21828}"/>
    <cellStyle name="20% - Énfasis3 5 2 4" xfId="9597" xr:uid="{7B7F1483-E536-4A0F-8789-3532CE514721}"/>
    <cellStyle name="20% - Énfasis3 5 2 4 2" xfId="9598" xr:uid="{80C989DC-D1F7-4486-BDD2-E38A76043AF2}"/>
    <cellStyle name="20% - Énfasis3 5 2 4 2 2" xfId="9599" xr:uid="{588A7465-AC56-4C0F-BD06-3D8DFAC08724}"/>
    <cellStyle name="20% - Énfasis3 5 2 4 2 2 2" xfId="9600" xr:uid="{03563F35-F7FC-4201-A1AA-CDEAF8C2CFB2}"/>
    <cellStyle name="20% - Énfasis3 5 2 4 2 3" xfId="9601" xr:uid="{7EFC6416-75F9-478A-B527-A461CDF9F414}"/>
    <cellStyle name="20% - Énfasis3 5 2 4 3" xfId="9602" xr:uid="{AF05AA28-74C0-48D1-AAC8-D1B8878FED8D}"/>
    <cellStyle name="20% - Énfasis3 5 2 4 3 2" xfId="9603" xr:uid="{DDED1832-F11C-450B-A67C-75E2645797B4}"/>
    <cellStyle name="20% - Énfasis3 5 2 4 4" xfId="9604" xr:uid="{D13D1D71-3C43-41B5-884F-B900854E1AE1}"/>
    <cellStyle name="20% - Énfasis3 5 2 5" xfId="9605" xr:uid="{E0CF45F4-EBC7-428D-98E3-B771FE19814D}"/>
    <cellStyle name="20% - Énfasis3 5 2 5 2" xfId="9606" xr:uid="{F39C824D-53C3-434D-8A95-6C741BCAAACA}"/>
    <cellStyle name="20% - Énfasis3 5 2 5 2 2" xfId="9607" xr:uid="{80F852AD-C0C4-4EF6-B2CA-393011971E3E}"/>
    <cellStyle name="20% - Énfasis3 5 2 5 3" xfId="9608" xr:uid="{F7209205-0BB5-4873-B4E2-070F68D1EB63}"/>
    <cellStyle name="20% - Énfasis3 5 2 6" xfId="9609" xr:uid="{C64390AB-733B-4BFF-9406-DD995D20B525}"/>
    <cellStyle name="20% - Énfasis3 5 2 6 2" xfId="9610" xr:uid="{57A46258-D549-4E72-A230-88229AC47FF6}"/>
    <cellStyle name="20% - Énfasis3 5 2 7" xfId="9611" xr:uid="{CD7EFDA4-E055-4921-9755-35A6F9D7CAB4}"/>
    <cellStyle name="20% - Énfasis3 5 2 8" xfId="9612" xr:uid="{31C71D93-58FB-4595-A5E0-C4FB4F602D95}"/>
    <cellStyle name="20% - Énfasis3 5 2 9" xfId="9613" xr:uid="{EDD16CF5-B711-4308-81DA-48FE83ECBF4C}"/>
    <cellStyle name="20% - Énfasis3 5 2_37. RESULTADO NEGOCIOS YOY" xfId="9614" xr:uid="{3D95943E-7314-4315-8623-FA918884CD2F}"/>
    <cellStyle name="20% - Énfasis3 5 3" xfId="9615" xr:uid="{E869A405-4764-46C1-BA28-FF038F54E030}"/>
    <cellStyle name="20% - Énfasis3 5 3 2" xfId="9616" xr:uid="{91E8221B-EA89-407F-8A07-3A73CED4B365}"/>
    <cellStyle name="20% - Énfasis3 5 3 2 2" xfId="9617" xr:uid="{CE3C4AD1-687F-4993-B04D-940ECD0C6A2A}"/>
    <cellStyle name="20% - Énfasis3 5 3 2 2 2" xfId="9618" xr:uid="{773AB797-CB90-48AA-BE40-AF4BD02FC938}"/>
    <cellStyle name="20% - Énfasis3 5 3 2 2 2 2" xfId="9619" xr:uid="{72582308-0E4A-47EB-91B0-F4D86629A57D}"/>
    <cellStyle name="20% - Énfasis3 5 3 2 2 2 2 2" xfId="9620" xr:uid="{F5B7C21C-E003-4308-9795-E629FB0CED67}"/>
    <cellStyle name="20% - Énfasis3 5 3 2 2 2 3" xfId="9621" xr:uid="{77E0C2D3-5AC3-40C0-9751-9E7F3789F117}"/>
    <cellStyle name="20% - Énfasis3 5 3 2 2 3" xfId="9622" xr:uid="{995D1667-43AC-4370-B619-E17CC2403844}"/>
    <cellStyle name="20% - Énfasis3 5 3 2 2 3 2" xfId="9623" xr:uid="{3E23C728-67D2-4D29-8EC2-D2EB815445B1}"/>
    <cellStyle name="20% - Énfasis3 5 3 2 2 4" xfId="9624" xr:uid="{2C579B10-AE10-4CA0-A7AE-0F5289F8B744}"/>
    <cellStyle name="20% - Énfasis3 5 3 2 3" xfId="9625" xr:uid="{014C095D-5BA5-4E2D-8AA6-1C120C9ECA75}"/>
    <cellStyle name="20% - Énfasis3 5 3 2 3 2" xfId="9626" xr:uid="{EA5CE754-B26B-4EE3-9953-5BAA8873C408}"/>
    <cellStyle name="20% - Énfasis3 5 3 2 3 2 2" xfId="9627" xr:uid="{DC3559B3-BC01-4FB0-A161-AF6851432BB4}"/>
    <cellStyle name="20% - Énfasis3 5 3 2 3 3" xfId="9628" xr:uid="{DBAD735F-CDB3-4572-B6DC-E35A062000F3}"/>
    <cellStyle name="20% - Énfasis3 5 3 2 4" xfId="9629" xr:uid="{4355DE76-784F-4DC4-9004-1956BCA6DFB7}"/>
    <cellStyle name="20% - Énfasis3 5 3 2 4 2" xfId="9630" xr:uid="{D06E8150-1C23-4172-8616-971461FB8994}"/>
    <cellStyle name="20% - Énfasis3 5 3 2 5" xfId="9631" xr:uid="{5C603C3C-1D4B-4CCF-BDA1-FF16DEA0DB28}"/>
    <cellStyle name="20% - Énfasis3 5 3 3" xfId="9632" xr:uid="{4796D295-9F33-4557-A10A-02C2F31C3552}"/>
    <cellStyle name="20% - Énfasis3 5 3 3 2" xfId="9633" xr:uid="{5ABC6DBC-B2E6-4095-B3F0-ED551DDF1E0B}"/>
    <cellStyle name="20% - Énfasis3 5 3 3 2 2" xfId="9634" xr:uid="{BAAF941C-60F1-469A-8BEB-862F90A40860}"/>
    <cellStyle name="20% - Énfasis3 5 3 3 2 2 2" xfId="9635" xr:uid="{E4868F0A-68A0-4371-A90A-56013F5649A6}"/>
    <cellStyle name="20% - Énfasis3 5 3 3 2 3" xfId="9636" xr:uid="{A1436A34-6B11-4ABB-9849-8B86FF6BAFE2}"/>
    <cellStyle name="20% - Énfasis3 5 3 3 3" xfId="9637" xr:uid="{B2989BB8-09C6-4C92-BF53-7863BD6AF571}"/>
    <cellStyle name="20% - Énfasis3 5 3 3 3 2" xfId="9638" xr:uid="{95440DA1-674D-43DC-827F-4FBE5281DEF1}"/>
    <cellStyle name="20% - Énfasis3 5 3 3 4" xfId="9639" xr:uid="{E9B946A4-AE94-47F8-BB4B-8FA392A31FAC}"/>
    <cellStyle name="20% - Énfasis3 5 3 4" xfId="9640" xr:uid="{AECFF571-D49C-4607-9524-5DEB1CF48DFF}"/>
    <cellStyle name="20% - Énfasis3 5 3 4 2" xfId="9641" xr:uid="{812DBBDA-2F6F-48A4-A29A-751FD72EF123}"/>
    <cellStyle name="20% - Énfasis3 5 3 4 2 2" xfId="9642" xr:uid="{D2071DC3-0DB1-4F6A-80E5-72AE746B4660}"/>
    <cellStyle name="20% - Énfasis3 5 3 4 3" xfId="9643" xr:uid="{C7CA4B59-3521-46FB-A383-6179D290FC89}"/>
    <cellStyle name="20% - Énfasis3 5 3 5" xfId="9644" xr:uid="{E6B63C92-6339-4BCB-85E0-E9DC5605679B}"/>
    <cellStyle name="20% - Énfasis3 5 3 5 2" xfId="9645" xr:uid="{DA882BA9-4823-47FC-B009-71EB4024AB6D}"/>
    <cellStyle name="20% - Énfasis3 5 3 6" xfId="9646" xr:uid="{FC8E9134-C941-44FB-8BFE-83A2F9F029D3}"/>
    <cellStyle name="20% - Énfasis3 5 4" xfId="9647" xr:uid="{84D5D74A-35DF-4CD5-B2E0-43AACC91EF89}"/>
    <cellStyle name="20% - Énfasis3 5 4 2" xfId="9648" xr:uid="{C1E15272-5D26-4E21-935E-41DA0277459E}"/>
    <cellStyle name="20% - Énfasis3 5 4 2 2" xfId="9649" xr:uid="{8CF29D14-59EC-4E57-886E-CDD09CD46676}"/>
    <cellStyle name="20% - Énfasis3 5 4 2 2 2" xfId="9650" xr:uid="{71BAC91C-CE34-4868-AA03-33E241760BAC}"/>
    <cellStyle name="20% - Énfasis3 5 4 2 2 2 2" xfId="9651" xr:uid="{EF166457-4850-4289-8041-33E097DDB947}"/>
    <cellStyle name="20% - Énfasis3 5 4 2 2 3" xfId="9652" xr:uid="{027F3C53-35D1-4AE9-A21C-C4188BADDC55}"/>
    <cellStyle name="20% - Énfasis3 5 4 2 3" xfId="9653" xr:uid="{2F3ECF20-8E2D-4CA9-9E62-E06978FD9561}"/>
    <cellStyle name="20% - Énfasis3 5 4 2 3 2" xfId="9654" xr:uid="{0C7E86D4-A192-46CD-9C92-27111071581B}"/>
    <cellStyle name="20% - Énfasis3 5 4 2 4" xfId="9655" xr:uid="{A6F21998-F4B7-431B-8D38-BC733A0F67BC}"/>
    <cellStyle name="20% - Énfasis3 5 4 3" xfId="9656" xr:uid="{CB07C68C-488F-4F45-A95D-44202157F448}"/>
    <cellStyle name="20% - Énfasis3 5 4 3 2" xfId="9657" xr:uid="{B77263FC-D396-48C6-B9F1-2DC14635F813}"/>
    <cellStyle name="20% - Énfasis3 5 4 3 2 2" xfId="9658" xr:uid="{2CF40696-E3CB-47F2-9B3A-2EFF6996935E}"/>
    <cellStyle name="20% - Énfasis3 5 4 3 3" xfId="9659" xr:uid="{0CD18EE6-8932-4723-BF2B-AFBF486E3C01}"/>
    <cellStyle name="20% - Énfasis3 5 4 4" xfId="9660" xr:uid="{B2205EE2-4D81-47B6-AE66-FA842087D67B}"/>
    <cellStyle name="20% - Énfasis3 5 4 4 2" xfId="9661" xr:uid="{03EA94AF-1D62-4492-B993-A5544410D6CF}"/>
    <cellStyle name="20% - Énfasis3 5 4 5" xfId="9662" xr:uid="{9799E44C-47EE-404C-BBDD-DD79A45E2218}"/>
    <cellStyle name="20% - Énfasis3 5 5" xfId="9663" xr:uid="{926299D0-37A5-48AD-B671-B41DD6DA8F51}"/>
    <cellStyle name="20% - Énfasis3 5 5 2" xfId="9664" xr:uid="{1E6A1CCE-7FA2-46B2-B845-3FD2E5C21679}"/>
    <cellStyle name="20% - Énfasis3 5 5 2 2" xfId="9665" xr:uid="{6C550FB1-C603-43F0-893C-2296C7C66901}"/>
    <cellStyle name="20% - Énfasis3 5 5 2 2 2" xfId="9666" xr:uid="{DA48A809-1F35-4F91-9485-BCEF55655B6B}"/>
    <cellStyle name="20% - Énfasis3 5 5 2 3" xfId="9667" xr:uid="{72F62523-9F6E-4E2C-B366-020132C45C10}"/>
    <cellStyle name="20% - Énfasis3 5 5 3" xfId="9668" xr:uid="{C4AC9E85-3A9A-471D-80E7-94278B92769E}"/>
    <cellStyle name="20% - Énfasis3 5 5 3 2" xfId="9669" xr:uid="{F3A62C8A-AA56-44BE-BDAE-4CB94BAECE91}"/>
    <cellStyle name="20% - Énfasis3 5 5 4" xfId="9670" xr:uid="{8CF3578A-FF4E-4FB4-B117-EF16C46580FE}"/>
    <cellStyle name="20% - Énfasis3 5 6" xfId="9671" xr:uid="{FB5BF1D3-6927-47D9-84CF-C75D9503C15E}"/>
    <cellStyle name="20% - Énfasis3 5 6 2" xfId="9672" xr:uid="{0CFA1C83-FC8D-4310-9D3F-542B45EE1BF3}"/>
    <cellStyle name="20% - Énfasis3 5 6 2 2" xfId="9673" xr:uid="{8C553344-15D0-4779-A87D-3FF8CA4EB619}"/>
    <cellStyle name="20% - Énfasis3 5 6 3" xfId="9674" xr:uid="{38E9FEE4-12F5-4FAC-ACDD-1B35393AB826}"/>
    <cellStyle name="20% - Énfasis3 5 7" xfId="9675" xr:uid="{02EEB4D0-2E09-4D41-AFB4-28F325740787}"/>
    <cellStyle name="20% - Énfasis3 5 7 2" xfId="9676" xr:uid="{CF39E2BA-A8DF-479C-9EC3-94468ABD144A}"/>
    <cellStyle name="20% - Énfasis3 5 8" xfId="9677" xr:uid="{87CFDF2A-6CE6-423A-9233-63599022B22B}"/>
    <cellStyle name="20% - Énfasis3 5 9" xfId="9678" xr:uid="{C0F6702C-CDFD-4014-B5A3-D1B3F312BC0F}"/>
    <cellStyle name="20% - Énfasis3 5_37. RESULTADO NEGOCIOS YOY" xfId="9679" xr:uid="{5FCDEC32-A8DB-42B4-AB39-BEBA7A3BD352}"/>
    <cellStyle name="20% - Énfasis3 6" xfId="9680" xr:uid="{62EAA1A8-CA5C-453E-8AE2-D9C4F1A565F2}"/>
    <cellStyle name="20% - Énfasis3 6 10" xfId="9681" xr:uid="{E280E6C1-B913-4D9A-B15F-5012200DE000}"/>
    <cellStyle name="20% - Énfasis3 6 11" xfId="9682" xr:uid="{4BC7734E-AF10-4AAB-A77F-4655FBA6ED5D}"/>
    <cellStyle name="20% - Énfasis3 6 12" xfId="9683" xr:uid="{811F2D38-BAE0-424C-A728-6299FB57AB0D}"/>
    <cellStyle name="20% - Énfasis3 6 2" xfId="9684" xr:uid="{AD67631E-5F1E-43A5-89CF-5287C98A4AAA}"/>
    <cellStyle name="20% - Énfasis3 6 2 10" xfId="9685" xr:uid="{7562FD23-EA10-4EEE-B3D2-E59E567788CF}"/>
    <cellStyle name="20% - Énfasis3 6 2 11" xfId="9686" xr:uid="{AEFD0A19-E16D-439A-816C-8E39F7E7B817}"/>
    <cellStyle name="20% - Énfasis3 6 2 2" xfId="9687" xr:uid="{8589A549-A83C-4471-A64D-B288700DF58C}"/>
    <cellStyle name="20% - Énfasis3 6 2 2 2" xfId="9688" xr:uid="{6D5A1223-6E06-4424-99E9-1371177B3A97}"/>
    <cellStyle name="20% - Énfasis3 6 2 2 2 2" xfId="9689" xr:uid="{BBE534D7-61E9-48BB-8D5B-E7B0DFCB1491}"/>
    <cellStyle name="20% - Énfasis3 6 2 2 2 2 2" xfId="9690" xr:uid="{34B74025-6EDB-410E-A67C-518248F4F21B}"/>
    <cellStyle name="20% - Énfasis3 6 2 2 2 2 2 2" xfId="9691" xr:uid="{65CA21D4-B1A6-4F0D-872C-92DC29BA767B}"/>
    <cellStyle name="20% - Énfasis3 6 2 2 2 2 2 2 2" xfId="9692" xr:uid="{9BF3C26E-F5C8-4EA8-BC5C-E675D762821E}"/>
    <cellStyle name="20% - Énfasis3 6 2 2 2 2 2 3" xfId="9693" xr:uid="{E2E76194-749A-4626-A713-617D47EF0FCA}"/>
    <cellStyle name="20% - Énfasis3 6 2 2 2 2 3" xfId="9694" xr:uid="{73C8AF40-6503-4B77-B698-EE385C2CD9B7}"/>
    <cellStyle name="20% - Énfasis3 6 2 2 2 2 3 2" xfId="9695" xr:uid="{0F15E5EE-CEF8-4BDD-AC4C-D814ADC14E4D}"/>
    <cellStyle name="20% - Énfasis3 6 2 2 2 2 4" xfId="9696" xr:uid="{102B1E18-9B27-4701-9B33-37C3946594DC}"/>
    <cellStyle name="20% - Énfasis3 6 2 2 2 3" xfId="9697" xr:uid="{F3054F23-55B5-426F-96DF-9AC35F2138A6}"/>
    <cellStyle name="20% - Énfasis3 6 2 2 2 3 2" xfId="9698" xr:uid="{AE3CBE56-9611-4904-8E30-1FD40138C00D}"/>
    <cellStyle name="20% - Énfasis3 6 2 2 2 3 2 2" xfId="9699" xr:uid="{3D4B4DC3-5BB1-4017-B0BC-97BDEE2D9F9E}"/>
    <cellStyle name="20% - Énfasis3 6 2 2 2 3 3" xfId="9700" xr:uid="{D9B2B68F-FA0C-418E-AF21-B90F41F0FBC4}"/>
    <cellStyle name="20% - Énfasis3 6 2 2 2 4" xfId="9701" xr:uid="{24F50D73-39FA-4C30-A548-4E9B6EA9318E}"/>
    <cellStyle name="20% - Énfasis3 6 2 2 2 4 2" xfId="9702" xr:uid="{9E75A28A-2D9D-4F88-A88C-6B71EDD23672}"/>
    <cellStyle name="20% - Énfasis3 6 2 2 2 5" xfId="9703" xr:uid="{83E71BB0-3443-4DA3-8021-7BDCEEA36F2C}"/>
    <cellStyle name="20% - Énfasis3 6 2 2 3" xfId="9704" xr:uid="{EAEF9AFC-8C70-469B-A07E-38BBB3D03431}"/>
    <cellStyle name="20% - Énfasis3 6 2 2 3 2" xfId="9705" xr:uid="{86356451-0C33-4F62-840A-8A40526230F0}"/>
    <cellStyle name="20% - Énfasis3 6 2 2 3 2 2" xfId="9706" xr:uid="{2E79F182-2EDF-433D-AF7E-A89892305F7A}"/>
    <cellStyle name="20% - Énfasis3 6 2 2 3 2 2 2" xfId="9707" xr:uid="{40245097-59A7-47DC-A967-702C5A5CD34F}"/>
    <cellStyle name="20% - Énfasis3 6 2 2 3 2 3" xfId="9708" xr:uid="{C7356244-CFE7-4561-BC61-7FC847159F81}"/>
    <cellStyle name="20% - Énfasis3 6 2 2 3 3" xfId="9709" xr:uid="{AD2DEFF7-D5D1-4072-82CB-2F6B6AE7B31C}"/>
    <cellStyle name="20% - Énfasis3 6 2 2 3 3 2" xfId="9710" xr:uid="{C84615EE-61F2-4F99-9EEA-949754BE2089}"/>
    <cellStyle name="20% - Énfasis3 6 2 2 3 4" xfId="9711" xr:uid="{36BC79ED-7EE7-4358-AD78-22D590E26C72}"/>
    <cellStyle name="20% - Énfasis3 6 2 2 4" xfId="9712" xr:uid="{7FDF4684-038F-41CD-BFEC-D9708756A16E}"/>
    <cellStyle name="20% - Énfasis3 6 2 2 4 2" xfId="9713" xr:uid="{71DDD01F-E247-42BE-8FCE-1C8C30FF18FA}"/>
    <cellStyle name="20% - Énfasis3 6 2 2 4 2 2" xfId="9714" xr:uid="{C42A46E3-EB18-46F3-AD14-5AFCAEF6A8E2}"/>
    <cellStyle name="20% - Énfasis3 6 2 2 4 3" xfId="9715" xr:uid="{2D8F3F33-D89B-43F6-B570-87B7C1A6C056}"/>
    <cellStyle name="20% - Énfasis3 6 2 2 5" xfId="9716" xr:uid="{0EB8ECF0-018B-406B-BD96-4AD2DC29CAC5}"/>
    <cellStyle name="20% - Énfasis3 6 2 2 5 2" xfId="9717" xr:uid="{3469F2F5-4E39-4A03-B32D-947965106095}"/>
    <cellStyle name="20% - Énfasis3 6 2 2 6" xfId="9718" xr:uid="{94BA72CE-641C-48D9-83FF-67A24D67A1FE}"/>
    <cellStyle name="20% - Énfasis3 6 2 3" xfId="9719" xr:uid="{83D9FAE7-480A-4C47-A631-1EF55751B361}"/>
    <cellStyle name="20% - Énfasis3 6 2 3 2" xfId="9720" xr:uid="{9E766B07-D0D3-4991-BB74-0D68F8C9C62D}"/>
    <cellStyle name="20% - Énfasis3 6 2 3 2 2" xfId="9721" xr:uid="{966157C8-10D7-4D02-BAEF-655408429553}"/>
    <cellStyle name="20% - Énfasis3 6 2 3 2 2 2" xfId="9722" xr:uid="{6E9BFBB4-BDB0-49E3-A0B1-32E775F3898A}"/>
    <cellStyle name="20% - Énfasis3 6 2 3 2 2 2 2" xfId="9723" xr:uid="{C1D571FD-71E9-4D5C-AE22-0623D4D4CD77}"/>
    <cellStyle name="20% - Énfasis3 6 2 3 2 2 3" xfId="9724" xr:uid="{19962D12-8F8D-4D47-AB18-B6E63336C11F}"/>
    <cellStyle name="20% - Énfasis3 6 2 3 2 3" xfId="9725" xr:uid="{9E39E3DF-D141-424C-9DA8-1D2413A79450}"/>
    <cellStyle name="20% - Énfasis3 6 2 3 2 3 2" xfId="9726" xr:uid="{41126B9D-FBF9-4942-8FC2-1FC2FF695F4B}"/>
    <cellStyle name="20% - Énfasis3 6 2 3 2 4" xfId="9727" xr:uid="{3E013473-A334-4622-B23C-841C87BF7B8F}"/>
    <cellStyle name="20% - Énfasis3 6 2 3 3" xfId="9728" xr:uid="{F8176D34-FCD7-42DC-9E0A-919C2C51F7C1}"/>
    <cellStyle name="20% - Énfasis3 6 2 3 3 2" xfId="9729" xr:uid="{63CCF12F-AE08-49F7-9D56-95F36CF5B285}"/>
    <cellStyle name="20% - Énfasis3 6 2 3 3 2 2" xfId="9730" xr:uid="{D6DDC7C1-25D8-4F09-9CED-6BA17E8AB3C1}"/>
    <cellStyle name="20% - Énfasis3 6 2 3 3 3" xfId="9731" xr:uid="{77878271-E6A1-4952-9A5B-7468970B521A}"/>
    <cellStyle name="20% - Énfasis3 6 2 3 4" xfId="9732" xr:uid="{D4088042-2C34-48A6-8588-82B44AEB1008}"/>
    <cellStyle name="20% - Énfasis3 6 2 3 4 2" xfId="9733" xr:uid="{FB17D5D2-4B57-4254-B7D2-B9C4AA559229}"/>
    <cellStyle name="20% - Énfasis3 6 2 3 5" xfId="9734" xr:uid="{6CEE810C-3B51-43D7-A0FB-C04B239C5A8E}"/>
    <cellStyle name="20% - Énfasis3 6 2 4" xfId="9735" xr:uid="{92EDADC7-DCC2-4DF6-919D-E652DEB652A1}"/>
    <cellStyle name="20% - Énfasis3 6 2 4 2" xfId="9736" xr:uid="{01FB3C0B-A117-4D61-99F4-9049AB5ACDC7}"/>
    <cellStyle name="20% - Énfasis3 6 2 4 2 2" xfId="9737" xr:uid="{05E2EBDE-77F5-4387-9AC4-92267D9F7EBE}"/>
    <cellStyle name="20% - Énfasis3 6 2 4 2 2 2" xfId="9738" xr:uid="{5AF3FB77-B18D-4ED6-927C-D687BA4DA5BA}"/>
    <cellStyle name="20% - Énfasis3 6 2 4 2 3" xfId="9739" xr:uid="{9757697F-CCFC-44E9-89F0-9183F464040C}"/>
    <cellStyle name="20% - Énfasis3 6 2 4 3" xfId="9740" xr:uid="{7150982D-9358-48C5-8803-8021ED04C93B}"/>
    <cellStyle name="20% - Énfasis3 6 2 4 3 2" xfId="9741" xr:uid="{27C67346-4ED8-4CED-B037-37116065FC26}"/>
    <cellStyle name="20% - Énfasis3 6 2 4 4" xfId="9742" xr:uid="{1B5B692C-459F-475D-A679-711C9DC1E788}"/>
    <cellStyle name="20% - Énfasis3 6 2 5" xfId="9743" xr:uid="{38DEE6ED-6CBC-4057-85BC-E473DF46E9F6}"/>
    <cellStyle name="20% - Énfasis3 6 2 5 2" xfId="9744" xr:uid="{0B71DAF3-F98B-466E-B25B-D197B0C3ECD7}"/>
    <cellStyle name="20% - Énfasis3 6 2 5 2 2" xfId="9745" xr:uid="{D3DC95F3-2BBD-49D3-A28B-DDB96D642F8D}"/>
    <cellStyle name="20% - Énfasis3 6 2 5 3" xfId="9746" xr:uid="{D9E5169D-A777-410B-BD4B-70AF3A98351E}"/>
    <cellStyle name="20% - Énfasis3 6 2 6" xfId="9747" xr:uid="{42B9FBC3-8442-4E3F-9E68-A0FBD4AAF7FB}"/>
    <cellStyle name="20% - Énfasis3 6 2 6 2" xfId="9748" xr:uid="{DC5A4831-C00B-42BF-82C0-56C9768EAEF0}"/>
    <cellStyle name="20% - Énfasis3 6 2 7" xfId="9749" xr:uid="{DBA278C5-5E24-437A-8E4E-939D1B5DC952}"/>
    <cellStyle name="20% - Énfasis3 6 2 8" xfId="9750" xr:uid="{1A9D5927-3ACB-482C-82C1-236E0335D426}"/>
    <cellStyle name="20% - Énfasis3 6 2 9" xfId="9751" xr:uid="{AC400983-C235-47E8-B833-45DF23311EB1}"/>
    <cellStyle name="20% - Énfasis3 6 2_37. RESULTADO NEGOCIOS YOY" xfId="9752" xr:uid="{AC06FBAE-720C-47EB-A557-51B55DD13372}"/>
    <cellStyle name="20% - Énfasis3 6 3" xfId="9753" xr:uid="{32E251B6-5A8D-4BBD-840B-BBF003C48949}"/>
    <cellStyle name="20% - Énfasis3 6 3 2" xfId="9754" xr:uid="{D7E4695A-4B75-4706-A437-75ACCD86873A}"/>
    <cellStyle name="20% - Énfasis3 6 3 2 2" xfId="9755" xr:uid="{2F078094-4880-463D-9FA7-446B9ED8DC85}"/>
    <cellStyle name="20% - Énfasis3 6 3 2 2 2" xfId="9756" xr:uid="{0E38553E-8614-4F71-AAB1-C7B772CC7BA0}"/>
    <cellStyle name="20% - Énfasis3 6 3 2 2 2 2" xfId="9757" xr:uid="{B87DE550-C980-4CDF-9F5A-30DCE140279D}"/>
    <cellStyle name="20% - Énfasis3 6 3 2 2 2 2 2" xfId="9758" xr:uid="{38350F45-7DCF-49C2-BF9B-B1042A1C3F5A}"/>
    <cellStyle name="20% - Énfasis3 6 3 2 2 2 3" xfId="9759" xr:uid="{7B0A2DF2-8D81-457D-91A6-21C90655CD0F}"/>
    <cellStyle name="20% - Énfasis3 6 3 2 2 3" xfId="9760" xr:uid="{60F6882A-45A2-46A2-9D13-BC0800214D8E}"/>
    <cellStyle name="20% - Énfasis3 6 3 2 2 3 2" xfId="9761" xr:uid="{413B03C0-E2CF-4444-83AB-9456B0599558}"/>
    <cellStyle name="20% - Énfasis3 6 3 2 2 4" xfId="9762" xr:uid="{04CDDE89-1632-484C-8C6C-B8E90288AFFC}"/>
    <cellStyle name="20% - Énfasis3 6 3 2 3" xfId="9763" xr:uid="{38322F2E-707F-4858-80AE-EED07C6E2160}"/>
    <cellStyle name="20% - Énfasis3 6 3 2 3 2" xfId="9764" xr:uid="{2DD3D816-9A84-404C-B5F1-4F2B60D67D5E}"/>
    <cellStyle name="20% - Énfasis3 6 3 2 3 2 2" xfId="9765" xr:uid="{B1DB3879-DE2E-4937-B4EF-439FE96447DE}"/>
    <cellStyle name="20% - Énfasis3 6 3 2 3 3" xfId="9766" xr:uid="{E0686AEA-3269-4C1E-AC8C-91103D8DAE89}"/>
    <cellStyle name="20% - Énfasis3 6 3 2 4" xfId="9767" xr:uid="{BD057B33-1B43-463A-B4EC-F9021F6601F7}"/>
    <cellStyle name="20% - Énfasis3 6 3 2 4 2" xfId="9768" xr:uid="{B08E891A-FE2D-4373-8089-62F6FD50B5B1}"/>
    <cellStyle name="20% - Énfasis3 6 3 2 5" xfId="9769" xr:uid="{7F6B8891-1ACF-4082-BCC0-3A4164245C4F}"/>
    <cellStyle name="20% - Énfasis3 6 3 3" xfId="9770" xr:uid="{5F436A0C-DC61-4711-A551-357E027E82C3}"/>
    <cellStyle name="20% - Énfasis3 6 3 3 2" xfId="9771" xr:uid="{75188164-601D-4F61-A8C2-3D600A9B2A88}"/>
    <cellStyle name="20% - Énfasis3 6 3 3 2 2" xfId="9772" xr:uid="{957844FA-DEB2-48C3-92FC-C14B5575AF28}"/>
    <cellStyle name="20% - Énfasis3 6 3 3 2 2 2" xfId="9773" xr:uid="{B6C6A68F-40F7-41F8-AA27-DF9445C8F38A}"/>
    <cellStyle name="20% - Énfasis3 6 3 3 2 3" xfId="9774" xr:uid="{4DBE4CEE-B549-4072-A0BC-E97EE3CA3D11}"/>
    <cellStyle name="20% - Énfasis3 6 3 3 3" xfId="9775" xr:uid="{D0F18C65-87D6-4A00-91EF-CF3A2017F313}"/>
    <cellStyle name="20% - Énfasis3 6 3 3 3 2" xfId="9776" xr:uid="{BCD7560F-CF9F-4D03-9CF3-D5FCFCB7DD4A}"/>
    <cellStyle name="20% - Énfasis3 6 3 3 4" xfId="9777" xr:uid="{5406276C-61AD-415B-BE2F-6EE77AB21842}"/>
    <cellStyle name="20% - Énfasis3 6 3 4" xfId="9778" xr:uid="{E818D271-75AB-4B8D-AEB6-C381EABFF672}"/>
    <cellStyle name="20% - Énfasis3 6 3 4 2" xfId="9779" xr:uid="{8B81BF2F-CD5F-4F0D-8227-8B15CD322384}"/>
    <cellStyle name="20% - Énfasis3 6 3 4 2 2" xfId="9780" xr:uid="{F8FC4974-EFE6-45D6-B1D5-1639F8CD7A30}"/>
    <cellStyle name="20% - Énfasis3 6 3 4 3" xfId="9781" xr:uid="{67141FBE-6CA2-4C5B-A1FE-1A3BFA9B03E2}"/>
    <cellStyle name="20% - Énfasis3 6 3 5" xfId="9782" xr:uid="{97D3B14C-DC8C-4E4D-8D3D-1F1C031BADC9}"/>
    <cellStyle name="20% - Énfasis3 6 3 5 2" xfId="9783" xr:uid="{B6FB0D75-E240-4C4A-8673-5926C3681059}"/>
    <cellStyle name="20% - Énfasis3 6 3 6" xfId="9784" xr:uid="{362BC043-CB7E-485D-9403-50886FE3B12C}"/>
    <cellStyle name="20% - Énfasis3 6 4" xfId="9785" xr:uid="{1B395A80-8F2E-4C92-A165-D2CF038A73BB}"/>
    <cellStyle name="20% - Énfasis3 6 4 2" xfId="9786" xr:uid="{0527EAD1-F207-422E-B63A-CC50122402C4}"/>
    <cellStyle name="20% - Énfasis3 6 4 2 2" xfId="9787" xr:uid="{2F9168B6-E8D5-4F8B-B017-3D725AC3C33C}"/>
    <cellStyle name="20% - Énfasis3 6 4 2 2 2" xfId="9788" xr:uid="{4C052641-56C3-4F1B-9652-0E27EA533AB3}"/>
    <cellStyle name="20% - Énfasis3 6 4 2 2 2 2" xfId="9789" xr:uid="{986A2680-EA0B-44D8-92FF-C9FF4D802E18}"/>
    <cellStyle name="20% - Énfasis3 6 4 2 2 3" xfId="9790" xr:uid="{D0463889-C05A-4867-9DD9-187D39E50178}"/>
    <cellStyle name="20% - Énfasis3 6 4 2 3" xfId="9791" xr:uid="{716482A0-CAED-4F7E-B801-D8B1DAC1D722}"/>
    <cellStyle name="20% - Énfasis3 6 4 2 3 2" xfId="9792" xr:uid="{4BD0AF18-F4E1-4341-9856-04B9771C4D39}"/>
    <cellStyle name="20% - Énfasis3 6 4 2 4" xfId="9793" xr:uid="{481F0072-7FD7-4F48-B2D3-045ACDE98E56}"/>
    <cellStyle name="20% - Énfasis3 6 4 3" xfId="9794" xr:uid="{F1D822C5-5714-4995-B809-ABCA6757899B}"/>
    <cellStyle name="20% - Énfasis3 6 4 3 2" xfId="9795" xr:uid="{E72CF76D-72E0-4DCC-931C-6CAEC71A5986}"/>
    <cellStyle name="20% - Énfasis3 6 4 3 2 2" xfId="9796" xr:uid="{68806346-7D2A-423A-B8AA-E43C034FE53E}"/>
    <cellStyle name="20% - Énfasis3 6 4 3 3" xfId="9797" xr:uid="{32A9EB09-35C8-41C9-A431-2F264BC69E93}"/>
    <cellStyle name="20% - Énfasis3 6 4 4" xfId="9798" xr:uid="{F6C00412-A0E4-4225-A5A7-AC98DC92FA0F}"/>
    <cellStyle name="20% - Énfasis3 6 4 4 2" xfId="9799" xr:uid="{7C27CBC6-E777-4780-AAAD-17FCFE314EE7}"/>
    <cellStyle name="20% - Énfasis3 6 4 5" xfId="9800" xr:uid="{5713DB58-2BED-4554-A2E7-E4B6ECB8C4A0}"/>
    <cellStyle name="20% - Énfasis3 6 5" xfId="9801" xr:uid="{67693379-D422-46FC-AC42-168F3EEF74FF}"/>
    <cellStyle name="20% - Énfasis3 6 5 2" xfId="9802" xr:uid="{E2ECFFCD-9168-4819-A4D4-E2249BC26ACB}"/>
    <cellStyle name="20% - Énfasis3 6 5 2 2" xfId="9803" xr:uid="{C7BE0499-85F3-4B71-92F3-AC7BBE0F293E}"/>
    <cellStyle name="20% - Énfasis3 6 5 2 2 2" xfId="9804" xr:uid="{A7D6382E-EB20-440F-93CF-A4F7BA9C8E6B}"/>
    <cellStyle name="20% - Énfasis3 6 5 2 3" xfId="9805" xr:uid="{F1161F66-D13B-4496-9C3D-3115B671ED70}"/>
    <cellStyle name="20% - Énfasis3 6 5 3" xfId="9806" xr:uid="{6E68ED5F-840C-44D6-B093-6CA353EAF59D}"/>
    <cellStyle name="20% - Énfasis3 6 5 3 2" xfId="9807" xr:uid="{2C60D1BE-C561-4EF4-8950-43708B2F5471}"/>
    <cellStyle name="20% - Énfasis3 6 5 4" xfId="9808" xr:uid="{D8C68AAB-353A-400C-A867-799C5AE0C3F4}"/>
    <cellStyle name="20% - Énfasis3 6 6" xfId="9809" xr:uid="{852BC42B-1398-4619-A109-21A0FFD60AB9}"/>
    <cellStyle name="20% - Énfasis3 6 6 2" xfId="9810" xr:uid="{5DFC238B-7AAC-4408-B49F-9EBA70A7B1DF}"/>
    <cellStyle name="20% - Énfasis3 6 6 2 2" xfId="9811" xr:uid="{14797E37-1E61-490A-BFC4-431BE8E33597}"/>
    <cellStyle name="20% - Énfasis3 6 6 3" xfId="9812" xr:uid="{1BE6A2E4-434D-4283-BFDD-D2CBCC3F7BC1}"/>
    <cellStyle name="20% - Énfasis3 6 7" xfId="9813" xr:uid="{E79053C7-2F18-43B6-B6FC-CB314AB44B4C}"/>
    <cellStyle name="20% - Énfasis3 6 7 2" xfId="9814" xr:uid="{3E61BCF6-F416-4A08-B5F5-6FAF4EB35B91}"/>
    <cellStyle name="20% - Énfasis3 6 8" xfId="9815" xr:uid="{5847E4BB-2125-44C0-A52B-0B64AF15F9AE}"/>
    <cellStyle name="20% - Énfasis3 6 9" xfId="9816" xr:uid="{98147F28-AF1E-4F00-B521-AD4CCC1EA6E3}"/>
    <cellStyle name="20% - Énfasis3 6_37. RESULTADO NEGOCIOS YOY" xfId="9817" xr:uid="{76788B0F-FD3B-4920-BA1E-E5B604747FA5}"/>
    <cellStyle name="20% - Énfasis3 7" xfId="9818" xr:uid="{4A3B6E15-FB32-4268-9200-27D6E6721FD4}"/>
    <cellStyle name="20% - Énfasis3 7 10" xfId="9819" xr:uid="{3CA1A4E2-A000-4EC9-BE40-4C69073A2858}"/>
    <cellStyle name="20% - Énfasis3 7 11" xfId="9820" xr:uid="{053C1755-6728-45C1-9C95-9D048B77B81D}"/>
    <cellStyle name="20% - Énfasis3 7 12" xfId="9821" xr:uid="{997D10CD-04C8-46E1-A194-8167A2BE2EC3}"/>
    <cellStyle name="20% - Énfasis3 7 2" xfId="9822" xr:uid="{63548DD5-04EF-452D-A6FB-B8946FD8CED0}"/>
    <cellStyle name="20% - Énfasis3 7 2 10" xfId="9823" xr:uid="{E0E31335-FAFC-4942-9FE8-4F21A5FB54EA}"/>
    <cellStyle name="20% - Énfasis3 7 2 11" xfId="9824" xr:uid="{98FA40A4-6F24-4B39-BD90-7B61A983B54A}"/>
    <cellStyle name="20% - Énfasis3 7 2 2" xfId="9825" xr:uid="{2E6EFF11-C3B8-4754-88A4-65EC0B6BF14F}"/>
    <cellStyle name="20% - Énfasis3 7 2 2 2" xfId="9826" xr:uid="{D78677BB-DF22-4F5B-AE4E-9F78993A73FF}"/>
    <cellStyle name="20% - Énfasis3 7 2 2 2 2" xfId="9827" xr:uid="{2FF89D74-BA53-4013-9C67-96225EDE27D3}"/>
    <cellStyle name="20% - Énfasis3 7 2 2 2 2 2" xfId="9828" xr:uid="{176AFE2F-6A48-47E6-B6E1-0010B98DA463}"/>
    <cellStyle name="20% - Énfasis3 7 2 2 2 2 2 2" xfId="9829" xr:uid="{73FD50CD-E69C-4C32-B60F-4F1D239160A4}"/>
    <cellStyle name="20% - Énfasis3 7 2 2 2 2 2 2 2" xfId="9830" xr:uid="{B33F12B0-0AAA-4216-80A9-14F3234076FA}"/>
    <cellStyle name="20% - Énfasis3 7 2 2 2 2 2 3" xfId="9831" xr:uid="{97A822DF-ECBF-4D13-A49F-C8D3DD902D3C}"/>
    <cellStyle name="20% - Énfasis3 7 2 2 2 2 3" xfId="9832" xr:uid="{4B1C406E-0686-45C1-B39A-8E3FD4A44458}"/>
    <cellStyle name="20% - Énfasis3 7 2 2 2 2 3 2" xfId="9833" xr:uid="{EFC34A50-2523-4B16-BC73-4F181958048C}"/>
    <cellStyle name="20% - Énfasis3 7 2 2 2 2 4" xfId="9834" xr:uid="{8FF06C6B-6E92-4F38-BE3E-E94676F1B72C}"/>
    <cellStyle name="20% - Énfasis3 7 2 2 2 3" xfId="9835" xr:uid="{79DCC537-427B-4D25-A4C5-FA33EE49CFD6}"/>
    <cellStyle name="20% - Énfasis3 7 2 2 2 3 2" xfId="9836" xr:uid="{3EAEB02C-5543-4AB4-AB3B-365A5188F7A6}"/>
    <cellStyle name="20% - Énfasis3 7 2 2 2 3 2 2" xfId="9837" xr:uid="{5238ED9A-35C0-4AB1-B10E-57914515FEA5}"/>
    <cellStyle name="20% - Énfasis3 7 2 2 2 3 3" xfId="9838" xr:uid="{3115548F-D810-4327-8F7C-B910961C7360}"/>
    <cellStyle name="20% - Énfasis3 7 2 2 2 4" xfId="9839" xr:uid="{20D42943-5271-4807-B736-0D21D764BAD4}"/>
    <cellStyle name="20% - Énfasis3 7 2 2 2 4 2" xfId="9840" xr:uid="{4D367D8C-A383-429D-BC6E-41CE3ABAE20A}"/>
    <cellStyle name="20% - Énfasis3 7 2 2 2 5" xfId="9841" xr:uid="{346C2D7A-19DA-4B24-8DF9-6A2E00387111}"/>
    <cellStyle name="20% - Énfasis3 7 2 2 3" xfId="9842" xr:uid="{1DFFF9F7-9E36-4625-B214-E8BABFB445A0}"/>
    <cellStyle name="20% - Énfasis3 7 2 2 3 2" xfId="9843" xr:uid="{36E9C9D3-67F1-4287-84C8-2F26DE454FC6}"/>
    <cellStyle name="20% - Énfasis3 7 2 2 3 2 2" xfId="9844" xr:uid="{6AAF9E4B-14B6-4260-8CDA-AE7DFB7E4E5A}"/>
    <cellStyle name="20% - Énfasis3 7 2 2 3 2 2 2" xfId="9845" xr:uid="{EA0F1199-4FBD-462E-BF97-851131D16BAD}"/>
    <cellStyle name="20% - Énfasis3 7 2 2 3 2 3" xfId="9846" xr:uid="{FCECE5C4-7864-4DCE-9E16-5C6BB46D6B50}"/>
    <cellStyle name="20% - Énfasis3 7 2 2 3 3" xfId="9847" xr:uid="{A4EF3D00-DE43-4795-877D-358556170121}"/>
    <cellStyle name="20% - Énfasis3 7 2 2 3 3 2" xfId="9848" xr:uid="{4E8B97B8-A5FA-48E3-A137-16114290794C}"/>
    <cellStyle name="20% - Énfasis3 7 2 2 3 4" xfId="9849" xr:uid="{1F5E8949-AD1D-4E71-82D9-C95F4CDD30CC}"/>
    <cellStyle name="20% - Énfasis3 7 2 2 4" xfId="9850" xr:uid="{F50512F2-3E97-46DB-B912-8DB270F80CBB}"/>
    <cellStyle name="20% - Énfasis3 7 2 2 4 2" xfId="9851" xr:uid="{F4239660-8A2B-47FC-846D-9AE6AC052DAD}"/>
    <cellStyle name="20% - Énfasis3 7 2 2 4 2 2" xfId="9852" xr:uid="{F1EA8319-2D34-4C0F-9F22-65E9F5FC60C9}"/>
    <cellStyle name="20% - Énfasis3 7 2 2 4 3" xfId="9853" xr:uid="{F4E527C1-89DD-494A-9CC6-D6A30517E7B1}"/>
    <cellStyle name="20% - Énfasis3 7 2 2 5" xfId="9854" xr:uid="{D6F28D82-79D5-41DF-9EC0-9F703F35E8CD}"/>
    <cellStyle name="20% - Énfasis3 7 2 2 5 2" xfId="9855" xr:uid="{E49567B7-8C17-4E25-974F-E8645B3CDE46}"/>
    <cellStyle name="20% - Énfasis3 7 2 2 6" xfId="9856" xr:uid="{1ACFC5D8-0721-43E1-8B77-AD348BF15CA4}"/>
    <cellStyle name="20% - Énfasis3 7 2 3" xfId="9857" xr:uid="{3056D3D8-E0FC-4CC9-889D-EC389766848A}"/>
    <cellStyle name="20% - Énfasis3 7 2 3 2" xfId="9858" xr:uid="{FF689F6C-3DD5-4752-B3AE-BE607302E7F2}"/>
    <cellStyle name="20% - Énfasis3 7 2 3 2 2" xfId="9859" xr:uid="{AAD89D1B-12DA-4EDF-866D-FCD0D61F1B70}"/>
    <cellStyle name="20% - Énfasis3 7 2 3 2 2 2" xfId="9860" xr:uid="{0D775C7B-9078-492B-8AEB-0B0E53E6597D}"/>
    <cellStyle name="20% - Énfasis3 7 2 3 2 2 2 2" xfId="9861" xr:uid="{C7FC4755-1CEB-4BBB-9493-B599B1DC433E}"/>
    <cellStyle name="20% - Énfasis3 7 2 3 2 2 3" xfId="9862" xr:uid="{D84F8205-9A60-433A-9320-B0192FAF0E19}"/>
    <cellStyle name="20% - Énfasis3 7 2 3 2 3" xfId="9863" xr:uid="{20625AB9-F160-4015-82E8-4A77348C9237}"/>
    <cellStyle name="20% - Énfasis3 7 2 3 2 3 2" xfId="9864" xr:uid="{4C7B2184-A0B8-46DF-8882-6BDEB63CCC2F}"/>
    <cellStyle name="20% - Énfasis3 7 2 3 2 4" xfId="9865" xr:uid="{55E47CDE-5BD0-41C3-9A9F-7E335EE8AFAA}"/>
    <cellStyle name="20% - Énfasis3 7 2 3 3" xfId="9866" xr:uid="{1AD6971E-A7F1-462A-9569-9DAA5BE3B1D3}"/>
    <cellStyle name="20% - Énfasis3 7 2 3 3 2" xfId="9867" xr:uid="{F5F4BC4C-C046-4913-BBC6-79403B501FF8}"/>
    <cellStyle name="20% - Énfasis3 7 2 3 3 2 2" xfId="9868" xr:uid="{6FDEADBA-8473-4298-AD0E-785A43942DA2}"/>
    <cellStyle name="20% - Énfasis3 7 2 3 3 3" xfId="9869" xr:uid="{35280B5D-874B-4BF1-B570-5784CE9779AA}"/>
    <cellStyle name="20% - Énfasis3 7 2 3 4" xfId="9870" xr:uid="{F158FF52-706B-4EC2-B4D2-A8710269336E}"/>
    <cellStyle name="20% - Énfasis3 7 2 3 4 2" xfId="9871" xr:uid="{DB19E642-9A80-49DD-AF43-0D14D39166C3}"/>
    <cellStyle name="20% - Énfasis3 7 2 3 5" xfId="9872" xr:uid="{78D81C97-1EB8-45FE-8BC8-EF24AA28C293}"/>
    <cellStyle name="20% - Énfasis3 7 2 4" xfId="9873" xr:uid="{07FED447-C9AA-4AF1-9C0A-FE64A22B93F3}"/>
    <cellStyle name="20% - Énfasis3 7 2 4 2" xfId="9874" xr:uid="{CC8AA85C-086C-40E2-8246-BC8BDAF47CDA}"/>
    <cellStyle name="20% - Énfasis3 7 2 4 2 2" xfId="9875" xr:uid="{0DBD5D67-5EF5-434B-9D6F-B4988C5D02BC}"/>
    <cellStyle name="20% - Énfasis3 7 2 4 2 2 2" xfId="9876" xr:uid="{BC951C5F-6197-49D6-94A8-6A58FB48FDC8}"/>
    <cellStyle name="20% - Énfasis3 7 2 4 2 3" xfId="9877" xr:uid="{C992298F-DD04-492B-9784-E065D6ED28E4}"/>
    <cellStyle name="20% - Énfasis3 7 2 4 3" xfId="9878" xr:uid="{029236DC-6806-4155-B14C-4AFA6064B0EE}"/>
    <cellStyle name="20% - Énfasis3 7 2 4 3 2" xfId="9879" xr:uid="{FBABDBD7-C8AF-4438-8951-0A51B9B30C21}"/>
    <cellStyle name="20% - Énfasis3 7 2 4 4" xfId="9880" xr:uid="{7796977D-ACEA-4C83-A91D-10331257BAE3}"/>
    <cellStyle name="20% - Énfasis3 7 2 5" xfId="9881" xr:uid="{0A7CADC0-CD9F-4F5C-8C61-C62E59396FB5}"/>
    <cellStyle name="20% - Énfasis3 7 2 5 2" xfId="9882" xr:uid="{65B8E2EE-4A16-4854-8229-4AD3AE27596B}"/>
    <cellStyle name="20% - Énfasis3 7 2 5 2 2" xfId="9883" xr:uid="{D6D319F7-4843-4DF4-B562-BA571C0255BC}"/>
    <cellStyle name="20% - Énfasis3 7 2 5 3" xfId="9884" xr:uid="{A8DDC164-1F77-4AC1-8C73-A16E620E9AEA}"/>
    <cellStyle name="20% - Énfasis3 7 2 6" xfId="9885" xr:uid="{CDB8FD8F-1925-43CC-B992-EFB899F1BEAD}"/>
    <cellStyle name="20% - Énfasis3 7 2 6 2" xfId="9886" xr:uid="{4AF4B36C-5274-42D2-AB03-E176BD34634E}"/>
    <cellStyle name="20% - Énfasis3 7 2 7" xfId="9887" xr:uid="{9D2BB90E-0474-4031-AD8C-41B8ADB9B00E}"/>
    <cellStyle name="20% - Énfasis3 7 2 8" xfId="9888" xr:uid="{7746CA8A-BCF4-4169-8541-68A4AB63B78C}"/>
    <cellStyle name="20% - Énfasis3 7 2 9" xfId="9889" xr:uid="{48416B17-5091-4926-9942-32FA115EDEB3}"/>
    <cellStyle name="20% - Énfasis3 7 2_37. RESULTADO NEGOCIOS YOY" xfId="9890" xr:uid="{F4A3C610-69E7-48DD-A64D-897E01270E5E}"/>
    <cellStyle name="20% - Énfasis3 7 3" xfId="9891" xr:uid="{0B922175-1E59-4FA7-8C87-1A34A6365DF3}"/>
    <cellStyle name="20% - Énfasis3 7 3 2" xfId="9892" xr:uid="{1A1B546A-8E04-4995-9D2A-05B419F50B9F}"/>
    <cellStyle name="20% - Énfasis3 7 3 2 2" xfId="9893" xr:uid="{5B660B8D-A9A3-4E76-8502-49E3AE37F252}"/>
    <cellStyle name="20% - Énfasis3 7 3 2 2 2" xfId="9894" xr:uid="{BD4419D1-0A3F-44DA-9797-0E1F0A4EDFE5}"/>
    <cellStyle name="20% - Énfasis3 7 3 2 2 2 2" xfId="9895" xr:uid="{1FFC6FE3-9F47-41E0-A8BC-BBD68A5BCD06}"/>
    <cellStyle name="20% - Énfasis3 7 3 2 2 2 2 2" xfId="9896" xr:uid="{38F858F5-E626-463D-8F44-77191BA4361F}"/>
    <cellStyle name="20% - Énfasis3 7 3 2 2 2 3" xfId="9897" xr:uid="{72B52BE0-6407-4F0C-A3B0-3961E605215B}"/>
    <cellStyle name="20% - Énfasis3 7 3 2 2 3" xfId="9898" xr:uid="{0023FE6C-38E4-44CE-A622-099FF46A6E40}"/>
    <cellStyle name="20% - Énfasis3 7 3 2 2 3 2" xfId="9899" xr:uid="{996B7E53-B72B-4F94-97AB-F59A2F41E2A5}"/>
    <cellStyle name="20% - Énfasis3 7 3 2 2 4" xfId="9900" xr:uid="{158C470C-F4EA-4F58-84F8-BBEC6C140170}"/>
    <cellStyle name="20% - Énfasis3 7 3 2 3" xfId="9901" xr:uid="{FFF9123F-0E94-4E46-BEE4-D8148A53C19B}"/>
    <cellStyle name="20% - Énfasis3 7 3 2 3 2" xfId="9902" xr:uid="{8F0331F0-9F20-48F2-9202-427C33E5FBAA}"/>
    <cellStyle name="20% - Énfasis3 7 3 2 3 2 2" xfId="9903" xr:uid="{65FFFCA0-6DC9-4D47-B5F7-C9BC1365D600}"/>
    <cellStyle name="20% - Énfasis3 7 3 2 3 3" xfId="9904" xr:uid="{D909AB50-6840-4EDB-A7A6-4AAB66A4FA0E}"/>
    <cellStyle name="20% - Énfasis3 7 3 2 4" xfId="9905" xr:uid="{D4215FE7-62C2-4A28-B424-60ABCF60519C}"/>
    <cellStyle name="20% - Énfasis3 7 3 2 4 2" xfId="9906" xr:uid="{D6A2D4EA-F46E-4EC5-8758-CDCE2B2ABCB9}"/>
    <cellStyle name="20% - Énfasis3 7 3 2 5" xfId="9907" xr:uid="{3CC9E70F-02D7-48F5-BAB4-2AEF35161F3D}"/>
    <cellStyle name="20% - Énfasis3 7 3 3" xfId="9908" xr:uid="{8D240E6F-35FD-4004-9ABD-53D53F974E5A}"/>
    <cellStyle name="20% - Énfasis3 7 3 3 2" xfId="9909" xr:uid="{F31A78FF-C1C2-4F44-A717-8973EE7BE6E2}"/>
    <cellStyle name="20% - Énfasis3 7 3 3 2 2" xfId="9910" xr:uid="{E4D430F1-DA1D-41D2-86EB-19CA1A6EA071}"/>
    <cellStyle name="20% - Énfasis3 7 3 3 2 2 2" xfId="9911" xr:uid="{20E4778E-19B6-4496-989A-4AD6893773DB}"/>
    <cellStyle name="20% - Énfasis3 7 3 3 2 3" xfId="9912" xr:uid="{99F6930F-E1FC-4BF4-8698-958C8A95E36D}"/>
    <cellStyle name="20% - Énfasis3 7 3 3 3" xfId="9913" xr:uid="{640D2179-2494-4CF9-BC9B-0323B113B078}"/>
    <cellStyle name="20% - Énfasis3 7 3 3 3 2" xfId="9914" xr:uid="{29A21DE3-52ED-4C07-BD6F-96F3E4B22E04}"/>
    <cellStyle name="20% - Énfasis3 7 3 3 4" xfId="9915" xr:uid="{AF00DAFE-2AE6-4DB9-9D97-1A39696AFEE1}"/>
    <cellStyle name="20% - Énfasis3 7 3 4" xfId="9916" xr:uid="{1DBA602E-B96B-483A-B565-56C85C12F816}"/>
    <cellStyle name="20% - Énfasis3 7 3 4 2" xfId="9917" xr:uid="{23A1EF6D-D893-4D92-A5DA-492F99E94BC5}"/>
    <cellStyle name="20% - Énfasis3 7 3 4 2 2" xfId="9918" xr:uid="{08299D11-34E4-4DB2-9244-F1B2929F45CF}"/>
    <cellStyle name="20% - Énfasis3 7 3 4 3" xfId="9919" xr:uid="{298E3EC9-5413-40CF-BF6B-D6A70A73ED4A}"/>
    <cellStyle name="20% - Énfasis3 7 3 5" xfId="9920" xr:uid="{99A61A81-E7F8-490D-99DC-1E712E44E75A}"/>
    <cellStyle name="20% - Énfasis3 7 3 5 2" xfId="9921" xr:uid="{3468606A-F53C-4A00-A294-161266F48380}"/>
    <cellStyle name="20% - Énfasis3 7 3 6" xfId="9922" xr:uid="{A3D23469-6279-4363-9CB2-4ED15E421673}"/>
    <cellStyle name="20% - Énfasis3 7 4" xfId="9923" xr:uid="{ED1FF09E-D861-4CCD-8729-E503FB700793}"/>
    <cellStyle name="20% - Énfasis3 7 4 2" xfId="9924" xr:uid="{A80EE32A-FFAD-4A6D-8245-5B6C89CF8270}"/>
    <cellStyle name="20% - Énfasis3 7 4 2 2" xfId="9925" xr:uid="{3623F5CD-2239-45EF-869C-602C54809863}"/>
    <cellStyle name="20% - Énfasis3 7 4 2 2 2" xfId="9926" xr:uid="{5948D3AD-6F3C-45F4-A81B-6F45FC19225A}"/>
    <cellStyle name="20% - Énfasis3 7 4 2 2 2 2" xfId="9927" xr:uid="{0B27E448-111B-4B22-900B-A06B2E0A3202}"/>
    <cellStyle name="20% - Énfasis3 7 4 2 2 3" xfId="9928" xr:uid="{F060A178-662C-4E9B-BE67-C964AA16336C}"/>
    <cellStyle name="20% - Énfasis3 7 4 2 3" xfId="9929" xr:uid="{761279AF-7F15-4B74-882A-32FECA4CC556}"/>
    <cellStyle name="20% - Énfasis3 7 4 2 3 2" xfId="9930" xr:uid="{B62F776D-5032-4B3B-84A8-6EA6D752062C}"/>
    <cellStyle name="20% - Énfasis3 7 4 2 4" xfId="9931" xr:uid="{E32F3337-FAD5-4EA2-86F4-0E7882324207}"/>
    <cellStyle name="20% - Énfasis3 7 4 3" xfId="9932" xr:uid="{B1052E0F-CE98-4025-8E06-5B4F5DCA51FD}"/>
    <cellStyle name="20% - Énfasis3 7 4 3 2" xfId="9933" xr:uid="{11311659-981A-496E-AFD5-C79B6CFAE06D}"/>
    <cellStyle name="20% - Énfasis3 7 4 3 2 2" xfId="9934" xr:uid="{85F6A45B-56BC-4083-B5BB-3A4A01092D78}"/>
    <cellStyle name="20% - Énfasis3 7 4 3 3" xfId="9935" xr:uid="{3876FA7E-5672-4146-941B-98A4D9F8C006}"/>
    <cellStyle name="20% - Énfasis3 7 4 4" xfId="9936" xr:uid="{C5A13DBD-9518-45B0-A30E-AFAE16EF2081}"/>
    <cellStyle name="20% - Énfasis3 7 4 4 2" xfId="9937" xr:uid="{BE41FC33-DBE5-4F9F-8E1D-D4449D333502}"/>
    <cellStyle name="20% - Énfasis3 7 4 5" xfId="9938" xr:uid="{9F4CFE28-14DE-4E1A-A3B2-5DBCB37B74D3}"/>
    <cellStyle name="20% - Énfasis3 7 5" xfId="9939" xr:uid="{66FA0BD7-B663-42E0-A597-8C72E6596B26}"/>
    <cellStyle name="20% - Énfasis3 7 5 2" xfId="9940" xr:uid="{51CCDA3A-E7EA-4D7E-B155-9C2E60228601}"/>
    <cellStyle name="20% - Énfasis3 7 5 2 2" xfId="9941" xr:uid="{A6DB6386-8449-42F7-90B8-6972BBF4E07F}"/>
    <cellStyle name="20% - Énfasis3 7 5 2 2 2" xfId="9942" xr:uid="{BDC41DA8-467C-46B4-900F-11CD785DF439}"/>
    <cellStyle name="20% - Énfasis3 7 5 2 3" xfId="9943" xr:uid="{FA06BACF-5513-495B-BE0D-41C6F91960DB}"/>
    <cellStyle name="20% - Énfasis3 7 5 3" xfId="9944" xr:uid="{C94823C3-43B9-4F9F-A1C4-60E5DC3A20D2}"/>
    <cellStyle name="20% - Énfasis3 7 5 3 2" xfId="9945" xr:uid="{5B178B93-1F90-4CB7-8D21-CB1219B76810}"/>
    <cellStyle name="20% - Énfasis3 7 5 4" xfId="9946" xr:uid="{B746D994-D6BD-4CBC-A303-E850D03FEB06}"/>
    <cellStyle name="20% - Énfasis3 7 6" xfId="9947" xr:uid="{F68DA4C8-BCF6-43A9-B73D-0F288351DE8B}"/>
    <cellStyle name="20% - Énfasis3 7 6 2" xfId="9948" xr:uid="{12C76293-F964-4B16-9E20-A4CF0C488604}"/>
    <cellStyle name="20% - Énfasis3 7 6 2 2" xfId="9949" xr:uid="{837EFCCD-1308-47FD-905F-77F0BCDADF56}"/>
    <cellStyle name="20% - Énfasis3 7 6 3" xfId="9950" xr:uid="{509810DC-3CB6-42B0-A3C6-500AAE107BAB}"/>
    <cellStyle name="20% - Énfasis3 7 7" xfId="9951" xr:uid="{FB17D6CD-94EF-4C84-A3E5-95971FC37FC8}"/>
    <cellStyle name="20% - Énfasis3 7 7 2" xfId="9952" xr:uid="{A48983F9-27E0-47F0-8211-955BBD447C19}"/>
    <cellStyle name="20% - Énfasis3 7 8" xfId="9953" xr:uid="{677C2667-6900-47DC-845C-5BB8B876D301}"/>
    <cellStyle name="20% - Énfasis3 7 9" xfId="9954" xr:uid="{B12A3421-0F4C-4070-A1E7-6A7D2B0A0EC3}"/>
    <cellStyle name="20% - Énfasis3 7_37. RESULTADO NEGOCIOS YOY" xfId="9955" xr:uid="{12E2C2AE-43C1-4379-B619-DC60250D7B97}"/>
    <cellStyle name="20% - Énfasis3 8" xfId="9956" xr:uid="{C98292FD-325A-4AFE-8731-51AAD9884E2A}"/>
    <cellStyle name="20% - Énfasis3 8 10" xfId="9957" xr:uid="{B0E6A65E-2D48-45BA-8774-8644C6A47F40}"/>
    <cellStyle name="20% - Énfasis3 8 11" xfId="9958" xr:uid="{D635C54A-7240-43FF-BD0A-8F3A87418FD6}"/>
    <cellStyle name="20% - Énfasis3 8 12" xfId="9959" xr:uid="{F0085B16-BC01-47F7-AC56-D0A8D86C9380}"/>
    <cellStyle name="20% - Énfasis3 8 2" xfId="9960" xr:uid="{0FD7F69B-DB7D-41CA-A2FA-87DE076F142E}"/>
    <cellStyle name="20% - Énfasis3 8 2 10" xfId="9961" xr:uid="{A51EEC35-FD22-4853-91A7-0A990C749F00}"/>
    <cellStyle name="20% - Énfasis3 8 2 11" xfId="9962" xr:uid="{B121A21F-E024-4CE8-AC24-7E1EE0BD421A}"/>
    <cellStyle name="20% - Énfasis3 8 2 2" xfId="9963" xr:uid="{132BD6F9-8DA7-4AA8-9B59-044677FB2BD1}"/>
    <cellStyle name="20% - Énfasis3 8 2 2 2" xfId="9964" xr:uid="{0D052E78-BE0F-437A-9D6B-6E79CE727947}"/>
    <cellStyle name="20% - Énfasis3 8 2 2 2 2" xfId="9965" xr:uid="{442DAE85-12CD-4495-B066-E9214A967842}"/>
    <cellStyle name="20% - Énfasis3 8 2 2 2 2 2" xfId="9966" xr:uid="{ADEFF3BE-2AE9-45DC-A0D5-D41FB2CC37D4}"/>
    <cellStyle name="20% - Énfasis3 8 2 2 2 2 2 2" xfId="9967" xr:uid="{A44554DF-AFDC-4F10-B17A-38FE5E49F728}"/>
    <cellStyle name="20% - Énfasis3 8 2 2 2 2 2 2 2" xfId="9968" xr:uid="{2DFABB2D-A04A-428D-9F5F-825D659CF64D}"/>
    <cellStyle name="20% - Énfasis3 8 2 2 2 2 2 3" xfId="9969" xr:uid="{82CB1D20-A7A0-4CDA-85AF-A38082A4EF0D}"/>
    <cellStyle name="20% - Énfasis3 8 2 2 2 2 3" xfId="9970" xr:uid="{AE304100-1E59-466C-88BC-C83291A29F5A}"/>
    <cellStyle name="20% - Énfasis3 8 2 2 2 2 3 2" xfId="9971" xr:uid="{62EC7653-60C5-4B6F-B9B1-EDBAEAC24155}"/>
    <cellStyle name="20% - Énfasis3 8 2 2 2 2 4" xfId="9972" xr:uid="{90F92A19-6D13-4A64-B068-4976320E79B5}"/>
    <cellStyle name="20% - Énfasis3 8 2 2 2 3" xfId="9973" xr:uid="{647B4632-ACE7-45B9-9BD6-BAC4521A3059}"/>
    <cellStyle name="20% - Énfasis3 8 2 2 2 3 2" xfId="9974" xr:uid="{2B3445DA-CF63-4B4E-8F85-3230ED487B03}"/>
    <cellStyle name="20% - Énfasis3 8 2 2 2 3 2 2" xfId="9975" xr:uid="{BB25BED2-679E-4891-93AC-CCEEDF13C399}"/>
    <cellStyle name="20% - Énfasis3 8 2 2 2 3 3" xfId="9976" xr:uid="{FE9D8FE0-8FA1-4F8F-9270-D067A20D7AB0}"/>
    <cellStyle name="20% - Énfasis3 8 2 2 2 4" xfId="9977" xr:uid="{85E9AB34-C537-4CAE-9F9F-2A0BF53E550A}"/>
    <cellStyle name="20% - Énfasis3 8 2 2 2 4 2" xfId="9978" xr:uid="{86975C21-60E2-47E1-9163-47966A4194A0}"/>
    <cellStyle name="20% - Énfasis3 8 2 2 2 5" xfId="9979" xr:uid="{74126455-E820-4F65-88E9-83895124A957}"/>
    <cellStyle name="20% - Énfasis3 8 2 2 3" xfId="9980" xr:uid="{61943775-79FD-4F44-A00C-7CFBA9C2A815}"/>
    <cellStyle name="20% - Énfasis3 8 2 2 3 2" xfId="9981" xr:uid="{49C4E53C-01E3-4265-BDA4-2DAD7B29FBA6}"/>
    <cellStyle name="20% - Énfasis3 8 2 2 3 2 2" xfId="9982" xr:uid="{B0975F06-1151-465A-9476-60D95717C3CD}"/>
    <cellStyle name="20% - Énfasis3 8 2 2 3 2 2 2" xfId="9983" xr:uid="{7BA84B65-C33E-43DA-AF62-A11BC8CF6C1A}"/>
    <cellStyle name="20% - Énfasis3 8 2 2 3 2 3" xfId="9984" xr:uid="{8FFD317C-B66B-40D3-AE5A-B8BFB490D234}"/>
    <cellStyle name="20% - Énfasis3 8 2 2 3 3" xfId="9985" xr:uid="{33E144E7-CA64-4D66-AF8E-62BF30335B87}"/>
    <cellStyle name="20% - Énfasis3 8 2 2 3 3 2" xfId="9986" xr:uid="{DD87ADA0-CFCC-49D9-9134-22AE475C9782}"/>
    <cellStyle name="20% - Énfasis3 8 2 2 3 4" xfId="9987" xr:uid="{F6D50055-7033-4F94-BB60-5C0604BAFA82}"/>
    <cellStyle name="20% - Énfasis3 8 2 2 4" xfId="9988" xr:uid="{CE3E4FE5-11E7-487A-B52F-A33A52AC5380}"/>
    <cellStyle name="20% - Énfasis3 8 2 2 4 2" xfId="9989" xr:uid="{A8B719F9-7EE9-41E1-9874-69EED6FBB2ED}"/>
    <cellStyle name="20% - Énfasis3 8 2 2 4 2 2" xfId="9990" xr:uid="{74C4DE85-EFB5-4720-8232-4540555C74BD}"/>
    <cellStyle name="20% - Énfasis3 8 2 2 4 3" xfId="9991" xr:uid="{D5EF153B-5605-4B84-AE60-23200EB77154}"/>
    <cellStyle name="20% - Énfasis3 8 2 2 5" xfId="9992" xr:uid="{9739A2E8-8FBB-44E1-96C1-373640C8F281}"/>
    <cellStyle name="20% - Énfasis3 8 2 2 5 2" xfId="9993" xr:uid="{17607DCF-9E4B-4A91-83E2-571A4D277CB9}"/>
    <cellStyle name="20% - Énfasis3 8 2 2 6" xfId="9994" xr:uid="{988081A4-AB5B-417F-9608-0612D118BD87}"/>
    <cellStyle name="20% - Énfasis3 8 2 3" xfId="9995" xr:uid="{CC7D91EE-9ABD-42A4-948A-B32A216CBCFC}"/>
    <cellStyle name="20% - Énfasis3 8 2 3 2" xfId="9996" xr:uid="{A066B35D-6C49-435D-9E00-8A12E6C79054}"/>
    <cellStyle name="20% - Énfasis3 8 2 3 2 2" xfId="9997" xr:uid="{9A29443C-CFA4-46D2-A503-C25A179C8207}"/>
    <cellStyle name="20% - Énfasis3 8 2 3 2 2 2" xfId="9998" xr:uid="{705C6808-A8BF-403D-B0B4-C3FE1A198D64}"/>
    <cellStyle name="20% - Énfasis3 8 2 3 2 2 2 2" xfId="9999" xr:uid="{6B5028BD-2CF2-416A-BAD5-DA45381BC230}"/>
    <cellStyle name="20% - Énfasis3 8 2 3 2 2 3" xfId="10000" xr:uid="{3658EDF1-574E-4ED8-84FF-F01351183AF9}"/>
    <cellStyle name="20% - Énfasis3 8 2 3 2 3" xfId="10001" xr:uid="{E97B07C2-FE76-438E-8A9B-2AD2017EE0E7}"/>
    <cellStyle name="20% - Énfasis3 8 2 3 2 3 2" xfId="10002" xr:uid="{48390982-D145-4D8B-AA64-F5E3E4B4AE6C}"/>
    <cellStyle name="20% - Énfasis3 8 2 3 2 4" xfId="10003" xr:uid="{1EA40922-0B39-4F22-8B9E-6FA9D1A4717A}"/>
    <cellStyle name="20% - Énfasis3 8 2 3 3" xfId="10004" xr:uid="{B8C3217F-CB48-4C7A-9E46-95193863D7FC}"/>
    <cellStyle name="20% - Énfasis3 8 2 3 3 2" xfId="10005" xr:uid="{4ACDC8FE-E42A-4AEC-B286-5CE9FBAC293A}"/>
    <cellStyle name="20% - Énfasis3 8 2 3 3 2 2" xfId="10006" xr:uid="{9E6B4706-7B4E-465F-B593-F0DF7F1514E9}"/>
    <cellStyle name="20% - Énfasis3 8 2 3 3 3" xfId="10007" xr:uid="{108908F0-B91A-4283-9AE6-657214CED58B}"/>
    <cellStyle name="20% - Énfasis3 8 2 3 4" xfId="10008" xr:uid="{B09050D8-5523-4DE2-96D1-859204ACB898}"/>
    <cellStyle name="20% - Énfasis3 8 2 3 4 2" xfId="10009" xr:uid="{A992DE95-2564-43DA-B08B-7920ADC380FB}"/>
    <cellStyle name="20% - Énfasis3 8 2 3 5" xfId="10010" xr:uid="{56E455A7-2422-485A-8CBA-522024BB73AE}"/>
    <cellStyle name="20% - Énfasis3 8 2 4" xfId="10011" xr:uid="{DDCBFA68-01AA-418B-A0FD-DF4F80CC41C2}"/>
    <cellStyle name="20% - Énfasis3 8 2 4 2" xfId="10012" xr:uid="{5B922CCE-150C-4508-BB4F-A8E48817B94E}"/>
    <cellStyle name="20% - Énfasis3 8 2 4 2 2" xfId="10013" xr:uid="{66B6F214-BD41-48D6-8676-9C21A41E5CF3}"/>
    <cellStyle name="20% - Énfasis3 8 2 4 2 2 2" xfId="10014" xr:uid="{1A5786D8-CE5D-4C2C-8B78-FD808787A2F0}"/>
    <cellStyle name="20% - Énfasis3 8 2 4 2 3" xfId="10015" xr:uid="{78BBD952-B9BA-477E-A490-BF06978A0AC9}"/>
    <cellStyle name="20% - Énfasis3 8 2 4 3" xfId="10016" xr:uid="{83001B12-5602-4D31-9092-AB9F02984A7B}"/>
    <cellStyle name="20% - Énfasis3 8 2 4 3 2" xfId="10017" xr:uid="{D23073A3-8FFC-48F3-BEDB-D40FA40C3A51}"/>
    <cellStyle name="20% - Énfasis3 8 2 4 4" xfId="10018" xr:uid="{DAD87B4F-C433-4A41-A864-ED52D8BDDC59}"/>
    <cellStyle name="20% - Énfasis3 8 2 5" xfId="10019" xr:uid="{7F95A2AD-E2FC-4CA3-BD5C-CB3B733C272C}"/>
    <cellStyle name="20% - Énfasis3 8 2 5 2" xfId="10020" xr:uid="{0F3FB943-EC80-4C9D-A9CA-168A265CFA8B}"/>
    <cellStyle name="20% - Énfasis3 8 2 5 2 2" xfId="10021" xr:uid="{F769914D-624A-402E-9A76-6C839B1049C2}"/>
    <cellStyle name="20% - Énfasis3 8 2 5 3" xfId="10022" xr:uid="{DDB691BE-C1B6-49B9-AED7-7BE8E6B9DF60}"/>
    <cellStyle name="20% - Énfasis3 8 2 6" xfId="10023" xr:uid="{69CE1E86-BBB4-465E-BF98-48B6AAAFFEB8}"/>
    <cellStyle name="20% - Énfasis3 8 2 6 2" xfId="10024" xr:uid="{263D2F4E-E586-4A5E-A34B-B7A3324C3ED2}"/>
    <cellStyle name="20% - Énfasis3 8 2 7" xfId="10025" xr:uid="{A95B44BB-4CB6-449A-ACF6-0202ABB0DC64}"/>
    <cellStyle name="20% - Énfasis3 8 2 8" xfId="10026" xr:uid="{B853FCC5-9755-4175-B212-E404D0ABEFB2}"/>
    <cellStyle name="20% - Énfasis3 8 2 9" xfId="10027" xr:uid="{FB40EABB-5A8D-4E80-845E-4F8CB10AC064}"/>
    <cellStyle name="20% - Énfasis3 8 2_37. RESULTADO NEGOCIOS YOY" xfId="10028" xr:uid="{4412BFFB-BE17-40CE-9F20-B33675F97671}"/>
    <cellStyle name="20% - Énfasis3 8 3" xfId="10029" xr:uid="{E53AB32B-AD92-4B85-8D16-2F3AAC9FA577}"/>
    <cellStyle name="20% - Énfasis3 8 3 2" xfId="10030" xr:uid="{BA56D444-ABA2-4BFE-8A77-22AE06591D97}"/>
    <cellStyle name="20% - Énfasis3 8 3 2 2" xfId="10031" xr:uid="{6860F270-4BE0-42E0-9881-216E8F6692AD}"/>
    <cellStyle name="20% - Énfasis3 8 3 2 2 2" xfId="10032" xr:uid="{1BFE73DD-0FD6-4AA1-8AEC-73896CF56570}"/>
    <cellStyle name="20% - Énfasis3 8 3 2 2 2 2" xfId="10033" xr:uid="{48690C63-40E1-46A1-B487-DED7BE59611B}"/>
    <cellStyle name="20% - Énfasis3 8 3 2 2 2 2 2" xfId="10034" xr:uid="{70375EA6-338D-4D6C-83EF-6E98BDD83116}"/>
    <cellStyle name="20% - Énfasis3 8 3 2 2 2 3" xfId="10035" xr:uid="{8FE5D94D-ED0E-4933-8B83-3CEC37992A0B}"/>
    <cellStyle name="20% - Énfasis3 8 3 2 2 3" xfId="10036" xr:uid="{3F1C4EF3-00AE-4841-B188-CA90CA822DF7}"/>
    <cellStyle name="20% - Énfasis3 8 3 2 2 3 2" xfId="10037" xr:uid="{EE2A1D20-2CC8-4352-8676-52DA373FC6CE}"/>
    <cellStyle name="20% - Énfasis3 8 3 2 2 4" xfId="10038" xr:uid="{22D5C821-CB22-4EB2-A788-B865EEF7386C}"/>
    <cellStyle name="20% - Énfasis3 8 3 2 3" xfId="10039" xr:uid="{A81B0C70-FC2F-4B25-AA49-E60CCCA97E5F}"/>
    <cellStyle name="20% - Énfasis3 8 3 2 3 2" xfId="10040" xr:uid="{203B93A5-AD90-43E8-BDC7-94A0AAEFEADB}"/>
    <cellStyle name="20% - Énfasis3 8 3 2 3 2 2" xfId="10041" xr:uid="{A7CD1CDF-A4A6-4A4C-BF1B-DA9155B68C4B}"/>
    <cellStyle name="20% - Énfasis3 8 3 2 3 3" xfId="10042" xr:uid="{2271A6F9-7127-4F7A-82B4-DEC9F5495D1C}"/>
    <cellStyle name="20% - Énfasis3 8 3 2 4" xfId="10043" xr:uid="{397DD9FE-5A5E-4000-A647-02426EBE5038}"/>
    <cellStyle name="20% - Énfasis3 8 3 2 4 2" xfId="10044" xr:uid="{99CDBC7A-33CD-478E-8CF4-3086747E6FD1}"/>
    <cellStyle name="20% - Énfasis3 8 3 2 5" xfId="10045" xr:uid="{23003351-BE27-4E56-B04E-49E46642867D}"/>
    <cellStyle name="20% - Énfasis3 8 3 3" xfId="10046" xr:uid="{98F34E13-FFCB-458F-9AD3-BD38AE6920F0}"/>
    <cellStyle name="20% - Énfasis3 8 3 3 2" xfId="10047" xr:uid="{E84510EB-6F33-4740-A8C2-D7857FFDCDC3}"/>
    <cellStyle name="20% - Énfasis3 8 3 3 2 2" xfId="10048" xr:uid="{A100CF13-2842-4E25-BA35-6602B7C88BDC}"/>
    <cellStyle name="20% - Énfasis3 8 3 3 2 2 2" xfId="10049" xr:uid="{89468248-F035-456F-B267-569EB19D43D2}"/>
    <cellStyle name="20% - Énfasis3 8 3 3 2 3" xfId="10050" xr:uid="{69793122-8396-46D9-8313-EA7D47A53114}"/>
    <cellStyle name="20% - Énfasis3 8 3 3 3" xfId="10051" xr:uid="{B600E562-4A04-4BC8-B087-E41EFBB58559}"/>
    <cellStyle name="20% - Énfasis3 8 3 3 3 2" xfId="10052" xr:uid="{671F9D42-F088-4219-834E-2E44BBF72BAD}"/>
    <cellStyle name="20% - Énfasis3 8 3 3 4" xfId="10053" xr:uid="{35BC407D-A936-4AAE-92D0-6E5368576C49}"/>
    <cellStyle name="20% - Énfasis3 8 3 4" xfId="10054" xr:uid="{4B292635-94E4-4AA0-ACDB-531D3F381676}"/>
    <cellStyle name="20% - Énfasis3 8 3 4 2" xfId="10055" xr:uid="{E83DF77A-8651-4268-B744-30A84E6BF4DC}"/>
    <cellStyle name="20% - Énfasis3 8 3 4 2 2" xfId="10056" xr:uid="{FF27E2CC-6874-4B6D-9F2E-D251E594B336}"/>
    <cellStyle name="20% - Énfasis3 8 3 4 3" xfId="10057" xr:uid="{43A6D733-EA8D-4270-8007-83092E7A5518}"/>
    <cellStyle name="20% - Énfasis3 8 3 5" xfId="10058" xr:uid="{6097F8F9-CFA1-40BF-88FF-60F9B1D755E9}"/>
    <cellStyle name="20% - Énfasis3 8 3 5 2" xfId="10059" xr:uid="{6212B609-6F8C-4022-B65B-5B9FA5B94456}"/>
    <cellStyle name="20% - Énfasis3 8 3 6" xfId="10060" xr:uid="{10A33CE9-9565-4581-93A1-AD81482F23E5}"/>
    <cellStyle name="20% - Énfasis3 8 4" xfId="10061" xr:uid="{B91D7282-C208-425F-903F-297A0969D5B7}"/>
    <cellStyle name="20% - Énfasis3 8 4 2" xfId="10062" xr:uid="{3C269204-D2CC-48D4-A061-CCF350846382}"/>
    <cellStyle name="20% - Énfasis3 8 4 2 2" xfId="10063" xr:uid="{E57B0E2F-497A-414A-BE76-5E10C77EEDDB}"/>
    <cellStyle name="20% - Énfasis3 8 4 2 2 2" xfId="10064" xr:uid="{1383C7B8-0692-4B97-A281-5199DA833953}"/>
    <cellStyle name="20% - Énfasis3 8 4 2 2 2 2" xfId="10065" xr:uid="{EDB445A9-89D0-4807-8473-FDEDB340B7D9}"/>
    <cellStyle name="20% - Énfasis3 8 4 2 2 3" xfId="10066" xr:uid="{339231EC-81A0-4697-9103-79E458BC5382}"/>
    <cellStyle name="20% - Énfasis3 8 4 2 3" xfId="10067" xr:uid="{8BF11125-2460-425A-A250-2D1610119A41}"/>
    <cellStyle name="20% - Énfasis3 8 4 2 3 2" xfId="10068" xr:uid="{878F3A1B-B54A-44BE-A90D-DB245F3B24DF}"/>
    <cellStyle name="20% - Énfasis3 8 4 2 4" xfId="10069" xr:uid="{A6A9D636-EB09-41C5-8131-0AA3EE5B57F3}"/>
    <cellStyle name="20% - Énfasis3 8 4 3" xfId="10070" xr:uid="{1575F52D-82D7-495C-B408-14EA9B78A9E6}"/>
    <cellStyle name="20% - Énfasis3 8 4 3 2" xfId="10071" xr:uid="{96A3792C-0A52-4574-AACA-990E0FD45D65}"/>
    <cellStyle name="20% - Énfasis3 8 4 3 2 2" xfId="10072" xr:uid="{8B5A10A6-0393-426A-8A5A-2135F8F15809}"/>
    <cellStyle name="20% - Énfasis3 8 4 3 3" xfId="10073" xr:uid="{8B90CC2E-0097-451F-8C60-37CDA8CDB0C0}"/>
    <cellStyle name="20% - Énfasis3 8 4 4" xfId="10074" xr:uid="{9049F9E3-F175-4527-8AB1-424E6E3FD8F8}"/>
    <cellStyle name="20% - Énfasis3 8 4 4 2" xfId="10075" xr:uid="{5E56CE87-6A06-43AE-9579-FE133349BE32}"/>
    <cellStyle name="20% - Énfasis3 8 4 5" xfId="10076" xr:uid="{67F236A6-D1D0-42F4-A947-89D03B6871BD}"/>
    <cellStyle name="20% - Énfasis3 8 5" xfId="10077" xr:uid="{F21DD47D-FCBC-47D2-95DC-316924D317FC}"/>
    <cellStyle name="20% - Énfasis3 8 5 2" xfId="10078" xr:uid="{4107EC4A-8821-4618-8D02-46C7D1967476}"/>
    <cellStyle name="20% - Énfasis3 8 5 2 2" xfId="10079" xr:uid="{4379AF71-8565-43E0-9903-20C2E0DF13C4}"/>
    <cellStyle name="20% - Énfasis3 8 5 2 2 2" xfId="10080" xr:uid="{18B4BD0F-C948-4F5D-B5B6-0B3551224636}"/>
    <cellStyle name="20% - Énfasis3 8 5 2 3" xfId="10081" xr:uid="{7C0E03D5-F752-46F4-B5A6-00C58AD81407}"/>
    <cellStyle name="20% - Énfasis3 8 5 3" xfId="10082" xr:uid="{BE9520B9-E4E3-4B1D-85E0-8793B6F00AA0}"/>
    <cellStyle name="20% - Énfasis3 8 5 3 2" xfId="10083" xr:uid="{AAF8934C-C6C4-4AB7-B7E6-BA936B67CB43}"/>
    <cellStyle name="20% - Énfasis3 8 5 4" xfId="10084" xr:uid="{C417C68C-C303-4BD6-B5CF-3390B982E265}"/>
    <cellStyle name="20% - Énfasis3 8 6" xfId="10085" xr:uid="{B133E713-17E1-4816-B222-E43C401DF633}"/>
    <cellStyle name="20% - Énfasis3 8 6 2" xfId="10086" xr:uid="{3C652026-B176-4FF9-9025-E0B1FF741AF9}"/>
    <cellStyle name="20% - Énfasis3 8 6 2 2" xfId="10087" xr:uid="{B9C89964-92DA-4115-9DD9-E654EA2FF0C8}"/>
    <cellStyle name="20% - Énfasis3 8 6 3" xfId="10088" xr:uid="{5985A82A-9386-45EC-9264-EF86B6D63C33}"/>
    <cellStyle name="20% - Énfasis3 8 7" xfId="10089" xr:uid="{469CCD95-2E9E-4C17-8D05-771E2DB79A70}"/>
    <cellStyle name="20% - Énfasis3 8 7 2" xfId="10090" xr:uid="{C479D43C-FA42-4D6C-B435-D15C6AD53DB8}"/>
    <cellStyle name="20% - Énfasis3 8 8" xfId="10091" xr:uid="{47BBDA7F-8856-40A7-A699-0D613E37815A}"/>
    <cellStyle name="20% - Énfasis3 8 9" xfId="10092" xr:uid="{A92831FF-093A-4519-A575-D7372CF845C6}"/>
    <cellStyle name="20% - Énfasis3 8_37. RESULTADO NEGOCIOS YOY" xfId="10093" xr:uid="{146C23E7-26A9-4E64-82DB-47A3C208F35A}"/>
    <cellStyle name="20% - Énfasis3 9" xfId="10094" xr:uid="{29F27E0F-42AC-42DD-9D10-DF240C1983D6}"/>
    <cellStyle name="20% - Énfasis3 9 10" xfId="10095" xr:uid="{A269FC41-BF6A-4BBC-B905-8B8CA7802B83}"/>
    <cellStyle name="20% - Énfasis3 9 11" xfId="10096" xr:uid="{2EE68FD0-F9E9-4344-931D-D5AEF37EBCBF}"/>
    <cellStyle name="20% - Énfasis3 9 12" xfId="10097" xr:uid="{720F7599-EF67-4508-B09D-AA1FDFE2BCB6}"/>
    <cellStyle name="20% - Énfasis3 9 2" xfId="10098" xr:uid="{EE07A368-637E-4F12-9907-CED6C5DD8D88}"/>
    <cellStyle name="20% - Énfasis3 9 2 10" xfId="10099" xr:uid="{7BEA000C-F246-467D-B19D-1492A06054EE}"/>
    <cellStyle name="20% - Énfasis3 9 2 11" xfId="10100" xr:uid="{740BC469-C865-4734-9FDB-92594873543A}"/>
    <cellStyle name="20% - Énfasis3 9 2 2" xfId="10101" xr:uid="{BCE24E3C-79D3-4D00-9AEC-CD5F4D18CD7D}"/>
    <cellStyle name="20% - Énfasis3 9 2 2 2" xfId="10102" xr:uid="{DF605096-51BE-4BE2-8300-C182259FE016}"/>
    <cellStyle name="20% - Énfasis3 9 2 2 2 2" xfId="10103" xr:uid="{E3C7F133-8282-45EF-A766-77135CB02033}"/>
    <cellStyle name="20% - Énfasis3 9 2 2 2 2 2" xfId="10104" xr:uid="{A72E13CE-8301-4330-9E8F-A3494EB102AD}"/>
    <cellStyle name="20% - Énfasis3 9 2 2 2 2 2 2" xfId="10105" xr:uid="{F3E227CC-5E5F-4FB0-9B95-F4964BB4CC53}"/>
    <cellStyle name="20% - Énfasis3 9 2 2 2 2 2 2 2" xfId="10106" xr:uid="{D6D4B269-F635-4EEB-8C7B-6FACA8DFA541}"/>
    <cellStyle name="20% - Énfasis3 9 2 2 2 2 2 3" xfId="10107" xr:uid="{5498A526-D7B2-4130-8246-7A0ED99FEAFB}"/>
    <cellStyle name="20% - Énfasis3 9 2 2 2 2 3" xfId="10108" xr:uid="{1F0D4FBE-6398-4DB1-AED4-982B74E487FF}"/>
    <cellStyle name="20% - Énfasis3 9 2 2 2 2 3 2" xfId="10109" xr:uid="{7325CD07-2745-4C8F-8FE8-D15FAC15D4F2}"/>
    <cellStyle name="20% - Énfasis3 9 2 2 2 2 4" xfId="10110" xr:uid="{0B69D846-EE18-4B16-8FFC-AD209F15580B}"/>
    <cellStyle name="20% - Énfasis3 9 2 2 2 3" xfId="10111" xr:uid="{CF287783-1BD6-4EEB-A1AC-BA4AB80B2A70}"/>
    <cellStyle name="20% - Énfasis3 9 2 2 2 3 2" xfId="10112" xr:uid="{3BFBC095-2149-4D59-8962-05A64B755D81}"/>
    <cellStyle name="20% - Énfasis3 9 2 2 2 3 2 2" xfId="10113" xr:uid="{334E051F-9793-4540-8ADC-90F33A9C87C7}"/>
    <cellStyle name="20% - Énfasis3 9 2 2 2 3 3" xfId="10114" xr:uid="{EEDFDEF2-5D1B-439C-BEB5-01DDC0E3EBB8}"/>
    <cellStyle name="20% - Énfasis3 9 2 2 2 4" xfId="10115" xr:uid="{39494A69-E78A-4732-B658-ADCACF74DAE9}"/>
    <cellStyle name="20% - Énfasis3 9 2 2 2 4 2" xfId="10116" xr:uid="{8127B505-7DBE-4044-8CEA-C7AB97F1EA4C}"/>
    <cellStyle name="20% - Énfasis3 9 2 2 2 5" xfId="10117" xr:uid="{C3B3E91C-F846-44BD-8289-57EE8EC5053E}"/>
    <cellStyle name="20% - Énfasis3 9 2 2 3" xfId="10118" xr:uid="{B9BA11B9-4AB5-4FDC-AC71-A236CBC54E84}"/>
    <cellStyle name="20% - Énfasis3 9 2 2 3 2" xfId="10119" xr:uid="{81D39072-1BB2-42D2-9E20-4754881E9228}"/>
    <cellStyle name="20% - Énfasis3 9 2 2 3 2 2" xfId="10120" xr:uid="{606149EE-53F5-4437-BAE6-0B64A7F31992}"/>
    <cellStyle name="20% - Énfasis3 9 2 2 3 2 2 2" xfId="10121" xr:uid="{9F6AF848-AD57-493E-BA8E-710A050AEB1D}"/>
    <cellStyle name="20% - Énfasis3 9 2 2 3 2 3" xfId="10122" xr:uid="{882DEC31-8B01-4ED1-A3DE-2AF9F6EE553F}"/>
    <cellStyle name="20% - Énfasis3 9 2 2 3 3" xfId="10123" xr:uid="{DF668634-0005-4223-867D-ADE77AE996B5}"/>
    <cellStyle name="20% - Énfasis3 9 2 2 3 3 2" xfId="10124" xr:uid="{10AB690B-1C01-4209-A23F-2D25881F29B8}"/>
    <cellStyle name="20% - Énfasis3 9 2 2 3 4" xfId="10125" xr:uid="{C918E358-7209-4C5A-8FF9-A8AC3BECCC2E}"/>
    <cellStyle name="20% - Énfasis3 9 2 2 4" xfId="10126" xr:uid="{CF3DF02A-9314-43B8-A955-1E71F93BC3E9}"/>
    <cellStyle name="20% - Énfasis3 9 2 2 4 2" xfId="10127" xr:uid="{D2ABBC84-29D4-462A-836C-E5BB788FA772}"/>
    <cellStyle name="20% - Énfasis3 9 2 2 4 2 2" xfId="10128" xr:uid="{0627E658-7E28-403E-84B3-C987F1A72731}"/>
    <cellStyle name="20% - Énfasis3 9 2 2 4 3" xfId="10129" xr:uid="{ECEB2D01-7FFC-498D-B051-671C5C24E09E}"/>
    <cellStyle name="20% - Énfasis3 9 2 2 5" xfId="10130" xr:uid="{170B2936-A169-42D9-B97B-43981F5BD0F6}"/>
    <cellStyle name="20% - Énfasis3 9 2 2 5 2" xfId="10131" xr:uid="{BF5E5078-EE1D-42B1-A5A8-4292D528DE98}"/>
    <cellStyle name="20% - Énfasis3 9 2 2 6" xfId="10132" xr:uid="{BB0A0EF2-90A9-4630-B1AE-E03301B45284}"/>
    <cellStyle name="20% - Énfasis3 9 2 3" xfId="10133" xr:uid="{2DF7CB9A-CC49-40B9-B1F4-9F8CE5325011}"/>
    <cellStyle name="20% - Énfasis3 9 2 3 2" xfId="10134" xr:uid="{7791891B-17CE-4283-AAF3-186EEB8BE8C2}"/>
    <cellStyle name="20% - Énfasis3 9 2 3 2 2" xfId="10135" xr:uid="{2D20044A-7AC6-451E-8C28-CC6D4F9DC5DD}"/>
    <cellStyle name="20% - Énfasis3 9 2 3 2 2 2" xfId="10136" xr:uid="{F71BCD28-3339-4427-B1D5-C225F02A8B18}"/>
    <cellStyle name="20% - Énfasis3 9 2 3 2 2 2 2" xfId="10137" xr:uid="{EF06B08E-DC6E-4849-A1CB-7B97E41BD1C8}"/>
    <cellStyle name="20% - Énfasis3 9 2 3 2 2 3" xfId="10138" xr:uid="{92CB26F4-8FC8-4AA9-9151-F15C97A5D7F6}"/>
    <cellStyle name="20% - Énfasis3 9 2 3 2 3" xfId="10139" xr:uid="{FE5A11F4-8A43-478C-957A-2E14AD59DF14}"/>
    <cellStyle name="20% - Énfasis3 9 2 3 2 3 2" xfId="10140" xr:uid="{C3C7C4AB-8E31-41A6-8B6B-A9BB6AE9732F}"/>
    <cellStyle name="20% - Énfasis3 9 2 3 2 4" xfId="10141" xr:uid="{93F57C03-86F1-43A9-9EFA-C87D2E4CD622}"/>
    <cellStyle name="20% - Énfasis3 9 2 3 3" xfId="10142" xr:uid="{D54771EF-57BA-4704-B48C-F7CF7A70CFE4}"/>
    <cellStyle name="20% - Énfasis3 9 2 3 3 2" xfId="10143" xr:uid="{579C6A22-5AD4-45E1-B854-EDF4054171CA}"/>
    <cellStyle name="20% - Énfasis3 9 2 3 3 2 2" xfId="10144" xr:uid="{5C70636F-5EF2-47C7-8931-A2193CD787D5}"/>
    <cellStyle name="20% - Énfasis3 9 2 3 3 3" xfId="10145" xr:uid="{DCCE017D-6A3A-4792-83B9-8769B6B90321}"/>
    <cellStyle name="20% - Énfasis3 9 2 3 4" xfId="10146" xr:uid="{A4830480-1F6D-48D5-9862-E50C23EC660D}"/>
    <cellStyle name="20% - Énfasis3 9 2 3 4 2" xfId="10147" xr:uid="{A50B217D-FD2A-45BB-BB06-B802CA4B6451}"/>
    <cellStyle name="20% - Énfasis3 9 2 3 5" xfId="10148" xr:uid="{843A6672-D769-4AD9-B225-6CC922DF8656}"/>
    <cellStyle name="20% - Énfasis3 9 2 4" xfId="10149" xr:uid="{7A643117-08D3-41CD-8661-39BABCB31670}"/>
    <cellStyle name="20% - Énfasis3 9 2 4 2" xfId="10150" xr:uid="{F1969FDC-DF75-4960-8704-0A2F8D1F3BE0}"/>
    <cellStyle name="20% - Énfasis3 9 2 4 2 2" xfId="10151" xr:uid="{09BCD1F8-2400-48A6-9E75-CB29745BE930}"/>
    <cellStyle name="20% - Énfasis3 9 2 4 2 2 2" xfId="10152" xr:uid="{76277CD5-78FC-4418-B3A1-6EC7C91902FD}"/>
    <cellStyle name="20% - Énfasis3 9 2 4 2 3" xfId="10153" xr:uid="{8594E844-343D-4DCD-BBFF-D264A1378641}"/>
    <cellStyle name="20% - Énfasis3 9 2 4 3" xfId="10154" xr:uid="{C7BE9172-E775-4493-B1EA-177F15AAEA94}"/>
    <cellStyle name="20% - Énfasis3 9 2 4 3 2" xfId="10155" xr:uid="{08006E95-0E51-41B0-B037-9B27199A6464}"/>
    <cellStyle name="20% - Énfasis3 9 2 4 4" xfId="10156" xr:uid="{4FCB1070-4B0F-422E-802C-A0E5CCE72227}"/>
    <cellStyle name="20% - Énfasis3 9 2 5" xfId="10157" xr:uid="{6C67CD6B-6826-4512-97D6-C37FC4E9CEA5}"/>
    <cellStyle name="20% - Énfasis3 9 2 5 2" xfId="10158" xr:uid="{88FA56AD-9043-438F-9C5D-D3953263BFD0}"/>
    <cellStyle name="20% - Énfasis3 9 2 5 2 2" xfId="10159" xr:uid="{0508C75E-5E04-49C5-9664-D0CE0AECF47F}"/>
    <cellStyle name="20% - Énfasis3 9 2 5 3" xfId="10160" xr:uid="{972BA305-6484-4BA5-813B-E6C8C40A8583}"/>
    <cellStyle name="20% - Énfasis3 9 2 6" xfId="10161" xr:uid="{C8311C14-1752-4401-9153-C2DE21F0AFA3}"/>
    <cellStyle name="20% - Énfasis3 9 2 6 2" xfId="10162" xr:uid="{9994B3D5-9D8B-4FC1-97A4-C6CAC46C2E74}"/>
    <cellStyle name="20% - Énfasis3 9 2 7" xfId="10163" xr:uid="{8DBD9180-C04D-425D-884B-5C5CCAE7C118}"/>
    <cellStyle name="20% - Énfasis3 9 2 8" xfId="10164" xr:uid="{101395A2-896F-4D8F-AE60-65F11E3DAF11}"/>
    <cellStyle name="20% - Énfasis3 9 2 9" xfId="10165" xr:uid="{E8A4FF37-EAB1-4CC6-8A71-059BBF182EBE}"/>
    <cellStyle name="20% - Énfasis3 9 2_37. RESULTADO NEGOCIOS YOY" xfId="10166" xr:uid="{1F2E4CFA-1A07-49DF-A1EA-5BB780C54893}"/>
    <cellStyle name="20% - Énfasis3 9 3" xfId="10167" xr:uid="{1E10238D-6DA8-49A7-8E0F-F3EC33F66621}"/>
    <cellStyle name="20% - Énfasis3 9 3 2" xfId="10168" xr:uid="{C19D93A3-2A51-4E78-AC1E-5DF9544FA289}"/>
    <cellStyle name="20% - Énfasis3 9 3 2 2" xfId="10169" xr:uid="{B5FD2A4E-007D-48D3-9B70-63592FB38B2E}"/>
    <cellStyle name="20% - Énfasis3 9 3 2 2 2" xfId="10170" xr:uid="{1506A206-1679-455E-83B3-67A70D1DE90A}"/>
    <cellStyle name="20% - Énfasis3 9 3 2 2 2 2" xfId="10171" xr:uid="{BF0741E9-5951-43C8-8FF2-F95394E1518C}"/>
    <cellStyle name="20% - Énfasis3 9 3 2 2 2 2 2" xfId="10172" xr:uid="{A5A43AB7-01D4-4665-8669-8AE74992606E}"/>
    <cellStyle name="20% - Énfasis3 9 3 2 2 2 3" xfId="10173" xr:uid="{A7EE704C-AFD4-40A3-ABD8-52594851EFBA}"/>
    <cellStyle name="20% - Énfasis3 9 3 2 2 3" xfId="10174" xr:uid="{B444F777-A502-4D3D-977A-263590D25243}"/>
    <cellStyle name="20% - Énfasis3 9 3 2 2 3 2" xfId="10175" xr:uid="{39F5A257-2A58-4D43-B12E-76D471C113A7}"/>
    <cellStyle name="20% - Énfasis3 9 3 2 2 4" xfId="10176" xr:uid="{56BCD925-4B34-465A-B5F7-FADD8D5FCAB8}"/>
    <cellStyle name="20% - Énfasis3 9 3 2 3" xfId="10177" xr:uid="{9DFB794A-99EB-4571-8F33-FB7EDE0FCA50}"/>
    <cellStyle name="20% - Énfasis3 9 3 2 3 2" xfId="10178" xr:uid="{BDCA1156-96FE-49B1-9C0C-4CE74DC1B95E}"/>
    <cellStyle name="20% - Énfasis3 9 3 2 3 2 2" xfId="10179" xr:uid="{C5562B64-BE71-48B8-9BF5-AB95D46946EA}"/>
    <cellStyle name="20% - Énfasis3 9 3 2 3 3" xfId="10180" xr:uid="{4A0D4D8C-D0F5-416D-B5BE-10E3748C7D5C}"/>
    <cellStyle name="20% - Énfasis3 9 3 2 4" xfId="10181" xr:uid="{4F7D3392-04C6-4406-B8E3-BA6C2D932237}"/>
    <cellStyle name="20% - Énfasis3 9 3 2 4 2" xfId="10182" xr:uid="{2A15FC43-ED8A-43D2-8AA7-B48C0FE65C5D}"/>
    <cellStyle name="20% - Énfasis3 9 3 2 5" xfId="10183" xr:uid="{12CDBB9F-B743-43ED-87EA-0F7545D8BC22}"/>
    <cellStyle name="20% - Énfasis3 9 3 3" xfId="10184" xr:uid="{73F2C415-D139-4F21-B048-1E99BF26D625}"/>
    <cellStyle name="20% - Énfasis3 9 3 3 2" xfId="10185" xr:uid="{01BD7608-A3D8-40D7-90B9-A47C5DC3BAF8}"/>
    <cellStyle name="20% - Énfasis3 9 3 3 2 2" xfId="10186" xr:uid="{48F0EBD7-85FD-44FC-9C52-4E3B5BE3F1B1}"/>
    <cellStyle name="20% - Énfasis3 9 3 3 2 2 2" xfId="10187" xr:uid="{B73AEB79-6831-46C7-8143-3B916607D473}"/>
    <cellStyle name="20% - Énfasis3 9 3 3 2 3" xfId="10188" xr:uid="{53B46720-F31F-4232-9270-0A58351E3105}"/>
    <cellStyle name="20% - Énfasis3 9 3 3 3" xfId="10189" xr:uid="{90CAF807-ED19-47CE-9C55-E56876192405}"/>
    <cellStyle name="20% - Énfasis3 9 3 3 3 2" xfId="10190" xr:uid="{DB4846CF-883F-4118-8956-0311867A280A}"/>
    <cellStyle name="20% - Énfasis3 9 3 3 4" xfId="10191" xr:uid="{CD45E0B6-615E-4ABD-AB93-A4558FB1C008}"/>
    <cellStyle name="20% - Énfasis3 9 3 4" xfId="10192" xr:uid="{6DC80B16-027E-48AB-B557-5B6754BA0840}"/>
    <cellStyle name="20% - Énfasis3 9 3 4 2" xfId="10193" xr:uid="{6E79AEB1-C306-4650-B6F6-A7D204664A5B}"/>
    <cellStyle name="20% - Énfasis3 9 3 4 2 2" xfId="10194" xr:uid="{6D48371D-9DC5-46FD-8196-8B4A550BE75E}"/>
    <cellStyle name="20% - Énfasis3 9 3 4 3" xfId="10195" xr:uid="{589DDB78-033E-43D6-A5CF-858BE584390B}"/>
    <cellStyle name="20% - Énfasis3 9 3 5" xfId="10196" xr:uid="{78631592-EC86-48D6-A081-177F63D803FA}"/>
    <cellStyle name="20% - Énfasis3 9 3 5 2" xfId="10197" xr:uid="{D2053251-25D1-42B3-8195-72041F430C37}"/>
    <cellStyle name="20% - Énfasis3 9 3 6" xfId="10198" xr:uid="{032EAE83-7117-42F1-808A-7AEA32C3AF0F}"/>
    <cellStyle name="20% - Énfasis3 9 4" xfId="10199" xr:uid="{93001CEB-3362-4650-833D-95EACE95DDB5}"/>
    <cellStyle name="20% - Énfasis3 9 4 2" xfId="10200" xr:uid="{79F6FE52-9178-4363-A674-F4DAA101B7A8}"/>
    <cellStyle name="20% - Énfasis3 9 4 2 2" xfId="10201" xr:uid="{9648B914-78A4-4C54-B656-7A28DF3C26E6}"/>
    <cellStyle name="20% - Énfasis3 9 4 2 2 2" xfId="10202" xr:uid="{4F6A28CF-FA3A-4B22-BF2E-70419C994E9B}"/>
    <cellStyle name="20% - Énfasis3 9 4 2 2 2 2" xfId="10203" xr:uid="{10286240-4832-40C9-8F69-A4985656D3C8}"/>
    <cellStyle name="20% - Énfasis3 9 4 2 2 3" xfId="10204" xr:uid="{F0610A7D-CA3B-4C80-8CEF-F6FA271D2E1A}"/>
    <cellStyle name="20% - Énfasis3 9 4 2 3" xfId="10205" xr:uid="{994242AA-0323-4401-BDD6-87EB81C0AA74}"/>
    <cellStyle name="20% - Énfasis3 9 4 2 3 2" xfId="10206" xr:uid="{C29CAE0A-4577-40B5-B6FA-D2906D6ECCB7}"/>
    <cellStyle name="20% - Énfasis3 9 4 2 4" xfId="10207" xr:uid="{A4932288-D309-40B5-B258-7FA0E271A085}"/>
    <cellStyle name="20% - Énfasis3 9 4 3" xfId="10208" xr:uid="{B8183F60-0B77-4E5A-A437-81B99BB315D0}"/>
    <cellStyle name="20% - Énfasis3 9 4 3 2" xfId="10209" xr:uid="{E8C23754-1D40-4502-A064-86199734393C}"/>
    <cellStyle name="20% - Énfasis3 9 4 3 2 2" xfId="10210" xr:uid="{B420906E-7C6E-4863-B156-BF137EB4476A}"/>
    <cellStyle name="20% - Énfasis3 9 4 3 3" xfId="10211" xr:uid="{3878E251-22F3-4636-B67C-AAFAB14993E0}"/>
    <cellStyle name="20% - Énfasis3 9 4 4" xfId="10212" xr:uid="{8F52A7A3-817F-4576-82D2-432D344D8B58}"/>
    <cellStyle name="20% - Énfasis3 9 4 4 2" xfId="10213" xr:uid="{A8B8FF66-55F7-4C94-8598-47D16C0A2028}"/>
    <cellStyle name="20% - Énfasis3 9 4 5" xfId="10214" xr:uid="{DC4D5D69-307C-4C68-8595-AE74168714AF}"/>
    <cellStyle name="20% - Énfasis3 9 5" xfId="10215" xr:uid="{98F68F79-9EB7-4A77-8C59-C444040CD6AA}"/>
    <cellStyle name="20% - Énfasis3 9 5 2" xfId="10216" xr:uid="{8DA712CB-10E0-42A1-849B-83A1A613E4F7}"/>
    <cellStyle name="20% - Énfasis3 9 5 2 2" xfId="10217" xr:uid="{ACED76E5-97DA-440C-B2FC-84574DCCD356}"/>
    <cellStyle name="20% - Énfasis3 9 5 2 2 2" xfId="10218" xr:uid="{87C1C5E5-B0F8-409F-8403-AD21CD1556DD}"/>
    <cellStyle name="20% - Énfasis3 9 5 2 3" xfId="10219" xr:uid="{DF0A1E07-135D-49D8-AE7E-AC3F70F569F8}"/>
    <cellStyle name="20% - Énfasis3 9 5 3" xfId="10220" xr:uid="{D71AF072-CCE9-4559-B0BF-2515C3D32638}"/>
    <cellStyle name="20% - Énfasis3 9 5 3 2" xfId="10221" xr:uid="{DB431E94-3197-4A40-95EF-9DE55923EF99}"/>
    <cellStyle name="20% - Énfasis3 9 5 4" xfId="10222" xr:uid="{E12AE951-E4B3-447D-B5E7-31AB97309B38}"/>
    <cellStyle name="20% - Énfasis3 9 6" xfId="10223" xr:uid="{EB23DAE9-D368-4ABB-9109-450CD69EAC2D}"/>
    <cellStyle name="20% - Énfasis3 9 6 2" xfId="10224" xr:uid="{909B0311-0FAE-419C-A325-04758B70B8BC}"/>
    <cellStyle name="20% - Énfasis3 9 6 2 2" xfId="10225" xr:uid="{ABA43C4D-713A-4429-A6CF-35E5DF35E0FF}"/>
    <cellStyle name="20% - Énfasis3 9 6 3" xfId="10226" xr:uid="{EB6576CD-FEBF-4A3A-A117-5EEE09D6AB2E}"/>
    <cellStyle name="20% - Énfasis3 9 7" xfId="10227" xr:uid="{A5135DDD-3D9E-4851-BFFB-4F3E4E74ABB5}"/>
    <cellStyle name="20% - Énfasis3 9 7 2" xfId="10228" xr:uid="{D7E1F0F5-3F54-4732-AB7C-1BAA93E02782}"/>
    <cellStyle name="20% - Énfasis3 9 8" xfId="10229" xr:uid="{BA2CD06F-03CA-4DFD-BA39-700846A6F16B}"/>
    <cellStyle name="20% - Énfasis3 9 9" xfId="10230" xr:uid="{74F64559-65B0-4DAF-8889-23DA5C0BBCE1}"/>
    <cellStyle name="20% - Énfasis3 9_37. RESULTADO NEGOCIOS YOY" xfId="10231" xr:uid="{6A29D677-86FB-4381-AE7F-53475CAD3ED6}"/>
    <cellStyle name="20% - Énfasis4 10" xfId="10232" xr:uid="{918C86FE-462C-4FCA-A93A-6A94C9852621}"/>
    <cellStyle name="20% - Énfasis4 10 10" xfId="10233" xr:uid="{5EB120FA-E345-460B-8FF4-1956081909F3}"/>
    <cellStyle name="20% - Énfasis4 10 11" xfId="10234" xr:uid="{3B39C1BD-E8B1-48DB-B4CD-96099204C2DC}"/>
    <cellStyle name="20% - Énfasis4 10 12" xfId="10235" xr:uid="{4E02D64F-962A-4718-8872-A0BA690210F9}"/>
    <cellStyle name="20% - Énfasis4 10 2" xfId="10236" xr:uid="{9DC55367-7D57-42B7-9D3D-F14BB2B60300}"/>
    <cellStyle name="20% - Énfasis4 10 2 2" xfId="10237" xr:uid="{3630F1BD-EF29-4533-A3FB-1A45CFD1049A}"/>
    <cellStyle name="20% - Énfasis4 10 2 2 2" xfId="10238" xr:uid="{FBF61860-D183-496E-AB69-360EDE0B2AC0}"/>
    <cellStyle name="20% - Énfasis4 10 2 2 2 2" xfId="10239" xr:uid="{5D060CD2-60B5-4E19-A9DE-8146B014A0EA}"/>
    <cellStyle name="20% - Énfasis4 10 2 2 2 2 2" xfId="10240" xr:uid="{8A87B603-BF4B-49D8-AF92-C16CDCE7408B}"/>
    <cellStyle name="20% - Énfasis4 10 2 2 2 2 2 2" xfId="10241" xr:uid="{B55D5322-85C8-49F6-88F1-89919F6CD1A9}"/>
    <cellStyle name="20% - Énfasis4 10 2 2 2 2 2 2 2" xfId="10242" xr:uid="{57E9EA99-4B6B-4E08-8EC3-A60A9224BE14}"/>
    <cellStyle name="20% - Énfasis4 10 2 2 2 2 2 3" xfId="10243" xr:uid="{491F337C-C0D5-4695-A8AC-5D8CE11F94AA}"/>
    <cellStyle name="20% - Énfasis4 10 2 2 2 2 3" xfId="10244" xr:uid="{6BB5A5D1-F550-4CB4-AAC5-63A461D9E516}"/>
    <cellStyle name="20% - Énfasis4 10 2 2 2 2 3 2" xfId="10245" xr:uid="{C7C27536-2661-4E5E-9FEB-9DF194237C65}"/>
    <cellStyle name="20% - Énfasis4 10 2 2 2 2 4" xfId="10246" xr:uid="{2C1AAFFB-6B7C-4A56-A3CE-81DA738B2A2F}"/>
    <cellStyle name="20% - Énfasis4 10 2 2 2 3" xfId="10247" xr:uid="{94315B82-9239-4EAF-87CA-318D0BFD28EB}"/>
    <cellStyle name="20% - Énfasis4 10 2 2 2 3 2" xfId="10248" xr:uid="{2284AE2D-D4D2-42C7-B0F3-327F2B277C18}"/>
    <cellStyle name="20% - Énfasis4 10 2 2 2 3 2 2" xfId="10249" xr:uid="{07EB050C-ACA1-45CD-91AD-04A6735C0A3F}"/>
    <cellStyle name="20% - Énfasis4 10 2 2 2 3 3" xfId="10250" xr:uid="{9B2FEF8A-54BB-4DAE-ACF6-761F24CE1781}"/>
    <cellStyle name="20% - Énfasis4 10 2 2 2 4" xfId="10251" xr:uid="{0151DD69-C109-4B36-9F54-4616D99913F6}"/>
    <cellStyle name="20% - Énfasis4 10 2 2 2 4 2" xfId="10252" xr:uid="{A1F3FA04-076F-4176-BF94-848897884A4E}"/>
    <cellStyle name="20% - Énfasis4 10 2 2 2 5" xfId="10253" xr:uid="{E9C45C7E-4FA7-4FE8-98F9-177ED1AE5DB0}"/>
    <cellStyle name="20% - Énfasis4 10 2 2 3" xfId="10254" xr:uid="{253901D8-AA4A-4F25-9774-E5E87285B83B}"/>
    <cellStyle name="20% - Énfasis4 10 2 2 3 2" xfId="10255" xr:uid="{063A3C33-F675-43CA-A707-B62405D0E70B}"/>
    <cellStyle name="20% - Énfasis4 10 2 2 3 2 2" xfId="10256" xr:uid="{37A9461F-5D54-4D24-B91A-D7E85050BFA0}"/>
    <cellStyle name="20% - Énfasis4 10 2 2 3 2 2 2" xfId="10257" xr:uid="{E94C1D73-5DFA-4191-816D-A9F12A619FC9}"/>
    <cellStyle name="20% - Énfasis4 10 2 2 3 2 3" xfId="10258" xr:uid="{549CA0FF-C68F-4404-B24F-4ED5BCF33C14}"/>
    <cellStyle name="20% - Énfasis4 10 2 2 3 3" xfId="10259" xr:uid="{EFFE6B7F-8442-4EC9-808B-673B6A5EC315}"/>
    <cellStyle name="20% - Énfasis4 10 2 2 3 3 2" xfId="10260" xr:uid="{EA1AA0A4-C97D-4C14-BCF7-43CA1D019D4C}"/>
    <cellStyle name="20% - Énfasis4 10 2 2 3 4" xfId="10261" xr:uid="{63189945-941F-42B7-AA9F-4A6DBC4965B8}"/>
    <cellStyle name="20% - Énfasis4 10 2 2 4" xfId="10262" xr:uid="{839A45AE-7927-4E19-A081-6514E6BC14E8}"/>
    <cellStyle name="20% - Énfasis4 10 2 2 4 2" xfId="10263" xr:uid="{7F3D9D85-F164-4F09-BD54-229E0DE33B0F}"/>
    <cellStyle name="20% - Énfasis4 10 2 2 4 2 2" xfId="10264" xr:uid="{DC3E2DC9-D4F4-4061-B541-9FCE98CCB2EA}"/>
    <cellStyle name="20% - Énfasis4 10 2 2 4 3" xfId="10265" xr:uid="{B12A6FF7-BE8C-4C47-98BF-D5F2AD18F2F9}"/>
    <cellStyle name="20% - Énfasis4 10 2 2 5" xfId="10266" xr:uid="{9523251E-640D-4A5E-8B15-614BE3B27A37}"/>
    <cellStyle name="20% - Énfasis4 10 2 2 5 2" xfId="10267" xr:uid="{7527C1DB-FBF7-4831-8B33-6E37C4114AF7}"/>
    <cellStyle name="20% - Énfasis4 10 2 2 6" xfId="10268" xr:uid="{EDB8A215-3680-4032-AF71-54C950073118}"/>
    <cellStyle name="20% - Énfasis4 10 2 3" xfId="10269" xr:uid="{410C3F61-62A8-44B3-A339-31C12792D393}"/>
    <cellStyle name="20% - Énfasis4 10 2 3 2" xfId="10270" xr:uid="{B2CF35DD-F896-46E3-B3CB-CF8A3A46DE5E}"/>
    <cellStyle name="20% - Énfasis4 10 2 3 2 2" xfId="10271" xr:uid="{DFF55748-C146-4C57-977B-69C9CE2AD40F}"/>
    <cellStyle name="20% - Énfasis4 10 2 3 2 2 2" xfId="10272" xr:uid="{E8AB57D3-274D-47D8-AA1D-975058D724FE}"/>
    <cellStyle name="20% - Énfasis4 10 2 3 2 2 2 2" xfId="10273" xr:uid="{B97FD550-90CA-4DE2-9E80-0DC4431B9600}"/>
    <cellStyle name="20% - Énfasis4 10 2 3 2 2 3" xfId="10274" xr:uid="{1FF7B526-BB9F-4AA5-9502-E4AAF4E2AD4D}"/>
    <cellStyle name="20% - Énfasis4 10 2 3 2 3" xfId="10275" xr:uid="{A8F5C593-0A2C-4C8A-B452-5F77EF6D1E7F}"/>
    <cellStyle name="20% - Énfasis4 10 2 3 2 3 2" xfId="10276" xr:uid="{CC9A355C-6FC1-4FD8-B043-AA06E110F3A6}"/>
    <cellStyle name="20% - Énfasis4 10 2 3 2 4" xfId="10277" xr:uid="{B87471EF-C820-4C0A-8CAA-BBCA9F65D59C}"/>
    <cellStyle name="20% - Énfasis4 10 2 3 3" xfId="10278" xr:uid="{AE780177-CD21-4283-9246-D0700C472830}"/>
    <cellStyle name="20% - Énfasis4 10 2 3 3 2" xfId="10279" xr:uid="{FA89412B-BD8A-4D8A-8117-113CD3C11771}"/>
    <cellStyle name="20% - Énfasis4 10 2 3 3 2 2" xfId="10280" xr:uid="{7ADEF7D5-8367-4D8D-B702-9106B1864594}"/>
    <cellStyle name="20% - Énfasis4 10 2 3 3 3" xfId="10281" xr:uid="{08EF1811-684D-4681-A8E2-40AB49C7E7C9}"/>
    <cellStyle name="20% - Énfasis4 10 2 3 4" xfId="10282" xr:uid="{CFEC9310-B189-4746-ADD4-8178887D2525}"/>
    <cellStyle name="20% - Énfasis4 10 2 3 4 2" xfId="10283" xr:uid="{89E0BF56-A6E9-4253-BDF3-1D1176FF0D5B}"/>
    <cellStyle name="20% - Énfasis4 10 2 3 5" xfId="10284" xr:uid="{AF2B31C7-8EA2-45C5-BF18-CC979130798C}"/>
    <cellStyle name="20% - Énfasis4 10 2 4" xfId="10285" xr:uid="{2EC99282-8EE3-41E3-9C25-DAC167938860}"/>
    <cellStyle name="20% - Énfasis4 10 2 4 2" xfId="10286" xr:uid="{C41BBAC7-5C1F-4799-B360-1352899935F7}"/>
    <cellStyle name="20% - Énfasis4 10 2 4 2 2" xfId="10287" xr:uid="{A9B7064B-E8C1-4D0C-B71E-864B42E7982B}"/>
    <cellStyle name="20% - Énfasis4 10 2 4 2 2 2" xfId="10288" xr:uid="{CC4F59F2-2A9F-40A3-AD62-4E9613E86453}"/>
    <cellStyle name="20% - Énfasis4 10 2 4 2 3" xfId="10289" xr:uid="{77E1FFD4-5EA2-4C7E-8161-EBD4038F5335}"/>
    <cellStyle name="20% - Énfasis4 10 2 4 3" xfId="10290" xr:uid="{E867DCAC-83AE-4BE4-A302-5F6070C7DF41}"/>
    <cellStyle name="20% - Énfasis4 10 2 4 3 2" xfId="10291" xr:uid="{CF69E212-2D03-424B-9E4C-52E6E0AD9E5C}"/>
    <cellStyle name="20% - Énfasis4 10 2 4 4" xfId="10292" xr:uid="{76F9D3DF-11B2-4200-852B-1D47655FB455}"/>
    <cellStyle name="20% - Énfasis4 10 2 5" xfId="10293" xr:uid="{B1F8BD07-6D6E-4759-8454-53577E993B84}"/>
    <cellStyle name="20% - Énfasis4 10 2 5 2" xfId="10294" xr:uid="{5D47F170-A9A6-4EF9-A25E-507EACF76910}"/>
    <cellStyle name="20% - Énfasis4 10 2 5 2 2" xfId="10295" xr:uid="{F925C369-AA5E-488D-AA03-B9EBFC2E228C}"/>
    <cellStyle name="20% - Énfasis4 10 2 5 3" xfId="10296" xr:uid="{00830A61-B57A-4666-BC37-CB3234214DE3}"/>
    <cellStyle name="20% - Énfasis4 10 2 6" xfId="10297" xr:uid="{45E14979-3C49-45B9-89F2-55EBA6DAD277}"/>
    <cellStyle name="20% - Énfasis4 10 2 6 2" xfId="10298" xr:uid="{9A56A5A5-4315-486D-81F6-7ADA8AFE101A}"/>
    <cellStyle name="20% - Énfasis4 10 2 7" xfId="10299" xr:uid="{4890E1D3-C1EB-436F-9BEE-2501F44FFF78}"/>
    <cellStyle name="20% - Énfasis4 10 3" xfId="10300" xr:uid="{017BC66E-DB64-4191-B945-33E3A444CD7A}"/>
    <cellStyle name="20% - Énfasis4 10 3 2" xfId="10301" xr:uid="{CC6B3788-A345-4360-8096-19B67F25B559}"/>
    <cellStyle name="20% - Énfasis4 10 3 2 2" xfId="10302" xr:uid="{30F23A41-7089-4BAC-B59C-35C29B125249}"/>
    <cellStyle name="20% - Énfasis4 10 3 2 2 2" xfId="10303" xr:uid="{142A911B-75C1-45AE-9436-82A8239F0D38}"/>
    <cellStyle name="20% - Énfasis4 10 3 2 2 2 2" xfId="10304" xr:uid="{348BA829-A5B9-4537-8DED-9D811CFDFA02}"/>
    <cellStyle name="20% - Énfasis4 10 3 2 2 2 2 2" xfId="10305" xr:uid="{F5BB681A-09EE-468E-B369-49BE4EF2ACC9}"/>
    <cellStyle name="20% - Énfasis4 10 3 2 2 2 3" xfId="10306" xr:uid="{68B4E54C-83C4-406D-AA02-618358661020}"/>
    <cellStyle name="20% - Énfasis4 10 3 2 2 3" xfId="10307" xr:uid="{DF31B379-3902-45E6-8B9E-F841FB33728B}"/>
    <cellStyle name="20% - Énfasis4 10 3 2 2 3 2" xfId="10308" xr:uid="{1F7E093F-F870-449A-B94C-E6312EA112DA}"/>
    <cellStyle name="20% - Énfasis4 10 3 2 2 4" xfId="10309" xr:uid="{7533F517-C2D8-41AE-9AC7-FEE9B68821E5}"/>
    <cellStyle name="20% - Énfasis4 10 3 2 3" xfId="10310" xr:uid="{09ED43E3-7509-455F-B21B-9F29AC8EA49F}"/>
    <cellStyle name="20% - Énfasis4 10 3 2 3 2" xfId="10311" xr:uid="{205D65CC-2355-485D-BC8E-3EC689598A9D}"/>
    <cellStyle name="20% - Énfasis4 10 3 2 3 2 2" xfId="10312" xr:uid="{AB0FF364-BE10-4804-8745-78F8A4FD6C73}"/>
    <cellStyle name="20% - Énfasis4 10 3 2 3 3" xfId="10313" xr:uid="{A4CAAC3C-A46C-4C85-96DE-7A8D06986F87}"/>
    <cellStyle name="20% - Énfasis4 10 3 2 4" xfId="10314" xr:uid="{7EED242D-F180-4C01-8865-44102389387D}"/>
    <cellStyle name="20% - Énfasis4 10 3 2 4 2" xfId="10315" xr:uid="{84E0379B-686B-45A8-B793-4A2BB96B73BF}"/>
    <cellStyle name="20% - Énfasis4 10 3 2 5" xfId="10316" xr:uid="{F72F40D8-2E78-4055-9CB4-4B7C8E7A960F}"/>
    <cellStyle name="20% - Énfasis4 10 3 3" xfId="10317" xr:uid="{C2D0E728-CF86-4393-AFC0-8A8005936E70}"/>
    <cellStyle name="20% - Énfasis4 10 3 3 2" xfId="10318" xr:uid="{8D347CAF-69A0-47FF-87B4-3C7E58B2A158}"/>
    <cellStyle name="20% - Énfasis4 10 3 3 2 2" xfId="10319" xr:uid="{220B04CC-BEC2-46A9-A61C-02CEFE18FCF2}"/>
    <cellStyle name="20% - Énfasis4 10 3 3 2 2 2" xfId="10320" xr:uid="{B1013644-020A-480B-B096-37B9C925ED75}"/>
    <cellStyle name="20% - Énfasis4 10 3 3 2 3" xfId="10321" xr:uid="{83F616B3-2533-4FA9-BDF6-046B45293560}"/>
    <cellStyle name="20% - Énfasis4 10 3 3 3" xfId="10322" xr:uid="{AF5D51EE-BC09-4382-A465-8E77DE9C36AB}"/>
    <cellStyle name="20% - Énfasis4 10 3 3 3 2" xfId="10323" xr:uid="{BF2F1DA0-74E0-4969-8BBB-B265BE310334}"/>
    <cellStyle name="20% - Énfasis4 10 3 3 4" xfId="10324" xr:uid="{0314F1FC-F70E-4AF6-9B3B-6A455B5A820C}"/>
    <cellStyle name="20% - Énfasis4 10 3 4" xfId="10325" xr:uid="{413B1F02-84F4-407E-900D-79277E11AA54}"/>
    <cellStyle name="20% - Énfasis4 10 3 4 2" xfId="10326" xr:uid="{9A38F33E-8BFC-49E1-9B2E-A4A175D962EC}"/>
    <cellStyle name="20% - Énfasis4 10 3 4 2 2" xfId="10327" xr:uid="{D0F7D18D-C825-48DE-B675-947C16678D2C}"/>
    <cellStyle name="20% - Énfasis4 10 3 4 3" xfId="10328" xr:uid="{BF0D320A-9099-4F75-A8DC-98090BD80608}"/>
    <cellStyle name="20% - Énfasis4 10 3 5" xfId="10329" xr:uid="{DB553903-971A-4F54-84E6-0BB0EB01DD52}"/>
    <cellStyle name="20% - Énfasis4 10 3 5 2" xfId="10330" xr:uid="{D850CD86-047B-40A2-BF4D-5F72375997C9}"/>
    <cellStyle name="20% - Énfasis4 10 3 6" xfId="10331" xr:uid="{942FD1B2-C70E-402E-956F-2C6A6B205F4F}"/>
    <cellStyle name="20% - Énfasis4 10 4" xfId="10332" xr:uid="{C3794F37-D44E-4C83-954E-8388074E4EE8}"/>
    <cellStyle name="20% - Énfasis4 10 4 2" xfId="10333" xr:uid="{C0090066-75E8-40D3-817A-8CF0B83D326F}"/>
    <cellStyle name="20% - Énfasis4 10 4 2 2" xfId="10334" xr:uid="{2E18A4DF-873A-4E78-833B-12D62B98B4D9}"/>
    <cellStyle name="20% - Énfasis4 10 4 2 2 2" xfId="10335" xr:uid="{D922192D-C6DD-4225-947E-EFC1697537FD}"/>
    <cellStyle name="20% - Énfasis4 10 4 2 2 2 2" xfId="10336" xr:uid="{69C8D11F-0C71-42D1-8020-4831DBC44707}"/>
    <cellStyle name="20% - Énfasis4 10 4 2 2 3" xfId="10337" xr:uid="{31788427-DE01-434E-B16C-2C14F964CB35}"/>
    <cellStyle name="20% - Énfasis4 10 4 2 3" xfId="10338" xr:uid="{13C49AA2-AB45-4D6E-BE76-B25B8685AE02}"/>
    <cellStyle name="20% - Énfasis4 10 4 2 3 2" xfId="10339" xr:uid="{98724A7C-21D4-4060-8361-304050BE009F}"/>
    <cellStyle name="20% - Énfasis4 10 4 2 4" xfId="10340" xr:uid="{177392F6-7BE2-4A62-A1C1-EAA381EEED5B}"/>
    <cellStyle name="20% - Énfasis4 10 4 3" xfId="10341" xr:uid="{9ED27234-4E78-48B3-B4AD-18F4648CCB2D}"/>
    <cellStyle name="20% - Énfasis4 10 4 3 2" xfId="10342" xr:uid="{B1E8CD4E-347B-4469-B89E-08107610EA4F}"/>
    <cellStyle name="20% - Énfasis4 10 4 3 2 2" xfId="10343" xr:uid="{CA1F2062-3608-4EEB-BC15-872B9333F779}"/>
    <cellStyle name="20% - Énfasis4 10 4 3 3" xfId="10344" xr:uid="{E81B08A6-442D-4500-90EA-6F8E6A99127A}"/>
    <cellStyle name="20% - Énfasis4 10 4 4" xfId="10345" xr:uid="{D96DBE4E-887B-4B9B-AC75-9D511E22CBCF}"/>
    <cellStyle name="20% - Énfasis4 10 4 4 2" xfId="10346" xr:uid="{260ECBFC-1DEB-4EBC-960A-29CE8A967EFE}"/>
    <cellStyle name="20% - Énfasis4 10 4 5" xfId="10347" xr:uid="{591D8C38-9799-44F7-9A4E-104982762C2F}"/>
    <cellStyle name="20% - Énfasis4 10 5" xfId="10348" xr:uid="{8BA82B46-1BBF-4E55-91EE-D7891F589F4D}"/>
    <cellStyle name="20% - Énfasis4 10 5 2" xfId="10349" xr:uid="{21BDFA66-4F27-474A-B622-2A9415619981}"/>
    <cellStyle name="20% - Énfasis4 10 5 2 2" xfId="10350" xr:uid="{A1570D6C-C843-4678-B394-C8FF9C0AD6FD}"/>
    <cellStyle name="20% - Énfasis4 10 5 2 2 2" xfId="10351" xr:uid="{F1BC372C-14A6-4087-9FE5-07640E3A1006}"/>
    <cellStyle name="20% - Énfasis4 10 5 2 3" xfId="10352" xr:uid="{EE69EE48-39B2-4D16-AE7F-523F29CD166B}"/>
    <cellStyle name="20% - Énfasis4 10 5 3" xfId="10353" xr:uid="{FFD7851F-E779-4A58-B3E6-3BFFFEF84ECF}"/>
    <cellStyle name="20% - Énfasis4 10 5 3 2" xfId="10354" xr:uid="{19E002FD-F0F3-45A6-82CC-4365093D0A3A}"/>
    <cellStyle name="20% - Énfasis4 10 5 4" xfId="10355" xr:uid="{97AB0F69-02CA-4359-A3AA-3D3DD27345D4}"/>
    <cellStyle name="20% - Énfasis4 10 6" xfId="10356" xr:uid="{B3831E1E-193D-4F64-9028-F082B824DA4B}"/>
    <cellStyle name="20% - Énfasis4 10 6 2" xfId="10357" xr:uid="{977699D1-738A-491A-8012-0F160791A23B}"/>
    <cellStyle name="20% - Énfasis4 10 6 2 2" xfId="10358" xr:uid="{C951D161-85FA-4DF5-BE06-41063149DBDF}"/>
    <cellStyle name="20% - Énfasis4 10 6 3" xfId="10359" xr:uid="{08C6A51A-1B62-484E-B99F-6E9EBD01AE47}"/>
    <cellStyle name="20% - Énfasis4 10 7" xfId="10360" xr:uid="{4E1B9AE0-031A-4BEB-A476-228BB55D7E6B}"/>
    <cellStyle name="20% - Énfasis4 10 7 2" xfId="10361" xr:uid="{4FE7EF1F-9BD0-4309-B39B-0E29CA68E992}"/>
    <cellStyle name="20% - Énfasis4 10 8" xfId="10362" xr:uid="{3E70BB22-4F5A-45AE-96F5-E751CB0EB1C4}"/>
    <cellStyle name="20% - Énfasis4 10 9" xfId="10363" xr:uid="{D8999CA0-9CC4-4301-9E2B-12F40E96D47F}"/>
    <cellStyle name="20% - Énfasis4 10_37. RESULTADO NEGOCIOS YOY" xfId="10364" xr:uid="{41F9B523-3EE5-45FC-9426-82102AE7698B}"/>
    <cellStyle name="20% - Énfasis4 11" xfId="10365" xr:uid="{76457F19-8E0F-4273-B6BF-E1410B1FE024}"/>
    <cellStyle name="20% - Énfasis4 11 10" xfId="10366" xr:uid="{2E08A659-2567-4244-B100-4AE9FB0462ED}"/>
    <cellStyle name="20% - Énfasis4 11 11" xfId="10367" xr:uid="{1BAC1815-1F5F-41AF-8995-8DEF0C8802D0}"/>
    <cellStyle name="20% - Énfasis4 11 12" xfId="10368" xr:uid="{8651BF4A-C2F5-4C94-B2F4-CD5E50B788EA}"/>
    <cellStyle name="20% - Énfasis4 11 2" xfId="10369" xr:uid="{3A3CB2FC-4096-4987-9183-698A0C5B7DFB}"/>
    <cellStyle name="20% - Énfasis4 11 2 2" xfId="10370" xr:uid="{57102642-EB86-4695-AB72-920BECD05308}"/>
    <cellStyle name="20% - Énfasis4 11 2 2 2" xfId="10371" xr:uid="{695C9403-A2DB-42C5-8283-39D8DB3CBEDD}"/>
    <cellStyle name="20% - Énfasis4 11 2 2 2 2" xfId="10372" xr:uid="{0BB2AD88-9DA7-43AB-85DD-9A1CCAD54994}"/>
    <cellStyle name="20% - Énfasis4 11 2 2 2 2 2" xfId="10373" xr:uid="{459A8986-2B49-46E3-A1AF-86F0B65B9C40}"/>
    <cellStyle name="20% - Énfasis4 11 2 2 2 2 2 2" xfId="10374" xr:uid="{FB539DA9-173D-4758-B0E4-244D81343539}"/>
    <cellStyle name="20% - Énfasis4 11 2 2 2 2 2 2 2" xfId="10375" xr:uid="{7CB9307C-0F31-47C1-9236-33973E7684B6}"/>
    <cellStyle name="20% - Énfasis4 11 2 2 2 2 2 3" xfId="10376" xr:uid="{B5A7BD4F-91E4-4840-8738-78B37FC39315}"/>
    <cellStyle name="20% - Énfasis4 11 2 2 2 2 3" xfId="10377" xr:uid="{1C81467B-0BA2-4E09-8A34-BD3AFAF3E0EE}"/>
    <cellStyle name="20% - Énfasis4 11 2 2 2 2 3 2" xfId="10378" xr:uid="{95E60DD6-A68D-4522-9455-FE921A3D1FED}"/>
    <cellStyle name="20% - Énfasis4 11 2 2 2 2 4" xfId="10379" xr:uid="{686DE338-FBA9-4993-B322-F2CF5584BAD8}"/>
    <cellStyle name="20% - Énfasis4 11 2 2 2 3" xfId="10380" xr:uid="{F738C4C1-90EE-476D-A2D3-829FA67D2FD8}"/>
    <cellStyle name="20% - Énfasis4 11 2 2 2 3 2" xfId="10381" xr:uid="{DF7D89B8-8CB0-466D-BD4C-9C797913890E}"/>
    <cellStyle name="20% - Énfasis4 11 2 2 2 3 2 2" xfId="10382" xr:uid="{8884FAD4-38BE-48B2-9754-6E06DBCF0CA2}"/>
    <cellStyle name="20% - Énfasis4 11 2 2 2 3 3" xfId="10383" xr:uid="{1ACE3113-A920-4664-9114-04536D3C2DC6}"/>
    <cellStyle name="20% - Énfasis4 11 2 2 2 4" xfId="10384" xr:uid="{59EF3436-F947-4802-AC84-766A43D68316}"/>
    <cellStyle name="20% - Énfasis4 11 2 2 2 4 2" xfId="10385" xr:uid="{39E54591-A384-46A0-949B-A26AC3508397}"/>
    <cellStyle name="20% - Énfasis4 11 2 2 2 5" xfId="10386" xr:uid="{0130547B-70C3-4B36-9E17-799F31453289}"/>
    <cellStyle name="20% - Énfasis4 11 2 2 3" xfId="10387" xr:uid="{EC730E74-1534-4F57-8E0A-FA6FB035B589}"/>
    <cellStyle name="20% - Énfasis4 11 2 2 3 2" xfId="10388" xr:uid="{D70E38E1-D693-4EBB-9A17-7ECE24FE7D05}"/>
    <cellStyle name="20% - Énfasis4 11 2 2 3 2 2" xfId="10389" xr:uid="{930A341B-F181-4D06-8008-0B8E274D3F36}"/>
    <cellStyle name="20% - Énfasis4 11 2 2 3 2 2 2" xfId="10390" xr:uid="{06E985CA-9FB6-4ED4-AFED-163D7A1E7653}"/>
    <cellStyle name="20% - Énfasis4 11 2 2 3 2 3" xfId="10391" xr:uid="{0D118B4D-4619-495A-B29F-015963ACA411}"/>
    <cellStyle name="20% - Énfasis4 11 2 2 3 3" xfId="10392" xr:uid="{E7BE5EBE-0C54-4D16-B4A1-79994D7E5449}"/>
    <cellStyle name="20% - Énfasis4 11 2 2 3 3 2" xfId="10393" xr:uid="{BC5E0B0C-29FD-4BD7-BD5C-A56FB5E59444}"/>
    <cellStyle name="20% - Énfasis4 11 2 2 3 4" xfId="10394" xr:uid="{A52F7D9F-5E2F-4640-A217-1DA5AE66AB79}"/>
    <cellStyle name="20% - Énfasis4 11 2 2 4" xfId="10395" xr:uid="{4486F001-7BC1-4EA1-927A-192E9B55C396}"/>
    <cellStyle name="20% - Énfasis4 11 2 2 4 2" xfId="10396" xr:uid="{E323B476-0A5A-48D7-A325-014960F2CAB0}"/>
    <cellStyle name="20% - Énfasis4 11 2 2 4 2 2" xfId="10397" xr:uid="{970547C5-60D1-4FEE-BBCC-ABF6CD5ED5BE}"/>
    <cellStyle name="20% - Énfasis4 11 2 2 4 3" xfId="10398" xr:uid="{22690B68-0AD3-4C49-A497-251786371381}"/>
    <cellStyle name="20% - Énfasis4 11 2 2 5" xfId="10399" xr:uid="{1A3DA336-4C76-420E-9E77-560762CC054C}"/>
    <cellStyle name="20% - Énfasis4 11 2 2 5 2" xfId="10400" xr:uid="{EF1AECE3-B97C-446D-B6B4-FC0A52BB675C}"/>
    <cellStyle name="20% - Énfasis4 11 2 2 6" xfId="10401" xr:uid="{0DBA4EA3-7FF4-4E8A-9C29-A55E50D6D4FC}"/>
    <cellStyle name="20% - Énfasis4 11 2 3" xfId="10402" xr:uid="{3995A6D0-2A77-426C-ABC7-E346D980E9A5}"/>
    <cellStyle name="20% - Énfasis4 11 2 3 2" xfId="10403" xr:uid="{74631409-5204-4CE8-ACB0-342C8F2A8654}"/>
    <cellStyle name="20% - Énfasis4 11 2 3 2 2" xfId="10404" xr:uid="{B8198D64-80B9-492F-AED3-F417511DDAE3}"/>
    <cellStyle name="20% - Énfasis4 11 2 3 2 2 2" xfId="10405" xr:uid="{7DBC96C1-7912-454C-B4D6-1320E2A2E8A2}"/>
    <cellStyle name="20% - Énfasis4 11 2 3 2 2 2 2" xfId="10406" xr:uid="{9466206F-A21C-44E6-ACD2-01833553C585}"/>
    <cellStyle name="20% - Énfasis4 11 2 3 2 2 3" xfId="10407" xr:uid="{8D5AF9FD-106A-4AEE-B8C7-46528B5F885E}"/>
    <cellStyle name="20% - Énfasis4 11 2 3 2 3" xfId="10408" xr:uid="{6E404664-304E-4974-9E89-334C7C5945B5}"/>
    <cellStyle name="20% - Énfasis4 11 2 3 2 3 2" xfId="10409" xr:uid="{8E6E388C-270D-4EB1-BDA3-4619F3AD9752}"/>
    <cellStyle name="20% - Énfasis4 11 2 3 2 4" xfId="10410" xr:uid="{363E79F6-F7F1-4C4E-9484-5F79935EC573}"/>
    <cellStyle name="20% - Énfasis4 11 2 3 3" xfId="10411" xr:uid="{8ADC5C19-F52C-4B7B-BF23-F7DDB596F063}"/>
    <cellStyle name="20% - Énfasis4 11 2 3 3 2" xfId="10412" xr:uid="{B8B32D0B-C59A-4414-8ACF-B0B8065484AB}"/>
    <cellStyle name="20% - Énfasis4 11 2 3 3 2 2" xfId="10413" xr:uid="{D4BAB829-AE45-4836-824F-922852E72525}"/>
    <cellStyle name="20% - Énfasis4 11 2 3 3 3" xfId="10414" xr:uid="{8714BE83-530D-48B3-9CE0-D1B7E4A62D28}"/>
    <cellStyle name="20% - Énfasis4 11 2 3 4" xfId="10415" xr:uid="{BD36C1E7-40D8-438C-9369-492FBFF77729}"/>
    <cellStyle name="20% - Énfasis4 11 2 3 4 2" xfId="10416" xr:uid="{FF71F512-561B-479A-93E9-CCDDF68BE782}"/>
    <cellStyle name="20% - Énfasis4 11 2 3 5" xfId="10417" xr:uid="{CCBC6394-4872-4FFC-BBA8-784D06A2F659}"/>
    <cellStyle name="20% - Énfasis4 11 2 4" xfId="10418" xr:uid="{2C85B009-5E86-4D6B-B816-89F624186CBC}"/>
    <cellStyle name="20% - Énfasis4 11 2 4 2" xfId="10419" xr:uid="{A5AA38BF-81AB-4076-80E8-0F8F077080DC}"/>
    <cellStyle name="20% - Énfasis4 11 2 4 2 2" xfId="10420" xr:uid="{C2206CF8-DD1D-4469-BDCC-5502F612AD56}"/>
    <cellStyle name="20% - Énfasis4 11 2 4 2 2 2" xfId="10421" xr:uid="{FB374717-EE48-47E6-9131-55DBEE6AA552}"/>
    <cellStyle name="20% - Énfasis4 11 2 4 2 3" xfId="10422" xr:uid="{3DEEBA52-99AB-4680-AAD6-16ECADE03B2F}"/>
    <cellStyle name="20% - Énfasis4 11 2 4 3" xfId="10423" xr:uid="{FEBE1D55-F285-4296-9E70-9091A848FCD0}"/>
    <cellStyle name="20% - Énfasis4 11 2 4 3 2" xfId="10424" xr:uid="{D5E89EC4-EB78-4D2F-8321-2511769542A4}"/>
    <cellStyle name="20% - Énfasis4 11 2 4 4" xfId="10425" xr:uid="{C2A6EA1B-D954-4F30-B1EA-122B33CA855E}"/>
    <cellStyle name="20% - Énfasis4 11 2 5" xfId="10426" xr:uid="{E4F0BBFB-FB80-4C59-A584-79599B7DB75D}"/>
    <cellStyle name="20% - Énfasis4 11 2 5 2" xfId="10427" xr:uid="{395D2DE2-5BFA-4A38-A8C8-E79A0F6B603B}"/>
    <cellStyle name="20% - Énfasis4 11 2 5 2 2" xfId="10428" xr:uid="{AEC32807-5284-4DD3-8D6D-5A2B730BDF56}"/>
    <cellStyle name="20% - Énfasis4 11 2 5 3" xfId="10429" xr:uid="{F90AF418-9553-4218-8BA6-20D6CEE7AF34}"/>
    <cellStyle name="20% - Énfasis4 11 2 6" xfId="10430" xr:uid="{10B7DF09-906F-4202-8471-08ABEDBD1304}"/>
    <cellStyle name="20% - Énfasis4 11 2 6 2" xfId="10431" xr:uid="{033943B2-47AF-4148-8D76-F07C96A61919}"/>
    <cellStyle name="20% - Énfasis4 11 2 7" xfId="10432" xr:uid="{D21F5691-347E-4F72-AB5C-58DAB57DFF4E}"/>
    <cellStyle name="20% - Énfasis4 11 3" xfId="10433" xr:uid="{6F1968DB-8E9D-460D-9564-7724A01AE0CF}"/>
    <cellStyle name="20% - Énfasis4 11 3 2" xfId="10434" xr:uid="{07A9799C-4C06-41C8-8EE6-FB391EB8780D}"/>
    <cellStyle name="20% - Énfasis4 11 3 2 2" xfId="10435" xr:uid="{924DCD7B-7295-4E58-A746-C091F1EDA367}"/>
    <cellStyle name="20% - Énfasis4 11 3 2 2 2" xfId="10436" xr:uid="{CBE0248E-6B0E-4CA0-BBB8-CC04AD0E8915}"/>
    <cellStyle name="20% - Énfasis4 11 3 2 2 2 2" xfId="10437" xr:uid="{23C956A2-B1DB-40B8-907D-B31B84376B18}"/>
    <cellStyle name="20% - Énfasis4 11 3 2 2 2 2 2" xfId="10438" xr:uid="{25EC987D-A7C4-4BFD-954F-2F4BBE8801D9}"/>
    <cellStyle name="20% - Énfasis4 11 3 2 2 2 3" xfId="10439" xr:uid="{87882133-AD85-4E17-96E1-4402B20A2308}"/>
    <cellStyle name="20% - Énfasis4 11 3 2 2 3" xfId="10440" xr:uid="{C9783873-2139-4AA7-BFAD-ACCB4D145E07}"/>
    <cellStyle name="20% - Énfasis4 11 3 2 2 3 2" xfId="10441" xr:uid="{84776DA3-7760-45B1-9299-96C50844AAD7}"/>
    <cellStyle name="20% - Énfasis4 11 3 2 2 4" xfId="10442" xr:uid="{52784E9F-DC79-4741-AAEE-B2A690C26556}"/>
    <cellStyle name="20% - Énfasis4 11 3 2 3" xfId="10443" xr:uid="{888EA55D-89E8-4C01-B03B-9B782156D74D}"/>
    <cellStyle name="20% - Énfasis4 11 3 2 3 2" xfId="10444" xr:uid="{166FD8FA-78CC-4235-BF3A-BE505137AA53}"/>
    <cellStyle name="20% - Énfasis4 11 3 2 3 2 2" xfId="10445" xr:uid="{4384B323-A75F-4B96-965D-EE014E8C15F0}"/>
    <cellStyle name="20% - Énfasis4 11 3 2 3 3" xfId="10446" xr:uid="{F01DC798-B40F-406E-839C-ADCC9BFEF849}"/>
    <cellStyle name="20% - Énfasis4 11 3 2 4" xfId="10447" xr:uid="{CAA413EE-8557-4C51-884C-A43B1C57240A}"/>
    <cellStyle name="20% - Énfasis4 11 3 2 4 2" xfId="10448" xr:uid="{7CF31D11-E7BE-493F-9F17-D9B4E21B49B5}"/>
    <cellStyle name="20% - Énfasis4 11 3 2 5" xfId="10449" xr:uid="{B72A1BBE-8686-4187-A8DA-0397D2F0C3A6}"/>
    <cellStyle name="20% - Énfasis4 11 3 3" xfId="10450" xr:uid="{2A53E26F-C67B-4648-91AE-CA60D95EF114}"/>
    <cellStyle name="20% - Énfasis4 11 3 3 2" xfId="10451" xr:uid="{7CA3C45E-EB7E-4984-B3B6-908F612FE45C}"/>
    <cellStyle name="20% - Énfasis4 11 3 3 2 2" xfId="10452" xr:uid="{C27C86E9-8D75-4B1D-AF0A-E5CE911A1244}"/>
    <cellStyle name="20% - Énfasis4 11 3 3 2 2 2" xfId="10453" xr:uid="{B30DE061-8756-44E4-9C19-EEF975323C4C}"/>
    <cellStyle name="20% - Énfasis4 11 3 3 2 3" xfId="10454" xr:uid="{3C4BA6C4-941D-4D05-9127-DB0405252055}"/>
    <cellStyle name="20% - Énfasis4 11 3 3 3" xfId="10455" xr:uid="{2DEFD94D-4593-4010-81F2-70A02A7FCA29}"/>
    <cellStyle name="20% - Énfasis4 11 3 3 3 2" xfId="10456" xr:uid="{394FC032-557D-4D57-A6D6-B0E8029FCC52}"/>
    <cellStyle name="20% - Énfasis4 11 3 3 4" xfId="10457" xr:uid="{BBF2BD71-DAC1-4B53-A66F-14E52EA9083F}"/>
    <cellStyle name="20% - Énfasis4 11 3 4" xfId="10458" xr:uid="{00E8E277-93C8-4F9E-9A92-553C115ECF44}"/>
    <cellStyle name="20% - Énfasis4 11 3 4 2" xfId="10459" xr:uid="{EC0B36B6-EA07-4E85-BB5F-67D5CD345DAF}"/>
    <cellStyle name="20% - Énfasis4 11 3 4 2 2" xfId="10460" xr:uid="{8C31E00D-B6AE-4DD1-8769-21185DF6F28E}"/>
    <cellStyle name="20% - Énfasis4 11 3 4 3" xfId="10461" xr:uid="{3EDAD802-0DE5-47E2-90A4-A2E4B019F3AA}"/>
    <cellStyle name="20% - Énfasis4 11 3 5" xfId="10462" xr:uid="{0E2E928E-AE8B-4A16-AD1B-4C20C8523329}"/>
    <cellStyle name="20% - Énfasis4 11 3 5 2" xfId="10463" xr:uid="{427B0ADF-03DD-4513-A989-8D2A7BBAA4DF}"/>
    <cellStyle name="20% - Énfasis4 11 3 6" xfId="10464" xr:uid="{BD80E722-DEAD-467E-8DF4-37645CBE6FDB}"/>
    <cellStyle name="20% - Énfasis4 11 4" xfId="10465" xr:uid="{3D282618-573E-4F60-9B7A-4F16652391DF}"/>
    <cellStyle name="20% - Énfasis4 11 4 2" xfId="10466" xr:uid="{8A0D8408-C67C-4636-9991-1B0C30FD4795}"/>
    <cellStyle name="20% - Énfasis4 11 4 2 2" xfId="10467" xr:uid="{F39A6BFD-F584-4BC8-A4D3-C27AC33DF477}"/>
    <cellStyle name="20% - Énfasis4 11 4 2 2 2" xfId="10468" xr:uid="{96DDEB25-D863-4E24-A5F7-C8D078AA04DE}"/>
    <cellStyle name="20% - Énfasis4 11 4 2 2 2 2" xfId="10469" xr:uid="{DCBFE18C-20F7-4223-A223-329B4ECD011A}"/>
    <cellStyle name="20% - Énfasis4 11 4 2 2 3" xfId="10470" xr:uid="{A918009C-14EE-4D45-8B44-AD196458BEB1}"/>
    <cellStyle name="20% - Énfasis4 11 4 2 3" xfId="10471" xr:uid="{D894525D-D0AD-43BC-9DFF-B522269E69BB}"/>
    <cellStyle name="20% - Énfasis4 11 4 2 3 2" xfId="10472" xr:uid="{5479764C-8637-4F51-8A94-60965218D34F}"/>
    <cellStyle name="20% - Énfasis4 11 4 2 4" xfId="10473" xr:uid="{56724DDE-0BFB-4B3A-B67E-73DA7CF34B0E}"/>
    <cellStyle name="20% - Énfasis4 11 4 3" xfId="10474" xr:uid="{1E167909-CDAC-4BD3-B4B3-4AEB4FF87A1F}"/>
    <cellStyle name="20% - Énfasis4 11 4 3 2" xfId="10475" xr:uid="{1AB10FC2-1B69-4B81-B63F-31476D90F304}"/>
    <cellStyle name="20% - Énfasis4 11 4 3 2 2" xfId="10476" xr:uid="{7EAFF40A-CC48-452E-9B38-4A92CD5E9C9E}"/>
    <cellStyle name="20% - Énfasis4 11 4 3 3" xfId="10477" xr:uid="{1D55B692-CF00-417E-B996-9084CF188964}"/>
    <cellStyle name="20% - Énfasis4 11 4 4" xfId="10478" xr:uid="{BD23FEAD-BE05-42B2-B868-6034A9CF2B8C}"/>
    <cellStyle name="20% - Énfasis4 11 4 4 2" xfId="10479" xr:uid="{7C26F7A6-F185-47CA-B1A2-263C737F53A1}"/>
    <cellStyle name="20% - Énfasis4 11 4 5" xfId="10480" xr:uid="{E7944F9C-FDF7-4F3A-BA6A-7F8EC7A5B07C}"/>
    <cellStyle name="20% - Énfasis4 11 5" xfId="10481" xr:uid="{5C6822A8-9323-4108-9562-967D3B908114}"/>
    <cellStyle name="20% - Énfasis4 11 5 2" xfId="10482" xr:uid="{478CF890-1A95-4E88-81AC-5E8B725ABBD7}"/>
    <cellStyle name="20% - Énfasis4 11 5 2 2" xfId="10483" xr:uid="{DDF81F90-FB49-41AD-AE67-D2F2F42D2E07}"/>
    <cellStyle name="20% - Énfasis4 11 5 2 2 2" xfId="10484" xr:uid="{BC0761C3-E0C3-4633-B1DD-E5A529A070B0}"/>
    <cellStyle name="20% - Énfasis4 11 5 2 3" xfId="10485" xr:uid="{B73F662D-7567-4494-804C-A1081FBA7F74}"/>
    <cellStyle name="20% - Énfasis4 11 5 3" xfId="10486" xr:uid="{A9C42013-7214-4B49-A8DB-D666A4C0D7E8}"/>
    <cellStyle name="20% - Énfasis4 11 5 3 2" xfId="10487" xr:uid="{1E7719F1-6D52-4522-A274-486051AEF39D}"/>
    <cellStyle name="20% - Énfasis4 11 5 4" xfId="10488" xr:uid="{E96A9504-DB8B-4F3D-A38D-505CBC09A6AD}"/>
    <cellStyle name="20% - Énfasis4 11 6" xfId="10489" xr:uid="{CDBCA651-D6FE-4975-B30E-5E5239F0B43D}"/>
    <cellStyle name="20% - Énfasis4 11 6 2" xfId="10490" xr:uid="{69B92621-6F32-457C-B90F-D4DCBCABA4DF}"/>
    <cellStyle name="20% - Énfasis4 11 6 2 2" xfId="10491" xr:uid="{BD97E8F4-8E9A-420D-86B5-D46BF933F9D2}"/>
    <cellStyle name="20% - Énfasis4 11 6 3" xfId="10492" xr:uid="{AF805DCD-1E52-4383-94CE-F57E0B72E230}"/>
    <cellStyle name="20% - Énfasis4 11 7" xfId="10493" xr:uid="{FA5B24A5-9538-47C9-A083-6D7D693DA954}"/>
    <cellStyle name="20% - Énfasis4 11 7 2" xfId="10494" xr:uid="{C2DAFD8B-A9A4-495A-892B-3ED01D8E52D8}"/>
    <cellStyle name="20% - Énfasis4 11 8" xfId="10495" xr:uid="{02B60162-6B87-43D5-9187-1BB96DEBCB42}"/>
    <cellStyle name="20% - Énfasis4 11 9" xfId="10496" xr:uid="{71782F4C-4C5B-4EFF-B66F-EB9AFC5FA0CC}"/>
    <cellStyle name="20% - Énfasis4 11_37. RESULTADO NEGOCIOS YOY" xfId="10497" xr:uid="{EFC95DC5-71DF-4D3C-9700-E7185A6E5549}"/>
    <cellStyle name="20% - Énfasis4 12" xfId="10498" xr:uid="{02921B9E-EE82-4DEB-9F97-4505C2097AF9}"/>
    <cellStyle name="20% - Énfasis4 12 2" xfId="10499" xr:uid="{A8F841EB-327B-4C9D-B0C9-985426AAC40C}"/>
    <cellStyle name="20% - Énfasis4 12 2 2" xfId="10500" xr:uid="{CF7666E3-1E1C-4D5D-B186-5062261C9072}"/>
    <cellStyle name="20% - Énfasis4 12 2 2 2" xfId="10501" xr:uid="{92669489-6D02-409A-8C9C-3D47EFFE4418}"/>
    <cellStyle name="20% - Énfasis4 12 2 2 2 2" xfId="10502" xr:uid="{1DCDA7F3-0CCF-4917-9C02-BA9B7B1B95A7}"/>
    <cellStyle name="20% - Énfasis4 12 2 2 2 2 2" xfId="10503" xr:uid="{84D13D86-6A6A-4225-8714-7E427BE8A9BA}"/>
    <cellStyle name="20% - Énfasis4 12 2 2 2 2 2 2" xfId="10504" xr:uid="{11EF5795-9AEF-4287-877D-4F846E5049A8}"/>
    <cellStyle name="20% - Énfasis4 12 2 2 2 2 2 2 2" xfId="10505" xr:uid="{E4598AD0-DCF2-4F57-9444-D78148E78BE3}"/>
    <cellStyle name="20% - Énfasis4 12 2 2 2 2 2 3" xfId="10506" xr:uid="{B9741240-E3A7-42C9-8031-6CB20503D9AB}"/>
    <cellStyle name="20% - Énfasis4 12 2 2 2 2 3" xfId="10507" xr:uid="{F1CF5150-6EC1-4394-BF2F-CD8B04602664}"/>
    <cellStyle name="20% - Énfasis4 12 2 2 2 2 3 2" xfId="10508" xr:uid="{E9D7D1E5-666F-4F5A-9DFB-E2F5B07D8F71}"/>
    <cellStyle name="20% - Énfasis4 12 2 2 2 2 4" xfId="10509" xr:uid="{F4802655-E7D5-41D0-891E-65C66F164437}"/>
    <cellStyle name="20% - Énfasis4 12 2 2 2 3" xfId="10510" xr:uid="{3AC6DDF3-B0D0-4CE6-99E4-E3C4CAA9818D}"/>
    <cellStyle name="20% - Énfasis4 12 2 2 2 3 2" xfId="10511" xr:uid="{3CDFB754-A079-4872-AA35-57DB7EA62C6F}"/>
    <cellStyle name="20% - Énfasis4 12 2 2 2 3 2 2" xfId="10512" xr:uid="{ECBBEE0F-FCFF-4692-B4F5-1B4F7BE2EE7C}"/>
    <cellStyle name="20% - Énfasis4 12 2 2 2 3 3" xfId="10513" xr:uid="{E130CDAB-2C63-49BB-BAA1-D3849605FAAE}"/>
    <cellStyle name="20% - Énfasis4 12 2 2 2 4" xfId="10514" xr:uid="{0EC68D36-3026-47C7-8D4C-B2F94F7274C4}"/>
    <cellStyle name="20% - Énfasis4 12 2 2 2 4 2" xfId="10515" xr:uid="{8C06F41E-CD05-4982-AF63-776EE0B9E894}"/>
    <cellStyle name="20% - Énfasis4 12 2 2 2 5" xfId="10516" xr:uid="{44E879A5-6F61-4AB9-80D8-75E878D552AF}"/>
    <cellStyle name="20% - Énfasis4 12 2 2 3" xfId="10517" xr:uid="{80455966-D792-440C-8856-518EC3E356E4}"/>
    <cellStyle name="20% - Énfasis4 12 2 2 3 2" xfId="10518" xr:uid="{11DCE019-8B1E-4A32-8E43-D3BAF8526A31}"/>
    <cellStyle name="20% - Énfasis4 12 2 2 3 2 2" xfId="10519" xr:uid="{DD570340-866A-4125-BCF5-F475CA0B7BB3}"/>
    <cellStyle name="20% - Énfasis4 12 2 2 3 2 2 2" xfId="10520" xr:uid="{51760A8E-762F-4DC7-A13E-49C246842B82}"/>
    <cellStyle name="20% - Énfasis4 12 2 2 3 2 3" xfId="10521" xr:uid="{BC25DCC6-F281-4FF9-884B-A5614ABB8239}"/>
    <cellStyle name="20% - Énfasis4 12 2 2 3 3" xfId="10522" xr:uid="{85B640C4-DBE0-4726-B53D-18BC533AF21D}"/>
    <cellStyle name="20% - Énfasis4 12 2 2 3 3 2" xfId="10523" xr:uid="{173B7ADF-EF02-4C8C-964A-BC31E9F958EB}"/>
    <cellStyle name="20% - Énfasis4 12 2 2 3 4" xfId="10524" xr:uid="{A64465F7-0CBC-491E-9F85-B7225829B777}"/>
    <cellStyle name="20% - Énfasis4 12 2 2 4" xfId="10525" xr:uid="{3A251849-87D6-414F-B1DA-BF26514CB5F8}"/>
    <cellStyle name="20% - Énfasis4 12 2 2 4 2" xfId="10526" xr:uid="{B48DD741-4F66-4B3E-9713-973696013155}"/>
    <cellStyle name="20% - Énfasis4 12 2 2 4 2 2" xfId="10527" xr:uid="{2102DC5F-0DCF-4755-91B5-0CF2CD224E31}"/>
    <cellStyle name="20% - Énfasis4 12 2 2 4 3" xfId="10528" xr:uid="{D3B7B235-1F31-41CE-9463-BAC6E955A985}"/>
    <cellStyle name="20% - Énfasis4 12 2 2 5" xfId="10529" xr:uid="{EBEB9354-4A95-4830-A5C2-55CC87D762CC}"/>
    <cellStyle name="20% - Énfasis4 12 2 2 5 2" xfId="10530" xr:uid="{09EC6229-859F-457D-A665-F6AC690526F1}"/>
    <cellStyle name="20% - Énfasis4 12 2 2 6" xfId="10531" xr:uid="{406D9B8C-E569-4361-BA3E-8F784060A2C3}"/>
    <cellStyle name="20% - Énfasis4 12 2 3" xfId="10532" xr:uid="{1821D4E9-50BB-43BA-B6A6-79C933374FEE}"/>
    <cellStyle name="20% - Énfasis4 12 2 3 2" xfId="10533" xr:uid="{890DCB94-E985-4D7D-BE28-F3D8DC10AFE7}"/>
    <cellStyle name="20% - Énfasis4 12 2 3 2 2" xfId="10534" xr:uid="{EED90CA2-7CE3-4991-B154-A7EEF0BCEF0E}"/>
    <cellStyle name="20% - Énfasis4 12 2 3 2 2 2" xfId="10535" xr:uid="{77A9C60A-C302-4DDA-A63D-09A9B8A68B86}"/>
    <cellStyle name="20% - Énfasis4 12 2 3 2 2 2 2" xfId="10536" xr:uid="{2702936F-53A4-4DE8-8F68-409F3B7A3676}"/>
    <cellStyle name="20% - Énfasis4 12 2 3 2 2 3" xfId="10537" xr:uid="{1E7C99B5-28A5-4BCA-9386-1913CFA2F9B0}"/>
    <cellStyle name="20% - Énfasis4 12 2 3 2 3" xfId="10538" xr:uid="{ECC0D638-653A-4DDC-B86E-0E5F8B5DCDA0}"/>
    <cellStyle name="20% - Énfasis4 12 2 3 2 3 2" xfId="10539" xr:uid="{58E64E07-8903-423B-87C0-D8680E46A644}"/>
    <cellStyle name="20% - Énfasis4 12 2 3 2 4" xfId="10540" xr:uid="{4DFC280D-BDD0-44ED-BB39-82CB88AC97ED}"/>
    <cellStyle name="20% - Énfasis4 12 2 3 3" xfId="10541" xr:uid="{F7C26BC9-65EB-4B2A-8BA5-FE1A6F8D58B7}"/>
    <cellStyle name="20% - Énfasis4 12 2 3 3 2" xfId="10542" xr:uid="{6DD7E116-67BE-43F3-8ACE-277406395081}"/>
    <cellStyle name="20% - Énfasis4 12 2 3 3 2 2" xfId="10543" xr:uid="{220E0795-FCAA-4418-A1F7-15408DAFC9AB}"/>
    <cellStyle name="20% - Énfasis4 12 2 3 3 3" xfId="10544" xr:uid="{D5BAD482-4501-4AE7-8CCE-A40F16BCB6B3}"/>
    <cellStyle name="20% - Énfasis4 12 2 3 4" xfId="10545" xr:uid="{1D0A2EF8-55E0-4B9E-BB74-EC8EC8952C40}"/>
    <cellStyle name="20% - Énfasis4 12 2 3 4 2" xfId="10546" xr:uid="{3258DBC4-4D23-4D35-9810-CC6D53C07089}"/>
    <cellStyle name="20% - Énfasis4 12 2 3 5" xfId="10547" xr:uid="{C138DD9D-E5E1-4F96-8CF9-C0B4FB473369}"/>
    <cellStyle name="20% - Énfasis4 12 2 4" xfId="10548" xr:uid="{B4AAF9FB-3EFA-4C07-AAD3-B616C3B0EBAC}"/>
    <cellStyle name="20% - Énfasis4 12 2 4 2" xfId="10549" xr:uid="{7CF76850-0C6C-4370-B187-22A453771AF0}"/>
    <cellStyle name="20% - Énfasis4 12 2 4 2 2" xfId="10550" xr:uid="{AE98E38F-167C-444C-803D-D61C1B7A0C27}"/>
    <cellStyle name="20% - Énfasis4 12 2 4 2 2 2" xfId="10551" xr:uid="{F76DE643-B9EA-4EAF-8991-13F79AF86760}"/>
    <cellStyle name="20% - Énfasis4 12 2 4 2 3" xfId="10552" xr:uid="{125408BB-06EA-42C7-9BE7-E3704CB82406}"/>
    <cellStyle name="20% - Énfasis4 12 2 4 3" xfId="10553" xr:uid="{C9E0E2B7-C867-41DE-833D-0C99FAB2BAC5}"/>
    <cellStyle name="20% - Énfasis4 12 2 4 3 2" xfId="10554" xr:uid="{235C22B3-619A-4279-88D9-D9661EFFC153}"/>
    <cellStyle name="20% - Énfasis4 12 2 4 4" xfId="10555" xr:uid="{31A183E5-ABC2-4D5B-A492-EF29DF493184}"/>
    <cellStyle name="20% - Énfasis4 12 2 5" xfId="10556" xr:uid="{F9199FA5-FB33-4AC4-8D62-37ABE3661F1A}"/>
    <cellStyle name="20% - Énfasis4 12 2 5 2" xfId="10557" xr:uid="{48DF823D-B72D-4515-BFB7-FE61B67BB950}"/>
    <cellStyle name="20% - Énfasis4 12 2 5 2 2" xfId="10558" xr:uid="{2AF6C2EC-8933-402E-9568-2C98E8AE63D0}"/>
    <cellStyle name="20% - Énfasis4 12 2 5 3" xfId="10559" xr:uid="{348278B3-6245-457D-8912-E750D6A121BC}"/>
    <cellStyle name="20% - Énfasis4 12 2 6" xfId="10560" xr:uid="{D4D0A7C6-0BAF-404D-A447-79840CAFC5C2}"/>
    <cellStyle name="20% - Énfasis4 12 2 6 2" xfId="10561" xr:uid="{86E25A2F-C3B1-42BA-8E8D-6C682AD0C355}"/>
    <cellStyle name="20% - Énfasis4 12 2 7" xfId="10562" xr:uid="{948654A0-FAC1-420F-A379-02D132C898AA}"/>
    <cellStyle name="20% - Énfasis4 12 3" xfId="10563" xr:uid="{8C945034-1484-4ABF-B326-600750B5DF9E}"/>
    <cellStyle name="20% - Énfasis4 12 3 2" xfId="10564" xr:uid="{94E26A6E-7E85-4280-81DD-C05C929D8BAD}"/>
    <cellStyle name="20% - Énfasis4 12 3 2 2" xfId="10565" xr:uid="{048063EB-1682-48B1-9CC0-F2F4F8E9E706}"/>
    <cellStyle name="20% - Énfasis4 12 3 2 2 2" xfId="10566" xr:uid="{F29CC23C-BADA-4827-BF9D-3AC7656BDD7F}"/>
    <cellStyle name="20% - Énfasis4 12 3 2 2 2 2" xfId="10567" xr:uid="{56B02623-1D19-4064-B480-5C261A788258}"/>
    <cellStyle name="20% - Énfasis4 12 3 2 2 2 2 2" xfId="10568" xr:uid="{4E1DBEF6-CB5A-427A-B6D8-7570E96A0819}"/>
    <cellStyle name="20% - Énfasis4 12 3 2 2 2 3" xfId="10569" xr:uid="{1B6CB10B-FAA0-4A47-B004-C5183413CA2D}"/>
    <cellStyle name="20% - Énfasis4 12 3 2 2 3" xfId="10570" xr:uid="{B73B3140-293D-4411-8843-E1DAF49EE491}"/>
    <cellStyle name="20% - Énfasis4 12 3 2 2 3 2" xfId="10571" xr:uid="{D35A8A53-6D90-4F40-B01A-63BFC50BC318}"/>
    <cellStyle name="20% - Énfasis4 12 3 2 2 4" xfId="10572" xr:uid="{74F4DEF3-E685-428D-82D8-AA4A7E573F74}"/>
    <cellStyle name="20% - Énfasis4 12 3 2 3" xfId="10573" xr:uid="{C77016DB-429D-4693-B9E2-5CD764F00494}"/>
    <cellStyle name="20% - Énfasis4 12 3 2 3 2" xfId="10574" xr:uid="{D5D3C6BE-F5DA-41D1-A1F8-9E2BC0D7914D}"/>
    <cellStyle name="20% - Énfasis4 12 3 2 3 2 2" xfId="10575" xr:uid="{EFEC6302-424C-471D-AFFE-D2C432D3BFB9}"/>
    <cellStyle name="20% - Énfasis4 12 3 2 3 3" xfId="10576" xr:uid="{DB29740E-3A97-498A-8120-29923A154114}"/>
    <cellStyle name="20% - Énfasis4 12 3 2 4" xfId="10577" xr:uid="{78DEDA21-D3F1-4761-8127-7DAB83A737FA}"/>
    <cellStyle name="20% - Énfasis4 12 3 2 4 2" xfId="10578" xr:uid="{FECEB338-ADE4-496A-8F8E-533F83720483}"/>
    <cellStyle name="20% - Énfasis4 12 3 2 5" xfId="10579" xr:uid="{291558F4-2B81-48AB-BDE5-DABC01F7E1A3}"/>
    <cellStyle name="20% - Énfasis4 12 3 3" xfId="10580" xr:uid="{0869A968-8733-4386-96ED-8E552B4D15ED}"/>
    <cellStyle name="20% - Énfasis4 12 3 3 2" xfId="10581" xr:uid="{E1CFD44C-F6AA-45B3-891C-13BC6BA80323}"/>
    <cellStyle name="20% - Énfasis4 12 3 3 2 2" xfId="10582" xr:uid="{F58CBBE0-8CEA-4BB9-9C59-5300E8AA1195}"/>
    <cellStyle name="20% - Énfasis4 12 3 3 2 2 2" xfId="10583" xr:uid="{4BADE33D-5107-4819-B9A8-9A46CE207EBF}"/>
    <cellStyle name="20% - Énfasis4 12 3 3 2 3" xfId="10584" xr:uid="{7401A367-0EA0-43D0-AC12-A07471A745F0}"/>
    <cellStyle name="20% - Énfasis4 12 3 3 3" xfId="10585" xr:uid="{D323D1D7-5D5C-4E19-9266-09A09CA4B6B6}"/>
    <cellStyle name="20% - Énfasis4 12 3 3 3 2" xfId="10586" xr:uid="{6B04BDC6-D0B8-45D5-B1B4-5A7654997494}"/>
    <cellStyle name="20% - Énfasis4 12 3 3 4" xfId="10587" xr:uid="{09BEE06E-AA2B-4DE0-8A88-E271157BCD55}"/>
    <cellStyle name="20% - Énfasis4 12 3 4" xfId="10588" xr:uid="{BDA35F19-D087-4E7E-8EDC-D7AAB2BCFE91}"/>
    <cellStyle name="20% - Énfasis4 12 3 4 2" xfId="10589" xr:uid="{7F26F668-F1BF-4A1B-8D2C-04235CA6E57A}"/>
    <cellStyle name="20% - Énfasis4 12 3 4 2 2" xfId="10590" xr:uid="{12426912-E78A-4F3B-BE83-73F810DCDD65}"/>
    <cellStyle name="20% - Énfasis4 12 3 4 3" xfId="10591" xr:uid="{07B76240-5666-4804-AE81-2C63B0148CE7}"/>
    <cellStyle name="20% - Énfasis4 12 3 5" xfId="10592" xr:uid="{815E8EDE-8853-4E7C-980B-77BFD4C08117}"/>
    <cellStyle name="20% - Énfasis4 12 3 5 2" xfId="10593" xr:uid="{01BD2DAE-DD89-458C-BEE9-2B4D67BAA980}"/>
    <cellStyle name="20% - Énfasis4 12 3 6" xfId="10594" xr:uid="{EE0789EF-0F0E-4D8B-832D-F336E8747476}"/>
    <cellStyle name="20% - Énfasis4 12 4" xfId="10595" xr:uid="{33C4B6A5-F2E7-47AF-9751-B7D504147BB8}"/>
    <cellStyle name="20% - Énfasis4 12 4 2" xfId="10596" xr:uid="{AFCBBC8D-45D7-42A0-B2D2-40118FF3EF37}"/>
    <cellStyle name="20% - Énfasis4 12 4 2 2" xfId="10597" xr:uid="{0A373F8C-A6D1-41F9-9EA1-A3EF90A44DA3}"/>
    <cellStyle name="20% - Énfasis4 12 4 2 2 2" xfId="10598" xr:uid="{70EF11C8-79A3-4A68-B19A-7FD46E41E8DA}"/>
    <cellStyle name="20% - Énfasis4 12 4 2 2 2 2" xfId="10599" xr:uid="{4876E695-48D0-42BA-8F6F-126CD1B2BA8B}"/>
    <cellStyle name="20% - Énfasis4 12 4 2 2 3" xfId="10600" xr:uid="{47A65B56-8AD3-4797-906C-112B69279E6D}"/>
    <cellStyle name="20% - Énfasis4 12 4 2 3" xfId="10601" xr:uid="{0FCC9CC1-150F-4CEB-89D3-57918C62C6CE}"/>
    <cellStyle name="20% - Énfasis4 12 4 2 3 2" xfId="10602" xr:uid="{E39BFA5C-BD83-4FD0-884F-975BBB7A8E64}"/>
    <cellStyle name="20% - Énfasis4 12 4 2 4" xfId="10603" xr:uid="{DBBED419-BEFE-4BB8-A431-FD3A99CB4C5B}"/>
    <cellStyle name="20% - Énfasis4 12 4 3" xfId="10604" xr:uid="{B7E409E8-D36B-4A32-8F64-891ECFB06F49}"/>
    <cellStyle name="20% - Énfasis4 12 4 3 2" xfId="10605" xr:uid="{1D343F6D-B93D-4231-AABC-A6F0473175F3}"/>
    <cellStyle name="20% - Énfasis4 12 4 3 2 2" xfId="10606" xr:uid="{265133A4-2B48-4E81-B69A-006084626A28}"/>
    <cellStyle name="20% - Énfasis4 12 4 3 3" xfId="10607" xr:uid="{5D34F23D-CEA8-4840-96F9-1F4970717D4F}"/>
    <cellStyle name="20% - Énfasis4 12 4 4" xfId="10608" xr:uid="{08496E39-4E42-4ACA-862E-F6BD7FADB613}"/>
    <cellStyle name="20% - Énfasis4 12 4 4 2" xfId="10609" xr:uid="{506FAF07-E854-4482-A294-9728267A9F65}"/>
    <cellStyle name="20% - Énfasis4 12 4 5" xfId="10610" xr:uid="{12FBB45A-0B97-4EB3-84C9-B21E04CE8FBF}"/>
    <cellStyle name="20% - Énfasis4 12 5" xfId="10611" xr:uid="{ADEE8871-AD55-4A44-BB83-7555C94A49DE}"/>
    <cellStyle name="20% - Énfasis4 12 5 2" xfId="10612" xr:uid="{8569B95F-497C-41EA-8249-2D79DD189B9F}"/>
    <cellStyle name="20% - Énfasis4 12 5 2 2" xfId="10613" xr:uid="{25D3949F-6135-4C41-BB5E-35C0DC062CC7}"/>
    <cellStyle name="20% - Énfasis4 12 5 2 2 2" xfId="10614" xr:uid="{6871A9CB-0570-4099-8A6F-3E151D00FDF7}"/>
    <cellStyle name="20% - Énfasis4 12 5 2 3" xfId="10615" xr:uid="{BB9223FB-9108-47C6-AD88-0781CDCC8F91}"/>
    <cellStyle name="20% - Énfasis4 12 5 3" xfId="10616" xr:uid="{52519506-6F34-4867-AD2E-29300F10C74F}"/>
    <cellStyle name="20% - Énfasis4 12 5 3 2" xfId="10617" xr:uid="{A0328231-005B-4CA4-9DC6-D6CA19809B3B}"/>
    <cellStyle name="20% - Énfasis4 12 5 4" xfId="10618" xr:uid="{842CD1C2-C964-458C-833C-00B470F58DDA}"/>
    <cellStyle name="20% - Énfasis4 12 6" xfId="10619" xr:uid="{48B9A067-E10C-400A-BC5A-48B4891214DE}"/>
    <cellStyle name="20% - Énfasis4 12 6 2" xfId="10620" xr:uid="{0B133E60-EBEE-48AE-832D-538476A334C7}"/>
    <cellStyle name="20% - Énfasis4 12 6 2 2" xfId="10621" xr:uid="{53466806-AF3E-42E2-BF3A-2F99AA5C4FF7}"/>
    <cellStyle name="20% - Énfasis4 12 6 3" xfId="10622" xr:uid="{FADCB3A4-3F6B-41F9-8F3C-5D29975167F2}"/>
    <cellStyle name="20% - Énfasis4 12 7" xfId="10623" xr:uid="{06202172-88EA-4FE8-A3A8-2D0BA004D765}"/>
    <cellStyle name="20% - Énfasis4 12 7 2" xfId="10624" xr:uid="{EBDAEA93-1BAA-490A-9F8C-89855D04D9C4}"/>
    <cellStyle name="20% - Énfasis4 12 8" xfId="10625" xr:uid="{96A15107-2E84-4625-AD19-5367E9242893}"/>
    <cellStyle name="20% - Énfasis4 12 9" xfId="10626" xr:uid="{F32C8DA3-C4ED-45D5-A338-DCF3D6C8AA9F}"/>
    <cellStyle name="20% - Énfasis4 13" xfId="10627" xr:uid="{F43E84A6-A97F-4312-AE3F-7FBBE971C4AF}"/>
    <cellStyle name="20% - Énfasis4 13 2" xfId="10628" xr:uid="{859BF393-C0D4-4891-8329-3345C21A7DA1}"/>
    <cellStyle name="20% - Énfasis4 13 2 2" xfId="10629" xr:uid="{64A11E27-8D3A-4256-9EBD-1A2002253AE2}"/>
    <cellStyle name="20% - Énfasis4 13 2 2 2" xfId="10630" xr:uid="{5A18CFBE-8ED1-47D7-88A5-3D77C3FC7EEA}"/>
    <cellStyle name="20% - Énfasis4 13 2 2 2 2" xfId="10631" xr:uid="{1CA092F1-94D9-4E66-B1BB-EB8A12C27DD1}"/>
    <cellStyle name="20% - Énfasis4 13 2 2 2 2 2" xfId="10632" xr:uid="{A222C01A-A1D8-4CA0-8A03-A69AB2FC6CA0}"/>
    <cellStyle name="20% - Énfasis4 13 2 2 2 2 2 2" xfId="10633" xr:uid="{DC87037D-6A7F-406B-B957-4FD78BD70D6E}"/>
    <cellStyle name="20% - Énfasis4 13 2 2 2 2 2 2 2" xfId="10634" xr:uid="{CB13C923-8D53-4DA7-91CF-490119CE417F}"/>
    <cellStyle name="20% - Énfasis4 13 2 2 2 2 2 3" xfId="10635" xr:uid="{3ADAFB79-3805-4AE1-B581-838A5AD9E406}"/>
    <cellStyle name="20% - Énfasis4 13 2 2 2 2 3" xfId="10636" xr:uid="{8E51BB51-34C0-48EB-8C88-B7713708750D}"/>
    <cellStyle name="20% - Énfasis4 13 2 2 2 2 3 2" xfId="10637" xr:uid="{7CD6BFD9-C481-421A-ACE2-879605DB8407}"/>
    <cellStyle name="20% - Énfasis4 13 2 2 2 2 4" xfId="10638" xr:uid="{98C2CC19-7E88-4F24-B3B7-87F991C8EE5A}"/>
    <cellStyle name="20% - Énfasis4 13 2 2 2 3" xfId="10639" xr:uid="{AC12EC72-FD71-4B50-B6FD-00B781A3C338}"/>
    <cellStyle name="20% - Énfasis4 13 2 2 2 3 2" xfId="10640" xr:uid="{B3362ECA-1B71-42FA-ACCC-0F4E7917E0E4}"/>
    <cellStyle name="20% - Énfasis4 13 2 2 2 3 2 2" xfId="10641" xr:uid="{26010AF4-3E9E-432C-A9F9-C130DF1D4F68}"/>
    <cellStyle name="20% - Énfasis4 13 2 2 2 3 3" xfId="10642" xr:uid="{3CEE27AD-E13B-4712-BF63-B40CC68A6D2F}"/>
    <cellStyle name="20% - Énfasis4 13 2 2 2 4" xfId="10643" xr:uid="{252BB559-8C36-4FD3-B1F7-8AA315C9B463}"/>
    <cellStyle name="20% - Énfasis4 13 2 2 2 4 2" xfId="10644" xr:uid="{7AEB001A-201A-4784-A2EF-007C5D66BCF0}"/>
    <cellStyle name="20% - Énfasis4 13 2 2 2 5" xfId="10645" xr:uid="{DA83C55E-C00C-4684-9D75-E37BC4287779}"/>
    <cellStyle name="20% - Énfasis4 13 2 2 3" xfId="10646" xr:uid="{7B27EDFD-5EF8-4771-9321-6DE1D4B9B75F}"/>
    <cellStyle name="20% - Énfasis4 13 2 2 3 2" xfId="10647" xr:uid="{54C12D87-8303-468B-AC35-BAD4749BE9C8}"/>
    <cellStyle name="20% - Énfasis4 13 2 2 3 2 2" xfId="10648" xr:uid="{B8F9C772-5073-4F5D-940C-38D14DC0F46C}"/>
    <cellStyle name="20% - Énfasis4 13 2 2 3 2 2 2" xfId="10649" xr:uid="{9684B87B-5398-4752-A450-E69561B78F70}"/>
    <cellStyle name="20% - Énfasis4 13 2 2 3 2 3" xfId="10650" xr:uid="{21ACA0C7-3B91-464F-A1CF-4DF62755EC51}"/>
    <cellStyle name="20% - Énfasis4 13 2 2 3 3" xfId="10651" xr:uid="{8DE2D472-3A8E-4DB3-A9FF-66B1DD84A0E3}"/>
    <cellStyle name="20% - Énfasis4 13 2 2 3 3 2" xfId="10652" xr:uid="{E7032941-A88A-4850-9B3F-7826531DE04B}"/>
    <cellStyle name="20% - Énfasis4 13 2 2 3 4" xfId="10653" xr:uid="{6792ADD2-1CBC-450C-9A23-6E711B975568}"/>
    <cellStyle name="20% - Énfasis4 13 2 2 4" xfId="10654" xr:uid="{01FC0CF7-A103-41AC-BBDB-5B45EC766ACB}"/>
    <cellStyle name="20% - Énfasis4 13 2 2 4 2" xfId="10655" xr:uid="{37D815DA-EA2F-409C-A94D-E9E20418D01A}"/>
    <cellStyle name="20% - Énfasis4 13 2 2 4 2 2" xfId="10656" xr:uid="{63152711-30BC-4FE0-9D4A-DE40C2D9AA1F}"/>
    <cellStyle name="20% - Énfasis4 13 2 2 4 3" xfId="10657" xr:uid="{C31C0881-26B7-408F-B5B4-573D4B29C5EA}"/>
    <cellStyle name="20% - Énfasis4 13 2 2 5" xfId="10658" xr:uid="{3FB07D5A-5858-4178-A58B-05880A3E9F86}"/>
    <cellStyle name="20% - Énfasis4 13 2 2 5 2" xfId="10659" xr:uid="{D26713D7-A1D4-41F0-A3FB-94571E85619F}"/>
    <cellStyle name="20% - Énfasis4 13 2 2 6" xfId="10660" xr:uid="{83F2E481-3056-4804-A2BB-ADBE969FF1C0}"/>
    <cellStyle name="20% - Énfasis4 13 2 3" xfId="10661" xr:uid="{0F6EB921-2B64-4EF1-9C0F-4C94BC457AC2}"/>
    <cellStyle name="20% - Énfasis4 13 2 3 2" xfId="10662" xr:uid="{03B404F6-9589-44E2-987B-A078EB685105}"/>
    <cellStyle name="20% - Énfasis4 13 2 3 2 2" xfId="10663" xr:uid="{2F87EEDD-F20F-4032-B4A0-9A055A0776F4}"/>
    <cellStyle name="20% - Énfasis4 13 2 3 2 2 2" xfId="10664" xr:uid="{C2FF7711-7503-45E2-91F8-442691DDFC7F}"/>
    <cellStyle name="20% - Énfasis4 13 2 3 2 2 2 2" xfId="10665" xr:uid="{BE5071F0-4976-46CE-9D17-B8F906710805}"/>
    <cellStyle name="20% - Énfasis4 13 2 3 2 2 3" xfId="10666" xr:uid="{A8DE5874-8CBB-4C95-8867-FB492C39DD5A}"/>
    <cellStyle name="20% - Énfasis4 13 2 3 2 3" xfId="10667" xr:uid="{3E8642FE-EE94-490B-8DAB-F405A7A34A0E}"/>
    <cellStyle name="20% - Énfasis4 13 2 3 2 3 2" xfId="10668" xr:uid="{712A2C9A-8888-4301-9116-242E528578FF}"/>
    <cellStyle name="20% - Énfasis4 13 2 3 2 4" xfId="10669" xr:uid="{3FB30B14-30A6-44A7-9750-8D56DB0E436F}"/>
    <cellStyle name="20% - Énfasis4 13 2 3 3" xfId="10670" xr:uid="{6D67F82E-5A44-415C-BEE3-D83D50A2D8EE}"/>
    <cellStyle name="20% - Énfasis4 13 2 3 3 2" xfId="10671" xr:uid="{293B0DA7-1B96-4213-AC94-15359E606954}"/>
    <cellStyle name="20% - Énfasis4 13 2 3 3 2 2" xfId="10672" xr:uid="{2B24B9D1-C05F-4E31-A026-C49519FD1D3D}"/>
    <cellStyle name="20% - Énfasis4 13 2 3 3 3" xfId="10673" xr:uid="{33A10EDC-A3C2-495F-ABA8-F00A55B98ADA}"/>
    <cellStyle name="20% - Énfasis4 13 2 3 4" xfId="10674" xr:uid="{5D4C3CEE-867B-4567-A187-7574F2269AB7}"/>
    <cellStyle name="20% - Énfasis4 13 2 3 4 2" xfId="10675" xr:uid="{B42A84AD-A160-4144-B6D0-B7DF97D6FAC1}"/>
    <cellStyle name="20% - Énfasis4 13 2 3 5" xfId="10676" xr:uid="{F39BC4DD-404F-406B-9C21-DB874B85AA17}"/>
    <cellStyle name="20% - Énfasis4 13 2 4" xfId="10677" xr:uid="{2FE876DC-F785-4E2F-81B5-6009065A8FDC}"/>
    <cellStyle name="20% - Énfasis4 13 2 4 2" xfId="10678" xr:uid="{A054655B-FD34-45EB-9008-F33D372E7F71}"/>
    <cellStyle name="20% - Énfasis4 13 2 4 2 2" xfId="10679" xr:uid="{50279948-16F5-4AEF-8E4A-28B721CE4919}"/>
    <cellStyle name="20% - Énfasis4 13 2 4 2 2 2" xfId="10680" xr:uid="{56874912-0384-4A25-B659-91C928091345}"/>
    <cellStyle name="20% - Énfasis4 13 2 4 2 3" xfId="10681" xr:uid="{6E6F874B-7371-4DFA-93BF-7B7624F6E5A1}"/>
    <cellStyle name="20% - Énfasis4 13 2 4 3" xfId="10682" xr:uid="{BA30AC6C-E7A5-46D7-9A2A-E34CB4A24EDA}"/>
    <cellStyle name="20% - Énfasis4 13 2 4 3 2" xfId="10683" xr:uid="{3A4C9A0F-9092-4A6A-BE5B-52A7ED521AD3}"/>
    <cellStyle name="20% - Énfasis4 13 2 4 4" xfId="10684" xr:uid="{CEE6DF01-0040-4435-A4EF-01FE6AC12B12}"/>
    <cellStyle name="20% - Énfasis4 13 2 5" xfId="10685" xr:uid="{A1F7F2FA-C606-4564-9770-D00B9354A722}"/>
    <cellStyle name="20% - Énfasis4 13 2 5 2" xfId="10686" xr:uid="{C7E02E2D-4DA3-4CAA-BF5B-97FA16BC9FE4}"/>
    <cellStyle name="20% - Énfasis4 13 2 5 2 2" xfId="10687" xr:uid="{B79C523B-1F4E-4BDE-9CF9-3757FA0DFC69}"/>
    <cellStyle name="20% - Énfasis4 13 2 5 3" xfId="10688" xr:uid="{C01C409A-17E4-4B64-8A95-1F221DE70FE0}"/>
    <cellStyle name="20% - Énfasis4 13 2 6" xfId="10689" xr:uid="{53944498-5771-4C44-8D1D-32A03FF060F7}"/>
    <cellStyle name="20% - Énfasis4 13 2 6 2" xfId="10690" xr:uid="{17D606DB-6DAE-48A2-8380-712EDBAAE580}"/>
    <cellStyle name="20% - Énfasis4 13 2 7" xfId="10691" xr:uid="{2D2BF63D-C7F0-4FD1-9564-33E9616B70F7}"/>
    <cellStyle name="20% - Énfasis4 13 3" xfId="10692" xr:uid="{8F69A793-A358-4292-B000-74E70DC18871}"/>
    <cellStyle name="20% - Énfasis4 13 3 2" xfId="10693" xr:uid="{43CF55C9-C527-4E21-9829-C319497D415E}"/>
    <cellStyle name="20% - Énfasis4 13 3 2 2" xfId="10694" xr:uid="{3384EC74-C535-4AC8-8264-9BE378ABCF93}"/>
    <cellStyle name="20% - Énfasis4 13 3 2 2 2" xfId="10695" xr:uid="{7D058FB1-447A-406D-A005-0A7AEF720ED0}"/>
    <cellStyle name="20% - Énfasis4 13 3 2 2 2 2" xfId="10696" xr:uid="{62A4FBAA-E0B7-4763-A09B-7ECCE3C70A53}"/>
    <cellStyle name="20% - Énfasis4 13 3 2 2 2 2 2" xfId="10697" xr:uid="{00A63A7B-74BD-43A3-9F73-73CFB523D068}"/>
    <cellStyle name="20% - Énfasis4 13 3 2 2 2 3" xfId="10698" xr:uid="{80B4F4DD-D546-44D1-8C55-83E4A466AA98}"/>
    <cellStyle name="20% - Énfasis4 13 3 2 2 3" xfId="10699" xr:uid="{A5367598-D861-4ECD-B5A7-D726B4F7F32E}"/>
    <cellStyle name="20% - Énfasis4 13 3 2 2 3 2" xfId="10700" xr:uid="{87824EAC-0A67-4C65-B260-EABC3597CC8F}"/>
    <cellStyle name="20% - Énfasis4 13 3 2 2 4" xfId="10701" xr:uid="{2E709357-6769-4DC6-93CA-1C8756BF14A6}"/>
    <cellStyle name="20% - Énfasis4 13 3 2 3" xfId="10702" xr:uid="{8BE33D98-8DC2-4ABA-AA32-F51207A6267F}"/>
    <cellStyle name="20% - Énfasis4 13 3 2 3 2" xfId="10703" xr:uid="{82727A4F-B0EA-41DC-8576-C0E7F7EA4E3C}"/>
    <cellStyle name="20% - Énfasis4 13 3 2 3 2 2" xfId="10704" xr:uid="{854A6087-1608-4810-AB8F-33649585AA64}"/>
    <cellStyle name="20% - Énfasis4 13 3 2 3 3" xfId="10705" xr:uid="{A7B77B59-5BE2-44D1-BEA2-2DA575D2802B}"/>
    <cellStyle name="20% - Énfasis4 13 3 2 4" xfId="10706" xr:uid="{DE807C52-8193-430E-8C95-FB3FA649D259}"/>
    <cellStyle name="20% - Énfasis4 13 3 2 4 2" xfId="10707" xr:uid="{5BD1F24A-A804-4E0B-BC5E-6C688AA2E3BD}"/>
    <cellStyle name="20% - Énfasis4 13 3 2 5" xfId="10708" xr:uid="{7589AF41-CADA-40CC-B081-F83F332A0D5A}"/>
    <cellStyle name="20% - Énfasis4 13 3 3" xfId="10709" xr:uid="{E798241D-4243-4C71-8989-8722C6CCAF45}"/>
    <cellStyle name="20% - Énfasis4 13 3 3 2" xfId="10710" xr:uid="{F94FE056-FAA1-426D-BC2F-6F42E5A06F75}"/>
    <cellStyle name="20% - Énfasis4 13 3 3 2 2" xfId="10711" xr:uid="{7BC4D3AD-CA53-4A06-9CF3-C41B83440479}"/>
    <cellStyle name="20% - Énfasis4 13 3 3 2 2 2" xfId="10712" xr:uid="{E03243D1-D9F9-45FA-86BF-EDA341C0682C}"/>
    <cellStyle name="20% - Énfasis4 13 3 3 2 3" xfId="10713" xr:uid="{D414CA5D-FEC4-48E6-B655-AF8D4105744B}"/>
    <cellStyle name="20% - Énfasis4 13 3 3 3" xfId="10714" xr:uid="{9A6B1540-F6B4-43C3-AC09-AB4758A333A5}"/>
    <cellStyle name="20% - Énfasis4 13 3 3 3 2" xfId="10715" xr:uid="{414F6F0A-319A-41CF-AD37-D07577634D9F}"/>
    <cellStyle name="20% - Énfasis4 13 3 3 4" xfId="10716" xr:uid="{26EB094B-2D80-4D37-AE1C-895067E81DED}"/>
    <cellStyle name="20% - Énfasis4 13 3 4" xfId="10717" xr:uid="{E5B3AAB7-B854-4552-97B5-2D1FED70D305}"/>
    <cellStyle name="20% - Énfasis4 13 3 4 2" xfId="10718" xr:uid="{29F18885-BBC3-49AB-ACC3-32BFD10DAE7E}"/>
    <cellStyle name="20% - Énfasis4 13 3 4 2 2" xfId="10719" xr:uid="{518B983B-84FC-4014-81B1-21E3BEA8242E}"/>
    <cellStyle name="20% - Énfasis4 13 3 4 3" xfId="10720" xr:uid="{A9707B44-1930-407F-B24A-651408DD97E0}"/>
    <cellStyle name="20% - Énfasis4 13 3 5" xfId="10721" xr:uid="{F970F0E9-F6AD-4484-B78E-A5BA229A2445}"/>
    <cellStyle name="20% - Énfasis4 13 3 5 2" xfId="10722" xr:uid="{29899E93-81CC-4C60-BFB5-36B4242AA1A5}"/>
    <cellStyle name="20% - Énfasis4 13 3 6" xfId="10723" xr:uid="{9CD408A7-58C7-4064-B037-B3CF1A728994}"/>
    <cellStyle name="20% - Énfasis4 13 4" xfId="10724" xr:uid="{DBD80AD4-2805-4C29-B1A0-FCF7447ED11B}"/>
    <cellStyle name="20% - Énfasis4 13 4 2" xfId="10725" xr:uid="{953FE10C-2435-46C0-9182-66EB98EB6C17}"/>
    <cellStyle name="20% - Énfasis4 13 4 2 2" xfId="10726" xr:uid="{917DE1FD-17A3-4BD1-88B0-DF303E90FC05}"/>
    <cellStyle name="20% - Énfasis4 13 4 2 2 2" xfId="10727" xr:uid="{006CA6CA-2672-4662-9B4F-A35685F8EE93}"/>
    <cellStyle name="20% - Énfasis4 13 4 2 2 2 2" xfId="10728" xr:uid="{0D2F28C4-51BB-47E8-9728-9E9FC2918AD1}"/>
    <cellStyle name="20% - Énfasis4 13 4 2 2 3" xfId="10729" xr:uid="{04DF35DE-118B-4E0F-995E-C51825FFC7EE}"/>
    <cellStyle name="20% - Énfasis4 13 4 2 3" xfId="10730" xr:uid="{3A859815-6BAC-427F-8EDD-23FB7FCE31C9}"/>
    <cellStyle name="20% - Énfasis4 13 4 2 3 2" xfId="10731" xr:uid="{A9C795AF-E596-4098-8DC9-8E6FF45430F8}"/>
    <cellStyle name="20% - Énfasis4 13 4 2 4" xfId="10732" xr:uid="{789C10EF-1E1E-48A5-B236-9420056A23A8}"/>
    <cellStyle name="20% - Énfasis4 13 4 3" xfId="10733" xr:uid="{8AD3651C-7C9F-4C02-9B2D-5E4672189A43}"/>
    <cellStyle name="20% - Énfasis4 13 4 3 2" xfId="10734" xr:uid="{72D7B7C4-7A4E-48A8-A653-4AD1918E4734}"/>
    <cellStyle name="20% - Énfasis4 13 4 3 2 2" xfId="10735" xr:uid="{7DC08101-7236-4EB0-B565-2E477223E313}"/>
    <cellStyle name="20% - Énfasis4 13 4 3 3" xfId="10736" xr:uid="{9A1C0D31-EC59-45CA-AC58-D0A6040D1EDB}"/>
    <cellStyle name="20% - Énfasis4 13 4 4" xfId="10737" xr:uid="{26DDBEE3-C26E-47A4-BC01-9F811146162B}"/>
    <cellStyle name="20% - Énfasis4 13 4 4 2" xfId="10738" xr:uid="{A3B8152B-B41B-47E7-95B8-E8E802B9632A}"/>
    <cellStyle name="20% - Énfasis4 13 4 5" xfId="10739" xr:uid="{56D0C739-39E5-4F74-90FB-EE6FB3216096}"/>
    <cellStyle name="20% - Énfasis4 13 5" xfId="10740" xr:uid="{7C54120C-6167-4F39-95A2-5B8C7DD5F2DC}"/>
    <cellStyle name="20% - Énfasis4 13 5 2" xfId="10741" xr:uid="{C6FCAAD9-C504-4D6E-90E3-79EA5F9A46CB}"/>
    <cellStyle name="20% - Énfasis4 13 5 2 2" xfId="10742" xr:uid="{37310D09-C490-4A6C-B9A3-F1A40A7BC228}"/>
    <cellStyle name="20% - Énfasis4 13 5 2 2 2" xfId="10743" xr:uid="{B05FE703-0AB5-4294-BA4D-28317568653C}"/>
    <cellStyle name="20% - Énfasis4 13 5 2 3" xfId="10744" xr:uid="{5D2E93C8-F798-4CD5-93DF-702053E9BCC1}"/>
    <cellStyle name="20% - Énfasis4 13 5 3" xfId="10745" xr:uid="{DEF419B7-17C5-48F5-8DE5-DB6B866E461E}"/>
    <cellStyle name="20% - Énfasis4 13 5 3 2" xfId="10746" xr:uid="{77279C8E-4F60-4CA8-84AC-BB3CC5260961}"/>
    <cellStyle name="20% - Énfasis4 13 5 4" xfId="10747" xr:uid="{71EC70F6-1541-4DFA-A273-973BEFC2AB4B}"/>
    <cellStyle name="20% - Énfasis4 13 6" xfId="10748" xr:uid="{AF2BBB64-63AB-4C01-9324-6FFAD8A772B4}"/>
    <cellStyle name="20% - Énfasis4 13 6 2" xfId="10749" xr:uid="{AE750DDD-6554-4119-9318-3FACF25E9C2A}"/>
    <cellStyle name="20% - Énfasis4 13 6 2 2" xfId="10750" xr:uid="{59EDD470-D41F-4B7D-B89E-C6E083CDBF6C}"/>
    <cellStyle name="20% - Énfasis4 13 6 3" xfId="10751" xr:uid="{EEAE4304-1A57-4514-B8B3-A8270A93D91B}"/>
    <cellStyle name="20% - Énfasis4 13 7" xfId="10752" xr:uid="{D67E53F5-1B24-4CC1-892E-25B8D431CDE4}"/>
    <cellStyle name="20% - Énfasis4 13 7 2" xfId="10753" xr:uid="{0036B1D8-6E8E-47A7-A4F2-56DB3D91F3E5}"/>
    <cellStyle name="20% - Énfasis4 13 8" xfId="10754" xr:uid="{318C0899-A992-4FBC-95A8-0B64B68F4C02}"/>
    <cellStyle name="20% - Énfasis4 14" xfId="10755" xr:uid="{F05697E3-0540-466C-84ED-78521172D351}"/>
    <cellStyle name="20% - Énfasis4 14 2" xfId="10756" xr:uid="{2BF69507-A911-4D49-9FCC-766A0002FB14}"/>
    <cellStyle name="20% - Énfasis4 14 2 2" xfId="10757" xr:uid="{1664A0BC-AD17-4AA0-B9D5-D01F6DAAD58D}"/>
    <cellStyle name="20% - Énfasis4 14 2 2 2" xfId="10758" xr:uid="{AA737962-AAC5-426F-B6C5-D6FF16C6AA8A}"/>
    <cellStyle name="20% - Énfasis4 14 2 2 2 2" xfId="10759" xr:uid="{F08C2061-0E64-4368-8B36-DFA1F59DDA81}"/>
    <cellStyle name="20% - Énfasis4 14 2 2 2 2 2" xfId="10760" xr:uid="{EFC6276A-9209-48DE-A79D-3BE570EFB3AE}"/>
    <cellStyle name="20% - Énfasis4 14 2 2 2 2 2 2" xfId="10761" xr:uid="{D20044C4-97BF-4EA8-A451-850A2C61F6F3}"/>
    <cellStyle name="20% - Énfasis4 14 2 2 2 2 3" xfId="10762" xr:uid="{1E81B61A-1CB9-4BE6-8508-A7D51EAFC0D4}"/>
    <cellStyle name="20% - Énfasis4 14 2 2 2 3" xfId="10763" xr:uid="{ACF4FD24-CA5D-4CCB-94EC-37FAECE1BC52}"/>
    <cellStyle name="20% - Énfasis4 14 2 2 2 3 2" xfId="10764" xr:uid="{9050D793-145B-41C2-9E02-ADA87521C395}"/>
    <cellStyle name="20% - Énfasis4 14 2 2 2 4" xfId="10765" xr:uid="{889935EF-ADC6-4947-9DAE-6BE525F1A2A2}"/>
    <cellStyle name="20% - Énfasis4 14 2 2 3" xfId="10766" xr:uid="{17CF0F02-2B90-45C3-9B27-713E0DD82C0A}"/>
    <cellStyle name="20% - Énfasis4 14 2 2 3 2" xfId="10767" xr:uid="{44748ACE-AD48-4B20-9F86-A85DBD4D0C31}"/>
    <cellStyle name="20% - Énfasis4 14 2 2 3 2 2" xfId="10768" xr:uid="{FFAC8753-FBE9-484E-900C-C6AB424EEC9C}"/>
    <cellStyle name="20% - Énfasis4 14 2 2 3 3" xfId="10769" xr:uid="{84999756-1E81-4807-95A8-4335EE63A2C4}"/>
    <cellStyle name="20% - Énfasis4 14 2 2 4" xfId="10770" xr:uid="{323593E9-D80D-4554-B758-39F13BF3AEC3}"/>
    <cellStyle name="20% - Énfasis4 14 2 2 4 2" xfId="10771" xr:uid="{3BF0E7F2-5907-4732-AD7B-942D03FA62A3}"/>
    <cellStyle name="20% - Énfasis4 14 2 2 5" xfId="10772" xr:uid="{A57403FE-797B-4FF5-AD62-54E779400ADC}"/>
    <cellStyle name="20% - Énfasis4 14 2 3" xfId="10773" xr:uid="{19D64D1A-4674-49DA-A344-FEE0090B994B}"/>
    <cellStyle name="20% - Énfasis4 14 2 3 2" xfId="10774" xr:uid="{F5893A6A-33B9-4A48-A1F1-705147EF24E0}"/>
    <cellStyle name="20% - Énfasis4 14 2 3 2 2" xfId="10775" xr:uid="{85BE3CBD-215D-4ED9-A274-573F09025568}"/>
    <cellStyle name="20% - Énfasis4 14 2 3 2 2 2" xfId="10776" xr:uid="{4B72117E-C3A4-4B93-A90D-8D35FAB4B2B9}"/>
    <cellStyle name="20% - Énfasis4 14 2 3 2 3" xfId="10777" xr:uid="{C91E9CE2-3BC0-417B-B42B-4E13C3A10222}"/>
    <cellStyle name="20% - Énfasis4 14 2 3 3" xfId="10778" xr:uid="{7EAAB253-B27E-4C40-8055-92DE5D90D2C3}"/>
    <cellStyle name="20% - Énfasis4 14 2 3 3 2" xfId="10779" xr:uid="{BC19B5BB-B896-4F3D-B4F0-DC42F1D21D3E}"/>
    <cellStyle name="20% - Énfasis4 14 2 3 4" xfId="10780" xr:uid="{41DE63E1-C041-4F41-9AD5-27F9A3A526A1}"/>
    <cellStyle name="20% - Énfasis4 14 2 4" xfId="10781" xr:uid="{0E2232E0-BBAE-49B8-950B-45B29B351154}"/>
    <cellStyle name="20% - Énfasis4 14 2 4 2" xfId="10782" xr:uid="{CB45CE02-35EA-4E6F-9C60-57AAFF38104D}"/>
    <cellStyle name="20% - Énfasis4 14 2 4 2 2" xfId="10783" xr:uid="{3694691F-5079-48E1-9A57-D672D17A6254}"/>
    <cellStyle name="20% - Énfasis4 14 2 4 3" xfId="10784" xr:uid="{3F6A0E9A-04FE-47C6-BBC5-4A8D6563C363}"/>
    <cellStyle name="20% - Énfasis4 14 2 5" xfId="10785" xr:uid="{4043B953-562D-417D-B650-8F1C378AD5F2}"/>
    <cellStyle name="20% - Énfasis4 14 2 5 2" xfId="10786" xr:uid="{0BB67C4F-8249-4960-A763-12A441112176}"/>
    <cellStyle name="20% - Énfasis4 14 2 6" xfId="10787" xr:uid="{88E15196-8357-4170-B74A-F2C71DA6F62D}"/>
    <cellStyle name="20% - Énfasis4 14 3" xfId="10788" xr:uid="{7A09156A-50EC-48ED-8F79-6045874D819B}"/>
    <cellStyle name="20% - Énfasis4 14 3 2" xfId="10789" xr:uid="{9599DF90-8294-46EB-A68A-D95596B8C523}"/>
    <cellStyle name="20% - Énfasis4 14 3 2 2" xfId="10790" xr:uid="{04575851-A883-4206-A9BF-B5A042E0BB0B}"/>
    <cellStyle name="20% - Énfasis4 14 3 2 2 2" xfId="10791" xr:uid="{4AA31B7B-04AF-4EAA-B621-E4B8FA6F5BC1}"/>
    <cellStyle name="20% - Énfasis4 14 3 2 2 2 2" xfId="10792" xr:uid="{6498B10E-750B-4BCC-ADFB-6205BBD8A2BC}"/>
    <cellStyle name="20% - Énfasis4 14 3 2 2 3" xfId="10793" xr:uid="{F4FC98E0-203E-491D-8958-E42159559CBC}"/>
    <cellStyle name="20% - Énfasis4 14 3 2 3" xfId="10794" xr:uid="{28E5A138-857E-4A47-BDE2-BD252F453D7D}"/>
    <cellStyle name="20% - Énfasis4 14 3 2 3 2" xfId="10795" xr:uid="{0F7C381C-F7C5-4D34-BAC6-00533A37BCF7}"/>
    <cellStyle name="20% - Énfasis4 14 3 2 4" xfId="10796" xr:uid="{7A28A40C-54E4-49A7-A450-FFD957562EF8}"/>
    <cellStyle name="20% - Énfasis4 14 3 3" xfId="10797" xr:uid="{F3DF4398-CB2F-4334-91F8-05FF3B8156B3}"/>
    <cellStyle name="20% - Énfasis4 14 3 3 2" xfId="10798" xr:uid="{5D41F349-0FB0-4015-BB9F-EAF3965DE13B}"/>
    <cellStyle name="20% - Énfasis4 14 3 3 2 2" xfId="10799" xr:uid="{489D0655-1676-4CC6-9FE5-D7D7B79818A4}"/>
    <cellStyle name="20% - Énfasis4 14 3 3 3" xfId="10800" xr:uid="{FBA48612-419C-4A15-A766-C87A3C778F5F}"/>
    <cellStyle name="20% - Énfasis4 14 3 4" xfId="10801" xr:uid="{0B278640-F849-4248-A6B7-59AE6742CD27}"/>
    <cellStyle name="20% - Énfasis4 14 3 4 2" xfId="10802" xr:uid="{2E7D40DC-73FC-4DDA-97E7-571A5B740B51}"/>
    <cellStyle name="20% - Énfasis4 14 3 5" xfId="10803" xr:uid="{B196CD67-0E40-4F5A-BB85-3552E2C43A89}"/>
    <cellStyle name="20% - Énfasis4 14 4" xfId="10804" xr:uid="{6E376257-B543-47F1-9452-B9274E5032AA}"/>
    <cellStyle name="20% - Énfasis4 14 4 2" xfId="10805" xr:uid="{E8264EC2-66BC-4D34-B4BF-C91B1BF22DDA}"/>
    <cellStyle name="20% - Énfasis4 14 4 2 2" xfId="10806" xr:uid="{8D30C9FA-F002-4ADD-B598-4532A91076BE}"/>
    <cellStyle name="20% - Énfasis4 14 4 2 2 2" xfId="10807" xr:uid="{767C181A-C1F0-4315-9776-1C6AD294EB6E}"/>
    <cellStyle name="20% - Énfasis4 14 4 2 3" xfId="10808" xr:uid="{5F414487-3A59-426D-9BFC-77B904E2E964}"/>
    <cellStyle name="20% - Énfasis4 14 4 3" xfId="10809" xr:uid="{55E64163-2D1F-4066-98B8-71F1857CC522}"/>
    <cellStyle name="20% - Énfasis4 14 4 3 2" xfId="10810" xr:uid="{2C29BC54-53AD-4F8D-ABEC-0CEF22B3558D}"/>
    <cellStyle name="20% - Énfasis4 14 4 4" xfId="10811" xr:uid="{179C2351-1785-416E-B5F2-4956C28385C2}"/>
    <cellStyle name="20% - Énfasis4 14 5" xfId="10812" xr:uid="{2F29C488-C745-48D0-9D31-47E327D8E342}"/>
    <cellStyle name="20% - Énfasis4 14 5 2" xfId="10813" xr:uid="{16C117C4-48D2-40D3-AD79-C486BA4DFFD4}"/>
    <cellStyle name="20% - Énfasis4 14 5 2 2" xfId="10814" xr:uid="{D8D802EA-D653-4787-8865-352B9FDE3156}"/>
    <cellStyle name="20% - Énfasis4 14 5 3" xfId="10815" xr:uid="{51E2C14C-EBF5-470D-B588-F3F0FBFE60C8}"/>
    <cellStyle name="20% - Énfasis4 14 6" xfId="10816" xr:uid="{83420BB8-2E93-4870-89C5-276FE815B0EC}"/>
    <cellStyle name="20% - Énfasis4 14 6 2" xfId="10817" xr:uid="{993BDAE0-E925-4DB1-8D81-80AF34E8203F}"/>
    <cellStyle name="20% - Énfasis4 14 7" xfId="10818" xr:uid="{2192A7BF-E178-4011-B07C-45A4FE1C1BF0}"/>
    <cellStyle name="20% - Énfasis4 15" xfId="10819" xr:uid="{589A2B4C-06B6-4FE4-90D8-C755D2D47F98}"/>
    <cellStyle name="20% - Énfasis4 15 2" xfId="10820" xr:uid="{352508DD-EA81-4057-A257-6A4BD0843BDB}"/>
    <cellStyle name="20% - Énfasis4 15 2 2" xfId="10821" xr:uid="{FADF1803-1A74-4281-9BD6-1643E60807CA}"/>
    <cellStyle name="20% - Énfasis4 15 2 2 2" xfId="10822" xr:uid="{4E15FB4A-AABE-4481-B16F-2AC6478722A0}"/>
    <cellStyle name="20% - Énfasis4 15 2 2 2 2" xfId="10823" xr:uid="{32852D87-B662-4F66-8119-D76CB4F91FB1}"/>
    <cellStyle name="20% - Énfasis4 15 2 2 2 2 2" xfId="10824" xr:uid="{06DB4C2B-319C-48EA-B6FD-13C55A835AD5}"/>
    <cellStyle name="20% - Énfasis4 15 2 2 2 2 2 2" xfId="10825" xr:uid="{63C1CCCB-7B86-49B0-A0AC-BA67B89FD011}"/>
    <cellStyle name="20% - Énfasis4 15 2 2 2 2 3" xfId="10826" xr:uid="{16E14737-8720-41A8-BA84-027AE08660C9}"/>
    <cellStyle name="20% - Énfasis4 15 2 2 2 3" xfId="10827" xr:uid="{17AEFD9A-8A8C-485F-9D86-606399FCDC53}"/>
    <cellStyle name="20% - Énfasis4 15 2 2 2 3 2" xfId="10828" xr:uid="{C54067C0-5DB8-4616-B1D6-D07CE4E2E6FB}"/>
    <cellStyle name="20% - Énfasis4 15 2 2 2 4" xfId="10829" xr:uid="{5CA35269-1413-47EA-AC47-4BF6EEA26204}"/>
    <cellStyle name="20% - Énfasis4 15 2 2 3" xfId="10830" xr:uid="{8D6294C3-F523-4AE5-8BC5-A90917BC992A}"/>
    <cellStyle name="20% - Énfasis4 15 2 2 3 2" xfId="10831" xr:uid="{EB42F02D-7CA3-4C0D-BC62-57137CFF994A}"/>
    <cellStyle name="20% - Énfasis4 15 2 2 3 2 2" xfId="10832" xr:uid="{F3C90DC6-45B3-4381-BED2-ABEB07769F57}"/>
    <cellStyle name="20% - Énfasis4 15 2 2 3 3" xfId="10833" xr:uid="{907B776D-DAB8-4108-AE43-4C8117D2AB03}"/>
    <cellStyle name="20% - Énfasis4 15 2 2 4" xfId="10834" xr:uid="{20B80B70-CBC6-45E2-AF39-5AAEB2E966DB}"/>
    <cellStyle name="20% - Énfasis4 15 2 2 4 2" xfId="10835" xr:uid="{6595EB95-5EE3-4343-AE5F-D41762AD050B}"/>
    <cellStyle name="20% - Énfasis4 15 2 2 5" xfId="10836" xr:uid="{44F9E56D-D0F7-4547-9051-746F5B7A9742}"/>
    <cellStyle name="20% - Énfasis4 15 2 3" xfId="10837" xr:uid="{1530EED0-AF57-4836-965A-21A0AB0CE778}"/>
    <cellStyle name="20% - Énfasis4 15 2 3 2" xfId="10838" xr:uid="{37752F95-4CDB-4A0E-B07A-2D82ABD7C5F9}"/>
    <cellStyle name="20% - Énfasis4 15 2 3 2 2" xfId="10839" xr:uid="{C90CE87D-9BC7-4038-B820-752A0F7C3607}"/>
    <cellStyle name="20% - Énfasis4 15 2 3 2 2 2" xfId="10840" xr:uid="{9FD5D9A0-7742-47ED-8B1F-BBA5DEC1A9A5}"/>
    <cellStyle name="20% - Énfasis4 15 2 3 2 3" xfId="10841" xr:uid="{507CD826-491D-4129-A394-80E8BDE1B42A}"/>
    <cellStyle name="20% - Énfasis4 15 2 3 3" xfId="10842" xr:uid="{760C0382-3BAB-42E4-B3CC-01F654E9788F}"/>
    <cellStyle name="20% - Énfasis4 15 2 3 3 2" xfId="10843" xr:uid="{35E449C9-EC73-4323-A867-6B387F50D8DE}"/>
    <cellStyle name="20% - Énfasis4 15 2 3 4" xfId="10844" xr:uid="{8D037ECC-D202-4267-9B7D-8E425E492D90}"/>
    <cellStyle name="20% - Énfasis4 15 2 4" xfId="10845" xr:uid="{DD603459-6E4C-4C16-AFC3-28E524CA9202}"/>
    <cellStyle name="20% - Énfasis4 15 2 4 2" xfId="10846" xr:uid="{E20E8A02-E2BF-4852-842F-4EE7DCC292CD}"/>
    <cellStyle name="20% - Énfasis4 15 2 4 2 2" xfId="10847" xr:uid="{4800FA50-F710-4CA8-9614-FB71B0DA33FE}"/>
    <cellStyle name="20% - Énfasis4 15 2 4 3" xfId="10848" xr:uid="{EA75EE3B-3D25-4445-B449-01AAB23DE376}"/>
    <cellStyle name="20% - Énfasis4 15 2 5" xfId="10849" xr:uid="{A4B9076E-C224-4162-9E79-4C9DD5529E66}"/>
    <cellStyle name="20% - Énfasis4 15 2 5 2" xfId="10850" xr:uid="{01E3F4A0-A062-46EA-BA9E-B8C92930E307}"/>
    <cellStyle name="20% - Énfasis4 15 2 6" xfId="10851" xr:uid="{0C8BDA1D-54B2-4DEA-9014-5AB8FC03F9AE}"/>
    <cellStyle name="20% - Énfasis4 15 3" xfId="10852" xr:uid="{33E6D349-DB30-4DB5-B549-67DE2B0FA40D}"/>
    <cellStyle name="20% - Énfasis4 15 3 2" xfId="10853" xr:uid="{D5C570D7-6017-4469-A9DE-481F202423EE}"/>
    <cellStyle name="20% - Énfasis4 15 3 2 2" xfId="10854" xr:uid="{58B6EEB7-3521-4074-9329-27E0867C45F9}"/>
    <cellStyle name="20% - Énfasis4 15 3 2 2 2" xfId="10855" xr:uid="{D137CF71-694D-4951-A717-873FAC61755A}"/>
    <cellStyle name="20% - Énfasis4 15 3 2 2 2 2" xfId="10856" xr:uid="{6D07218A-28D2-4CE6-96F5-464B47E8B21A}"/>
    <cellStyle name="20% - Énfasis4 15 3 2 2 3" xfId="10857" xr:uid="{5820E44A-918C-40A3-874A-7E8DD6C22815}"/>
    <cellStyle name="20% - Énfasis4 15 3 2 3" xfId="10858" xr:uid="{A9C7CE3E-61DE-440E-BA79-7F2CC4133A8F}"/>
    <cellStyle name="20% - Énfasis4 15 3 2 3 2" xfId="10859" xr:uid="{16C42829-3A51-4F1C-A92B-A8CAA88AEF33}"/>
    <cellStyle name="20% - Énfasis4 15 3 2 4" xfId="10860" xr:uid="{955F82F3-6E2D-446C-BBF7-1427F3AF77DD}"/>
    <cellStyle name="20% - Énfasis4 15 3 3" xfId="10861" xr:uid="{84B24028-5CF7-4395-A09D-5193AC0355F2}"/>
    <cellStyle name="20% - Énfasis4 15 3 3 2" xfId="10862" xr:uid="{F00948C5-4FEA-4152-80AA-A64D886581AF}"/>
    <cellStyle name="20% - Énfasis4 15 3 3 2 2" xfId="10863" xr:uid="{C51FB354-60FD-4CC4-BD52-E6BBC2AC4291}"/>
    <cellStyle name="20% - Énfasis4 15 3 3 3" xfId="10864" xr:uid="{4C7F7A40-A713-4692-85BD-48F4C5502D2E}"/>
    <cellStyle name="20% - Énfasis4 15 3 4" xfId="10865" xr:uid="{14FC5FD5-6746-4246-892E-FC4A49736FE0}"/>
    <cellStyle name="20% - Énfasis4 15 3 4 2" xfId="10866" xr:uid="{951722CC-6102-4CAD-8860-C76B9A49C1A9}"/>
    <cellStyle name="20% - Énfasis4 15 3 5" xfId="10867" xr:uid="{CB778F89-AB83-4DF2-8294-EF9177B98EEF}"/>
    <cellStyle name="20% - Énfasis4 15 4" xfId="10868" xr:uid="{F630163F-2DDF-4A94-84A8-BF3FCD30FD1C}"/>
    <cellStyle name="20% - Énfasis4 15 4 2" xfId="10869" xr:uid="{F70564A2-6949-486C-B587-032FBDBE957F}"/>
    <cellStyle name="20% - Énfasis4 15 4 2 2" xfId="10870" xr:uid="{F4E02695-7C11-45C6-9A42-6A5A720A84DF}"/>
    <cellStyle name="20% - Énfasis4 15 4 2 2 2" xfId="10871" xr:uid="{E90CB236-6D3E-45C2-B669-95258C8427A8}"/>
    <cellStyle name="20% - Énfasis4 15 4 2 3" xfId="10872" xr:uid="{FC187A21-B521-417A-B967-9DD6F7E48E82}"/>
    <cellStyle name="20% - Énfasis4 15 4 3" xfId="10873" xr:uid="{3538DAC5-C584-459C-BC7E-D98409282DD0}"/>
    <cellStyle name="20% - Énfasis4 15 4 3 2" xfId="10874" xr:uid="{EE15A5AC-2FA0-4B8C-868E-167B43128F03}"/>
    <cellStyle name="20% - Énfasis4 15 4 4" xfId="10875" xr:uid="{42F215CA-122F-47C7-B0D1-DE1FBE01AB51}"/>
    <cellStyle name="20% - Énfasis4 15 5" xfId="10876" xr:uid="{361CA9AA-8708-44C4-BE17-6F51961DDE66}"/>
    <cellStyle name="20% - Énfasis4 15 5 2" xfId="10877" xr:uid="{21BAB4A3-D940-47ED-9185-4C8EDA7C7E38}"/>
    <cellStyle name="20% - Énfasis4 15 5 2 2" xfId="10878" xr:uid="{0349AEE1-967E-4080-924B-8DB1A4A41B37}"/>
    <cellStyle name="20% - Énfasis4 15 5 3" xfId="10879" xr:uid="{7FC937E3-6FF5-4F30-BE2D-834A2F9E3DE0}"/>
    <cellStyle name="20% - Énfasis4 15 6" xfId="10880" xr:uid="{1843AD36-D6D4-4DB7-84D7-32044D63F755}"/>
    <cellStyle name="20% - Énfasis4 15 6 2" xfId="10881" xr:uid="{15B8E7ED-7C29-4166-B83B-92A84E429CC8}"/>
    <cellStyle name="20% - Énfasis4 15 7" xfId="10882" xr:uid="{88C418B5-005C-4DB9-9BE9-83CD2181AF64}"/>
    <cellStyle name="20% - Énfasis4 16" xfId="10883" xr:uid="{C83D27EC-95C8-47BA-A131-B6265A5A3F97}"/>
    <cellStyle name="20% - Énfasis4 16 2" xfId="10884" xr:uid="{CF5E67F1-00D4-4616-9995-82B25CA8C05C}"/>
    <cellStyle name="20% - Énfasis4 16 2 2" xfId="10885" xr:uid="{AD31CAE5-DC65-4D47-BCC2-4BC87C96527A}"/>
    <cellStyle name="20% - Énfasis4 16 2 2 2" xfId="10886" xr:uid="{009DF8FC-0388-4D7B-BC9B-BFB7D38C0335}"/>
    <cellStyle name="20% - Énfasis4 16 2 2 2 2" xfId="10887" xr:uid="{F3EAD15B-41B3-4A1B-8730-D98C17A8BE79}"/>
    <cellStyle name="20% - Énfasis4 16 2 2 2 2 2" xfId="10888" xr:uid="{F87D813E-633D-42D4-A774-0D25AE2CDB5C}"/>
    <cellStyle name="20% - Énfasis4 16 2 2 2 2 2 2" xfId="10889" xr:uid="{A9A59843-5769-4762-B2BF-75A733043A3E}"/>
    <cellStyle name="20% - Énfasis4 16 2 2 2 2 3" xfId="10890" xr:uid="{17307FA7-6960-4006-94DD-302463B67ADF}"/>
    <cellStyle name="20% - Énfasis4 16 2 2 2 3" xfId="10891" xr:uid="{BBF90B61-8CD1-447A-B503-C3DD39DB0F98}"/>
    <cellStyle name="20% - Énfasis4 16 2 2 2 3 2" xfId="10892" xr:uid="{697BA199-8667-497C-835F-B053330B08A5}"/>
    <cellStyle name="20% - Énfasis4 16 2 2 2 4" xfId="10893" xr:uid="{B22D91FD-7F01-4B0C-93C2-9AD290B768CD}"/>
    <cellStyle name="20% - Énfasis4 16 2 2 3" xfId="10894" xr:uid="{10B21701-2943-49DD-9308-06A45EE84BD6}"/>
    <cellStyle name="20% - Énfasis4 16 2 2 3 2" xfId="10895" xr:uid="{DC6090FF-B6F9-4C2F-BE8A-26A374CECE2B}"/>
    <cellStyle name="20% - Énfasis4 16 2 2 3 2 2" xfId="10896" xr:uid="{45EE090E-327B-4644-B22D-A86E9FF90CC3}"/>
    <cellStyle name="20% - Énfasis4 16 2 2 3 3" xfId="10897" xr:uid="{C4AACF81-41C1-415C-A0B9-08E723D1FB60}"/>
    <cellStyle name="20% - Énfasis4 16 2 2 4" xfId="10898" xr:uid="{D65493B8-D288-481A-B417-94AAF819EF48}"/>
    <cellStyle name="20% - Énfasis4 16 2 2 4 2" xfId="10899" xr:uid="{B1DFDD5F-78A5-491D-9800-365169DFCA8C}"/>
    <cellStyle name="20% - Énfasis4 16 2 2 5" xfId="10900" xr:uid="{D45598B4-CBA9-4514-945C-44ACF4971C68}"/>
    <cellStyle name="20% - Énfasis4 16 2 3" xfId="10901" xr:uid="{451744AB-AB13-4AF1-94F7-C00B121EFC0A}"/>
    <cellStyle name="20% - Énfasis4 16 2 3 2" xfId="10902" xr:uid="{1A4A675A-2749-426D-BC32-2D535F987163}"/>
    <cellStyle name="20% - Énfasis4 16 2 3 2 2" xfId="10903" xr:uid="{4909D81D-01D1-4FF1-AC35-B2CBF0B4240C}"/>
    <cellStyle name="20% - Énfasis4 16 2 3 2 2 2" xfId="10904" xr:uid="{E71896B5-50FF-4606-8A37-EE65D6936666}"/>
    <cellStyle name="20% - Énfasis4 16 2 3 2 3" xfId="10905" xr:uid="{9B75AA58-A65E-4361-AB01-7935712DB932}"/>
    <cellStyle name="20% - Énfasis4 16 2 3 3" xfId="10906" xr:uid="{F2030426-8689-481A-BCD4-18289BABA91B}"/>
    <cellStyle name="20% - Énfasis4 16 2 3 3 2" xfId="10907" xr:uid="{BC8B8E9A-E6AB-432B-8A32-052DE149A0D5}"/>
    <cellStyle name="20% - Énfasis4 16 2 3 4" xfId="10908" xr:uid="{41E6BF22-95B1-4FE0-8DE3-9210A3D6A674}"/>
    <cellStyle name="20% - Énfasis4 16 2 4" xfId="10909" xr:uid="{27331271-D43F-4965-B62B-7B429AF50CD7}"/>
    <cellStyle name="20% - Énfasis4 16 2 4 2" xfId="10910" xr:uid="{805DFC77-A3F9-4BEF-A289-7230A13DFA34}"/>
    <cellStyle name="20% - Énfasis4 16 2 4 2 2" xfId="10911" xr:uid="{11F7FEBC-9074-4125-B50C-DE72B2E72FE9}"/>
    <cellStyle name="20% - Énfasis4 16 2 4 3" xfId="10912" xr:uid="{F61AE016-29C4-45C8-B944-041AC7DDDE90}"/>
    <cellStyle name="20% - Énfasis4 16 2 5" xfId="10913" xr:uid="{CEC2CA44-F445-4377-A5C3-6FD7B0B5778E}"/>
    <cellStyle name="20% - Énfasis4 16 2 5 2" xfId="10914" xr:uid="{FFB109A7-0E64-45A2-B948-C28BD133BE40}"/>
    <cellStyle name="20% - Énfasis4 16 2 6" xfId="10915" xr:uid="{F27E23A2-7BDC-492F-A1CE-4E328DD59670}"/>
    <cellStyle name="20% - Énfasis4 16 3" xfId="10916" xr:uid="{24E93B31-3A33-49B5-BEC1-4DED578A985B}"/>
    <cellStyle name="20% - Énfasis4 16 3 2" xfId="10917" xr:uid="{4E2E4FEA-A058-4371-8649-8BC449C0A1D3}"/>
    <cellStyle name="20% - Énfasis4 16 3 2 2" xfId="10918" xr:uid="{85C369DC-45B0-4305-A419-FC46C62E2498}"/>
    <cellStyle name="20% - Énfasis4 16 3 2 2 2" xfId="10919" xr:uid="{6A4D85F8-494E-41AE-830F-362AACCEBA83}"/>
    <cellStyle name="20% - Énfasis4 16 3 2 2 2 2" xfId="10920" xr:uid="{E2C4324F-E872-4497-A440-C5A36299AA2F}"/>
    <cellStyle name="20% - Énfasis4 16 3 2 2 3" xfId="10921" xr:uid="{9877093B-F02C-4CFB-9316-BBDDF5794CFB}"/>
    <cellStyle name="20% - Énfasis4 16 3 2 3" xfId="10922" xr:uid="{692AFA10-416E-46B3-AD0F-884D35C165E4}"/>
    <cellStyle name="20% - Énfasis4 16 3 2 3 2" xfId="10923" xr:uid="{3AD25FA9-7EA0-48C2-8EA9-3072E941BAFD}"/>
    <cellStyle name="20% - Énfasis4 16 3 2 4" xfId="10924" xr:uid="{79DC3568-4554-45B2-89CB-400FF11A890E}"/>
    <cellStyle name="20% - Énfasis4 16 3 3" xfId="10925" xr:uid="{389FC92A-4111-4494-B8CA-CDCC785A14EE}"/>
    <cellStyle name="20% - Énfasis4 16 3 3 2" xfId="10926" xr:uid="{C32E66AB-D4C3-499C-BE2B-9BE6A91B760A}"/>
    <cellStyle name="20% - Énfasis4 16 3 3 2 2" xfId="10927" xr:uid="{E25EAC11-F27B-41EB-871A-615B18EC3AF7}"/>
    <cellStyle name="20% - Énfasis4 16 3 3 3" xfId="10928" xr:uid="{23193181-55A3-42D2-AAF6-A539562F2174}"/>
    <cellStyle name="20% - Énfasis4 16 3 4" xfId="10929" xr:uid="{6A4DC8C5-3C77-409E-B2C2-42DA88C2EDC8}"/>
    <cellStyle name="20% - Énfasis4 16 3 4 2" xfId="10930" xr:uid="{1660A36C-5927-46DE-AC90-EEDB0111BB42}"/>
    <cellStyle name="20% - Énfasis4 16 3 5" xfId="10931" xr:uid="{9F178C5B-2D64-489E-9D2C-21A5E3337CA8}"/>
    <cellStyle name="20% - Énfasis4 16 4" xfId="10932" xr:uid="{FE9645F1-6580-4C4D-8275-4B2F962092FA}"/>
    <cellStyle name="20% - Énfasis4 16 4 2" xfId="10933" xr:uid="{684DCD8F-5152-4F7B-A411-5900314BC9E6}"/>
    <cellStyle name="20% - Énfasis4 16 4 2 2" xfId="10934" xr:uid="{01895F07-5BE3-45F3-9217-C8227B4C5830}"/>
    <cellStyle name="20% - Énfasis4 16 4 2 2 2" xfId="10935" xr:uid="{55EC436F-55A6-4BD5-A2D4-57E6925A3F92}"/>
    <cellStyle name="20% - Énfasis4 16 4 2 3" xfId="10936" xr:uid="{CBC242AC-0D04-4631-A695-D2230410CA23}"/>
    <cellStyle name="20% - Énfasis4 16 4 3" xfId="10937" xr:uid="{C690A9EA-01D8-47D7-8EC4-1CDE3649886E}"/>
    <cellStyle name="20% - Énfasis4 16 4 3 2" xfId="10938" xr:uid="{6657E9C4-1F55-4ADC-A3D4-A325E7A79B6B}"/>
    <cellStyle name="20% - Énfasis4 16 4 4" xfId="10939" xr:uid="{1CBCB9CD-785C-49B2-BB7C-E0EF5E6559DA}"/>
    <cellStyle name="20% - Énfasis4 16 5" xfId="10940" xr:uid="{F8635D0C-14B2-4426-ABBE-F91ACFA4BC62}"/>
    <cellStyle name="20% - Énfasis4 16 5 2" xfId="10941" xr:uid="{A8E59824-B5F3-4BED-9052-88E9742D3433}"/>
    <cellStyle name="20% - Énfasis4 16 5 2 2" xfId="10942" xr:uid="{4E73A9D5-71FB-40E5-B79D-E1F26513E727}"/>
    <cellStyle name="20% - Énfasis4 16 5 3" xfId="10943" xr:uid="{B7C714DF-7BC2-4B1A-8832-93AC6330D521}"/>
    <cellStyle name="20% - Énfasis4 16 6" xfId="10944" xr:uid="{08F4A9BE-EBE6-4C1A-8726-6D8C5C5F1A51}"/>
    <cellStyle name="20% - Énfasis4 16 6 2" xfId="10945" xr:uid="{D2C5C225-7A4C-43A1-98ED-DD962EDD4308}"/>
    <cellStyle name="20% - Énfasis4 16 7" xfId="10946" xr:uid="{D6C54F69-EE33-4F85-B749-92EF960A0193}"/>
    <cellStyle name="20% - Énfasis4 17" xfId="10947" xr:uid="{69175F72-3F6B-406F-80E8-762B236DF368}"/>
    <cellStyle name="20% - Énfasis4 17 2" xfId="10948" xr:uid="{28E51C29-04E8-47B9-B030-53BE659E1B5C}"/>
    <cellStyle name="20% - Énfasis4 17 2 2" xfId="10949" xr:uid="{786A5BA6-9E24-41D8-8B07-9C93895CC6DA}"/>
    <cellStyle name="20% - Énfasis4 17 2 2 2" xfId="10950" xr:uid="{8ED85A31-44AA-446C-AFA5-7FBAC4D35748}"/>
    <cellStyle name="20% - Énfasis4 17 2 2 2 2" xfId="10951" xr:uid="{E606FB19-0942-4BC0-B597-14F402FC50D9}"/>
    <cellStyle name="20% - Énfasis4 17 2 2 2 2 2" xfId="10952" xr:uid="{50F70B33-96E1-4C49-93BB-A2A9D66DA23F}"/>
    <cellStyle name="20% - Énfasis4 17 2 2 2 2 2 2" xfId="10953" xr:uid="{2EB8CB63-83EA-47DC-A3D4-0A6608FF5DF0}"/>
    <cellStyle name="20% - Énfasis4 17 2 2 2 2 3" xfId="10954" xr:uid="{FCF0029C-57F2-4311-9F72-3ACB4FB01FB0}"/>
    <cellStyle name="20% - Énfasis4 17 2 2 2 3" xfId="10955" xr:uid="{2EDA8DCF-E787-44B4-A16A-78CC5F9F09D9}"/>
    <cellStyle name="20% - Énfasis4 17 2 2 2 3 2" xfId="10956" xr:uid="{02958F6D-C0C1-4495-9F2A-1890B302A2C2}"/>
    <cellStyle name="20% - Énfasis4 17 2 2 2 4" xfId="10957" xr:uid="{53F6EEFE-6BB2-447E-A72C-965DF8113210}"/>
    <cellStyle name="20% - Énfasis4 17 2 2 3" xfId="10958" xr:uid="{7476B5AD-A147-48BC-829D-5214CF9109E2}"/>
    <cellStyle name="20% - Énfasis4 17 2 2 3 2" xfId="10959" xr:uid="{D45D44CE-B3CF-414E-AF4F-CB4CF25689DD}"/>
    <cellStyle name="20% - Énfasis4 17 2 2 3 2 2" xfId="10960" xr:uid="{B1CACF4D-A5C4-4C6E-A4D2-83C1E860C95E}"/>
    <cellStyle name="20% - Énfasis4 17 2 2 3 3" xfId="10961" xr:uid="{93B87B1B-4ADD-4E3C-B71C-03141A92DB0A}"/>
    <cellStyle name="20% - Énfasis4 17 2 2 4" xfId="10962" xr:uid="{53FD7262-5A71-47B5-907B-CCF7F6EC7106}"/>
    <cellStyle name="20% - Énfasis4 17 2 2 4 2" xfId="10963" xr:uid="{ACFD8D55-4984-4C02-9412-83C1DBCE8535}"/>
    <cellStyle name="20% - Énfasis4 17 2 2 5" xfId="10964" xr:uid="{FCC86CD7-4D50-4C5E-B945-7898ADDDDF35}"/>
    <cellStyle name="20% - Énfasis4 17 2 3" xfId="10965" xr:uid="{A76D00CF-35D7-44A2-8B3E-B4D7CD975A0B}"/>
    <cellStyle name="20% - Énfasis4 17 2 3 2" xfId="10966" xr:uid="{7F23D21D-DA8F-4539-AA9F-A1BC0564C6D6}"/>
    <cellStyle name="20% - Énfasis4 17 2 3 2 2" xfId="10967" xr:uid="{156BC28F-0DB2-4D7D-B5E9-8F165DAA6374}"/>
    <cellStyle name="20% - Énfasis4 17 2 3 2 2 2" xfId="10968" xr:uid="{3EF5DA61-8BDB-4F36-9A67-8B9D1CD04936}"/>
    <cellStyle name="20% - Énfasis4 17 2 3 2 3" xfId="10969" xr:uid="{EFF18FB3-943F-4ED8-B9D5-9688A5B94958}"/>
    <cellStyle name="20% - Énfasis4 17 2 3 3" xfId="10970" xr:uid="{7D1BC60B-3449-49C9-ABDC-AC8774782236}"/>
    <cellStyle name="20% - Énfasis4 17 2 3 3 2" xfId="10971" xr:uid="{1ABC2247-207F-4CD4-8A0A-5141BA304C66}"/>
    <cellStyle name="20% - Énfasis4 17 2 3 4" xfId="10972" xr:uid="{CC1F7B93-BA5E-42D3-8494-A96C683BA3BC}"/>
    <cellStyle name="20% - Énfasis4 17 2 4" xfId="10973" xr:uid="{8090ED82-0FB2-4015-9A31-7CF1D9DAC058}"/>
    <cellStyle name="20% - Énfasis4 17 2 4 2" xfId="10974" xr:uid="{5AF27E09-FBFB-4A5D-AFD2-6DBAFF0C4D24}"/>
    <cellStyle name="20% - Énfasis4 17 2 4 2 2" xfId="10975" xr:uid="{DC66C4B4-C242-47ED-9F83-9179C8B70F43}"/>
    <cellStyle name="20% - Énfasis4 17 2 4 3" xfId="10976" xr:uid="{70C34D2C-32CB-4571-8D29-C973C4DC2148}"/>
    <cellStyle name="20% - Énfasis4 17 2 5" xfId="10977" xr:uid="{AEC98170-5CB5-4B7F-87C3-DB0C7FA3C39B}"/>
    <cellStyle name="20% - Énfasis4 17 2 5 2" xfId="10978" xr:uid="{11D332B1-29B5-4561-AF45-DC9674CC96C9}"/>
    <cellStyle name="20% - Énfasis4 17 2 6" xfId="10979" xr:uid="{7AF26F95-38CB-46CC-863F-391834D5AC98}"/>
    <cellStyle name="20% - Énfasis4 17 3" xfId="10980" xr:uid="{682FDA41-41CE-46F5-B7C4-F5AE88960C1A}"/>
    <cellStyle name="20% - Énfasis4 17 3 2" xfId="10981" xr:uid="{08F784B6-1CE0-4B05-AB63-C899C2662EC9}"/>
    <cellStyle name="20% - Énfasis4 17 3 2 2" xfId="10982" xr:uid="{C8717908-F46F-4B5D-9391-120363DA8C61}"/>
    <cellStyle name="20% - Énfasis4 17 3 2 2 2" xfId="10983" xr:uid="{CC6D910D-3D6D-4530-ACA8-C57F5472F1CD}"/>
    <cellStyle name="20% - Énfasis4 17 3 2 2 2 2" xfId="10984" xr:uid="{A7F187FF-F732-4F7D-A02C-3290D253335B}"/>
    <cellStyle name="20% - Énfasis4 17 3 2 2 3" xfId="10985" xr:uid="{60EE856D-CAFF-4F7E-9395-591EE4F3DF29}"/>
    <cellStyle name="20% - Énfasis4 17 3 2 3" xfId="10986" xr:uid="{381E3ED2-41D1-4C65-B749-5C8C36373432}"/>
    <cellStyle name="20% - Énfasis4 17 3 2 3 2" xfId="10987" xr:uid="{2F3E7007-2EE6-4E69-8905-E8AF948CC2C6}"/>
    <cellStyle name="20% - Énfasis4 17 3 2 4" xfId="10988" xr:uid="{88768C8A-CF2D-4489-BFD3-0EE7DAC5DEA6}"/>
    <cellStyle name="20% - Énfasis4 17 3 3" xfId="10989" xr:uid="{D0F613F4-F794-41AC-B70F-DE80DAF251BC}"/>
    <cellStyle name="20% - Énfasis4 17 3 3 2" xfId="10990" xr:uid="{2F5A14CC-530C-49DF-9795-B2397FD3C551}"/>
    <cellStyle name="20% - Énfasis4 17 3 3 2 2" xfId="10991" xr:uid="{B0BF566D-CBA0-44A4-B670-FA46C1F17429}"/>
    <cellStyle name="20% - Énfasis4 17 3 3 3" xfId="10992" xr:uid="{D0141120-5401-4A92-8DF4-E7B399C577FE}"/>
    <cellStyle name="20% - Énfasis4 17 3 4" xfId="10993" xr:uid="{DDBEE181-267D-4D52-80E7-4188B44C3BE4}"/>
    <cellStyle name="20% - Énfasis4 17 3 4 2" xfId="10994" xr:uid="{F63F6CDA-6278-4C1F-A3B6-CBE48478C54A}"/>
    <cellStyle name="20% - Énfasis4 17 3 5" xfId="10995" xr:uid="{0474451B-0DA9-414B-99DE-04BD2B7C666F}"/>
    <cellStyle name="20% - Énfasis4 17 4" xfId="10996" xr:uid="{AE24ADA4-0F6F-4C91-ACB0-1AEC58AC1BF6}"/>
    <cellStyle name="20% - Énfasis4 17 4 2" xfId="10997" xr:uid="{A97B7FC6-2B9B-41F3-9880-7832E54141EE}"/>
    <cellStyle name="20% - Énfasis4 17 4 2 2" xfId="10998" xr:uid="{3EE85716-77B4-4585-919E-2E859BD5FF22}"/>
    <cellStyle name="20% - Énfasis4 17 4 2 2 2" xfId="10999" xr:uid="{B869975A-B24C-4A9B-8347-CAF14D22B56C}"/>
    <cellStyle name="20% - Énfasis4 17 4 2 3" xfId="11000" xr:uid="{01D172A1-35BE-46B2-8C7B-F34DF7C60C0D}"/>
    <cellStyle name="20% - Énfasis4 17 4 3" xfId="11001" xr:uid="{FBC61DCB-5B2B-4ED8-8B1F-EBEC6744E6C6}"/>
    <cellStyle name="20% - Énfasis4 17 4 3 2" xfId="11002" xr:uid="{B7F021E4-97A2-4D30-8319-3916BD34B629}"/>
    <cellStyle name="20% - Énfasis4 17 4 4" xfId="11003" xr:uid="{2B36003B-9862-4277-8B7A-3302008BD514}"/>
    <cellStyle name="20% - Énfasis4 17 5" xfId="11004" xr:uid="{1FD4DCC2-303C-4749-96E6-13505F3963CD}"/>
    <cellStyle name="20% - Énfasis4 17 5 2" xfId="11005" xr:uid="{669D4922-D894-4470-B473-EFFE772E4BAC}"/>
    <cellStyle name="20% - Énfasis4 17 5 2 2" xfId="11006" xr:uid="{1F96D8B3-D28D-421A-98A0-83E7C86C31CF}"/>
    <cellStyle name="20% - Énfasis4 17 5 3" xfId="11007" xr:uid="{8BF5E038-D476-4A78-8AB3-5F596AE571E9}"/>
    <cellStyle name="20% - Énfasis4 17 6" xfId="11008" xr:uid="{BB2394A8-327F-4D55-8D5A-47D3C81DC5BB}"/>
    <cellStyle name="20% - Énfasis4 17 6 2" xfId="11009" xr:uid="{DCE2AE1F-7CBB-4A79-98EA-D40F02BD2E08}"/>
    <cellStyle name="20% - Énfasis4 17 7" xfId="11010" xr:uid="{1B520965-F94F-47F1-AF25-5C2128453234}"/>
    <cellStyle name="20% - Énfasis4 18" xfId="11011" xr:uid="{383411CF-F0F9-4B06-B637-3BF0C8446B81}"/>
    <cellStyle name="20% - Énfasis4 18 2" xfId="11012" xr:uid="{37D8D81A-7D79-4597-9EEE-C262F644416A}"/>
    <cellStyle name="20% - Énfasis4 18 2 2" xfId="11013" xr:uid="{D2D65DB5-1F03-47DF-9500-DB664A8F4FF6}"/>
    <cellStyle name="20% - Énfasis4 18 2 2 2" xfId="11014" xr:uid="{FEB4F9AF-77A7-46F1-9010-D64A3A1079E2}"/>
    <cellStyle name="20% - Énfasis4 18 2 2 2 2" xfId="11015" xr:uid="{67F39FE8-7222-494F-B3E6-865214E16543}"/>
    <cellStyle name="20% - Énfasis4 18 2 2 2 2 2" xfId="11016" xr:uid="{CEB67E45-CAF7-44A9-84CA-CB2A4E3BB9FE}"/>
    <cellStyle name="20% - Énfasis4 18 2 2 2 3" xfId="11017" xr:uid="{8A7C3D2A-1169-4801-B0D4-B8D2DBD4F76A}"/>
    <cellStyle name="20% - Énfasis4 18 2 2 3" xfId="11018" xr:uid="{359104B2-DF62-497A-9122-B980D9A35DED}"/>
    <cellStyle name="20% - Énfasis4 18 2 2 3 2" xfId="11019" xr:uid="{FE06E860-7247-46D1-94F7-6E2F9B60B0D7}"/>
    <cellStyle name="20% - Énfasis4 18 2 2 4" xfId="11020" xr:uid="{9B97B8E7-33E6-435F-A0CD-F3F39B3E0DDD}"/>
    <cellStyle name="20% - Énfasis4 18 2 3" xfId="11021" xr:uid="{F1F4E990-DE4F-4D55-A128-486F00567437}"/>
    <cellStyle name="20% - Énfasis4 18 2 3 2" xfId="11022" xr:uid="{CDD05828-A05F-49E9-9CFC-5BE13C662CB3}"/>
    <cellStyle name="20% - Énfasis4 18 2 3 2 2" xfId="11023" xr:uid="{02E1C8BD-C3B1-4FAA-A1B2-2744FF2BF75E}"/>
    <cellStyle name="20% - Énfasis4 18 2 3 3" xfId="11024" xr:uid="{EF2CF6C9-98E8-489F-A9D1-1822983AD51E}"/>
    <cellStyle name="20% - Énfasis4 18 2 4" xfId="11025" xr:uid="{DCC46425-743C-47CD-98A8-F2ABE9FE01B9}"/>
    <cellStyle name="20% - Énfasis4 18 2 4 2" xfId="11026" xr:uid="{C27C440A-47FE-42E5-B3CC-6E25510654F1}"/>
    <cellStyle name="20% - Énfasis4 18 2 5" xfId="11027" xr:uid="{DF6DBFBE-5B36-4D1C-9B91-26A11A453F45}"/>
    <cellStyle name="20% - Énfasis4 18 3" xfId="11028" xr:uid="{34FD9B25-7A93-42B0-8E96-0263E153E6EC}"/>
    <cellStyle name="20% - Énfasis4 18 3 2" xfId="11029" xr:uid="{714D94E9-CD5B-4C15-B91D-BD2A01154AAC}"/>
    <cellStyle name="20% - Énfasis4 18 3 2 2" xfId="11030" xr:uid="{85BD73A9-95D9-42BC-BD15-FCB54460A3DE}"/>
    <cellStyle name="20% - Énfasis4 18 3 2 2 2" xfId="11031" xr:uid="{90633A55-AD60-4D5B-A995-A6FDE109A11C}"/>
    <cellStyle name="20% - Énfasis4 18 3 2 3" xfId="11032" xr:uid="{023F21F6-7BBF-4660-AE30-3FEC8DC0E7CA}"/>
    <cellStyle name="20% - Énfasis4 18 3 3" xfId="11033" xr:uid="{10C24793-5E33-4F6A-B470-984407D74F6C}"/>
    <cellStyle name="20% - Énfasis4 18 3 3 2" xfId="11034" xr:uid="{F463BDA2-4F23-4CE4-BADA-21FEC3137F98}"/>
    <cellStyle name="20% - Énfasis4 18 3 4" xfId="11035" xr:uid="{8D10F71F-06FF-4977-8391-41F1E4311831}"/>
    <cellStyle name="20% - Énfasis4 18 4" xfId="11036" xr:uid="{F2E2842E-A913-4A05-88C6-138E22A047FE}"/>
    <cellStyle name="20% - Énfasis4 18 4 2" xfId="11037" xr:uid="{7B2FDA5F-9485-4D0A-B32D-10467DB20363}"/>
    <cellStyle name="20% - Énfasis4 18 4 2 2" xfId="11038" xr:uid="{29BFE164-2FC3-43C1-927F-AF0379C63089}"/>
    <cellStyle name="20% - Énfasis4 18 4 3" xfId="11039" xr:uid="{FBFE0EC5-63D2-4098-890E-D815DF6F7983}"/>
    <cellStyle name="20% - Énfasis4 18 5" xfId="11040" xr:uid="{FB933539-C1B6-43EA-91E9-072E51A7F77E}"/>
    <cellStyle name="20% - Énfasis4 18 5 2" xfId="11041" xr:uid="{86B11303-8866-4318-A347-A6229381A14D}"/>
    <cellStyle name="20% - Énfasis4 18 6" xfId="11042" xr:uid="{BEDBC005-9CDF-42A5-A92D-9E527E96167C}"/>
    <cellStyle name="20% - Énfasis4 19" xfId="11043" xr:uid="{A9CC81EA-A2E1-49F4-A4CF-6664BCBB0C21}"/>
    <cellStyle name="20% - Énfasis4 19 2" xfId="11044" xr:uid="{66EEE01E-3B9C-4B8D-9080-69086C4BAFBA}"/>
    <cellStyle name="20% - Énfasis4 19 2 2" xfId="11045" xr:uid="{59A54320-502D-4CD1-8C50-AF6AF6F0D3B4}"/>
    <cellStyle name="20% - Énfasis4 19 2 2 2" xfId="11046" xr:uid="{253B567F-1997-48B0-B24D-D5FC975CD938}"/>
    <cellStyle name="20% - Énfasis4 19 2 2 2 2" xfId="11047" xr:uid="{73F453FA-2700-483C-A16F-AC39EE092E3A}"/>
    <cellStyle name="20% - Énfasis4 19 2 2 3" xfId="11048" xr:uid="{51862557-B9CE-4249-A176-2A0F20CC90B1}"/>
    <cellStyle name="20% - Énfasis4 19 2 3" xfId="11049" xr:uid="{E21A8D45-7075-47B4-ABB4-121D569DA169}"/>
    <cellStyle name="20% - Énfasis4 19 2 3 2" xfId="11050" xr:uid="{69FA61C6-A23B-478C-AC5A-7C87D89B0F2E}"/>
    <cellStyle name="20% - Énfasis4 19 2 4" xfId="11051" xr:uid="{E7BFB179-52EB-4819-A5FA-D4E71ED6138D}"/>
    <cellStyle name="20% - Énfasis4 19 3" xfId="11052" xr:uid="{2216B621-CC00-4008-80D0-E4A7D88D699F}"/>
    <cellStyle name="20% - Énfasis4 19 3 2" xfId="11053" xr:uid="{F42EF727-6898-4526-8A56-550875ECCED6}"/>
    <cellStyle name="20% - Énfasis4 19 3 2 2" xfId="11054" xr:uid="{BA8DE140-BBEF-4156-B7B3-302051C99698}"/>
    <cellStyle name="20% - Énfasis4 19 3 3" xfId="11055" xr:uid="{E97862AB-D86F-4E79-ACFF-4D289AD67208}"/>
    <cellStyle name="20% - Énfasis4 19 4" xfId="11056" xr:uid="{DA4A8584-8FA6-4351-8296-6D55D9343789}"/>
    <cellStyle name="20% - Énfasis4 19 4 2" xfId="11057" xr:uid="{DF5133A2-E171-4332-AF0A-188AB14002DA}"/>
    <cellStyle name="20% - Énfasis4 19 5" xfId="11058" xr:uid="{62C78B60-A990-4A20-81EA-0657AAB2B874}"/>
    <cellStyle name="20% - Énfasis4 2" xfId="12" xr:uid="{53A6CE52-D8F2-46EB-8F93-2627327D5B02}"/>
    <cellStyle name="20% - Énfasis4 2 10" xfId="11060" xr:uid="{320AAA7A-BF3E-4C02-9506-185193527105}"/>
    <cellStyle name="20% - Énfasis4 2 10 2" xfId="11061" xr:uid="{CAD9F6FA-356D-4B37-85D2-BC8878CB6265}"/>
    <cellStyle name="20% - Énfasis4 2 10 2 2" xfId="11062" xr:uid="{12EC81D6-3C8B-4334-8E2F-A5ECF2D4404A}"/>
    <cellStyle name="20% - Énfasis4 2 10 2 2 2" xfId="11063" xr:uid="{25C716B6-585C-48AD-A957-AFACF695D04B}"/>
    <cellStyle name="20% - Énfasis4 2 10 2 2 2 2" xfId="11064" xr:uid="{2AA6EDA9-0EEE-4C0E-A831-472B2364A946}"/>
    <cellStyle name="20% - Énfasis4 2 10 2 2 2 2 2" xfId="11065" xr:uid="{91D497B4-93DF-4E40-B519-81150DA81F75}"/>
    <cellStyle name="20% - Énfasis4 2 10 2 2 2 2 2 2" xfId="11066" xr:uid="{BE2B55B9-AEBB-431D-BACB-2445DDF890E7}"/>
    <cellStyle name="20% - Énfasis4 2 10 2 2 2 2 3" xfId="11067" xr:uid="{3667BA27-AA8D-4D02-920D-5F3B8223A9E6}"/>
    <cellStyle name="20% - Énfasis4 2 10 2 2 2 3" xfId="11068" xr:uid="{AABAA328-79F5-4AFA-89D4-6ACF35D60A4C}"/>
    <cellStyle name="20% - Énfasis4 2 10 2 2 2 3 2" xfId="11069" xr:uid="{31214B66-87BA-4AFE-AA52-88D43AEEB574}"/>
    <cellStyle name="20% - Énfasis4 2 10 2 2 2 4" xfId="11070" xr:uid="{C10BDFFB-CFC9-48CD-97BE-8CEEF520EAA9}"/>
    <cellStyle name="20% - Énfasis4 2 10 2 2 3" xfId="11071" xr:uid="{F850A9E5-3549-4DC1-B017-DF2A24CBF63C}"/>
    <cellStyle name="20% - Énfasis4 2 10 2 2 3 2" xfId="11072" xr:uid="{B4F90C8E-EB60-40F2-8105-2B9707359F70}"/>
    <cellStyle name="20% - Énfasis4 2 10 2 2 3 2 2" xfId="11073" xr:uid="{6EDA62AD-6BFA-4165-A5C8-A468A156D041}"/>
    <cellStyle name="20% - Énfasis4 2 10 2 2 3 3" xfId="11074" xr:uid="{C49189D5-67AD-4F9F-997D-55EA54183983}"/>
    <cellStyle name="20% - Énfasis4 2 10 2 2 4" xfId="11075" xr:uid="{709E9A9E-1AE6-4342-9C12-4CDCCA50FCF4}"/>
    <cellStyle name="20% - Énfasis4 2 10 2 2 4 2" xfId="11076" xr:uid="{86877D9A-3DD7-4D6D-BE48-ACD04C172882}"/>
    <cellStyle name="20% - Énfasis4 2 10 2 2 5" xfId="11077" xr:uid="{F5D33E6F-5D44-4F34-8377-00351BFF059A}"/>
    <cellStyle name="20% - Énfasis4 2 10 2 3" xfId="11078" xr:uid="{17673CF2-F0D1-4D6F-81CB-D2E9DAE76258}"/>
    <cellStyle name="20% - Énfasis4 2 10 2 3 2" xfId="11079" xr:uid="{E28B1BA6-80D1-4B67-9E57-5B0969FB4AAA}"/>
    <cellStyle name="20% - Énfasis4 2 10 2 3 2 2" xfId="11080" xr:uid="{F89F196E-B6C6-4388-8763-30E9D7176D7B}"/>
    <cellStyle name="20% - Énfasis4 2 10 2 3 2 2 2" xfId="11081" xr:uid="{27084E81-40B7-4EE3-BCD7-5EE316760762}"/>
    <cellStyle name="20% - Énfasis4 2 10 2 3 2 3" xfId="11082" xr:uid="{AA634986-EBEA-4BE8-B3CC-35C6CC55A92E}"/>
    <cellStyle name="20% - Énfasis4 2 10 2 3 3" xfId="11083" xr:uid="{DB1A521F-25A5-4C71-AA60-AD1127829F5A}"/>
    <cellStyle name="20% - Énfasis4 2 10 2 3 3 2" xfId="11084" xr:uid="{2E2BC41D-1BAB-4139-82F4-43E0187F358A}"/>
    <cellStyle name="20% - Énfasis4 2 10 2 3 4" xfId="11085" xr:uid="{9EAFDF5F-D066-4CF6-802A-17F5BDE43148}"/>
    <cellStyle name="20% - Énfasis4 2 10 2 4" xfId="11086" xr:uid="{9A4F22FE-00E2-40DF-AED5-4E2502F0754A}"/>
    <cellStyle name="20% - Énfasis4 2 10 2 4 2" xfId="11087" xr:uid="{4FB722AB-7707-4D84-A295-16CDE95547B0}"/>
    <cellStyle name="20% - Énfasis4 2 10 2 4 2 2" xfId="11088" xr:uid="{CC1EEF33-50DA-4C46-B0FF-306EA9E8ED23}"/>
    <cellStyle name="20% - Énfasis4 2 10 2 4 3" xfId="11089" xr:uid="{D93D38E5-C86B-419A-8FBE-33AB14CB5208}"/>
    <cellStyle name="20% - Énfasis4 2 10 2 5" xfId="11090" xr:uid="{8C67074D-4F51-492B-B904-70FEF081FA71}"/>
    <cellStyle name="20% - Énfasis4 2 10 2 5 2" xfId="11091" xr:uid="{D6C47FD9-ECBD-49F9-BE9C-920D01876A08}"/>
    <cellStyle name="20% - Énfasis4 2 10 2 6" xfId="11092" xr:uid="{EB9BAB82-713C-4FBB-8F08-6438FC05FAD4}"/>
    <cellStyle name="20% - Énfasis4 2 10 3" xfId="11093" xr:uid="{06AA9EEE-1DB3-4C6E-A2B2-6660F2E11627}"/>
    <cellStyle name="20% - Énfasis4 2 10 3 2" xfId="11094" xr:uid="{81552D6E-B5A9-40B7-BAE4-38F3DECEBD3C}"/>
    <cellStyle name="20% - Énfasis4 2 10 3 2 2" xfId="11095" xr:uid="{07A17BB9-1D21-4A6B-8928-C517521C7D1D}"/>
    <cellStyle name="20% - Énfasis4 2 10 3 2 2 2" xfId="11096" xr:uid="{8C574637-AD44-485C-B54D-03AE30257827}"/>
    <cellStyle name="20% - Énfasis4 2 10 3 2 2 2 2" xfId="11097" xr:uid="{E5EC1830-2240-471C-AB8B-A684204772C4}"/>
    <cellStyle name="20% - Énfasis4 2 10 3 2 2 3" xfId="11098" xr:uid="{8D71C216-DDCF-4AB9-B6CA-8BEDA7758E65}"/>
    <cellStyle name="20% - Énfasis4 2 10 3 2 3" xfId="11099" xr:uid="{467DBDA7-8702-4307-8471-1502DA52A082}"/>
    <cellStyle name="20% - Énfasis4 2 10 3 2 3 2" xfId="11100" xr:uid="{70A949AD-AE4C-4BAB-88FB-82656DFEF204}"/>
    <cellStyle name="20% - Énfasis4 2 10 3 2 4" xfId="11101" xr:uid="{A935F8C3-CBED-4457-B98A-A42714026B9B}"/>
    <cellStyle name="20% - Énfasis4 2 10 3 3" xfId="11102" xr:uid="{F09BA6CD-EBCA-412B-8295-B47728C31E7C}"/>
    <cellStyle name="20% - Énfasis4 2 10 3 3 2" xfId="11103" xr:uid="{3DE03536-D588-425B-AB29-A8963FB5D735}"/>
    <cellStyle name="20% - Énfasis4 2 10 3 3 2 2" xfId="11104" xr:uid="{2049CECF-DF8C-41A1-8370-3BC0486B5CA6}"/>
    <cellStyle name="20% - Énfasis4 2 10 3 3 3" xfId="11105" xr:uid="{01CBF1EA-5A69-46AC-80D9-1750759E11C7}"/>
    <cellStyle name="20% - Énfasis4 2 10 3 4" xfId="11106" xr:uid="{5281BC0C-0AD2-47F9-B9B0-3620D8199442}"/>
    <cellStyle name="20% - Énfasis4 2 10 3 4 2" xfId="11107" xr:uid="{41239027-9EE2-408F-87DE-5CDEFF17D8A6}"/>
    <cellStyle name="20% - Énfasis4 2 10 3 5" xfId="11108" xr:uid="{2C420F8C-8CBA-4DCC-A0F6-77E0AF5985D4}"/>
    <cellStyle name="20% - Énfasis4 2 10 4" xfId="11109" xr:uid="{131573F7-4A0D-44FD-8CA0-D38A2CD025F5}"/>
    <cellStyle name="20% - Énfasis4 2 10 4 2" xfId="11110" xr:uid="{D55B6341-E28E-459C-B961-6AB0ED410E53}"/>
    <cellStyle name="20% - Énfasis4 2 10 4 2 2" xfId="11111" xr:uid="{BF77ACDC-FD32-495D-99D7-17E3B61E7FC1}"/>
    <cellStyle name="20% - Énfasis4 2 10 4 2 2 2" xfId="11112" xr:uid="{03F9F684-6B7B-440C-A484-D8E81E5992EF}"/>
    <cellStyle name="20% - Énfasis4 2 10 4 2 3" xfId="11113" xr:uid="{549FE090-2509-467B-8C96-D7BF330EBB99}"/>
    <cellStyle name="20% - Énfasis4 2 10 4 3" xfId="11114" xr:uid="{4A1A7B5D-1B53-405B-8283-5C5707273300}"/>
    <cellStyle name="20% - Énfasis4 2 10 4 3 2" xfId="11115" xr:uid="{CD5A5E09-C03F-4F77-B5B5-88CFF7906F2A}"/>
    <cellStyle name="20% - Énfasis4 2 10 4 4" xfId="11116" xr:uid="{79BAA828-5872-402F-8044-6D7AE9A98B2B}"/>
    <cellStyle name="20% - Énfasis4 2 10 5" xfId="11117" xr:uid="{08B052F1-1F56-4384-BC6C-7D29AA6DBCCD}"/>
    <cellStyle name="20% - Énfasis4 2 10 5 2" xfId="11118" xr:uid="{AA9F20E4-83A0-49AC-985C-D31931CCA919}"/>
    <cellStyle name="20% - Énfasis4 2 10 5 2 2" xfId="11119" xr:uid="{2995E6EE-6E97-495B-B831-53D3CD3E45FF}"/>
    <cellStyle name="20% - Énfasis4 2 10 5 3" xfId="11120" xr:uid="{AB701868-6F42-49CF-95C6-2FC4A538FC02}"/>
    <cellStyle name="20% - Énfasis4 2 10 6" xfId="11121" xr:uid="{41D181DA-32E3-4C35-90B4-39F7FFBCE1D2}"/>
    <cellStyle name="20% - Énfasis4 2 10 6 2" xfId="11122" xr:uid="{DFAE90E4-034A-4794-B43E-F9088F0716FA}"/>
    <cellStyle name="20% - Énfasis4 2 10 7" xfId="11123" xr:uid="{08022749-7B58-44B7-AF88-EF79DFBFCCBA}"/>
    <cellStyle name="20% - Énfasis4 2 11" xfId="11124" xr:uid="{F44C1DEF-5857-4137-ADDC-3AE02375B940}"/>
    <cellStyle name="20% - Énfasis4 2 11 2" xfId="11125" xr:uid="{DAC6A7B0-4CC5-43CD-B7B2-CAEF8A0F7C85}"/>
    <cellStyle name="20% - Énfasis4 2 11 2 2" xfId="11126" xr:uid="{E7A7DEAC-8D6E-4436-80C6-EEA6C531CC1D}"/>
    <cellStyle name="20% - Énfasis4 2 11 2 2 2" xfId="11127" xr:uid="{8A4A1AED-7B58-4735-9D71-CBE30D389BB4}"/>
    <cellStyle name="20% - Énfasis4 2 11 2 2 2 2" xfId="11128" xr:uid="{7E820664-6544-42B7-9D81-A58FA054A5A7}"/>
    <cellStyle name="20% - Énfasis4 2 11 2 2 2 2 2" xfId="11129" xr:uid="{5164D481-EE0C-4359-9063-CA3946C70C7A}"/>
    <cellStyle name="20% - Énfasis4 2 11 2 2 2 2 2 2" xfId="11130" xr:uid="{EB90728E-5F29-4E8D-AA83-651148AD9AED}"/>
    <cellStyle name="20% - Énfasis4 2 11 2 2 2 2 3" xfId="11131" xr:uid="{E5629549-A6CF-435B-9968-85A40327DA0C}"/>
    <cellStyle name="20% - Énfasis4 2 11 2 2 2 3" xfId="11132" xr:uid="{6AF95EB0-5B85-43A4-9192-7386D7096CB1}"/>
    <cellStyle name="20% - Énfasis4 2 11 2 2 2 3 2" xfId="11133" xr:uid="{96A61895-F9D9-4A95-BDE0-8A0120380746}"/>
    <cellStyle name="20% - Énfasis4 2 11 2 2 2 4" xfId="11134" xr:uid="{FEE86556-AE47-4495-969D-676EC303B8FA}"/>
    <cellStyle name="20% - Énfasis4 2 11 2 2 3" xfId="11135" xr:uid="{4D053E87-32A8-4F8C-93C6-B9250790E606}"/>
    <cellStyle name="20% - Énfasis4 2 11 2 2 3 2" xfId="11136" xr:uid="{02B66F6B-D50A-43D7-82D5-056E3CBB4648}"/>
    <cellStyle name="20% - Énfasis4 2 11 2 2 3 2 2" xfId="11137" xr:uid="{B27DC412-2B2C-4D17-A7FA-1C0145E7F2FB}"/>
    <cellStyle name="20% - Énfasis4 2 11 2 2 3 3" xfId="11138" xr:uid="{E3AEE36B-0E79-4580-8FA3-699E5E119E4B}"/>
    <cellStyle name="20% - Énfasis4 2 11 2 2 4" xfId="11139" xr:uid="{06B5EE18-C608-4481-BA0B-89B3AD8E4DFB}"/>
    <cellStyle name="20% - Énfasis4 2 11 2 2 4 2" xfId="11140" xr:uid="{CCB2A795-55CE-42E8-9CB4-8E65126D47E2}"/>
    <cellStyle name="20% - Énfasis4 2 11 2 2 5" xfId="11141" xr:uid="{E31717EF-98D4-4356-AF80-E28E1B46E9DF}"/>
    <cellStyle name="20% - Énfasis4 2 11 2 3" xfId="11142" xr:uid="{11DD968B-B9D2-4F4B-9551-7C5B49FD16EC}"/>
    <cellStyle name="20% - Énfasis4 2 11 2 3 2" xfId="11143" xr:uid="{B0705849-AD1E-4203-A59D-D68984D220D0}"/>
    <cellStyle name="20% - Énfasis4 2 11 2 3 2 2" xfId="11144" xr:uid="{CA645B07-B71C-4E1F-9EE7-DF23BF0DE320}"/>
    <cellStyle name="20% - Énfasis4 2 11 2 3 2 2 2" xfId="11145" xr:uid="{E0213995-B16C-4640-B7FF-8D9EAD0B5BFC}"/>
    <cellStyle name="20% - Énfasis4 2 11 2 3 2 3" xfId="11146" xr:uid="{454B660B-D579-4CCA-837B-D2184587C013}"/>
    <cellStyle name="20% - Énfasis4 2 11 2 3 3" xfId="11147" xr:uid="{7ADC07D2-B63B-49E8-97C0-69F63949FB42}"/>
    <cellStyle name="20% - Énfasis4 2 11 2 3 3 2" xfId="11148" xr:uid="{B8EF1A74-3541-4119-A4E1-CF83686DA2FF}"/>
    <cellStyle name="20% - Énfasis4 2 11 2 3 4" xfId="11149" xr:uid="{2E57D34D-020F-430D-BE76-BDAB95200363}"/>
    <cellStyle name="20% - Énfasis4 2 11 2 4" xfId="11150" xr:uid="{49FF1A87-1310-4B1C-B66C-0CE0092D29D8}"/>
    <cellStyle name="20% - Énfasis4 2 11 2 4 2" xfId="11151" xr:uid="{5019028A-00BC-458B-BD5A-486288212B24}"/>
    <cellStyle name="20% - Énfasis4 2 11 2 4 2 2" xfId="11152" xr:uid="{DBE0B44C-9339-49AF-96CB-9D8E72C4422D}"/>
    <cellStyle name="20% - Énfasis4 2 11 2 4 3" xfId="11153" xr:uid="{F4C87A9B-4E12-4B99-907C-B7138B0087C5}"/>
    <cellStyle name="20% - Énfasis4 2 11 2 5" xfId="11154" xr:uid="{0DB73554-64EA-490C-ABB5-56F6692E0E9B}"/>
    <cellStyle name="20% - Énfasis4 2 11 2 5 2" xfId="11155" xr:uid="{CDC8FCD7-33C7-44D9-B461-324F3DD2C505}"/>
    <cellStyle name="20% - Énfasis4 2 11 2 6" xfId="11156" xr:uid="{25989C7F-06B7-407B-8EB1-327CFFBEF85F}"/>
    <cellStyle name="20% - Énfasis4 2 11 3" xfId="11157" xr:uid="{8915CC50-0FF0-4C5C-88C6-69E0917A74B7}"/>
    <cellStyle name="20% - Énfasis4 2 11 3 2" xfId="11158" xr:uid="{36DF553D-F5C9-4A6B-8BA6-4EA013CEC58D}"/>
    <cellStyle name="20% - Énfasis4 2 11 3 2 2" xfId="11159" xr:uid="{199906AE-69AA-4CA2-95EC-3C7F2F01049C}"/>
    <cellStyle name="20% - Énfasis4 2 11 3 2 2 2" xfId="11160" xr:uid="{7B8A5DF4-054A-4C4E-989C-2DFDCF4BAFD5}"/>
    <cellStyle name="20% - Énfasis4 2 11 3 2 2 2 2" xfId="11161" xr:uid="{71AC928E-55B7-49E9-88C2-FEA695B68F81}"/>
    <cellStyle name="20% - Énfasis4 2 11 3 2 2 3" xfId="11162" xr:uid="{570C5713-8197-4521-8431-E82C8DFBA5DD}"/>
    <cellStyle name="20% - Énfasis4 2 11 3 2 3" xfId="11163" xr:uid="{9B94B156-BD74-4906-9259-AA0BAF5CAB93}"/>
    <cellStyle name="20% - Énfasis4 2 11 3 2 3 2" xfId="11164" xr:uid="{1D1367D3-5E63-4C3F-99E7-EDD79451AC2A}"/>
    <cellStyle name="20% - Énfasis4 2 11 3 2 4" xfId="11165" xr:uid="{F2758F1B-4C85-4477-A71A-7534244F88BC}"/>
    <cellStyle name="20% - Énfasis4 2 11 3 3" xfId="11166" xr:uid="{A1C045F4-C1EE-4189-9C53-6A3C5C00D339}"/>
    <cellStyle name="20% - Énfasis4 2 11 3 3 2" xfId="11167" xr:uid="{53DCB169-4D30-48AB-92BF-BA9E32632BAF}"/>
    <cellStyle name="20% - Énfasis4 2 11 3 3 2 2" xfId="11168" xr:uid="{4D4251ED-7D6C-4059-A667-32C5DDD23E6C}"/>
    <cellStyle name="20% - Énfasis4 2 11 3 3 3" xfId="11169" xr:uid="{1815B67C-1238-4A8C-A414-ABFCBAED66C9}"/>
    <cellStyle name="20% - Énfasis4 2 11 3 4" xfId="11170" xr:uid="{36E1F701-659B-4657-8F75-8B9FC16D7B65}"/>
    <cellStyle name="20% - Énfasis4 2 11 3 4 2" xfId="11171" xr:uid="{E0DDEB8C-F131-489B-A159-3E7BB03F2297}"/>
    <cellStyle name="20% - Énfasis4 2 11 3 5" xfId="11172" xr:uid="{8DCDEC31-1D2F-46AB-8678-1B03A2A22848}"/>
    <cellStyle name="20% - Énfasis4 2 11 4" xfId="11173" xr:uid="{05FDF86A-2D03-439D-A182-2FF77420BD35}"/>
    <cellStyle name="20% - Énfasis4 2 11 4 2" xfId="11174" xr:uid="{47CFB0E6-91ED-4252-A3DD-CEFBCF1E1DC5}"/>
    <cellStyle name="20% - Énfasis4 2 11 4 2 2" xfId="11175" xr:uid="{C2919C92-BA74-4F91-B179-CD1C0086BACD}"/>
    <cellStyle name="20% - Énfasis4 2 11 4 2 2 2" xfId="11176" xr:uid="{DF4AFFE0-2208-4880-B581-B87739707BA8}"/>
    <cellStyle name="20% - Énfasis4 2 11 4 2 3" xfId="11177" xr:uid="{AACDA1AB-9D79-4D01-B575-2C845E17E4A2}"/>
    <cellStyle name="20% - Énfasis4 2 11 4 3" xfId="11178" xr:uid="{0C948DBA-BC1E-44BF-B029-ED2D0BAB0E55}"/>
    <cellStyle name="20% - Énfasis4 2 11 4 3 2" xfId="11179" xr:uid="{73E4B444-71BF-4E23-97EF-F8B938C1BB17}"/>
    <cellStyle name="20% - Énfasis4 2 11 4 4" xfId="11180" xr:uid="{5F472361-62DF-428F-923D-C768AC129583}"/>
    <cellStyle name="20% - Énfasis4 2 11 5" xfId="11181" xr:uid="{5626E0D3-9326-416D-80D3-5D20E0D29305}"/>
    <cellStyle name="20% - Énfasis4 2 11 5 2" xfId="11182" xr:uid="{28DFFF6B-2A31-4602-9891-BABA822C6020}"/>
    <cellStyle name="20% - Énfasis4 2 11 5 2 2" xfId="11183" xr:uid="{25AAA48B-B603-4D53-8E2E-C77C20807AD0}"/>
    <cellStyle name="20% - Énfasis4 2 11 5 3" xfId="11184" xr:uid="{E14FC84F-231E-4E67-AF45-B2AF31F38888}"/>
    <cellStyle name="20% - Énfasis4 2 11 6" xfId="11185" xr:uid="{FBFC089B-BABB-420F-ABD3-EC0C01DCF2F2}"/>
    <cellStyle name="20% - Énfasis4 2 11 6 2" xfId="11186" xr:uid="{7684DE54-9689-4AB2-A187-89DA3CE26FC5}"/>
    <cellStyle name="20% - Énfasis4 2 11 7" xfId="11187" xr:uid="{AE92842C-5B48-4A25-9642-5097172BEB13}"/>
    <cellStyle name="20% - Énfasis4 2 12" xfId="11188" xr:uid="{414F1A09-B6D8-47DF-BBE1-3F3DAFB3A4BA}"/>
    <cellStyle name="20% - Énfasis4 2 12 2" xfId="11189" xr:uid="{0BCFC5EE-EDEA-4153-8328-1FF4E133A50A}"/>
    <cellStyle name="20% - Énfasis4 2 12 2 2" xfId="11190" xr:uid="{D06D84D2-4323-42BB-B2EA-8DB965291E02}"/>
    <cellStyle name="20% - Énfasis4 2 12 2 2 2" xfId="11191" xr:uid="{A70D1A84-D515-4C7C-A30D-E355D813C1D1}"/>
    <cellStyle name="20% - Énfasis4 2 12 2 2 2 2" xfId="11192" xr:uid="{412380E8-FFF4-4B09-B8B5-8C9716A05960}"/>
    <cellStyle name="20% - Énfasis4 2 12 2 2 2 2 2" xfId="11193" xr:uid="{918D597B-6016-4F3F-8854-39686C86D0A5}"/>
    <cellStyle name="20% - Énfasis4 2 12 2 2 2 3" xfId="11194" xr:uid="{3366840A-09B2-4159-9292-67F0E256D186}"/>
    <cellStyle name="20% - Énfasis4 2 12 2 2 3" xfId="11195" xr:uid="{37EB9175-1D82-4983-BB77-89DFE8672C3E}"/>
    <cellStyle name="20% - Énfasis4 2 12 2 2 3 2" xfId="11196" xr:uid="{4BD6E075-896C-4E65-8BD5-7E13452D03D6}"/>
    <cellStyle name="20% - Énfasis4 2 12 2 2 4" xfId="11197" xr:uid="{C3AD2977-6A84-4748-89E5-DBD37294ED1D}"/>
    <cellStyle name="20% - Énfasis4 2 12 2 3" xfId="11198" xr:uid="{35D1B1BA-A869-447C-8466-F26C60153F8C}"/>
    <cellStyle name="20% - Énfasis4 2 12 2 3 2" xfId="11199" xr:uid="{A0B0B2CF-4E47-4D4E-B145-364DBD7A8CE4}"/>
    <cellStyle name="20% - Énfasis4 2 12 2 3 2 2" xfId="11200" xr:uid="{880DD537-1C0E-42CB-874E-2725D04F34C4}"/>
    <cellStyle name="20% - Énfasis4 2 12 2 3 3" xfId="11201" xr:uid="{7D10EE82-3200-4CA1-8950-139081AB0916}"/>
    <cellStyle name="20% - Énfasis4 2 12 2 4" xfId="11202" xr:uid="{E9EE8F2E-4C2D-4C37-8154-6925190F3C90}"/>
    <cellStyle name="20% - Énfasis4 2 12 2 4 2" xfId="11203" xr:uid="{175488AD-7E5D-4441-B1A9-CCA63D30178C}"/>
    <cellStyle name="20% - Énfasis4 2 12 2 5" xfId="11204" xr:uid="{79E5C38E-D71E-4603-9824-59957E66D902}"/>
    <cellStyle name="20% - Énfasis4 2 12 3" xfId="11205" xr:uid="{37B3B696-A3AE-46FE-9D9E-8A11DA55951C}"/>
    <cellStyle name="20% - Énfasis4 2 12 3 2" xfId="11206" xr:uid="{15F64BBD-5F64-4928-B4CF-A53E71D73683}"/>
    <cellStyle name="20% - Énfasis4 2 12 3 2 2" xfId="11207" xr:uid="{42A8747E-416C-4622-BE03-4F2E103D4A54}"/>
    <cellStyle name="20% - Énfasis4 2 12 3 2 2 2" xfId="11208" xr:uid="{D71A9922-F95A-4B20-820A-D5FB8128B2B4}"/>
    <cellStyle name="20% - Énfasis4 2 12 3 2 3" xfId="11209" xr:uid="{07EC6345-4305-41EA-A3AA-3038285C470A}"/>
    <cellStyle name="20% - Énfasis4 2 12 3 3" xfId="11210" xr:uid="{444F4C79-4B5E-44CA-9E30-7A951E12A908}"/>
    <cellStyle name="20% - Énfasis4 2 12 3 3 2" xfId="11211" xr:uid="{E4CB0AA1-4ED9-4657-AA41-63E5E5A919FB}"/>
    <cellStyle name="20% - Énfasis4 2 12 3 4" xfId="11212" xr:uid="{0A8CD12F-35FF-433A-8495-559CAD77351A}"/>
    <cellStyle name="20% - Énfasis4 2 12 4" xfId="11213" xr:uid="{9CCA3DBD-722A-4BDF-8E65-EAEBC223F203}"/>
    <cellStyle name="20% - Énfasis4 2 12 4 2" xfId="11214" xr:uid="{526D67E6-A9D7-4318-8C47-1AE8FE00DBAC}"/>
    <cellStyle name="20% - Énfasis4 2 12 4 2 2" xfId="11215" xr:uid="{262BD6F7-9C9B-4643-A425-7859C006F5EE}"/>
    <cellStyle name="20% - Énfasis4 2 12 4 3" xfId="11216" xr:uid="{B48ADB06-530A-4FF2-83ED-570C56C24F75}"/>
    <cellStyle name="20% - Énfasis4 2 12 5" xfId="11217" xr:uid="{19A1F267-198E-4F5E-88DD-01624718870C}"/>
    <cellStyle name="20% - Énfasis4 2 12 5 2" xfId="11218" xr:uid="{CDFABA06-EBA0-4A69-95A5-8036B8ADB247}"/>
    <cellStyle name="20% - Énfasis4 2 12 6" xfId="11219" xr:uid="{0B246D01-BEB9-415C-A4E0-1E80CE877722}"/>
    <cellStyle name="20% - Énfasis4 2 13" xfId="11220" xr:uid="{51D5BFE5-1589-4F8F-86CC-BC938245DC99}"/>
    <cellStyle name="20% - Énfasis4 2 13 2" xfId="11221" xr:uid="{45D23F21-E4BA-4616-81C4-66AD78164437}"/>
    <cellStyle name="20% - Énfasis4 2 13 2 2" xfId="11222" xr:uid="{6B9B6071-6A33-4851-9B51-AEC3A56CBB1D}"/>
    <cellStyle name="20% - Énfasis4 2 13 2 2 2" xfId="11223" xr:uid="{606C2C7B-1106-42F0-9395-B0ED731BDFF3}"/>
    <cellStyle name="20% - Énfasis4 2 13 2 2 2 2" xfId="11224" xr:uid="{EDD61ADF-DA16-4361-9D1B-573D630A4328}"/>
    <cellStyle name="20% - Énfasis4 2 13 2 2 3" xfId="11225" xr:uid="{CB01E3DA-ED99-448D-A100-240E014CFCBA}"/>
    <cellStyle name="20% - Énfasis4 2 13 2 3" xfId="11226" xr:uid="{83B2E0CA-7356-4FAC-9442-7D1089F0C64D}"/>
    <cellStyle name="20% - Énfasis4 2 13 2 3 2" xfId="11227" xr:uid="{70FD3C51-FB1E-4ECF-8CCB-F7CBCC4BFAE6}"/>
    <cellStyle name="20% - Énfasis4 2 13 2 4" xfId="11228" xr:uid="{88D4235F-EBE7-4003-B769-6F1C33F0265E}"/>
    <cellStyle name="20% - Énfasis4 2 13 3" xfId="11229" xr:uid="{1E1085C3-8011-44DC-8EAA-10579D4555C4}"/>
    <cellStyle name="20% - Énfasis4 2 13 3 2" xfId="11230" xr:uid="{8F5987DB-1F51-4B64-B118-71EA921C7346}"/>
    <cellStyle name="20% - Énfasis4 2 13 3 2 2" xfId="11231" xr:uid="{B0EA74FD-8D3B-4304-A01B-B0BB298E970A}"/>
    <cellStyle name="20% - Énfasis4 2 13 3 3" xfId="11232" xr:uid="{C7E99415-E220-4020-A031-C504ED8637F9}"/>
    <cellStyle name="20% - Énfasis4 2 13 4" xfId="11233" xr:uid="{EBFC1C78-7227-45CF-9ED2-B88636D47656}"/>
    <cellStyle name="20% - Énfasis4 2 13 4 2" xfId="11234" xr:uid="{C94F2B38-C19D-4A0D-B2B4-C943008F2D5A}"/>
    <cellStyle name="20% - Énfasis4 2 13 5" xfId="11235" xr:uid="{6E34FAB6-22C8-468E-8183-5411EE4CA8F7}"/>
    <cellStyle name="20% - Énfasis4 2 14" xfId="11236" xr:uid="{6F2C80A0-E093-4F87-A407-5F1241DC3961}"/>
    <cellStyle name="20% - Énfasis4 2 14 2" xfId="11237" xr:uid="{C2A8260F-D082-42CB-9496-39D2FF4E65EE}"/>
    <cellStyle name="20% - Énfasis4 2 14 2 2" xfId="11238" xr:uid="{4FAA4DC3-F6E9-4534-A94F-E19EAF5BED58}"/>
    <cellStyle name="20% - Énfasis4 2 14 2 2 2" xfId="11239" xr:uid="{E693822A-E1F1-4985-A90D-136EBC4FDD37}"/>
    <cellStyle name="20% - Énfasis4 2 14 2 3" xfId="11240" xr:uid="{BE0F32AB-170D-46CB-A241-712038899D0A}"/>
    <cellStyle name="20% - Énfasis4 2 14 3" xfId="11241" xr:uid="{D735179D-3BC6-4D83-8B91-8B3365396B95}"/>
    <cellStyle name="20% - Énfasis4 2 14 3 2" xfId="11242" xr:uid="{D1916D24-F0FC-4416-BA43-58929A18C204}"/>
    <cellStyle name="20% - Énfasis4 2 14 4" xfId="11243" xr:uid="{785C85B9-933A-4FCD-8A22-6FD41C547691}"/>
    <cellStyle name="20% - Énfasis4 2 15" xfId="11244" xr:uid="{FD002166-D5F0-4B39-A8CC-3A2B88E5F10C}"/>
    <cellStyle name="20% - Énfasis4 2 15 2" xfId="11245" xr:uid="{2AFCF061-2927-49A4-97B1-5496566B7C6C}"/>
    <cellStyle name="20% - Énfasis4 2 15 2 2" xfId="11246" xr:uid="{6FD2E922-EE97-4860-80D6-28C5095D390A}"/>
    <cellStyle name="20% - Énfasis4 2 15 3" xfId="11247" xr:uid="{E38178C1-630E-4791-921B-0FB9E5A296B1}"/>
    <cellStyle name="20% - Énfasis4 2 16" xfId="11248" xr:uid="{F2649678-31CE-443B-B874-6E8A461E2C38}"/>
    <cellStyle name="20% - Énfasis4 2 16 2" xfId="11249" xr:uid="{BBB07BAE-CDB5-4854-BCB5-E50B8218B864}"/>
    <cellStyle name="20% - Énfasis4 2 17" xfId="11250" xr:uid="{16BA06E7-7233-486B-AF0B-5EC9DFFF4995}"/>
    <cellStyle name="20% - Énfasis4 2 18" xfId="11251" xr:uid="{D85BAA08-7EAB-44E8-A547-22A7DFC1BC4D}"/>
    <cellStyle name="20% - Énfasis4 2 19" xfId="11252" xr:uid="{61D8A5D7-CC40-4998-8B91-B77D46D89FA9}"/>
    <cellStyle name="20% - Énfasis4 2 2" xfId="11253" xr:uid="{1D6FB3B2-F3B9-4176-BA37-7C09D8070954}"/>
    <cellStyle name="20% - Énfasis4 2 2 10" xfId="11254" xr:uid="{5291D74C-A209-4A58-ACFA-BD1424BD23A8}"/>
    <cellStyle name="20% - Énfasis4 2 2 11" xfId="11255" xr:uid="{778F8755-012C-4339-9AC5-D6050760694E}"/>
    <cellStyle name="20% - Énfasis4 2 2 12" xfId="11256" xr:uid="{D8E81554-C877-4B75-95B6-F3EAE8637A9F}"/>
    <cellStyle name="20% - Énfasis4 2 2 13" xfId="11257" xr:uid="{143E4FC1-FE74-4203-BA5B-31A9F74CD5E5}"/>
    <cellStyle name="20% - Énfasis4 2 2 14" xfId="32665" xr:uid="{760E2938-3652-4C65-AAB7-A3898643868E}"/>
    <cellStyle name="20% - Énfasis4 2 2 2" xfId="11258" xr:uid="{82330025-6CD6-4ACE-83C8-DACCE01449DF}"/>
    <cellStyle name="20% - Énfasis4 2 2 2 10" xfId="11259" xr:uid="{699AD89D-DDCE-4A8C-B950-08CE93649794}"/>
    <cellStyle name="20% - Énfasis4 2 2 2 11" xfId="11260" xr:uid="{FACC2889-3A72-4CA3-BD02-9B2B02754AC5}"/>
    <cellStyle name="20% - Énfasis4 2 2 2 2" xfId="11261" xr:uid="{4B070C61-C397-4AB6-BFC7-C6C6625F9A33}"/>
    <cellStyle name="20% - Énfasis4 2 2 2 2 10" xfId="11262" xr:uid="{8391BFE0-D28B-4497-9A68-2B2EAF5D41F2}"/>
    <cellStyle name="20% - Énfasis4 2 2 2 2 2" xfId="11263" xr:uid="{06B12C2E-49BB-47B0-848B-9A8F2025CD1F}"/>
    <cellStyle name="20% - Énfasis4 2 2 2 2 2 2" xfId="11264" xr:uid="{777B86F6-EA3A-497F-89D2-4C89A95FFD18}"/>
    <cellStyle name="20% - Énfasis4 2 2 2 2 2 2 2" xfId="11265" xr:uid="{31FA864F-EB2A-4960-B5E4-9AE98BF6FAD5}"/>
    <cellStyle name="20% - Énfasis4 2 2 2 2 2 2 2 2" xfId="11266" xr:uid="{C77AAD68-89D2-4923-A510-FD6BDBEC9185}"/>
    <cellStyle name="20% - Énfasis4 2 2 2 2 2 2 2 2 2" xfId="11267" xr:uid="{FBFC2C13-3D52-4587-83D9-C3103264B1C7}"/>
    <cellStyle name="20% - Énfasis4 2 2 2 2 2 2 2 3" xfId="11268" xr:uid="{DAAA947A-3AFD-44DF-94DC-A431ABCB9C91}"/>
    <cellStyle name="20% - Énfasis4 2 2 2 2 2 2 3" xfId="11269" xr:uid="{70E088EC-5BD0-48D9-86EF-F5E1EFB10C81}"/>
    <cellStyle name="20% - Énfasis4 2 2 2 2 2 2 3 2" xfId="11270" xr:uid="{19FDE0B8-B4D4-466D-A2CE-F2BA50A29BCA}"/>
    <cellStyle name="20% - Énfasis4 2 2 2 2 2 2 4" xfId="11271" xr:uid="{D63E6600-BC4E-4587-8146-1C072C985495}"/>
    <cellStyle name="20% - Énfasis4 2 2 2 2 2 3" xfId="11272" xr:uid="{B5285045-553E-4D35-BB63-D15F665BC8FF}"/>
    <cellStyle name="20% - Énfasis4 2 2 2 2 2 3 2" xfId="11273" xr:uid="{A9B12613-41A8-4092-B934-C879CD27F04E}"/>
    <cellStyle name="20% - Énfasis4 2 2 2 2 2 3 2 2" xfId="11274" xr:uid="{645E58A2-93D8-4AEF-BC86-20A269EA0B89}"/>
    <cellStyle name="20% - Énfasis4 2 2 2 2 2 3 3" xfId="11275" xr:uid="{11E2BDBE-9F0C-48BD-B651-E919E45813F2}"/>
    <cellStyle name="20% - Énfasis4 2 2 2 2 2 4" xfId="11276" xr:uid="{9C5F5796-CE8D-4401-B269-4086DC82FED5}"/>
    <cellStyle name="20% - Énfasis4 2 2 2 2 2 4 2" xfId="11277" xr:uid="{E5B0986A-FD93-4AE8-A5C3-7CC8C09E3FFA}"/>
    <cellStyle name="20% - Énfasis4 2 2 2 2 2 5" xfId="11278" xr:uid="{167D6D6E-793D-4312-B882-0C0D934907BF}"/>
    <cellStyle name="20% - Énfasis4 2 2 2 2 3" xfId="11279" xr:uid="{FE496106-D28D-42C4-8751-58AD24897492}"/>
    <cellStyle name="20% - Énfasis4 2 2 2 2 3 2" xfId="11280" xr:uid="{FDCDE10E-59AA-4FD2-B4B7-483A712CD263}"/>
    <cellStyle name="20% - Énfasis4 2 2 2 2 3 2 2" xfId="11281" xr:uid="{B045D575-46BC-4D5C-8750-FCBBB7DB94BE}"/>
    <cellStyle name="20% - Énfasis4 2 2 2 2 3 2 2 2" xfId="11282" xr:uid="{78FA0F9E-BE86-4330-87A5-56C63B090A46}"/>
    <cellStyle name="20% - Énfasis4 2 2 2 2 3 2 3" xfId="11283" xr:uid="{10F0C64E-478F-475D-BEBF-5CFCBAAED35D}"/>
    <cellStyle name="20% - Énfasis4 2 2 2 2 3 3" xfId="11284" xr:uid="{898A4DA0-1A32-4396-B256-FA39A54E5942}"/>
    <cellStyle name="20% - Énfasis4 2 2 2 2 3 3 2" xfId="11285" xr:uid="{4AA72F12-6257-443B-BA90-9D368E09B814}"/>
    <cellStyle name="20% - Énfasis4 2 2 2 2 3 4" xfId="11286" xr:uid="{14DC67D9-2F61-4ED9-BC5D-A4F13D31415E}"/>
    <cellStyle name="20% - Énfasis4 2 2 2 2 4" xfId="11287" xr:uid="{6AD8D258-61F2-4E98-ABD0-C458C298E747}"/>
    <cellStyle name="20% - Énfasis4 2 2 2 2 4 2" xfId="11288" xr:uid="{9A6128C2-D7FD-4496-BEFF-8756DFED50F7}"/>
    <cellStyle name="20% - Énfasis4 2 2 2 2 4 2 2" xfId="11289" xr:uid="{9A173F67-F482-4CC4-9BED-F34BBD984174}"/>
    <cellStyle name="20% - Énfasis4 2 2 2 2 4 3" xfId="11290" xr:uid="{7180BAA3-165A-4811-A246-1CBDAE269631}"/>
    <cellStyle name="20% - Énfasis4 2 2 2 2 5" xfId="11291" xr:uid="{234ECAD8-1371-400C-A9D9-8AC6D32E6289}"/>
    <cellStyle name="20% - Énfasis4 2 2 2 2 5 2" xfId="11292" xr:uid="{BB87A0B6-0613-43B3-BB5D-114D188F4734}"/>
    <cellStyle name="20% - Énfasis4 2 2 2 2 6" xfId="11293" xr:uid="{61C81638-29D5-4BA4-A4F6-6FEACC24343F}"/>
    <cellStyle name="20% - Énfasis4 2 2 2 2 7" xfId="11294" xr:uid="{82DE65D9-9F71-4B60-999E-BF2B610BB694}"/>
    <cellStyle name="20% - Énfasis4 2 2 2 2 8" xfId="11295" xr:uid="{27FB7904-F93B-41BE-B7E8-E0C1F49B8D02}"/>
    <cellStyle name="20% - Énfasis4 2 2 2 2 9" xfId="11296" xr:uid="{D3D6A6CA-2F10-4E20-BD8D-D8C1B2F401BC}"/>
    <cellStyle name="20% - Énfasis4 2 2 2 2_37. RESULTADO NEGOCIOS YOY" xfId="11297" xr:uid="{2B036BC2-8C91-4CD6-8F9D-D4C919F059F0}"/>
    <cellStyle name="20% - Énfasis4 2 2 2 3" xfId="11298" xr:uid="{B87CF0CC-EC07-4904-9872-F9CE7A6126B4}"/>
    <cellStyle name="20% - Énfasis4 2 2 2 3 2" xfId="11299" xr:uid="{2B8F1384-DB59-49D5-AD51-C039C03D5A6F}"/>
    <cellStyle name="20% - Énfasis4 2 2 2 3 2 2" xfId="11300" xr:uid="{4EE1585E-42BE-45B9-A60E-57B986D9735A}"/>
    <cellStyle name="20% - Énfasis4 2 2 2 3 2 2 2" xfId="11301" xr:uid="{FC49C107-AFA2-428C-A3C8-625DDB02D7D9}"/>
    <cellStyle name="20% - Énfasis4 2 2 2 3 2 2 2 2" xfId="11302" xr:uid="{30F51048-4BC5-4C62-9C2A-7561CD79C550}"/>
    <cellStyle name="20% - Énfasis4 2 2 2 3 2 2 3" xfId="11303" xr:uid="{8547EA75-21BB-412A-B49C-8EB67B28661A}"/>
    <cellStyle name="20% - Énfasis4 2 2 2 3 2 3" xfId="11304" xr:uid="{04CDD540-504F-4DA8-92C8-445D04290C66}"/>
    <cellStyle name="20% - Énfasis4 2 2 2 3 2 3 2" xfId="11305" xr:uid="{8224847B-AC2A-4705-AE61-1D01569DAD9C}"/>
    <cellStyle name="20% - Énfasis4 2 2 2 3 2 4" xfId="11306" xr:uid="{EF66FAFB-41E8-4E17-9689-EB4E92C35CAC}"/>
    <cellStyle name="20% - Énfasis4 2 2 2 3 3" xfId="11307" xr:uid="{C1F9714B-5D60-4E3F-BF21-EB4A0ACB85C5}"/>
    <cellStyle name="20% - Énfasis4 2 2 2 3 3 2" xfId="11308" xr:uid="{1CF87C8B-C783-41A5-803D-CD05E6BEAC27}"/>
    <cellStyle name="20% - Énfasis4 2 2 2 3 3 2 2" xfId="11309" xr:uid="{A1F1ED27-AAE2-49D0-8EAF-863F53242C7E}"/>
    <cellStyle name="20% - Énfasis4 2 2 2 3 3 3" xfId="11310" xr:uid="{58990C52-ADD8-4D4A-9F38-A76B297CD187}"/>
    <cellStyle name="20% - Énfasis4 2 2 2 3 4" xfId="11311" xr:uid="{3D8C10B7-D142-46E9-811B-2A6884E5B500}"/>
    <cellStyle name="20% - Énfasis4 2 2 2 3 4 2" xfId="11312" xr:uid="{E28E1853-0A19-43EA-9B07-23595F3CB28A}"/>
    <cellStyle name="20% - Énfasis4 2 2 2 3 5" xfId="11313" xr:uid="{1973B3FD-013D-4281-A72B-36D7F84B8D8E}"/>
    <cellStyle name="20% - Énfasis4 2 2 2 4" xfId="11314" xr:uid="{C978A638-8F5D-4DCF-9C03-4D2DFF3CE32C}"/>
    <cellStyle name="20% - Énfasis4 2 2 2 4 2" xfId="11315" xr:uid="{8F8B8468-A0F0-4E36-8ED6-C73C98A75575}"/>
    <cellStyle name="20% - Énfasis4 2 2 2 4 2 2" xfId="11316" xr:uid="{77EDBA8C-6FE8-429B-9C04-1BF708D36D3A}"/>
    <cellStyle name="20% - Énfasis4 2 2 2 4 2 2 2" xfId="11317" xr:uid="{F1DE3E92-1AD6-4649-97AD-6E11D26B70D5}"/>
    <cellStyle name="20% - Énfasis4 2 2 2 4 2 3" xfId="11318" xr:uid="{1B771B60-5FCB-4B4A-B0A8-35177043EC84}"/>
    <cellStyle name="20% - Énfasis4 2 2 2 4 3" xfId="11319" xr:uid="{1566E30E-3478-4EA2-B650-A6B3AC38D24E}"/>
    <cellStyle name="20% - Énfasis4 2 2 2 4 3 2" xfId="11320" xr:uid="{6C8D3FF2-1063-4023-87E9-8E67BFDBFCF3}"/>
    <cellStyle name="20% - Énfasis4 2 2 2 4 4" xfId="11321" xr:uid="{6A92C558-F0BB-4B4D-8344-9B772C1FC0CA}"/>
    <cellStyle name="20% - Énfasis4 2 2 2 5" xfId="11322" xr:uid="{50B5879F-9E84-48C0-8A74-AC3B64AF92B6}"/>
    <cellStyle name="20% - Énfasis4 2 2 2 5 2" xfId="11323" xr:uid="{7738448E-514B-4E66-8790-B5D2930886DD}"/>
    <cellStyle name="20% - Énfasis4 2 2 2 5 2 2" xfId="11324" xr:uid="{3D6030FE-1F3B-43CF-A2CF-FED8E85995A1}"/>
    <cellStyle name="20% - Énfasis4 2 2 2 5 3" xfId="11325" xr:uid="{0817D8D9-F408-476C-A396-800879078118}"/>
    <cellStyle name="20% - Énfasis4 2 2 2 6" xfId="11326" xr:uid="{0DFF4210-3CFD-4041-9EA1-27B3C59BEF09}"/>
    <cellStyle name="20% - Énfasis4 2 2 2 6 2" xfId="11327" xr:uid="{162447C1-25E9-4A22-A18A-841F9CC43AAB}"/>
    <cellStyle name="20% - Énfasis4 2 2 2 7" xfId="11328" xr:uid="{CCDDAC7B-00BE-4724-9E57-1494A449270B}"/>
    <cellStyle name="20% - Énfasis4 2 2 2 8" xfId="11329" xr:uid="{BD4F6C97-F767-4E16-9739-91688362F981}"/>
    <cellStyle name="20% - Énfasis4 2 2 2 9" xfId="11330" xr:uid="{32D25112-1A86-4A37-B173-28631C7242A3}"/>
    <cellStyle name="20% - Énfasis4 2 2 2_37. RESULTADO NEGOCIOS YOY" xfId="11331" xr:uid="{1C8E4E62-195E-45F9-A566-4617BE6C19E2}"/>
    <cellStyle name="20% - Énfasis4 2 2 3" xfId="11332" xr:uid="{FDB8A4C7-6769-4BC0-AFEF-BCDE89D127CF}"/>
    <cellStyle name="20% - Énfasis4 2 2 3 10" xfId="11333" xr:uid="{43032DD9-8DAD-4C27-AFE8-A2F324276E3F}"/>
    <cellStyle name="20% - Énfasis4 2 2 3 2" xfId="11334" xr:uid="{BDE025AD-9784-443F-9E6A-F0AECF41CE5A}"/>
    <cellStyle name="20% - Énfasis4 2 2 3 2 2" xfId="11335" xr:uid="{4991EF47-9841-400E-B2A5-C8B4DD09AFBD}"/>
    <cellStyle name="20% - Énfasis4 2 2 3 2 2 2" xfId="11336" xr:uid="{D5E84B17-C1FB-4A76-867F-8A8AEF67C45C}"/>
    <cellStyle name="20% - Énfasis4 2 2 3 2 2 2 2" xfId="11337" xr:uid="{FFA2385D-9FC0-415E-A101-C21A5DD5CB8D}"/>
    <cellStyle name="20% - Énfasis4 2 2 3 2 2 2 2 2" xfId="11338" xr:uid="{952378C7-0ABF-4EA0-9C8D-B75E95A9208B}"/>
    <cellStyle name="20% - Énfasis4 2 2 3 2 2 2 3" xfId="11339" xr:uid="{6693F7E0-E0BF-4223-9C7D-54F75291B1B2}"/>
    <cellStyle name="20% - Énfasis4 2 2 3 2 2 3" xfId="11340" xr:uid="{A07469D8-318F-4E30-920A-7818F871DBB2}"/>
    <cellStyle name="20% - Énfasis4 2 2 3 2 2 3 2" xfId="11341" xr:uid="{14B3F4AC-AE1B-40C3-8892-5207CBA79A4D}"/>
    <cellStyle name="20% - Énfasis4 2 2 3 2 2 4" xfId="11342" xr:uid="{28C2F5F7-7E6B-4EBB-AED7-C02FE163A746}"/>
    <cellStyle name="20% - Énfasis4 2 2 3 2 3" xfId="11343" xr:uid="{8196E82F-0317-49E9-8BA5-C7D8D5A95040}"/>
    <cellStyle name="20% - Énfasis4 2 2 3 2 3 2" xfId="11344" xr:uid="{3EDBF735-507C-4A22-B788-4B607F0689F9}"/>
    <cellStyle name="20% - Énfasis4 2 2 3 2 3 2 2" xfId="11345" xr:uid="{EA14BE34-EDFA-41B4-AA04-E0CA99A14FE2}"/>
    <cellStyle name="20% - Énfasis4 2 2 3 2 3 3" xfId="11346" xr:uid="{05AB3DDC-07A0-41BE-BC75-38F27FD25301}"/>
    <cellStyle name="20% - Énfasis4 2 2 3 2 4" xfId="11347" xr:uid="{EA6F3FE4-2F38-4382-9902-16EF47451635}"/>
    <cellStyle name="20% - Énfasis4 2 2 3 2 4 2" xfId="11348" xr:uid="{AEB9BD72-B466-475F-BE5D-3AE46A0BE07C}"/>
    <cellStyle name="20% - Énfasis4 2 2 3 2 5" xfId="11349" xr:uid="{3AB0378C-E07A-409C-8623-A29E4DE2D243}"/>
    <cellStyle name="20% - Énfasis4 2 2 3 3" xfId="11350" xr:uid="{66E89A28-E56F-482A-B07E-BE8D1C87D552}"/>
    <cellStyle name="20% - Énfasis4 2 2 3 3 2" xfId="11351" xr:uid="{49264EBC-72A7-4B49-A9E5-E9BC0131A3F3}"/>
    <cellStyle name="20% - Énfasis4 2 2 3 3 2 2" xfId="11352" xr:uid="{58CEEED5-629A-4255-9271-0D888CE84351}"/>
    <cellStyle name="20% - Énfasis4 2 2 3 3 2 2 2" xfId="11353" xr:uid="{CF199EE0-D456-453A-AB1F-5AEF75C6B2D5}"/>
    <cellStyle name="20% - Énfasis4 2 2 3 3 2 3" xfId="11354" xr:uid="{E830455D-1C18-4424-B859-95D1D583A5FA}"/>
    <cellStyle name="20% - Énfasis4 2 2 3 3 3" xfId="11355" xr:uid="{611BD72A-3732-4CF8-8DF4-543D70FF386E}"/>
    <cellStyle name="20% - Énfasis4 2 2 3 3 3 2" xfId="11356" xr:uid="{231187C2-7481-4FE5-8749-88EAC8264739}"/>
    <cellStyle name="20% - Énfasis4 2 2 3 3 4" xfId="11357" xr:uid="{F6E3642A-8BC8-42DE-A155-60D01DDB67CE}"/>
    <cellStyle name="20% - Énfasis4 2 2 3 4" xfId="11358" xr:uid="{1A9CE052-EFB9-4441-BE91-3AA05430433D}"/>
    <cellStyle name="20% - Énfasis4 2 2 3 4 2" xfId="11359" xr:uid="{3E5E5CD7-EFD6-4235-991A-2E9F0A37F8ED}"/>
    <cellStyle name="20% - Énfasis4 2 2 3 4 2 2" xfId="11360" xr:uid="{9401D540-B18C-41A9-8679-6B1C9BD74840}"/>
    <cellStyle name="20% - Énfasis4 2 2 3 4 3" xfId="11361" xr:uid="{4E9C0E9C-A44D-4209-8137-C18115209B83}"/>
    <cellStyle name="20% - Énfasis4 2 2 3 5" xfId="11362" xr:uid="{6ADDDD54-3182-42E8-870D-446ED77C6865}"/>
    <cellStyle name="20% - Énfasis4 2 2 3 5 2" xfId="11363" xr:uid="{0898CFD2-900E-4529-9E89-6820D66FDB00}"/>
    <cellStyle name="20% - Énfasis4 2 2 3 6" xfId="11364" xr:uid="{AB68F02F-329B-4EC6-856D-8AC67E4B760D}"/>
    <cellStyle name="20% - Énfasis4 2 2 3 7" xfId="11365" xr:uid="{D55F31DD-3D2B-45BE-9C76-F211A8114A74}"/>
    <cellStyle name="20% - Énfasis4 2 2 3 8" xfId="11366" xr:uid="{9BE6D858-3F87-4963-847C-E4B51E46AC39}"/>
    <cellStyle name="20% - Énfasis4 2 2 3 9" xfId="11367" xr:uid="{EF07B5AD-48E7-4BE9-9007-913B9EBBA3E7}"/>
    <cellStyle name="20% - Énfasis4 2 2 3_37. RESULTADO NEGOCIOS YOY" xfId="11368" xr:uid="{38F7D6F6-8C59-4FB9-82C9-33E6DBFD7429}"/>
    <cellStyle name="20% - Énfasis4 2 2 4" xfId="11369" xr:uid="{27DE9CFF-DEA3-4180-9028-6BC4DD4D9FD8}"/>
    <cellStyle name="20% - Énfasis4 2 2 4 2" xfId="11370" xr:uid="{4174708E-EF00-4841-BFA6-16AB6B194181}"/>
    <cellStyle name="20% - Énfasis4 2 2 4 2 2" xfId="11371" xr:uid="{474847E1-517B-4BD5-AB33-708627F4D5BA}"/>
    <cellStyle name="20% - Énfasis4 2 2 4 2 2 2" xfId="11372" xr:uid="{BE67399F-1E82-4EB9-98B0-C0D62D82804A}"/>
    <cellStyle name="20% - Énfasis4 2 2 4 2 2 2 2" xfId="11373" xr:uid="{81414AD7-CF18-4E5D-BC6D-0AE03EB3571E}"/>
    <cellStyle name="20% - Énfasis4 2 2 4 2 2 3" xfId="11374" xr:uid="{18BCB669-F9B5-42E1-88A9-DE80B4FB8EE1}"/>
    <cellStyle name="20% - Énfasis4 2 2 4 2 3" xfId="11375" xr:uid="{D41DED3D-C952-4101-99BB-8A5908A9F43D}"/>
    <cellStyle name="20% - Énfasis4 2 2 4 2 3 2" xfId="11376" xr:uid="{D57623D8-6027-4104-BDF4-D4E2A0F7A49C}"/>
    <cellStyle name="20% - Énfasis4 2 2 4 2 4" xfId="11377" xr:uid="{4EE3B95C-86FA-477D-AD64-1F655C83CF68}"/>
    <cellStyle name="20% - Énfasis4 2 2 4 3" xfId="11378" xr:uid="{5F15D1B2-8561-4238-8F3A-40F95C038A37}"/>
    <cellStyle name="20% - Énfasis4 2 2 4 3 2" xfId="11379" xr:uid="{0F38C263-B23F-4B6E-8F5A-7386C42079F5}"/>
    <cellStyle name="20% - Énfasis4 2 2 4 3 2 2" xfId="11380" xr:uid="{712752FF-D1CE-43CF-8090-6D520DAF2A66}"/>
    <cellStyle name="20% - Énfasis4 2 2 4 3 3" xfId="11381" xr:uid="{434E2BED-7F3B-429C-AA4B-C94592F8B2E8}"/>
    <cellStyle name="20% - Énfasis4 2 2 4 4" xfId="11382" xr:uid="{5B92D52D-120C-48F3-9735-1519D8BFD98A}"/>
    <cellStyle name="20% - Énfasis4 2 2 4 4 2" xfId="11383" xr:uid="{14F3399F-CE5E-45B7-9E68-91433D3B6D5F}"/>
    <cellStyle name="20% - Énfasis4 2 2 4 5" xfId="11384" xr:uid="{BA8F6B8C-5873-4BB5-92CD-3F94216CAF1D}"/>
    <cellStyle name="20% - Énfasis4 2 2 5" xfId="11385" xr:uid="{2DD7B501-77DC-4502-9AFF-7E27957E8AF9}"/>
    <cellStyle name="20% - Énfasis4 2 2 5 2" xfId="11386" xr:uid="{F9DF0639-B7C8-4218-9403-E6C4A4D4A0DE}"/>
    <cellStyle name="20% - Énfasis4 2 2 5 2 2" xfId="11387" xr:uid="{11788E29-72FD-48E4-A866-4BC16AE6739A}"/>
    <cellStyle name="20% - Énfasis4 2 2 5 2 2 2" xfId="11388" xr:uid="{B26045C1-4EAA-4EEC-9F1C-B6D4BB640FE4}"/>
    <cellStyle name="20% - Énfasis4 2 2 5 2 3" xfId="11389" xr:uid="{D82DEBD6-A1C6-495A-AD48-92ACCFDFDF49}"/>
    <cellStyle name="20% - Énfasis4 2 2 5 3" xfId="11390" xr:uid="{4652094A-6BCF-408A-86A5-4860F3580DD2}"/>
    <cellStyle name="20% - Énfasis4 2 2 5 3 2" xfId="11391" xr:uid="{0EF8A3AC-FB33-4114-95FE-4B23EA4265C1}"/>
    <cellStyle name="20% - Énfasis4 2 2 5 4" xfId="11392" xr:uid="{ADBE9B1E-5185-43DC-9847-7367A7842659}"/>
    <cellStyle name="20% - Énfasis4 2 2 6" xfId="11393" xr:uid="{9EE257DD-0F20-4CE0-B370-96555A9B88BB}"/>
    <cellStyle name="20% - Énfasis4 2 2 6 2" xfId="11394" xr:uid="{68DE34F4-F6CF-418F-80CE-40CB9C151A34}"/>
    <cellStyle name="20% - Énfasis4 2 2 6 2 2" xfId="11395" xr:uid="{505C4127-02AC-4773-8F31-2936656663F2}"/>
    <cellStyle name="20% - Énfasis4 2 2 6 3" xfId="11396" xr:uid="{B54C25BA-AC1F-4B00-A74A-05DD70A4DAB1}"/>
    <cellStyle name="20% - Énfasis4 2 2 7" xfId="11397" xr:uid="{BCFD31CA-FB53-435E-B5D6-3D38C47D37D6}"/>
    <cellStyle name="20% - Énfasis4 2 2 7 2" xfId="11398" xr:uid="{8262309D-ACDB-4435-B710-317E100FEE8D}"/>
    <cellStyle name="20% - Énfasis4 2 2 8" xfId="11399" xr:uid="{A2DE51D3-3633-45C4-B1E3-95A1FFFFF3D1}"/>
    <cellStyle name="20% - Énfasis4 2 2 9" xfId="11400" xr:uid="{EEB59FA6-612C-42E3-81E9-B811C3B51220}"/>
    <cellStyle name="20% - Énfasis4 2 2_37. RESULTADO NEGOCIOS YOY" xfId="11401" xr:uid="{21016979-2EBE-46C4-A80F-21087CD15B5B}"/>
    <cellStyle name="20% - Énfasis4 2 20" xfId="11402" xr:uid="{625AE66A-3F79-4CD7-9C2F-DE17B129099A}"/>
    <cellStyle name="20% - Énfasis4 2 21" xfId="11403" xr:uid="{3494BC0B-3418-4855-B2BA-16D00399D045}"/>
    <cellStyle name="20% - Énfasis4 2 22" xfId="11059" xr:uid="{DCB94AAA-9350-468A-B6A0-45F129ECBECF}"/>
    <cellStyle name="20% - Énfasis4 2 23" xfId="32664" xr:uid="{D9981E51-8C66-40CE-BDFF-506CF00F43D1}"/>
    <cellStyle name="20% - Énfasis4 2 24" xfId="32823" xr:uid="{55278256-E5D4-4CA2-A31C-C56C397F683E}"/>
    <cellStyle name="20% - Énfasis4 2 25" xfId="32854" xr:uid="{A78F98D7-9896-4408-A4E1-89956AE15E5F}"/>
    <cellStyle name="20% - Énfasis4 2 3" xfId="11404" xr:uid="{C1C6BCF4-B09C-40B1-8747-5120ABD5DD6B}"/>
    <cellStyle name="20% - Énfasis4 2 3 10" xfId="11405" xr:uid="{E5C2CDDC-8F96-4928-B584-760E7D79D273}"/>
    <cellStyle name="20% - Énfasis4 2 3 11" xfId="11406" xr:uid="{BF32E2F4-C865-4B3C-8C09-6A02CC89AF96}"/>
    <cellStyle name="20% - Énfasis4 2 3 12" xfId="11407" xr:uid="{1215F6C7-12B6-4C68-8A8A-E927EE8F0DB6}"/>
    <cellStyle name="20% - Énfasis4 2 3 13" xfId="32666" xr:uid="{FC7F7F8B-D1ED-4D2A-99D9-E9F302455CC6}"/>
    <cellStyle name="20% - Énfasis4 2 3 2" xfId="11408" xr:uid="{5F7859F4-6840-4F6C-B164-05CD6B10EC2D}"/>
    <cellStyle name="20% - Énfasis4 2 3 2 10" xfId="11409" xr:uid="{B2284CE1-76F8-4499-9132-92E41FBEB08F}"/>
    <cellStyle name="20% - Énfasis4 2 3 2 11" xfId="11410" xr:uid="{48598BC7-5E78-4AE2-A7C1-0152F7285A25}"/>
    <cellStyle name="20% - Énfasis4 2 3 2 2" xfId="11411" xr:uid="{4957FAFF-4C9A-4D36-83E7-0431CAA7A380}"/>
    <cellStyle name="20% - Énfasis4 2 3 2 2 2" xfId="11412" xr:uid="{DC222366-6F4D-42EB-B028-D430F9C903BD}"/>
    <cellStyle name="20% - Énfasis4 2 3 2 2 2 2" xfId="11413" xr:uid="{29F2536E-F184-48E3-B57C-CA0BEE5A2FD2}"/>
    <cellStyle name="20% - Énfasis4 2 3 2 2 2 2 2" xfId="11414" xr:uid="{450CF0A5-AF6D-4922-A56E-9043B9638B39}"/>
    <cellStyle name="20% - Énfasis4 2 3 2 2 2 2 2 2" xfId="11415" xr:uid="{08548385-582D-4D8C-B150-D296D6C2EF6B}"/>
    <cellStyle name="20% - Énfasis4 2 3 2 2 2 2 2 2 2" xfId="11416" xr:uid="{8E3B9B1B-6C73-4E65-94A6-236E048F0D8E}"/>
    <cellStyle name="20% - Énfasis4 2 3 2 2 2 2 2 3" xfId="11417" xr:uid="{5F5BB610-F3AE-4F37-98EE-5C54886C633E}"/>
    <cellStyle name="20% - Énfasis4 2 3 2 2 2 2 3" xfId="11418" xr:uid="{7BA897A4-50F5-40D4-B11D-F740A4C00ED5}"/>
    <cellStyle name="20% - Énfasis4 2 3 2 2 2 2 3 2" xfId="11419" xr:uid="{44655444-4902-4750-9CC2-6A75A3AA74A6}"/>
    <cellStyle name="20% - Énfasis4 2 3 2 2 2 2 4" xfId="11420" xr:uid="{9AE72F38-0442-483A-9B40-DE73BE6FAFA1}"/>
    <cellStyle name="20% - Énfasis4 2 3 2 2 2 3" xfId="11421" xr:uid="{01B1E5F5-E673-41E2-82B7-EEA313253E13}"/>
    <cellStyle name="20% - Énfasis4 2 3 2 2 2 3 2" xfId="11422" xr:uid="{822D46A9-5FA6-49EB-9844-F79F360EA172}"/>
    <cellStyle name="20% - Énfasis4 2 3 2 2 2 3 2 2" xfId="11423" xr:uid="{A858DDBF-C235-4399-8361-CA9A1CCFA704}"/>
    <cellStyle name="20% - Énfasis4 2 3 2 2 2 3 3" xfId="11424" xr:uid="{2BCCC490-5002-42F4-BAD6-0E58E94115A2}"/>
    <cellStyle name="20% - Énfasis4 2 3 2 2 2 4" xfId="11425" xr:uid="{AEFE9886-70E7-487D-8E62-622816763159}"/>
    <cellStyle name="20% - Énfasis4 2 3 2 2 2 4 2" xfId="11426" xr:uid="{29B44B1F-E5EE-4EC8-81C2-2F2EAFD39D18}"/>
    <cellStyle name="20% - Énfasis4 2 3 2 2 2 5" xfId="11427" xr:uid="{5D346B28-39B4-4C2B-AD9D-5457FC6B8566}"/>
    <cellStyle name="20% - Énfasis4 2 3 2 2 3" xfId="11428" xr:uid="{92B8BCCC-2030-4C82-AC26-9AC05289682F}"/>
    <cellStyle name="20% - Énfasis4 2 3 2 2 3 2" xfId="11429" xr:uid="{EE728252-8D3B-40AB-BD21-F33B19E9E434}"/>
    <cellStyle name="20% - Énfasis4 2 3 2 2 3 2 2" xfId="11430" xr:uid="{D5F13E33-7ACC-4598-9FFD-4FAB54D65C22}"/>
    <cellStyle name="20% - Énfasis4 2 3 2 2 3 2 2 2" xfId="11431" xr:uid="{BF8A1374-0193-41D3-B7CC-2B0D006AA6D6}"/>
    <cellStyle name="20% - Énfasis4 2 3 2 2 3 2 3" xfId="11432" xr:uid="{C27CB8FB-E038-4800-B5F9-B7C5D6457BED}"/>
    <cellStyle name="20% - Énfasis4 2 3 2 2 3 3" xfId="11433" xr:uid="{62F3D5FE-D9DB-43C0-9FB6-62AA8A2A2BD9}"/>
    <cellStyle name="20% - Énfasis4 2 3 2 2 3 3 2" xfId="11434" xr:uid="{E61B3A13-8543-42C5-A4F1-467ADAE92C65}"/>
    <cellStyle name="20% - Énfasis4 2 3 2 2 3 4" xfId="11435" xr:uid="{31025C28-0F97-4304-BB18-A7507BE78100}"/>
    <cellStyle name="20% - Énfasis4 2 3 2 2 4" xfId="11436" xr:uid="{716BC08C-667F-4F43-A4DA-E22853621186}"/>
    <cellStyle name="20% - Énfasis4 2 3 2 2 4 2" xfId="11437" xr:uid="{7FF28462-0C7C-4652-B610-8F760522A9E5}"/>
    <cellStyle name="20% - Énfasis4 2 3 2 2 4 2 2" xfId="11438" xr:uid="{4AE40D9E-37DD-4A84-AD5E-433E6664478A}"/>
    <cellStyle name="20% - Énfasis4 2 3 2 2 4 3" xfId="11439" xr:uid="{1329FC18-4D80-4BAD-98BA-48DBCDF50F8E}"/>
    <cellStyle name="20% - Énfasis4 2 3 2 2 5" xfId="11440" xr:uid="{93B7DD29-52B9-43A8-A016-81EDBE628EBE}"/>
    <cellStyle name="20% - Énfasis4 2 3 2 2 5 2" xfId="11441" xr:uid="{D0EF5EC4-9BDE-4068-8492-898469925DC2}"/>
    <cellStyle name="20% - Énfasis4 2 3 2 2 6" xfId="11442" xr:uid="{1C46F7E3-6FF8-467D-8C01-D091E091775B}"/>
    <cellStyle name="20% - Énfasis4 2 3 2 3" xfId="11443" xr:uid="{7C2759CC-36B1-436B-90F5-459F5ED5CE1D}"/>
    <cellStyle name="20% - Énfasis4 2 3 2 3 2" xfId="11444" xr:uid="{DDDCA82B-5D04-4B48-AC91-51D86EF11EC8}"/>
    <cellStyle name="20% - Énfasis4 2 3 2 3 2 2" xfId="11445" xr:uid="{B9A9336B-0A36-4F7C-B1F4-5876B0A4C78F}"/>
    <cellStyle name="20% - Énfasis4 2 3 2 3 2 2 2" xfId="11446" xr:uid="{F6074CE2-2BE2-4571-B8FD-A443712A6ECD}"/>
    <cellStyle name="20% - Énfasis4 2 3 2 3 2 2 2 2" xfId="11447" xr:uid="{2F316D50-DC0C-4D47-A125-061EA03639B5}"/>
    <cellStyle name="20% - Énfasis4 2 3 2 3 2 2 3" xfId="11448" xr:uid="{3EF15BB4-B4A3-45EC-B333-34CF003C0A4D}"/>
    <cellStyle name="20% - Énfasis4 2 3 2 3 2 3" xfId="11449" xr:uid="{52B426AB-A05F-4F0E-974B-9CA38583081F}"/>
    <cellStyle name="20% - Énfasis4 2 3 2 3 2 3 2" xfId="11450" xr:uid="{732EF135-4103-408E-ACCF-002BD34EDFDD}"/>
    <cellStyle name="20% - Énfasis4 2 3 2 3 2 4" xfId="11451" xr:uid="{2D3035AC-0097-4148-B7F3-3BB3FD855D8E}"/>
    <cellStyle name="20% - Énfasis4 2 3 2 3 3" xfId="11452" xr:uid="{73DBAE16-DF5E-4339-9662-ECB81257E2E0}"/>
    <cellStyle name="20% - Énfasis4 2 3 2 3 3 2" xfId="11453" xr:uid="{C7E8B4AF-E2EA-4712-90A4-AE678C539A12}"/>
    <cellStyle name="20% - Énfasis4 2 3 2 3 3 2 2" xfId="11454" xr:uid="{5A8C59B2-24A9-486F-89B6-4F4589D3C676}"/>
    <cellStyle name="20% - Énfasis4 2 3 2 3 3 3" xfId="11455" xr:uid="{29747588-65BA-404A-9FF5-4D5B8FFF3FA2}"/>
    <cellStyle name="20% - Énfasis4 2 3 2 3 4" xfId="11456" xr:uid="{255D7A33-D6C7-4F02-A3FF-57295D21AFF7}"/>
    <cellStyle name="20% - Énfasis4 2 3 2 3 4 2" xfId="11457" xr:uid="{C615F720-51BB-42CC-817F-BFA93AB99649}"/>
    <cellStyle name="20% - Énfasis4 2 3 2 3 5" xfId="11458" xr:uid="{0571F9C5-D0F8-4882-80D2-105A0E833E80}"/>
    <cellStyle name="20% - Énfasis4 2 3 2 4" xfId="11459" xr:uid="{FFA72DD4-ABFB-41D4-B4B3-93879812EC6A}"/>
    <cellStyle name="20% - Énfasis4 2 3 2 4 2" xfId="11460" xr:uid="{DBF96500-0E9C-43BA-A955-F4B1ED1305B5}"/>
    <cellStyle name="20% - Énfasis4 2 3 2 4 2 2" xfId="11461" xr:uid="{AB99D970-9AD6-4D6B-A3A8-1372CD290708}"/>
    <cellStyle name="20% - Énfasis4 2 3 2 4 2 2 2" xfId="11462" xr:uid="{DAF11627-70AA-42C9-8FC7-FD3AECE63874}"/>
    <cellStyle name="20% - Énfasis4 2 3 2 4 2 3" xfId="11463" xr:uid="{BC289B61-45E0-4F50-8A0C-E81A1426FD37}"/>
    <cellStyle name="20% - Énfasis4 2 3 2 4 3" xfId="11464" xr:uid="{9BA36C03-18DC-41FD-B109-B91A6B57DBE2}"/>
    <cellStyle name="20% - Énfasis4 2 3 2 4 3 2" xfId="11465" xr:uid="{6DBF00D4-FC23-4475-8F9B-44DBB89ECC3B}"/>
    <cellStyle name="20% - Énfasis4 2 3 2 4 4" xfId="11466" xr:uid="{002B1837-74D2-4939-82E8-FF067E415393}"/>
    <cellStyle name="20% - Énfasis4 2 3 2 5" xfId="11467" xr:uid="{1ABA70FF-AB9E-4210-B368-F3281F532E0D}"/>
    <cellStyle name="20% - Énfasis4 2 3 2 5 2" xfId="11468" xr:uid="{3DD1E538-5995-43DC-B759-29CAC55BFCCC}"/>
    <cellStyle name="20% - Énfasis4 2 3 2 5 2 2" xfId="11469" xr:uid="{616C3227-AF14-42E3-831A-EFD3C2913B18}"/>
    <cellStyle name="20% - Énfasis4 2 3 2 5 3" xfId="11470" xr:uid="{4D74AD9C-A33B-4A67-B51F-D9B3297A260A}"/>
    <cellStyle name="20% - Énfasis4 2 3 2 6" xfId="11471" xr:uid="{86D03772-EE23-442B-8561-FFC429BAFB10}"/>
    <cellStyle name="20% - Énfasis4 2 3 2 6 2" xfId="11472" xr:uid="{30FC72AD-4479-42B8-A2E9-EBEDD890F31E}"/>
    <cellStyle name="20% - Énfasis4 2 3 2 7" xfId="11473" xr:uid="{1176688B-7D3A-457E-A3AC-02BB79E664E7}"/>
    <cellStyle name="20% - Énfasis4 2 3 2 8" xfId="11474" xr:uid="{DDCE7D65-16BF-4226-AEDF-E6C6850B3F9A}"/>
    <cellStyle name="20% - Énfasis4 2 3 2 9" xfId="11475" xr:uid="{DF7BF4F3-B6A3-4A74-93B0-99F0D1487D91}"/>
    <cellStyle name="20% - Énfasis4 2 3 2_37. RESULTADO NEGOCIOS YOY" xfId="11476" xr:uid="{732C6E5A-206F-41DC-BA6D-A4FCF9FB3893}"/>
    <cellStyle name="20% - Énfasis4 2 3 3" xfId="11477" xr:uid="{B6DD65FB-A3FF-4CD7-A29F-5F1F9EDFA467}"/>
    <cellStyle name="20% - Énfasis4 2 3 3 2" xfId="11478" xr:uid="{00E7C968-9E11-48D8-AA76-AB8C8B480689}"/>
    <cellStyle name="20% - Énfasis4 2 3 3 2 2" xfId="11479" xr:uid="{61F8AF21-CA8E-4F84-A151-774239225DE3}"/>
    <cellStyle name="20% - Énfasis4 2 3 3 2 2 2" xfId="11480" xr:uid="{30871A0E-329B-464B-A5E3-F34D494AE2F9}"/>
    <cellStyle name="20% - Énfasis4 2 3 3 2 2 2 2" xfId="11481" xr:uid="{DDF4728B-29E8-4695-9CED-1722EF8DBD52}"/>
    <cellStyle name="20% - Énfasis4 2 3 3 2 2 2 2 2" xfId="11482" xr:uid="{8941DBF1-47FF-4D2F-8589-B288293C635A}"/>
    <cellStyle name="20% - Énfasis4 2 3 3 2 2 2 3" xfId="11483" xr:uid="{9E69B6E9-4DD4-4565-BCA9-5886CDD8E556}"/>
    <cellStyle name="20% - Énfasis4 2 3 3 2 2 3" xfId="11484" xr:uid="{110FF81C-CD73-4DB4-A8CE-C1ABE7067052}"/>
    <cellStyle name="20% - Énfasis4 2 3 3 2 2 3 2" xfId="11485" xr:uid="{E6529F93-D4FD-40E9-8A83-6E3CBD640370}"/>
    <cellStyle name="20% - Énfasis4 2 3 3 2 2 4" xfId="11486" xr:uid="{7C3458FF-79F1-43E2-B118-8DF603F71342}"/>
    <cellStyle name="20% - Énfasis4 2 3 3 2 3" xfId="11487" xr:uid="{BAFB6665-4A0C-47C0-99FB-171BEC18CCC9}"/>
    <cellStyle name="20% - Énfasis4 2 3 3 2 3 2" xfId="11488" xr:uid="{D00F6CF9-3F06-416B-9534-9064D07A2B51}"/>
    <cellStyle name="20% - Énfasis4 2 3 3 2 3 2 2" xfId="11489" xr:uid="{F67C9EA2-2972-4C71-BCD8-854BC012A174}"/>
    <cellStyle name="20% - Énfasis4 2 3 3 2 3 3" xfId="11490" xr:uid="{504F8FE4-9115-4038-B189-A09B0C10D508}"/>
    <cellStyle name="20% - Énfasis4 2 3 3 2 4" xfId="11491" xr:uid="{A5F5D9E6-1F8A-4F2A-8ADD-E4FF1317EAF4}"/>
    <cellStyle name="20% - Énfasis4 2 3 3 2 4 2" xfId="11492" xr:uid="{D959322C-D188-4480-9294-D5E72CD20B23}"/>
    <cellStyle name="20% - Énfasis4 2 3 3 2 5" xfId="11493" xr:uid="{D58AD0C5-76AC-4287-B6C7-39FD8EF3834D}"/>
    <cellStyle name="20% - Énfasis4 2 3 3 3" xfId="11494" xr:uid="{B49390E6-17FC-4A81-804F-E47D5FD80439}"/>
    <cellStyle name="20% - Énfasis4 2 3 3 3 2" xfId="11495" xr:uid="{99FD121B-E983-4483-8CA8-C77B334A88BA}"/>
    <cellStyle name="20% - Énfasis4 2 3 3 3 2 2" xfId="11496" xr:uid="{D35B8F4E-8BC3-4BF7-8B98-6273BE8F8E63}"/>
    <cellStyle name="20% - Énfasis4 2 3 3 3 2 2 2" xfId="11497" xr:uid="{2FBCB914-47D3-43B2-BAEE-FF22D37BB632}"/>
    <cellStyle name="20% - Énfasis4 2 3 3 3 2 3" xfId="11498" xr:uid="{BAC6EA45-9166-4C43-842D-7744A0600618}"/>
    <cellStyle name="20% - Énfasis4 2 3 3 3 3" xfId="11499" xr:uid="{1ECCEBC8-8A0D-4E60-8EE8-3BD8A9742DEA}"/>
    <cellStyle name="20% - Énfasis4 2 3 3 3 3 2" xfId="11500" xr:uid="{F8783A45-0AAB-4C9C-8C90-29A657A5F55D}"/>
    <cellStyle name="20% - Énfasis4 2 3 3 3 4" xfId="11501" xr:uid="{69DEA28A-3BF3-47B1-AE10-019653385417}"/>
    <cellStyle name="20% - Énfasis4 2 3 3 4" xfId="11502" xr:uid="{14F6027C-E7BC-49D0-B413-64D51AD2DA88}"/>
    <cellStyle name="20% - Énfasis4 2 3 3 4 2" xfId="11503" xr:uid="{B9E3AA09-7CDC-4296-A2EC-3D8675240B71}"/>
    <cellStyle name="20% - Énfasis4 2 3 3 4 2 2" xfId="11504" xr:uid="{1FF02EC4-A9C7-40B0-9795-E82C4E3B95A5}"/>
    <cellStyle name="20% - Énfasis4 2 3 3 4 3" xfId="11505" xr:uid="{ADF15C7C-5224-4F68-9227-299A26A934E7}"/>
    <cellStyle name="20% - Énfasis4 2 3 3 5" xfId="11506" xr:uid="{72811554-0CED-40E3-9EF1-F86680EB098B}"/>
    <cellStyle name="20% - Énfasis4 2 3 3 5 2" xfId="11507" xr:uid="{0DA6BC45-7828-46B5-84FD-E0BF27CE6504}"/>
    <cellStyle name="20% - Énfasis4 2 3 3 6" xfId="11508" xr:uid="{775C7899-6B25-4329-BD66-06617934014F}"/>
    <cellStyle name="20% - Énfasis4 2 3 4" xfId="11509" xr:uid="{4865ECA3-7D8C-428E-8F75-25F608DA3A37}"/>
    <cellStyle name="20% - Énfasis4 2 3 4 2" xfId="11510" xr:uid="{366191E2-1D3C-4CC4-B3B5-76C1DCED9644}"/>
    <cellStyle name="20% - Énfasis4 2 3 4 2 2" xfId="11511" xr:uid="{5DAB4AEF-4A87-47BE-AF5E-EAF242AB0C5C}"/>
    <cellStyle name="20% - Énfasis4 2 3 4 2 2 2" xfId="11512" xr:uid="{90F9E211-5D49-427F-A722-B327612E06A3}"/>
    <cellStyle name="20% - Énfasis4 2 3 4 2 2 2 2" xfId="11513" xr:uid="{8F730EC5-8A11-4797-BFE1-F4676B376020}"/>
    <cellStyle name="20% - Énfasis4 2 3 4 2 2 3" xfId="11514" xr:uid="{506F8E31-5F0E-4DF8-97E8-CB751C85F00A}"/>
    <cellStyle name="20% - Énfasis4 2 3 4 2 3" xfId="11515" xr:uid="{E1AAA8B1-86FD-4C4B-A6FA-3702C22D7B41}"/>
    <cellStyle name="20% - Énfasis4 2 3 4 2 3 2" xfId="11516" xr:uid="{684D8F21-ED34-4EB3-95C2-F498B37A9ABE}"/>
    <cellStyle name="20% - Énfasis4 2 3 4 2 4" xfId="11517" xr:uid="{C7D680E0-63AD-4B89-BE51-F8D378E58FFF}"/>
    <cellStyle name="20% - Énfasis4 2 3 4 3" xfId="11518" xr:uid="{F5654E77-F1A6-454E-8EA9-A875BE0E152A}"/>
    <cellStyle name="20% - Énfasis4 2 3 4 3 2" xfId="11519" xr:uid="{BE77AB5E-05D2-4C67-A5F7-62CEDD0DD6D5}"/>
    <cellStyle name="20% - Énfasis4 2 3 4 3 2 2" xfId="11520" xr:uid="{13E5AF06-9727-4DAD-AF1A-6F9DE950CCB1}"/>
    <cellStyle name="20% - Énfasis4 2 3 4 3 3" xfId="11521" xr:uid="{9A326378-1D72-4CE5-BA75-098704589845}"/>
    <cellStyle name="20% - Énfasis4 2 3 4 4" xfId="11522" xr:uid="{90929C5E-38C4-47BD-939F-FC2778D204C1}"/>
    <cellStyle name="20% - Énfasis4 2 3 4 4 2" xfId="11523" xr:uid="{57EFFA3B-7C50-4197-AD95-149E80B3894F}"/>
    <cellStyle name="20% - Énfasis4 2 3 4 5" xfId="11524" xr:uid="{11E64415-A7D1-40B7-BA26-8EA62678746E}"/>
    <cellStyle name="20% - Énfasis4 2 3 5" xfId="11525" xr:uid="{F3E592F7-0EA7-4362-8C92-1B6D39DDCE87}"/>
    <cellStyle name="20% - Énfasis4 2 3 5 2" xfId="11526" xr:uid="{BC3DCA29-2B9F-4E71-822E-061572245180}"/>
    <cellStyle name="20% - Énfasis4 2 3 5 2 2" xfId="11527" xr:uid="{AC8B40A0-EB79-4C70-873F-911680AA132B}"/>
    <cellStyle name="20% - Énfasis4 2 3 5 2 2 2" xfId="11528" xr:uid="{3BCA99EB-FFDA-4B04-BE71-730263B6ECB8}"/>
    <cellStyle name="20% - Énfasis4 2 3 5 2 3" xfId="11529" xr:uid="{22E0D5B0-41D8-4F39-B0EC-92D6D99EAF2A}"/>
    <cellStyle name="20% - Énfasis4 2 3 5 3" xfId="11530" xr:uid="{DC894147-7225-4093-A3C7-8E70EB701F8C}"/>
    <cellStyle name="20% - Énfasis4 2 3 5 3 2" xfId="11531" xr:uid="{E9330937-1142-482A-8B8B-0581251490CC}"/>
    <cellStyle name="20% - Énfasis4 2 3 5 4" xfId="11532" xr:uid="{6EF9EDFC-2DFB-438D-97F0-5C201A332068}"/>
    <cellStyle name="20% - Énfasis4 2 3 6" xfId="11533" xr:uid="{46C31026-76F8-40BF-B132-B2244656F4D0}"/>
    <cellStyle name="20% - Énfasis4 2 3 6 2" xfId="11534" xr:uid="{199D8D44-2C96-4924-8FFE-CE751E176F79}"/>
    <cellStyle name="20% - Énfasis4 2 3 6 2 2" xfId="11535" xr:uid="{0C54DF4E-1AF6-4D5F-BBED-8DC9A041EC3F}"/>
    <cellStyle name="20% - Énfasis4 2 3 6 3" xfId="11536" xr:uid="{92931B73-63C4-4B3D-835D-5EE96600CE16}"/>
    <cellStyle name="20% - Énfasis4 2 3 7" xfId="11537" xr:uid="{7A4D75F6-60F2-4C2B-87EB-89B6E82D6DE8}"/>
    <cellStyle name="20% - Énfasis4 2 3 7 2" xfId="11538" xr:uid="{0A8FB31B-7A09-48B1-8913-01AB1D3976C9}"/>
    <cellStyle name="20% - Énfasis4 2 3 8" xfId="11539" xr:uid="{C325F3D9-1A35-418C-BE85-88E2EAEB9754}"/>
    <cellStyle name="20% - Énfasis4 2 3 9" xfId="11540" xr:uid="{D502E0AB-F3F2-426F-8F93-BFD30F4003ED}"/>
    <cellStyle name="20% - Énfasis4 2 3_37. RESULTADO NEGOCIOS YOY" xfId="11541" xr:uid="{32B044A4-B166-4196-972C-F312422D0CCC}"/>
    <cellStyle name="20% - Énfasis4 2 4" xfId="11542" xr:uid="{EABFA5B2-6459-450E-B62B-3CF6F92F852C}"/>
    <cellStyle name="20% - Énfasis4 2 4 10" xfId="11543" xr:uid="{E94783B3-A599-4AE9-A90E-CD183AF063C5}"/>
    <cellStyle name="20% - Énfasis4 2 4 11" xfId="11544" xr:uid="{56A56212-7972-4CB9-84A9-AF7C1343671F}"/>
    <cellStyle name="20% - Énfasis4 2 4 12" xfId="11545" xr:uid="{01836977-3F46-4A54-940B-DC1FF34BBBE7}"/>
    <cellStyle name="20% - Énfasis4 2 4 2" xfId="11546" xr:uid="{08233418-DB1C-4896-955F-966712190A61}"/>
    <cellStyle name="20% - Énfasis4 2 4 2 2" xfId="11547" xr:uid="{A9C2A9B1-CAF5-45B9-92CF-CB0CE10A825E}"/>
    <cellStyle name="20% - Énfasis4 2 4 2 2 2" xfId="11548" xr:uid="{887631A3-6955-43A0-AFD8-9CB4A7FEB0C0}"/>
    <cellStyle name="20% - Énfasis4 2 4 2 2 2 2" xfId="11549" xr:uid="{3901D8BC-0368-4FCE-A872-859451FCEC15}"/>
    <cellStyle name="20% - Énfasis4 2 4 2 2 2 2 2" xfId="11550" xr:uid="{D4D96483-28B0-43C8-8BD6-0F96F50DDC2E}"/>
    <cellStyle name="20% - Énfasis4 2 4 2 2 2 2 2 2" xfId="11551" xr:uid="{CDCA157F-BFE7-48AD-AA84-C8B1FE6371AE}"/>
    <cellStyle name="20% - Énfasis4 2 4 2 2 2 2 2 2 2" xfId="11552" xr:uid="{27DD0184-8EAC-4D8B-829D-C4FC3D507B63}"/>
    <cellStyle name="20% - Énfasis4 2 4 2 2 2 2 2 3" xfId="11553" xr:uid="{D59096FF-1E14-4DC5-A8E0-EA50D0C77B62}"/>
    <cellStyle name="20% - Énfasis4 2 4 2 2 2 2 3" xfId="11554" xr:uid="{BD09ABD3-66FB-423C-8E6B-584BC79BBF89}"/>
    <cellStyle name="20% - Énfasis4 2 4 2 2 2 2 3 2" xfId="11555" xr:uid="{D586D36B-F09A-4784-95BC-91B1DA244D90}"/>
    <cellStyle name="20% - Énfasis4 2 4 2 2 2 2 4" xfId="11556" xr:uid="{3E38B4B6-8AA9-423D-8C73-059FC308D8B3}"/>
    <cellStyle name="20% - Énfasis4 2 4 2 2 2 3" xfId="11557" xr:uid="{04C675A2-AF2A-45AC-90E9-CBE58FCD04E7}"/>
    <cellStyle name="20% - Énfasis4 2 4 2 2 2 3 2" xfId="11558" xr:uid="{07955DEF-AC0A-40D8-874F-349A78EC2941}"/>
    <cellStyle name="20% - Énfasis4 2 4 2 2 2 3 2 2" xfId="11559" xr:uid="{810A567A-3C72-448B-ACD0-6EECCFB80361}"/>
    <cellStyle name="20% - Énfasis4 2 4 2 2 2 3 3" xfId="11560" xr:uid="{60504D8F-4CEF-4345-BDEC-D91E6FEFDBD6}"/>
    <cellStyle name="20% - Énfasis4 2 4 2 2 2 4" xfId="11561" xr:uid="{34A2F652-1E14-43E6-ABE4-79343733D352}"/>
    <cellStyle name="20% - Énfasis4 2 4 2 2 2 4 2" xfId="11562" xr:uid="{E2CDD4CD-C2F9-4EA4-A79A-F029251C9958}"/>
    <cellStyle name="20% - Énfasis4 2 4 2 2 2 5" xfId="11563" xr:uid="{F8BBBB3D-1958-490D-875D-E31AA4C300C9}"/>
    <cellStyle name="20% - Énfasis4 2 4 2 2 3" xfId="11564" xr:uid="{676F7BBD-4036-407A-BB1D-0E1E5694A172}"/>
    <cellStyle name="20% - Énfasis4 2 4 2 2 3 2" xfId="11565" xr:uid="{B347688E-01E5-4ACE-A0C7-4AF3CC0E0AA3}"/>
    <cellStyle name="20% - Énfasis4 2 4 2 2 3 2 2" xfId="11566" xr:uid="{417C3A0C-B765-4FCA-88E4-B170036AD02E}"/>
    <cellStyle name="20% - Énfasis4 2 4 2 2 3 2 2 2" xfId="11567" xr:uid="{C236C6A6-7598-4B57-809D-1996CA555BC1}"/>
    <cellStyle name="20% - Énfasis4 2 4 2 2 3 2 3" xfId="11568" xr:uid="{A02912E8-B0AE-4D6B-B735-69C0CAE5D8CB}"/>
    <cellStyle name="20% - Énfasis4 2 4 2 2 3 3" xfId="11569" xr:uid="{B56EC24D-5BA2-4B6C-8DEE-C19A8CCC29A0}"/>
    <cellStyle name="20% - Énfasis4 2 4 2 2 3 3 2" xfId="11570" xr:uid="{CE82DE8F-7FBB-470D-A086-442A8F9608C1}"/>
    <cellStyle name="20% - Énfasis4 2 4 2 2 3 4" xfId="11571" xr:uid="{BC0F49F3-45E7-4982-AE76-1D44A250C059}"/>
    <cellStyle name="20% - Énfasis4 2 4 2 2 4" xfId="11572" xr:uid="{47E86F38-BF29-42F1-A639-31B2FD2B3CE1}"/>
    <cellStyle name="20% - Énfasis4 2 4 2 2 4 2" xfId="11573" xr:uid="{27566809-2094-4448-8A18-3849DEAF2508}"/>
    <cellStyle name="20% - Énfasis4 2 4 2 2 4 2 2" xfId="11574" xr:uid="{50AAF057-C215-48C9-AF5C-DE7F072FA4C8}"/>
    <cellStyle name="20% - Énfasis4 2 4 2 2 4 3" xfId="11575" xr:uid="{226B5034-660E-480E-91A8-A58B43DD6666}"/>
    <cellStyle name="20% - Énfasis4 2 4 2 2 5" xfId="11576" xr:uid="{4098E293-A74A-4E5B-82E6-567868EE0566}"/>
    <cellStyle name="20% - Énfasis4 2 4 2 2 5 2" xfId="11577" xr:uid="{A9694768-975B-4DBD-ACBD-41B3193D820D}"/>
    <cellStyle name="20% - Énfasis4 2 4 2 2 6" xfId="11578" xr:uid="{49F9DB4F-4C58-4DA8-9241-9E64E82625B0}"/>
    <cellStyle name="20% - Énfasis4 2 4 2 3" xfId="11579" xr:uid="{9636E1EF-4F2C-4168-BA7C-EA0F8B3436FF}"/>
    <cellStyle name="20% - Énfasis4 2 4 2 3 2" xfId="11580" xr:uid="{EB514503-6252-4159-A02B-8D7D348D2E42}"/>
    <cellStyle name="20% - Énfasis4 2 4 2 3 2 2" xfId="11581" xr:uid="{D0AB2121-2A06-493B-A038-3FB47D54DF98}"/>
    <cellStyle name="20% - Énfasis4 2 4 2 3 2 2 2" xfId="11582" xr:uid="{1C56C62E-F0A0-4609-B11E-5A76AFFEF577}"/>
    <cellStyle name="20% - Énfasis4 2 4 2 3 2 2 2 2" xfId="11583" xr:uid="{70613593-3622-4EB4-9844-92DCAB1BE40F}"/>
    <cellStyle name="20% - Énfasis4 2 4 2 3 2 2 3" xfId="11584" xr:uid="{41645182-A0D5-41C7-9108-BD9693AA0F06}"/>
    <cellStyle name="20% - Énfasis4 2 4 2 3 2 3" xfId="11585" xr:uid="{699118FD-A8D6-416F-9B9D-A8BF0248EF6D}"/>
    <cellStyle name="20% - Énfasis4 2 4 2 3 2 3 2" xfId="11586" xr:uid="{A229F798-FE09-4698-913E-4B29AAE5A5DB}"/>
    <cellStyle name="20% - Énfasis4 2 4 2 3 2 4" xfId="11587" xr:uid="{5A920BC5-F552-49A9-8CA6-DEDF207ED3A7}"/>
    <cellStyle name="20% - Énfasis4 2 4 2 3 3" xfId="11588" xr:uid="{5AFF0725-0788-4F9C-BBE1-477FD1D2F03A}"/>
    <cellStyle name="20% - Énfasis4 2 4 2 3 3 2" xfId="11589" xr:uid="{B4880CF2-468C-40E9-9B89-A831C5A1D25D}"/>
    <cellStyle name="20% - Énfasis4 2 4 2 3 3 2 2" xfId="11590" xr:uid="{3B49B00F-AA87-4F9D-82B3-19935D09F888}"/>
    <cellStyle name="20% - Énfasis4 2 4 2 3 3 3" xfId="11591" xr:uid="{B9115D76-0B26-4FA1-8CFC-737D78996232}"/>
    <cellStyle name="20% - Énfasis4 2 4 2 3 4" xfId="11592" xr:uid="{043DC0C9-2EF4-4373-BB52-466EB5F5885F}"/>
    <cellStyle name="20% - Énfasis4 2 4 2 3 4 2" xfId="11593" xr:uid="{4FBC988B-8110-4512-BFFD-25ADA857C430}"/>
    <cellStyle name="20% - Énfasis4 2 4 2 3 5" xfId="11594" xr:uid="{1B34E3E2-6A2B-4877-A92C-DF81DF565A97}"/>
    <cellStyle name="20% - Énfasis4 2 4 2 4" xfId="11595" xr:uid="{62D96CB9-BAAD-4693-BCBA-4687972E3F42}"/>
    <cellStyle name="20% - Énfasis4 2 4 2 4 2" xfId="11596" xr:uid="{65A6E2F8-E307-43F9-AE34-E130D986697A}"/>
    <cellStyle name="20% - Énfasis4 2 4 2 4 2 2" xfId="11597" xr:uid="{5DE5B46B-B6AA-4735-BB85-2802E6786FA3}"/>
    <cellStyle name="20% - Énfasis4 2 4 2 4 2 2 2" xfId="11598" xr:uid="{3BEEDCFF-2D7C-4542-8B7D-15396E6E430A}"/>
    <cellStyle name="20% - Énfasis4 2 4 2 4 2 3" xfId="11599" xr:uid="{ACF02E3E-CE74-4117-BA48-C6027B380F45}"/>
    <cellStyle name="20% - Énfasis4 2 4 2 4 3" xfId="11600" xr:uid="{7057C6AC-AB8A-4458-8FA1-9C2A1A4D5B64}"/>
    <cellStyle name="20% - Énfasis4 2 4 2 4 3 2" xfId="11601" xr:uid="{7113E0F4-FD74-4855-B562-3FFD9EA97413}"/>
    <cellStyle name="20% - Énfasis4 2 4 2 4 4" xfId="11602" xr:uid="{80F83A02-2721-4197-B03A-4BAA19B532AE}"/>
    <cellStyle name="20% - Énfasis4 2 4 2 5" xfId="11603" xr:uid="{F6AA4032-FCC6-4F63-9D55-FA080AFB2163}"/>
    <cellStyle name="20% - Énfasis4 2 4 2 5 2" xfId="11604" xr:uid="{C8F39A2C-40A9-4DF3-BB4C-9B34909EBE2A}"/>
    <cellStyle name="20% - Énfasis4 2 4 2 5 2 2" xfId="11605" xr:uid="{3170ABCC-928A-41F6-AA81-0C900BDD3929}"/>
    <cellStyle name="20% - Énfasis4 2 4 2 5 3" xfId="11606" xr:uid="{AB52A4D6-C79E-4D7C-B48D-39ED765A0F4C}"/>
    <cellStyle name="20% - Énfasis4 2 4 2 6" xfId="11607" xr:uid="{233F3F6C-AD01-4267-AB98-2D73C40D0A50}"/>
    <cellStyle name="20% - Énfasis4 2 4 2 6 2" xfId="11608" xr:uid="{466F60D1-93D4-4B1C-89DE-A13EBAD5CF8E}"/>
    <cellStyle name="20% - Énfasis4 2 4 2 7" xfId="11609" xr:uid="{BE482A23-EBD1-45E4-BFB4-07B94CF4F1D9}"/>
    <cellStyle name="20% - Énfasis4 2 4 3" xfId="11610" xr:uid="{DA02A460-E15C-4DB0-B5C5-7387104420AD}"/>
    <cellStyle name="20% - Énfasis4 2 4 3 2" xfId="11611" xr:uid="{1BFEABB5-45BB-43AD-A088-57EED292214B}"/>
    <cellStyle name="20% - Énfasis4 2 4 3 2 2" xfId="11612" xr:uid="{3D7CCBD0-49A0-4548-9421-979CCF495915}"/>
    <cellStyle name="20% - Énfasis4 2 4 3 2 2 2" xfId="11613" xr:uid="{3742294B-5A69-455E-B60B-AF37D0663F36}"/>
    <cellStyle name="20% - Énfasis4 2 4 3 2 2 2 2" xfId="11614" xr:uid="{CBD65E12-3960-469C-8ACC-BA09ACC550C4}"/>
    <cellStyle name="20% - Énfasis4 2 4 3 2 2 2 2 2" xfId="11615" xr:uid="{2F989BEF-B5AC-458A-B8FB-D63172C74743}"/>
    <cellStyle name="20% - Énfasis4 2 4 3 2 2 2 3" xfId="11616" xr:uid="{96F0F157-08D8-44E8-A40C-81AA7BE2D7DC}"/>
    <cellStyle name="20% - Énfasis4 2 4 3 2 2 3" xfId="11617" xr:uid="{17C5EB46-4BBA-4F84-9AA0-18C0DE80DC61}"/>
    <cellStyle name="20% - Énfasis4 2 4 3 2 2 3 2" xfId="11618" xr:uid="{B399399E-3819-4783-B5F1-6D883A8B77D2}"/>
    <cellStyle name="20% - Énfasis4 2 4 3 2 2 4" xfId="11619" xr:uid="{A73500C6-C03A-4274-B88D-5D0A494507B0}"/>
    <cellStyle name="20% - Énfasis4 2 4 3 2 3" xfId="11620" xr:uid="{2DDC71F0-0967-4CE3-BD0F-8BC0089225DD}"/>
    <cellStyle name="20% - Énfasis4 2 4 3 2 3 2" xfId="11621" xr:uid="{F8EB51AD-E5B3-47EB-9680-FCEEFC18BBE4}"/>
    <cellStyle name="20% - Énfasis4 2 4 3 2 3 2 2" xfId="11622" xr:uid="{853ACFA4-F069-46E3-A82C-1AF74BFF2529}"/>
    <cellStyle name="20% - Énfasis4 2 4 3 2 3 3" xfId="11623" xr:uid="{6A77ABE1-C271-4BC5-88FC-3B00D515C63C}"/>
    <cellStyle name="20% - Énfasis4 2 4 3 2 4" xfId="11624" xr:uid="{A8C61204-E1FA-4437-AD84-A61069F04ACE}"/>
    <cellStyle name="20% - Énfasis4 2 4 3 2 4 2" xfId="11625" xr:uid="{F1E280EF-8410-464C-8D6C-31B8905BADF4}"/>
    <cellStyle name="20% - Énfasis4 2 4 3 2 5" xfId="11626" xr:uid="{37CC5DCC-0CBC-47A5-9724-875BB55C5828}"/>
    <cellStyle name="20% - Énfasis4 2 4 3 3" xfId="11627" xr:uid="{8B5F6ACA-2075-43D8-A2E2-F35F84CDA3BC}"/>
    <cellStyle name="20% - Énfasis4 2 4 3 3 2" xfId="11628" xr:uid="{B4CF48EC-B62E-4C40-82D8-3686156FCA9D}"/>
    <cellStyle name="20% - Énfasis4 2 4 3 3 2 2" xfId="11629" xr:uid="{95FDCF57-5609-4690-8FA4-A9B7072ABCBB}"/>
    <cellStyle name="20% - Énfasis4 2 4 3 3 2 2 2" xfId="11630" xr:uid="{CA173E1E-B8E8-4627-8C97-76D21A1F909C}"/>
    <cellStyle name="20% - Énfasis4 2 4 3 3 2 3" xfId="11631" xr:uid="{CE392775-C0CF-4008-9B5A-D1D1E99A3F13}"/>
    <cellStyle name="20% - Énfasis4 2 4 3 3 3" xfId="11632" xr:uid="{D4779F6D-784F-44DE-BF6E-7E71EEA15103}"/>
    <cellStyle name="20% - Énfasis4 2 4 3 3 3 2" xfId="11633" xr:uid="{683CBDCA-1F18-447B-9578-B70348647B15}"/>
    <cellStyle name="20% - Énfasis4 2 4 3 3 4" xfId="11634" xr:uid="{80929AF6-D4E7-4457-8963-CF5B440E675F}"/>
    <cellStyle name="20% - Énfasis4 2 4 3 4" xfId="11635" xr:uid="{B77066BE-E659-4E4C-8828-D71FFFF83238}"/>
    <cellStyle name="20% - Énfasis4 2 4 3 4 2" xfId="11636" xr:uid="{85F78DBE-F0A0-420A-A151-D55D3786B055}"/>
    <cellStyle name="20% - Énfasis4 2 4 3 4 2 2" xfId="11637" xr:uid="{7C9B5CB5-A215-4C6B-8D0C-8D91B7901179}"/>
    <cellStyle name="20% - Énfasis4 2 4 3 4 3" xfId="11638" xr:uid="{82CD1C74-E9A2-4BDC-B3B7-D5C136133452}"/>
    <cellStyle name="20% - Énfasis4 2 4 3 5" xfId="11639" xr:uid="{CE5B6D3D-2BB7-40F7-BAF5-8E82617F3C1D}"/>
    <cellStyle name="20% - Énfasis4 2 4 3 5 2" xfId="11640" xr:uid="{09CFA47D-9FC0-4C93-BA16-1B6A78D42CF3}"/>
    <cellStyle name="20% - Énfasis4 2 4 3 6" xfId="11641" xr:uid="{657C4128-6DA2-4A23-B854-AD7E644D47C7}"/>
    <cellStyle name="20% - Énfasis4 2 4 4" xfId="11642" xr:uid="{6D75B5B6-0579-4655-8C74-4D9372A4C4B9}"/>
    <cellStyle name="20% - Énfasis4 2 4 4 2" xfId="11643" xr:uid="{F51750B3-A81D-42ED-AB6D-0ED6565C60A5}"/>
    <cellStyle name="20% - Énfasis4 2 4 4 2 2" xfId="11644" xr:uid="{2B1FEAF2-EFEB-444D-89A6-00DF804D6E49}"/>
    <cellStyle name="20% - Énfasis4 2 4 4 2 2 2" xfId="11645" xr:uid="{96AD7AC3-3B42-4F67-B412-E11821042A11}"/>
    <cellStyle name="20% - Énfasis4 2 4 4 2 2 2 2" xfId="11646" xr:uid="{60017634-1958-49E8-9A27-F1B931F44F1C}"/>
    <cellStyle name="20% - Énfasis4 2 4 4 2 2 3" xfId="11647" xr:uid="{33A51DB2-A55D-4E14-903C-196ED79004B3}"/>
    <cellStyle name="20% - Énfasis4 2 4 4 2 3" xfId="11648" xr:uid="{F4A77A73-CF5D-488D-BA68-F23407D985DA}"/>
    <cellStyle name="20% - Énfasis4 2 4 4 2 3 2" xfId="11649" xr:uid="{A9981762-2107-47AF-B804-469005212128}"/>
    <cellStyle name="20% - Énfasis4 2 4 4 2 4" xfId="11650" xr:uid="{46456E75-73BA-49CD-AA9F-2F15CA7CE491}"/>
    <cellStyle name="20% - Énfasis4 2 4 4 3" xfId="11651" xr:uid="{96D31EEE-B94B-4AA8-8832-340D15BF10E9}"/>
    <cellStyle name="20% - Énfasis4 2 4 4 3 2" xfId="11652" xr:uid="{6761E0D1-E27F-4EC8-BA32-2A4FF7276523}"/>
    <cellStyle name="20% - Énfasis4 2 4 4 3 2 2" xfId="11653" xr:uid="{F2A44B21-EFA0-4759-8834-4D837EF15A43}"/>
    <cellStyle name="20% - Énfasis4 2 4 4 3 3" xfId="11654" xr:uid="{11CDAFBF-8DFE-44D1-86D8-576BF0450F37}"/>
    <cellStyle name="20% - Énfasis4 2 4 4 4" xfId="11655" xr:uid="{0EE118B2-D274-49EF-8CD9-472861AA6B74}"/>
    <cellStyle name="20% - Énfasis4 2 4 4 4 2" xfId="11656" xr:uid="{E9580169-7186-420C-AE45-BFACD101C4A0}"/>
    <cellStyle name="20% - Énfasis4 2 4 4 5" xfId="11657" xr:uid="{D8F0E57E-3481-452B-B952-652E253ADD2C}"/>
    <cellStyle name="20% - Énfasis4 2 4 5" xfId="11658" xr:uid="{7B73AA0A-0723-4A9A-B36E-F12CFB1602C7}"/>
    <cellStyle name="20% - Énfasis4 2 4 5 2" xfId="11659" xr:uid="{1788C974-C089-473F-97F9-7B644F1A1E56}"/>
    <cellStyle name="20% - Énfasis4 2 4 5 2 2" xfId="11660" xr:uid="{3B911AAF-E883-4B79-BD17-D291069733E1}"/>
    <cellStyle name="20% - Énfasis4 2 4 5 2 2 2" xfId="11661" xr:uid="{002A4BCC-2170-47B0-A71C-30A40A9709BC}"/>
    <cellStyle name="20% - Énfasis4 2 4 5 2 3" xfId="11662" xr:uid="{21FC7CF4-B22B-460B-8D4C-44E976B47FAC}"/>
    <cellStyle name="20% - Énfasis4 2 4 5 3" xfId="11663" xr:uid="{8181FB3C-6952-4C51-AEA0-67A64FF0DD75}"/>
    <cellStyle name="20% - Énfasis4 2 4 5 3 2" xfId="11664" xr:uid="{8BF0E475-9849-4FB2-B97D-4203009BEA70}"/>
    <cellStyle name="20% - Énfasis4 2 4 5 4" xfId="11665" xr:uid="{05EA65E8-3878-4076-8D74-71D61461D02B}"/>
    <cellStyle name="20% - Énfasis4 2 4 6" xfId="11666" xr:uid="{990BE109-896D-4372-B712-F7993702145A}"/>
    <cellStyle name="20% - Énfasis4 2 4 6 2" xfId="11667" xr:uid="{CF60E173-FC45-42E4-B8C5-2A317ED5B66E}"/>
    <cellStyle name="20% - Énfasis4 2 4 6 2 2" xfId="11668" xr:uid="{7AD895A6-9753-486F-8503-BBCBF1F0B319}"/>
    <cellStyle name="20% - Énfasis4 2 4 6 3" xfId="11669" xr:uid="{0CB2F39C-96D1-4DA4-A057-616017A2D417}"/>
    <cellStyle name="20% - Énfasis4 2 4 7" xfId="11670" xr:uid="{49160ADC-00EC-45B8-A456-7B1F780CDC52}"/>
    <cellStyle name="20% - Énfasis4 2 4 7 2" xfId="11671" xr:uid="{01174B1B-E74E-4E9C-93A9-42673608A894}"/>
    <cellStyle name="20% - Énfasis4 2 4 8" xfId="11672" xr:uid="{58FD9EBE-603D-429F-A485-637B3B5ACFE8}"/>
    <cellStyle name="20% - Énfasis4 2 4 9" xfId="11673" xr:uid="{E46C511B-B2F0-480E-9952-6EDF45302A53}"/>
    <cellStyle name="20% - Énfasis4 2 4_37. RESULTADO NEGOCIOS YOY" xfId="11674" xr:uid="{1D712FB3-95A7-445C-BE4D-591296EAA460}"/>
    <cellStyle name="20% - Énfasis4 2 5" xfId="11675" xr:uid="{0DB6C5D7-D0AA-4C61-A952-500A8C7C4465}"/>
    <cellStyle name="20% - Énfasis4 2 5 10" xfId="11676" xr:uid="{C7D3900C-FE99-4DCB-B6E3-CE24D088D230}"/>
    <cellStyle name="20% - Énfasis4 2 5 11" xfId="11677" xr:uid="{789F0B4C-003D-4FC2-9FF8-25C4344B0D90}"/>
    <cellStyle name="20% - Énfasis4 2 5 12" xfId="11678" xr:uid="{6D2352F6-978F-4976-B358-F7450C10AC59}"/>
    <cellStyle name="20% - Énfasis4 2 5 2" xfId="11679" xr:uid="{DC93974D-EB16-4AA2-8103-0A2783B82D80}"/>
    <cellStyle name="20% - Énfasis4 2 5 2 2" xfId="11680" xr:uid="{92EC42B1-80BF-49D4-B689-4004503BED4A}"/>
    <cellStyle name="20% - Énfasis4 2 5 2 2 2" xfId="11681" xr:uid="{8C720E70-107B-4330-8EB9-DC744663FED1}"/>
    <cellStyle name="20% - Énfasis4 2 5 2 2 2 2" xfId="11682" xr:uid="{5731B806-9197-4608-8E89-AF07E45AFACB}"/>
    <cellStyle name="20% - Énfasis4 2 5 2 2 2 2 2" xfId="11683" xr:uid="{8F9A1667-D69C-4752-8453-8A4E94E87F02}"/>
    <cellStyle name="20% - Énfasis4 2 5 2 2 2 2 2 2" xfId="11684" xr:uid="{99687598-A504-4EF2-A7A7-0BF8AA952EF9}"/>
    <cellStyle name="20% - Énfasis4 2 5 2 2 2 2 2 2 2" xfId="11685" xr:uid="{5B3A2037-423B-48D3-948F-FE77D0BB2B3B}"/>
    <cellStyle name="20% - Énfasis4 2 5 2 2 2 2 2 3" xfId="11686" xr:uid="{13CB7281-6E37-4991-97E5-B8037DE3FE76}"/>
    <cellStyle name="20% - Énfasis4 2 5 2 2 2 2 3" xfId="11687" xr:uid="{57920191-EAA1-4A9A-B89B-D694419D7312}"/>
    <cellStyle name="20% - Énfasis4 2 5 2 2 2 2 3 2" xfId="11688" xr:uid="{AB1A27F5-FDF1-4FAB-A6BA-45B0E0C8CBB9}"/>
    <cellStyle name="20% - Énfasis4 2 5 2 2 2 2 4" xfId="11689" xr:uid="{2F516006-8943-42B1-8CB3-0E31CD3D639A}"/>
    <cellStyle name="20% - Énfasis4 2 5 2 2 2 3" xfId="11690" xr:uid="{4086180E-349A-4D22-AF8C-A26E5BAD1AA7}"/>
    <cellStyle name="20% - Énfasis4 2 5 2 2 2 3 2" xfId="11691" xr:uid="{EB22E686-0731-4D95-94C3-AFBDF8AC48D8}"/>
    <cellStyle name="20% - Énfasis4 2 5 2 2 2 3 2 2" xfId="11692" xr:uid="{17D75C68-D872-4F53-961D-EBE041E058DC}"/>
    <cellStyle name="20% - Énfasis4 2 5 2 2 2 3 3" xfId="11693" xr:uid="{D1705D1A-D7B0-4D55-A16A-C3BA52BBF5E8}"/>
    <cellStyle name="20% - Énfasis4 2 5 2 2 2 4" xfId="11694" xr:uid="{EFAF76EC-2F71-4196-97F9-0A30FCA8C292}"/>
    <cellStyle name="20% - Énfasis4 2 5 2 2 2 4 2" xfId="11695" xr:uid="{EB2D316B-63E2-4217-88A2-13F59382ED19}"/>
    <cellStyle name="20% - Énfasis4 2 5 2 2 2 5" xfId="11696" xr:uid="{E09B1425-2176-4E9E-AF82-72A1DFF4B5B7}"/>
    <cellStyle name="20% - Énfasis4 2 5 2 2 3" xfId="11697" xr:uid="{A974F17A-D3A7-46DF-BA9D-3E2F993A6DDE}"/>
    <cellStyle name="20% - Énfasis4 2 5 2 2 3 2" xfId="11698" xr:uid="{889A7847-F3D8-4AAE-AB30-B9D09DF8A270}"/>
    <cellStyle name="20% - Énfasis4 2 5 2 2 3 2 2" xfId="11699" xr:uid="{55D6C269-F5BF-4797-8DDF-426EBCFA5EDA}"/>
    <cellStyle name="20% - Énfasis4 2 5 2 2 3 2 2 2" xfId="11700" xr:uid="{711ECB5E-DEB9-40DA-9952-FFD974742EB0}"/>
    <cellStyle name="20% - Énfasis4 2 5 2 2 3 2 3" xfId="11701" xr:uid="{5BC3289A-6409-4337-BE7D-D05275EA9BBD}"/>
    <cellStyle name="20% - Énfasis4 2 5 2 2 3 3" xfId="11702" xr:uid="{E497EB26-2AED-4FC4-BC2F-14F528CEA18B}"/>
    <cellStyle name="20% - Énfasis4 2 5 2 2 3 3 2" xfId="11703" xr:uid="{F97C8599-EBB0-4ACC-8905-171CF9727F04}"/>
    <cellStyle name="20% - Énfasis4 2 5 2 2 3 4" xfId="11704" xr:uid="{5367FB85-235E-4907-B66D-61A30207ED27}"/>
    <cellStyle name="20% - Énfasis4 2 5 2 2 4" xfId="11705" xr:uid="{8395A328-88CB-4F2C-BD40-E2C58FFD2D28}"/>
    <cellStyle name="20% - Énfasis4 2 5 2 2 4 2" xfId="11706" xr:uid="{1B79E828-E7E2-4E08-8D04-48D4A3829177}"/>
    <cellStyle name="20% - Énfasis4 2 5 2 2 4 2 2" xfId="11707" xr:uid="{DD791A6C-CE19-42BB-AAF7-8D96588B2A7C}"/>
    <cellStyle name="20% - Énfasis4 2 5 2 2 4 3" xfId="11708" xr:uid="{C87E7CB6-6720-4682-A059-623C9E6AE6D1}"/>
    <cellStyle name="20% - Énfasis4 2 5 2 2 5" xfId="11709" xr:uid="{6FCE01F7-E725-4DB8-9A96-D3543BA4991E}"/>
    <cellStyle name="20% - Énfasis4 2 5 2 2 5 2" xfId="11710" xr:uid="{14C82048-7F46-4109-B8D0-84C031A1F7CF}"/>
    <cellStyle name="20% - Énfasis4 2 5 2 2 6" xfId="11711" xr:uid="{5882E44D-D2DA-4453-A01F-D456F7FD6CC3}"/>
    <cellStyle name="20% - Énfasis4 2 5 2 3" xfId="11712" xr:uid="{0AF34719-DCFF-4A44-9671-F39B3BA3A2BB}"/>
    <cellStyle name="20% - Énfasis4 2 5 2 3 2" xfId="11713" xr:uid="{591A83F1-6F32-409C-B478-3BE0F64705E9}"/>
    <cellStyle name="20% - Énfasis4 2 5 2 3 2 2" xfId="11714" xr:uid="{62B93797-6DF6-4DE1-B8A2-7C28DF00E87A}"/>
    <cellStyle name="20% - Énfasis4 2 5 2 3 2 2 2" xfId="11715" xr:uid="{F9FDEA34-6881-44D7-ABB0-9944321CA74D}"/>
    <cellStyle name="20% - Énfasis4 2 5 2 3 2 2 2 2" xfId="11716" xr:uid="{E783EFFB-6214-4EC0-B428-6D9D2A255451}"/>
    <cellStyle name="20% - Énfasis4 2 5 2 3 2 2 3" xfId="11717" xr:uid="{E91294D9-07E3-4B74-832F-C3015C10CCB6}"/>
    <cellStyle name="20% - Énfasis4 2 5 2 3 2 3" xfId="11718" xr:uid="{0A19BB57-67CF-4E57-B2CA-EAFD2134D3A3}"/>
    <cellStyle name="20% - Énfasis4 2 5 2 3 2 3 2" xfId="11719" xr:uid="{95C4433C-B3A6-4B86-93A4-31F4FA1587AD}"/>
    <cellStyle name="20% - Énfasis4 2 5 2 3 2 4" xfId="11720" xr:uid="{19E53F1E-460E-472E-95C4-A9A367EB7C1E}"/>
    <cellStyle name="20% - Énfasis4 2 5 2 3 3" xfId="11721" xr:uid="{657D647B-EA02-4EC4-BE7C-16CD5BD74876}"/>
    <cellStyle name="20% - Énfasis4 2 5 2 3 3 2" xfId="11722" xr:uid="{C071A5F7-0A57-457C-A840-B6A6B51D077C}"/>
    <cellStyle name="20% - Énfasis4 2 5 2 3 3 2 2" xfId="11723" xr:uid="{B2F1B4FA-2E8D-4742-8173-4E6AFB5F3968}"/>
    <cellStyle name="20% - Énfasis4 2 5 2 3 3 3" xfId="11724" xr:uid="{7F5974C7-E5ED-4B10-AE95-296F3E777FBF}"/>
    <cellStyle name="20% - Énfasis4 2 5 2 3 4" xfId="11725" xr:uid="{0B772E58-5338-4528-BDEE-3DCA906B1CEF}"/>
    <cellStyle name="20% - Énfasis4 2 5 2 3 4 2" xfId="11726" xr:uid="{3B7EF480-01C4-4444-B518-FCBA7662BCF9}"/>
    <cellStyle name="20% - Énfasis4 2 5 2 3 5" xfId="11727" xr:uid="{7BFE7841-7E29-4DDD-9CDC-E97FC6E7CB56}"/>
    <cellStyle name="20% - Énfasis4 2 5 2 4" xfId="11728" xr:uid="{B17B00DA-E632-437D-9C2C-1D5F1036F2AA}"/>
    <cellStyle name="20% - Énfasis4 2 5 2 4 2" xfId="11729" xr:uid="{2967BA3E-E381-42D1-A588-42017C2651F1}"/>
    <cellStyle name="20% - Énfasis4 2 5 2 4 2 2" xfId="11730" xr:uid="{A8F1EDA2-3FE6-4CB8-A02A-1999C1D7DFB3}"/>
    <cellStyle name="20% - Énfasis4 2 5 2 4 2 2 2" xfId="11731" xr:uid="{8A1AB688-6A72-4BE8-8E9A-FC4ED82A3766}"/>
    <cellStyle name="20% - Énfasis4 2 5 2 4 2 3" xfId="11732" xr:uid="{2E1FD425-F90D-4DD9-8482-7972FD386736}"/>
    <cellStyle name="20% - Énfasis4 2 5 2 4 3" xfId="11733" xr:uid="{33A39CD9-E25E-4810-BC6F-2544BAB96C2C}"/>
    <cellStyle name="20% - Énfasis4 2 5 2 4 3 2" xfId="11734" xr:uid="{2AF2EAC3-C1BF-4FDF-AD93-15ACC864AF30}"/>
    <cellStyle name="20% - Énfasis4 2 5 2 4 4" xfId="11735" xr:uid="{7E9DCD79-9222-43D8-BEF6-0A68B7806136}"/>
    <cellStyle name="20% - Énfasis4 2 5 2 5" xfId="11736" xr:uid="{3B66E7A4-8308-45C4-9C0A-546A6BAD10B0}"/>
    <cellStyle name="20% - Énfasis4 2 5 2 5 2" xfId="11737" xr:uid="{362AD704-FF0F-499D-9993-8DA457B2C1A2}"/>
    <cellStyle name="20% - Énfasis4 2 5 2 5 2 2" xfId="11738" xr:uid="{BEF0AA34-5E26-47BB-B323-03E766B66109}"/>
    <cellStyle name="20% - Énfasis4 2 5 2 5 3" xfId="11739" xr:uid="{CE0D443D-3497-4B9B-9A6F-D48C5004578D}"/>
    <cellStyle name="20% - Énfasis4 2 5 2 6" xfId="11740" xr:uid="{99390AA2-AF4C-4D34-A0AA-DE236663A411}"/>
    <cellStyle name="20% - Énfasis4 2 5 2 6 2" xfId="11741" xr:uid="{C97071A2-AC8E-43A2-8B1D-E005DA3BD9E5}"/>
    <cellStyle name="20% - Énfasis4 2 5 2 7" xfId="11742" xr:uid="{2E4D9704-1059-49F2-818E-5F8424CBD193}"/>
    <cellStyle name="20% - Énfasis4 2 5 3" xfId="11743" xr:uid="{586085F8-E8AA-43FF-81F1-331CF3E69BC2}"/>
    <cellStyle name="20% - Énfasis4 2 5 3 2" xfId="11744" xr:uid="{2DE4045E-4872-4046-8C9C-8549A9D06D29}"/>
    <cellStyle name="20% - Énfasis4 2 5 3 2 2" xfId="11745" xr:uid="{DFD55300-8C7B-4907-B21A-6BDB71466933}"/>
    <cellStyle name="20% - Énfasis4 2 5 3 2 2 2" xfId="11746" xr:uid="{82DBE9F5-11F4-40BE-91CD-7F72FCED356E}"/>
    <cellStyle name="20% - Énfasis4 2 5 3 2 2 2 2" xfId="11747" xr:uid="{48AED967-5A19-445D-9EC5-2E49D1080ED6}"/>
    <cellStyle name="20% - Énfasis4 2 5 3 2 2 2 2 2" xfId="11748" xr:uid="{1041D63E-387F-4CA4-9747-9EA25EECF1DE}"/>
    <cellStyle name="20% - Énfasis4 2 5 3 2 2 2 3" xfId="11749" xr:uid="{5DC47DF0-2160-42CC-AAF2-D7CD0665251B}"/>
    <cellStyle name="20% - Énfasis4 2 5 3 2 2 3" xfId="11750" xr:uid="{FBD4F1F9-1E84-464F-8857-3650DDDA6C7B}"/>
    <cellStyle name="20% - Énfasis4 2 5 3 2 2 3 2" xfId="11751" xr:uid="{5863DBC4-AE2D-45A4-9326-531C5AD260EF}"/>
    <cellStyle name="20% - Énfasis4 2 5 3 2 2 4" xfId="11752" xr:uid="{541040F3-241B-4EE3-9131-349F8A0289EF}"/>
    <cellStyle name="20% - Énfasis4 2 5 3 2 3" xfId="11753" xr:uid="{01F10F94-C43F-4776-B395-363715EBEF0E}"/>
    <cellStyle name="20% - Énfasis4 2 5 3 2 3 2" xfId="11754" xr:uid="{5514B357-94F5-4DEC-A32F-7318C24DEC11}"/>
    <cellStyle name="20% - Énfasis4 2 5 3 2 3 2 2" xfId="11755" xr:uid="{34BD2A24-D6F6-4B13-BCDF-EC9DDA9E36BF}"/>
    <cellStyle name="20% - Énfasis4 2 5 3 2 3 3" xfId="11756" xr:uid="{8DE1E544-456E-43B2-B4AF-3097A3E43331}"/>
    <cellStyle name="20% - Énfasis4 2 5 3 2 4" xfId="11757" xr:uid="{6E5F4B37-541F-4181-A06E-896D926CD40B}"/>
    <cellStyle name="20% - Énfasis4 2 5 3 2 4 2" xfId="11758" xr:uid="{127DC761-0495-43D9-8621-1D5783871196}"/>
    <cellStyle name="20% - Énfasis4 2 5 3 2 5" xfId="11759" xr:uid="{D1A68062-8C80-4475-A5DD-79B86F7D4506}"/>
    <cellStyle name="20% - Énfasis4 2 5 3 3" xfId="11760" xr:uid="{69EF40C7-8F2B-4D00-B35F-CEBCD5A95608}"/>
    <cellStyle name="20% - Énfasis4 2 5 3 3 2" xfId="11761" xr:uid="{77D74E29-7978-4C0F-8963-78F5DB629655}"/>
    <cellStyle name="20% - Énfasis4 2 5 3 3 2 2" xfId="11762" xr:uid="{D82B58D8-CFCB-41EB-B7AA-0B27E5412FD8}"/>
    <cellStyle name="20% - Énfasis4 2 5 3 3 2 2 2" xfId="11763" xr:uid="{0B7459A6-C726-4765-867D-37E5C785862A}"/>
    <cellStyle name="20% - Énfasis4 2 5 3 3 2 3" xfId="11764" xr:uid="{0B506875-75A0-46B2-A419-36F6B9158CAC}"/>
    <cellStyle name="20% - Énfasis4 2 5 3 3 3" xfId="11765" xr:uid="{148867E6-0756-4820-BF93-9A694C699507}"/>
    <cellStyle name="20% - Énfasis4 2 5 3 3 3 2" xfId="11766" xr:uid="{57A62F7E-5F03-455F-B399-ED29A24C057A}"/>
    <cellStyle name="20% - Énfasis4 2 5 3 3 4" xfId="11767" xr:uid="{6D84292B-09C3-4FC8-A34E-AF0C1652068C}"/>
    <cellStyle name="20% - Énfasis4 2 5 3 4" xfId="11768" xr:uid="{A97D5E28-F221-47B2-A3CC-5D5BF6D37ADA}"/>
    <cellStyle name="20% - Énfasis4 2 5 3 4 2" xfId="11769" xr:uid="{06E3A002-E1CF-447D-8956-247FFA9024F1}"/>
    <cellStyle name="20% - Énfasis4 2 5 3 4 2 2" xfId="11770" xr:uid="{9FA7DDBC-5164-4D97-8B36-80A0EDB4F453}"/>
    <cellStyle name="20% - Énfasis4 2 5 3 4 3" xfId="11771" xr:uid="{F3440FF1-0F5F-4010-9ACA-421C2F82DF2F}"/>
    <cellStyle name="20% - Énfasis4 2 5 3 5" xfId="11772" xr:uid="{D1D8675C-843A-405F-AF2D-C370F84F7C6A}"/>
    <cellStyle name="20% - Énfasis4 2 5 3 5 2" xfId="11773" xr:uid="{541630A2-19C3-4216-826D-52D2DB9D4F38}"/>
    <cellStyle name="20% - Énfasis4 2 5 3 6" xfId="11774" xr:uid="{AD9EE3EC-C2E0-4348-99D7-4A946645132E}"/>
    <cellStyle name="20% - Énfasis4 2 5 4" xfId="11775" xr:uid="{EE263BDB-1F3C-4475-AD8A-FCF35D445267}"/>
    <cellStyle name="20% - Énfasis4 2 5 4 2" xfId="11776" xr:uid="{E2E8613E-0525-4A26-91FC-942D20791D88}"/>
    <cellStyle name="20% - Énfasis4 2 5 4 2 2" xfId="11777" xr:uid="{D6FA3305-5C81-4089-91D1-55A31002EA26}"/>
    <cellStyle name="20% - Énfasis4 2 5 4 2 2 2" xfId="11778" xr:uid="{CB1AF871-4F51-4C0B-B483-94300598BB04}"/>
    <cellStyle name="20% - Énfasis4 2 5 4 2 2 2 2" xfId="11779" xr:uid="{7EA39C52-F983-44DB-8E1A-7FA4CCB57E0E}"/>
    <cellStyle name="20% - Énfasis4 2 5 4 2 2 3" xfId="11780" xr:uid="{6E51AAF7-2AB7-458F-AF21-7D7E0034253F}"/>
    <cellStyle name="20% - Énfasis4 2 5 4 2 3" xfId="11781" xr:uid="{FCDC4E5D-BDCD-400D-97BC-101B1C2681DA}"/>
    <cellStyle name="20% - Énfasis4 2 5 4 2 3 2" xfId="11782" xr:uid="{78B2213A-A9F2-4CA2-80D1-29530F6A9752}"/>
    <cellStyle name="20% - Énfasis4 2 5 4 2 4" xfId="11783" xr:uid="{8D9D10BF-1C0F-45FC-B3ED-6021A47D26A3}"/>
    <cellStyle name="20% - Énfasis4 2 5 4 3" xfId="11784" xr:uid="{FD9654F0-C8C8-4A04-9EC9-97D20BFECD03}"/>
    <cellStyle name="20% - Énfasis4 2 5 4 3 2" xfId="11785" xr:uid="{3AB947CA-B673-4639-A00A-D6EBFC93B6A6}"/>
    <cellStyle name="20% - Énfasis4 2 5 4 3 2 2" xfId="11786" xr:uid="{18CBA77D-6D7B-4222-B9EF-C2BF623D1792}"/>
    <cellStyle name="20% - Énfasis4 2 5 4 3 3" xfId="11787" xr:uid="{70D07B2A-6827-4107-92E2-471C71E96B71}"/>
    <cellStyle name="20% - Énfasis4 2 5 4 4" xfId="11788" xr:uid="{653891DA-E948-43CB-B215-3CCFE3274F79}"/>
    <cellStyle name="20% - Énfasis4 2 5 4 4 2" xfId="11789" xr:uid="{48934255-C489-42C1-841C-84EEB243C726}"/>
    <cellStyle name="20% - Énfasis4 2 5 4 5" xfId="11790" xr:uid="{78F4D6B6-C41B-4EAF-8EE2-EF101F71777E}"/>
    <cellStyle name="20% - Énfasis4 2 5 5" xfId="11791" xr:uid="{C6A9D7D5-F0F3-4FEA-88AD-695A94D3D493}"/>
    <cellStyle name="20% - Énfasis4 2 5 5 2" xfId="11792" xr:uid="{B237180E-3D10-49F8-A8F7-DA141812CBFC}"/>
    <cellStyle name="20% - Énfasis4 2 5 5 2 2" xfId="11793" xr:uid="{3F0D4A70-458A-445A-A55A-1F193888E992}"/>
    <cellStyle name="20% - Énfasis4 2 5 5 2 2 2" xfId="11794" xr:uid="{24E25267-CCD9-467D-A365-11C9AFCBBFA8}"/>
    <cellStyle name="20% - Énfasis4 2 5 5 2 3" xfId="11795" xr:uid="{661754AD-1657-4A67-B91F-57EF35B15CA7}"/>
    <cellStyle name="20% - Énfasis4 2 5 5 3" xfId="11796" xr:uid="{B8020B45-BE84-4830-BD59-B51A8714C1E4}"/>
    <cellStyle name="20% - Énfasis4 2 5 5 3 2" xfId="11797" xr:uid="{6BD8D9BB-A92A-41CB-8BFF-3CD2C309DD12}"/>
    <cellStyle name="20% - Énfasis4 2 5 5 4" xfId="11798" xr:uid="{F19C70E1-06E4-4133-BAE6-231E0360A4E8}"/>
    <cellStyle name="20% - Énfasis4 2 5 6" xfId="11799" xr:uid="{5BA0D09A-8CE4-4AB5-867E-5A4ED548F448}"/>
    <cellStyle name="20% - Énfasis4 2 5 6 2" xfId="11800" xr:uid="{18D8C002-51A6-4B18-A46D-96F820B27D15}"/>
    <cellStyle name="20% - Énfasis4 2 5 6 2 2" xfId="11801" xr:uid="{B1319FB6-3F07-48FB-B475-03F5FD275873}"/>
    <cellStyle name="20% - Énfasis4 2 5 6 3" xfId="11802" xr:uid="{ED10A341-C181-4ED9-998C-767B75234C5A}"/>
    <cellStyle name="20% - Énfasis4 2 5 7" xfId="11803" xr:uid="{F6B83FB1-65A6-4A94-97DA-1FF619C14A79}"/>
    <cellStyle name="20% - Énfasis4 2 5 7 2" xfId="11804" xr:uid="{C798099C-4E67-42B7-B2CE-2626EB1260F3}"/>
    <cellStyle name="20% - Énfasis4 2 5 8" xfId="11805" xr:uid="{F4F65AD1-2A7F-4087-80E0-F3813CAC4899}"/>
    <cellStyle name="20% - Énfasis4 2 5 9" xfId="11806" xr:uid="{5004A8E5-C0E7-4C4B-A7DF-2652FD6F9AC9}"/>
    <cellStyle name="20% - Énfasis4 2 6" xfId="11807" xr:uid="{C5EDFE13-A106-457B-A921-783F1E265295}"/>
    <cellStyle name="20% - Énfasis4 2 6 2" xfId="11808" xr:uid="{AA610268-49EA-4D94-951C-FAC571B88B47}"/>
    <cellStyle name="20% - Énfasis4 2 6 2 2" xfId="11809" xr:uid="{A9A892C3-A1C7-4504-80EE-918BC7D4F78B}"/>
    <cellStyle name="20% - Énfasis4 2 6 2 2 2" xfId="11810" xr:uid="{6DC134A0-8081-4AA9-93BF-6C398008C9D2}"/>
    <cellStyle name="20% - Énfasis4 2 6 2 2 2 2" xfId="11811" xr:uid="{0D0BFF40-5123-4788-9B19-7567A30D910B}"/>
    <cellStyle name="20% - Énfasis4 2 6 2 2 2 2 2" xfId="11812" xr:uid="{1417BBD6-8843-4B00-9E8F-CF5283E76D77}"/>
    <cellStyle name="20% - Énfasis4 2 6 2 2 2 2 2 2" xfId="11813" xr:uid="{802A0B2B-BDCB-4EC4-A8BE-9D2318A93709}"/>
    <cellStyle name="20% - Énfasis4 2 6 2 2 2 2 2 2 2" xfId="11814" xr:uid="{A2280D24-9DB8-48EA-B629-DF3FE0D47DCF}"/>
    <cellStyle name="20% - Énfasis4 2 6 2 2 2 2 2 3" xfId="11815" xr:uid="{E6436DB7-4B30-42F9-BE62-C894D0E002D8}"/>
    <cellStyle name="20% - Énfasis4 2 6 2 2 2 2 3" xfId="11816" xr:uid="{51954750-7BBD-480A-B2B3-434904FA7A5A}"/>
    <cellStyle name="20% - Énfasis4 2 6 2 2 2 2 3 2" xfId="11817" xr:uid="{D953A044-0D67-4FAB-A031-C524D9E9CD91}"/>
    <cellStyle name="20% - Énfasis4 2 6 2 2 2 2 4" xfId="11818" xr:uid="{101F2A80-E643-43A5-B851-408B1FAF0F31}"/>
    <cellStyle name="20% - Énfasis4 2 6 2 2 2 3" xfId="11819" xr:uid="{01299DE0-587B-4B5F-9FB7-59E4E664301E}"/>
    <cellStyle name="20% - Énfasis4 2 6 2 2 2 3 2" xfId="11820" xr:uid="{B2DE356D-9C6F-4E45-89C7-E7547F16C4FC}"/>
    <cellStyle name="20% - Énfasis4 2 6 2 2 2 3 2 2" xfId="11821" xr:uid="{040C22B1-EBB4-495F-86D9-063BBC5D7118}"/>
    <cellStyle name="20% - Énfasis4 2 6 2 2 2 3 3" xfId="11822" xr:uid="{31B7AFC1-C593-4910-A978-27E7EC8084BD}"/>
    <cellStyle name="20% - Énfasis4 2 6 2 2 2 4" xfId="11823" xr:uid="{7E33DD01-F485-4E15-8EF0-CC853E442DC3}"/>
    <cellStyle name="20% - Énfasis4 2 6 2 2 2 4 2" xfId="11824" xr:uid="{D59963A2-F4C3-48A7-88F5-FC4458FE46F8}"/>
    <cellStyle name="20% - Énfasis4 2 6 2 2 2 5" xfId="11825" xr:uid="{F10FFAD6-E90C-4CC1-BC10-CC66B09E5656}"/>
    <cellStyle name="20% - Énfasis4 2 6 2 2 3" xfId="11826" xr:uid="{E7629674-A6A4-474D-BA9F-7A7C9F93D9F6}"/>
    <cellStyle name="20% - Énfasis4 2 6 2 2 3 2" xfId="11827" xr:uid="{81C1B40B-7DD0-42E9-98E6-93757ACEF021}"/>
    <cellStyle name="20% - Énfasis4 2 6 2 2 3 2 2" xfId="11828" xr:uid="{9AC9EFDC-3593-4F65-8AB1-02C1491536FC}"/>
    <cellStyle name="20% - Énfasis4 2 6 2 2 3 2 2 2" xfId="11829" xr:uid="{1869AFFB-4588-4415-9E89-CD7EE535EE0A}"/>
    <cellStyle name="20% - Énfasis4 2 6 2 2 3 2 3" xfId="11830" xr:uid="{C7B49FA5-CD47-485F-9016-DD04480B6B7D}"/>
    <cellStyle name="20% - Énfasis4 2 6 2 2 3 3" xfId="11831" xr:uid="{76252EE7-3DAB-4DBC-945F-F5507780D5DA}"/>
    <cellStyle name="20% - Énfasis4 2 6 2 2 3 3 2" xfId="11832" xr:uid="{996226BC-E376-419F-B2DE-4AC22D4CCA32}"/>
    <cellStyle name="20% - Énfasis4 2 6 2 2 3 4" xfId="11833" xr:uid="{9D6DF9C6-64CF-4144-ABAE-8FAC58D6B28D}"/>
    <cellStyle name="20% - Énfasis4 2 6 2 2 4" xfId="11834" xr:uid="{57DBDE16-7F37-4D55-907A-A50E585FDDF3}"/>
    <cellStyle name="20% - Énfasis4 2 6 2 2 4 2" xfId="11835" xr:uid="{A5D48C0B-DECA-44F0-9042-3F69740DE20A}"/>
    <cellStyle name="20% - Énfasis4 2 6 2 2 4 2 2" xfId="11836" xr:uid="{9AD8C3F4-D190-45C6-98C7-E53C66B2A3EB}"/>
    <cellStyle name="20% - Énfasis4 2 6 2 2 4 3" xfId="11837" xr:uid="{65E65D38-55FA-45D6-90E9-519A9916D375}"/>
    <cellStyle name="20% - Énfasis4 2 6 2 2 5" xfId="11838" xr:uid="{E7605687-0C1E-4511-9967-660DB98D912C}"/>
    <cellStyle name="20% - Énfasis4 2 6 2 2 5 2" xfId="11839" xr:uid="{8BC766F0-A2EE-4DDA-8EBC-04422A281E7E}"/>
    <cellStyle name="20% - Énfasis4 2 6 2 2 6" xfId="11840" xr:uid="{FF6C1022-76A8-4D22-A114-73B072653E97}"/>
    <cellStyle name="20% - Énfasis4 2 6 2 3" xfId="11841" xr:uid="{8E127C44-FD0D-42AA-AD32-673E1BDE6280}"/>
    <cellStyle name="20% - Énfasis4 2 6 2 3 2" xfId="11842" xr:uid="{0D690570-C967-4F24-B54C-6D8A77196322}"/>
    <cellStyle name="20% - Énfasis4 2 6 2 3 2 2" xfId="11843" xr:uid="{CAAE9955-EB42-4322-AA01-616AFAEAE217}"/>
    <cellStyle name="20% - Énfasis4 2 6 2 3 2 2 2" xfId="11844" xr:uid="{52CA4113-7F8D-43C5-8AC9-65D7A540DDD7}"/>
    <cellStyle name="20% - Énfasis4 2 6 2 3 2 2 2 2" xfId="11845" xr:uid="{58BAA0CC-A854-411B-B6CB-CB6301E8EE1C}"/>
    <cellStyle name="20% - Énfasis4 2 6 2 3 2 2 3" xfId="11846" xr:uid="{7280E6D0-37E4-42A0-B720-5A212BB2FAA1}"/>
    <cellStyle name="20% - Énfasis4 2 6 2 3 2 3" xfId="11847" xr:uid="{0876E846-23DF-464B-99B0-F02CFE3CADB7}"/>
    <cellStyle name="20% - Énfasis4 2 6 2 3 2 3 2" xfId="11848" xr:uid="{CA60A4DA-351B-45F9-97B0-3AB33F5B4EA6}"/>
    <cellStyle name="20% - Énfasis4 2 6 2 3 2 4" xfId="11849" xr:uid="{DC7B3190-549B-4711-A310-1315243E9973}"/>
    <cellStyle name="20% - Énfasis4 2 6 2 3 3" xfId="11850" xr:uid="{DBFF28A5-9489-4854-8E09-9E19FE453771}"/>
    <cellStyle name="20% - Énfasis4 2 6 2 3 3 2" xfId="11851" xr:uid="{961BB200-2D67-49CF-8AE6-F904D854AAA3}"/>
    <cellStyle name="20% - Énfasis4 2 6 2 3 3 2 2" xfId="11852" xr:uid="{A90E8094-9B9A-4A27-993F-BE31795A825D}"/>
    <cellStyle name="20% - Énfasis4 2 6 2 3 3 3" xfId="11853" xr:uid="{05A69ED2-4B5C-42D7-8DFD-929B7B8E1507}"/>
    <cellStyle name="20% - Énfasis4 2 6 2 3 4" xfId="11854" xr:uid="{29D856A9-0A8D-4E16-AF5C-2621E88D9E8B}"/>
    <cellStyle name="20% - Énfasis4 2 6 2 3 4 2" xfId="11855" xr:uid="{D310E7B2-F9E9-487C-A288-A598727DE4A0}"/>
    <cellStyle name="20% - Énfasis4 2 6 2 3 5" xfId="11856" xr:uid="{47A95CBA-4782-4CEF-B01C-65CEB4614530}"/>
    <cellStyle name="20% - Énfasis4 2 6 2 4" xfId="11857" xr:uid="{54546811-E07C-4D96-BB80-5CCB6207FE3B}"/>
    <cellStyle name="20% - Énfasis4 2 6 2 4 2" xfId="11858" xr:uid="{3B5F48CF-24D4-4992-9574-1CC7BABE0D5C}"/>
    <cellStyle name="20% - Énfasis4 2 6 2 4 2 2" xfId="11859" xr:uid="{1B15A8C6-C1F4-41A7-B493-09603D3F6B58}"/>
    <cellStyle name="20% - Énfasis4 2 6 2 4 2 2 2" xfId="11860" xr:uid="{06CD8EE6-8EB8-4957-81A8-7EB89752CDFE}"/>
    <cellStyle name="20% - Énfasis4 2 6 2 4 2 3" xfId="11861" xr:uid="{839E54D2-0CBE-42E4-8225-7BB0EACB09AD}"/>
    <cellStyle name="20% - Énfasis4 2 6 2 4 3" xfId="11862" xr:uid="{CA534164-389E-4514-A791-44E095544416}"/>
    <cellStyle name="20% - Énfasis4 2 6 2 4 3 2" xfId="11863" xr:uid="{B27A2F30-4F06-4B73-81B8-E865B935CB50}"/>
    <cellStyle name="20% - Énfasis4 2 6 2 4 4" xfId="11864" xr:uid="{B859862A-D89A-4C13-B98C-4ABE9D4A3EA5}"/>
    <cellStyle name="20% - Énfasis4 2 6 2 5" xfId="11865" xr:uid="{0CE2FE5F-AAB1-4132-8317-ADE844C89936}"/>
    <cellStyle name="20% - Énfasis4 2 6 2 5 2" xfId="11866" xr:uid="{50687DFE-BF83-4EAE-94F2-A071D72DF2F7}"/>
    <cellStyle name="20% - Énfasis4 2 6 2 5 2 2" xfId="11867" xr:uid="{39B0B3C8-E5D0-4E68-872A-3B9D9725FE6D}"/>
    <cellStyle name="20% - Énfasis4 2 6 2 5 3" xfId="11868" xr:uid="{590F7CD2-88BA-402A-92CC-30E4E073DC3A}"/>
    <cellStyle name="20% - Énfasis4 2 6 2 6" xfId="11869" xr:uid="{991762BF-F594-4AE8-9EE2-FAB5E59F0888}"/>
    <cellStyle name="20% - Énfasis4 2 6 2 6 2" xfId="11870" xr:uid="{C5B45A38-CF32-473A-BAC1-1A26198BAD88}"/>
    <cellStyle name="20% - Énfasis4 2 6 2 7" xfId="11871" xr:uid="{E0FAF590-9D50-4D36-96AF-F50ECDF4B1C4}"/>
    <cellStyle name="20% - Énfasis4 2 6 3" xfId="11872" xr:uid="{C23F3E58-4E9E-46DE-831C-8DD3335D9487}"/>
    <cellStyle name="20% - Énfasis4 2 6 3 2" xfId="11873" xr:uid="{541F23CD-5D12-44C5-A81F-4616A97E9B9F}"/>
    <cellStyle name="20% - Énfasis4 2 6 3 2 2" xfId="11874" xr:uid="{D3152F41-8A4F-41B0-A149-A5AB04AB3540}"/>
    <cellStyle name="20% - Énfasis4 2 6 3 2 2 2" xfId="11875" xr:uid="{16729CDC-83DD-44A2-84F3-9C686482EB91}"/>
    <cellStyle name="20% - Énfasis4 2 6 3 2 2 2 2" xfId="11876" xr:uid="{A4370AD8-ADF0-4D14-A5E2-A3D54491BE2D}"/>
    <cellStyle name="20% - Énfasis4 2 6 3 2 2 2 2 2" xfId="11877" xr:uid="{8C5705A8-B7A8-4279-A613-6BB21F549094}"/>
    <cellStyle name="20% - Énfasis4 2 6 3 2 2 2 3" xfId="11878" xr:uid="{1E5017ED-005E-4398-8894-2E13CD08911A}"/>
    <cellStyle name="20% - Énfasis4 2 6 3 2 2 3" xfId="11879" xr:uid="{3A6E765F-7733-4972-999E-24BD120AF31A}"/>
    <cellStyle name="20% - Énfasis4 2 6 3 2 2 3 2" xfId="11880" xr:uid="{0869204C-5293-4F05-AB77-005F939478CC}"/>
    <cellStyle name="20% - Énfasis4 2 6 3 2 2 4" xfId="11881" xr:uid="{748DEC50-ABEF-4E84-8B98-1F7484C07621}"/>
    <cellStyle name="20% - Énfasis4 2 6 3 2 3" xfId="11882" xr:uid="{A977ADB7-2C51-4619-B3CA-A2331576591F}"/>
    <cellStyle name="20% - Énfasis4 2 6 3 2 3 2" xfId="11883" xr:uid="{4D5F839E-F31C-4E10-8C76-6AEEF7D2D9DE}"/>
    <cellStyle name="20% - Énfasis4 2 6 3 2 3 2 2" xfId="11884" xr:uid="{68BAF127-C219-47E7-9930-8F7A18330BAF}"/>
    <cellStyle name="20% - Énfasis4 2 6 3 2 3 3" xfId="11885" xr:uid="{0343DD3E-F055-4D77-90AE-0D7DAAC0923B}"/>
    <cellStyle name="20% - Énfasis4 2 6 3 2 4" xfId="11886" xr:uid="{A27386CF-D755-42BE-8313-1E938A85BC32}"/>
    <cellStyle name="20% - Énfasis4 2 6 3 2 4 2" xfId="11887" xr:uid="{47418C95-F67D-4FC7-897A-C61BD54AD5D6}"/>
    <cellStyle name="20% - Énfasis4 2 6 3 2 5" xfId="11888" xr:uid="{85ACF891-34E2-4317-8D5B-CDF561BC6A85}"/>
    <cellStyle name="20% - Énfasis4 2 6 3 3" xfId="11889" xr:uid="{B5A7DCE2-0BDF-40BB-8E52-F0CEF4943CC7}"/>
    <cellStyle name="20% - Énfasis4 2 6 3 3 2" xfId="11890" xr:uid="{2ED63F57-5C2A-4F97-899D-38FF525179AB}"/>
    <cellStyle name="20% - Énfasis4 2 6 3 3 2 2" xfId="11891" xr:uid="{E8E3DF9A-973A-4BBB-938A-15BA4F1A43E0}"/>
    <cellStyle name="20% - Énfasis4 2 6 3 3 2 2 2" xfId="11892" xr:uid="{F60AB94B-FBDC-488A-875E-6E8714873252}"/>
    <cellStyle name="20% - Énfasis4 2 6 3 3 2 3" xfId="11893" xr:uid="{B85654A8-F012-4496-8545-AAB57A4F3E3A}"/>
    <cellStyle name="20% - Énfasis4 2 6 3 3 3" xfId="11894" xr:uid="{1F44C799-6D65-4B1E-98A0-6C20B6C85DFC}"/>
    <cellStyle name="20% - Énfasis4 2 6 3 3 3 2" xfId="11895" xr:uid="{9D191D5A-7EB7-4C9A-B3F4-0D28DB1BE455}"/>
    <cellStyle name="20% - Énfasis4 2 6 3 3 4" xfId="11896" xr:uid="{53B23E28-A8B2-48A0-8A3C-A9986FDAD8DC}"/>
    <cellStyle name="20% - Énfasis4 2 6 3 4" xfId="11897" xr:uid="{E4FF1F12-71E8-44A8-AD48-58A5AA878374}"/>
    <cellStyle name="20% - Énfasis4 2 6 3 4 2" xfId="11898" xr:uid="{23BAF9CE-6F69-4A04-A1CE-5A96EAC733AD}"/>
    <cellStyle name="20% - Énfasis4 2 6 3 4 2 2" xfId="11899" xr:uid="{D8F6C4DC-59B5-4045-82BA-DE4A70A9C300}"/>
    <cellStyle name="20% - Énfasis4 2 6 3 4 3" xfId="11900" xr:uid="{32E4DDAB-4D5F-4225-B74C-566E5AA15A98}"/>
    <cellStyle name="20% - Énfasis4 2 6 3 5" xfId="11901" xr:uid="{CBE8B63F-CAA8-4591-A53E-1BC085AF0D27}"/>
    <cellStyle name="20% - Énfasis4 2 6 3 5 2" xfId="11902" xr:uid="{AA9F6C9D-719D-4FDE-8A00-4A9C0C3695A3}"/>
    <cellStyle name="20% - Énfasis4 2 6 3 6" xfId="11903" xr:uid="{C192477A-F4E7-4ACB-A3B4-424598054DA1}"/>
    <cellStyle name="20% - Énfasis4 2 6 4" xfId="11904" xr:uid="{4F19AD0B-299E-4017-84D4-117871D04629}"/>
    <cellStyle name="20% - Énfasis4 2 6 4 2" xfId="11905" xr:uid="{0E0BE32C-DC4C-4D34-96B5-94D00AEC0130}"/>
    <cellStyle name="20% - Énfasis4 2 6 4 2 2" xfId="11906" xr:uid="{477EEE9C-A23F-4397-9D34-6D04E6FAA625}"/>
    <cellStyle name="20% - Énfasis4 2 6 4 2 2 2" xfId="11907" xr:uid="{B767B8B9-73C7-4506-8B96-EFA5131DB636}"/>
    <cellStyle name="20% - Énfasis4 2 6 4 2 2 2 2" xfId="11908" xr:uid="{6E50D5C1-390B-413E-BB51-8520DFF35EFE}"/>
    <cellStyle name="20% - Énfasis4 2 6 4 2 2 3" xfId="11909" xr:uid="{6C5C4FD3-906F-4E69-98FE-6FC5DC5E59DB}"/>
    <cellStyle name="20% - Énfasis4 2 6 4 2 3" xfId="11910" xr:uid="{AF8CCCA9-11ED-400F-B5F6-F34BEC61DE44}"/>
    <cellStyle name="20% - Énfasis4 2 6 4 2 3 2" xfId="11911" xr:uid="{33B8743B-16BF-41A4-9CF0-418EB6CC70FB}"/>
    <cellStyle name="20% - Énfasis4 2 6 4 2 4" xfId="11912" xr:uid="{FB6C417C-7BAA-41C3-AF97-7C59B34A19F0}"/>
    <cellStyle name="20% - Énfasis4 2 6 4 3" xfId="11913" xr:uid="{2257035F-E9AE-4F49-B2E3-85A0E26013D8}"/>
    <cellStyle name="20% - Énfasis4 2 6 4 3 2" xfId="11914" xr:uid="{96150750-1F50-46F1-9917-780F09819C21}"/>
    <cellStyle name="20% - Énfasis4 2 6 4 3 2 2" xfId="11915" xr:uid="{6BCDBDAF-F172-4B90-8125-EC1892E3D9F8}"/>
    <cellStyle name="20% - Énfasis4 2 6 4 3 3" xfId="11916" xr:uid="{30C39F97-F8D3-4337-BEC4-D3E022D6303C}"/>
    <cellStyle name="20% - Énfasis4 2 6 4 4" xfId="11917" xr:uid="{4CFED9A3-B1D5-454B-984B-E1B9CBBD41B3}"/>
    <cellStyle name="20% - Énfasis4 2 6 4 4 2" xfId="11918" xr:uid="{C514D484-DCD6-42FE-8F14-8E671B69143C}"/>
    <cellStyle name="20% - Énfasis4 2 6 4 5" xfId="11919" xr:uid="{5F938BF8-9EFE-463C-9359-B92655476DA1}"/>
    <cellStyle name="20% - Énfasis4 2 6 5" xfId="11920" xr:uid="{F1C63F4A-1C37-476E-AEF9-A6D9CA006504}"/>
    <cellStyle name="20% - Énfasis4 2 6 5 2" xfId="11921" xr:uid="{765BB04A-5B2C-481E-BAFB-EF424EBB0B8E}"/>
    <cellStyle name="20% - Énfasis4 2 6 5 2 2" xfId="11922" xr:uid="{C822E9F3-5D28-4533-9483-E3BFCA7D41CA}"/>
    <cellStyle name="20% - Énfasis4 2 6 5 2 2 2" xfId="11923" xr:uid="{0C740809-E85D-41EE-9510-730AB7CB9E25}"/>
    <cellStyle name="20% - Énfasis4 2 6 5 2 3" xfId="11924" xr:uid="{DAFA3157-0F62-46E8-B24E-FF6C53AA415D}"/>
    <cellStyle name="20% - Énfasis4 2 6 5 3" xfId="11925" xr:uid="{48495C4E-A9CB-4A65-B693-6024D65CA2B2}"/>
    <cellStyle name="20% - Énfasis4 2 6 5 3 2" xfId="11926" xr:uid="{BCEF5B60-14A4-4FF6-933A-3986332D721B}"/>
    <cellStyle name="20% - Énfasis4 2 6 5 4" xfId="11927" xr:uid="{8363F1C8-189F-459C-8606-18E9677A8D20}"/>
    <cellStyle name="20% - Énfasis4 2 6 6" xfId="11928" xr:uid="{586D6B5D-1469-41FF-8F2D-2A4D5A754FBC}"/>
    <cellStyle name="20% - Énfasis4 2 6 6 2" xfId="11929" xr:uid="{3A377F2D-60C5-4ED5-A095-858C93D87506}"/>
    <cellStyle name="20% - Énfasis4 2 6 6 2 2" xfId="11930" xr:uid="{E62A70DB-9DA2-460A-A17E-B653301B569A}"/>
    <cellStyle name="20% - Énfasis4 2 6 6 3" xfId="11931" xr:uid="{9EE2434A-F31A-4230-B98B-06DCAC5B9350}"/>
    <cellStyle name="20% - Énfasis4 2 6 7" xfId="11932" xr:uid="{8150417A-9662-4FE7-8588-8C035035A893}"/>
    <cellStyle name="20% - Énfasis4 2 6 7 2" xfId="11933" xr:uid="{CA7BE456-6FFD-41E1-80DB-F08186BF1F12}"/>
    <cellStyle name="20% - Énfasis4 2 6 8" xfId="11934" xr:uid="{C65F8C3E-0985-4722-A0F9-3D350DDAA37E}"/>
    <cellStyle name="20% - Énfasis4 2 7" xfId="11935" xr:uid="{08404B0D-AB66-47BE-BEA2-E4265C5D6C4D}"/>
    <cellStyle name="20% - Énfasis4 2 7 2" xfId="11936" xr:uid="{07808738-F8C9-437B-9BD1-F040D097B781}"/>
    <cellStyle name="20% - Énfasis4 2 7 2 2" xfId="11937" xr:uid="{F230CF5E-7F21-4905-BBBB-EDC82D7BDBA2}"/>
    <cellStyle name="20% - Énfasis4 2 7 2 2 2" xfId="11938" xr:uid="{ADA6D42B-05E2-4689-80D6-61147830D03E}"/>
    <cellStyle name="20% - Énfasis4 2 7 2 2 2 2" xfId="11939" xr:uid="{9FDEA178-BA4A-4673-AA73-EBA858675327}"/>
    <cellStyle name="20% - Énfasis4 2 7 2 2 2 2 2" xfId="11940" xr:uid="{72E511A1-3DF9-4668-93D3-6D71A1AB190D}"/>
    <cellStyle name="20% - Énfasis4 2 7 2 2 2 2 2 2" xfId="11941" xr:uid="{55FD8B79-81FC-4FE3-A5A8-D1B7EC4A5213}"/>
    <cellStyle name="20% - Énfasis4 2 7 2 2 2 2 2 2 2" xfId="11942" xr:uid="{82A69E86-23E8-4A20-8B13-BF1000023189}"/>
    <cellStyle name="20% - Énfasis4 2 7 2 2 2 2 2 3" xfId="11943" xr:uid="{055E8303-294A-487C-B937-090E4B7EEE3E}"/>
    <cellStyle name="20% - Énfasis4 2 7 2 2 2 2 3" xfId="11944" xr:uid="{7F2FB656-D760-43FB-97F5-5B34486B1DC1}"/>
    <cellStyle name="20% - Énfasis4 2 7 2 2 2 2 3 2" xfId="11945" xr:uid="{5A22EA75-81A7-44BC-8A3F-BD36E485CBE3}"/>
    <cellStyle name="20% - Énfasis4 2 7 2 2 2 2 4" xfId="11946" xr:uid="{D5BC6455-52D7-4465-91DD-CD4E8ED4F755}"/>
    <cellStyle name="20% - Énfasis4 2 7 2 2 2 3" xfId="11947" xr:uid="{90470EF8-4F9F-4BE2-B6EB-5E9A31C79382}"/>
    <cellStyle name="20% - Énfasis4 2 7 2 2 2 3 2" xfId="11948" xr:uid="{52BDC31B-9261-4211-BBBA-6DB410F4DE7C}"/>
    <cellStyle name="20% - Énfasis4 2 7 2 2 2 3 2 2" xfId="11949" xr:uid="{CCDEEE21-64B2-4536-8254-6BEFCFB6E3B6}"/>
    <cellStyle name="20% - Énfasis4 2 7 2 2 2 3 3" xfId="11950" xr:uid="{7D8A53D7-58EA-4A88-A109-B6BBF728A701}"/>
    <cellStyle name="20% - Énfasis4 2 7 2 2 2 4" xfId="11951" xr:uid="{B5A8C3C9-7420-4587-8673-64C56A3FCD78}"/>
    <cellStyle name="20% - Énfasis4 2 7 2 2 2 4 2" xfId="11952" xr:uid="{D4CB7733-ABE9-403D-9242-4E7918FDF642}"/>
    <cellStyle name="20% - Énfasis4 2 7 2 2 2 5" xfId="11953" xr:uid="{7FEB0E0F-ECA3-4A1A-ABF3-623E493CAC61}"/>
    <cellStyle name="20% - Énfasis4 2 7 2 2 3" xfId="11954" xr:uid="{C4B8826E-6756-4056-AD1D-5F61F3897C11}"/>
    <cellStyle name="20% - Énfasis4 2 7 2 2 3 2" xfId="11955" xr:uid="{57ECF30E-10F6-4253-81B6-CA00386C9799}"/>
    <cellStyle name="20% - Énfasis4 2 7 2 2 3 2 2" xfId="11956" xr:uid="{6C459155-B4AF-47CD-9CD3-05152FA1AC47}"/>
    <cellStyle name="20% - Énfasis4 2 7 2 2 3 2 2 2" xfId="11957" xr:uid="{468568A1-FE24-4874-89DF-9B5C458947E3}"/>
    <cellStyle name="20% - Énfasis4 2 7 2 2 3 2 3" xfId="11958" xr:uid="{AC19EE65-4CE9-40DC-AF03-6EC99B1C8D31}"/>
    <cellStyle name="20% - Énfasis4 2 7 2 2 3 3" xfId="11959" xr:uid="{13621E08-9559-4833-87BC-78BA1B39C8FA}"/>
    <cellStyle name="20% - Énfasis4 2 7 2 2 3 3 2" xfId="11960" xr:uid="{83F5BF45-0CEA-4584-8EBE-7BED4C1A2C27}"/>
    <cellStyle name="20% - Énfasis4 2 7 2 2 3 4" xfId="11961" xr:uid="{1C21CF53-8289-4C30-AC1A-1FE9FA849F4D}"/>
    <cellStyle name="20% - Énfasis4 2 7 2 2 4" xfId="11962" xr:uid="{E284A6F7-8AEC-4929-8774-ED730D81EB6F}"/>
    <cellStyle name="20% - Énfasis4 2 7 2 2 4 2" xfId="11963" xr:uid="{22C1369A-72BC-4F38-9B18-AAA466611DB5}"/>
    <cellStyle name="20% - Énfasis4 2 7 2 2 4 2 2" xfId="11964" xr:uid="{DDA0C94A-2B4B-44C5-BCE2-92D4C876BB36}"/>
    <cellStyle name="20% - Énfasis4 2 7 2 2 4 3" xfId="11965" xr:uid="{4E2952F3-6478-4492-943A-AE8FEE1A4871}"/>
    <cellStyle name="20% - Énfasis4 2 7 2 2 5" xfId="11966" xr:uid="{CAC61386-104E-44B4-8042-9313C3DEEDAC}"/>
    <cellStyle name="20% - Énfasis4 2 7 2 2 5 2" xfId="11967" xr:uid="{8D9F3DC4-6469-4821-A21B-CD8ED19CE573}"/>
    <cellStyle name="20% - Énfasis4 2 7 2 2 6" xfId="11968" xr:uid="{086F9AEE-BDB9-4671-9FDF-BDC71BBB8230}"/>
    <cellStyle name="20% - Énfasis4 2 7 2 3" xfId="11969" xr:uid="{41E98DE4-4116-404F-A6FB-7811B5B27DCC}"/>
    <cellStyle name="20% - Énfasis4 2 7 2 3 2" xfId="11970" xr:uid="{14A79792-A8E2-42A9-9B38-131CFC6AB1E9}"/>
    <cellStyle name="20% - Énfasis4 2 7 2 3 2 2" xfId="11971" xr:uid="{EDABDCA9-93AD-4C47-B618-CE13DFAF38E2}"/>
    <cellStyle name="20% - Énfasis4 2 7 2 3 2 2 2" xfId="11972" xr:uid="{9A609A5C-D9E1-4F7B-9B4E-71DD014F75F8}"/>
    <cellStyle name="20% - Énfasis4 2 7 2 3 2 2 2 2" xfId="11973" xr:uid="{F58F18B5-AD4C-4422-95C9-6A99D0F375F5}"/>
    <cellStyle name="20% - Énfasis4 2 7 2 3 2 2 3" xfId="11974" xr:uid="{2598E06B-2D54-4531-A84C-0A42304F9480}"/>
    <cellStyle name="20% - Énfasis4 2 7 2 3 2 3" xfId="11975" xr:uid="{BE19025B-346B-4792-A715-835DA095CF0E}"/>
    <cellStyle name="20% - Énfasis4 2 7 2 3 2 3 2" xfId="11976" xr:uid="{1D334708-0538-4584-A55D-E73088E21EE2}"/>
    <cellStyle name="20% - Énfasis4 2 7 2 3 2 4" xfId="11977" xr:uid="{709C3FD7-9363-4378-A223-9D0D82CC0FB3}"/>
    <cellStyle name="20% - Énfasis4 2 7 2 3 3" xfId="11978" xr:uid="{F7B4190C-A418-400D-B0CC-AB756B766641}"/>
    <cellStyle name="20% - Énfasis4 2 7 2 3 3 2" xfId="11979" xr:uid="{EFCBE63A-7C93-4DDA-96C4-E7CC29B3EB2A}"/>
    <cellStyle name="20% - Énfasis4 2 7 2 3 3 2 2" xfId="11980" xr:uid="{C6D4F67F-5357-46D5-BE2C-5B215B338D7D}"/>
    <cellStyle name="20% - Énfasis4 2 7 2 3 3 3" xfId="11981" xr:uid="{F18FB838-114E-42C8-8432-4E1CF2131505}"/>
    <cellStyle name="20% - Énfasis4 2 7 2 3 4" xfId="11982" xr:uid="{9CD3384B-5DC9-47C0-B54D-1EB49138486F}"/>
    <cellStyle name="20% - Énfasis4 2 7 2 3 4 2" xfId="11983" xr:uid="{85BDCD4D-3CBD-4403-BEA6-556405BAA1E5}"/>
    <cellStyle name="20% - Énfasis4 2 7 2 3 5" xfId="11984" xr:uid="{56386D8B-3CC7-4296-9A0E-ECF57F4E432A}"/>
    <cellStyle name="20% - Énfasis4 2 7 2 4" xfId="11985" xr:uid="{AA6E79C4-653C-4802-8475-46898BDECBE0}"/>
    <cellStyle name="20% - Énfasis4 2 7 2 4 2" xfId="11986" xr:uid="{B34BC999-7085-4B2E-A929-76F456630750}"/>
    <cellStyle name="20% - Énfasis4 2 7 2 4 2 2" xfId="11987" xr:uid="{C274654A-9D6C-493B-9AB7-E99D96C77E17}"/>
    <cellStyle name="20% - Énfasis4 2 7 2 4 2 2 2" xfId="11988" xr:uid="{A7CA10EA-291E-4521-A9F4-626744D1B804}"/>
    <cellStyle name="20% - Énfasis4 2 7 2 4 2 3" xfId="11989" xr:uid="{13BF8426-384C-46EE-A728-E071C8D2EEFF}"/>
    <cellStyle name="20% - Énfasis4 2 7 2 4 3" xfId="11990" xr:uid="{50722601-625D-4698-BE9E-302A86D196CB}"/>
    <cellStyle name="20% - Énfasis4 2 7 2 4 3 2" xfId="11991" xr:uid="{33156976-3CAF-44AD-A784-4EDB82468BFB}"/>
    <cellStyle name="20% - Énfasis4 2 7 2 4 4" xfId="11992" xr:uid="{01F4AE3C-B4C2-4A79-AB64-446DAA152E75}"/>
    <cellStyle name="20% - Énfasis4 2 7 2 5" xfId="11993" xr:uid="{69984C32-25F3-4FA0-B971-0F2833663236}"/>
    <cellStyle name="20% - Énfasis4 2 7 2 5 2" xfId="11994" xr:uid="{9AADB3C5-9E6B-4079-97CD-82CE7B06D08B}"/>
    <cellStyle name="20% - Énfasis4 2 7 2 5 2 2" xfId="11995" xr:uid="{8508E5AF-D1BD-4F58-97DD-964B5AEEF915}"/>
    <cellStyle name="20% - Énfasis4 2 7 2 5 3" xfId="11996" xr:uid="{64FBB869-D407-4128-8AC2-D8723EDC6E82}"/>
    <cellStyle name="20% - Énfasis4 2 7 2 6" xfId="11997" xr:uid="{761ACE10-AB68-48AD-9082-85A1BEFF065E}"/>
    <cellStyle name="20% - Énfasis4 2 7 2 6 2" xfId="11998" xr:uid="{6D8E736B-D0D7-4ED1-B896-DA230FD48336}"/>
    <cellStyle name="20% - Énfasis4 2 7 2 7" xfId="11999" xr:uid="{CBE6CBFB-9106-4B5B-A953-F937F796D91A}"/>
    <cellStyle name="20% - Énfasis4 2 7 3" xfId="12000" xr:uid="{EC8D5CBD-2C15-49D1-9D2B-508D44BDD1DA}"/>
    <cellStyle name="20% - Énfasis4 2 7 3 2" xfId="12001" xr:uid="{CCF68384-56A1-48D3-8756-0A2502FB915E}"/>
    <cellStyle name="20% - Énfasis4 2 7 3 2 2" xfId="12002" xr:uid="{004BBCF5-8207-4982-A247-2990E871558F}"/>
    <cellStyle name="20% - Énfasis4 2 7 3 2 2 2" xfId="12003" xr:uid="{9BA58CF5-76E4-42A7-AEE2-D0C23216F504}"/>
    <cellStyle name="20% - Énfasis4 2 7 3 2 2 2 2" xfId="12004" xr:uid="{7961CBD5-3441-468D-A7CE-1C2E797BCD81}"/>
    <cellStyle name="20% - Énfasis4 2 7 3 2 2 2 2 2" xfId="12005" xr:uid="{DA981C74-E6A4-4BBB-A92F-F678A7E62EF0}"/>
    <cellStyle name="20% - Énfasis4 2 7 3 2 2 2 3" xfId="12006" xr:uid="{21FF922F-9648-4FD5-B9A3-39C36BB6D6AD}"/>
    <cellStyle name="20% - Énfasis4 2 7 3 2 2 3" xfId="12007" xr:uid="{47FD4512-7D5C-47E8-BE30-8C09642002BD}"/>
    <cellStyle name="20% - Énfasis4 2 7 3 2 2 3 2" xfId="12008" xr:uid="{A052983B-F485-41E8-8093-B5A293DE2939}"/>
    <cellStyle name="20% - Énfasis4 2 7 3 2 2 4" xfId="12009" xr:uid="{AD0E8930-8C00-4C74-B5C4-FBDCB9445A58}"/>
    <cellStyle name="20% - Énfasis4 2 7 3 2 3" xfId="12010" xr:uid="{2C32F265-BA75-4A88-B859-C058A42E9049}"/>
    <cellStyle name="20% - Énfasis4 2 7 3 2 3 2" xfId="12011" xr:uid="{5F748DFE-8268-430F-B648-8020657E386C}"/>
    <cellStyle name="20% - Énfasis4 2 7 3 2 3 2 2" xfId="12012" xr:uid="{06E48670-5B8A-4621-AE7F-A79ABD7FC154}"/>
    <cellStyle name="20% - Énfasis4 2 7 3 2 3 3" xfId="12013" xr:uid="{D61ADD74-210F-4C79-8BCA-C90A6918ACFB}"/>
    <cellStyle name="20% - Énfasis4 2 7 3 2 4" xfId="12014" xr:uid="{C652224B-2A80-466B-9C73-973CBA8762DD}"/>
    <cellStyle name="20% - Énfasis4 2 7 3 2 4 2" xfId="12015" xr:uid="{2D0D1301-68A8-4A90-AC40-AEEB6FA05DDA}"/>
    <cellStyle name="20% - Énfasis4 2 7 3 2 5" xfId="12016" xr:uid="{3314B6AC-4905-4145-A6BB-FE4082A76A7F}"/>
    <cellStyle name="20% - Énfasis4 2 7 3 3" xfId="12017" xr:uid="{8F5CBF10-2567-4D40-8EE8-B19E07F87051}"/>
    <cellStyle name="20% - Énfasis4 2 7 3 3 2" xfId="12018" xr:uid="{95D82248-14BD-4C3C-9306-E29921C15EA7}"/>
    <cellStyle name="20% - Énfasis4 2 7 3 3 2 2" xfId="12019" xr:uid="{160A94A0-449F-49F6-8C7B-FAC643603358}"/>
    <cellStyle name="20% - Énfasis4 2 7 3 3 2 2 2" xfId="12020" xr:uid="{FE620F8D-0600-4857-BDAC-04B5CBE004E3}"/>
    <cellStyle name="20% - Énfasis4 2 7 3 3 2 3" xfId="12021" xr:uid="{0227DAA2-F84C-4730-A875-BC3C916CE4EE}"/>
    <cellStyle name="20% - Énfasis4 2 7 3 3 3" xfId="12022" xr:uid="{EAB1BEA4-7C78-46C4-92CD-D8E7750F408D}"/>
    <cellStyle name="20% - Énfasis4 2 7 3 3 3 2" xfId="12023" xr:uid="{BD1FD1C5-6C0C-4A68-9C0F-80DE47DAD3B0}"/>
    <cellStyle name="20% - Énfasis4 2 7 3 3 4" xfId="12024" xr:uid="{D25145B7-18E3-4DAF-9C94-424675B4E290}"/>
    <cellStyle name="20% - Énfasis4 2 7 3 4" xfId="12025" xr:uid="{571FF1ED-10C0-4B8F-834E-E9C64A591B15}"/>
    <cellStyle name="20% - Énfasis4 2 7 3 4 2" xfId="12026" xr:uid="{0A9446A9-C97A-47F3-A9B1-0136A2905CEA}"/>
    <cellStyle name="20% - Énfasis4 2 7 3 4 2 2" xfId="12027" xr:uid="{F3257511-F879-485C-9592-4B3DFCA3DE98}"/>
    <cellStyle name="20% - Énfasis4 2 7 3 4 3" xfId="12028" xr:uid="{A9ADDDB9-5296-4565-B152-8FF0ECD90B68}"/>
    <cellStyle name="20% - Énfasis4 2 7 3 5" xfId="12029" xr:uid="{B4BCE12B-D971-4B21-BE6D-2D31E120A98B}"/>
    <cellStyle name="20% - Énfasis4 2 7 3 5 2" xfId="12030" xr:uid="{C840DA58-3D43-44BC-ADC2-1816F3622E22}"/>
    <cellStyle name="20% - Énfasis4 2 7 3 6" xfId="12031" xr:uid="{258E3F86-BCBE-4A79-8AAF-4675DFA4063C}"/>
    <cellStyle name="20% - Énfasis4 2 7 4" xfId="12032" xr:uid="{60DF9059-6EE9-44BA-960C-AF29AFFE1D58}"/>
    <cellStyle name="20% - Énfasis4 2 7 4 2" xfId="12033" xr:uid="{1ED3C98D-B920-4737-9FE5-354D39C18D41}"/>
    <cellStyle name="20% - Énfasis4 2 7 4 2 2" xfId="12034" xr:uid="{AD3A7E5E-8F4D-42F0-BD01-BC48656F29C1}"/>
    <cellStyle name="20% - Énfasis4 2 7 4 2 2 2" xfId="12035" xr:uid="{78CDACC4-D390-453D-9963-FFC906DF1825}"/>
    <cellStyle name="20% - Énfasis4 2 7 4 2 2 2 2" xfId="12036" xr:uid="{5F100986-EAC8-49A3-8753-94E097B3A3FA}"/>
    <cellStyle name="20% - Énfasis4 2 7 4 2 2 3" xfId="12037" xr:uid="{EB2190AF-F9BD-4C24-917B-121D972A38BA}"/>
    <cellStyle name="20% - Énfasis4 2 7 4 2 3" xfId="12038" xr:uid="{51EB3644-C168-4986-9DD3-753735DDB82B}"/>
    <cellStyle name="20% - Énfasis4 2 7 4 2 3 2" xfId="12039" xr:uid="{4032DE6F-23A7-40A0-BB9B-E4F57BF6A4D2}"/>
    <cellStyle name="20% - Énfasis4 2 7 4 2 4" xfId="12040" xr:uid="{5FD9F063-A935-49B7-B705-2321844497E8}"/>
    <cellStyle name="20% - Énfasis4 2 7 4 3" xfId="12041" xr:uid="{1DEE8338-5084-4EB1-B7A2-2BD97D2AE1E1}"/>
    <cellStyle name="20% - Énfasis4 2 7 4 3 2" xfId="12042" xr:uid="{1C03D3D2-EEF7-4A69-AE7C-82FF0E912BCA}"/>
    <cellStyle name="20% - Énfasis4 2 7 4 3 2 2" xfId="12043" xr:uid="{6D8AADF1-452E-4F5A-BA3F-16441FE25CF3}"/>
    <cellStyle name="20% - Énfasis4 2 7 4 3 3" xfId="12044" xr:uid="{564E0B50-04F9-480C-9513-F762920DBA25}"/>
    <cellStyle name="20% - Énfasis4 2 7 4 4" xfId="12045" xr:uid="{9D0485A3-4FBF-4E76-92E6-1183DE6E4B79}"/>
    <cellStyle name="20% - Énfasis4 2 7 4 4 2" xfId="12046" xr:uid="{010CDC52-6774-4AFC-8E74-928468D66B30}"/>
    <cellStyle name="20% - Énfasis4 2 7 4 5" xfId="12047" xr:uid="{CC38E009-6063-4A5C-8062-CC422AC4C08D}"/>
    <cellStyle name="20% - Énfasis4 2 7 5" xfId="12048" xr:uid="{1C491E06-FB1A-4CBE-9A6F-AC062D73D885}"/>
    <cellStyle name="20% - Énfasis4 2 7 5 2" xfId="12049" xr:uid="{134E50DE-650B-4AB6-90BB-D290AC6A0A58}"/>
    <cellStyle name="20% - Énfasis4 2 7 5 2 2" xfId="12050" xr:uid="{BDB341A6-E9CA-4F50-AB29-B8DE06BADEFC}"/>
    <cellStyle name="20% - Énfasis4 2 7 5 2 2 2" xfId="12051" xr:uid="{79DA8633-CE5B-4D19-B3C6-DF23C2BF47C2}"/>
    <cellStyle name="20% - Énfasis4 2 7 5 2 3" xfId="12052" xr:uid="{2568D975-BCD5-4C8C-80AC-4E1E4A39C096}"/>
    <cellStyle name="20% - Énfasis4 2 7 5 3" xfId="12053" xr:uid="{3CECB5BC-91B8-4A3A-A267-D960E569D9A3}"/>
    <cellStyle name="20% - Énfasis4 2 7 5 3 2" xfId="12054" xr:uid="{0E53C780-7F26-4CCB-8776-E06378E265D3}"/>
    <cellStyle name="20% - Énfasis4 2 7 5 4" xfId="12055" xr:uid="{C7500B48-914D-48CA-A56F-606EDC5FDA5B}"/>
    <cellStyle name="20% - Énfasis4 2 7 6" xfId="12056" xr:uid="{A7A29B3B-31E8-4106-97EF-81FD93D584A1}"/>
    <cellStyle name="20% - Énfasis4 2 7 6 2" xfId="12057" xr:uid="{C869DA6A-B425-4F4B-B45E-97C2984C92C5}"/>
    <cellStyle name="20% - Énfasis4 2 7 6 2 2" xfId="12058" xr:uid="{D8B1E2DB-4878-44B3-8C7D-6C02AAA13482}"/>
    <cellStyle name="20% - Énfasis4 2 7 6 3" xfId="12059" xr:uid="{5DC97F19-EC08-488F-8D63-8FE589A36734}"/>
    <cellStyle name="20% - Énfasis4 2 7 7" xfId="12060" xr:uid="{D6EE211F-9926-47DC-8BC9-15995283DF93}"/>
    <cellStyle name="20% - Énfasis4 2 7 7 2" xfId="12061" xr:uid="{A09A281C-DB1D-425E-9020-379DAD37AA49}"/>
    <cellStyle name="20% - Énfasis4 2 7 8" xfId="12062" xr:uid="{A5896598-3697-4637-B01D-AD2218E2351E}"/>
    <cellStyle name="20% - Énfasis4 2 8" xfId="12063" xr:uid="{A649B8E9-63C1-48ED-8211-111C41AFFA0B}"/>
    <cellStyle name="20% - Énfasis4 2 8 2" xfId="12064" xr:uid="{0FCCBEBD-A3C7-475E-ADF5-1A70FA3B367C}"/>
    <cellStyle name="20% - Énfasis4 2 8 2 2" xfId="12065" xr:uid="{E6DF20BC-F084-4416-8C2E-59B30FD3AF8F}"/>
    <cellStyle name="20% - Énfasis4 2 8 2 2 2" xfId="12066" xr:uid="{31955A7F-DE5A-4028-AA5E-E07957317D7F}"/>
    <cellStyle name="20% - Énfasis4 2 8 2 2 2 2" xfId="12067" xr:uid="{0882D9FB-D34C-4B87-933B-75E00E8079DF}"/>
    <cellStyle name="20% - Énfasis4 2 8 2 2 2 2 2" xfId="12068" xr:uid="{9F9583BF-A369-4D99-8A3C-9FA845E2E4B8}"/>
    <cellStyle name="20% - Énfasis4 2 8 2 2 2 2 2 2" xfId="12069" xr:uid="{E674D58F-E800-4193-9BD1-9B606C2B5B70}"/>
    <cellStyle name="20% - Énfasis4 2 8 2 2 2 2 2 2 2" xfId="12070" xr:uid="{199CDDF7-B805-470E-B4A5-57BC22925388}"/>
    <cellStyle name="20% - Énfasis4 2 8 2 2 2 2 2 3" xfId="12071" xr:uid="{9B518D01-EEF7-42E7-B1C9-FB05F603E79D}"/>
    <cellStyle name="20% - Énfasis4 2 8 2 2 2 2 3" xfId="12072" xr:uid="{86049FC5-782A-49A6-B50A-E7483EBF10AE}"/>
    <cellStyle name="20% - Énfasis4 2 8 2 2 2 2 3 2" xfId="12073" xr:uid="{C22AEB73-D45F-41F7-A9D3-7AD94B1173F6}"/>
    <cellStyle name="20% - Énfasis4 2 8 2 2 2 2 4" xfId="12074" xr:uid="{CDCB0CF6-88D2-4C1E-A95A-FFA3FE666619}"/>
    <cellStyle name="20% - Énfasis4 2 8 2 2 2 3" xfId="12075" xr:uid="{F720686C-6640-4056-BA6A-C507425D7EB6}"/>
    <cellStyle name="20% - Énfasis4 2 8 2 2 2 3 2" xfId="12076" xr:uid="{78D79C88-513C-453E-8572-EA3BA49A1217}"/>
    <cellStyle name="20% - Énfasis4 2 8 2 2 2 3 2 2" xfId="12077" xr:uid="{68716493-C0B4-4CFE-B59C-BF204581C87F}"/>
    <cellStyle name="20% - Énfasis4 2 8 2 2 2 3 3" xfId="12078" xr:uid="{36089B17-583C-41D3-93F0-CA1C7E30EA1D}"/>
    <cellStyle name="20% - Énfasis4 2 8 2 2 2 4" xfId="12079" xr:uid="{DC12CC90-C1E0-4877-8497-67AB9F792848}"/>
    <cellStyle name="20% - Énfasis4 2 8 2 2 2 4 2" xfId="12080" xr:uid="{AC710E94-1BFC-4F41-A793-D092082EBB0E}"/>
    <cellStyle name="20% - Énfasis4 2 8 2 2 2 5" xfId="12081" xr:uid="{FD6498E7-2010-427D-91F8-540A8E18C276}"/>
    <cellStyle name="20% - Énfasis4 2 8 2 2 3" xfId="12082" xr:uid="{94D673FB-2E5F-40AE-8201-6032862EA782}"/>
    <cellStyle name="20% - Énfasis4 2 8 2 2 3 2" xfId="12083" xr:uid="{9D125EA5-60A9-44C5-A83E-F981E249C930}"/>
    <cellStyle name="20% - Énfasis4 2 8 2 2 3 2 2" xfId="12084" xr:uid="{0EA2A987-A866-4273-A09C-CA53E4EACDBA}"/>
    <cellStyle name="20% - Énfasis4 2 8 2 2 3 2 2 2" xfId="12085" xr:uid="{B39BC228-E800-4F41-9D88-35B5441A7C23}"/>
    <cellStyle name="20% - Énfasis4 2 8 2 2 3 2 3" xfId="12086" xr:uid="{58219F85-C12E-43F8-9671-673C623BEA4F}"/>
    <cellStyle name="20% - Énfasis4 2 8 2 2 3 3" xfId="12087" xr:uid="{4743E294-A20A-4975-AAA4-F868753E282E}"/>
    <cellStyle name="20% - Énfasis4 2 8 2 2 3 3 2" xfId="12088" xr:uid="{4FE460FB-44BA-4EDE-9C21-2D876D4287A7}"/>
    <cellStyle name="20% - Énfasis4 2 8 2 2 3 4" xfId="12089" xr:uid="{EC7DAB67-4F37-4C29-9408-49283E114769}"/>
    <cellStyle name="20% - Énfasis4 2 8 2 2 4" xfId="12090" xr:uid="{E84A1CEB-4E3A-4543-9B44-98A887CA5DBC}"/>
    <cellStyle name="20% - Énfasis4 2 8 2 2 4 2" xfId="12091" xr:uid="{FB0F2541-2803-4DE9-80B3-E368F3047841}"/>
    <cellStyle name="20% - Énfasis4 2 8 2 2 4 2 2" xfId="12092" xr:uid="{963A0A35-FCE1-451E-B51D-C60A4457287F}"/>
    <cellStyle name="20% - Énfasis4 2 8 2 2 4 3" xfId="12093" xr:uid="{75180291-502C-4845-8EED-F1CAF501FC8C}"/>
    <cellStyle name="20% - Énfasis4 2 8 2 2 5" xfId="12094" xr:uid="{E938A04E-7FAE-4DE2-88AE-159B1B4786E6}"/>
    <cellStyle name="20% - Énfasis4 2 8 2 2 5 2" xfId="12095" xr:uid="{4D983D53-DC43-4956-A6A3-E512895A8703}"/>
    <cellStyle name="20% - Énfasis4 2 8 2 2 6" xfId="12096" xr:uid="{DB9D40B6-646C-4D37-99F6-A04CB9F8CCEC}"/>
    <cellStyle name="20% - Énfasis4 2 8 2 3" xfId="12097" xr:uid="{136BAEFD-D7E4-4DE0-B8E7-310D7C1A301A}"/>
    <cellStyle name="20% - Énfasis4 2 8 2 3 2" xfId="12098" xr:uid="{3E186400-C9C5-47A8-9BF9-26A47FFFDEA9}"/>
    <cellStyle name="20% - Énfasis4 2 8 2 3 2 2" xfId="12099" xr:uid="{9F342928-8162-4588-A447-137D1B3B31C0}"/>
    <cellStyle name="20% - Énfasis4 2 8 2 3 2 2 2" xfId="12100" xr:uid="{0739BF5A-E3E1-4069-A98C-712A470FC749}"/>
    <cellStyle name="20% - Énfasis4 2 8 2 3 2 2 2 2" xfId="12101" xr:uid="{55574529-9A67-4F1D-B9B1-4BD8D11E3B82}"/>
    <cellStyle name="20% - Énfasis4 2 8 2 3 2 2 3" xfId="12102" xr:uid="{F2CC10EB-C4E7-4377-BB3A-3059F8E6528F}"/>
    <cellStyle name="20% - Énfasis4 2 8 2 3 2 3" xfId="12103" xr:uid="{1416EA68-69BC-4C00-9C1F-7C072CF1D013}"/>
    <cellStyle name="20% - Énfasis4 2 8 2 3 2 3 2" xfId="12104" xr:uid="{C9A23B66-2191-4A8F-813B-0A079F7A083E}"/>
    <cellStyle name="20% - Énfasis4 2 8 2 3 2 4" xfId="12105" xr:uid="{A1861D9D-7080-41F0-8765-147FA2F5CEF3}"/>
    <cellStyle name="20% - Énfasis4 2 8 2 3 3" xfId="12106" xr:uid="{68768151-43C8-40D8-848E-F7D085101627}"/>
    <cellStyle name="20% - Énfasis4 2 8 2 3 3 2" xfId="12107" xr:uid="{243BE9D8-9D87-49B0-920E-B03A1BE138A1}"/>
    <cellStyle name="20% - Énfasis4 2 8 2 3 3 2 2" xfId="12108" xr:uid="{CE5F8E83-3A2C-4B6D-838E-5CCB7C629B8F}"/>
    <cellStyle name="20% - Énfasis4 2 8 2 3 3 3" xfId="12109" xr:uid="{7B2998AF-8F17-4806-91D7-DAA845C31472}"/>
    <cellStyle name="20% - Énfasis4 2 8 2 3 4" xfId="12110" xr:uid="{CA5D8F31-F1BF-44F5-8DDF-C9573A6EC82B}"/>
    <cellStyle name="20% - Énfasis4 2 8 2 3 4 2" xfId="12111" xr:uid="{08F8CA7D-5EF5-45B9-B9E7-1EAE9EFE73DF}"/>
    <cellStyle name="20% - Énfasis4 2 8 2 3 5" xfId="12112" xr:uid="{ECF80755-8F95-47E0-9601-A01D444E4C12}"/>
    <cellStyle name="20% - Énfasis4 2 8 2 4" xfId="12113" xr:uid="{535FD3AA-424D-4D2D-A8A0-5C801AAA16F4}"/>
    <cellStyle name="20% - Énfasis4 2 8 2 4 2" xfId="12114" xr:uid="{801D4CE8-A850-4CDD-BF11-C17CBA5076E8}"/>
    <cellStyle name="20% - Énfasis4 2 8 2 4 2 2" xfId="12115" xr:uid="{77D2BBD3-0189-41CA-B11B-25FACD315AD8}"/>
    <cellStyle name="20% - Énfasis4 2 8 2 4 2 2 2" xfId="12116" xr:uid="{DABF9A57-0D25-4B0E-8811-59580ADACB0E}"/>
    <cellStyle name="20% - Énfasis4 2 8 2 4 2 3" xfId="12117" xr:uid="{F06416C0-855E-4961-BE42-75A69FBB2B6A}"/>
    <cellStyle name="20% - Énfasis4 2 8 2 4 3" xfId="12118" xr:uid="{62261825-7A90-483C-B8B4-3243F9BA2278}"/>
    <cellStyle name="20% - Énfasis4 2 8 2 4 3 2" xfId="12119" xr:uid="{4C2E3CE5-99D0-4BCE-92D4-AE077E1D6E33}"/>
    <cellStyle name="20% - Énfasis4 2 8 2 4 4" xfId="12120" xr:uid="{2C211467-F9E8-4683-8FAB-69287D61387B}"/>
    <cellStyle name="20% - Énfasis4 2 8 2 5" xfId="12121" xr:uid="{C931C8AD-0370-4FAB-AB17-56EC3A75A72D}"/>
    <cellStyle name="20% - Énfasis4 2 8 2 5 2" xfId="12122" xr:uid="{D4964EF9-C685-4B65-986D-539597FA0601}"/>
    <cellStyle name="20% - Énfasis4 2 8 2 5 2 2" xfId="12123" xr:uid="{C780C3E3-A183-4E14-98D7-843FEF64C62F}"/>
    <cellStyle name="20% - Énfasis4 2 8 2 5 3" xfId="12124" xr:uid="{3499D801-19D2-428D-BE73-B4E1053ADA91}"/>
    <cellStyle name="20% - Énfasis4 2 8 2 6" xfId="12125" xr:uid="{A69DAE6A-F740-4DE9-B289-0242C7121DAA}"/>
    <cellStyle name="20% - Énfasis4 2 8 2 6 2" xfId="12126" xr:uid="{0E3FF36C-D947-4031-A116-997795A41611}"/>
    <cellStyle name="20% - Énfasis4 2 8 2 7" xfId="12127" xr:uid="{DDA6B9F1-A811-49AA-B82F-DF71C87F048D}"/>
    <cellStyle name="20% - Énfasis4 2 8 3" xfId="12128" xr:uid="{AF660DC3-8034-4F25-A76A-33FF20CDBF51}"/>
    <cellStyle name="20% - Énfasis4 2 8 3 2" xfId="12129" xr:uid="{31C60F70-914A-4518-AD0D-50FE0A22DDDA}"/>
    <cellStyle name="20% - Énfasis4 2 8 3 2 2" xfId="12130" xr:uid="{0AB07B9D-2DA2-415D-AC49-E385F1BF7219}"/>
    <cellStyle name="20% - Énfasis4 2 8 3 2 2 2" xfId="12131" xr:uid="{3265EB76-45FA-4B3F-A47B-D476A312531D}"/>
    <cellStyle name="20% - Énfasis4 2 8 3 2 2 2 2" xfId="12132" xr:uid="{EB137525-BD16-4EEB-B723-1DF8C04C193E}"/>
    <cellStyle name="20% - Énfasis4 2 8 3 2 2 2 2 2" xfId="12133" xr:uid="{1213FE1A-F17E-4E6C-B12C-29BEA688D43B}"/>
    <cellStyle name="20% - Énfasis4 2 8 3 2 2 2 3" xfId="12134" xr:uid="{152A2230-51A0-4326-B3DC-9A1454786D6E}"/>
    <cellStyle name="20% - Énfasis4 2 8 3 2 2 3" xfId="12135" xr:uid="{CA36E7D6-4F54-488E-9191-F9166E7248B7}"/>
    <cellStyle name="20% - Énfasis4 2 8 3 2 2 3 2" xfId="12136" xr:uid="{6A23D76F-C287-459F-B1B5-C5C2D7D7AD6B}"/>
    <cellStyle name="20% - Énfasis4 2 8 3 2 2 4" xfId="12137" xr:uid="{7715C648-0030-4450-8626-4FCAC6CC8134}"/>
    <cellStyle name="20% - Énfasis4 2 8 3 2 3" xfId="12138" xr:uid="{48E6B58C-268F-411D-B1DA-0E7627B403B7}"/>
    <cellStyle name="20% - Énfasis4 2 8 3 2 3 2" xfId="12139" xr:uid="{E215D655-9532-46AB-94FA-C79C83849099}"/>
    <cellStyle name="20% - Énfasis4 2 8 3 2 3 2 2" xfId="12140" xr:uid="{0D388801-8F9E-4106-8C89-76A2A1F9253F}"/>
    <cellStyle name="20% - Énfasis4 2 8 3 2 3 3" xfId="12141" xr:uid="{5396F207-441C-4F0E-838D-1B7D8470B01B}"/>
    <cellStyle name="20% - Énfasis4 2 8 3 2 4" xfId="12142" xr:uid="{62AA31F3-1035-4AF3-B6CC-11DFB5642445}"/>
    <cellStyle name="20% - Énfasis4 2 8 3 2 4 2" xfId="12143" xr:uid="{37C522B7-93C1-44F1-908D-8EC1E494C1FE}"/>
    <cellStyle name="20% - Énfasis4 2 8 3 2 5" xfId="12144" xr:uid="{BEED7979-60BF-41A5-9C8E-116F115CE2E8}"/>
    <cellStyle name="20% - Énfasis4 2 8 3 3" xfId="12145" xr:uid="{307E844F-DB83-4AB3-B78A-3F2BC9975303}"/>
    <cellStyle name="20% - Énfasis4 2 8 3 3 2" xfId="12146" xr:uid="{2B72CCAC-D173-4E41-A4A6-2BF345750AD0}"/>
    <cellStyle name="20% - Énfasis4 2 8 3 3 2 2" xfId="12147" xr:uid="{F9727521-059F-4786-B55C-96CA8515F1C5}"/>
    <cellStyle name="20% - Énfasis4 2 8 3 3 2 2 2" xfId="12148" xr:uid="{894944C2-9C4F-44E8-8E1E-5D87F7ED190D}"/>
    <cellStyle name="20% - Énfasis4 2 8 3 3 2 3" xfId="12149" xr:uid="{9755E9F3-1FE4-4A0A-8EA0-55E5390E9C44}"/>
    <cellStyle name="20% - Énfasis4 2 8 3 3 3" xfId="12150" xr:uid="{B00B81FB-74EA-4DCC-B88D-B797551D9A51}"/>
    <cellStyle name="20% - Énfasis4 2 8 3 3 3 2" xfId="12151" xr:uid="{43E794D8-A2E8-4465-A725-A7ABD20731B7}"/>
    <cellStyle name="20% - Énfasis4 2 8 3 3 4" xfId="12152" xr:uid="{D104361F-6786-42D2-B4CB-AE146225729A}"/>
    <cellStyle name="20% - Énfasis4 2 8 3 4" xfId="12153" xr:uid="{AAFEDFD4-2E80-4325-A3A8-2BD4B9F86A58}"/>
    <cellStyle name="20% - Énfasis4 2 8 3 4 2" xfId="12154" xr:uid="{8A4CFA20-E358-459E-A1A6-53151B30CF2A}"/>
    <cellStyle name="20% - Énfasis4 2 8 3 4 2 2" xfId="12155" xr:uid="{B78FF1D8-B0E1-4AC0-B1CF-8052EE01C131}"/>
    <cellStyle name="20% - Énfasis4 2 8 3 4 3" xfId="12156" xr:uid="{1935140E-58D6-4419-8560-76EF12F37A30}"/>
    <cellStyle name="20% - Énfasis4 2 8 3 5" xfId="12157" xr:uid="{38EF1F71-6310-4772-B541-802199480037}"/>
    <cellStyle name="20% - Énfasis4 2 8 3 5 2" xfId="12158" xr:uid="{560A0B92-7BD8-4593-A585-83F2E607FFE2}"/>
    <cellStyle name="20% - Énfasis4 2 8 3 6" xfId="12159" xr:uid="{7B757428-0D2F-4E27-A210-D250DD9C128B}"/>
    <cellStyle name="20% - Énfasis4 2 8 4" xfId="12160" xr:uid="{55A6520A-E8EF-46D0-9F88-ED7C341900E6}"/>
    <cellStyle name="20% - Énfasis4 2 8 4 2" xfId="12161" xr:uid="{7754CAB6-1894-46A7-9386-1B06F393750E}"/>
    <cellStyle name="20% - Énfasis4 2 8 4 2 2" xfId="12162" xr:uid="{16C168C0-0107-41DA-AE4F-A607443AE1DB}"/>
    <cellStyle name="20% - Énfasis4 2 8 4 2 2 2" xfId="12163" xr:uid="{EF8883C3-7C56-4E3D-B2AE-DB33D8731C97}"/>
    <cellStyle name="20% - Énfasis4 2 8 4 2 2 2 2" xfId="12164" xr:uid="{B5B31164-F959-4787-A808-220ECC80B93A}"/>
    <cellStyle name="20% - Énfasis4 2 8 4 2 2 3" xfId="12165" xr:uid="{E64B5993-5F88-4624-A228-E45C1F2761BE}"/>
    <cellStyle name="20% - Énfasis4 2 8 4 2 3" xfId="12166" xr:uid="{00C86259-84F1-4BBC-AB44-D791877560AF}"/>
    <cellStyle name="20% - Énfasis4 2 8 4 2 3 2" xfId="12167" xr:uid="{E9C7FE2A-5C9D-405F-9F81-CA2696DA015C}"/>
    <cellStyle name="20% - Énfasis4 2 8 4 2 4" xfId="12168" xr:uid="{A89CF74C-9FB8-4547-98E8-917E224AF36D}"/>
    <cellStyle name="20% - Énfasis4 2 8 4 3" xfId="12169" xr:uid="{C54B2A4F-55BA-482E-B6EC-02348D2429D2}"/>
    <cellStyle name="20% - Énfasis4 2 8 4 3 2" xfId="12170" xr:uid="{F770A09F-60C9-4A53-974F-6486A5368C29}"/>
    <cellStyle name="20% - Énfasis4 2 8 4 3 2 2" xfId="12171" xr:uid="{77AC7108-2ECC-46A4-8737-751BFCAAAEEC}"/>
    <cellStyle name="20% - Énfasis4 2 8 4 3 3" xfId="12172" xr:uid="{B66E7770-DC2B-4317-B9E0-84BE248123AC}"/>
    <cellStyle name="20% - Énfasis4 2 8 4 4" xfId="12173" xr:uid="{B9F51A21-59D2-404C-886D-D53DF4A36A2A}"/>
    <cellStyle name="20% - Énfasis4 2 8 4 4 2" xfId="12174" xr:uid="{29E4A4E8-D124-44E9-BDE3-F9887A18199F}"/>
    <cellStyle name="20% - Énfasis4 2 8 4 5" xfId="12175" xr:uid="{2890BABC-91D4-45AD-A979-8EF1263F90CD}"/>
    <cellStyle name="20% - Énfasis4 2 8 5" xfId="12176" xr:uid="{5AA458DB-930C-4214-B508-9987503C06B3}"/>
    <cellStyle name="20% - Énfasis4 2 8 5 2" xfId="12177" xr:uid="{DAAF139F-4E9D-465D-9389-DFA662F01271}"/>
    <cellStyle name="20% - Énfasis4 2 8 5 2 2" xfId="12178" xr:uid="{49536B9A-DADD-4414-9DB3-20C887CCD05B}"/>
    <cellStyle name="20% - Énfasis4 2 8 5 2 2 2" xfId="12179" xr:uid="{155C209D-41DE-4D4B-81E5-DC94FA7E3F68}"/>
    <cellStyle name="20% - Énfasis4 2 8 5 2 3" xfId="12180" xr:uid="{2757D963-6A4A-4AE0-82AF-5598223CC613}"/>
    <cellStyle name="20% - Énfasis4 2 8 5 3" xfId="12181" xr:uid="{D05F5801-10C4-49E9-8471-3016749AB371}"/>
    <cellStyle name="20% - Énfasis4 2 8 5 3 2" xfId="12182" xr:uid="{BCD3D0B0-5445-4A6B-BBC1-E6C09BF0CCCF}"/>
    <cellStyle name="20% - Énfasis4 2 8 5 4" xfId="12183" xr:uid="{13B4F935-93C7-4044-A993-7A0DD38F95E1}"/>
    <cellStyle name="20% - Énfasis4 2 8 6" xfId="12184" xr:uid="{B2766387-D8C1-4065-A3CA-5E7A340866FF}"/>
    <cellStyle name="20% - Énfasis4 2 8 6 2" xfId="12185" xr:uid="{90C3FC45-3E0C-4416-948A-22AE74C8BB3E}"/>
    <cellStyle name="20% - Énfasis4 2 8 6 2 2" xfId="12186" xr:uid="{3D1C92F1-AFDE-47A9-8503-CD2E0F7AA439}"/>
    <cellStyle name="20% - Énfasis4 2 8 6 3" xfId="12187" xr:uid="{99FDE7DA-5CBB-4EA9-8C02-E450283BCB9E}"/>
    <cellStyle name="20% - Énfasis4 2 8 7" xfId="12188" xr:uid="{0282ED2E-2417-42E5-9FFE-9FA09B3AC382}"/>
    <cellStyle name="20% - Énfasis4 2 8 7 2" xfId="12189" xr:uid="{784C9C03-2D9A-4600-92C0-DF160FE26FF1}"/>
    <cellStyle name="20% - Énfasis4 2 8 8" xfId="12190" xr:uid="{D80ACA3C-3981-4E25-9E3A-894BA0AE4C73}"/>
    <cellStyle name="20% - Énfasis4 2 9" xfId="12191" xr:uid="{D133040D-6412-46BF-BB78-98113488E939}"/>
    <cellStyle name="20% - Énfasis4 2 9 2" xfId="12192" xr:uid="{4989C317-0B78-478F-9EEA-64A3753B204E}"/>
    <cellStyle name="20% - Énfasis4 2 9 2 2" xfId="12193" xr:uid="{793200F2-BA9A-458C-BFA0-E7C8BFDB6785}"/>
    <cellStyle name="20% - Énfasis4 2 9 2 2 2" xfId="12194" xr:uid="{7768ED55-5238-4510-96AE-F4CB3408AF86}"/>
    <cellStyle name="20% - Énfasis4 2 9 2 2 2 2" xfId="12195" xr:uid="{920DB244-869D-4923-9D7E-F064D0ABD95B}"/>
    <cellStyle name="20% - Énfasis4 2 9 2 2 2 2 2" xfId="12196" xr:uid="{2ABF09D9-DDF3-4A78-8878-12F60B99A3BA}"/>
    <cellStyle name="20% - Énfasis4 2 9 2 2 2 2 2 2" xfId="12197" xr:uid="{632E8A18-598C-4938-90BA-0B9E10062F07}"/>
    <cellStyle name="20% - Énfasis4 2 9 2 2 2 2 2 2 2" xfId="12198" xr:uid="{AB47F239-8DFF-4462-AC18-612B1C14AFA2}"/>
    <cellStyle name="20% - Énfasis4 2 9 2 2 2 2 2 3" xfId="12199" xr:uid="{0F7C85DC-B8FD-47D1-A055-E13F5394A4AA}"/>
    <cellStyle name="20% - Énfasis4 2 9 2 2 2 2 3" xfId="12200" xr:uid="{2118B62A-3B50-4B2B-85A4-F14262F642C3}"/>
    <cellStyle name="20% - Énfasis4 2 9 2 2 2 2 3 2" xfId="12201" xr:uid="{25AF3C3B-D8AA-4681-BA20-18DE412FB8F1}"/>
    <cellStyle name="20% - Énfasis4 2 9 2 2 2 2 4" xfId="12202" xr:uid="{EC5F04FC-CF76-47C5-A313-57FFE08E43E2}"/>
    <cellStyle name="20% - Énfasis4 2 9 2 2 2 3" xfId="12203" xr:uid="{2E0AACFC-47C5-4B8A-B2C6-6F287E5394AE}"/>
    <cellStyle name="20% - Énfasis4 2 9 2 2 2 3 2" xfId="12204" xr:uid="{35A2AE1A-D7D3-4AAA-B22D-A524784E2AF0}"/>
    <cellStyle name="20% - Énfasis4 2 9 2 2 2 3 2 2" xfId="12205" xr:uid="{92364B1A-ABFB-45B3-834B-7915D303217E}"/>
    <cellStyle name="20% - Énfasis4 2 9 2 2 2 3 3" xfId="12206" xr:uid="{606831E1-B4D6-4A1C-88C7-D4368A25FC60}"/>
    <cellStyle name="20% - Énfasis4 2 9 2 2 2 4" xfId="12207" xr:uid="{9DA80DDC-7497-4E7B-B65A-529F654BAB19}"/>
    <cellStyle name="20% - Énfasis4 2 9 2 2 2 4 2" xfId="12208" xr:uid="{65491447-4BE9-45B7-AB82-25EFCE47AB51}"/>
    <cellStyle name="20% - Énfasis4 2 9 2 2 2 5" xfId="12209" xr:uid="{4150A705-3EF2-41D0-B464-4266AF0789FA}"/>
    <cellStyle name="20% - Énfasis4 2 9 2 2 3" xfId="12210" xr:uid="{90E295A8-2B61-46FA-86A1-3A26DF80AF7F}"/>
    <cellStyle name="20% - Énfasis4 2 9 2 2 3 2" xfId="12211" xr:uid="{02C36874-B95A-4BFB-96D7-CEAFFF88C4ED}"/>
    <cellStyle name="20% - Énfasis4 2 9 2 2 3 2 2" xfId="12212" xr:uid="{0ED227AD-076B-429A-BBBB-83FECCC503E1}"/>
    <cellStyle name="20% - Énfasis4 2 9 2 2 3 2 2 2" xfId="12213" xr:uid="{BB1FAD5C-AC3A-4209-A686-F9ED9F408AF7}"/>
    <cellStyle name="20% - Énfasis4 2 9 2 2 3 2 3" xfId="12214" xr:uid="{A679D392-A9AA-40E7-8413-8C50C4CF7A46}"/>
    <cellStyle name="20% - Énfasis4 2 9 2 2 3 3" xfId="12215" xr:uid="{79C77F84-2DE8-4E9C-9A53-2BECDED23380}"/>
    <cellStyle name="20% - Énfasis4 2 9 2 2 3 3 2" xfId="12216" xr:uid="{E32354F5-B57E-4038-8976-DCDEEE546A37}"/>
    <cellStyle name="20% - Énfasis4 2 9 2 2 3 4" xfId="12217" xr:uid="{2DFD750D-ACE4-4DF9-8C91-F51203038982}"/>
    <cellStyle name="20% - Énfasis4 2 9 2 2 4" xfId="12218" xr:uid="{9C37423E-0555-4276-897E-3E584E8EC17E}"/>
    <cellStyle name="20% - Énfasis4 2 9 2 2 4 2" xfId="12219" xr:uid="{1599720B-7473-49CF-9CE8-A8B1133FD495}"/>
    <cellStyle name="20% - Énfasis4 2 9 2 2 4 2 2" xfId="12220" xr:uid="{F7F0AD53-0ED9-46B7-91E2-67AB38CBB13F}"/>
    <cellStyle name="20% - Énfasis4 2 9 2 2 4 3" xfId="12221" xr:uid="{BEEBD906-0F45-40F7-AAE0-858A816B824B}"/>
    <cellStyle name="20% - Énfasis4 2 9 2 2 5" xfId="12222" xr:uid="{BEAD4001-5A78-4F51-A50E-A01D3DE20C9B}"/>
    <cellStyle name="20% - Énfasis4 2 9 2 2 5 2" xfId="12223" xr:uid="{A4556A8E-ED3C-47FB-82DD-AF3BA9CA2DA0}"/>
    <cellStyle name="20% - Énfasis4 2 9 2 2 6" xfId="12224" xr:uid="{2A3DD137-2C07-4C7F-A46E-2A39665956D1}"/>
    <cellStyle name="20% - Énfasis4 2 9 2 3" xfId="12225" xr:uid="{2064C3D0-8589-42C3-B594-FC9B8AF920DD}"/>
    <cellStyle name="20% - Énfasis4 2 9 2 3 2" xfId="12226" xr:uid="{5DFB3AD4-6BAF-45A0-A33E-83C02BA67613}"/>
    <cellStyle name="20% - Énfasis4 2 9 2 3 2 2" xfId="12227" xr:uid="{35931A70-9306-4DC9-9B2C-DE7B94E481F8}"/>
    <cellStyle name="20% - Énfasis4 2 9 2 3 2 2 2" xfId="12228" xr:uid="{81398AA9-57D1-41FA-B131-3EE0C702D6D1}"/>
    <cellStyle name="20% - Énfasis4 2 9 2 3 2 2 2 2" xfId="12229" xr:uid="{68B2E57F-DA97-4D1D-BCAE-E6A23A6FD376}"/>
    <cellStyle name="20% - Énfasis4 2 9 2 3 2 2 3" xfId="12230" xr:uid="{E2362798-C627-48CD-967F-32A7AB314805}"/>
    <cellStyle name="20% - Énfasis4 2 9 2 3 2 3" xfId="12231" xr:uid="{79BA95BF-D932-4EEE-B1ED-5DC65FC09D50}"/>
    <cellStyle name="20% - Énfasis4 2 9 2 3 2 3 2" xfId="12232" xr:uid="{D9BB9092-8575-4727-845E-4573784981D5}"/>
    <cellStyle name="20% - Énfasis4 2 9 2 3 2 4" xfId="12233" xr:uid="{0D907136-0AEA-48DE-9717-1474E722F141}"/>
    <cellStyle name="20% - Énfasis4 2 9 2 3 3" xfId="12234" xr:uid="{12155A8B-59E1-46AA-9669-13EDB22DD4EB}"/>
    <cellStyle name="20% - Énfasis4 2 9 2 3 3 2" xfId="12235" xr:uid="{35C50EA3-21E5-4F6A-BEC4-BED84839AE67}"/>
    <cellStyle name="20% - Énfasis4 2 9 2 3 3 2 2" xfId="12236" xr:uid="{F89AE234-097C-4B7A-B1FB-33F424837457}"/>
    <cellStyle name="20% - Énfasis4 2 9 2 3 3 3" xfId="12237" xr:uid="{9BE3BF83-00D0-49B1-90AF-CA7E505D6D4A}"/>
    <cellStyle name="20% - Énfasis4 2 9 2 3 4" xfId="12238" xr:uid="{D5FEC89B-0249-4059-BF5F-F2BAEEB24B30}"/>
    <cellStyle name="20% - Énfasis4 2 9 2 3 4 2" xfId="12239" xr:uid="{FE2098F0-D594-43E1-9C9D-AF96DE7A6C87}"/>
    <cellStyle name="20% - Énfasis4 2 9 2 3 5" xfId="12240" xr:uid="{D66F027A-918F-4D9E-9430-03C4AA75492C}"/>
    <cellStyle name="20% - Énfasis4 2 9 2 4" xfId="12241" xr:uid="{C888B78F-A3BB-494B-9109-93529006B32E}"/>
    <cellStyle name="20% - Énfasis4 2 9 2 4 2" xfId="12242" xr:uid="{74C631D8-5A47-4C2A-83B2-48CB74787B24}"/>
    <cellStyle name="20% - Énfasis4 2 9 2 4 2 2" xfId="12243" xr:uid="{27DC677F-6394-41EC-ACFE-467577026D1F}"/>
    <cellStyle name="20% - Énfasis4 2 9 2 4 2 2 2" xfId="12244" xr:uid="{D06DC7DD-B961-47F6-8D19-4B3173E1610F}"/>
    <cellStyle name="20% - Énfasis4 2 9 2 4 2 3" xfId="12245" xr:uid="{BA690FFD-7702-49C9-B4DE-669C83738425}"/>
    <cellStyle name="20% - Énfasis4 2 9 2 4 3" xfId="12246" xr:uid="{04C7027D-0D40-449C-BC1D-7B97BB78E4FF}"/>
    <cellStyle name="20% - Énfasis4 2 9 2 4 3 2" xfId="12247" xr:uid="{B6FF44C4-E0E2-48D3-BB91-5B90CCB66E81}"/>
    <cellStyle name="20% - Énfasis4 2 9 2 4 4" xfId="12248" xr:uid="{B38BCBA0-3B69-436B-A6EF-76BC4A4BD917}"/>
    <cellStyle name="20% - Énfasis4 2 9 2 5" xfId="12249" xr:uid="{EF262D5E-19CD-4D02-A936-533269900280}"/>
    <cellStyle name="20% - Énfasis4 2 9 2 5 2" xfId="12250" xr:uid="{964FBE9A-4423-4514-94A4-D0FFC56F1820}"/>
    <cellStyle name="20% - Énfasis4 2 9 2 5 2 2" xfId="12251" xr:uid="{048F5E38-956E-4A98-8F3E-040263BB7CA9}"/>
    <cellStyle name="20% - Énfasis4 2 9 2 5 3" xfId="12252" xr:uid="{C426ECB2-91FF-48C7-9E2C-8E9420BF4993}"/>
    <cellStyle name="20% - Énfasis4 2 9 2 6" xfId="12253" xr:uid="{885D8663-9F51-4E47-9F02-8484F6953978}"/>
    <cellStyle name="20% - Énfasis4 2 9 2 6 2" xfId="12254" xr:uid="{2590FCFF-A077-4004-AB88-7F87411DFB91}"/>
    <cellStyle name="20% - Énfasis4 2 9 2 7" xfId="12255" xr:uid="{66288B9D-59F4-4772-A9DA-DBA1C83529FC}"/>
    <cellStyle name="20% - Énfasis4 2 9 3" xfId="12256" xr:uid="{F6790533-AC07-4EAE-85A9-4E7005E32F2A}"/>
    <cellStyle name="20% - Énfasis4 2 9 3 2" xfId="12257" xr:uid="{866C6872-9BDA-4D80-B39C-13BE21C95258}"/>
    <cellStyle name="20% - Énfasis4 2 9 3 2 2" xfId="12258" xr:uid="{837105F4-9C8B-4935-BFD2-41E69F78770F}"/>
    <cellStyle name="20% - Énfasis4 2 9 3 2 2 2" xfId="12259" xr:uid="{633AD796-5AF6-471A-A57C-436CCD089830}"/>
    <cellStyle name="20% - Énfasis4 2 9 3 2 2 2 2" xfId="12260" xr:uid="{C3032788-0AE2-4F36-ACFE-5563AD9BDF60}"/>
    <cellStyle name="20% - Énfasis4 2 9 3 2 2 2 2 2" xfId="12261" xr:uid="{5483BE2E-A32B-4C77-9A9F-B1CE477B06F0}"/>
    <cellStyle name="20% - Énfasis4 2 9 3 2 2 2 3" xfId="12262" xr:uid="{F36264F6-10DE-4ACE-AC5C-74C2FB058539}"/>
    <cellStyle name="20% - Énfasis4 2 9 3 2 2 3" xfId="12263" xr:uid="{C08DC900-38E0-48A9-A8E8-B8BDD4DCB5E7}"/>
    <cellStyle name="20% - Énfasis4 2 9 3 2 2 3 2" xfId="12264" xr:uid="{1E14F2F0-1CBE-4509-BC2D-6E13DA060021}"/>
    <cellStyle name="20% - Énfasis4 2 9 3 2 2 4" xfId="12265" xr:uid="{49B29E51-5A22-4F81-BAD7-68E9D9F07192}"/>
    <cellStyle name="20% - Énfasis4 2 9 3 2 3" xfId="12266" xr:uid="{B91D7967-226B-4D8A-80BC-F2109ABCC3BD}"/>
    <cellStyle name="20% - Énfasis4 2 9 3 2 3 2" xfId="12267" xr:uid="{95AEE974-195B-47B5-A262-728B38EB71A4}"/>
    <cellStyle name="20% - Énfasis4 2 9 3 2 3 2 2" xfId="12268" xr:uid="{27D1802D-A2F8-4D3C-8594-E37C9870DBA4}"/>
    <cellStyle name="20% - Énfasis4 2 9 3 2 3 3" xfId="12269" xr:uid="{12E47986-2A14-4A7B-AAEA-C258C9A14C41}"/>
    <cellStyle name="20% - Énfasis4 2 9 3 2 4" xfId="12270" xr:uid="{157426AF-476C-470B-8706-A51C180AD6DE}"/>
    <cellStyle name="20% - Énfasis4 2 9 3 2 4 2" xfId="12271" xr:uid="{B56F9524-04A6-4259-8103-0AF584AC0D70}"/>
    <cellStyle name="20% - Énfasis4 2 9 3 2 5" xfId="12272" xr:uid="{976F6238-EBD3-4B88-86DE-455F6899DE92}"/>
    <cellStyle name="20% - Énfasis4 2 9 3 3" xfId="12273" xr:uid="{D4D73B5A-183E-42D6-97AF-44ADA4A15A42}"/>
    <cellStyle name="20% - Énfasis4 2 9 3 3 2" xfId="12274" xr:uid="{8E00C7AB-9D47-4002-B369-7420CF422BCD}"/>
    <cellStyle name="20% - Énfasis4 2 9 3 3 2 2" xfId="12275" xr:uid="{C7A44040-9F0F-443B-A597-2EFC130BD88D}"/>
    <cellStyle name="20% - Énfasis4 2 9 3 3 2 2 2" xfId="12276" xr:uid="{F76111FA-3CBC-45BF-A56C-D6DC8D7EDC45}"/>
    <cellStyle name="20% - Énfasis4 2 9 3 3 2 3" xfId="12277" xr:uid="{9718D00C-44D4-48D6-AB2C-880EAAA33797}"/>
    <cellStyle name="20% - Énfasis4 2 9 3 3 3" xfId="12278" xr:uid="{30760C27-8539-478B-87E3-0F7EFD377386}"/>
    <cellStyle name="20% - Énfasis4 2 9 3 3 3 2" xfId="12279" xr:uid="{1EE6D31B-58AB-409C-A142-569A8E246B89}"/>
    <cellStyle name="20% - Énfasis4 2 9 3 3 4" xfId="12280" xr:uid="{32296719-78DC-402A-87AA-DE758B05EDFD}"/>
    <cellStyle name="20% - Énfasis4 2 9 3 4" xfId="12281" xr:uid="{4FE410ED-0222-48E7-ABAF-CC9FE1C1DFD6}"/>
    <cellStyle name="20% - Énfasis4 2 9 3 4 2" xfId="12282" xr:uid="{E6EFB29A-807A-4223-9A40-2EDBF65AF756}"/>
    <cellStyle name="20% - Énfasis4 2 9 3 4 2 2" xfId="12283" xr:uid="{200B753B-8627-4FE2-9384-DA75E104AD5C}"/>
    <cellStyle name="20% - Énfasis4 2 9 3 4 3" xfId="12284" xr:uid="{FADFE850-D74C-4866-AE59-7BDCB6C74248}"/>
    <cellStyle name="20% - Énfasis4 2 9 3 5" xfId="12285" xr:uid="{5521A3A3-B01D-402C-BF05-D3C32F6511F7}"/>
    <cellStyle name="20% - Énfasis4 2 9 3 5 2" xfId="12286" xr:uid="{EEA3FB52-FF12-49BA-905A-108D54BCF28B}"/>
    <cellStyle name="20% - Énfasis4 2 9 3 6" xfId="12287" xr:uid="{450FAEDB-3B86-427A-AA0D-A10EF6A0AAC7}"/>
    <cellStyle name="20% - Énfasis4 2 9 4" xfId="12288" xr:uid="{EC24D7C7-BE67-4BAD-BE67-FBDA3830F3A1}"/>
    <cellStyle name="20% - Énfasis4 2 9 4 2" xfId="12289" xr:uid="{73436945-9B1F-44A1-A48B-161B5577D6E8}"/>
    <cellStyle name="20% - Énfasis4 2 9 4 2 2" xfId="12290" xr:uid="{698C6945-C1A8-4677-8086-02CCA096506A}"/>
    <cellStyle name="20% - Énfasis4 2 9 4 2 2 2" xfId="12291" xr:uid="{0A73F7BD-2E6E-4D53-984F-BADECA0F6220}"/>
    <cellStyle name="20% - Énfasis4 2 9 4 2 2 2 2" xfId="12292" xr:uid="{725B72D9-44DC-485E-BDB4-C8AB09FCA8BF}"/>
    <cellStyle name="20% - Énfasis4 2 9 4 2 2 3" xfId="12293" xr:uid="{1D1A4D92-95D2-4C6E-BDD5-E37D9AE352F4}"/>
    <cellStyle name="20% - Énfasis4 2 9 4 2 3" xfId="12294" xr:uid="{3030AAD8-FFDD-42B8-BEAA-6C195CC6AA19}"/>
    <cellStyle name="20% - Énfasis4 2 9 4 2 3 2" xfId="12295" xr:uid="{C3A63532-0433-45DC-AC1A-0431E0361F20}"/>
    <cellStyle name="20% - Énfasis4 2 9 4 2 4" xfId="12296" xr:uid="{D86B5352-5DAD-41FD-9391-5E7C3398C60B}"/>
    <cellStyle name="20% - Énfasis4 2 9 4 3" xfId="12297" xr:uid="{03F45217-800D-48BB-A374-9E4191293648}"/>
    <cellStyle name="20% - Énfasis4 2 9 4 3 2" xfId="12298" xr:uid="{AF7D7DE3-1122-42E3-A97B-3BC897D0D239}"/>
    <cellStyle name="20% - Énfasis4 2 9 4 3 2 2" xfId="12299" xr:uid="{9DDC1C8A-1D3E-465D-93E4-BFA40E7998E3}"/>
    <cellStyle name="20% - Énfasis4 2 9 4 3 3" xfId="12300" xr:uid="{A908B349-D077-49C2-BEFA-D2D01D019E32}"/>
    <cellStyle name="20% - Énfasis4 2 9 4 4" xfId="12301" xr:uid="{77BBF923-50A7-4C0D-9B43-73929B931795}"/>
    <cellStyle name="20% - Énfasis4 2 9 4 4 2" xfId="12302" xr:uid="{7CA251AB-29EC-4692-A121-26821D938E9C}"/>
    <cellStyle name="20% - Énfasis4 2 9 4 5" xfId="12303" xr:uid="{0F6867D1-6B9F-43EA-86BF-60E88CE62AD4}"/>
    <cellStyle name="20% - Énfasis4 2 9 5" xfId="12304" xr:uid="{057CB844-329E-4FF9-BD7E-19844BF0E3F2}"/>
    <cellStyle name="20% - Énfasis4 2 9 5 2" xfId="12305" xr:uid="{E6B6BAE3-194B-47C3-AA78-CFF4755FC7DD}"/>
    <cellStyle name="20% - Énfasis4 2 9 5 2 2" xfId="12306" xr:uid="{430B72DA-3EDA-47DB-B12E-299430C1C7EC}"/>
    <cellStyle name="20% - Énfasis4 2 9 5 2 2 2" xfId="12307" xr:uid="{2301345F-5DEE-47F2-BBC9-5121D7F5286C}"/>
    <cellStyle name="20% - Énfasis4 2 9 5 2 3" xfId="12308" xr:uid="{A421D223-F39D-4D17-B4A5-CE3B2CFC52B9}"/>
    <cellStyle name="20% - Énfasis4 2 9 5 3" xfId="12309" xr:uid="{63FEDD6B-F38F-4A5C-8D51-39757D778E84}"/>
    <cellStyle name="20% - Énfasis4 2 9 5 3 2" xfId="12310" xr:uid="{967EA8A0-A7EC-457D-A3C9-160FCD5270CC}"/>
    <cellStyle name="20% - Énfasis4 2 9 5 4" xfId="12311" xr:uid="{D973347F-89CF-48EA-A7D3-52A436E09C8F}"/>
    <cellStyle name="20% - Énfasis4 2 9 6" xfId="12312" xr:uid="{803E973C-110A-4F0F-A5BD-BC29E6D70DAE}"/>
    <cellStyle name="20% - Énfasis4 2 9 6 2" xfId="12313" xr:uid="{9A0F29A2-666E-4D73-84DF-1A795D639494}"/>
    <cellStyle name="20% - Énfasis4 2 9 6 2 2" xfId="12314" xr:uid="{A96879A4-5E0E-454B-B27B-C05345317848}"/>
    <cellStyle name="20% - Énfasis4 2 9 6 3" xfId="12315" xr:uid="{B5FBF0DA-6E40-48F3-AA18-23C366C3E441}"/>
    <cellStyle name="20% - Énfasis4 2 9 7" xfId="12316" xr:uid="{634AF965-8F9A-4DA5-B7DE-9A0DC703425B}"/>
    <cellStyle name="20% - Énfasis4 2 9 7 2" xfId="12317" xr:uid="{614AB5F6-EE2D-4786-B1B6-4CAA460F39B9}"/>
    <cellStyle name="20% - Énfasis4 2 9 8" xfId="12318" xr:uid="{9E9D6B2E-D536-4364-B469-A6B106BC473F}"/>
    <cellStyle name="20% - Énfasis4 20" xfId="12319" xr:uid="{22FD541E-B6F4-45CF-BC88-493085D6807C}"/>
    <cellStyle name="20% - Énfasis4 20 2" xfId="12320" xr:uid="{71077FF9-4379-45D4-897F-4D49697A2989}"/>
    <cellStyle name="20% - Énfasis4 20 2 2" xfId="12321" xr:uid="{54374807-27B2-422B-9BD6-3A1A09E962D3}"/>
    <cellStyle name="20% - Énfasis4 20 2 2 2" xfId="12322" xr:uid="{CFBB1CB1-05DB-4CF4-BB18-38C43B41B7DF}"/>
    <cellStyle name="20% - Énfasis4 20 2 2 2 2" xfId="12323" xr:uid="{0ADDF839-97CD-4695-B4B4-E5393852BC96}"/>
    <cellStyle name="20% - Énfasis4 20 2 2 3" xfId="12324" xr:uid="{2B50D67D-3785-4CD3-93C4-38C4652592CB}"/>
    <cellStyle name="20% - Énfasis4 20 2 3" xfId="12325" xr:uid="{D85C3BE4-7834-4859-83D9-6969993BCC57}"/>
    <cellStyle name="20% - Énfasis4 20 2 3 2" xfId="12326" xr:uid="{FE166B34-12C9-4C02-B419-F696A07C4D55}"/>
    <cellStyle name="20% - Énfasis4 20 2 4" xfId="12327" xr:uid="{5EFDE1EA-D142-4CC0-9CBB-6BC8D740365A}"/>
    <cellStyle name="20% - Énfasis4 20 3" xfId="12328" xr:uid="{197A5FEA-DFA5-406E-A673-6AC4A3BF6F18}"/>
    <cellStyle name="20% - Énfasis4 20 3 2" xfId="12329" xr:uid="{92385DF9-49A1-4F80-A002-242093E98ECD}"/>
    <cellStyle name="20% - Énfasis4 20 3 2 2" xfId="12330" xr:uid="{63EDBACC-59D7-48C0-861B-7B4E85BFBA70}"/>
    <cellStyle name="20% - Énfasis4 20 3 3" xfId="12331" xr:uid="{34044CCA-A9E1-4F64-BBE8-724374733B05}"/>
    <cellStyle name="20% - Énfasis4 20 4" xfId="12332" xr:uid="{5239D116-8B07-41C2-B5BD-79CA691F2AE2}"/>
    <cellStyle name="20% - Énfasis4 20 4 2" xfId="12333" xr:uid="{2CC9CCD6-6297-401B-A389-D0C3877045E3}"/>
    <cellStyle name="20% - Énfasis4 20 5" xfId="12334" xr:uid="{94A8750B-8764-45C3-B983-86B79D728007}"/>
    <cellStyle name="20% - Énfasis4 21" xfId="12335" xr:uid="{69813910-1E28-4A4E-AC43-8C65DFD9A3C3}"/>
    <cellStyle name="20% - Énfasis4 21 2" xfId="12336" xr:uid="{04738315-B9E6-4CB1-9C4E-14BEE0DCFA10}"/>
    <cellStyle name="20% - Énfasis4 21 2 2" xfId="12337" xr:uid="{A1F72B07-AF54-4440-A683-833FB1ED36BA}"/>
    <cellStyle name="20% - Énfasis4 21 2 2 2" xfId="12338" xr:uid="{884CFE2F-BBA8-450D-9A97-9E8AEF9F4B8C}"/>
    <cellStyle name="20% - Énfasis4 21 2 3" xfId="12339" xr:uid="{0050A976-C374-4B3D-A01E-542A601C5FCC}"/>
    <cellStyle name="20% - Énfasis4 21 3" xfId="12340" xr:uid="{0E9D8553-A5EE-4E09-9180-E4D03DAE7BE6}"/>
    <cellStyle name="20% - Énfasis4 21 3 2" xfId="12341" xr:uid="{B1A598D7-23A1-47B1-A4EE-95D3A4C898EC}"/>
    <cellStyle name="20% - Énfasis4 21 4" xfId="12342" xr:uid="{3BF0C5B4-FFFB-4AF9-BD7F-3892A3F4223F}"/>
    <cellStyle name="20% - Énfasis4 22" xfId="12343" xr:uid="{2A3495BF-0A33-47B7-8F27-1B6AF61E77C3}"/>
    <cellStyle name="20% - Énfasis4 22 2" xfId="12344" xr:uid="{4F9AF9A5-07AE-4A2C-BB58-D3C87D3A1A52}"/>
    <cellStyle name="20% - Énfasis4 22 2 2" xfId="12345" xr:uid="{083C9070-5DAC-4759-956D-2A58C29F626E}"/>
    <cellStyle name="20% - Énfasis4 22 2 2 2" xfId="12346" xr:uid="{3EAFBDAB-6D05-4778-B4CD-41E42F313A6B}"/>
    <cellStyle name="20% - Énfasis4 22 2 3" xfId="12347" xr:uid="{610EF407-C4EB-4998-9556-2E1213667D3E}"/>
    <cellStyle name="20% - Énfasis4 22 3" xfId="12348" xr:uid="{63978E4D-4E24-4ADF-B367-0F9504D4BA24}"/>
    <cellStyle name="20% - Énfasis4 22 3 2" xfId="12349" xr:uid="{B8898B64-EB65-4EEC-A635-BFF3533DB814}"/>
    <cellStyle name="20% - Énfasis4 22 4" xfId="12350" xr:uid="{605C5141-E52B-421F-9436-3FCF66D0FFD4}"/>
    <cellStyle name="20% - Énfasis4 23" xfId="12351" xr:uid="{C1988BF2-54B3-4B7A-A460-D129788A00B5}"/>
    <cellStyle name="20% - Énfasis4 23 2" xfId="12352" xr:uid="{D7E87558-BF8E-4B65-ABE6-72961E1032D0}"/>
    <cellStyle name="20% - Énfasis4 23 2 2" xfId="12353" xr:uid="{4C7639E3-F872-4AF9-95AE-C69671C98846}"/>
    <cellStyle name="20% - Énfasis4 23 2 2 2" xfId="12354" xr:uid="{74D2F2EE-2760-408E-BEC8-B6C1DEA90950}"/>
    <cellStyle name="20% - Énfasis4 23 2 3" xfId="12355" xr:uid="{F5517A78-FCC3-4195-BEB9-DB7878491D4B}"/>
    <cellStyle name="20% - Énfasis4 23 3" xfId="12356" xr:uid="{449241A8-510D-49A9-81F2-03344538755C}"/>
    <cellStyle name="20% - Énfasis4 23 3 2" xfId="12357" xr:uid="{698F6296-09C8-44B6-9578-AD34596EB632}"/>
    <cellStyle name="20% - Énfasis4 23 4" xfId="12358" xr:uid="{1CFF89B3-EE77-4C2C-903A-52241E24A2BF}"/>
    <cellStyle name="20% - Énfasis4 24" xfId="12359" xr:uid="{74DC5CC6-FE9F-47F4-BDF0-415845414F43}"/>
    <cellStyle name="20% - Énfasis4 24 2" xfId="12360" xr:uid="{285FC828-28EA-4E2E-82F7-7309458D2149}"/>
    <cellStyle name="20% - Énfasis4 24 2 2" xfId="12361" xr:uid="{F2D92F86-CE3F-47B2-ACA7-787E45687B24}"/>
    <cellStyle name="20% - Énfasis4 24 3" xfId="12362" xr:uid="{F608A262-75D6-4E61-BCA6-6D2842F99E0B}"/>
    <cellStyle name="20% - Énfasis4 25" xfId="12363" xr:uid="{08E92AC8-CD0F-4387-87F3-82CD3DB8138D}"/>
    <cellStyle name="20% - Énfasis4 25 2" xfId="12364" xr:uid="{0F21CCE9-405D-4FE2-B25C-7896DCDD374A}"/>
    <cellStyle name="20% - Énfasis4 26" xfId="12365" xr:uid="{FCC75E9C-7EE4-4E56-A6AE-2EEDA8DC2741}"/>
    <cellStyle name="20% - Énfasis4 26 2" xfId="12366" xr:uid="{AEAA7B9E-53B6-4FC1-8C58-1DB78E15CC3F}"/>
    <cellStyle name="20% - Énfasis4 27" xfId="12367" xr:uid="{247DF205-5986-41F6-AEB1-07137D314B33}"/>
    <cellStyle name="20% - Énfasis4 27 2" xfId="12368" xr:uid="{F205BDB6-8220-47F7-82A3-3A232F532467}"/>
    <cellStyle name="20% - Énfasis4 28" xfId="12369" xr:uid="{DB523BDA-449E-493B-9B18-58DADE33CA42}"/>
    <cellStyle name="20% - Énfasis4 29" xfId="12370" xr:uid="{B271296F-F45D-41FC-9084-C88D0F3F5BC7}"/>
    <cellStyle name="20% - Énfasis4 3" xfId="12371" xr:uid="{D99EDBED-BB98-4FD9-91FA-371DA50AC6AF}"/>
    <cellStyle name="20% - Énfasis4 3 10" xfId="12372" xr:uid="{1DC87C9B-DCB6-4396-9F04-12961ED82300}"/>
    <cellStyle name="20% - Énfasis4 3 11" xfId="12373" xr:uid="{45E68279-FD20-4CDC-856B-03F297C9C6D1}"/>
    <cellStyle name="20% - Énfasis4 3 12" xfId="12374" xr:uid="{4DBC567A-D468-4DFD-84FA-CF1E43854B2A}"/>
    <cellStyle name="20% - Énfasis4 3 2" xfId="12375" xr:uid="{727D6791-F002-405A-8052-E484DB2CA470}"/>
    <cellStyle name="20% - Énfasis4 3 2 10" xfId="12376" xr:uid="{8042E1FA-A29C-4ECF-BB44-55636538B8F5}"/>
    <cellStyle name="20% - Énfasis4 3 2 11" xfId="12377" xr:uid="{33F399E4-B9F1-490F-8709-FD3716319003}"/>
    <cellStyle name="20% - Énfasis4 3 2 2" xfId="12378" xr:uid="{B1C41A1A-D099-4CAE-A47D-AA8431CDE266}"/>
    <cellStyle name="20% - Énfasis4 3 2 2 10" xfId="12379" xr:uid="{54F60E59-0771-4780-9432-6D733559F175}"/>
    <cellStyle name="20% - Énfasis4 3 2 2 2" xfId="12380" xr:uid="{5904FFA8-9E97-4EB3-9966-E6E0515398B2}"/>
    <cellStyle name="20% - Énfasis4 3 2 2 2 2" xfId="12381" xr:uid="{051A2044-49B3-4976-AB25-59C6CB5A9784}"/>
    <cellStyle name="20% - Énfasis4 3 2 2 2 2 2" xfId="12382" xr:uid="{E4789254-F9B3-462F-93B4-58584CE4A7E5}"/>
    <cellStyle name="20% - Énfasis4 3 2 2 2 2 2 2" xfId="12383" xr:uid="{27FE4035-77DA-47A0-9F66-C347EEBE7CE3}"/>
    <cellStyle name="20% - Énfasis4 3 2 2 2 2 2 2 2" xfId="12384" xr:uid="{9D18F885-BE07-4C85-B90F-6E71FFB2ACF9}"/>
    <cellStyle name="20% - Énfasis4 3 2 2 2 2 2 3" xfId="12385" xr:uid="{CE3A2001-95CF-4231-8E0C-9530B42F8C1F}"/>
    <cellStyle name="20% - Énfasis4 3 2 2 2 2 3" xfId="12386" xr:uid="{D3CFBFB9-75E5-4C19-8AF9-E3393ABB38E7}"/>
    <cellStyle name="20% - Énfasis4 3 2 2 2 2 3 2" xfId="12387" xr:uid="{DA0C967F-6853-4C06-B7D1-7B4CB0012A0D}"/>
    <cellStyle name="20% - Énfasis4 3 2 2 2 2 4" xfId="12388" xr:uid="{2A533CF0-2C73-46C6-AD44-6C00BAA5401D}"/>
    <cellStyle name="20% - Énfasis4 3 2 2 2 3" xfId="12389" xr:uid="{0C938B92-28D3-4128-B7F2-3AACF5E90C2E}"/>
    <cellStyle name="20% - Énfasis4 3 2 2 2 3 2" xfId="12390" xr:uid="{7684F222-9927-4902-9F7B-7EEA8AD7F4FC}"/>
    <cellStyle name="20% - Énfasis4 3 2 2 2 3 2 2" xfId="12391" xr:uid="{F9A35A5E-2720-4122-B48C-3396C24844BA}"/>
    <cellStyle name="20% - Énfasis4 3 2 2 2 3 3" xfId="12392" xr:uid="{109B7D74-FF2D-4656-9D01-0F4F6410CC78}"/>
    <cellStyle name="20% - Énfasis4 3 2 2 2 4" xfId="12393" xr:uid="{4CB55072-DDB5-4C82-8A27-4AFD532053F2}"/>
    <cellStyle name="20% - Énfasis4 3 2 2 2 4 2" xfId="12394" xr:uid="{E24BECE6-5F73-4B6E-9F1E-F34F48C88C8D}"/>
    <cellStyle name="20% - Énfasis4 3 2 2 2 5" xfId="12395" xr:uid="{B6BBB828-25F8-4546-9A4F-076BE89ACEE8}"/>
    <cellStyle name="20% - Énfasis4 3 2 2 2 6" xfId="12396" xr:uid="{2E9FC432-23B3-4B24-8345-D5FEFE4EA4E3}"/>
    <cellStyle name="20% - Énfasis4 3 2 2 2 7" xfId="12397" xr:uid="{9622A5CA-7A27-4AB4-864B-79E000422BDC}"/>
    <cellStyle name="20% - Énfasis4 3 2 2 2 8" xfId="12398" xr:uid="{4DBE7D04-7AF2-41F6-AFCD-762AFE3569B9}"/>
    <cellStyle name="20% - Énfasis4 3 2 2 2 9" xfId="12399" xr:uid="{FC9BD733-5D10-4AEE-9BA6-D00665522AE8}"/>
    <cellStyle name="20% - Énfasis4 3 2 2 2_37. RESULTADO NEGOCIOS YOY" xfId="12400" xr:uid="{D2910E2C-0619-42F4-B17C-5B93459FE0D9}"/>
    <cellStyle name="20% - Énfasis4 3 2 2 3" xfId="12401" xr:uid="{46606F90-2847-4FC3-9776-58C3F9D91EE2}"/>
    <cellStyle name="20% - Énfasis4 3 2 2 3 2" xfId="12402" xr:uid="{824AFE36-F118-45AE-82AF-370CF9BF0A1E}"/>
    <cellStyle name="20% - Énfasis4 3 2 2 3 2 2" xfId="12403" xr:uid="{44BA4AF9-1758-479E-B23F-A437945F0D1D}"/>
    <cellStyle name="20% - Énfasis4 3 2 2 3 2 2 2" xfId="12404" xr:uid="{134E7420-23A1-43E7-965D-BF5ADB9D27CA}"/>
    <cellStyle name="20% - Énfasis4 3 2 2 3 2 3" xfId="12405" xr:uid="{705D9E2C-A391-450F-9B75-F73751F756A4}"/>
    <cellStyle name="20% - Énfasis4 3 2 2 3 3" xfId="12406" xr:uid="{C57378D0-60EB-45D7-A70B-0F0A02CFDD99}"/>
    <cellStyle name="20% - Énfasis4 3 2 2 3 3 2" xfId="12407" xr:uid="{D0EA0AF8-76CB-48DC-A45A-B6B6CC309A0D}"/>
    <cellStyle name="20% - Énfasis4 3 2 2 3 4" xfId="12408" xr:uid="{E2A23AAC-E2F4-4600-9ED8-905D5119B46E}"/>
    <cellStyle name="20% - Énfasis4 3 2 2 4" xfId="12409" xr:uid="{256009AF-485E-4806-B504-1DFE4427CC73}"/>
    <cellStyle name="20% - Énfasis4 3 2 2 4 2" xfId="12410" xr:uid="{C7712FCD-C440-4764-83BC-146E1BBAD956}"/>
    <cellStyle name="20% - Énfasis4 3 2 2 4 2 2" xfId="12411" xr:uid="{861F9044-0AEF-45DF-81F2-3CEB76F387B2}"/>
    <cellStyle name="20% - Énfasis4 3 2 2 4 3" xfId="12412" xr:uid="{9191A7F2-806A-4970-AACD-DC76AA05B2FF}"/>
    <cellStyle name="20% - Énfasis4 3 2 2 5" xfId="12413" xr:uid="{7A9D4BA1-30CA-4D27-BFD3-B7DCFC69240C}"/>
    <cellStyle name="20% - Énfasis4 3 2 2 5 2" xfId="12414" xr:uid="{33526DCE-4A1D-440A-A8BA-4F7355FFB0E5}"/>
    <cellStyle name="20% - Énfasis4 3 2 2 6" xfId="12415" xr:uid="{A67AB6BC-5337-48BA-893A-B637C690CBAA}"/>
    <cellStyle name="20% - Énfasis4 3 2 2 7" xfId="12416" xr:uid="{8B9E382F-6FA6-40C4-9231-3686B659A29F}"/>
    <cellStyle name="20% - Énfasis4 3 2 2 8" xfId="12417" xr:uid="{162E5880-4838-4198-A351-158FE18CABE3}"/>
    <cellStyle name="20% - Énfasis4 3 2 2 9" xfId="12418" xr:uid="{DB24D7C9-69F5-4511-AB3D-1BF90DB76B8A}"/>
    <cellStyle name="20% - Énfasis4 3 2 2_37. RESULTADO NEGOCIOS YOY" xfId="12419" xr:uid="{4044A45C-1E9F-4CD7-9BBA-359FCF77F17E}"/>
    <cellStyle name="20% - Énfasis4 3 2 3" xfId="12420" xr:uid="{0BF3D93D-7E1D-4693-BB9F-7C4891B78338}"/>
    <cellStyle name="20% - Énfasis4 3 2 3 2" xfId="12421" xr:uid="{5FF51DAD-B725-4E24-A7C1-3B9219CE5CD9}"/>
    <cellStyle name="20% - Énfasis4 3 2 3 2 2" xfId="12422" xr:uid="{267D157E-6AED-4774-8870-B8EEDC713C46}"/>
    <cellStyle name="20% - Énfasis4 3 2 3 2 2 2" xfId="12423" xr:uid="{B46095DC-2349-4553-957C-DB7113A55182}"/>
    <cellStyle name="20% - Énfasis4 3 2 3 2 2 2 2" xfId="12424" xr:uid="{902E57E0-7FB9-403D-A9BE-64B1C8C9DEC4}"/>
    <cellStyle name="20% - Énfasis4 3 2 3 2 2 3" xfId="12425" xr:uid="{BC4CE99D-3B3D-415C-BF15-ABB05CFD3A74}"/>
    <cellStyle name="20% - Énfasis4 3 2 3 2 3" xfId="12426" xr:uid="{5D361A1C-6F50-4392-BA14-5A2525AEBED3}"/>
    <cellStyle name="20% - Énfasis4 3 2 3 2 3 2" xfId="12427" xr:uid="{28B4E0AC-3333-4183-BE6E-93D7E1F89197}"/>
    <cellStyle name="20% - Énfasis4 3 2 3 2 4" xfId="12428" xr:uid="{6D7C67AE-79E8-4393-A716-205E132B9233}"/>
    <cellStyle name="20% - Énfasis4 3 2 3 3" xfId="12429" xr:uid="{9CD6AA5D-5A6E-4C6F-8406-F9E10027ECBD}"/>
    <cellStyle name="20% - Énfasis4 3 2 3 3 2" xfId="12430" xr:uid="{2FA1CA1F-5437-45D4-B9E9-8E165907F9D6}"/>
    <cellStyle name="20% - Énfasis4 3 2 3 3 2 2" xfId="12431" xr:uid="{F8C4DCF2-CD23-4507-9A1A-A9C9D4195DCD}"/>
    <cellStyle name="20% - Énfasis4 3 2 3 3 3" xfId="12432" xr:uid="{327DC42E-1235-4917-9574-3296206353B4}"/>
    <cellStyle name="20% - Énfasis4 3 2 3 4" xfId="12433" xr:uid="{7B324D85-D99A-447F-B38D-C56D10683567}"/>
    <cellStyle name="20% - Énfasis4 3 2 3 4 2" xfId="12434" xr:uid="{6AC42957-8C72-49F6-A100-A90444F922D1}"/>
    <cellStyle name="20% - Énfasis4 3 2 3 5" xfId="12435" xr:uid="{FDAEFBB4-B1BD-4CB5-AF78-24EAC7D0ED2A}"/>
    <cellStyle name="20% - Énfasis4 3 2 3 6" xfId="12436" xr:uid="{C25931C3-F5D7-43AF-ACBA-AFC7E4C3337A}"/>
    <cellStyle name="20% - Énfasis4 3 2 3 7" xfId="12437" xr:uid="{5876EDC3-2095-4B27-A7F9-4F5B7F179FB8}"/>
    <cellStyle name="20% - Énfasis4 3 2 3 8" xfId="12438" xr:uid="{0B195B9C-D9AC-4BF0-B1A5-2B5FE1615757}"/>
    <cellStyle name="20% - Énfasis4 3 2 3 9" xfId="12439" xr:uid="{B4A41CCD-57F9-4204-B2B1-C562E7D6604A}"/>
    <cellStyle name="20% - Énfasis4 3 2 3_37. RESULTADO NEGOCIOS YOY" xfId="12440" xr:uid="{EA39009D-DE6D-4F3F-9102-AC990FF6C802}"/>
    <cellStyle name="20% - Énfasis4 3 2 4" xfId="12441" xr:uid="{642F1EBB-0A88-4689-B839-49398D3E3887}"/>
    <cellStyle name="20% - Énfasis4 3 2 4 2" xfId="12442" xr:uid="{172427B9-35B7-44C7-9CD8-FFE7BF15E20F}"/>
    <cellStyle name="20% - Énfasis4 3 2 4 2 2" xfId="12443" xr:uid="{6CDA0CB4-6CC2-4282-9B19-E7FA483CC555}"/>
    <cellStyle name="20% - Énfasis4 3 2 4 2 2 2" xfId="12444" xr:uid="{A7DB8EF5-0A02-469D-B905-2343DA0918A7}"/>
    <cellStyle name="20% - Énfasis4 3 2 4 2 3" xfId="12445" xr:uid="{E0DF81A5-813C-4143-B652-D11D302558E8}"/>
    <cellStyle name="20% - Énfasis4 3 2 4 3" xfId="12446" xr:uid="{815E05AB-CC35-4A3F-B148-A380D71F5F1A}"/>
    <cellStyle name="20% - Énfasis4 3 2 4 3 2" xfId="12447" xr:uid="{7534AA93-3A02-411B-B98A-B8508E621016}"/>
    <cellStyle name="20% - Énfasis4 3 2 4 4" xfId="12448" xr:uid="{6B331125-364E-4BD8-ACA1-2B9095E38882}"/>
    <cellStyle name="20% - Énfasis4 3 2 5" xfId="12449" xr:uid="{E8A10759-235B-4C97-A049-F3B286055E39}"/>
    <cellStyle name="20% - Énfasis4 3 2 5 2" xfId="12450" xr:uid="{4AF41207-E4BE-4DDD-9A1D-639F2520682B}"/>
    <cellStyle name="20% - Énfasis4 3 2 5 2 2" xfId="12451" xr:uid="{DE0D2CDE-C3CB-4449-ADC9-6AD07D212BA2}"/>
    <cellStyle name="20% - Énfasis4 3 2 5 3" xfId="12452" xr:uid="{508D0F2E-1D25-4F81-A39E-4F69CA2979E7}"/>
    <cellStyle name="20% - Énfasis4 3 2 6" xfId="12453" xr:uid="{352F5DC4-0FCA-415A-B10C-6C501482E085}"/>
    <cellStyle name="20% - Énfasis4 3 2 6 2" xfId="12454" xr:uid="{72FA6A2C-92B0-4DFD-95DA-1F03AEE83BDE}"/>
    <cellStyle name="20% - Énfasis4 3 2 7" xfId="12455" xr:uid="{3BBA4702-9A65-48BB-AEFA-E5C121F82297}"/>
    <cellStyle name="20% - Énfasis4 3 2 8" xfId="12456" xr:uid="{A016F812-BBF4-4669-99B3-5C1D1E98BF60}"/>
    <cellStyle name="20% - Énfasis4 3 2 9" xfId="12457" xr:uid="{FD9B3582-EF2E-496F-A612-0F890A32E662}"/>
    <cellStyle name="20% - Énfasis4 3 2_37. RESULTADO NEGOCIOS YOY" xfId="12458" xr:uid="{1761F3AA-B0BC-4619-8395-2B2EB6A65CAF}"/>
    <cellStyle name="20% - Énfasis4 3 3" xfId="12459" xr:uid="{79B7F59D-565D-42E9-A92E-3C3980D238ED}"/>
    <cellStyle name="20% - Énfasis4 3 3 10" xfId="12460" xr:uid="{281704BD-EFE9-488A-A815-9B71EFE29960}"/>
    <cellStyle name="20% - Énfasis4 3 3 2" xfId="12461" xr:uid="{A844DF2D-E5AA-4395-A4F9-D795B6884F01}"/>
    <cellStyle name="20% - Énfasis4 3 3 2 2" xfId="12462" xr:uid="{F85D6A22-C4F1-445C-A3A2-6A86276CBFFB}"/>
    <cellStyle name="20% - Énfasis4 3 3 2 2 2" xfId="12463" xr:uid="{D7DC5CF4-8CF1-433D-B875-038BDD699566}"/>
    <cellStyle name="20% - Énfasis4 3 3 2 2 2 2" xfId="12464" xr:uid="{7AC56267-F892-4E54-8450-168BEC2C9B41}"/>
    <cellStyle name="20% - Énfasis4 3 3 2 2 2 2 2" xfId="12465" xr:uid="{3A201EEC-E38E-412F-BF59-658F3AD12B87}"/>
    <cellStyle name="20% - Énfasis4 3 3 2 2 2 3" xfId="12466" xr:uid="{66FA570E-6022-4DAB-8E10-808AF2555745}"/>
    <cellStyle name="20% - Énfasis4 3 3 2 2 3" xfId="12467" xr:uid="{98F52E9B-957A-43A4-AB23-E8526F0AE55D}"/>
    <cellStyle name="20% - Énfasis4 3 3 2 2 3 2" xfId="12468" xr:uid="{C69D8B89-00B2-48F3-A256-1801DACB1BAC}"/>
    <cellStyle name="20% - Énfasis4 3 3 2 2 4" xfId="12469" xr:uid="{09A1EFA8-71E9-4416-83F9-96BA217A0FC8}"/>
    <cellStyle name="20% - Énfasis4 3 3 2 3" xfId="12470" xr:uid="{351790DD-03E7-47F1-9FE6-07FDE7014E7F}"/>
    <cellStyle name="20% - Énfasis4 3 3 2 3 2" xfId="12471" xr:uid="{2E919865-1C00-49C6-99C2-65E2DC0D6A7D}"/>
    <cellStyle name="20% - Énfasis4 3 3 2 3 2 2" xfId="12472" xr:uid="{AC3F1DAF-E87F-46F4-976C-715992AE719E}"/>
    <cellStyle name="20% - Énfasis4 3 3 2 3 3" xfId="12473" xr:uid="{93679119-9911-4702-B618-76082568C811}"/>
    <cellStyle name="20% - Énfasis4 3 3 2 4" xfId="12474" xr:uid="{406F275A-72A5-45F6-9856-AB90EEA2AB6A}"/>
    <cellStyle name="20% - Énfasis4 3 3 2 4 2" xfId="12475" xr:uid="{6B42F89F-F388-47AD-B43C-2555B689621B}"/>
    <cellStyle name="20% - Énfasis4 3 3 2 5" xfId="12476" xr:uid="{54B87466-3041-4C20-A7C1-C267577284AE}"/>
    <cellStyle name="20% - Énfasis4 3 3 2 6" xfId="12477" xr:uid="{EB1A99D7-E341-411D-93AC-2E8FA9471680}"/>
    <cellStyle name="20% - Énfasis4 3 3 2 7" xfId="12478" xr:uid="{06EDA366-E6F5-470A-B01F-4BD4884217C9}"/>
    <cellStyle name="20% - Énfasis4 3 3 2 8" xfId="12479" xr:uid="{9C815951-B58C-43AF-AFFA-3312A67D2F65}"/>
    <cellStyle name="20% - Énfasis4 3 3 2 9" xfId="12480" xr:uid="{A62160EA-EA7B-46F6-8F0D-370252FDC74D}"/>
    <cellStyle name="20% - Énfasis4 3 3 2_37. RESULTADO NEGOCIOS YOY" xfId="12481" xr:uid="{684E2416-8A64-4F76-BA59-AAB82C93239F}"/>
    <cellStyle name="20% - Énfasis4 3 3 3" xfId="12482" xr:uid="{CF580C40-8201-4BBB-8B58-8FAE12883C75}"/>
    <cellStyle name="20% - Énfasis4 3 3 3 2" xfId="12483" xr:uid="{692BC970-4C49-44AA-991B-7DDCAEE3C85C}"/>
    <cellStyle name="20% - Énfasis4 3 3 3 2 2" xfId="12484" xr:uid="{1EB96AF5-8158-4394-85CA-24AB8E1C3CB8}"/>
    <cellStyle name="20% - Énfasis4 3 3 3 2 2 2" xfId="12485" xr:uid="{E0C5B0FC-DBFE-48EF-9C7E-E91FA71D57D3}"/>
    <cellStyle name="20% - Énfasis4 3 3 3 2 3" xfId="12486" xr:uid="{C8814946-FB0C-454A-844D-9E2FEA425442}"/>
    <cellStyle name="20% - Énfasis4 3 3 3 3" xfId="12487" xr:uid="{59FB9BEF-E2E6-49C0-8441-6C5AF608A054}"/>
    <cellStyle name="20% - Énfasis4 3 3 3 3 2" xfId="12488" xr:uid="{DACAFFF1-16BB-43CC-9571-06087D6CBA52}"/>
    <cellStyle name="20% - Énfasis4 3 3 3 4" xfId="12489" xr:uid="{C2C47524-F7A7-4A5F-AF90-335E237DABC9}"/>
    <cellStyle name="20% - Énfasis4 3 3 4" xfId="12490" xr:uid="{6FD22F54-C051-42D9-8590-D2EA16789935}"/>
    <cellStyle name="20% - Énfasis4 3 3 4 2" xfId="12491" xr:uid="{3E6E9944-7F50-405B-A4DE-9AD7D8C9DDC2}"/>
    <cellStyle name="20% - Énfasis4 3 3 4 2 2" xfId="12492" xr:uid="{5FF71294-C0E2-4BA2-B6F3-7305E9BDF3F8}"/>
    <cellStyle name="20% - Énfasis4 3 3 4 3" xfId="12493" xr:uid="{0333088A-92CF-44A5-A3FC-CE623FDE1360}"/>
    <cellStyle name="20% - Énfasis4 3 3 5" xfId="12494" xr:uid="{92ECF2A9-D1A9-478B-81A1-C1A40A90DF24}"/>
    <cellStyle name="20% - Énfasis4 3 3 5 2" xfId="12495" xr:uid="{0B390F1A-BCEF-4AD3-ABC1-AAE80C62E159}"/>
    <cellStyle name="20% - Énfasis4 3 3 6" xfId="12496" xr:uid="{F575C1AD-45AD-4815-BD09-6B601174EE0E}"/>
    <cellStyle name="20% - Énfasis4 3 3 7" xfId="12497" xr:uid="{91CDF69D-E2C1-4D12-BD6F-F287583ECE76}"/>
    <cellStyle name="20% - Énfasis4 3 3 8" xfId="12498" xr:uid="{D8ED1CA3-679A-401B-A426-A568DAD2D093}"/>
    <cellStyle name="20% - Énfasis4 3 3 9" xfId="12499" xr:uid="{54D069EC-D4D8-4E57-820D-5B19E11A717D}"/>
    <cellStyle name="20% - Énfasis4 3 3_37. RESULTADO NEGOCIOS YOY" xfId="12500" xr:uid="{2DA2D933-53E5-415C-AF82-7523F9AB9C63}"/>
    <cellStyle name="20% - Énfasis4 3 4" xfId="12501" xr:uid="{34C977EF-ADCF-439F-9679-9C5718C65AC8}"/>
    <cellStyle name="20% - Énfasis4 3 4 2" xfId="12502" xr:uid="{7D3C3406-AF72-47E9-BD73-9252CFABBC9C}"/>
    <cellStyle name="20% - Énfasis4 3 4 2 2" xfId="12503" xr:uid="{4907745D-1883-45E3-9FEB-C46063E07509}"/>
    <cellStyle name="20% - Énfasis4 3 4 2 2 2" xfId="12504" xr:uid="{0C87B7D3-26A8-4F5D-B2FF-0E22D576AAF1}"/>
    <cellStyle name="20% - Énfasis4 3 4 2 2 2 2" xfId="12505" xr:uid="{B9123997-BDE6-499C-B3A6-DB8A9BD46518}"/>
    <cellStyle name="20% - Énfasis4 3 4 2 2 3" xfId="12506" xr:uid="{E625414C-154C-48A4-AA1F-7B721DD433B8}"/>
    <cellStyle name="20% - Énfasis4 3 4 2 3" xfId="12507" xr:uid="{4B7E2343-5517-482C-9BBB-4EFF1443AD2D}"/>
    <cellStyle name="20% - Énfasis4 3 4 2 3 2" xfId="12508" xr:uid="{5DFE0F59-3ED0-446E-901C-97075F0A2142}"/>
    <cellStyle name="20% - Énfasis4 3 4 2 4" xfId="12509" xr:uid="{A9CF3E7E-0F0F-4ECB-A4FF-D4794766F6F6}"/>
    <cellStyle name="20% - Énfasis4 3 4 3" xfId="12510" xr:uid="{450F7124-E9EA-4B12-A68A-38AFF5FA7AD6}"/>
    <cellStyle name="20% - Énfasis4 3 4 3 2" xfId="12511" xr:uid="{5DC40E69-1298-4A84-AF63-5950A8B9CBC6}"/>
    <cellStyle name="20% - Énfasis4 3 4 3 2 2" xfId="12512" xr:uid="{8BEA2406-6A78-412E-B6AD-B43AC5713648}"/>
    <cellStyle name="20% - Énfasis4 3 4 3 3" xfId="12513" xr:uid="{54A91E16-B140-497E-B94D-A628A75EE55E}"/>
    <cellStyle name="20% - Énfasis4 3 4 4" xfId="12514" xr:uid="{9F6D4B17-64C2-4AE1-B6C7-4F5E48408D82}"/>
    <cellStyle name="20% - Énfasis4 3 4 4 2" xfId="12515" xr:uid="{FBD18F13-2C5A-4493-9D7F-EC473529D9F5}"/>
    <cellStyle name="20% - Énfasis4 3 4 5" xfId="12516" xr:uid="{1342ED04-608A-4FCC-B1B9-671F57C59AE3}"/>
    <cellStyle name="20% - Énfasis4 3 4 6" xfId="12517" xr:uid="{6B0DC662-F087-4100-91A1-323E2C38A279}"/>
    <cellStyle name="20% - Énfasis4 3 4 7" xfId="12518" xr:uid="{A37B005D-768C-4EE6-B9B0-775D05A1D10B}"/>
    <cellStyle name="20% - Énfasis4 3 4 8" xfId="12519" xr:uid="{ABEC3F8B-018B-46CA-A876-B3F93007CC4D}"/>
    <cellStyle name="20% - Énfasis4 3 4 9" xfId="12520" xr:uid="{09A62EB4-72B9-4E40-A71F-0487631AA51E}"/>
    <cellStyle name="20% - Énfasis4 3 4_37. RESULTADO NEGOCIOS YOY" xfId="12521" xr:uid="{D13C550C-6CCB-437A-A7E2-E08FD59A0895}"/>
    <cellStyle name="20% - Énfasis4 3 5" xfId="12522" xr:uid="{1F70DA09-8196-4899-94B9-EC8648A59406}"/>
    <cellStyle name="20% - Énfasis4 3 5 2" xfId="12523" xr:uid="{D4F2FF6E-AD56-4523-A552-A4CD67101AF9}"/>
    <cellStyle name="20% - Énfasis4 3 5 2 2" xfId="12524" xr:uid="{06457BCD-F9FD-44F1-A409-BDE0C1CA4E24}"/>
    <cellStyle name="20% - Énfasis4 3 5 2 2 2" xfId="12525" xr:uid="{90CF37CF-DCF9-46B4-845E-5A71C5DA273C}"/>
    <cellStyle name="20% - Énfasis4 3 5 2 3" xfId="12526" xr:uid="{192727A2-8DC1-46D1-AB4B-EDD35308980E}"/>
    <cellStyle name="20% - Énfasis4 3 5 3" xfId="12527" xr:uid="{E3574C3C-5CE7-420F-B1C6-84932CD6FFC1}"/>
    <cellStyle name="20% - Énfasis4 3 5 3 2" xfId="12528" xr:uid="{2736444D-C824-45B5-9F09-DE7D252FB136}"/>
    <cellStyle name="20% - Énfasis4 3 5 4" xfId="12529" xr:uid="{C0374E9F-9DE8-455B-96BF-51EE286D290F}"/>
    <cellStyle name="20% - Énfasis4 3 5 5" xfId="12530" xr:uid="{0527B54F-A1CA-4652-9406-892C9F9E9C29}"/>
    <cellStyle name="20% - Énfasis4 3 5 6" xfId="12531" xr:uid="{6F773357-4DED-4461-959A-6AE35CDB4299}"/>
    <cellStyle name="20% - Énfasis4 3 5 7" xfId="12532" xr:uid="{35C1391E-A3A8-40E9-904A-599AA1F20007}"/>
    <cellStyle name="20% - Énfasis4 3 5 8" xfId="12533" xr:uid="{CE9E8D12-5BA1-4430-8C76-C1AA4CEFDA2F}"/>
    <cellStyle name="20% - Énfasis4 3 6" xfId="12534" xr:uid="{39732EBB-1F1D-4BFA-B673-E7B81D7F505F}"/>
    <cellStyle name="20% - Énfasis4 3 6 2" xfId="12535" xr:uid="{304F5874-05BE-4CB1-9E33-329F60505088}"/>
    <cellStyle name="20% - Énfasis4 3 6 2 2" xfId="12536" xr:uid="{112D76F2-9F14-49DB-863D-5A81E8809E1E}"/>
    <cellStyle name="20% - Énfasis4 3 6 3" xfId="12537" xr:uid="{5E1B36DE-D8F4-4746-90C6-3C539CA568B3}"/>
    <cellStyle name="20% - Énfasis4 3 7" xfId="12538" xr:uid="{E3A134B7-6D05-4D11-A707-7F36B5455EF1}"/>
    <cellStyle name="20% - Énfasis4 3 7 2" xfId="12539" xr:uid="{91FC90C5-8633-441B-85A9-C0CFEF3F67C5}"/>
    <cellStyle name="20% - Énfasis4 3 8" xfId="12540" xr:uid="{EB7366C4-26EB-49B6-A337-8C0EA86A6324}"/>
    <cellStyle name="20% - Énfasis4 3 9" xfId="12541" xr:uid="{24634CF8-3810-4FCF-B8B2-2AF18CCB5578}"/>
    <cellStyle name="20% - Énfasis4 3_37. RESULTADO NEGOCIOS YOY" xfId="12542" xr:uid="{4F94BBE1-ECE4-4DEB-AC33-86F9D77C0D52}"/>
    <cellStyle name="20% - Énfasis4 30" xfId="12543" xr:uid="{66604FE8-F306-4D07-AA69-3AD879AAF5F0}"/>
    <cellStyle name="20% - Énfasis4 4" xfId="12544" xr:uid="{B13FD5E7-FB58-491F-93FA-B9351A41EF4E}"/>
    <cellStyle name="20% - Énfasis4 4 10" xfId="12545" xr:uid="{17071604-EBC2-4BC8-B230-4FD55279AECA}"/>
    <cellStyle name="20% - Énfasis4 4 11" xfId="12546" xr:uid="{F983C5F8-0F37-40FD-9E9E-77D96A39911E}"/>
    <cellStyle name="20% - Énfasis4 4 12" xfId="12547" xr:uid="{B429C62C-A1F0-4755-90B6-D58BD695C5D0}"/>
    <cellStyle name="20% - Énfasis4 4 2" xfId="12548" xr:uid="{F96D8C06-765D-4D05-8461-9ED9CB18B999}"/>
    <cellStyle name="20% - Énfasis4 4 2 10" xfId="12549" xr:uid="{B227A70F-621E-4EAD-9362-C79B4D568828}"/>
    <cellStyle name="20% - Énfasis4 4 2 11" xfId="12550" xr:uid="{35754C80-BC83-4218-867B-28F077C3CF14}"/>
    <cellStyle name="20% - Énfasis4 4 2 2" xfId="12551" xr:uid="{F8C70C64-AB9A-4A08-A44C-789FF48455AD}"/>
    <cellStyle name="20% - Énfasis4 4 2 2 2" xfId="12552" xr:uid="{186EF651-E36A-48D3-A8DC-104C328A6FBD}"/>
    <cellStyle name="20% - Énfasis4 4 2 2 2 2" xfId="12553" xr:uid="{4A2EFA87-6D55-4608-A391-296E408FB131}"/>
    <cellStyle name="20% - Énfasis4 4 2 2 2 2 2" xfId="12554" xr:uid="{82ED6CFB-F2F9-448E-893B-D43B2FA0ADBE}"/>
    <cellStyle name="20% - Énfasis4 4 2 2 2 2 2 2" xfId="12555" xr:uid="{DB760572-C402-4097-86F9-43B5A24D16E8}"/>
    <cellStyle name="20% - Énfasis4 4 2 2 2 2 2 2 2" xfId="12556" xr:uid="{1BD0C94C-A11B-4EAB-9BB1-AF8875600B63}"/>
    <cellStyle name="20% - Énfasis4 4 2 2 2 2 2 3" xfId="12557" xr:uid="{A9BB6AD8-A073-4D75-B013-5BB9DAC5A05D}"/>
    <cellStyle name="20% - Énfasis4 4 2 2 2 2 3" xfId="12558" xr:uid="{AC003338-1750-40DB-8DEA-FFEFE3C6D79C}"/>
    <cellStyle name="20% - Énfasis4 4 2 2 2 2 3 2" xfId="12559" xr:uid="{05086B06-AC31-43A9-ABA2-849C215A0A6E}"/>
    <cellStyle name="20% - Énfasis4 4 2 2 2 2 4" xfId="12560" xr:uid="{6A70394F-32E2-406D-8E5F-5276E0CAAB78}"/>
    <cellStyle name="20% - Énfasis4 4 2 2 2 3" xfId="12561" xr:uid="{78E95C8D-77B2-45B9-976E-A39D451F8C52}"/>
    <cellStyle name="20% - Énfasis4 4 2 2 2 3 2" xfId="12562" xr:uid="{70312640-846B-4B2B-99A7-DDC0398A0BA0}"/>
    <cellStyle name="20% - Énfasis4 4 2 2 2 3 2 2" xfId="12563" xr:uid="{3D126ACF-7AB4-453F-A835-5883AF9E546E}"/>
    <cellStyle name="20% - Énfasis4 4 2 2 2 3 3" xfId="12564" xr:uid="{1F719CE3-14C6-49EF-8400-7E148A47734D}"/>
    <cellStyle name="20% - Énfasis4 4 2 2 2 4" xfId="12565" xr:uid="{C52E8170-3690-4283-A240-943F5A81551C}"/>
    <cellStyle name="20% - Énfasis4 4 2 2 2 4 2" xfId="12566" xr:uid="{FCCD32EB-0BD7-4124-9DA2-DC50A4E7D3B0}"/>
    <cellStyle name="20% - Énfasis4 4 2 2 2 5" xfId="12567" xr:uid="{DE150F9B-D9F2-461A-A0B7-7298F376D16C}"/>
    <cellStyle name="20% - Énfasis4 4 2 2 3" xfId="12568" xr:uid="{662E6781-8FAB-42A3-8AAE-5ECAFF60DA0B}"/>
    <cellStyle name="20% - Énfasis4 4 2 2 3 2" xfId="12569" xr:uid="{4D72975C-256B-4A7D-8C47-13BD66DA9745}"/>
    <cellStyle name="20% - Énfasis4 4 2 2 3 2 2" xfId="12570" xr:uid="{C1D2EB18-5CF1-4AE3-9E60-88029E59EAED}"/>
    <cellStyle name="20% - Énfasis4 4 2 2 3 2 2 2" xfId="12571" xr:uid="{D0B4C6B5-C8DF-40DD-8AE1-CF9B59ED252C}"/>
    <cellStyle name="20% - Énfasis4 4 2 2 3 2 3" xfId="12572" xr:uid="{006077BE-EDC4-4DC2-ACBA-3975D6F59070}"/>
    <cellStyle name="20% - Énfasis4 4 2 2 3 3" xfId="12573" xr:uid="{27A104E7-AFBC-49C5-8975-D7656BFEDD81}"/>
    <cellStyle name="20% - Énfasis4 4 2 2 3 3 2" xfId="12574" xr:uid="{70991559-A0EB-448D-BB50-F9EE5D6C501C}"/>
    <cellStyle name="20% - Énfasis4 4 2 2 3 4" xfId="12575" xr:uid="{88D86304-A4F1-4FE4-8CFF-4D2B8E390579}"/>
    <cellStyle name="20% - Énfasis4 4 2 2 4" xfId="12576" xr:uid="{D024FC06-119A-4D4F-9AAE-28B8E0286E6B}"/>
    <cellStyle name="20% - Énfasis4 4 2 2 4 2" xfId="12577" xr:uid="{DB849ED9-3A37-429A-9072-DAA7CBD76A9E}"/>
    <cellStyle name="20% - Énfasis4 4 2 2 4 2 2" xfId="12578" xr:uid="{7E839FD8-F34E-4040-B9C7-8AAEDBF7B356}"/>
    <cellStyle name="20% - Énfasis4 4 2 2 4 3" xfId="12579" xr:uid="{92D76B1F-E8C3-449F-BA9E-82E4274220D7}"/>
    <cellStyle name="20% - Énfasis4 4 2 2 5" xfId="12580" xr:uid="{7F530821-6F74-4F25-BEDC-308FCC297414}"/>
    <cellStyle name="20% - Énfasis4 4 2 2 5 2" xfId="12581" xr:uid="{73976E37-991E-4413-A921-BFC7DABD1D66}"/>
    <cellStyle name="20% - Énfasis4 4 2 2 6" xfId="12582" xr:uid="{47F40C13-87B9-46C3-A535-EBCCFFE83722}"/>
    <cellStyle name="20% - Énfasis4 4 2 3" xfId="12583" xr:uid="{CB3893DB-F409-4734-B911-109BB2222449}"/>
    <cellStyle name="20% - Énfasis4 4 2 3 2" xfId="12584" xr:uid="{3714F876-B6A4-48D0-B323-5BBD593F7C83}"/>
    <cellStyle name="20% - Énfasis4 4 2 3 2 2" xfId="12585" xr:uid="{BADE9076-12FD-4262-A851-CDBF31BB433C}"/>
    <cellStyle name="20% - Énfasis4 4 2 3 2 2 2" xfId="12586" xr:uid="{102C543C-2F99-4B3A-9AA1-4786F8CA80CA}"/>
    <cellStyle name="20% - Énfasis4 4 2 3 2 2 2 2" xfId="12587" xr:uid="{3C924D7F-6933-49F3-8C6E-446EDDFD21F0}"/>
    <cellStyle name="20% - Énfasis4 4 2 3 2 2 3" xfId="12588" xr:uid="{60C8823F-F995-47AC-AD95-28D8F0621EFD}"/>
    <cellStyle name="20% - Énfasis4 4 2 3 2 3" xfId="12589" xr:uid="{0B356BE6-68CA-4937-B3A0-53A1E87DBCAB}"/>
    <cellStyle name="20% - Énfasis4 4 2 3 2 3 2" xfId="12590" xr:uid="{C1CD6C0A-4F68-42E7-8666-0AF10790CC4C}"/>
    <cellStyle name="20% - Énfasis4 4 2 3 2 4" xfId="12591" xr:uid="{0370AB4A-ACF1-40BA-97CB-35D6B022E8D9}"/>
    <cellStyle name="20% - Énfasis4 4 2 3 3" xfId="12592" xr:uid="{B212C472-5F2F-4719-995B-480622493BFD}"/>
    <cellStyle name="20% - Énfasis4 4 2 3 3 2" xfId="12593" xr:uid="{A6C35130-A1D1-4951-82D2-FB374FAC936A}"/>
    <cellStyle name="20% - Énfasis4 4 2 3 3 2 2" xfId="12594" xr:uid="{79782093-CC14-4159-A70E-64FFC18096B2}"/>
    <cellStyle name="20% - Énfasis4 4 2 3 3 3" xfId="12595" xr:uid="{52619E1F-C359-4AFD-AF63-B93AC9B1635B}"/>
    <cellStyle name="20% - Énfasis4 4 2 3 4" xfId="12596" xr:uid="{125C658B-53B3-4F68-A61E-8C4C4E53AFF0}"/>
    <cellStyle name="20% - Énfasis4 4 2 3 4 2" xfId="12597" xr:uid="{8C3DB1BB-8711-46A2-82EF-2F0F14B1A4BC}"/>
    <cellStyle name="20% - Énfasis4 4 2 3 5" xfId="12598" xr:uid="{6220FB38-0830-40F1-830F-EBC33C796FE3}"/>
    <cellStyle name="20% - Énfasis4 4 2 4" xfId="12599" xr:uid="{AD29A311-86B6-4866-A1C8-E363CBD0CDBD}"/>
    <cellStyle name="20% - Énfasis4 4 2 4 2" xfId="12600" xr:uid="{33A48309-47F0-41C3-BE00-DB62252B8AB6}"/>
    <cellStyle name="20% - Énfasis4 4 2 4 2 2" xfId="12601" xr:uid="{96CFAB03-6249-4D07-B0DA-A69C310DF041}"/>
    <cellStyle name="20% - Énfasis4 4 2 4 2 2 2" xfId="12602" xr:uid="{96786480-D30D-4D53-A1BA-20DF2EE9410D}"/>
    <cellStyle name="20% - Énfasis4 4 2 4 2 3" xfId="12603" xr:uid="{2849E499-519D-491C-A214-CE9FE45A28F5}"/>
    <cellStyle name="20% - Énfasis4 4 2 4 3" xfId="12604" xr:uid="{358DB40A-ACE6-4667-897A-5DE07E44166F}"/>
    <cellStyle name="20% - Énfasis4 4 2 4 3 2" xfId="12605" xr:uid="{3CE46A02-5AF8-401D-8260-EA05AA5513D0}"/>
    <cellStyle name="20% - Énfasis4 4 2 4 4" xfId="12606" xr:uid="{146B6AAE-FB27-420C-985A-67AE92DC4C23}"/>
    <cellStyle name="20% - Énfasis4 4 2 5" xfId="12607" xr:uid="{9D73CFB2-42C5-4739-BFE7-A816A0585461}"/>
    <cellStyle name="20% - Énfasis4 4 2 5 2" xfId="12608" xr:uid="{424F001A-4DC6-4F00-9D5C-6D5E1217BFF1}"/>
    <cellStyle name="20% - Énfasis4 4 2 5 2 2" xfId="12609" xr:uid="{6A2F95B3-DEE2-4B27-AA99-E910D70FC42E}"/>
    <cellStyle name="20% - Énfasis4 4 2 5 3" xfId="12610" xr:uid="{ABD0E0C3-1E07-43E8-B26C-CDD3D9D88F3E}"/>
    <cellStyle name="20% - Énfasis4 4 2 6" xfId="12611" xr:uid="{3162251B-9E87-43BE-9EBD-469570FED32D}"/>
    <cellStyle name="20% - Énfasis4 4 2 6 2" xfId="12612" xr:uid="{60F38DDD-B6A2-453B-BACF-5133CD28139B}"/>
    <cellStyle name="20% - Énfasis4 4 2 7" xfId="12613" xr:uid="{5C29BC2F-A38E-4A3E-B2E5-A924BC5FD74D}"/>
    <cellStyle name="20% - Énfasis4 4 2 8" xfId="12614" xr:uid="{2B0F2C19-1D88-45E7-8E89-807DC5B6A1F9}"/>
    <cellStyle name="20% - Énfasis4 4 2 9" xfId="12615" xr:uid="{CD63EAFE-B69C-4A06-9499-311FF332A2E3}"/>
    <cellStyle name="20% - Énfasis4 4 2_37. RESULTADO NEGOCIOS YOY" xfId="12616" xr:uid="{D7C0B1B8-E76C-4010-BB72-4A01C99A26D5}"/>
    <cellStyle name="20% - Énfasis4 4 3" xfId="12617" xr:uid="{2E04F696-E3EC-40C9-8408-39D1055DF4F9}"/>
    <cellStyle name="20% - Énfasis4 4 3 2" xfId="12618" xr:uid="{E7600795-A058-4B18-B583-36698743714C}"/>
    <cellStyle name="20% - Énfasis4 4 3 2 2" xfId="12619" xr:uid="{01106B4B-B6F4-4C60-A9BE-31C5033CCDC1}"/>
    <cellStyle name="20% - Énfasis4 4 3 2 2 2" xfId="12620" xr:uid="{E6B77F02-6D73-4E7C-8E12-0267E1CEF8A9}"/>
    <cellStyle name="20% - Énfasis4 4 3 2 2 2 2" xfId="12621" xr:uid="{CF60AFEB-7FD9-4648-8BD9-CC1A0BDAED48}"/>
    <cellStyle name="20% - Énfasis4 4 3 2 2 2 2 2" xfId="12622" xr:uid="{6847CBD9-28C3-45E1-9603-6890339DE1DF}"/>
    <cellStyle name="20% - Énfasis4 4 3 2 2 2 3" xfId="12623" xr:uid="{27FDA113-3F9B-4D12-B90E-CB4320E127F8}"/>
    <cellStyle name="20% - Énfasis4 4 3 2 2 3" xfId="12624" xr:uid="{87E0E571-994B-40ED-9DE2-1F00CE7CB483}"/>
    <cellStyle name="20% - Énfasis4 4 3 2 2 3 2" xfId="12625" xr:uid="{D8FD716C-DB3A-461C-A7FF-6D7F6617D639}"/>
    <cellStyle name="20% - Énfasis4 4 3 2 2 4" xfId="12626" xr:uid="{5326B242-3234-4EB9-84AB-B55D4ECBEFFB}"/>
    <cellStyle name="20% - Énfasis4 4 3 2 3" xfId="12627" xr:uid="{862A0DDE-85D2-42A2-ACAE-1628E9B1FA54}"/>
    <cellStyle name="20% - Énfasis4 4 3 2 3 2" xfId="12628" xr:uid="{963F42BC-CD18-4909-9259-99A683A7C13A}"/>
    <cellStyle name="20% - Énfasis4 4 3 2 3 2 2" xfId="12629" xr:uid="{E4BC052B-3119-4E5A-9DAF-1B4384A984E3}"/>
    <cellStyle name="20% - Énfasis4 4 3 2 3 3" xfId="12630" xr:uid="{1B727004-72BA-444A-87F9-BCB4DF6A4D1F}"/>
    <cellStyle name="20% - Énfasis4 4 3 2 4" xfId="12631" xr:uid="{1E76BF99-81BF-408C-8613-A2A47D2FFB02}"/>
    <cellStyle name="20% - Énfasis4 4 3 2 4 2" xfId="12632" xr:uid="{D8F5105A-9CE8-48CF-B380-35C428C3123F}"/>
    <cellStyle name="20% - Énfasis4 4 3 2 5" xfId="12633" xr:uid="{5591001E-4157-4218-9E14-15C6BEDA3943}"/>
    <cellStyle name="20% - Énfasis4 4 3 3" xfId="12634" xr:uid="{3437ED0D-BFAC-4686-ABCE-869A0E0D3C37}"/>
    <cellStyle name="20% - Énfasis4 4 3 3 2" xfId="12635" xr:uid="{7A8BBF6E-C82A-4A0F-87F9-821A53FDA02E}"/>
    <cellStyle name="20% - Énfasis4 4 3 3 2 2" xfId="12636" xr:uid="{D0749CF9-AC66-435E-B4A7-1C09AF01D29F}"/>
    <cellStyle name="20% - Énfasis4 4 3 3 2 2 2" xfId="12637" xr:uid="{57BA0ED2-13B7-42CE-B074-9CBA93B539A2}"/>
    <cellStyle name="20% - Énfasis4 4 3 3 2 3" xfId="12638" xr:uid="{6F43A5D6-B44F-49C9-A7FB-69717F360A92}"/>
    <cellStyle name="20% - Énfasis4 4 3 3 3" xfId="12639" xr:uid="{10B90097-FC55-4CAD-9B6E-A463BF30E533}"/>
    <cellStyle name="20% - Énfasis4 4 3 3 3 2" xfId="12640" xr:uid="{4BFF54FE-E7C9-4BBE-A01E-E565E2879855}"/>
    <cellStyle name="20% - Énfasis4 4 3 3 4" xfId="12641" xr:uid="{B51C8B18-F95F-4AB5-96C7-54B1B82FFA5C}"/>
    <cellStyle name="20% - Énfasis4 4 3 4" xfId="12642" xr:uid="{B921D493-081E-4C14-AB9F-AEE5583C6B47}"/>
    <cellStyle name="20% - Énfasis4 4 3 4 2" xfId="12643" xr:uid="{83CAE649-2267-48AF-B293-405A85E14EFB}"/>
    <cellStyle name="20% - Énfasis4 4 3 4 2 2" xfId="12644" xr:uid="{CE8B5D20-BBD5-4D4A-BDC9-B7FE18E4FF40}"/>
    <cellStyle name="20% - Énfasis4 4 3 4 3" xfId="12645" xr:uid="{5BD63364-AB8F-4DF9-8343-7F7FF61396CF}"/>
    <cellStyle name="20% - Énfasis4 4 3 5" xfId="12646" xr:uid="{FC96BB31-624E-4203-84F2-78A25DBF4AD7}"/>
    <cellStyle name="20% - Énfasis4 4 3 5 2" xfId="12647" xr:uid="{873876D3-597F-4B90-A620-59F0CAAB49E7}"/>
    <cellStyle name="20% - Énfasis4 4 3 6" xfId="12648" xr:uid="{89CA4290-FEA3-402F-85BF-57986F774F56}"/>
    <cellStyle name="20% - Énfasis4 4 4" xfId="12649" xr:uid="{E58F2D6B-3835-4027-9B3B-893E353094B4}"/>
    <cellStyle name="20% - Énfasis4 4 4 2" xfId="12650" xr:uid="{5B7E7727-C04D-4A23-AED5-5F1CA2D99A9E}"/>
    <cellStyle name="20% - Énfasis4 4 4 2 2" xfId="12651" xr:uid="{B7F500D5-F8B5-4DD3-B807-DA87B80A8DFE}"/>
    <cellStyle name="20% - Énfasis4 4 4 2 2 2" xfId="12652" xr:uid="{FB1FC05C-D24A-4309-84B2-C085EB665F5A}"/>
    <cellStyle name="20% - Énfasis4 4 4 2 2 2 2" xfId="12653" xr:uid="{029E9CD0-0225-4C16-A0D9-3985BC874513}"/>
    <cellStyle name="20% - Énfasis4 4 4 2 2 3" xfId="12654" xr:uid="{183B948C-A9C7-4964-83CA-2CA3CFAAB9F7}"/>
    <cellStyle name="20% - Énfasis4 4 4 2 3" xfId="12655" xr:uid="{D5720C20-F3E9-4BB4-ACB7-5FAAFDE32D07}"/>
    <cellStyle name="20% - Énfasis4 4 4 2 3 2" xfId="12656" xr:uid="{C675C0D0-CEB2-4FAF-9174-76065BDEC907}"/>
    <cellStyle name="20% - Énfasis4 4 4 2 4" xfId="12657" xr:uid="{14C3A5B6-5CAD-4907-93FA-64F0DB5AE923}"/>
    <cellStyle name="20% - Énfasis4 4 4 3" xfId="12658" xr:uid="{328F76A6-6710-441B-AA27-99676E90F8B6}"/>
    <cellStyle name="20% - Énfasis4 4 4 3 2" xfId="12659" xr:uid="{7968D0B8-6B1E-47F5-A55B-5E0519DEB273}"/>
    <cellStyle name="20% - Énfasis4 4 4 3 2 2" xfId="12660" xr:uid="{51676009-F543-4B33-8D15-414C6FFB5682}"/>
    <cellStyle name="20% - Énfasis4 4 4 3 3" xfId="12661" xr:uid="{A7B1A093-F2AF-4C93-876E-F50AE87D2E56}"/>
    <cellStyle name="20% - Énfasis4 4 4 4" xfId="12662" xr:uid="{2FD0381C-9D2A-4500-B067-417342E6431A}"/>
    <cellStyle name="20% - Énfasis4 4 4 4 2" xfId="12663" xr:uid="{394287EF-D7C7-4C57-88A5-7722590F02F0}"/>
    <cellStyle name="20% - Énfasis4 4 4 5" xfId="12664" xr:uid="{4284FD44-FA21-4344-BA22-8A65172FCEDF}"/>
    <cellStyle name="20% - Énfasis4 4 5" xfId="12665" xr:uid="{583B142C-509D-4C18-916F-5F896977A2FD}"/>
    <cellStyle name="20% - Énfasis4 4 5 2" xfId="12666" xr:uid="{151D5F27-FDA1-4C8F-AA1E-4C1CE8227D65}"/>
    <cellStyle name="20% - Énfasis4 4 5 2 2" xfId="12667" xr:uid="{D626A4E9-FC59-48ED-9528-D53C3688AEA1}"/>
    <cellStyle name="20% - Énfasis4 4 5 2 2 2" xfId="12668" xr:uid="{B311092A-9521-4875-ADDF-ECC7EC04F079}"/>
    <cellStyle name="20% - Énfasis4 4 5 2 3" xfId="12669" xr:uid="{CB0840B9-80D4-4E50-9F4A-C58DF829CFB2}"/>
    <cellStyle name="20% - Énfasis4 4 5 3" xfId="12670" xr:uid="{A236BE31-71DF-4A47-A76C-482DE2D0E05C}"/>
    <cellStyle name="20% - Énfasis4 4 5 3 2" xfId="12671" xr:uid="{D44A4190-A8FB-477A-8289-FD5A91114362}"/>
    <cellStyle name="20% - Énfasis4 4 5 4" xfId="12672" xr:uid="{2976CDB4-5655-46A4-8046-06E71A9C56C9}"/>
    <cellStyle name="20% - Énfasis4 4 6" xfId="12673" xr:uid="{0065C185-4A01-4F2C-BF3F-5767182E6FD5}"/>
    <cellStyle name="20% - Énfasis4 4 6 2" xfId="12674" xr:uid="{E94BBF14-7132-47F8-9CDE-49569B117F1B}"/>
    <cellStyle name="20% - Énfasis4 4 6 2 2" xfId="12675" xr:uid="{63047182-5896-49DA-8F5D-B477824D4357}"/>
    <cellStyle name="20% - Énfasis4 4 6 3" xfId="12676" xr:uid="{99EEDBD1-C813-4E71-9D59-F0E84F0E798D}"/>
    <cellStyle name="20% - Énfasis4 4 7" xfId="12677" xr:uid="{F5E9A4BB-E586-47AB-BC1F-E1550731C954}"/>
    <cellStyle name="20% - Énfasis4 4 7 2" xfId="12678" xr:uid="{187D7C39-DD4D-48D6-A39B-F4334BF613B6}"/>
    <cellStyle name="20% - Énfasis4 4 8" xfId="12679" xr:uid="{D2B8E1B7-6DDD-4777-9E50-EF5F962BDC6E}"/>
    <cellStyle name="20% - Énfasis4 4 9" xfId="12680" xr:uid="{A73329C7-2603-456E-8D8F-D152B0B2B719}"/>
    <cellStyle name="20% - Énfasis4 4_37. RESULTADO NEGOCIOS YOY" xfId="12681" xr:uid="{8D00D561-C9CB-46FD-9BA3-FCB61E25EE47}"/>
    <cellStyle name="20% - Énfasis4 5" xfId="12682" xr:uid="{F8D08E25-6F88-41AE-B462-84B6E834F94F}"/>
    <cellStyle name="20% - Énfasis4 5 10" xfId="12683" xr:uid="{A4F63018-C307-4DAE-BFBB-1BD8F04EDE41}"/>
    <cellStyle name="20% - Énfasis4 5 11" xfId="12684" xr:uid="{9A794347-F80F-4270-BB0B-724C2AF49614}"/>
    <cellStyle name="20% - Énfasis4 5 12" xfId="12685" xr:uid="{3F7DB497-63EA-430A-9950-E02E19408914}"/>
    <cellStyle name="20% - Énfasis4 5 2" xfId="12686" xr:uid="{42963BE6-D2F6-417B-BB3A-5B2C78AFBF6B}"/>
    <cellStyle name="20% - Énfasis4 5 2 10" xfId="12687" xr:uid="{DC0E4257-4455-4165-A5AB-B34E7E388B29}"/>
    <cellStyle name="20% - Énfasis4 5 2 11" xfId="12688" xr:uid="{250C9487-0767-4CAD-8D95-B0865F762769}"/>
    <cellStyle name="20% - Énfasis4 5 2 2" xfId="12689" xr:uid="{84DC6BDF-D021-40EE-A6B7-29F6C873CCD5}"/>
    <cellStyle name="20% - Énfasis4 5 2 2 2" xfId="12690" xr:uid="{AE958148-2AE1-4C06-9302-64EC26022FA1}"/>
    <cellStyle name="20% - Énfasis4 5 2 2 2 2" xfId="12691" xr:uid="{DB54EF6A-81CB-47DB-B138-D5E6F02D2158}"/>
    <cellStyle name="20% - Énfasis4 5 2 2 2 2 2" xfId="12692" xr:uid="{D924AA7D-2763-46D6-AE1E-979DEE9A3B4B}"/>
    <cellStyle name="20% - Énfasis4 5 2 2 2 2 2 2" xfId="12693" xr:uid="{60E03476-9FBD-4AA0-848D-2FC3B496B138}"/>
    <cellStyle name="20% - Énfasis4 5 2 2 2 2 2 2 2" xfId="12694" xr:uid="{772A5DCC-2327-4A43-8651-95E9E3F9ED51}"/>
    <cellStyle name="20% - Énfasis4 5 2 2 2 2 2 3" xfId="12695" xr:uid="{7909C86A-FAC7-44B6-A7B9-47DD353DEDAE}"/>
    <cellStyle name="20% - Énfasis4 5 2 2 2 2 3" xfId="12696" xr:uid="{3670EE53-4BA4-4B8F-BB19-BA15BAB3FA92}"/>
    <cellStyle name="20% - Énfasis4 5 2 2 2 2 3 2" xfId="12697" xr:uid="{3568CE4A-1AF7-4523-9E63-97A864CE8585}"/>
    <cellStyle name="20% - Énfasis4 5 2 2 2 2 4" xfId="12698" xr:uid="{25812481-C91A-45D1-B164-C36E0AE4CB23}"/>
    <cellStyle name="20% - Énfasis4 5 2 2 2 3" xfId="12699" xr:uid="{47BF1C0C-AFEF-4E24-9527-7A47BD68A693}"/>
    <cellStyle name="20% - Énfasis4 5 2 2 2 3 2" xfId="12700" xr:uid="{75E1ACD6-A529-46AE-9D82-DCE74B9DA4D9}"/>
    <cellStyle name="20% - Énfasis4 5 2 2 2 3 2 2" xfId="12701" xr:uid="{11CBCD27-FFBC-4EB8-AFC7-765ADA3359D0}"/>
    <cellStyle name="20% - Énfasis4 5 2 2 2 3 3" xfId="12702" xr:uid="{7419315A-1B52-4F6D-90C7-DCD2067FE3D7}"/>
    <cellStyle name="20% - Énfasis4 5 2 2 2 4" xfId="12703" xr:uid="{3823888C-5066-4EC7-A5C0-5B3764FE9FDE}"/>
    <cellStyle name="20% - Énfasis4 5 2 2 2 4 2" xfId="12704" xr:uid="{35D23548-ED10-4985-9E3E-E0A881DDE1C7}"/>
    <cellStyle name="20% - Énfasis4 5 2 2 2 5" xfId="12705" xr:uid="{DC7E98D6-B400-4D1B-8159-1754CF2229E9}"/>
    <cellStyle name="20% - Énfasis4 5 2 2 3" xfId="12706" xr:uid="{09285336-05BF-4956-9418-18DE8A6E6033}"/>
    <cellStyle name="20% - Énfasis4 5 2 2 3 2" xfId="12707" xr:uid="{2B30F385-F4A7-4C49-905B-1B20E43A2673}"/>
    <cellStyle name="20% - Énfasis4 5 2 2 3 2 2" xfId="12708" xr:uid="{DBE98819-4BE4-47EA-B1B6-B29D2B72DD6D}"/>
    <cellStyle name="20% - Énfasis4 5 2 2 3 2 2 2" xfId="12709" xr:uid="{D42DCA3A-942C-49D8-9E7C-4BE5C92DC5E4}"/>
    <cellStyle name="20% - Énfasis4 5 2 2 3 2 3" xfId="12710" xr:uid="{E97E58CB-1E90-4AA1-9FF6-5A21D60F5D0B}"/>
    <cellStyle name="20% - Énfasis4 5 2 2 3 3" xfId="12711" xr:uid="{ACFCC897-DBE5-41B3-A7FD-4BD17C20688E}"/>
    <cellStyle name="20% - Énfasis4 5 2 2 3 3 2" xfId="12712" xr:uid="{0F86194B-477A-4FA3-BB0F-69FA6083143A}"/>
    <cellStyle name="20% - Énfasis4 5 2 2 3 4" xfId="12713" xr:uid="{43E48EC9-9A8A-4F3A-BCCC-539B0370EBAB}"/>
    <cellStyle name="20% - Énfasis4 5 2 2 4" xfId="12714" xr:uid="{0A98D88B-6100-43EE-A5BE-6C49AD399848}"/>
    <cellStyle name="20% - Énfasis4 5 2 2 4 2" xfId="12715" xr:uid="{8F33FA0B-35F3-452A-96EF-8D95428036AB}"/>
    <cellStyle name="20% - Énfasis4 5 2 2 4 2 2" xfId="12716" xr:uid="{08052C0D-32AB-4BA2-9157-5EB87419E773}"/>
    <cellStyle name="20% - Énfasis4 5 2 2 4 3" xfId="12717" xr:uid="{ED99AEF1-9C88-4CB9-A6EA-38F1D4AB2CC0}"/>
    <cellStyle name="20% - Énfasis4 5 2 2 5" xfId="12718" xr:uid="{797452AC-FD72-4947-BA5A-1A1F4606936D}"/>
    <cellStyle name="20% - Énfasis4 5 2 2 5 2" xfId="12719" xr:uid="{535DCD5D-0EE2-4844-9251-88B0DF779225}"/>
    <cellStyle name="20% - Énfasis4 5 2 2 6" xfId="12720" xr:uid="{89D3709F-8E63-4CD0-99FF-42764DC63DA9}"/>
    <cellStyle name="20% - Énfasis4 5 2 3" xfId="12721" xr:uid="{FBEE7423-68B1-4E30-9D31-175786470F22}"/>
    <cellStyle name="20% - Énfasis4 5 2 3 2" xfId="12722" xr:uid="{89142D7D-321B-4019-967A-E7514DB7C7C5}"/>
    <cellStyle name="20% - Énfasis4 5 2 3 2 2" xfId="12723" xr:uid="{CA7ACD81-4500-487D-97D1-544CCD216B1D}"/>
    <cellStyle name="20% - Énfasis4 5 2 3 2 2 2" xfId="12724" xr:uid="{A41A44CA-6726-44E6-B3D3-42CC2BA4FC21}"/>
    <cellStyle name="20% - Énfasis4 5 2 3 2 2 2 2" xfId="12725" xr:uid="{9AD0FDA5-29D4-4E1C-9E65-775EBBEA74E1}"/>
    <cellStyle name="20% - Énfasis4 5 2 3 2 2 3" xfId="12726" xr:uid="{7970C934-6A54-445A-9785-8A5DADDEEE26}"/>
    <cellStyle name="20% - Énfasis4 5 2 3 2 3" xfId="12727" xr:uid="{020B73D9-E369-4368-9792-82401EEB8A28}"/>
    <cellStyle name="20% - Énfasis4 5 2 3 2 3 2" xfId="12728" xr:uid="{E5B35CAA-F55A-4891-A0A4-3FF90BA2218D}"/>
    <cellStyle name="20% - Énfasis4 5 2 3 2 4" xfId="12729" xr:uid="{BEED1C58-E6A8-4617-BD81-A67DB3902167}"/>
    <cellStyle name="20% - Énfasis4 5 2 3 3" xfId="12730" xr:uid="{69586F59-8F60-4ACE-8285-085A74ADE8C6}"/>
    <cellStyle name="20% - Énfasis4 5 2 3 3 2" xfId="12731" xr:uid="{BBAFEF7A-D054-47D3-8A61-01A906D27E07}"/>
    <cellStyle name="20% - Énfasis4 5 2 3 3 2 2" xfId="12732" xr:uid="{8C1B0CB3-A8D1-4BAE-B158-5DB8BD19CCF0}"/>
    <cellStyle name="20% - Énfasis4 5 2 3 3 3" xfId="12733" xr:uid="{158AC4E6-A47B-41D6-A06E-314AC19B8CF3}"/>
    <cellStyle name="20% - Énfasis4 5 2 3 4" xfId="12734" xr:uid="{C01F42BD-11B0-4851-9012-D7DA124D6BBC}"/>
    <cellStyle name="20% - Énfasis4 5 2 3 4 2" xfId="12735" xr:uid="{03C6DEF3-34E9-46BA-ABD8-7AB51485F5A2}"/>
    <cellStyle name="20% - Énfasis4 5 2 3 5" xfId="12736" xr:uid="{9CF74B62-3473-4E16-9B17-639BAB06A0F5}"/>
    <cellStyle name="20% - Énfasis4 5 2 4" xfId="12737" xr:uid="{D1704C26-6EF6-4C2B-9553-E055BC1F64A3}"/>
    <cellStyle name="20% - Énfasis4 5 2 4 2" xfId="12738" xr:uid="{788074A9-A20F-474B-BE77-C28834279D07}"/>
    <cellStyle name="20% - Énfasis4 5 2 4 2 2" xfId="12739" xr:uid="{26C258E8-8CC7-4C20-9F19-3CD428B90EDA}"/>
    <cellStyle name="20% - Énfasis4 5 2 4 2 2 2" xfId="12740" xr:uid="{61966C0C-B1B8-4C42-BD9F-A772AEF33D48}"/>
    <cellStyle name="20% - Énfasis4 5 2 4 2 3" xfId="12741" xr:uid="{BCE71ADA-0B88-45B7-A3AF-854E53EBA431}"/>
    <cellStyle name="20% - Énfasis4 5 2 4 3" xfId="12742" xr:uid="{4114BA2E-D4B1-4720-BE78-AFB928E78F84}"/>
    <cellStyle name="20% - Énfasis4 5 2 4 3 2" xfId="12743" xr:uid="{81DC7188-1EE2-42A1-9553-6305A037F699}"/>
    <cellStyle name="20% - Énfasis4 5 2 4 4" xfId="12744" xr:uid="{5FABB916-57AC-42DE-B0D1-714F0CB49D1E}"/>
    <cellStyle name="20% - Énfasis4 5 2 5" xfId="12745" xr:uid="{A8A2ABCF-B998-4D70-A744-4C1B77722850}"/>
    <cellStyle name="20% - Énfasis4 5 2 5 2" xfId="12746" xr:uid="{F058E421-7A61-4A86-B0C4-D5FD81A012CE}"/>
    <cellStyle name="20% - Énfasis4 5 2 5 2 2" xfId="12747" xr:uid="{21554605-E091-4BC6-8063-A6FB7FED8357}"/>
    <cellStyle name="20% - Énfasis4 5 2 5 3" xfId="12748" xr:uid="{AD0A828B-28EF-4BDE-AD47-E23120A2F371}"/>
    <cellStyle name="20% - Énfasis4 5 2 6" xfId="12749" xr:uid="{3CFEA77F-EAE9-4F67-BD76-A03F19369B91}"/>
    <cellStyle name="20% - Énfasis4 5 2 6 2" xfId="12750" xr:uid="{FFC0BB53-D36A-4F3A-9C31-E567E6137000}"/>
    <cellStyle name="20% - Énfasis4 5 2 7" xfId="12751" xr:uid="{9D615096-E95C-40B2-A118-126639DC5021}"/>
    <cellStyle name="20% - Énfasis4 5 2 8" xfId="12752" xr:uid="{404B2271-0161-4269-9F11-26FEC2D9F953}"/>
    <cellStyle name="20% - Énfasis4 5 2 9" xfId="12753" xr:uid="{804F99E6-5D3C-468A-B508-69F6F06A9943}"/>
    <cellStyle name="20% - Énfasis4 5 2_37. RESULTADO NEGOCIOS YOY" xfId="12754" xr:uid="{F7C95049-4E78-4CC4-98B7-8A52194FF098}"/>
    <cellStyle name="20% - Énfasis4 5 3" xfId="12755" xr:uid="{8924A3DD-A8DF-4E55-92AC-F59F2401E344}"/>
    <cellStyle name="20% - Énfasis4 5 3 2" xfId="12756" xr:uid="{C42B3299-5E83-466A-9330-0E030C44BB27}"/>
    <cellStyle name="20% - Énfasis4 5 3 2 2" xfId="12757" xr:uid="{BF104707-8E4B-4E90-A4AD-CB25FB13F3BB}"/>
    <cellStyle name="20% - Énfasis4 5 3 2 2 2" xfId="12758" xr:uid="{5942A9AB-02DA-4F11-BC26-474CA1D05F74}"/>
    <cellStyle name="20% - Énfasis4 5 3 2 2 2 2" xfId="12759" xr:uid="{9DE206B2-E48E-4FDA-9906-A7B391DD3997}"/>
    <cellStyle name="20% - Énfasis4 5 3 2 2 2 2 2" xfId="12760" xr:uid="{187ADE10-8F8B-441F-9DBF-C263906F8BA3}"/>
    <cellStyle name="20% - Énfasis4 5 3 2 2 2 3" xfId="12761" xr:uid="{22225BED-B571-4B7D-B7B5-970C8A5871A8}"/>
    <cellStyle name="20% - Énfasis4 5 3 2 2 3" xfId="12762" xr:uid="{23B24E83-3256-421F-AD3C-A96DE6B11B69}"/>
    <cellStyle name="20% - Énfasis4 5 3 2 2 3 2" xfId="12763" xr:uid="{D4C7136F-C7AA-4FF8-9DE2-25CE8140C14A}"/>
    <cellStyle name="20% - Énfasis4 5 3 2 2 4" xfId="12764" xr:uid="{301B2B48-ED02-4968-B74B-2C0768CCEDCF}"/>
    <cellStyle name="20% - Énfasis4 5 3 2 3" xfId="12765" xr:uid="{23379061-CA8A-486C-B39E-C0BE8AC06516}"/>
    <cellStyle name="20% - Énfasis4 5 3 2 3 2" xfId="12766" xr:uid="{51F3B72D-BAD4-4A9D-AAF2-9A1346A4CDD9}"/>
    <cellStyle name="20% - Énfasis4 5 3 2 3 2 2" xfId="12767" xr:uid="{6F06F5A3-615C-4DC7-9137-BB57E0136856}"/>
    <cellStyle name="20% - Énfasis4 5 3 2 3 3" xfId="12768" xr:uid="{1772E336-57DA-4A27-8220-D1459FD44BF0}"/>
    <cellStyle name="20% - Énfasis4 5 3 2 4" xfId="12769" xr:uid="{A46F00E2-12FB-415A-B1C2-B19E0D94E3D1}"/>
    <cellStyle name="20% - Énfasis4 5 3 2 4 2" xfId="12770" xr:uid="{99B033FD-914F-4D9B-B41F-8C655B6A8F96}"/>
    <cellStyle name="20% - Énfasis4 5 3 2 5" xfId="12771" xr:uid="{A21AC407-4AFD-4004-A872-B5526DDD3E73}"/>
    <cellStyle name="20% - Énfasis4 5 3 3" xfId="12772" xr:uid="{C7E5AC80-87D3-40CB-850A-8E1DD90D9B72}"/>
    <cellStyle name="20% - Énfasis4 5 3 3 2" xfId="12773" xr:uid="{67986973-2BEA-48E9-B8D7-14226AD4E75D}"/>
    <cellStyle name="20% - Énfasis4 5 3 3 2 2" xfId="12774" xr:uid="{1FD22F67-2E92-43D5-B6C0-7FDDC8E114AC}"/>
    <cellStyle name="20% - Énfasis4 5 3 3 2 2 2" xfId="12775" xr:uid="{EA0DA3AE-469A-4B41-804E-A75F32430FC2}"/>
    <cellStyle name="20% - Énfasis4 5 3 3 2 3" xfId="12776" xr:uid="{6562779B-2FCF-4ED0-B497-1675B90AC265}"/>
    <cellStyle name="20% - Énfasis4 5 3 3 3" xfId="12777" xr:uid="{DA14EB9A-C625-47EE-BC2C-C1697B22ADAE}"/>
    <cellStyle name="20% - Énfasis4 5 3 3 3 2" xfId="12778" xr:uid="{3F1D8D99-CF6D-43A0-83A2-124924D5D8AD}"/>
    <cellStyle name="20% - Énfasis4 5 3 3 4" xfId="12779" xr:uid="{88B7E293-DC74-4BFB-B5BC-FA11AEDFC64D}"/>
    <cellStyle name="20% - Énfasis4 5 3 4" xfId="12780" xr:uid="{64961C41-CA1F-493A-8539-03ABA5EF54EB}"/>
    <cellStyle name="20% - Énfasis4 5 3 4 2" xfId="12781" xr:uid="{09F1FAF7-D4F4-4CC8-9A04-59F223C8E1C8}"/>
    <cellStyle name="20% - Énfasis4 5 3 4 2 2" xfId="12782" xr:uid="{9A685507-7D58-4521-9EB8-9C9818A96DD5}"/>
    <cellStyle name="20% - Énfasis4 5 3 4 3" xfId="12783" xr:uid="{03224ABC-8618-45E9-A3C4-C9B72B2FFB66}"/>
    <cellStyle name="20% - Énfasis4 5 3 5" xfId="12784" xr:uid="{216340F7-4283-4339-9CD7-311133790516}"/>
    <cellStyle name="20% - Énfasis4 5 3 5 2" xfId="12785" xr:uid="{0FFCB466-6C64-4930-8964-9ABB91008F05}"/>
    <cellStyle name="20% - Énfasis4 5 3 6" xfId="12786" xr:uid="{AFFE70E3-5B23-4874-BE27-3DC2FA410BC3}"/>
    <cellStyle name="20% - Énfasis4 5 4" xfId="12787" xr:uid="{BFC7128F-EBA3-494F-95B4-1EBD3E7D6097}"/>
    <cellStyle name="20% - Énfasis4 5 4 2" xfId="12788" xr:uid="{DAEF9CD7-337B-4287-9B9E-475AF00FC601}"/>
    <cellStyle name="20% - Énfasis4 5 4 2 2" xfId="12789" xr:uid="{73836E2F-1620-4EDE-BD78-B230835FFC0B}"/>
    <cellStyle name="20% - Énfasis4 5 4 2 2 2" xfId="12790" xr:uid="{F2580DBA-3B60-40F7-855C-82E9B9B6CA6F}"/>
    <cellStyle name="20% - Énfasis4 5 4 2 2 2 2" xfId="12791" xr:uid="{53990C66-E30A-4A3A-B639-8424DC839167}"/>
    <cellStyle name="20% - Énfasis4 5 4 2 2 3" xfId="12792" xr:uid="{1FD7B67A-22D2-4256-80C7-A1B646AA0330}"/>
    <cellStyle name="20% - Énfasis4 5 4 2 3" xfId="12793" xr:uid="{ED788697-BC22-4629-A1CC-9EE8E042B767}"/>
    <cellStyle name="20% - Énfasis4 5 4 2 3 2" xfId="12794" xr:uid="{7E4AC132-81DB-48DB-AE14-126786E8219C}"/>
    <cellStyle name="20% - Énfasis4 5 4 2 4" xfId="12795" xr:uid="{DEC8D130-172F-4866-98CD-2C7C56F4C0CC}"/>
    <cellStyle name="20% - Énfasis4 5 4 3" xfId="12796" xr:uid="{CDC40720-79EB-4B93-ADD9-0A924AF22E05}"/>
    <cellStyle name="20% - Énfasis4 5 4 3 2" xfId="12797" xr:uid="{00AEFD7D-B037-441D-B77D-77E97EA36838}"/>
    <cellStyle name="20% - Énfasis4 5 4 3 2 2" xfId="12798" xr:uid="{8D9C6E7E-99CA-488D-981F-08490CFD7B7E}"/>
    <cellStyle name="20% - Énfasis4 5 4 3 3" xfId="12799" xr:uid="{DBEB4AC3-8162-448F-93D0-A3CAF3574F45}"/>
    <cellStyle name="20% - Énfasis4 5 4 4" xfId="12800" xr:uid="{992ACC29-3499-43D1-95E1-378B16F853C7}"/>
    <cellStyle name="20% - Énfasis4 5 4 4 2" xfId="12801" xr:uid="{90A826E2-1D77-43E1-BFB9-A914DF68B2BE}"/>
    <cellStyle name="20% - Énfasis4 5 4 5" xfId="12802" xr:uid="{2F9B0CA0-1FF1-4C17-AA0D-B135EAD090B7}"/>
    <cellStyle name="20% - Énfasis4 5 5" xfId="12803" xr:uid="{8715505D-7079-4275-B897-7F32999A541E}"/>
    <cellStyle name="20% - Énfasis4 5 5 2" xfId="12804" xr:uid="{D47E2775-2991-477E-9A5F-D790A3032863}"/>
    <cellStyle name="20% - Énfasis4 5 5 2 2" xfId="12805" xr:uid="{E1BF32CC-D16C-461D-9054-3B20627EB586}"/>
    <cellStyle name="20% - Énfasis4 5 5 2 2 2" xfId="12806" xr:uid="{8010A8EF-6978-4B23-BE35-661395083D4F}"/>
    <cellStyle name="20% - Énfasis4 5 5 2 3" xfId="12807" xr:uid="{82BA8B37-B3CA-4B57-AFFA-93C5EC58AFD1}"/>
    <cellStyle name="20% - Énfasis4 5 5 3" xfId="12808" xr:uid="{EAA978BA-DA28-4007-B3DB-CBAB461D1148}"/>
    <cellStyle name="20% - Énfasis4 5 5 3 2" xfId="12809" xr:uid="{93BCCC5C-6E17-446A-8AD7-F7F7F40E277F}"/>
    <cellStyle name="20% - Énfasis4 5 5 4" xfId="12810" xr:uid="{CD7852D9-AEF2-4CAC-A1E7-970C01964EB1}"/>
    <cellStyle name="20% - Énfasis4 5 6" xfId="12811" xr:uid="{1496DD2E-7DBE-49D9-AA6B-D84BD4B4EA2F}"/>
    <cellStyle name="20% - Énfasis4 5 6 2" xfId="12812" xr:uid="{71CA5782-98BF-4670-996B-461D965FD176}"/>
    <cellStyle name="20% - Énfasis4 5 6 2 2" xfId="12813" xr:uid="{97CFD7E4-8B7B-488D-8DDB-C0C974840B71}"/>
    <cellStyle name="20% - Énfasis4 5 6 3" xfId="12814" xr:uid="{D02DA18D-A238-4344-A84D-1F51D7685156}"/>
    <cellStyle name="20% - Énfasis4 5 7" xfId="12815" xr:uid="{A87E51C8-F906-4A76-AEF7-A4DB965741E1}"/>
    <cellStyle name="20% - Énfasis4 5 7 2" xfId="12816" xr:uid="{8A6A3378-303B-4BB5-92D8-D316FA7E69AB}"/>
    <cellStyle name="20% - Énfasis4 5 8" xfId="12817" xr:uid="{F22AC87C-24C5-4B1D-A642-B9BC89DCE70A}"/>
    <cellStyle name="20% - Énfasis4 5 9" xfId="12818" xr:uid="{0A0A2263-C7B0-462C-BFDB-ECD3E2401EDF}"/>
    <cellStyle name="20% - Énfasis4 5_37. RESULTADO NEGOCIOS YOY" xfId="12819" xr:uid="{B187F363-03A9-4ECE-9B4E-080A5A39802E}"/>
    <cellStyle name="20% - Énfasis4 6" xfId="12820" xr:uid="{7F959AC3-4CCE-4260-AC1D-2D67CB44EA7B}"/>
    <cellStyle name="20% - Énfasis4 6 10" xfId="12821" xr:uid="{295BC59B-B5B2-4F88-A1D4-2A98DDD543EF}"/>
    <cellStyle name="20% - Énfasis4 6 11" xfId="12822" xr:uid="{0529DD71-0B97-4ECB-963C-B8E08FB7E2F0}"/>
    <cellStyle name="20% - Énfasis4 6 12" xfId="12823" xr:uid="{473C1086-C5E4-4C54-BB9C-2586E28E7DC6}"/>
    <cellStyle name="20% - Énfasis4 6 2" xfId="12824" xr:uid="{54E55642-4B8D-4D3E-B1DD-E2BF228E550F}"/>
    <cellStyle name="20% - Énfasis4 6 2 10" xfId="12825" xr:uid="{40621792-8C57-4BCF-BFA7-A22E9EDA0182}"/>
    <cellStyle name="20% - Énfasis4 6 2 11" xfId="12826" xr:uid="{FFB44469-4456-4012-B43A-D13C19091E09}"/>
    <cellStyle name="20% - Énfasis4 6 2 2" xfId="12827" xr:uid="{D6C28126-C09C-4FE0-8D9C-7E3F61CE1C7E}"/>
    <cellStyle name="20% - Énfasis4 6 2 2 2" xfId="12828" xr:uid="{3E47AA19-0677-4DEB-AD42-FE1D99B4F1B6}"/>
    <cellStyle name="20% - Énfasis4 6 2 2 2 2" xfId="12829" xr:uid="{ECFACFD5-DDFB-43A9-B3C5-DD9E1E7A2806}"/>
    <cellStyle name="20% - Énfasis4 6 2 2 2 2 2" xfId="12830" xr:uid="{1C00239B-EBE1-4A95-AD1D-BA9933C74014}"/>
    <cellStyle name="20% - Énfasis4 6 2 2 2 2 2 2" xfId="12831" xr:uid="{39B81B84-ADEB-47F0-BD07-3AD46D3B1DA6}"/>
    <cellStyle name="20% - Énfasis4 6 2 2 2 2 2 2 2" xfId="12832" xr:uid="{2FF97A12-ECD9-4504-8BF7-9CF848E6B10C}"/>
    <cellStyle name="20% - Énfasis4 6 2 2 2 2 2 3" xfId="12833" xr:uid="{E90A7B76-373B-4000-9024-7A81F5AF3AB3}"/>
    <cellStyle name="20% - Énfasis4 6 2 2 2 2 3" xfId="12834" xr:uid="{5E231BE4-2A2B-41B2-AD39-22DD223A2888}"/>
    <cellStyle name="20% - Énfasis4 6 2 2 2 2 3 2" xfId="12835" xr:uid="{F9F474B6-C506-45BB-943F-59145B671B9F}"/>
    <cellStyle name="20% - Énfasis4 6 2 2 2 2 4" xfId="12836" xr:uid="{9843B6A4-96E4-4ABA-839A-060C4F8CA26F}"/>
    <cellStyle name="20% - Énfasis4 6 2 2 2 3" xfId="12837" xr:uid="{7BAED992-22B7-4A98-8992-527BB8E65E22}"/>
    <cellStyle name="20% - Énfasis4 6 2 2 2 3 2" xfId="12838" xr:uid="{275379DD-A85E-4591-B741-9E92161F54E8}"/>
    <cellStyle name="20% - Énfasis4 6 2 2 2 3 2 2" xfId="12839" xr:uid="{3CA91D1E-1172-4FEC-9B4F-B7794680D337}"/>
    <cellStyle name="20% - Énfasis4 6 2 2 2 3 3" xfId="12840" xr:uid="{04BC1151-4137-4EB6-8D7E-CE05B9AECD72}"/>
    <cellStyle name="20% - Énfasis4 6 2 2 2 4" xfId="12841" xr:uid="{8F5947E6-BD3F-47A1-910F-CBAE9F462EA9}"/>
    <cellStyle name="20% - Énfasis4 6 2 2 2 4 2" xfId="12842" xr:uid="{B65F52CA-13DA-430A-B330-DF3BAEDCCFD3}"/>
    <cellStyle name="20% - Énfasis4 6 2 2 2 5" xfId="12843" xr:uid="{71EEF83B-0D8E-4A8B-8315-8B36EA64F9AE}"/>
    <cellStyle name="20% - Énfasis4 6 2 2 3" xfId="12844" xr:uid="{4DA0CE6A-64F1-400A-AA7E-C4DFBF5E72D6}"/>
    <cellStyle name="20% - Énfasis4 6 2 2 3 2" xfId="12845" xr:uid="{75FA705E-DB4F-4B2D-9F3E-682D09D59CB5}"/>
    <cellStyle name="20% - Énfasis4 6 2 2 3 2 2" xfId="12846" xr:uid="{31521A83-179E-4939-ADDD-FD6B1322F684}"/>
    <cellStyle name="20% - Énfasis4 6 2 2 3 2 2 2" xfId="12847" xr:uid="{1884E925-0CA9-4F37-A535-2266747A0723}"/>
    <cellStyle name="20% - Énfasis4 6 2 2 3 2 3" xfId="12848" xr:uid="{B8DB3040-5353-4805-A741-0A9575A8B517}"/>
    <cellStyle name="20% - Énfasis4 6 2 2 3 3" xfId="12849" xr:uid="{05D28383-C2A0-4637-A62A-2F6F575B0F05}"/>
    <cellStyle name="20% - Énfasis4 6 2 2 3 3 2" xfId="12850" xr:uid="{11F7DE99-82C1-4777-A61A-7F2EAE7CC8B3}"/>
    <cellStyle name="20% - Énfasis4 6 2 2 3 4" xfId="12851" xr:uid="{6E38025E-1073-4DDA-819B-E3E29FDFEB02}"/>
    <cellStyle name="20% - Énfasis4 6 2 2 4" xfId="12852" xr:uid="{CFDEDBE1-AE3C-435B-8C95-E322EEB8A633}"/>
    <cellStyle name="20% - Énfasis4 6 2 2 4 2" xfId="12853" xr:uid="{AF479EC1-3B3A-424C-8C8C-0DDBF9BACB34}"/>
    <cellStyle name="20% - Énfasis4 6 2 2 4 2 2" xfId="12854" xr:uid="{A8F52280-41BE-4339-88B4-00DDD9EAAD46}"/>
    <cellStyle name="20% - Énfasis4 6 2 2 4 3" xfId="12855" xr:uid="{F0FCDD2F-0B9F-403E-8803-F678A5DABA79}"/>
    <cellStyle name="20% - Énfasis4 6 2 2 5" xfId="12856" xr:uid="{92697867-8F75-4769-AB5A-A1D072E6A94A}"/>
    <cellStyle name="20% - Énfasis4 6 2 2 5 2" xfId="12857" xr:uid="{10AC0E21-9A17-4284-AF6B-6426B9C4D54C}"/>
    <cellStyle name="20% - Énfasis4 6 2 2 6" xfId="12858" xr:uid="{547A7BCB-9F06-44E8-8F58-21B1689B1B69}"/>
    <cellStyle name="20% - Énfasis4 6 2 3" xfId="12859" xr:uid="{CF46879D-4BD7-4EC4-9955-8816C91CC256}"/>
    <cellStyle name="20% - Énfasis4 6 2 3 2" xfId="12860" xr:uid="{8710C1E5-4EC9-4735-841C-9B80D51600F1}"/>
    <cellStyle name="20% - Énfasis4 6 2 3 2 2" xfId="12861" xr:uid="{630DF8CA-652C-493C-ACC6-556A61D06C30}"/>
    <cellStyle name="20% - Énfasis4 6 2 3 2 2 2" xfId="12862" xr:uid="{D89CB58B-6CCF-49D3-AF5E-F85C4E391B63}"/>
    <cellStyle name="20% - Énfasis4 6 2 3 2 2 2 2" xfId="12863" xr:uid="{2EF8E314-3B5B-4E7E-9DB2-A91D881B15F4}"/>
    <cellStyle name="20% - Énfasis4 6 2 3 2 2 3" xfId="12864" xr:uid="{C6ACA22C-4A1F-4D4E-AAEE-779F899097AC}"/>
    <cellStyle name="20% - Énfasis4 6 2 3 2 3" xfId="12865" xr:uid="{55F104BA-56F9-45D3-8979-61DCC996D44B}"/>
    <cellStyle name="20% - Énfasis4 6 2 3 2 3 2" xfId="12866" xr:uid="{A1FDC955-901A-482D-A338-92E4BC79C1CB}"/>
    <cellStyle name="20% - Énfasis4 6 2 3 2 4" xfId="12867" xr:uid="{FE8541D7-74E3-4970-9ECA-F4C8370E3E33}"/>
    <cellStyle name="20% - Énfasis4 6 2 3 3" xfId="12868" xr:uid="{E995059C-AB43-4011-82C2-91A8E77BADA6}"/>
    <cellStyle name="20% - Énfasis4 6 2 3 3 2" xfId="12869" xr:uid="{E65F5E7F-62E4-4309-A901-8647FE7B1D54}"/>
    <cellStyle name="20% - Énfasis4 6 2 3 3 2 2" xfId="12870" xr:uid="{12A7E4EF-8413-48FF-8529-53818AB100B6}"/>
    <cellStyle name="20% - Énfasis4 6 2 3 3 3" xfId="12871" xr:uid="{64C75EF6-85CD-4899-837A-ACD553E8DE80}"/>
    <cellStyle name="20% - Énfasis4 6 2 3 4" xfId="12872" xr:uid="{1EA54E37-B46B-4572-A999-A359E100FAE7}"/>
    <cellStyle name="20% - Énfasis4 6 2 3 4 2" xfId="12873" xr:uid="{C43FD80B-93E5-4B25-8BF1-B6CD5BC4D011}"/>
    <cellStyle name="20% - Énfasis4 6 2 3 5" xfId="12874" xr:uid="{D2D53159-697B-45B5-96D3-D4DD6049ABB7}"/>
    <cellStyle name="20% - Énfasis4 6 2 4" xfId="12875" xr:uid="{260EECC9-FC12-49EC-838B-118E40288B48}"/>
    <cellStyle name="20% - Énfasis4 6 2 4 2" xfId="12876" xr:uid="{ABA3EF4A-CA92-448C-8236-9317735C00C2}"/>
    <cellStyle name="20% - Énfasis4 6 2 4 2 2" xfId="12877" xr:uid="{B91E63FD-ED0D-479C-BFB8-2902EF830E30}"/>
    <cellStyle name="20% - Énfasis4 6 2 4 2 2 2" xfId="12878" xr:uid="{179C41F8-01B3-4C39-BFB2-125A60B4EDD1}"/>
    <cellStyle name="20% - Énfasis4 6 2 4 2 3" xfId="12879" xr:uid="{547A933A-56CA-4798-9E39-211823051B13}"/>
    <cellStyle name="20% - Énfasis4 6 2 4 3" xfId="12880" xr:uid="{522621ED-B107-4F5D-B9FC-53B7CEDC09AA}"/>
    <cellStyle name="20% - Énfasis4 6 2 4 3 2" xfId="12881" xr:uid="{5958E4DE-47BD-4F93-8339-522F65DE633A}"/>
    <cellStyle name="20% - Énfasis4 6 2 4 4" xfId="12882" xr:uid="{3A1FC3D6-DCB9-4C3B-9A13-4AA903C3259D}"/>
    <cellStyle name="20% - Énfasis4 6 2 5" xfId="12883" xr:uid="{7D64C717-D635-4750-9CEE-0CA59D815115}"/>
    <cellStyle name="20% - Énfasis4 6 2 5 2" xfId="12884" xr:uid="{FCC736B3-60FE-4B51-B320-A98DFF2562D3}"/>
    <cellStyle name="20% - Énfasis4 6 2 5 2 2" xfId="12885" xr:uid="{26369BB6-9FE0-45E9-AF88-6FDAC5E451A1}"/>
    <cellStyle name="20% - Énfasis4 6 2 5 3" xfId="12886" xr:uid="{EC7A16CC-987B-4CE0-970F-F163A5C6EC7D}"/>
    <cellStyle name="20% - Énfasis4 6 2 6" xfId="12887" xr:uid="{241F0281-B527-47AF-B667-BCE84167856A}"/>
    <cellStyle name="20% - Énfasis4 6 2 6 2" xfId="12888" xr:uid="{06A7B13A-DD44-4CE4-914B-BA8D45DC3641}"/>
    <cellStyle name="20% - Énfasis4 6 2 7" xfId="12889" xr:uid="{8C187676-AE54-4F8E-B5F6-8F684AD557B5}"/>
    <cellStyle name="20% - Énfasis4 6 2 8" xfId="12890" xr:uid="{A169C350-B8D3-4F7C-8B15-930784936089}"/>
    <cellStyle name="20% - Énfasis4 6 2 9" xfId="12891" xr:uid="{1DA0C18F-05D2-4A89-89E8-D134BFD6D679}"/>
    <cellStyle name="20% - Énfasis4 6 2_37. RESULTADO NEGOCIOS YOY" xfId="12892" xr:uid="{7439D08A-0602-448E-887A-5C846484B872}"/>
    <cellStyle name="20% - Énfasis4 6 3" xfId="12893" xr:uid="{03E758A9-748E-4BE3-A54A-7033329DE38E}"/>
    <cellStyle name="20% - Énfasis4 6 3 2" xfId="12894" xr:uid="{C757057D-63B3-47DD-BA70-AF85806880FE}"/>
    <cellStyle name="20% - Énfasis4 6 3 2 2" xfId="12895" xr:uid="{298FE974-E147-4D13-B601-C337B7B75AE1}"/>
    <cellStyle name="20% - Énfasis4 6 3 2 2 2" xfId="12896" xr:uid="{246DEF6F-8618-4D36-9A43-A511597AE93D}"/>
    <cellStyle name="20% - Énfasis4 6 3 2 2 2 2" xfId="12897" xr:uid="{15E2B5D3-A221-40E3-B4EB-379538F5C814}"/>
    <cellStyle name="20% - Énfasis4 6 3 2 2 2 2 2" xfId="12898" xr:uid="{375D7449-F20B-4F67-8252-D6002A86FB48}"/>
    <cellStyle name="20% - Énfasis4 6 3 2 2 2 3" xfId="12899" xr:uid="{2C917262-92B9-4C07-8CEF-902DBF93D029}"/>
    <cellStyle name="20% - Énfasis4 6 3 2 2 3" xfId="12900" xr:uid="{B67678EF-D8E5-42D3-A6F3-D6E759B05078}"/>
    <cellStyle name="20% - Énfasis4 6 3 2 2 3 2" xfId="12901" xr:uid="{84D2F235-B048-4DE0-AD65-D1E203B7F138}"/>
    <cellStyle name="20% - Énfasis4 6 3 2 2 4" xfId="12902" xr:uid="{C2C4AD84-2AE9-4AC4-A1F8-08F8C0CD44CD}"/>
    <cellStyle name="20% - Énfasis4 6 3 2 3" xfId="12903" xr:uid="{7AF988CC-0153-4DFC-A191-D7EC76ADC0E2}"/>
    <cellStyle name="20% - Énfasis4 6 3 2 3 2" xfId="12904" xr:uid="{B4399091-1AAD-4EC9-8BB3-593D5C74BABC}"/>
    <cellStyle name="20% - Énfasis4 6 3 2 3 2 2" xfId="12905" xr:uid="{AF7813E5-5F3A-4926-AAD1-C5E291A353B5}"/>
    <cellStyle name="20% - Énfasis4 6 3 2 3 3" xfId="12906" xr:uid="{E25BB10E-3FEF-4A33-B8CD-C39EDDDA5846}"/>
    <cellStyle name="20% - Énfasis4 6 3 2 4" xfId="12907" xr:uid="{EBF0568B-0665-4E9D-9275-888BC8E6E1D7}"/>
    <cellStyle name="20% - Énfasis4 6 3 2 4 2" xfId="12908" xr:uid="{380A8A93-A9B9-47F0-BFE9-3EC479E272F5}"/>
    <cellStyle name="20% - Énfasis4 6 3 2 5" xfId="12909" xr:uid="{6012A139-597D-40D5-AEB1-AF8AA2D050FF}"/>
    <cellStyle name="20% - Énfasis4 6 3 3" xfId="12910" xr:uid="{0F79727F-CEAB-43C6-A300-272A1E3F79DE}"/>
    <cellStyle name="20% - Énfasis4 6 3 3 2" xfId="12911" xr:uid="{6BD7779D-AC3E-478E-88C2-C8870B6DEC5D}"/>
    <cellStyle name="20% - Énfasis4 6 3 3 2 2" xfId="12912" xr:uid="{B847F2D4-C650-4B41-B5EA-6CA6B7C36BF6}"/>
    <cellStyle name="20% - Énfasis4 6 3 3 2 2 2" xfId="12913" xr:uid="{1C70AF03-1085-4598-97C5-12924FBBA053}"/>
    <cellStyle name="20% - Énfasis4 6 3 3 2 3" xfId="12914" xr:uid="{0D8AD64B-ED59-4263-8C5B-B3700DCCF03F}"/>
    <cellStyle name="20% - Énfasis4 6 3 3 3" xfId="12915" xr:uid="{55D1AAA3-8E8C-420C-A6B4-0CEA1C2587CF}"/>
    <cellStyle name="20% - Énfasis4 6 3 3 3 2" xfId="12916" xr:uid="{24FEA425-251C-46F0-B143-76F263813928}"/>
    <cellStyle name="20% - Énfasis4 6 3 3 4" xfId="12917" xr:uid="{04224091-7D14-4939-A9B1-3EA54D1351E3}"/>
    <cellStyle name="20% - Énfasis4 6 3 4" xfId="12918" xr:uid="{9CC71D8E-671B-4B87-9137-F230EE0871B3}"/>
    <cellStyle name="20% - Énfasis4 6 3 4 2" xfId="12919" xr:uid="{3E1A49F2-0DB9-4389-B19B-80689C020460}"/>
    <cellStyle name="20% - Énfasis4 6 3 4 2 2" xfId="12920" xr:uid="{2BF5131A-F247-41B6-9543-28BC8BB14E67}"/>
    <cellStyle name="20% - Énfasis4 6 3 4 3" xfId="12921" xr:uid="{785C7624-9008-4020-B0B0-742F64B1E675}"/>
    <cellStyle name="20% - Énfasis4 6 3 5" xfId="12922" xr:uid="{81CE2F6C-372B-4136-A77F-4EE4F85A321A}"/>
    <cellStyle name="20% - Énfasis4 6 3 5 2" xfId="12923" xr:uid="{F7760E4F-CE7E-445E-961A-A73D65D41BE3}"/>
    <cellStyle name="20% - Énfasis4 6 3 6" xfId="12924" xr:uid="{42B5BE58-DB3B-4AA6-B921-4DB584049CBB}"/>
    <cellStyle name="20% - Énfasis4 6 4" xfId="12925" xr:uid="{C4F46FA2-6C0D-4E28-825A-69DBBD341635}"/>
    <cellStyle name="20% - Énfasis4 6 4 2" xfId="12926" xr:uid="{69A6040A-3216-4785-9600-525AAA98F9DE}"/>
    <cellStyle name="20% - Énfasis4 6 4 2 2" xfId="12927" xr:uid="{785B7053-6283-44CB-A38B-27ADC81D65D7}"/>
    <cellStyle name="20% - Énfasis4 6 4 2 2 2" xfId="12928" xr:uid="{D9ACAABD-534B-42F8-8EE8-33CD7AAD8BDB}"/>
    <cellStyle name="20% - Énfasis4 6 4 2 2 2 2" xfId="12929" xr:uid="{FA86BF70-64CF-4A5F-9731-894B9E372E0B}"/>
    <cellStyle name="20% - Énfasis4 6 4 2 2 3" xfId="12930" xr:uid="{FCD98FD3-2566-48BF-AB8A-188C4EF1C08E}"/>
    <cellStyle name="20% - Énfasis4 6 4 2 3" xfId="12931" xr:uid="{4B61B4CA-32B5-4E14-B7C5-58CC62E3F399}"/>
    <cellStyle name="20% - Énfasis4 6 4 2 3 2" xfId="12932" xr:uid="{E1295734-AB4E-4C96-8FAA-5E170A8A4AD6}"/>
    <cellStyle name="20% - Énfasis4 6 4 2 4" xfId="12933" xr:uid="{14DECC4F-DBBF-4371-8032-72FE39DC0348}"/>
    <cellStyle name="20% - Énfasis4 6 4 3" xfId="12934" xr:uid="{288E3AEC-DF40-4944-A0F7-6F4A27745B66}"/>
    <cellStyle name="20% - Énfasis4 6 4 3 2" xfId="12935" xr:uid="{A90AA061-2413-4C8D-9F3C-B4389F469F6C}"/>
    <cellStyle name="20% - Énfasis4 6 4 3 2 2" xfId="12936" xr:uid="{F224972C-676F-4EBB-8507-F157AB23AE88}"/>
    <cellStyle name="20% - Énfasis4 6 4 3 3" xfId="12937" xr:uid="{3AA1C197-99FE-47AA-8AED-4F946A3D4C50}"/>
    <cellStyle name="20% - Énfasis4 6 4 4" xfId="12938" xr:uid="{D6510340-C8A1-44F7-A2FB-ED8546A04D9B}"/>
    <cellStyle name="20% - Énfasis4 6 4 4 2" xfId="12939" xr:uid="{4E50E0B5-6277-44FB-B251-7771E2146C03}"/>
    <cellStyle name="20% - Énfasis4 6 4 5" xfId="12940" xr:uid="{DE902D24-98B4-49EF-BE19-3FD59F2F6BDF}"/>
    <cellStyle name="20% - Énfasis4 6 5" xfId="12941" xr:uid="{06F61A9E-8A3D-4E3A-BBE1-3C9609337ECA}"/>
    <cellStyle name="20% - Énfasis4 6 5 2" xfId="12942" xr:uid="{85FA5F56-3CC8-4B2F-86FF-E40287EDF2FA}"/>
    <cellStyle name="20% - Énfasis4 6 5 2 2" xfId="12943" xr:uid="{8465D33D-C13B-4A82-B897-BB2E1BDF5A6B}"/>
    <cellStyle name="20% - Énfasis4 6 5 2 2 2" xfId="12944" xr:uid="{BABD9A5E-1486-4068-A3F0-0F88EC93C4DB}"/>
    <cellStyle name="20% - Énfasis4 6 5 2 3" xfId="12945" xr:uid="{C13FDCF3-8772-442D-9264-0FE47756C466}"/>
    <cellStyle name="20% - Énfasis4 6 5 3" xfId="12946" xr:uid="{43CEC5C9-D813-4A47-BE85-3E7A3F3C5652}"/>
    <cellStyle name="20% - Énfasis4 6 5 3 2" xfId="12947" xr:uid="{5EABBBC8-5338-47ED-85BA-0F7949F750BE}"/>
    <cellStyle name="20% - Énfasis4 6 5 4" xfId="12948" xr:uid="{B383673F-6D10-41F4-9C4E-662EC57E51F0}"/>
    <cellStyle name="20% - Énfasis4 6 6" xfId="12949" xr:uid="{130EA846-D6CB-492E-9D11-0D3C9B3AC406}"/>
    <cellStyle name="20% - Énfasis4 6 6 2" xfId="12950" xr:uid="{A5C7ECE4-9D94-4DDD-AA2B-56CDD8F35347}"/>
    <cellStyle name="20% - Énfasis4 6 6 2 2" xfId="12951" xr:uid="{2EFDD10B-54CB-4B25-8C35-53F034B03217}"/>
    <cellStyle name="20% - Énfasis4 6 6 3" xfId="12952" xr:uid="{82E6DE82-1EC3-4467-AF80-9262456A263D}"/>
    <cellStyle name="20% - Énfasis4 6 7" xfId="12953" xr:uid="{D77CD653-08D3-44E2-93D0-C0A68D0575CB}"/>
    <cellStyle name="20% - Énfasis4 6 7 2" xfId="12954" xr:uid="{8AB48895-20E9-4F84-8062-4857018E2385}"/>
    <cellStyle name="20% - Énfasis4 6 8" xfId="12955" xr:uid="{8849BA89-2783-4317-BEE2-183867494D84}"/>
    <cellStyle name="20% - Énfasis4 6 9" xfId="12956" xr:uid="{9FD5394B-0F38-44FC-92B4-BE11F2419B9E}"/>
    <cellStyle name="20% - Énfasis4 6_37. RESULTADO NEGOCIOS YOY" xfId="12957" xr:uid="{6DB6CFE8-4812-4240-9E2C-B7A26AF0CF3A}"/>
    <cellStyle name="20% - Énfasis4 7" xfId="12958" xr:uid="{73C5F9B2-591F-432F-B114-618691AAACAF}"/>
    <cellStyle name="20% - Énfasis4 7 10" xfId="12959" xr:uid="{3096A68E-D3B4-4AC8-BC8E-656AC044721F}"/>
    <cellStyle name="20% - Énfasis4 7 11" xfId="12960" xr:uid="{D843EF50-9BAF-4C18-BF5A-32F7DAFED317}"/>
    <cellStyle name="20% - Énfasis4 7 12" xfId="12961" xr:uid="{FFC9341A-99A5-4FC8-8465-C19FB422E370}"/>
    <cellStyle name="20% - Énfasis4 7 2" xfId="12962" xr:uid="{990356A2-0167-46FB-AF2D-3DE3BA654C01}"/>
    <cellStyle name="20% - Énfasis4 7 2 10" xfId="12963" xr:uid="{E1556F53-DC93-4419-9836-7EE66F3FFA77}"/>
    <cellStyle name="20% - Énfasis4 7 2 11" xfId="12964" xr:uid="{CDEE5F97-64D4-47B3-BB1C-1F090B989438}"/>
    <cellStyle name="20% - Énfasis4 7 2 2" xfId="12965" xr:uid="{72FA7006-2889-499D-B000-DB3D3E7B8F10}"/>
    <cellStyle name="20% - Énfasis4 7 2 2 2" xfId="12966" xr:uid="{E60C72D1-5CA8-4D25-A4C5-94645FEFCA93}"/>
    <cellStyle name="20% - Énfasis4 7 2 2 2 2" xfId="12967" xr:uid="{B312F02C-DD10-4A7F-BCF4-69B32A1E6482}"/>
    <cellStyle name="20% - Énfasis4 7 2 2 2 2 2" xfId="12968" xr:uid="{EE413E29-F130-4207-B2AB-F0E06F832362}"/>
    <cellStyle name="20% - Énfasis4 7 2 2 2 2 2 2" xfId="12969" xr:uid="{A4D239BC-C6D9-462A-AAB0-769F75F01644}"/>
    <cellStyle name="20% - Énfasis4 7 2 2 2 2 2 2 2" xfId="12970" xr:uid="{B0837707-27CC-4527-843B-3C1772247B42}"/>
    <cellStyle name="20% - Énfasis4 7 2 2 2 2 2 3" xfId="12971" xr:uid="{49FB2D75-653A-483A-9109-9ADF3F017AAC}"/>
    <cellStyle name="20% - Énfasis4 7 2 2 2 2 3" xfId="12972" xr:uid="{82B02F24-68C2-444F-B1EE-231BB071EC87}"/>
    <cellStyle name="20% - Énfasis4 7 2 2 2 2 3 2" xfId="12973" xr:uid="{5C29CA84-7997-4CF7-A96D-E83F3E70B9B4}"/>
    <cellStyle name="20% - Énfasis4 7 2 2 2 2 4" xfId="12974" xr:uid="{FE56F17E-FA62-434C-BBD3-DA9D500DD6B4}"/>
    <cellStyle name="20% - Énfasis4 7 2 2 2 3" xfId="12975" xr:uid="{C5F55049-6C35-46E3-8DCC-1E59E36BB14B}"/>
    <cellStyle name="20% - Énfasis4 7 2 2 2 3 2" xfId="12976" xr:uid="{72FB6AF6-1C38-4AFD-96AF-C4480ECFD06A}"/>
    <cellStyle name="20% - Énfasis4 7 2 2 2 3 2 2" xfId="12977" xr:uid="{B176AD19-D691-4E8E-BA4F-0079A6866E21}"/>
    <cellStyle name="20% - Énfasis4 7 2 2 2 3 3" xfId="12978" xr:uid="{CEAC6159-D433-4096-A578-594DD98A6791}"/>
    <cellStyle name="20% - Énfasis4 7 2 2 2 4" xfId="12979" xr:uid="{E69BA73C-239D-4CE6-9F7A-BA64504A28F3}"/>
    <cellStyle name="20% - Énfasis4 7 2 2 2 4 2" xfId="12980" xr:uid="{41570A69-2905-4DF7-B292-985FFDF35F5F}"/>
    <cellStyle name="20% - Énfasis4 7 2 2 2 5" xfId="12981" xr:uid="{31A7AE99-985B-4391-98F2-99FE36960610}"/>
    <cellStyle name="20% - Énfasis4 7 2 2 3" xfId="12982" xr:uid="{7E11AC3C-A3AC-418B-9F7B-C9E4742711FB}"/>
    <cellStyle name="20% - Énfasis4 7 2 2 3 2" xfId="12983" xr:uid="{0DED2DED-CB35-45A8-B295-3D468EFC420A}"/>
    <cellStyle name="20% - Énfasis4 7 2 2 3 2 2" xfId="12984" xr:uid="{D2CA0B5B-1FAB-4076-915F-9B429032D882}"/>
    <cellStyle name="20% - Énfasis4 7 2 2 3 2 2 2" xfId="12985" xr:uid="{282B4B66-F691-46F2-BCC9-5E229A1BBCCF}"/>
    <cellStyle name="20% - Énfasis4 7 2 2 3 2 3" xfId="12986" xr:uid="{0AF8CD4B-4584-49C4-B294-6D5D26902C7A}"/>
    <cellStyle name="20% - Énfasis4 7 2 2 3 3" xfId="12987" xr:uid="{741A47DC-79D7-43A0-BEB4-880FAC934B8E}"/>
    <cellStyle name="20% - Énfasis4 7 2 2 3 3 2" xfId="12988" xr:uid="{6E8933E7-A1E4-491E-841C-665BDC43784E}"/>
    <cellStyle name="20% - Énfasis4 7 2 2 3 4" xfId="12989" xr:uid="{0D31AE7C-26C6-46A1-A0E8-ED77D77F2D64}"/>
    <cellStyle name="20% - Énfasis4 7 2 2 4" xfId="12990" xr:uid="{F16DD0B6-340C-4353-866A-745F66F0FC86}"/>
    <cellStyle name="20% - Énfasis4 7 2 2 4 2" xfId="12991" xr:uid="{50B6B9E1-3816-4682-B398-9E5B3497950E}"/>
    <cellStyle name="20% - Énfasis4 7 2 2 4 2 2" xfId="12992" xr:uid="{ED51E6C3-9BCB-49D5-8E84-14B94B860EB8}"/>
    <cellStyle name="20% - Énfasis4 7 2 2 4 3" xfId="12993" xr:uid="{9DD3C19B-FEA3-4A2E-8B2C-549DFB8CC708}"/>
    <cellStyle name="20% - Énfasis4 7 2 2 5" xfId="12994" xr:uid="{9179E6AC-9097-4DFF-92AE-119AB8B68517}"/>
    <cellStyle name="20% - Énfasis4 7 2 2 5 2" xfId="12995" xr:uid="{3A5C2748-17D1-4CC3-9A6E-626322A6469D}"/>
    <cellStyle name="20% - Énfasis4 7 2 2 6" xfId="12996" xr:uid="{4D5B8B1E-08C8-4DEC-A2C7-893699F910A6}"/>
    <cellStyle name="20% - Énfasis4 7 2 3" xfId="12997" xr:uid="{4B4A19D2-85EC-45F2-8DD1-6271BBD6C4C6}"/>
    <cellStyle name="20% - Énfasis4 7 2 3 2" xfId="12998" xr:uid="{DEAA4023-74EF-42FC-9CC0-AE0B15F4BEE9}"/>
    <cellStyle name="20% - Énfasis4 7 2 3 2 2" xfId="12999" xr:uid="{CFD2C84D-5EAA-4A62-9515-E48BDC176643}"/>
    <cellStyle name="20% - Énfasis4 7 2 3 2 2 2" xfId="13000" xr:uid="{67E69E17-2BBA-411F-A1F5-DAE90CBC8E1D}"/>
    <cellStyle name="20% - Énfasis4 7 2 3 2 2 2 2" xfId="13001" xr:uid="{77FEFBD5-AAE1-4B66-9DCE-EEABEBF00E83}"/>
    <cellStyle name="20% - Énfasis4 7 2 3 2 2 3" xfId="13002" xr:uid="{7E78E3BF-C6A1-4015-853F-1A9312A8EF54}"/>
    <cellStyle name="20% - Énfasis4 7 2 3 2 3" xfId="13003" xr:uid="{E8F67095-AF5A-41C8-BB41-87F82868F7BD}"/>
    <cellStyle name="20% - Énfasis4 7 2 3 2 3 2" xfId="13004" xr:uid="{272F01E2-7B56-4571-8676-8B0A7F43B578}"/>
    <cellStyle name="20% - Énfasis4 7 2 3 2 4" xfId="13005" xr:uid="{C4C63A4A-1316-4C36-BF05-0EF7CAB822AB}"/>
    <cellStyle name="20% - Énfasis4 7 2 3 3" xfId="13006" xr:uid="{85577A83-4A6D-4933-A677-1A35F47B1C53}"/>
    <cellStyle name="20% - Énfasis4 7 2 3 3 2" xfId="13007" xr:uid="{102DE45E-64C6-4EA1-9102-4352E40DBA29}"/>
    <cellStyle name="20% - Énfasis4 7 2 3 3 2 2" xfId="13008" xr:uid="{BF3DC8A2-45B8-4D65-A922-79D5252743D9}"/>
    <cellStyle name="20% - Énfasis4 7 2 3 3 3" xfId="13009" xr:uid="{2E661105-6050-430B-82C4-F137779836BE}"/>
    <cellStyle name="20% - Énfasis4 7 2 3 4" xfId="13010" xr:uid="{9EFC8280-BB35-4FF8-B302-537FD38F00C0}"/>
    <cellStyle name="20% - Énfasis4 7 2 3 4 2" xfId="13011" xr:uid="{C4C0E557-97E5-4126-ABBB-A64E2BDB6CF3}"/>
    <cellStyle name="20% - Énfasis4 7 2 3 5" xfId="13012" xr:uid="{66A8E9FD-EB7E-420B-989A-CA7F60C69732}"/>
    <cellStyle name="20% - Énfasis4 7 2 4" xfId="13013" xr:uid="{985E0ED8-0D45-492E-A4E5-9D5CB039994B}"/>
    <cellStyle name="20% - Énfasis4 7 2 4 2" xfId="13014" xr:uid="{0C449B5A-9B7F-4F1D-B508-BA7E4A5CE7CE}"/>
    <cellStyle name="20% - Énfasis4 7 2 4 2 2" xfId="13015" xr:uid="{5E6B27D3-2A66-4AD2-9B92-2BB47FA420F6}"/>
    <cellStyle name="20% - Énfasis4 7 2 4 2 2 2" xfId="13016" xr:uid="{A763B80B-7147-4E4A-B46F-B5AD690519CC}"/>
    <cellStyle name="20% - Énfasis4 7 2 4 2 3" xfId="13017" xr:uid="{BE1213CA-3806-4F4C-930E-EC508989978F}"/>
    <cellStyle name="20% - Énfasis4 7 2 4 3" xfId="13018" xr:uid="{495F5930-208E-4EB9-9856-B2CE4DC8E246}"/>
    <cellStyle name="20% - Énfasis4 7 2 4 3 2" xfId="13019" xr:uid="{958E510C-1215-4574-BB17-5D65D23F6636}"/>
    <cellStyle name="20% - Énfasis4 7 2 4 4" xfId="13020" xr:uid="{62ECB17A-621F-4460-88E0-6F643347B831}"/>
    <cellStyle name="20% - Énfasis4 7 2 5" xfId="13021" xr:uid="{3DC29270-51DB-435F-9EB3-EBB16BC59C35}"/>
    <cellStyle name="20% - Énfasis4 7 2 5 2" xfId="13022" xr:uid="{20095AFC-49E2-46B7-B10C-6B360C5B8EF7}"/>
    <cellStyle name="20% - Énfasis4 7 2 5 2 2" xfId="13023" xr:uid="{3115B24F-FB99-4914-AA53-5B63A76D2CC1}"/>
    <cellStyle name="20% - Énfasis4 7 2 5 3" xfId="13024" xr:uid="{5151A288-CF07-4167-916B-8C67C9E6F704}"/>
    <cellStyle name="20% - Énfasis4 7 2 6" xfId="13025" xr:uid="{B2A0C686-F4A8-4957-8285-EAEDE396D53A}"/>
    <cellStyle name="20% - Énfasis4 7 2 6 2" xfId="13026" xr:uid="{618C6F44-4C5A-41B8-B70A-47C356C78431}"/>
    <cellStyle name="20% - Énfasis4 7 2 7" xfId="13027" xr:uid="{E6F0F243-E55C-4828-BD88-A3B614EBB4A6}"/>
    <cellStyle name="20% - Énfasis4 7 2 8" xfId="13028" xr:uid="{A6ED3396-381D-4350-809B-75346D048B2C}"/>
    <cellStyle name="20% - Énfasis4 7 2 9" xfId="13029" xr:uid="{F0D2E5D6-427C-4695-91FF-247FD07BC423}"/>
    <cellStyle name="20% - Énfasis4 7 2_37. RESULTADO NEGOCIOS YOY" xfId="13030" xr:uid="{DFAB56DA-F3CB-4024-8C1B-AB5AC9CBD4E7}"/>
    <cellStyle name="20% - Énfasis4 7 3" xfId="13031" xr:uid="{9C1256A8-25FF-4142-8F53-BA96CB69BDD5}"/>
    <cellStyle name="20% - Énfasis4 7 3 2" xfId="13032" xr:uid="{2D6290C4-C79B-4C83-8D11-C11EFB06A0A5}"/>
    <cellStyle name="20% - Énfasis4 7 3 2 2" xfId="13033" xr:uid="{6A710B0A-90BB-4DB9-97F4-AC4ABB7B14AF}"/>
    <cellStyle name="20% - Énfasis4 7 3 2 2 2" xfId="13034" xr:uid="{A7CE0AA5-AD77-45B1-965F-7256EC510BFD}"/>
    <cellStyle name="20% - Énfasis4 7 3 2 2 2 2" xfId="13035" xr:uid="{C0B5DC25-3FCD-4624-8A0E-69D693F4636F}"/>
    <cellStyle name="20% - Énfasis4 7 3 2 2 2 2 2" xfId="13036" xr:uid="{2CB59045-3AE8-4A4A-A3BD-9F37E8EDF814}"/>
    <cellStyle name="20% - Énfasis4 7 3 2 2 2 3" xfId="13037" xr:uid="{1D6D5A23-F982-4063-B20F-778B6B64FDA4}"/>
    <cellStyle name="20% - Énfasis4 7 3 2 2 3" xfId="13038" xr:uid="{78A18BE6-AD3C-41C7-87CE-037192A172FE}"/>
    <cellStyle name="20% - Énfasis4 7 3 2 2 3 2" xfId="13039" xr:uid="{0E6C5488-A5A5-4486-A757-7DDF497B27EB}"/>
    <cellStyle name="20% - Énfasis4 7 3 2 2 4" xfId="13040" xr:uid="{0E01855A-C50D-4364-B9BE-AABEDC51FC58}"/>
    <cellStyle name="20% - Énfasis4 7 3 2 3" xfId="13041" xr:uid="{232828B5-DDA3-481F-81FB-BDF799976869}"/>
    <cellStyle name="20% - Énfasis4 7 3 2 3 2" xfId="13042" xr:uid="{2C802CF7-599F-4EB0-995E-F46988705E5E}"/>
    <cellStyle name="20% - Énfasis4 7 3 2 3 2 2" xfId="13043" xr:uid="{60547A17-809A-437D-8FA9-B19CA9D134C4}"/>
    <cellStyle name="20% - Énfasis4 7 3 2 3 3" xfId="13044" xr:uid="{D4045198-C3A3-495F-9008-ACF0C29E2068}"/>
    <cellStyle name="20% - Énfasis4 7 3 2 4" xfId="13045" xr:uid="{3E733611-35C2-4B3B-BAC6-D1717B233FA1}"/>
    <cellStyle name="20% - Énfasis4 7 3 2 4 2" xfId="13046" xr:uid="{A8370EEB-5F14-4E98-A25A-1BB54BCCBA80}"/>
    <cellStyle name="20% - Énfasis4 7 3 2 5" xfId="13047" xr:uid="{DFB1F0C2-27A5-48C2-8ECD-ECB629AE9A54}"/>
    <cellStyle name="20% - Énfasis4 7 3 3" xfId="13048" xr:uid="{4C6B2194-E9AC-40CF-AC65-690F523DFD2F}"/>
    <cellStyle name="20% - Énfasis4 7 3 3 2" xfId="13049" xr:uid="{369D388B-4F72-4B21-9D83-6B1AF4B83E84}"/>
    <cellStyle name="20% - Énfasis4 7 3 3 2 2" xfId="13050" xr:uid="{A67DBD4E-D341-4976-B4A4-75D8D93A13FE}"/>
    <cellStyle name="20% - Énfasis4 7 3 3 2 2 2" xfId="13051" xr:uid="{9F9EC80E-1B48-4765-A899-C038ED481BD4}"/>
    <cellStyle name="20% - Énfasis4 7 3 3 2 3" xfId="13052" xr:uid="{448D2198-E1BF-489D-9D24-CFD9DD722BF9}"/>
    <cellStyle name="20% - Énfasis4 7 3 3 3" xfId="13053" xr:uid="{6BF9A727-4A24-4274-87C9-457D6727AE5F}"/>
    <cellStyle name="20% - Énfasis4 7 3 3 3 2" xfId="13054" xr:uid="{58392037-6A17-4D2C-83BE-D3F182BD5492}"/>
    <cellStyle name="20% - Énfasis4 7 3 3 4" xfId="13055" xr:uid="{59D30728-2CC6-4B1A-BFB9-124ACB529FA6}"/>
    <cellStyle name="20% - Énfasis4 7 3 4" xfId="13056" xr:uid="{E1F2118F-854A-4A65-B65A-E5E852A7542C}"/>
    <cellStyle name="20% - Énfasis4 7 3 4 2" xfId="13057" xr:uid="{0191D5EB-A654-4441-9101-B2B04729B2D9}"/>
    <cellStyle name="20% - Énfasis4 7 3 4 2 2" xfId="13058" xr:uid="{DA0AE19A-E8B4-4D61-A44D-05B275418DF7}"/>
    <cellStyle name="20% - Énfasis4 7 3 4 3" xfId="13059" xr:uid="{1C8FDB89-A8D4-4CEE-99B8-233FF47CE7D5}"/>
    <cellStyle name="20% - Énfasis4 7 3 5" xfId="13060" xr:uid="{A3B1AB4F-CAF2-41E5-A656-5D5FFBCE2581}"/>
    <cellStyle name="20% - Énfasis4 7 3 5 2" xfId="13061" xr:uid="{87F12134-0984-4886-A847-7C17147BB7BE}"/>
    <cellStyle name="20% - Énfasis4 7 3 6" xfId="13062" xr:uid="{21F22D14-54BC-4269-8352-F16C58CCCB1D}"/>
    <cellStyle name="20% - Énfasis4 7 4" xfId="13063" xr:uid="{E09CC092-2B7C-4B2D-83BE-C08C350D0F0F}"/>
    <cellStyle name="20% - Énfasis4 7 4 2" xfId="13064" xr:uid="{FB5D00CF-E750-445D-8B8B-84FB21F8A926}"/>
    <cellStyle name="20% - Énfasis4 7 4 2 2" xfId="13065" xr:uid="{17789130-19EE-4251-AE0A-F006A63954B2}"/>
    <cellStyle name="20% - Énfasis4 7 4 2 2 2" xfId="13066" xr:uid="{200B023D-3885-4215-BCB9-9549B4DB4CAD}"/>
    <cellStyle name="20% - Énfasis4 7 4 2 2 2 2" xfId="13067" xr:uid="{7B14CC1D-98CA-48E4-9212-14903BF79723}"/>
    <cellStyle name="20% - Énfasis4 7 4 2 2 3" xfId="13068" xr:uid="{BB7FA9B0-402B-42B9-BEA1-1703BA704776}"/>
    <cellStyle name="20% - Énfasis4 7 4 2 3" xfId="13069" xr:uid="{8039179E-D5EF-4C6E-9959-318EE48C1EFA}"/>
    <cellStyle name="20% - Énfasis4 7 4 2 3 2" xfId="13070" xr:uid="{9999DB69-3FB2-496F-8031-3DC3987A2862}"/>
    <cellStyle name="20% - Énfasis4 7 4 2 4" xfId="13071" xr:uid="{3CAAADB0-DB3E-4FD4-B282-1E2B244B70B6}"/>
    <cellStyle name="20% - Énfasis4 7 4 3" xfId="13072" xr:uid="{96B13FAC-6B67-4B38-85DD-B61D4A1514C8}"/>
    <cellStyle name="20% - Énfasis4 7 4 3 2" xfId="13073" xr:uid="{0E77C93D-D756-4022-9BF9-93E0AE84EFEC}"/>
    <cellStyle name="20% - Énfasis4 7 4 3 2 2" xfId="13074" xr:uid="{01399BDE-6673-4CD9-A382-5951E80D649D}"/>
    <cellStyle name="20% - Énfasis4 7 4 3 3" xfId="13075" xr:uid="{54249366-ADD1-4F8C-A8FC-446EEB95E855}"/>
    <cellStyle name="20% - Énfasis4 7 4 4" xfId="13076" xr:uid="{BD42FC0C-0F81-438B-94D1-E16E0574D96C}"/>
    <cellStyle name="20% - Énfasis4 7 4 4 2" xfId="13077" xr:uid="{3277B4F4-5FE6-4F68-A2C5-0AF9C841465D}"/>
    <cellStyle name="20% - Énfasis4 7 4 5" xfId="13078" xr:uid="{1C75DD95-9E9A-443F-AB2C-736A1841B23E}"/>
    <cellStyle name="20% - Énfasis4 7 5" xfId="13079" xr:uid="{67FA9B56-F555-4ED7-B51A-4E4C8E9F983D}"/>
    <cellStyle name="20% - Énfasis4 7 5 2" xfId="13080" xr:uid="{C52EE2BB-F52B-4B0D-957C-3FF777D20E77}"/>
    <cellStyle name="20% - Énfasis4 7 5 2 2" xfId="13081" xr:uid="{B6EEBAAC-6F45-4880-B35F-E6F45586E9D9}"/>
    <cellStyle name="20% - Énfasis4 7 5 2 2 2" xfId="13082" xr:uid="{A5EDAD28-F76C-4DB7-9FA1-B7072B1D638C}"/>
    <cellStyle name="20% - Énfasis4 7 5 2 3" xfId="13083" xr:uid="{42B5D5E8-349C-4113-8359-C29B7937E9CA}"/>
    <cellStyle name="20% - Énfasis4 7 5 3" xfId="13084" xr:uid="{3E590A31-A28E-4E7E-BE07-7BA248D058C3}"/>
    <cellStyle name="20% - Énfasis4 7 5 3 2" xfId="13085" xr:uid="{195FAECA-7E7C-448C-B350-AC947778C73D}"/>
    <cellStyle name="20% - Énfasis4 7 5 4" xfId="13086" xr:uid="{AD8CE18B-5E7E-4DC9-BDC0-6D4655751F12}"/>
    <cellStyle name="20% - Énfasis4 7 6" xfId="13087" xr:uid="{A3558850-60C8-43B8-BDC3-38859F92044A}"/>
    <cellStyle name="20% - Énfasis4 7 6 2" xfId="13088" xr:uid="{4347754B-476A-430C-BC1D-18374203790F}"/>
    <cellStyle name="20% - Énfasis4 7 6 2 2" xfId="13089" xr:uid="{F1090CF2-C408-43B7-9AE9-271915DDF71C}"/>
    <cellStyle name="20% - Énfasis4 7 6 3" xfId="13090" xr:uid="{9C84658F-09D5-492A-A92A-39EA86717940}"/>
    <cellStyle name="20% - Énfasis4 7 7" xfId="13091" xr:uid="{2227CEB2-A9AA-4A41-A6A7-9CF0B55BDC53}"/>
    <cellStyle name="20% - Énfasis4 7 7 2" xfId="13092" xr:uid="{975D0B3D-6601-40DE-9783-377D0FC8C956}"/>
    <cellStyle name="20% - Énfasis4 7 8" xfId="13093" xr:uid="{F78BCD0F-9F2D-46C2-96F4-639AEF3B473E}"/>
    <cellStyle name="20% - Énfasis4 7 9" xfId="13094" xr:uid="{2A008219-4B6B-4093-A786-CB722E88555C}"/>
    <cellStyle name="20% - Énfasis4 7_37. RESULTADO NEGOCIOS YOY" xfId="13095" xr:uid="{E462A7D5-0A01-4830-A57A-03B14D1D74CB}"/>
    <cellStyle name="20% - Énfasis4 8" xfId="13096" xr:uid="{C07550A9-7492-4371-904A-1CFD5B6837C2}"/>
    <cellStyle name="20% - Énfasis4 8 10" xfId="13097" xr:uid="{6055B089-C9F7-468E-95A8-81ACFE655FD0}"/>
    <cellStyle name="20% - Énfasis4 8 11" xfId="13098" xr:uid="{CF89D410-6A01-44BB-9968-0B858785385A}"/>
    <cellStyle name="20% - Énfasis4 8 12" xfId="13099" xr:uid="{51DAE10C-7432-4670-85A4-54D1C78BD589}"/>
    <cellStyle name="20% - Énfasis4 8 2" xfId="13100" xr:uid="{931C45A2-4F6D-47B1-A062-BFDD6D4C9AB2}"/>
    <cellStyle name="20% - Énfasis4 8 2 10" xfId="13101" xr:uid="{64D7A1C3-CFD2-4DC8-B006-B350D5FCA794}"/>
    <cellStyle name="20% - Énfasis4 8 2 11" xfId="13102" xr:uid="{47DBA3E4-152A-4699-9171-58162AEA140F}"/>
    <cellStyle name="20% - Énfasis4 8 2 2" xfId="13103" xr:uid="{D09AA369-755B-47E7-94CF-F75D98FF68C2}"/>
    <cellStyle name="20% - Énfasis4 8 2 2 2" xfId="13104" xr:uid="{8FD1A40F-8C77-4739-8566-937A012145BD}"/>
    <cellStyle name="20% - Énfasis4 8 2 2 2 2" xfId="13105" xr:uid="{88BFD42E-8D11-4113-8010-1885D9204193}"/>
    <cellStyle name="20% - Énfasis4 8 2 2 2 2 2" xfId="13106" xr:uid="{D09E74EE-F859-4075-8D78-4D9620ADEB1E}"/>
    <cellStyle name="20% - Énfasis4 8 2 2 2 2 2 2" xfId="13107" xr:uid="{17EF76A6-E6B2-4954-9C89-82F34F81A44C}"/>
    <cellStyle name="20% - Énfasis4 8 2 2 2 2 2 2 2" xfId="13108" xr:uid="{14294D86-1549-4624-BA6E-E107280C08E6}"/>
    <cellStyle name="20% - Énfasis4 8 2 2 2 2 2 3" xfId="13109" xr:uid="{1EC814AD-1903-4DDE-87E5-3F19E348DA94}"/>
    <cellStyle name="20% - Énfasis4 8 2 2 2 2 3" xfId="13110" xr:uid="{77994EC0-D370-4008-A5BE-E7865D05AD3D}"/>
    <cellStyle name="20% - Énfasis4 8 2 2 2 2 3 2" xfId="13111" xr:uid="{7249CCD0-0BB6-4168-9E2B-4804FE266870}"/>
    <cellStyle name="20% - Énfasis4 8 2 2 2 2 4" xfId="13112" xr:uid="{E9CF8E52-A975-49DA-8629-A410A25773E4}"/>
    <cellStyle name="20% - Énfasis4 8 2 2 2 3" xfId="13113" xr:uid="{71E96226-4D9A-43EB-94C4-D0269D455551}"/>
    <cellStyle name="20% - Énfasis4 8 2 2 2 3 2" xfId="13114" xr:uid="{C20BEA89-324B-4406-A21B-B12F548EF859}"/>
    <cellStyle name="20% - Énfasis4 8 2 2 2 3 2 2" xfId="13115" xr:uid="{D3C074EA-813F-4D41-B2F5-0B6FEF5A698F}"/>
    <cellStyle name="20% - Énfasis4 8 2 2 2 3 3" xfId="13116" xr:uid="{5695EE9E-62C1-498C-8BAF-F7D961B56220}"/>
    <cellStyle name="20% - Énfasis4 8 2 2 2 4" xfId="13117" xr:uid="{E01C2C62-8B0F-47A8-8339-970C27853F47}"/>
    <cellStyle name="20% - Énfasis4 8 2 2 2 4 2" xfId="13118" xr:uid="{AD3E868A-4ECA-476E-8D2D-5FDC0EA2AFA5}"/>
    <cellStyle name="20% - Énfasis4 8 2 2 2 5" xfId="13119" xr:uid="{B9657CD4-5690-4166-8479-F3B87F0AB596}"/>
    <cellStyle name="20% - Énfasis4 8 2 2 3" xfId="13120" xr:uid="{15BF6820-2BFE-4DA1-A488-6EF42E3B65D4}"/>
    <cellStyle name="20% - Énfasis4 8 2 2 3 2" xfId="13121" xr:uid="{B1E4EBD2-FAB3-4CAD-9959-520674477E82}"/>
    <cellStyle name="20% - Énfasis4 8 2 2 3 2 2" xfId="13122" xr:uid="{5D74A7BF-DFCE-4E6E-8C2E-A6DA948A61A0}"/>
    <cellStyle name="20% - Énfasis4 8 2 2 3 2 2 2" xfId="13123" xr:uid="{1DF8207B-ACCD-47B4-B5AC-09E4F4B2808F}"/>
    <cellStyle name="20% - Énfasis4 8 2 2 3 2 3" xfId="13124" xr:uid="{4C98B562-FBCE-455F-8564-1354E02B46B0}"/>
    <cellStyle name="20% - Énfasis4 8 2 2 3 3" xfId="13125" xr:uid="{52BA7E47-6DD7-492E-81E3-85950DB736E2}"/>
    <cellStyle name="20% - Énfasis4 8 2 2 3 3 2" xfId="13126" xr:uid="{8CD24648-0DB3-4B53-9348-7D5E028D5EA4}"/>
    <cellStyle name="20% - Énfasis4 8 2 2 3 4" xfId="13127" xr:uid="{1B598D6C-3DD7-4AE5-A97D-2B5D19554477}"/>
    <cellStyle name="20% - Énfasis4 8 2 2 4" xfId="13128" xr:uid="{D32AF821-E0A3-46C0-B6EC-EC43B3D550DB}"/>
    <cellStyle name="20% - Énfasis4 8 2 2 4 2" xfId="13129" xr:uid="{6B07012B-FD5C-4CC0-A558-BC7A1455D091}"/>
    <cellStyle name="20% - Énfasis4 8 2 2 4 2 2" xfId="13130" xr:uid="{A9824B2F-9983-40F1-8FE4-49A085D6A327}"/>
    <cellStyle name="20% - Énfasis4 8 2 2 4 3" xfId="13131" xr:uid="{6E4CEED9-6B46-4A40-8D0E-4959D4928A5F}"/>
    <cellStyle name="20% - Énfasis4 8 2 2 5" xfId="13132" xr:uid="{3AC703C3-9010-4BBE-B467-42BF61B0B2C0}"/>
    <cellStyle name="20% - Énfasis4 8 2 2 5 2" xfId="13133" xr:uid="{37BD20D5-0728-4EE8-A158-F466B173517A}"/>
    <cellStyle name="20% - Énfasis4 8 2 2 6" xfId="13134" xr:uid="{898A8007-3308-44FF-A202-CD857716C2E7}"/>
    <cellStyle name="20% - Énfasis4 8 2 3" xfId="13135" xr:uid="{C6D01E71-17AD-41FC-A661-C4AB28542FB9}"/>
    <cellStyle name="20% - Énfasis4 8 2 3 2" xfId="13136" xr:uid="{C093726E-8A76-49C8-A203-78D74EB818D3}"/>
    <cellStyle name="20% - Énfasis4 8 2 3 2 2" xfId="13137" xr:uid="{FC00EB2B-2F79-40D8-B8ED-29B9CB344C5B}"/>
    <cellStyle name="20% - Énfasis4 8 2 3 2 2 2" xfId="13138" xr:uid="{1EF68F89-CF6C-4443-98AF-C86CA1B005CD}"/>
    <cellStyle name="20% - Énfasis4 8 2 3 2 2 2 2" xfId="13139" xr:uid="{4DB5409A-76D7-4F63-8E37-5BEB3F73EEC5}"/>
    <cellStyle name="20% - Énfasis4 8 2 3 2 2 3" xfId="13140" xr:uid="{8C8165C7-2033-4E09-B2A8-D54C1120924F}"/>
    <cellStyle name="20% - Énfasis4 8 2 3 2 3" xfId="13141" xr:uid="{E0F9FF82-645E-427A-915E-BA4CE45DA680}"/>
    <cellStyle name="20% - Énfasis4 8 2 3 2 3 2" xfId="13142" xr:uid="{7DFCA4C9-054C-49C6-9A7D-13F28644560E}"/>
    <cellStyle name="20% - Énfasis4 8 2 3 2 4" xfId="13143" xr:uid="{B7B73295-1EB5-4ECA-94FE-AC995DE4C04D}"/>
    <cellStyle name="20% - Énfasis4 8 2 3 3" xfId="13144" xr:uid="{5867CCD5-4918-457F-B00E-0B08B6396F51}"/>
    <cellStyle name="20% - Énfasis4 8 2 3 3 2" xfId="13145" xr:uid="{AF9D2946-E8EC-4457-B993-FC4251DDB6CE}"/>
    <cellStyle name="20% - Énfasis4 8 2 3 3 2 2" xfId="13146" xr:uid="{59355EBF-3001-4E47-8589-2ADE6620CDE7}"/>
    <cellStyle name="20% - Énfasis4 8 2 3 3 3" xfId="13147" xr:uid="{D4657455-3CF6-4D26-AFB0-5D002D23BFDB}"/>
    <cellStyle name="20% - Énfasis4 8 2 3 4" xfId="13148" xr:uid="{67F508B0-19A2-4ACB-9A26-A146C8A5CFE9}"/>
    <cellStyle name="20% - Énfasis4 8 2 3 4 2" xfId="13149" xr:uid="{57AA5F99-EED8-4185-8F18-9F7174232FA3}"/>
    <cellStyle name="20% - Énfasis4 8 2 3 5" xfId="13150" xr:uid="{D5428B51-EB19-4A11-A37E-15EE7472432E}"/>
    <cellStyle name="20% - Énfasis4 8 2 4" xfId="13151" xr:uid="{0FEF3D11-D9BC-4BEA-979D-0B165B4C19A5}"/>
    <cellStyle name="20% - Énfasis4 8 2 4 2" xfId="13152" xr:uid="{D3C3F91C-ABB5-4DC3-A89A-7EA844608D99}"/>
    <cellStyle name="20% - Énfasis4 8 2 4 2 2" xfId="13153" xr:uid="{6E44FECE-02B2-4C0D-A2A8-E9A1399B2F91}"/>
    <cellStyle name="20% - Énfasis4 8 2 4 2 2 2" xfId="13154" xr:uid="{885A8B5A-49BA-4E53-9129-AD62022B71A5}"/>
    <cellStyle name="20% - Énfasis4 8 2 4 2 3" xfId="13155" xr:uid="{224C269B-47BA-4C4D-9028-859A525F4B3B}"/>
    <cellStyle name="20% - Énfasis4 8 2 4 3" xfId="13156" xr:uid="{D806F55B-4CA6-4472-8D96-DD55148A4981}"/>
    <cellStyle name="20% - Énfasis4 8 2 4 3 2" xfId="13157" xr:uid="{42BC5053-8C46-4BCA-91E2-3E919BB26973}"/>
    <cellStyle name="20% - Énfasis4 8 2 4 4" xfId="13158" xr:uid="{7D72309C-5A68-4EB2-A9F1-7C711F04F948}"/>
    <cellStyle name="20% - Énfasis4 8 2 5" xfId="13159" xr:uid="{682E0783-47E3-4364-A4BC-B1310F9FAA4F}"/>
    <cellStyle name="20% - Énfasis4 8 2 5 2" xfId="13160" xr:uid="{F51C633F-2AF7-4F23-893F-FF24B86AFCF8}"/>
    <cellStyle name="20% - Énfasis4 8 2 5 2 2" xfId="13161" xr:uid="{7D9DF553-DF73-4D43-8AA5-E171E7B7BC43}"/>
    <cellStyle name="20% - Énfasis4 8 2 5 3" xfId="13162" xr:uid="{8E1CB586-6A59-487E-AF5C-AC8DE3CD04DB}"/>
    <cellStyle name="20% - Énfasis4 8 2 6" xfId="13163" xr:uid="{19A4A1DD-E7C5-48A2-B35C-AA99791776C6}"/>
    <cellStyle name="20% - Énfasis4 8 2 6 2" xfId="13164" xr:uid="{48E1530E-2077-427C-AFCB-572A46DD900C}"/>
    <cellStyle name="20% - Énfasis4 8 2 7" xfId="13165" xr:uid="{DE585B44-5836-482E-90A6-532CDCE74289}"/>
    <cellStyle name="20% - Énfasis4 8 2 8" xfId="13166" xr:uid="{609D0E54-911F-4A73-8DA0-128342D5CCFE}"/>
    <cellStyle name="20% - Énfasis4 8 2 9" xfId="13167" xr:uid="{892342E2-0F6C-4122-8520-991C30AA775B}"/>
    <cellStyle name="20% - Énfasis4 8 2_37. RESULTADO NEGOCIOS YOY" xfId="13168" xr:uid="{ABCF0E2D-AD01-41E1-BD74-47AEE633E71F}"/>
    <cellStyle name="20% - Énfasis4 8 3" xfId="13169" xr:uid="{71CD6699-A06F-4139-9116-54745664F833}"/>
    <cellStyle name="20% - Énfasis4 8 3 2" xfId="13170" xr:uid="{DD999381-3547-47B6-A486-0BEBB987EC3C}"/>
    <cellStyle name="20% - Énfasis4 8 3 2 2" xfId="13171" xr:uid="{2ACC6943-DDFF-4B07-9C83-CA686C32C913}"/>
    <cellStyle name="20% - Énfasis4 8 3 2 2 2" xfId="13172" xr:uid="{D1AD696E-5E27-426F-AF8C-33DCD6B5B199}"/>
    <cellStyle name="20% - Énfasis4 8 3 2 2 2 2" xfId="13173" xr:uid="{24E44667-363F-4164-B9C9-0013F936DBA1}"/>
    <cellStyle name="20% - Énfasis4 8 3 2 2 2 2 2" xfId="13174" xr:uid="{B56F0FF5-1F67-4438-A221-88E4CE8BA9A1}"/>
    <cellStyle name="20% - Énfasis4 8 3 2 2 2 3" xfId="13175" xr:uid="{36D498C7-D662-4480-8DB9-544818C8BC6D}"/>
    <cellStyle name="20% - Énfasis4 8 3 2 2 3" xfId="13176" xr:uid="{9FA0F2FF-7C7D-4506-A2A7-A2EE8FCAB9E1}"/>
    <cellStyle name="20% - Énfasis4 8 3 2 2 3 2" xfId="13177" xr:uid="{01D3F263-0739-4B77-A919-887972688D9D}"/>
    <cellStyle name="20% - Énfasis4 8 3 2 2 4" xfId="13178" xr:uid="{CD3E0E1C-A248-40D2-BF9D-62676EF5B526}"/>
    <cellStyle name="20% - Énfasis4 8 3 2 3" xfId="13179" xr:uid="{F6D3E5C0-CC2E-4B29-8890-BE1ED19E51B9}"/>
    <cellStyle name="20% - Énfasis4 8 3 2 3 2" xfId="13180" xr:uid="{52CBFDB4-2B1A-4F77-9B95-E10E977FCF11}"/>
    <cellStyle name="20% - Énfasis4 8 3 2 3 2 2" xfId="13181" xr:uid="{6A28ECB7-A3A7-4A07-83CD-C387D26A0EFF}"/>
    <cellStyle name="20% - Énfasis4 8 3 2 3 3" xfId="13182" xr:uid="{2900562B-78A8-442A-B5B7-A269C811AC22}"/>
    <cellStyle name="20% - Énfasis4 8 3 2 4" xfId="13183" xr:uid="{A166AE99-5FB6-4866-A691-8A8FBED6A7FC}"/>
    <cellStyle name="20% - Énfasis4 8 3 2 4 2" xfId="13184" xr:uid="{D5F9F80A-A840-4395-9269-B8F5C7ECB613}"/>
    <cellStyle name="20% - Énfasis4 8 3 2 5" xfId="13185" xr:uid="{E52BF899-DD21-4E77-B85D-354A48E156FD}"/>
    <cellStyle name="20% - Énfasis4 8 3 3" xfId="13186" xr:uid="{F1CCB858-84A1-43D2-A4F2-D293E71BC4FC}"/>
    <cellStyle name="20% - Énfasis4 8 3 3 2" xfId="13187" xr:uid="{7027A90A-D42C-4C71-A3A1-6708E70BF583}"/>
    <cellStyle name="20% - Énfasis4 8 3 3 2 2" xfId="13188" xr:uid="{F0327ED7-3584-47E4-A2A9-C2B2E8D113FA}"/>
    <cellStyle name="20% - Énfasis4 8 3 3 2 2 2" xfId="13189" xr:uid="{9EE6FC58-2893-44D0-AEE8-BA720360938B}"/>
    <cellStyle name="20% - Énfasis4 8 3 3 2 3" xfId="13190" xr:uid="{33A6C87E-A7B6-46FF-8B8E-40B428BCBD50}"/>
    <cellStyle name="20% - Énfasis4 8 3 3 3" xfId="13191" xr:uid="{08EEE2E9-578E-410E-B411-E0F4EB4599AC}"/>
    <cellStyle name="20% - Énfasis4 8 3 3 3 2" xfId="13192" xr:uid="{0C405143-71DD-48FC-8A64-63D18EA1DA5A}"/>
    <cellStyle name="20% - Énfasis4 8 3 3 4" xfId="13193" xr:uid="{B8E37C70-F6A2-4B43-8A45-8AA696098AAA}"/>
    <cellStyle name="20% - Énfasis4 8 3 4" xfId="13194" xr:uid="{11CEC4F0-32A5-448A-B73E-024C490E503F}"/>
    <cellStyle name="20% - Énfasis4 8 3 4 2" xfId="13195" xr:uid="{C68DB912-BE0C-4C3D-9DB1-632D03E6368B}"/>
    <cellStyle name="20% - Énfasis4 8 3 4 2 2" xfId="13196" xr:uid="{F91F64BB-6429-4C0A-887F-4DF28FCB1A8C}"/>
    <cellStyle name="20% - Énfasis4 8 3 4 3" xfId="13197" xr:uid="{BF7FCA35-294B-468D-84FA-6DC671B1E510}"/>
    <cellStyle name="20% - Énfasis4 8 3 5" xfId="13198" xr:uid="{18C032EF-F0A1-4DB8-8153-6DC2C8CE38D0}"/>
    <cellStyle name="20% - Énfasis4 8 3 5 2" xfId="13199" xr:uid="{1F6E2AF1-6ED3-4F38-95CF-9EFF1353AE52}"/>
    <cellStyle name="20% - Énfasis4 8 3 6" xfId="13200" xr:uid="{52E6231A-D44C-4EE2-AB8D-23E156BC4504}"/>
    <cellStyle name="20% - Énfasis4 8 4" xfId="13201" xr:uid="{A6078A11-F13C-4728-93D6-8157D0A5F8F9}"/>
    <cellStyle name="20% - Énfasis4 8 4 2" xfId="13202" xr:uid="{5421ADE9-3AB5-47EE-AFF9-5D8496A71479}"/>
    <cellStyle name="20% - Énfasis4 8 4 2 2" xfId="13203" xr:uid="{B4622EE4-EE81-44F5-B368-79519334B662}"/>
    <cellStyle name="20% - Énfasis4 8 4 2 2 2" xfId="13204" xr:uid="{CBE51ED7-A73C-4D52-83BD-86D1F9603FB6}"/>
    <cellStyle name="20% - Énfasis4 8 4 2 2 2 2" xfId="13205" xr:uid="{35C341B6-668F-4D75-9DB6-795CD1EB2931}"/>
    <cellStyle name="20% - Énfasis4 8 4 2 2 3" xfId="13206" xr:uid="{AB975048-53CC-4AD1-ABC4-26D08F02A55B}"/>
    <cellStyle name="20% - Énfasis4 8 4 2 3" xfId="13207" xr:uid="{90862EB8-3673-446C-9B49-CFF16BBDCD06}"/>
    <cellStyle name="20% - Énfasis4 8 4 2 3 2" xfId="13208" xr:uid="{731EB558-694E-42D4-A307-7FDA34467694}"/>
    <cellStyle name="20% - Énfasis4 8 4 2 4" xfId="13209" xr:uid="{8D42726A-EDA7-42BA-A9B8-38BC7D66C4FF}"/>
    <cellStyle name="20% - Énfasis4 8 4 3" xfId="13210" xr:uid="{CAA18AE4-F953-4178-9B30-A7F949B5AF14}"/>
    <cellStyle name="20% - Énfasis4 8 4 3 2" xfId="13211" xr:uid="{9EB4EC36-ED00-4DAE-A574-BB8FA2DE3067}"/>
    <cellStyle name="20% - Énfasis4 8 4 3 2 2" xfId="13212" xr:uid="{5968B088-5BA5-46CF-8FBB-7E0331C3B389}"/>
    <cellStyle name="20% - Énfasis4 8 4 3 3" xfId="13213" xr:uid="{461E0B00-F0BA-4238-AADF-C3507451F311}"/>
    <cellStyle name="20% - Énfasis4 8 4 4" xfId="13214" xr:uid="{9A977CEA-7AEF-451D-BAD7-6995159C7540}"/>
    <cellStyle name="20% - Énfasis4 8 4 4 2" xfId="13215" xr:uid="{A569C95D-BDF8-4366-B13A-81FDFCC622CF}"/>
    <cellStyle name="20% - Énfasis4 8 4 5" xfId="13216" xr:uid="{67F13DD5-E22B-4F3D-A0AE-98A5FC5315F6}"/>
    <cellStyle name="20% - Énfasis4 8 5" xfId="13217" xr:uid="{93269930-77D2-43DF-B083-CC7B5222427B}"/>
    <cellStyle name="20% - Énfasis4 8 5 2" xfId="13218" xr:uid="{A23C3D56-C520-4419-A165-2CAEF6FCA3F2}"/>
    <cellStyle name="20% - Énfasis4 8 5 2 2" xfId="13219" xr:uid="{6B0951CE-9579-487C-BC52-0FD7B684D213}"/>
    <cellStyle name="20% - Énfasis4 8 5 2 2 2" xfId="13220" xr:uid="{E6603023-D511-473F-A15E-D34851AE8733}"/>
    <cellStyle name="20% - Énfasis4 8 5 2 3" xfId="13221" xr:uid="{51B56BF1-ED19-467D-B840-542D6B7AB828}"/>
    <cellStyle name="20% - Énfasis4 8 5 3" xfId="13222" xr:uid="{BEC4A2F1-6AB2-44EA-94B0-E549FCD57DD7}"/>
    <cellStyle name="20% - Énfasis4 8 5 3 2" xfId="13223" xr:uid="{6E9B3EC7-9470-4802-9EC9-AC6A1018D41C}"/>
    <cellStyle name="20% - Énfasis4 8 5 4" xfId="13224" xr:uid="{84CECC0D-3B91-4B78-A3E2-BF7541EBBFAA}"/>
    <cellStyle name="20% - Énfasis4 8 6" xfId="13225" xr:uid="{C3E3DA39-E061-464D-AB3E-BF145F3D1943}"/>
    <cellStyle name="20% - Énfasis4 8 6 2" xfId="13226" xr:uid="{549E8F7F-C555-4D28-8F3E-2E89AD84F6A7}"/>
    <cellStyle name="20% - Énfasis4 8 6 2 2" xfId="13227" xr:uid="{DCD1F371-4C88-45B0-9F7C-E460E131CD0B}"/>
    <cellStyle name="20% - Énfasis4 8 6 3" xfId="13228" xr:uid="{76C2F547-223F-4B66-A081-51B3538E9FA1}"/>
    <cellStyle name="20% - Énfasis4 8 7" xfId="13229" xr:uid="{6C45CAE5-FE53-446F-BBFC-0C42250B129D}"/>
    <cellStyle name="20% - Énfasis4 8 7 2" xfId="13230" xr:uid="{14115F17-A33D-41AF-8279-E380CB5CDD2C}"/>
    <cellStyle name="20% - Énfasis4 8 8" xfId="13231" xr:uid="{8F58208A-5233-410C-99A1-CA73684415F5}"/>
    <cellStyle name="20% - Énfasis4 8 9" xfId="13232" xr:uid="{3A3C59DF-F822-4DB3-AB19-917A5B5170A4}"/>
    <cellStyle name="20% - Énfasis4 8_37. RESULTADO NEGOCIOS YOY" xfId="13233" xr:uid="{7A1FF86C-65C9-4442-BE5C-ECA6D195703D}"/>
    <cellStyle name="20% - Énfasis4 9" xfId="13234" xr:uid="{B03D657F-ABFA-46CB-8AE9-4D0FECE698F6}"/>
    <cellStyle name="20% - Énfasis4 9 10" xfId="13235" xr:uid="{564D5B50-F887-4796-9346-29C9A6326098}"/>
    <cellStyle name="20% - Énfasis4 9 11" xfId="13236" xr:uid="{92E9AB10-558C-412A-9DD7-DE29F83A7D94}"/>
    <cellStyle name="20% - Énfasis4 9 12" xfId="13237" xr:uid="{A82DFF57-8BA8-4CC5-A1B0-103EF00C5239}"/>
    <cellStyle name="20% - Énfasis4 9 2" xfId="13238" xr:uid="{92C4CEB3-E4D4-471D-9DD0-2BA6786CA4BC}"/>
    <cellStyle name="20% - Énfasis4 9 2 10" xfId="13239" xr:uid="{6465F097-CB4D-4D37-9D39-03808D18E7EF}"/>
    <cellStyle name="20% - Énfasis4 9 2 11" xfId="13240" xr:uid="{5BFFCBEC-E4E6-4190-9727-30CD2827A3E5}"/>
    <cellStyle name="20% - Énfasis4 9 2 2" xfId="13241" xr:uid="{362B2810-700B-4DCB-935D-2E997C8FE242}"/>
    <cellStyle name="20% - Énfasis4 9 2 2 2" xfId="13242" xr:uid="{66042AA4-DE62-491F-9BB5-001EA953B9DC}"/>
    <cellStyle name="20% - Énfasis4 9 2 2 2 2" xfId="13243" xr:uid="{8855560B-3558-445C-94C2-D47D1DDB3F76}"/>
    <cellStyle name="20% - Énfasis4 9 2 2 2 2 2" xfId="13244" xr:uid="{F07308B7-3BAE-4E6F-8879-BE784CD13290}"/>
    <cellStyle name="20% - Énfasis4 9 2 2 2 2 2 2" xfId="13245" xr:uid="{2BC770A3-5309-43C6-8C58-4A8D43FEEAB8}"/>
    <cellStyle name="20% - Énfasis4 9 2 2 2 2 2 2 2" xfId="13246" xr:uid="{48E4881D-D409-4ED8-A07B-645014C6627C}"/>
    <cellStyle name="20% - Énfasis4 9 2 2 2 2 2 3" xfId="13247" xr:uid="{CF2B73E5-4063-4299-930A-F02E385B613B}"/>
    <cellStyle name="20% - Énfasis4 9 2 2 2 2 3" xfId="13248" xr:uid="{487EF783-7803-4B00-AB97-3B11F0C25FEC}"/>
    <cellStyle name="20% - Énfasis4 9 2 2 2 2 3 2" xfId="13249" xr:uid="{D1A9A521-19C0-48A8-801C-E171897E8655}"/>
    <cellStyle name="20% - Énfasis4 9 2 2 2 2 4" xfId="13250" xr:uid="{FC1E1919-0B04-4B10-B23D-05803679C305}"/>
    <cellStyle name="20% - Énfasis4 9 2 2 2 3" xfId="13251" xr:uid="{1BFF92A5-FF9F-4613-A2D0-A567729673DB}"/>
    <cellStyle name="20% - Énfasis4 9 2 2 2 3 2" xfId="13252" xr:uid="{6B4A9CC3-0356-4DF2-BA0A-B669DB7D4735}"/>
    <cellStyle name="20% - Énfasis4 9 2 2 2 3 2 2" xfId="13253" xr:uid="{56770FD5-5CA1-439D-AB4A-1DA8945D9B2F}"/>
    <cellStyle name="20% - Énfasis4 9 2 2 2 3 3" xfId="13254" xr:uid="{172DA8C9-C5F3-4299-9D2B-DF22FD36F901}"/>
    <cellStyle name="20% - Énfasis4 9 2 2 2 4" xfId="13255" xr:uid="{BC5942E4-47CC-4A3C-9855-04A53110C82F}"/>
    <cellStyle name="20% - Énfasis4 9 2 2 2 4 2" xfId="13256" xr:uid="{F72B75AD-C410-452C-AD85-27A4ED36908D}"/>
    <cellStyle name="20% - Énfasis4 9 2 2 2 5" xfId="13257" xr:uid="{B900C9D2-251F-4F6C-8F2D-40E80DA32160}"/>
    <cellStyle name="20% - Énfasis4 9 2 2 3" xfId="13258" xr:uid="{4BF86BF9-6D15-45FA-9A98-A486CEB1131D}"/>
    <cellStyle name="20% - Énfasis4 9 2 2 3 2" xfId="13259" xr:uid="{96ED5CED-0C0C-4A40-9036-AD518C9FCE56}"/>
    <cellStyle name="20% - Énfasis4 9 2 2 3 2 2" xfId="13260" xr:uid="{AF180F13-0CBF-401C-9E84-DCCB15CF9AE7}"/>
    <cellStyle name="20% - Énfasis4 9 2 2 3 2 2 2" xfId="13261" xr:uid="{C48D62DA-04B7-490A-9831-004B904FE33C}"/>
    <cellStyle name="20% - Énfasis4 9 2 2 3 2 3" xfId="13262" xr:uid="{1B612095-E47A-4FFA-9C99-8DE0BD74B9FC}"/>
    <cellStyle name="20% - Énfasis4 9 2 2 3 3" xfId="13263" xr:uid="{AE719809-5FAF-4F60-8165-B4619F27A556}"/>
    <cellStyle name="20% - Énfasis4 9 2 2 3 3 2" xfId="13264" xr:uid="{EE5AC0C0-56EB-4D12-9DF4-4B84EDBFEC31}"/>
    <cellStyle name="20% - Énfasis4 9 2 2 3 4" xfId="13265" xr:uid="{BE018FF2-EBAF-4B7F-A3C8-ECA9240258F7}"/>
    <cellStyle name="20% - Énfasis4 9 2 2 4" xfId="13266" xr:uid="{78C04DF6-265C-401C-9568-0A1E62699788}"/>
    <cellStyle name="20% - Énfasis4 9 2 2 4 2" xfId="13267" xr:uid="{1951C118-3A28-4111-9CB5-934757E6E187}"/>
    <cellStyle name="20% - Énfasis4 9 2 2 4 2 2" xfId="13268" xr:uid="{6F08B700-8DD5-485E-8225-2C6C8578E942}"/>
    <cellStyle name="20% - Énfasis4 9 2 2 4 3" xfId="13269" xr:uid="{098DB908-DB03-47A3-931B-64EBBB4BDFC8}"/>
    <cellStyle name="20% - Énfasis4 9 2 2 5" xfId="13270" xr:uid="{CB95DAEE-3597-41CA-98E3-1FA7079EB792}"/>
    <cellStyle name="20% - Énfasis4 9 2 2 5 2" xfId="13271" xr:uid="{8C360207-C784-4C03-A903-3A5909BBB5D8}"/>
    <cellStyle name="20% - Énfasis4 9 2 2 6" xfId="13272" xr:uid="{1969907B-3D04-416D-8666-85A6F77D3B70}"/>
    <cellStyle name="20% - Énfasis4 9 2 3" xfId="13273" xr:uid="{AB46C267-DE98-4D36-BCCD-2DE17444237E}"/>
    <cellStyle name="20% - Énfasis4 9 2 3 2" xfId="13274" xr:uid="{0FE4E139-53FA-4A8D-BBA3-D1579384E1F3}"/>
    <cellStyle name="20% - Énfasis4 9 2 3 2 2" xfId="13275" xr:uid="{EF608283-0F19-4F6E-8832-F7D3EF37308D}"/>
    <cellStyle name="20% - Énfasis4 9 2 3 2 2 2" xfId="13276" xr:uid="{B2CF0033-83CD-449A-8E27-045C34E48876}"/>
    <cellStyle name="20% - Énfasis4 9 2 3 2 2 2 2" xfId="13277" xr:uid="{E414CE71-0DCF-4E85-B294-E67E7A22CFE8}"/>
    <cellStyle name="20% - Énfasis4 9 2 3 2 2 3" xfId="13278" xr:uid="{D260D898-A890-4596-9A15-CC14FE661867}"/>
    <cellStyle name="20% - Énfasis4 9 2 3 2 3" xfId="13279" xr:uid="{66E23935-B49E-417B-8912-57BB1AF5EF3F}"/>
    <cellStyle name="20% - Énfasis4 9 2 3 2 3 2" xfId="13280" xr:uid="{77035B11-F49D-4A72-90BB-795C1A7B0059}"/>
    <cellStyle name="20% - Énfasis4 9 2 3 2 4" xfId="13281" xr:uid="{6925F571-CBA9-401A-B041-DD70B3656FC7}"/>
    <cellStyle name="20% - Énfasis4 9 2 3 3" xfId="13282" xr:uid="{41F24CC5-16FD-4D02-8A6C-66C2C0A3BEA2}"/>
    <cellStyle name="20% - Énfasis4 9 2 3 3 2" xfId="13283" xr:uid="{7B865A3F-FC54-4E44-B0DE-FB02473B52E6}"/>
    <cellStyle name="20% - Énfasis4 9 2 3 3 2 2" xfId="13284" xr:uid="{BE5D1714-6936-4C4C-8E6D-DED4F2094496}"/>
    <cellStyle name="20% - Énfasis4 9 2 3 3 3" xfId="13285" xr:uid="{BEAC635C-DD83-47AE-8DFC-1EE78BD95E21}"/>
    <cellStyle name="20% - Énfasis4 9 2 3 4" xfId="13286" xr:uid="{66717507-CDC6-4643-9FA0-B5EFCB28084E}"/>
    <cellStyle name="20% - Énfasis4 9 2 3 4 2" xfId="13287" xr:uid="{F3A9E562-20C5-411D-ADF7-D297DEC9823C}"/>
    <cellStyle name="20% - Énfasis4 9 2 3 5" xfId="13288" xr:uid="{FB12197D-9BCC-4067-A557-BEAE802BB7C4}"/>
    <cellStyle name="20% - Énfasis4 9 2 4" xfId="13289" xr:uid="{26807DB6-E19C-4ED2-B370-4BD80F60FEE9}"/>
    <cellStyle name="20% - Énfasis4 9 2 4 2" xfId="13290" xr:uid="{57BA0FCA-63FE-4A48-945D-A2B7AC639764}"/>
    <cellStyle name="20% - Énfasis4 9 2 4 2 2" xfId="13291" xr:uid="{607338CD-65C3-49B5-BAEA-79B142CDB225}"/>
    <cellStyle name="20% - Énfasis4 9 2 4 2 2 2" xfId="13292" xr:uid="{0D7EA493-D6D7-4A4F-9F61-56A42C26AFAF}"/>
    <cellStyle name="20% - Énfasis4 9 2 4 2 3" xfId="13293" xr:uid="{F0623FCF-5533-452B-BAE3-EA6F2AFD26C3}"/>
    <cellStyle name="20% - Énfasis4 9 2 4 3" xfId="13294" xr:uid="{FE5DA4AF-5979-4CC1-BFFF-C90D00F92383}"/>
    <cellStyle name="20% - Énfasis4 9 2 4 3 2" xfId="13295" xr:uid="{2F72FDCC-2101-49F8-82F8-4439C515CD37}"/>
    <cellStyle name="20% - Énfasis4 9 2 4 4" xfId="13296" xr:uid="{E16E8529-B0C3-441E-A6A0-BDD4B994C4F5}"/>
    <cellStyle name="20% - Énfasis4 9 2 5" xfId="13297" xr:uid="{CD77FD03-55AA-451F-8F81-393B0F99B811}"/>
    <cellStyle name="20% - Énfasis4 9 2 5 2" xfId="13298" xr:uid="{49496DD5-1B8D-42FB-9DD0-893828C9FA7F}"/>
    <cellStyle name="20% - Énfasis4 9 2 5 2 2" xfId="13299" xr:uid="{1E0A22D3-A85E-41A7-8621-192DC2B20F3B}"/>
    <cellStyle name="20% - Énfasis4 9 2 5 3" xfId="13300" xr:uid="{9DB09C14-305D-4FAB-9242-28CD2A6D9363}"/>
    <cellStyle name="20% - Énfasis4 9 2 6" xfId="13301" xr:uid="{5EB09825-39CC-4940-8B96-012E6D4B05BE}"/>
    <cellStyle name="20% - Énfasis4 9 2 6 2" xfId="13302" xr:uid="{7E611F04-4A88-4D61-BBDD-8BD7B558ADD5}"/>
    <cellStyle name="20% - Énfasis4 9 2 7" xfId="13303" xr:uid="{19BABCEB-92D6-458D-A6E6-B4B80DCEED80}"/>
    <cellStyle name="20% - Énfasis4 9 2 8" xfId="13304" xr:uid="{E310DAA1-8223-4BDF-9B78-045CA788A1D4}"/>
    <cellStyle name="20% - Énfasis4 9 2 9" xfId="13305" xr:uid="{9344A455-E6EA-492E-9274-7A4F1F6ED1DF}"/>
    <cellStyle name="20% - Énfasis4 9 2_37. RESULTADO NEGOCIOS YOY" xfId="13306" xr:uid="{FFFF859A-B1DC-4EB5-806D-4183A58C88F7}"/>
    <cellStyle name="20% - Énfasis4 9 3" xfId="13307" xr:uid="{E887C87A-3BFE-40BA-ADD2-04535EBC7C41}"/>
    <cellStyle name="20% - Énfasis4 9 3 2" xfId="13308" xr:uid="{4F80CBAD-F708-47FC-9B70-C8E6BE7405EB}"/>
    <cellStyle name="20% - Énfasis4 9 3 2 2" xfId="13309" xr:uid="{34D7F362-AFDE-43A9-A138-9AE90E5BAF86}"/>
    <cellStyle name="20% - Énfasis4 9 3 2 2 2" xfId="13310" xr:uid="{97E3C20C-C766-42F4-A227-C8E0E7A195AA}"/>
    <cellStyle name="20% - Énfasis4 9 3 2 2 2 2" xfId="13311" xr:uid="{E9CF4D58-4E89-480F-A70C-932FBDF783E4}"/>
    <cellStyle name="20% - Énfasis4 9 3 2 2 2 2 2" xfId="13312" xr:uid="{BEFA68F6-14F6-4E53-B6E5-677CFFB953F2}"/>
    <cellStyle name="20% - Énfasis4 9 3 2 2 2 3" xfId="13313" xr:uid="{182DAFA1-43D4-4D92-9232-392D1136B201}"/>
    <cellStyle name="20% - Énfasis4 9 3 2 2 3" xfId="13314" xr:uid="{0FAB157A-A0CF-460E-9C3C-7BB79A8E6642}"/>
    <cellStyle name="20% - Énfasis4 9 3 2 2 3 2" xfId="13315" xr:uid="{7C6C6A91-6208-462E-9FBC-8B2299729C02}"/>
    <cellStyle name="20% - Énfasis4 9 3 2 2 4" xfId="13316" xr:uid="{BF7E86EC-02DC-481D-A7BF-6E4FA2207CEB}"/>
    <cellStyle name="20% - Énfasis4 9 3 2 3" xfId="13317" xr:uid="{DE7D98C4-B1E4-4C06-85C1-7EEAEF343330}"/>
    <cellStyle name="20% - Énfasis4 9 3 2 3 2" xfId="13318" xr:uid="{3C51AAF6-C2A1-46C5-A7E6-8E98CFC0F607}"/>
    <cellStyle name="20% - Énfasis4 9 3 2 3 2 2" xfId="13319" xr:uid="{1AA39B6D-82D4-42B0-86F5-0EEFDA22F372}"/>
    <cellStyle name="20% - Énfasis4 9 3 2 3 3" xfId="13320" xr:uid="{FE078247-EC5A-4A33-B928-237794503B53}"/>
    <cellStyle name="20% - Énfasis4 9 3 2 4" xfId="13321" xr:uid="{67F24991-7FD3-4573-8AB9-05EE4B91A302}"/>
    <cellStyle name="20% - Énfasis4 9 3 2 4 2" xfId="13322" xr:uid="{E2EA1426-B70F-4E96-A693-E525B46E1F06}"/>
    <cellStyle name="20% - Énfasis4 9 3 2 5" xfId="13323" xr:uid="{70476F8F-ED9C-4EA9-9CA3-96C8B20F53C5}"/>
    <cellStyle name="20% - Énfasis4 9 3 3" xfId="13324" xr:uid="{E9EB9FA0-9DDB-41F2-BFAE-37B8694328B5}"/>
    <cellStyle name="20% - Énfasis4 9 3 3 2" xfId="13325" xr:uid="{D0765EA6-A7CA-47F1-8799-800FBCFBFB7F}"/>
    <cellStyle name="20% - Énfasis4 9 3 3 2 2" xfId="13326" xr:uid="{8CED7475-17A6-4580-BB90-C4725382D37E}"/>
    <cellStyle name="20% - Énfasis4 9 3 3 2 2 2" xfId="13327" xr:uid="{FBA6E6D8-2D52-45E9-B32C-30B35DA09167}"/>
    <cellStyle name="20% - Énfasis4 9 3 3 2 3" xfId="13328" xr:uid="{20ECCD70-B9E0-40B1-9821-5274DDE74B78}"/>
    <cellStyle name="20% - Énfasis4 9 3 3 3" xfId="13329" xr:uid="{C7C9C5FD-BC66-44BD-AB2D-5F1D589AF398}"/>
    <cellStyle name="20% - Énfasis4 9 3 3 3 2" xfId="13330" xr:uid="{918C5DA7-3785-45A6-8493-3652E1DCC6E4}"/>
    <cellStyle name="20% - Énfasis4 9 3 3 4" xfId="13331" xr:uid="{D53F6E0E-AC59-4A12-8591-AC3A0FAC9B45}"/>
    <cellStyle name="20% - Énfasis4 9 3 4" xfId="13332" xr:uid="{C17BB23F-5183-4CCF-925F-5BC2109827C2}"/>
    <cellStyle name="20% - Énfasis4 9 3 4 2" xfId="13333" xr:uid="{802234E9-0E80-45C3-AF8D-8C6AED3FF34D}"/>
    <cellStyle name="20% - Énfasis4 9 3 4 2 2" xfId="13334" xr:uid="{1A84E2C0-0F63-460B-A98D-141446B70656}"/>
    <cellStyle name="20% - Énfasis4 9 3 4 3" xfId="13335" xr:uid="{9B84C22F-7E00-4F65-B2B5-06C77A5AAF27}"/>
    <cellStyle name="20% - Énfasis4 9 3 5" xfId="13336" xr:uid="{E8651CDE-CFA5-41DC-9624-C345CCAA9FFF}"/>
    <cellStyle name="20% - Énfasis4 9 3 5 2" xfId="13337" xr:uid="{0A69ADA1-E442-4B46-8519-D46D4C6C3D6C}"/>
    <cellStyle name="20% - Énfasis4 9 3 6" xfId="13338" xr:uid="{16BBF93B-95D8-4FBC-B4E2-0D6694224134}"/>
    <cellStyle name="20% - Énfasis4 9 4" xfId="13339" xr:uid="{A03EC2C2-8D58-47C3-960E-13812F06369A}"/>
    <cellStyle name="20% - Énfasis4 9 4 2" xfId="13340" xr:uid="{6D0C1BDC-B8CA-46B8-8B2B-DCDFB1AB63A1}"/>
    <cellStyle name="20% - Énfasis4 9 4 2 2" xfId="13341" xr:uid="{66247142-FB0C-4AC7-9D9A-B5E3E39641F1}"/>
    <cellStyle name="20% - Énfasis4 9 4 2 2 2" xfId="13342" xr:uid="{241D6C0A-EA52-4553-83CA-D8FAE0FD6774}"/>
    <cellStyle name="20% - Énfasis4 9 4 2 2 2 2" xfId="13343" xr:uid="{62C8CF45-6DEC-44A4-AF00-8E9AF170E4B8}"/>
    <cellStyle name="20% - Énfasis4 9 4 2 2 3" xfId="13344" xr:uid="{C71250AE-E1A5-4201-A3E0-188FFD7C5A0E}"/>
    <cellStyle name="20% - Énfasis4 9 4 2 3" xfId="13345" xr:uid="{CACE0117-F01F-4A63-8ABC-6EA2C00F56D2}"/>
    <cellStyle name="20% - Énfasis4 9 4 2 3 2" xfId="13346" xr:uid="{2C9DDF34-CBF3-460E-B4FA-9A9FBB0E27CC}"/>
    <cellStyle name="20% - Énfasis4 9 4 2 4" xfId="13347" xr:uid="{1E4B3F3A-337C-4D52-B3CB-A2F7A25E36F2}"/>
    <cellStyle name="20% - Énfasis4 9 4 3" xfId="13348" xr:uid="{45A3976C-D87A-49CC-A8B1-EEDC0101AC5D}"/>
    <cellStyle name="20% - Énfasis4 9 4 3 2" xfId="13349" xr:uid="{AB2373B4-3C1A-455E-A077-DC0DB07E3932}"/>
    <cellStyle name="20% - Énfasis4 9 4 3 2 2" xfId="13350" xr:uid="{925633FF-A36E-4EE9-B31F-B86FA7BC3ECA}"/>
    <cellStyle name="20% - Énfasis4 9 4 3 3" xfId="13351" xr:uid="{CCBBD5D1-21B2-4ED4-941A-6130DCB3FD65}"/>
    <cellStyle name="20% - Énfasis4 9 4 4" xfId="13352" xr:uid="{EAB9C9A7-58F1-41DB-B5CD-310D4FA27F99}"/>
    <cellStyle name="20% - Énfasis4 9 4 4 2" xfId="13353" xr:uid="{18841D43-4B75-47BC-941F-DC359F6D92AD}"/>
    <cellStyle name="20% - Énfasis4 9 4 5" xfId="13354" xr:uid="{B7A4EC10-AA9F-4163-A682-5230BCB10FCF}"/>
    <cellStyle name="20% - Énfasis4 9 5" xfId="13355" xr:uid="{F47CC248-6BE4-40E1-8790-D5226021AC02}"/>
    <cellStyle name="20% - Énfasis4 9 5 2" xfId="13356" xr:uid="{59F2EA96-4A40-4C56-85AB-09E26A85ED5B}"/>
    <cellStyle name="20% - Énfasis4 9 5 2 2" xfId="13357" xr:uid="{4FCD9E1B-7A47-4A8A-8FA0-FD2FBF1F3C82}"/>
    <cellStyle name="20% - Énfasis4 9 5 2 2 2" xfId="13358" xr:uid="{2AF2DAA8-1428-49A0-87DB-D2E6CE929926}"/>
    <cellStyle name="20% - Énfasis4 9 5 2 3" xfId="13359" xr:uid="{6B1031C9-B02D-462A-BFB0-09EEFF3529AF}"/>
    <cellStyle name="20% - Énfasis4 9 5 3" xfId="13360" xr:uid="{38E0DB5D-0743-4D7D-A780-953E9E2C57BF}"/>
    <cellStyle name="20% - Énfasis4 9 5 3 2" xfId="13361" xr:uid="{4AE26862-9D84-4E8A-9241-1B42FB5D57AD}"/>
    <cellStyle name="20% - Énfasis4 9 5 4" xfId="13362" xr:uid="{9A890D83-325B-40A9-BDB6-B54F30064038}"/>
    <cellStyle name="20% - Énfasis4 9 6" xfId="13363" xr:uid="{FBBA414D-E8E8-4DE3-85EF-A13B01BA095A}"/>
    <cellStyle name="20% - Énfasis4 9 6 2" xfId="13364" xr:uid="{3FF6C257-9365-4928-8B90-2079478B1D78}"/>
    <cellStyle name="20% - Énfasis4 9 6 2 2" xfId="13365" xr:uid="{8A309B90-799D-4665-9219-45AFC817C7EF}"/>
    <cellStyle name="20% - Énfasis4 9 6 3" xfId="13366" xr:uid="{C46107AF-9D6D-4AC1-9292-9EC56888AAD5}"/>
    <cellStyle name="20% - Énfasis4 9 7" xfId="13367" xr:uid="{8DB6011B-B010-44A7-BB50-2BAB6922AEC4}"/>
    <cellStyle name="20% - Énfasis4 9 7 2" xfId="13368" xr:uid="{057CC941-C691-4DB9-8566-4AAFD0DE57F2}"/>
    <cellStyle name="20% - Énfasis4 9 8" xfId="13369" xr:uid="{D34F946D-DA93-4E99-ADB3-472F565F7203}"/>
    <cellStyle name="20% - Énfasis4 9 9" xfId="13370" xr:uid="{5BFF28F9-AE5B-40A8-AFFE-129D888FD972}"/>
    <cellStyle name="20% - Énfasis4 9_37. RESULTADO NEGOCIOS YOY" xfId="13371" xr:uid="{B14F8BD3-DFF5-4944-8E56-DA5A5DC3162D}"/>
    <cellStyle name="20% - Énfasis5 10" xfId="13372" xr:uid="{D5AF44EB-2183-4FB7-AE62-0B4924D57BAB}"/>
    <cellStyle name="20% - Énfasis5 10 10" xfId="13373" xr:uid="{804F991B-7521-4C3B-B7FF-A239C36E85B4}"/>
    <cellStyle name="20% - Énfasis5 10 11" xfId="13374" xr:uid="{0988E8DD-1596-4C1C-8A65-9A0FB346DB9E}"/>
    <cellStyle name="20% - Énfasis5 10 12" xfId="13375" xr:uid="{DC410421-BB7E-409A-BC73-B480B2892825}"/>
    <cellStyle name="20% - Énfasis5 10 2" xfId="13376" xr:uid="{CC390900-09DA-4E1A-882A-69EE3B9B6C75}"/>
    <cellStyle name="20% - Énfasis5 10 2 2" xfId="13377" xr:uid="{1BDA36AD-C2C5-4986-9E54-E756D64C7087}"/>
    <cellStyle name="20% - Énfasis5 10 2 2 2" xfId="13378" xr:uid="{040309C5-B165-4AE7-B023-1B03A27054F6}"/>
    <cellStyle name="20% - Énfasis5 10 2 2 2 2" xfId="13379" xr:uid="{4604AAB4-E517-4CE0-BF73-BC4F205A1754}"/>
    <cellStyle name="20% - Énfasis5 10 2 2 2 2 2" xfId="13380" xr:uid="{6D838C4A-CFAC-4CE0-8E00-57391A2B699C}"/>
    <cellStyle name="20% - Énfasis5 10 2 2 2 2 2 2" xfId="13381" xr:uid="{4340A7F1-BF29-4C9A-A484-E70933D82726}"/>
    <cellStyle name="20% - Énfasis5 10 2 2 2 2 2 2 2" xfId="13382" xr:uid="{BCB7329C-8343-4582-8892-2E823622D40D}"/>
    <cellStyle name="20% - Énfasis5 10 2 2 2 2 2 3" xfId="13383" xr:uid="{2D3B9F38-8B94-4728-B6D1-CC3A99016EAB}"/>
    <cellStyle name="20% - Énfasis5 10 2 2 2 2 3" xfId="13384" xr:uid="{A4AE2A93-2A89-4379-AEAF-1B2CA46070DE}"/>
    <cellStyle name="20% - Énfasis5 10 2 2 2 2 3 2" xfId="13385" xr:uid="{0D367128-4AEC-4334-B919-853647A21B2E}"/>
    <cellStyle name="20% - Énfasis5 10 2 2 2 2 4" xfId="13386" xr:uid="{F28EA7A5-B0B3-48A9-BECE-CE830DC15E1B}"/>
    <cellStyle name="20% - Énfasis5 10 2 2 2 3" xfId="13387" xr:uid="{C7ED9BC6-68BB-4A7D-B77E-DCA4E3F125A6}"/>
    <cellStyle name="20% - Énfasis5 10 2 2 2 3 2" xfId="13388" xr:uid="{A4D4DEB0-E2EF-4821-A9AA-1C0D09C2AF5C}"/>
    <cellStyle name="20% - Énfasis5 10 2 2 2 3 2 2" xfId="13389" xr:uid="{E21DADE4-6963-4633-AE98-F246F87736B2}"/>
    <cellStyle name="20% - Énfasis5 10 2 2 2 3 3" xfId="13390" xr:uid="{E890C9BB-0143-46D3-9D69-019CBCA6B6D5}"/>
    <cellStyle name="20% - Énfasis5 10 2 2 2 4" xfId="13391" xr:uid="{B28216C8-A547-4D3D-BC35-426CB3CDA90B}"/>
    <cellStyle name="20% - Énfasis5 10 2 2 2 4 2" xfId="13392" xr:uid="{BC905F82-D019-49E5-95B8-D893896472E8}"/>
    <cellStyle name="20% - Énfasis5 10 2 2 2 5" xfId="13393" xr:uid="{F1FDE8B5-F1CA-4D2D-AD59-5123BF5EBFE4}"/>
    <cellStyle name="20% - Énfasis5 10 2 2 3" xfId="13394" xr:uid="{E26D70AB-65AF-408B-8C7E-832E1A37F173}"/>
    <cellStyle name="20% - Énfasis5 10 2 2 3 2" xfId="13395" xr:uid="{B53422BA-F098-40FC-9958-84705B4004D7}"/>
    <cellStyle name="20% - Énfasis5 10 2 2 3 2 2" xfId="13396" xr:uid="{8D1A5A4F-A125-4839-AACB-7DFD15679683}"/>
    <cellStyle name="20% - Énfasis5 10 2 2 3 2 2 2" xfId="13397" xr:uid="{7EA3AAE2-776A-4925-848A-43A3C8BC29C4}"/>
    <cellStyle name="20% - Énfasis5 10 2 2 3 2 3" xfId="13398" xr:uid="{BEB7B8CC-58A0-4CEE-A2B3-33D5E0322F4F}"/>
    <cellStyle name="20% - Énfasis5 10 2 2 3 3" xfId="13399" xr:uid="{82869619-959C-47A3-AED4-4640558AC83C}"/>
    <cellStyle name="20% - Énfasis5 10 2 2 3 3 2" xfId="13400" xr:uid="{1C9908A2-6841-429C-944E-ED5EC3F88CAB}"/>
    <cellStyle name="20% - Énfasis5 10 2 2 3 4" xfId="13401" xr:uid="{DA210309-1877-4B23-8B44-D5B685FC10B2}"/>
    <cellStyle name="20% - Énfasis5 10 2 2 4" xfId="13402" xr:uid="{8950BCE9-31A9-4A43-A6A3-D071C44712FF}"/>
    <cellStyle name="20% - Énfasis5 10 2 2 4 2" xfId="13403" xr:uid="{93196D77-1228-4DB5-AB0D-AE351F573E85}"/>
    <cellStyle name="20% - Énfasis5 10 2 2 4 2 2" xfId="13404" xr:uid="{AB6222B4-71E7-4171-BFD9-8E9FF8924C48}"/>
    <cellStyle name="20% - Énfasis5 10 2 2 4 3" xfId="13405" xr:uid="{CD38D36C-F0E2-4AE7-995A-77F2AE01F37E}"/>
    <cellStyle name="20% - Énfasis5 10 2 2 5" xfId="13406" xr:uid="{5542FF41-04BD-4DE9-8C16-707FE379C661}"/>
    <cellStyle name="20% - Énfasis5 10 2 2 5 2" xfId="13407" xr:uid="{D44C7275-06B8-471F-9615-4334C6C84EB8}"/>
    <cellStyle name="20% - Énfasis5 10 2 2 6" xfId="13408" xr:uid="{F65F1E62-821D-4D8A-83AD-C28DCCA52D67}"/>
    <cellStyle name="20% - Énfasis5 10 2 3" xfId="13409" xr:uid="{738D071C-DBC9-4252-B93D-17AE67482712}"/>
    <cellStyle name="20% - Énfasis5 10 2 3 2" xfId="13410" xr:uid="{FA86CA54-BF47-43C3-A3BB-BB0182FEA71F}"/>
    <cellStyle name="20% - Énfasis5 10 2 3 2 2" xfId="13411" xr:uid="{88FE7134-C21F-427A-89D5-1C89F766F26C}"/>
    <cellStyle name="20% - Énfasis5 10 2 3 2 2 2" xfId="13412" xr:uid="{2D6301B2-E0A7-4219-B55F-BDB9399623C4}"/>
    <cellStyle name="20% - Énfasis5 10 2 3 2 2 2 2" xfId="13413" xr:uid="{55BF9DC9-118F-47B2-AE0F-75C2AD05759A}"/>
    <cellStyle name="20% - Énfasis5 10 2 3 2 2 3" xfId="13414" xr:uid="{F1199D9E-DC61-48A8-B174-603DA8C84B18}"/>
    <cellStyle name="20% - Énfasis5 10 2 3 2 3" xfId="13415" xr:uid="{7CA697CC-DDC1-4E34-81FF-8F477D9B8C02}"/>
    <cellStyle name="20% - Énfasis5 10 2 3 2 3 2" xfId="13416" xr:uid="{A3C9579B-2CFE-4933-B790-109B3308D2E4}"/>
    <cellStyle name="20% - Énfasis5 10 2 3 2 4" xfId="13417" xr:uid="{020D774B-3655-412E-94FA-BAD01D2CB3C3}"/>
    <cellStyle name="20% - Énfasis5 10 2 3 3" xfId="13418" xr:uid="{31280F4D-C17A-44E9-9EF8-F508674403D5}"/>
    <cellStyle name="20% - Énfasis5 10 2 3 3 2" xfId="13419" xr:uid="{A88D08DD-1B7A-4872-A58C-DBBB3B39B93A}"/>
    <cellStyle name="20% - Énfasis5 10 2 3 3 2 2" xfId="13420" xr:uid="{AA614CC6-5CDE-48C4-8ADE-9EBA495215FC}"/>
    <cellStyle name="20% - Énfasis5 10 2 3 3 3" xfId="13421" xr:uid="{07717CB9-28C1-406A-98CE-ECCD15172B74}"/>
    <cellStyle name="20% - Énfasis5 10 2 3 4" xfId="13422" xr:uid="{AD0750D8-C8A6-4E33-B59B-4D67C3460EDA}"/>
    <cellStyle name="20% - Énfasis5 10 2 3 4 2" xfId="13423" xr:uid="{F2EBB7DE-FE25-4DC8-8BF6-D607D58D6E33}"/>
    <cellStyle name="20% - Énfasis5 10 2 3 5" xfId="13424" xr:uid="{149A029E-AABB-4794-9145-921B5DC9BBF3}"/>
    <cellStyle name="20% - Énfasis5 10 2 4" xfId="13425" xr:uid="{2BC58087-FD90-44A0-BB97-37B8DEA64510}"/>
    <cellStyle name="20% - Énfasis5 10 2 4 2" xfId="13426" xr:uid="{CE54A8F7-E401-47D9-BF76-193943D1D727}"/>
    <cellStyle name="20% - Énfasis5 10 2 4 2 2" xfId="13427" xr:uid="{F8FA7A6C-90B0-4FFF-B393-B6C18AD2E181}"/>
    <cellStyle name="20% - Énfasis5 10 2 4 2 2 2" xfId="13428" xr:uid="{5D5AF5F2-1A54-4EAA-9080-3555AC6E7083}"/>
    <cellStyle name="20% - Énfasis5 10 2 4 2 3" xfId="13429" xr:uid="{745384FF-6264-42BC-99C2-82D348B8B116}"/>
    <cellStyle name="20% - Énfasis5 10 2 4 3" xfId="13430" xr:uid="{590BF7DC-361C-45BE-BB97-2E58553A22DD}"/>
    <cellStyle name="20% - Énfasis5 10 2 4 3 2" xfId="13431" xr:uid="{439782E0-6BF1-4E56-826A-C93BE1D99078}"/>
    <cellStyle name="20% - Énfasis5 10 2 4 4" xfId="13432" xr:uid="{63B2E98E-ECB8-47FC-A979-A5E2DE310602}"/>
    <cellStyle name="20% - Énfasis5 10 2 5" xfId="13433" xr:uid="{B8D90887-AD84-4AB8-B071-09FE9135FDDC}"/>
    <cellStyle name="20% - Énfasis5 10 2 5 2" xfId="13434" xr:uid="{23B5D27A-C5E7-46DD-BA3E-E42F713DB57C}"/>
    <cellStyle name="20% - Énfasis5 10 2 5 2 2" xfId="13435" xr:uid="{0050121B-BB06-49B8-843F-00F0F8C7250A}"/>
    <cellStyle name="20% - Énfasis5 10 2 5 3" xfId="13436" xr:uid="{B0D27452-6601-4A29-BFCE-BAD432851531}"/>
    <cellStyle name="20% - Énfasis5 10 2 6" xfId="13437" xr:uid="{269D6A0E-F108-400F-84FA-0C6A97E07B76}"/>
    <cellStyle name="20% - Énfasis5 10 2 6 2" xfId="13438" xr:uid="{5BF109F5-7EEA-41FD-9633-41BC6D42DAAE}"/>
    <cellStyle name="20% - Énfasis5 10 2 7" xfId="13439" xr:uid="{F4B28836-1042-4F69-BEFA-2F0A710120C0}"/>
    <cellStyle name="20% - Énfasis5 10 3" xfId="13440" xr:uid="{C521D781-228A-4BFA-9C1E-DB11A1A96C8C}"/>
    <cellStyle name="20% - Énfasis5 10 3 2" xfId="13441" xr:uid="{4AABBDB3-A2FD-4DC7-9D81-68BF51EA6B86}"/>
    <cellStyle name="20% - Énfasis5 10 3 2 2" xfId="13442" xr:uid="{2CCF0B83-0524-414D-B314-846C37F5A365}"/>
    <cellStyle name="20% - Énfasis5 10 3 2 2 2" xfId="13443" xr:uid="{E308EAA6-DE1B-435B-902F-9BE4270C5783}"/>
    <cellStyle name="20% - Énfasis5 10 3 2 2 2 2" xfId="13444" xr:uid="{2C16F842-77E6-4E13-BD00-D826D2EF07CF}"/>
    <cellStyle name="20% - Énfasis5 10 3 2 2 2 2 2" xfId="13445" xr:uid="{3E5B3BA3-32A2-4A1F-AED7-ED95C0562C65}"/>
    <cellStyle name="20% - Énfasis5 10 3 2 2 2 3" xfId="13446" xr:uid="{563B256D-0C4E-4FEE-A6DB-6AE13B628475}"/>
    <cellStyle name="20% - Énfasis5 10 3 2 2 3" xfId="13447" xr:uid="{DB8F0D26-F857-4766-8690-4B803C952C3A}"/>
    <cellStyle name="20% - Énfasis5 10 3 2 2 3 2" xfId="13448" xr:uid="{BAF541CF-BDDC-4ED0-A5D7-2BE583878E71}"/>
    <cellStyle name="20% - Énfasis5 10 3 2 2 4" xfId="13449" xr:uid="{447625E3-EC27-43E4-AFA7-250F66B88CA1}"/>
    <cellStyle name="20% - Énfasis5 10 3 2 3" xfId="13450" xr:uid="{7C0C6CF7-F551-450C-BC8E-F4CEA7C73004}"/>
    <cellStyle name="20% - Énfasis5 10 3 2 3 2" xfId="13451" xr:uid="{1A01CABA-A0F2-432F-8966-30C32990731C}"/>
    <cellStyle name="20% - Énfasis5 10 3 2 3 2 2" xfId="13452" xr:uid="{84CC03BB-AD50-4412-BEEF-A86BDC13EEBB}"/>
    <cellStyle name="20% - Énfasis5 10 3 2 3 3" xfId="13453" xr:uid="{90F4E5E0-111C-4407-9C9E-A52058109DD4}"/>
    <cellStyle name="20% - Énfasis5 10 3 2 4" xfId="13454" xr:uid="{3450E3BC-BABC-4C7B-9305-1B2895541050}"/>
    <cellStyle name="20% - Énfasis5 10 3 2 4 2" xfId="13455" xr:uid="{AFABB165-5D90-452E-84D9-8669BF24B7B1}"/>
    <cellStyle name="20% - Énfasis5 10 3 2 5" xfId="13456" xr:uid="{AF195C5D-7796-41A8-955C-29080A27FE00}"/>
    <cellStyle name="20% - Énfasis5 10 3 3" xfId="13457" xr:uid="{50535A08-3BB4-4667-8C6B-64515806D80C}"/>
    <cellStyle name="20% - Énfasis5 10 3 3 2" xfId="13458" xr:uid="{D8756591-E865-45D9-8A27-C6BC2E5BF684}"/>
    <cellStyle name="20% - Énfasis5 10 3 3 2 2" xfId="13459" xr:uid="{B1448369-C4EC-455A-8E5C-923E9BE8C0B0}"/>
    <cellStyle name="20% - Énfasis5 10 3 3 2 2 2" xfId="13460" xr:uid="{B84523C3-8025-4103-BB84-64499E9CE424}"/>
    <cellStyle name="20% - Énfasis5 10 3 3 2 3" xfId="13461" xr:uid="{4038D390-2D94-453A-A734-545681AEC479}"/>
    <cellStyle name="20% - Énfasis5 10 3 3 3" xfId="13462" xr:uid="{25F35244-BE61-423A-9050-117C2B9B1669}"/>
    <cellStyle name="20% - Énfasis5 10 3 3 3 2" xfId="13463" xr:uid="{58EFED82-33F5-4401-934C-B41F2C153BD1}"/>
    <cellStyle name="20% - Énfasis5 10 3 3 4" xfId="13464" xr:uid="{C46F8954-6A02-41E0-888E-9C0934134EFC}"/>
    <cellStyle name="20% - Énfasis5 10 3 4" xfId="13465" xr:uid="{A9FB379A-5087-4A8F-99C9-9134FE26876C}"/>
    <cellStyle name="20% - Énfasis5 10 3 4 2" xfId="13466" xr:uid="{1F51072C-DC19-4419-82DD-645B630933F3}"/>
    <cellStyle name="20% - Énfasis5 10 3 4 2 2" xfId="13467" xr:uid="{84BB61FA-2A9B-4EE3-A6CD-B3C6715A18A2}"/>
    <cellStyle name="20% - Énfasis5 10 3 4 3" xfId="13468" xr:uid="{AD5AAA9A-829C-4CD8-BD7F-A953481BFDBD}"/>
    <cellStyle name="20% - Énfasis5 10 3 5" xfId="13469" xr:uid="{DEDA9CAF-8FA0-48EB-AE37-3021BAE7E762}"/>
    <cellStyle name="20% - Énfasis5 10 3 5 2" xfId="13470" xr:uid="{0275FCCE-2EB4-4647-A310-19403D2EECEC}"/>
    <cellStyle name="20% - Énfasis5 10 3 6" xfId="13471" xr:uid="{D85C1F99-4655-4E0F-94F8-6B11BFDD5ADA}"/>
    <cellStyle name="20% - Énfasis5 10 4" xfId="13472" xr:uid="{82DC8739-DE2B-41D9-9840-8F00B5DD3F82}"/>
    <cellStyle name="20% - Énfasis5 10 4 2" xfId="13473" xr:uid="{4E612103-DC40-4926-AA74-2B55156AE0C0}"/>
    <cellStyle name="20% - Énfasis5 10 4 2 2" xfId="13474" xr:uid="{31F6181D-C261-4AE0-A8FB-6BE9C11700AE}"/>
    <cellStyle name="20% - Énfasis5 10 4 2 2 2" xfId="13475" xr:uid="{7FC314C0-36C8-4354-95F5-E6D7CD2B0BDF}"/>
    <cellStyle name="20% - Énfasis5 10 4 2 2 2 2" xfId="13476" xr:uid="{1401D74A-1B29-4814-9906-4200C5124994}"/>
    <cellStyle name="20% - Énfasis5 10 4 2 2 3" xfId="13477" xr:uid="{6B99AA2C-F072-41A8-9057-4884EBED937D}"/>
    <cellStyle name="20% - Énfasis5 10 4 2 3" xfId="13478" xr:uid="{5B81AA19-105A-4824-8857-05E1FC4A1054}"/>
    <cellStyle name="20% - Énfasis5 10 4 2 3 2" xfId="13479" xr:uid="{567458A4-A78A-4F63-B388-0378D3927DC4}"/>
    <cellStyle name="20% - Énfasis5 10 4 2 4" xfId="13480" xr:uid="{684F90FA-A307-472B-8A9D-1870DBC05D17}"/>
    <cellStyle name="20% - Énfasis5 10 4 3" xfId="13481" xr:uid="{052A4D0A-CE13-4C73-BD3D-3479257A588E}"/>
    <cellStyle name="20% - Énfasis5 10 4 3 2" xfId="13482" xr:uid="{C2F6756E-E0AE-4AE1-8650-C7CCB2E146B8}"/>
    <cellStyle name="20% - Énfasis5 10 4 3 2 2" xfId="13483" xr:uid="{A83B16A0-1E71-43CF-A6B3-98CC4148C9E7}"/>
    <cellStyle name="20% - Énfasis5 10 4 3 3" xfId="13484" xr:uid="{C53A97EB-811B-4E0D-AEA9-73D28273429E}"/>
    <cellStyle name="20% - Énfasis5 10 4 4" xfId="13485" xr:uid="{07490C9B-EAF6-44F0-8733-6E18F1AF4729}"/>
    <cellStyle name="20% - Énfasis5 10 4 4 2" xfId="13486" xr:uid="{ED031240-262A-4543-B544-194ABFD0BA34}"/>
    <cellStyle name="20% - Énfasis5 10 4 5" xfId="13487" xr:uid="{9C521352-668B-4C4E-A88A-AD62B4EF4C43}"/>
    <cellStyle name="20% - Énfasis5 10 5" xfId="13488" xr:uid="{85C10BC0-0147-4901-8386-FA723643396A}"/>
    <cellStyle name="20% - Énfasis5 10 5 2" xfId="13489" xr:uid="{2D8E79D9-D2BD-4B4A-BD96-7393B2CDBD0A}"/>
    <cellStyle name="20% - Énfasis5 10 5 2 2" xfId="13490" xr:uid="{0676205C-6DA2-48F2-B9F5-B4BC17E6252C}"/>
    <cellStyle name="20% - Énfasis5 10 5 2 2 2" xfId="13491" xr:uid="{BF446094-811B-4DF3-A552-CF666A6BA02F}"/>
    <cellStyle name="20% - Énfasis5 10 5 2 3" xfId="13492" xr:uid="{B4D04744-B522-44C3-A084-23BF1067A035}"/>
    <cellStyle name="20% - Énfasis5 10 5 3" xfId="13493" xr:uid="{9EC1C81D-C45B-4B2C-91A0-24CAD090B3E2}"/>
    <cellStyle name="20% - Énfasis5 10 5 3 2" xfId="13494" xr:uid="{26F9E0BA-710D-4FD5-90E4-65C8AC153DD9}"/>
    <cellStyle name="20% - Énfasis5 10 5 4" xfId="13495" xr:uid="{E4670C8C-0766-418B-B1AE-84E5E1915F42}"/>
    <cellStyle name="20% - Énfasis5 10 6" xfId="13496" xr:uid="{20704B31-C609-42BA-A514-BC0931362EE2}"/>
    <cellStyle name="20% - Énfasis5 10 6 2" xfId="13497" xr:uid="{52BEEA58-E632-4BAB-B4A5-5EBDBA5C48E3}"/>
    <cellStyle name="20% - Énfasis5 10 6 2 2" xfId="13498" xr:uid="{BFF7EAC4-D801-4804-8C97-B87BF6CAC9F9}"/>
    <cellStyle name="20% - Énfasis5 10 6 3" xfId="13499" xr:uid="{1B1264DA-ECE7-4B22-8FA5-5F8890138109}"/>
    <cellStyle name="20% - Énfasis5 10 7" xfId="13500" xr:uid="{FFB28D0A-A64A-4696-BCA8-28987E115E6A}"/>
    <cellStyle name="20% - Énfasis5 10 7 2" xfId="13501" xr:uid="{53C24713-5D74-4B81-B67F-EEF1D50BCEBF}"/>
    <cellStyle name="20% - Énfasis5 10 8" xfId="13502" xr:uid="{CAA26C13-EEF4-44F5-89C7-2FF7050593C4}"/>
    <cellStyle name="20% - Énfasis5 10 9" xfId="13503" xr:uid="{71A04DA0-0098-40ED-979B-8C6BFD0664CB}"/>
    <cellStyle name="20% - Énfasis5 10_37. RESULTADO NEGOCIOS YOY" xfId="13504" xr:uid="{82CB90E4-2DC2-4F94-A654-2AE832201DB8}"/>
    <cellStyle name="20% - Énfasis5 11" xfId="13505" xr:uid="{30E3A26E-4510-456F-89A8-5A692FC495C8}"/>
    <cellStyle name="20% - Énfasis5 11 10" xfId="13506" xr:uid="{83851E1F-9319-4C88-9BE3-16D7104942B4}"/>
    <cellStyle name="20% - Énfasis5 11 11" xfId="13507" xr:uid="{C768F127-1DD5-4E26-81D6-582E16843B53}"/>
    <cellStyle name="20% - Énfasis5 11 12" xfId="13508" xr:uid="{BF293D57-9731-429F-92A7-72B0761DC08C}"/>
    <cellStyle name="20% - Énfasis5 11 2" xfId="13509" xr:uid="{60BFC685-E56D-4278-9ED4-61322BC40BD3}"/>
    <cellStyle name="20% - Énfasis5 11 2 2" xfId="13510" xr:uid="{6FF60A57-8E06-43A8-A098-6016FDC6CDF8}"/>
    <cellStyle name="20% - Énfasis5 11 2 2 2" xfId="13511" xr:uid="{D0388F2E-3451-4AAB-B3EB-7A5CF122BA85}"/>
    <cellStyle name="20% - Énfasis5 11 2 2 2 2" xfId="13512" xr:uid="{F5999B22-631F-46BB-B913-16649EDFC150}"/>
    <cellStyle name="20% - Énfasis5 11 2 2 2 2 2" xfId="13513" xr:uid="{68FAF0FC-02F8-46D2-AAEC-33369E802A28}"/>
    <cellStyle name="20% - Énfasis5 11 2 2 2 2 2 2" xfId="13514" xr:uid="{630265FD-0780-42E4-912B-917125064F39}"/>
    <cellStyle name="20% - Énfasis5 11 2 2 2 2 2 2 2" xfId="13515" xr:uid="{B711FB7A-DB48-4C62-86A7-92320EC0FF0D}"/>
    <cellStyle name="20% - Énfasis5 11 2 2 2 2 2 3" xfId="13516" xr:uid="{30CCF66E-CA0A-4907-82A1-2F8E65A5EEB1}"/>
    <cellStyle name="20% - Énfasis5 11 2 2 2 2 3" xfId="13517" xr:uid="{CF976058-2447-4A18-A523-D2ADA446A1C3}"/>
    <cellStyle name="20% - Énfasis5 11 2 2 2 2 3 2" xfId="13518" xr:uid="{BC47729F-4CA5-4EE6-A8B3-DCFB2A5C290E}"/>
    <cellStyle name="20% - Énfasis5 11 2 2 2 2 4" xfId="13519" xr:uid="{0F935A6C-9050-4F7B-B0CF-D7E4C8B999BC}"/>
    <cellStyle name="20% - Énfasis5 11 2 2 2 3" xfId="13520" xr:uid="{B752E71F-8DF8-4938-A6B7-26E2F68AD827}"/>
    <cellStyle name="20% - Énfasis5 11 2 2 2 3 2" xfId="13521" xr:uid="{CF28ACAB-D5AE-4D91-B51D-8FB5C26E5EAD}"/>
    <cellStyle name="20% - Énfasis5 11 2 2 2 3 2 2" xfId="13522" xr:uid="{C588B111-BB31-4505-97DD-24F610B571D8}"/>
    <cellStyle name="20% - Énfasis5 11 2 2 2 3 3" xfId="13523" xr:uid="{B37FF2A5-84A1-41AF-96FF-EC16E76DD873}"/>
    <cellStyle name="20% - Énfasis5 11 2 2 2 4" xfId="13524" xr:uid="{CE98CAFD-E522-4903-B06D-40D69D3F624E}"/>
    <cellStyle name="20% - Énfasis5 11 2 2 2 4 2" xfId="13525" xr:uid="{DC71D759-16C7-4AD5-9942-F60372DB6CF0}"/>
    <cellStyle name="20% - Énfasis5 11 2 2 2 5" xfId="13526" xr:uid="{21CC0893-3862-40AB-911B-10967405895A}"/>
    <cellStyle name="20% - Énfasis5 11 2 2 3" xfId="13527" xr:uid="{682669F7-2B7F-4E6F-9583-2A0573C4AA78}"/>
    <cellStyle name="20% - Énfasis5 11 2 2 3 2" xfId="13528" xr:uid="{564F80A4-1BCA-4FEC-A271-62996B496E6E}"/>
    <cellStyle name="20% - Énfasis5 11 2 2 3 2 2" xfId="13529" xr:uid="{EEE149F9-5993-4361-9DE9-A2081C6C13E4}"/>
    <cellStyle name="20% - Énfasis5 11 2 2 3 2 2 2" xfId="13530" xr:uid="{90593919-D84B-4108-98C1-841B45E68FE0}"/>
    <cellStyle name="20% - Énfasis5 11 2 2 3 2 3" xfId="13531" xr:uid="{051B53B2-F3F2-42EF-AC6C-9D63C8ACBB68}"/>
    <cellStyle name="20% - Énfasis5 11 2 2 3 3" xfId="13532" xr:uid="{61444846-4FEA-4685-A38E-1132AC95A12A}"/>
    <cellStyle name="20% - Énfasis5 11 2 2 3 3 2" xfId="13533" xr:uid="{D6335C4F-41FF-4A3A-B10B-D1D34661B7EA}"/>
    <cellStyle name="20% - Énfasis5 11 2 2 3 4" xfId="13534" xr:uid="{18AEF267-2E0D-44D1-BF44-051106BCC969}"/>
    <cellStyle name="20% - Énfasis5 11 2 2 4" xfId="13535" xr:uid="{550D531E-ADD1-42E1-B53B-E66F2560AE26}"/>
    <cellStyle name="20% - Énfasis5 11 2 2 4 2" xfId="13536" xr:uid="{BF18DCC2-5B27-4342-8862-47401904835D}"/>
    <cellStyle name="20% - Énfasis5 11 2 2 4 2 2" xfId="13537" xr:uid="{CB707D5B-F2C2-463B-9332-8D982C201FA7}"/>
    <cellStyle name="20% - Énfasis5 11 2 2 4 3" xfId="13538" xr:uid="{D6E6191A-9AE9-4A07-A9AA-AE64ED522676}"/>
    <cellStyle name="20% - Énfasis5 11 2 2 5" xfId="13539" xr:uid="{98D56CE9-B020-4944-B8D4-6F69D4AC6D6A}"/>
    <cellStyle name="20% - Énfasis5 11 2 2 5 2" xfId="13540" xr:uid="{4A74AE81-9E29-4365-8126-14C572368395}"/>
    <cellStyle name="20% - Énfasis5 11 2 2 6" xfId="13541" xr:uid="{06511D5B-F8E7-425E-846E-39E7892F55A2}"/>
    <cellStyle name="20% - Énfasis5 11 2 3" xfId="13542" xr:uid="{E38D16DC-BA63-4FA2-A706-04BC8C759430}"/>
    <cellStyle name="20% - Énfasis5 11 2 3 2" xfId="13543" xr:uid="{70C969E9-82E9-4A4A-9D71-18E01F2EBBE4}"/>
    <cellStyle name="20% - Énfasis5 11 2 3 2 2" xfId="13544" xr:uid="{8AFDEA88-E4D8-47C3-9380-8DCED31ED8DD}"/>
    <cellStyle name="20% - Énfasis5 11 2 3 2 2 2" xfId="13545" xr:uid="{1356D8E7-AD86-406D-A656-5D3FF3AAE5D9}"/>
    <cellStyle name="20% - Énfasis5 11 2 3 2 2 2 2" xfId="13546" xr:uid="{C1F45D5F-311D-4128-92B2-F2F4B95AA2BE}"/>
    <cellStyle name="20% - Énfasis5 11 2 3 2 2 3" xfId="13547" xr:uid="{03148A94-CC84-4DFB-AC39-751A4A493568}"/>
    <cellStyle name="20% - Énfasis5 11 2 3 2 3" xfId="13548" xr:uid="{FF85633C-AA2B-4E1E-AA92-B79545F8FCA5}"/>
    <cellStyle name="20% - Énfasis5 11 2 3 2 3 2" xfId="13549" xr:uid="{E1DE4704-94D0-4A3D-8717-EFE0884E99D5}"/>
    <cellStyle name="20% - Énfasis5 11 2 3 2 4" xfId="13550" xr:uid="{233AEB50-146D-42B5-95A8-63888FFB72A6}"/>
    <cellStyle name="20% - Énfasis5 11 2 3 3" xfId="13551" xr:uid="{BF2538C3-688B-4B94-95E2-E65ED29C4D35}"/>
    <cellStyle name="20% - Énfasis5 11 2 3 3 2" xfId="13552" xr:uid="{8EF54B00-2BB1-4673-99D8-FC836CCA0E86}"/>
    <cellStyle name="20% - Énfasis5 11 2 3 3 2 2" xfId="13553" xr:uid="{F7A5D6E8-8B82-40F4-8250-9C8C666C8882}"/>
    <cellStyle name="20% - Énfasis5 11 2 3 3 3" xfId="13554" xr:uid="{0F188710-4408-4C4F-BA6C-05A9C332BE94}"/>
    <cellStyle name="20% - Énfasis5 11 2 3 4" xfId="13555" xr:uid="{14672311-634E-4445-BF52-C56E29BB6527}"/>
    <cellStyle name="20% - Énfasis5 11 2 3 4 2" xfId="13556" xr:uid="{A273E7D6-8495-4BE9-A728-3341B213D828}"/>
    <cellStyle name="20% - Énfasis5 11 2 3 5" xfId="13557" xr:uid="{284F1622-D527-4B41-9A16-3827D18FB442}"/>
    <cellStyle name="20% - Énfasis5 11 2 4" xfId="13558" xr:uid="{EE1337BD-CFFB-4136-BE3B-A9FB7E17576C}"/>
    <cellStyle name="20% - Énfasis5 11 2 4 2" xfId="13559" xr:uid="{DE7D544A-4D45-48D6-BF9B-293DC43972FC}"/>
    <cellStyle name="20% - Énfasis5 11 2 4 2 2" xfId="13560" xr:uid="{26176341-3BCE-469D-8F07-1089A50C226E}"/>
    <cellStyle name="20% - Énfasis5 11 2 4 2 2 2" xfId="13561" xr:uid="{0BD8DB97-C467-4873-A4D8-48979E867246}"/>
    <cellStyle name="20% - Énfasis5 11 2 4 2 3" xfId="13562" xr:uid="{B0392BC0-7E29-4B5B-9218-BF31C85D3741}"/>
    <cellStyle name="20% - Énfasis5 11 2 4 3" xfId="13563" xr:uid="{B52FFB34-5A77-4A82-B7C9-B027560CF261}"/>
    <cellStyle name="20% - Énfasis5 11 2 4 3 2" xfId="13564" xr:uid="{E19F4F6D-1FE0-46FC-8D64-0EBD5613378D}"/>
    <cellStyle name="20% - Énfasis5 11 2 4 4" xfId="13565" xr:uid="{8544F4BC-8516-458F-B5C3-05803237B5DC}"/>
    <cellStyle name="20% - Énfasis5 11 2 5" xfId="13566" xr:uid="{9B7DC498-B5E4-4400-80EA-59B75C171EAC}"/>
    <cellStyle name="20% - Énfasis5 11 2 5 2" xfId="13567" xr:uid="{EACF1496-F4F2-42E5-8D52-F2346BEF6A37}"/>
    <cellStyle name="20% - Énfasis5 11 2 5 2 2" xfId="13568" xr:uid="{1403F451-D3C4-4C2D-9B30-4D3C411D8511}"/>
    <cellStyle name="20% - Énfasis5 11 2 5 3" xfId="13569" xr:uid="{C396C1F9-8A75-4D37-88A9-1339BF047E2F}"/>
    <cellStyle name="20% - Énfasis5 11 2 6" xfId="13570" xr:uid="{3DC6C5D2-EBF1-4C6E-881A-DC65A21503D3}"/>
    <cellStyle name="20% - Énfasis5 11 2 6 2" xfId="13571" xr:uid="{DDA7D46C-E57F-45DF-A5D5-C50A5C14FC5B}"/>
    <cellStyle name="20% - Énfasis5 11 2 7" xfId="13572" xr:uid="{8EA53941-A623-4DF2-9A35-C05B9AA0306E}"/>
    <cellStyle name="20% - Énfasis5 11 3" xfId="13573" xr:uid="{911BD40C-9121-4296-B4D3-BBC260FCDBA7}"/>
    <cellStyle name="20% - Énfasis5 11 3 2" xfId="13574" xr:uid="{E88D80F9-DC6E-4540-9B01-EAA54F375B80}"/>
    <cellStyle name="20% - Énfasis5 11 3 2 2" xfId="13575" xr:uid="{F4B06AAA-F155-4318-9B2E-282F99914327}"/>
    <cellStyle name="20% - Énfasis5 11 3 2 2 2" xfId="13576" xr:uid="{CEE91476-2129-4011-99CF-D14069008661}"/>
    <cellStyle name="20% - Énfasis5 11 3 2 2 2 2" xfId="13577" xr:uid="{86BBB15C-4E5F-4306-B726-C0D2294DDD00}"/>
    <cellStyle name="20% - Énfasis5 11 3 2 2 2 2 2" xfId="13578" xr:uid="{B378773A-5CED-4D32-B287-D0EB3987EA81}"/>
    <cellStyle name="20% - Énfasis5 11 3 2 2 2 3" xfId="13579" xr:uid="{9B7EA060-140B-4604-A024-C09BF90C3E42}"/>
    <cellStyle name="20% - Énfasis5 11 3 2 2 3" xfId="13580" xr:uid="{153329EB-F36F-4523-B76D-70CA09DDB819}"/>
    <cellStyle name="20% - Énfasis5 11 3 2 2 3 2" xfId="13581" xr:uid="{F970DB65-CBD0-4681-8A65-26E46A4CF2AB}"/>
    <cellStyle name="20% - Énfasis5 11 3 2 2 4" xfId="13582" xr:uid="{9BEA124E-1BD0-4C18-8CE8-BFBD12C9E652}"/>
    <cellStyle name="20% - Énfasis5 11 3 2 3" xfId="13583" xr:uid="{2D23514C-9127-49DD-96D7-83B8186B9C4E}"/>
    <cellStyle name="20% - Énfasis5 11 3 2 3 2" xfId="13584" xr:uid="{DD50194F-EB55-4E25-8218-59D5CDF26E3B}"/>
    <cellStyle name="20% - Énfasis5 11 3 2 3 2 2" xfId="13585" xr:uid="{17E49E5D-6BA4-4E58-8CF0-9B6A65ED7D75}"/>
    <cellStyle name="20% - Énfasis5 11 3 2 3 3" xfId="13586" xr:uid="{D9455B9A-5E5C-4996-ACB1-43BD8F657E5E}"/>
    <cellStyle name="20% - Énfasis5 11 3 2 4" xfId="13587" xr:uid="{04C74E4A-3091-48BB-85AE-56A8AD26CFC8}"/>
    <cellStyle name="20% - Énfasis5 11 3 2 4 2" xfId="13588" xr:uid="{5B4E6AA5-B9D7-4790-9BD3-39C354FA7A64}"/>
    <cellStyle name="20% - Énfasis5 11 3 2 5" xfId="13589" xr:uid="{FA1C9A75-27A1-455B-8288-050D3B04ECEF}"/>
    <cellStyle name="20% - Énfasis5 11 3 3" xfId="13590" xr:uid="{649D993B-F7E6-47BD-84DF-D87DEFCD5A33}"/>
    <cellStyle name="20% - Énfasis5 11 3 3 2" xfId="13591" xr:uid="{CAB24CF5-2821-4434-AEA7-31ABB0C0DF45}"/>
    <cellStyle name="20% - Énfasis5 11 3 3 2 2" xfId="13592" xr:uid="{B627CADA-3F4E-4258-967B-701A82B2545D}"/>
    <cellStyle name="20% - Énfasis5 11 3 3 2 2 2" xfId="13593" xr:uid="{28FDA011-71D9-43FD-9B01-075D202D958B}"/>
    <cellStyle name="20% - Énfasis5 11 3 3 2 3" xfId="13594" xr:uid="{3E4BCAD1-18C9-45B0-8E7A-8DAC457F45E5}"/>
    <cellStyle name="20% - Énfasis5 11 3 3 3" xfId="13595" xr:uid="{2425962D-D7A9-4575-902B-AFF3A8571746}"/>
    <cellStyle name="20% - Énfasis5 11 3 3 3 2" xfId="13596" xr:uid="{2C398064-3EA9-4F39-B1C5-BE5AAAC9A39A}"/>
    <cellStyle name="20% - Énfasis5 11 3 3 4" xfId="13597" xr:uid="{2230F560-88CD-48A8-A597-706DF2114BC4}"/>
    <cellStyle name="20% - Énfasis5 11 3 4" xfId="13598" xr:uid="{93FDE0DA-871F-4A3A-8EB8-476820099A43}"/>
    <cellStyle name="20% - Énfasis5 11 3 4 2" xfId="13599" xr:uid="{705D57B1-D874-440B-B51F-C01ABAB7C6B9}"/>
    <cellStyle name="20% - Énfasis5 11 3 4 2 2" xfId="13600" xr:uid="{CEC3A64F-F104-44FA-8EC5-98D2D3A1B558}"/>
    <cellStyle name="20% - Énfasis5 11 3 4 3" xfId="13601" xr:uid="{54989604-DCEB-43AD-A499-D7369D21A51D}"/>
    <cellStyle name="20% - Énfasis5 11 3 5" xfId="13602" xr:uid="{07F7619B-9C7C-4991-8260-9E008505C971}"/>
    <cellStyle name="20% - Énfasis5 11 3 5 2" xfId="13603" xr:uid="{5E9168A9-EAD9-43A6-8A32-D69B2422791D}"/>
    <cellStyle name="20% - Énfasis5 11 3 6" xfId="13604" xr:uid="{E13A1E45-650C-4BBE-B3E6-233866FD8263}"/>
    <cellStyle name="20% - Énfasis5 11 4" xfId="13605" xr:uid="{D88AF3FF-1996-42A6-8DF3-1D586D1339A5}"/>
    <cellStyle name="20% - Énfasis5 11 4 2" xfId="13606" xr:uid="{57B98E13-B5FB-4AF9-8888-2406CA53D665}"/>
    <cellStyle name="20% - Énfasis5 11 4 2 2" xfId="13607" xr:uid="{9A3F750D-63A0-4E36-B45F-741C166F8E8A}"/>
    <cellStyle name="20% - Énfasis5 11 4 2 2 2" xfId="13608" xr:uid="{54FA32AC-096B-4783-B5BB-914DB6C1BA66}"/>
    <cellStyle name="20% - Énfasis5 11 4 2 2 2 2" xfId="13609" xr:uid="{0A4DDA94-D6FA-4B64-845C-8C6F69C44309}"/>
    <cellStyle name="20% - Énfasis5 11 4 2 2 3" xfId="13610" xr:uid="{C879A1CA-B303-4059-A001-B2A8BC8CA043}"/>
    <cellStyle name="20% - Énfasis5 11 4 2 3" xfId="13611" xr:uid="{C298DA81-7BC3-4CB3-9C49-E38C3CA7162F}"/>
    <cellStyle name="20% - Énfasis5 11 4 2 3 2" xfId="13612" xr:uid="{4457A406-80CD-4CEC-8277-568EC9A7FDD6}"/>
    <cellStyle name="20% - Énfasis5 11 4 2 4" xfId="13613" xr:uid="{44A1DC67-6478-473E-8E17-1F7E1197539A}"/>
    <cellStyle name="20% - Énfasis5 11 4 3" xfId="13614" xr:uid="{533AD00D-215C-4163-94BF-7AC28F28A566}"/>
    <cellStyle name="20% - Énfasis5 11 4 3 2" xfId="13615" xr:uid="{27ACF218-18F2-4976-8642-A8F35025A823}"/>
    <cellStyle name="20% - Énfasis5 11 4 3 2 2" xfId="13616" xr:uid="{BFC3C812-346B-4D80-9F90-ED5D01A9DB14}"/>
    <cellStyle name="20% - Énfasis5 11 4 3 3" xfId="13617" xr:uid="{448CD1EB-6352-4327-90AF-31D4C6B26A49}"/>
    <cellStyle name="20% - Énfasis5 11 4 4" xfId="13618" xr:uid="{03C416AD-E41E-491E-B24F-3C3FF76F5999}"/>
    <cellStyle name="20% - Énfasis5 11 4 4 2" xfId="13619" xr:uid="{321C5C17-DD2D-4C03-BB7A-C96794147124}"/>
    <cellStyle name="20% - Énfasis5 11 4 5" xfId="13620" xr:uid="{A3949501-F745-490C-A01E-9101F9D8B89D}"/>
    <cellStyle name="20% - Énfasis5 11 5" xfId="13621" xr:uid="{2CA19FE0-6329-4400-BF57-145E019D070B}"/>
    <cellStyle name="20% - Énfasis5 11 5 2" xfId="13622" xr:uid="{A10F9930-1C05-44EF-98B6-096F05252FAE}"/>
    <cellStyle name="20% - Énfasis5 11 5 2 2" xfId="13623" xr:uid="{D651327C-CABE-4DE9-BD23-67DF08B1C86D}"/>
    <cellStyle name="20% - Énfasis5 11 5 2 2 2" xfId="13624" xr:uid="{1DB8594E-B397-4EE8-B06C-48445CC141CC}"/>
    <cellStyle name="20% - Énfasis5 11 5 2 3" xfId="13625" xr:uid="{0E54458B-4CA7-418C-BE1A-626327C524B7}"/>
    <cellStyle name="20% - Énfasis5 11 5 3" xfId="13626" xr:uid="{FEC3AAD8-BFB4-4440-BAB1-8578016AAE3D}"/>
    <cellStyle name="20% - Énfasis5 11 5 3 2" xfId="13627" xr:uid="{16050EBA-0ABF-437C-A51F-351F0E4539C7}"/>
    <cellStyle name="20% - Énfasis5 11 5 4" xfId="13628" xr:uid="{AEE944B4-EB6A-4776-8B58-C385ADAA5D31}"/>
    <cellStyle name="20% - Énfasis5 11 6" xfId="13629" xr:uid="{45B178DB-A914-4F37-8A6A-D3CBC30937B1}"/>
    <cellStyle name="20% - Énfasis5 11 6 2" xfId="13630" xr:uid="{E8DC4927-7D3A-4FBA-A5C2-79634A302B25}"/>
    <cellStyle name="20% - Énfasis5 11 6 2 2" xfId="13631" xr:uid="{C3FF8963-A925-4E7C-9987-93927A591664}"/>
    <cellStyle name="20% - Énfasis5 11 6 3" xfId="13632" xr:uid="{036AD794-FF6C-45EF-AAC2-61D79ADE61AD}"/>
    <cellStyle name="20% - Énfasis5 11 7" xfId="13633" xr:uid="{912D4EF2-F6DB-4462-A92B-38CBD18CA958}"/>
    <cellStyle name="20% - Énfasis5 11 7 2" xfId="13634" xr:uid="{4672E69D-3E9A-4A85-86E6-1E3C48E43542}"/>
    <cellStyle name="20% - Énfasis5 11 8" xfId="13635" xr:uid="{FB688379-51D2-434C-BB1C-46357F427D33}"/>
    <cellStyle name="20% - Énfasis5 11 9" xfId="13636" xr:uid="{C19C39EC-71D2-4C12-93BB-07F198557D14}"/>
    <cellStyle name="20% - Énfasis5 11_37. RESULTADO NEGOCIOS YOY" xfId="13637" xr:uid="{6ADF5164-3E4C-4925-BE56-B8543E8F38C2}"/>
    <cellStyle name="20% - Énfasis5 12" xfId="13638" xr:uid="{1B0EE735-6B90-443C-BC2D-C97908303BA6}"/>
    <cellStyle name="20% - Énfasis5 12 2" xfId="13639" xr:uid="{AD88617C-4CDC-4D1A-BE89-089B05EDC163}"/>
    <cellStyle name="20% - Énfasis5 12 2 2" xfId="13640" xr:uid="{A31FE057-B838-4005-9E59-985A64AF87F5}"/>
    <cellStyle name="20% - Énfasis5 12 2 2 2" xfId="13641" xr:uid="{F7B4325D-7BF2-47C5-BB7F-1B807E4236D4}"/>
    <cellStyle name="20% - Énfasis5 12 2 2 2 2" xfId="13642" xr:uid="{05B6F30C-96A5-4FEF-9FEF-ADFB248F40E5}"/>
    <cellStyle name="20% - Énfasis5 12 2 2 2 2 2" xfId="13643" xr:uid="{A8A45971-945A-47A8-847F-BD1BDA70955E}"/>
    <cellStyle name="20% - Énfasis5 12 2 2 2 2 2 2" xfId="13644" xr:uid="{E7C7BAB2-F758-4459-9A79-F4CA6ADF0BFA}"/>
    <cellStyle name="20% - Énfasis5 12 2 2 2 2 2 2 2" xfId="13645" xr:uid="{B45C2C96-F107-4F44-9543-4A401CDE671C}"/>
    <cellStyle name="20% - Énfasis5 12 2 2 2 2 2 3" xfId="13646" xr:uid="{C30B3715-4C4A-4499-99C5-D27D85FA6932}"/>
    <cellStyle name="20% - Énfasis5 12 2 2 2 2 3" xfId="13647" xr:uid="{F5829E7B-49C2-42AB-A0BA-156EBBEF0485}"/>
    <cellStyle name="20% - Énfasis5 12 2 2 2 2 3 2" xfId="13648" xr:uid="{429AC9A7-6C1A-4696-9310-D2AE7A9FB4D9}"/>
    <cellStyle name="20% - Énfasis5 12 2 2 2 2 4" xfId="13649" xr:uid="{0CCF7F25-BCA1-4CAE-B593-D902DA56DD61}"/>
    <cellStyle name="20% - Énfasis5 12 2 2 2 3" xfId="13650" xr:uid="{EDBF575B-3549-44D2-ABC9-089182C91803}"/>
    <cellStyle name="20% - Énfasis5 12 2 2 2 3 2" xfId="13651" xr:uid="{D0FE3822-7194-4875-8F57-BC15F9C42444}"/>
    <cellStyle name="20% - Énfasis5 12 2 2 2 3 2 2" xfId="13652" xr:uid="{B18DA5D1-0A25-4DBD-A2E0-FDEFBB406C73}"/>
    <cellStyle name="20% - Énfasis5 12 2 2 2 3 3" xfId="13653" xr:uid="{C921A52E-E53D-4786-BE90-B96D070DBFCB}"/>
    <cellStyle name="20% - Énfasis5 12 2 2 2 4" xfId="13654" xr:uid="{2A90AFFA-F1A2-4321-BC44-F4C962E863C2}"/>
    <cellStyle name="20% - Énfasis5 12 2 2 2 4 2" xfId="13655" xr:uid="{FAB86C7D-C988-4DEE-815D-C4FB9732065B}"/>
    <cellStyle name="20% - Énfasis5 12 2 2 2 5" xfId="13656" xr:uid="{A862A3A3-E53E-47D7-8D7D-FBAFE82DE5B1}"/>
    <cellStyle name="20% - Énfasis5 12 2 2 3" xfId="13657" xr:uid="{34DF0C5E-21CA-4CE1-9BC5-65473A72A482}"/>
    <cellStyle name="20% - Énfasis5 12 2 2 3 2" xfId="13658" xr:uid="{D83B6A1C-B9C8-4FE2-A34F-3787264BFC75}"/>
    <cellStyle name="20% - Énfasis5 12 2 2 3 2 2" xfId="13659" xr:uid="{B40811FC-7EEA-49D2-918B-F6E4F70E2DE1}"/>
    <cellStyle name="20% - Énfasis5 12 2 2 3 2 2 2" xfId="13660" xr:uid="{1EC6FE7E-965C-4FD1-BDD8-1D98F515C29D}"/>
    <cellStyle name="20% - Énfasis5 12 2 2 3 2 3" xfId="13661" xr:uid="{AFAE4FB7-EE25-4A80-B5B8-6444001A5C89}"/>
    <cellStyle name="20% - Énfasis5 12 2 2 3 3" xfId="13662" xr:uid="{63D310B7-EEDD-46AE-957F-164988072F90}"/>
    <cellStyle name="20% - Énfasis5 12 2 2 3 3 2" xfId="13663" xr:uid="{7B868800-9363-4014-AFFE-0B983A7F664C}"/>
    <cellStyle name="20% - Énfasis5 12 2 2 3 4" xfId="13664" xr:uid="{A2F6C486-D042-4A31-9B71-27CECC4C9739}"/>
    <cellStyle name="20% - Énfasis5 12 2 2 4" xfId="13665" xr:uid="{084D2E55-3C38-4C3D-8E09-2A58BBFA1D2D}"/>
    <cellStyle name="20% - Énfasis5 12 2 2 4 2" xfId="13666" xr:uid="{384DD055-F6A0-4E34-B657-A53399AF1D52}"/>
    <cellStyle name="20% - Énfasis5 12 2 2 4 2 2" xfId="13667" xr:uid="{8FF1BB9B-B73A-474F-9C51-51ECBD3E4965}"/>
    <cellStyle name="20% - Énfasis5 12 2 2 4 3" xfId="13668" xr:uid="{A8DFC084-CACD-4332-9EA7-CC1308DED788}"/>
    <cellStyle name="20% - Énfasis5 12 2 2 5" xfId="13669" xr:uid="{11453AD3-9D2E-44E6-9FF2-E34B842A4233}"/>
    <cellStyle name="20% - Énfasis5 12 2 2 5 2" xfId="13670" xr:uid="{AD74F75B-FFFB-4F9B-B3CB-E7FF26AEA844}"/>
    <cellStyle name="20% - Énfasis5 12 2 2 6" xfId="13671" xr:uid="{29D0F9B4-C44C-4CD3-8C63-5B55CA69407F}"/>
    <cellStyle name="20% - Énfasis5 12 2 3" xfId="13672" xr:uid="{4573B25B-5D35-4F0C-B969-92CFE5D87D8A}"/>
    <cellStyle name="20% - Énfasis5 12 2 3 2" xfId="13673" xr:uid="{6103977D-A187-400D-B344-054EF753BE98}"/>
    <cellStyle name="20% - Énfasis5 12 2 3 2 2" xfId="13674" xr:uid="{5A8173AA-802B-4A39-84EB-532AC8D08BAE}"/>
    <cellStyle name="20% - Énfasis5 12 2 3 2 2 2" xfId="13675" xr:uid="{F019D492-F982-4853-8CC6-A216DA3BC266}"/>
    <cellStyle name="20% - Énfasis5 12 2 3 2 2 2 2" xfId="13676" xr:uid="{6534F5C3-73D5-49F6-B630-2ECF675A573B}"/>
    <cellStyle name="20% - Énfasis5 12 2 3 2 2 3" xfId="13677" xr:uid="{9FC52174-100C-447C-9EA6-77627F49AB58}"/>
    <cellStyle name="20% - Énfasis5 12 2 3 2 3" xfId="13678" xr:uid="{F209ECAE-C63C-481F-A961-5E12547CC64E}"/>
    <cellStyle name="20% - Énfasis5 12 2 3 2 3 2" xfId="13679" xr:uid="{C742192F-A9BB-47A6-969D-3127EDA27449}"/>
    <cellStyle name="20% - Énfasis5 12 2 3 2 4" xfId="13680" xr:uid="{2E45D576-BF57-4B5F-9EC9-609E858EA963}"/>
    <cellStyle name="20% - Énfasis5 12 2 3 3" xfId="13681" xr:uid="{6ECA6736-DE76-4A98-8C56-7F5B239BA585}"/>
    <cellStyle name="20% - Énfasis5 12 2 3 3 2" xfId="13682" xr:uid="{5307329E-1F98-4534-A0E6-1394EB920801}"/>
    <cellStyle name="20% - Énfasis5 12 2 3 3 2 2" xfId="13683" xr:uid="{9C0DE16F-50DC-4B5A-886E-722B095A506C}"/>
    <cellStyle name="20% - Énfasis5 12 2 3 3 3" xfId="13684" xr:uid="{EDC17007-6421-4DC0-8564-76B8C996D664}"/>
    <cellStyle name="20% - Énfasis5 12 2 3 4" xfId="13685" xr:uid="{E3A29AF0-6424-4E16-AFB2-17D620EAD731}"/>
    <cellStyle name="20% - Énfasis5 12 2 3 4 2" xfId="13686" xr:uid="{D3175A91-8015-469F-9565-4569DEFE0138}"/>
    <cellStyle name="20% - Énfasis5 12 2 3 5" xfId="13687" xr:uid="{26276B0B-EF42-400C-986E-38CFD986C1A1}"/>
    <cellStyle name="20% - Énfasis5 12 2 4" xfId="13688" xr:uid="{CE092E95-CA94-4C6F-9E04-8EEC1ED5DDB3}"/>
    <cellStyle name="20% - Énfasis5 12 2 4 2" xfId="13689" xr:uid="{E71831CE-14D2-4D03-822F-D5FF70CE5FE3}"/>
    <cellStyle name="20% - Énfasis5 12 2 4 2 2" xfId="13690" xr:uid="{2B6123A1-0706-4486-9162-B0FF3F86D9BF}"/>
    <cellStyle name="20% - Énfasis5 12 2 4 2 2 2" xfId="13691" xr:uid="{36E653A0-A4EF-468F-91AA-C7BD02D5B318}"/>
    <cellStyle name="20% - Énfasis5 12 2 4 2 3" xfId="13692" xr:uid="{C80CCDCA-8538-43E2-A641-605B2644CC37}"/>
    <cellStyle name="20% - Énfasis5 12 2 4 3" xfId="13693" xr:uid="{BF56F985-A828-45CF-961A-501763E6904D}"/>
    <cellStyle name="20% - Énfasis5 12 2 4 3 2" xfId="13694" xr:uid="{D10F1EAC-5BD8-4711-BCBE-5E205F548A4A}"/>
    <cellStyle name="20% - Énfasis5 12 2 4 4" xfId="13695" xr:uid="{D500EACB-9F0D-40AB-A3B5-7FB96EDC3CBE}"/>
    <cellStyle name="20% - Énfasis5 12 2 5" xfId="13696" xr:uid="{6948AFC8-DF7E-4A7E-826C-E306CBCA0557}"/>
    <cellStyle name="20% - Énfasis5 12 2 5 2" xfId="13697" xr:uid="{ACCBF171-6A09-4692-A5BE-7BCAE492B696}"/>
    <cellStyle name="20% - Énfasis5 12 2 5 2 2" xfId="13698" xr:uid="{999B3F2A-9BD1-4573-AAA7-3AC4D3CAF9B2}"/>
    <cellStyle name="20% - Énfasis5 12 2 5 3" xfId="13699" xr:uid="{2B143B8F-FA65-4BF8-838A-395DFC6ED727}"/>
    <cellStyle name="20% - Énfasis5 12 2 6" xfId="13700" xr:uid="{D073428B-0ED4-4050-B2E5-899569B601F4}"/>
    <cellStyle name="20% - Énfasis5 12 2 6 2" xfId="13701" xr:uid="{EC69D10F-005B-4522-8B94-C94DBCA0ADA0}"/>
    <cellStyle name="20% - Énfasis5 12 2 7" xfId="13702" xr:uid="{51A94FF9-B4A3-46DE-86F7-B4ABCFEA9D66}"/>
    <cellStyle name="20% - Énfasis5 12 3" xfId="13703" xr:uid="{DEE867CC-11C8-4EFF-AAC1-E048805B6D9C}"/>
    <cellStyle name="20% - Énfasis5 12 3 2" xfId="13704" xr:uid="{E1528606-3E06-49C4-9F7B-F7526EBD31BD}"/>
    <cellStyle name="20% - Énfasis5 12 3 2 2" xfId="13705" xr:uid="{B079C9B6-832A-43F1-836B-FB0F252EA065}"/>
    <cellStyle name="20% - Énfasis5 12 3 2 2 2" xfId="13706" xr:uid="{E056E64C-C83B-4A25-89B8-5E736C03C18D}"/>
    <cellStyle name="20% - Énfasis5 12 3 2 2 2 2" xfId="13707" xr:uid="{D98D6064-E51C-4FAF-A1B2-147AE18739A6}"/>
    <cellStyle name="20% - Énfasis5 12 3 2 2 2 2 2" xfId="13708" xr:uid="{94FAFB9B-37E3-4ACF-8B37-0E6B6AB8CDFB}"/>
    <cellStyle name="20% - Énfasis5 12 3 2 2 2 3" xfId="13709" xr:uid="{398F1B7E-E49C-4BF8-A1DC-47871AAD7771}"/>
    <cellStyle name="20% - Énfasis5 12 3 2 2 3" xfId="13710" xr:uid="{F27306EB-EC16-49A7-9D9B-1C6A977D2E97}"/>
    <cellStyle name="20% - Énfasis5 12 3 2 2 3 2" xfId="13711" xr:uid="{5C192047-459A-4F7A-B11C-AEA544DAA248}"/>
    <cellStyle name="20% - Énfasis5 12 3 2 2 4" xfId="13712" xr:uid="{13EB47DE-611C-4460-B468-90E008B41D1C}"/>
    <cellStyle name="20% - Énfasis5 12 3 2 3" xfId="13713" xr:uid="{8C52D75A-0365-4AC9-9826-65342393B6FE}"/>
    <cellStyle name="20% - Énfasis5 12 3 2 3 2" xfId="13714" xr:uid="{7456C5B5-FEA9-4390-9AC1-0C5717DB1CD8}"/>
    <cellStyle name="20% - Énfasis5 12 3 2 3 2 2" xfId="13715" xr:uid="{F1A095F6-7282-4327-B67B-C633A90DB221}"/>
    <cellStyle name="20% - Énfasis5 12 3 2 3 3" xfId="13716" xr:uid="{BF56EA6C-11C1-498C-AAD2-20D466A4FF4B}"/>
    <cellStyle name="20% - Énfasis5 12 3 2 4" xfId="13717" xr:uid="{3D63B15D-BAB1-4371-BF20-ECB5162F9DC1}"/>
    <cellStyle name="20% - Énfasis5 12 3 2 4 2" xfId="13718" xr:uid="{7C2B894C-97C9-43AA-805B-D21970601099}"/>
    <cellStyle name="20% - Énfasis5 12 3 2 5" xfId="13719" xr:uid="{EC5D68D1-A838-4447-B6BF-05003EA043BB}"/>
    <cellStyle name="20% - Énfasis5 12 3 3" xfId="13720" xr:uid="{0E1A657C-8060-4693-81DC-8F4BC401C39B}"/>
    <cellStyle name="20% - Énfasis5 12 3 3 2" xfId="13721" xr:uid="{8CD45A05-8149-4404-8600-6C39737A99CA}"/>
    <cellStyle name="20% - Énfasis5 12 3 3 2 2" xfId="13722" xr:uid="{A545483A-9528-43A3-80C3-721865E1CBC0}"/>
    <cellStyle name="20% - Énfasis5 12 3 3 2 2 2" xfId="13723" xr:uid="{BCE9E40B-11F9-4F11-AF66-FDE95DF7E870}"/>
    <cellStyle name="20% - Énfasis5 12 3 3 2 3" xfId="13724" xr:uid="{8A21CD6D-C1C8-473D-AD37-6C37766AF9F5}"/>
    <cellStyle name="20% - Énfasis5 12 3 3 3" xfId="13725" xr:uid="{B59F4B2D-4A1E-491E-9EB9-C3B3478BB90D}"/>
    <cellStyle name="20% - Énfasis5 12 3 3 3 2" xfId="13726" xr:uid="{0780ECAE-F376-4CC3-8C96-E6CAC6038E61}"/>
    <cellStyle name="20% - Énfasis5 12 3 3 4" xfId="13727" xr:uid="{49697AFE-F50C-40AC-9755-7536EFC35AB4}"/>
    <cellStyle name="20% - Énfasis5 12 3 4" xfId="13728" xr:uid="{D4975B7B-6B01-4F8F-9A80-24242728464E}"/>
    <cellStyle name="20% - Énfasis5 12 3 4 2" xfId="13729" xr:uid="{27FF9F9B-440E-4069-98C9-FA0E894FA4D6}"/>
    <cellStyle name="20% - Énfasis5 12 3 4 2 2" xfId="13730" xr:uid="{B45552FC-D631-4DD5-9AEB-E0E0FC7FEE8E}"/>
    <cellStyle name="20% - Énfasis5 12 3 4 3" xfId="13731" xr:uid="{72399990-0B87-49F1-B628-D32B9F93352F}"/>
    <cellStyle name="20% - Énfasis5 12 3 5" xfId="13732" xr:uid="{C59D1F2C-39A7-45A8-891C-7037A0C9688C}"/>
    <cellStyle name="20% - Énfasis5 12 3 5 2" xfId="13733" xr:uid="{34CF5C05-66F0-4985-AA18-A738B9A8AA09}"/>
    <cellStyle name="20% - Énfasis5 12 3 6" xfId="13734" xr:uid="{F10C4CCE-F66A-42E3-8DFB-7F1A5EDE75EC}"/>
    <cellStyle name="20% - Énfasis5 12 4" xfId="13735" xr:uid="{6600895F-1478-44BD-8038-22462664FB34}"/>
    <cellStyle name="20% - Énfasis5 12 4 2" xfId="13736" xr:uid="{E60D48AE-24DC-421F-919B-B9F260EE2D1C}"/>
    <cellStyle name="20% - Énfasis5 12 4 2 2" xfId="13737" xr:uid="{378A7370-DB25-44CE-B097-73DB1C35EC12}"/>
    <cellStyle name="20% - Énfasis5 12 4 2 2 2" xfId="13738" xr:uid="{C1543EF7-9AA6-4A09-82CB-D602D75F5321}"/>
    <cellStyle name="20% - Énfasis5 12 4 2 2 2 2" xfId="13739" xr:uid="{230F4B86-A472-4B43-9430-13146A480050}"/>
    <cellStyle name="20% - Énfasis5 12 4 2 2 3" xfId="13740" xr:uid="{31C8DCBF-EE29-4417-8143-DDBB96854325}"/>
    <cellStyle name="20% - Énfasis5 12 4 2 3" xfId="13741" xr:uid="{76E6787F-72F3-489D-B9F2-3A2233983601}"/>
    <cellStyle name="20% - Énfasis5 12 4 2 3 2" xfId="13742" xr:uid="{B32CDB46-1B41-454F-9E05-0C102D982587}"/>
    <cellStyle name="20% - Énfasis5 12 4 2 4" xfId="13743" xr:uid="{65431B67-324E-4A96-80B4-74693CD46CDD}"/>
    <cellStyle name="20% - Énfasis5 12 4 3" xfId="13744" xr:uid="{9DD74C7E-CCA7-4F1C-9167-2D751E39C0DC}"/>
    <cellStyle name="20% - Énfasis5 12 4 3 2" xfId="13745" xr:uid="{AB54BC3F-00BA-45DA-8B4F-DD30E9D74457}"/>
    <cellStyle name="20% - Énfasis5 12 4 3 2 2" xfId="13746" xr:uid="{C8D58DB3-93A7-4668-BE2E-070CA06C3EF2}"/>
    <cellStyle name="20% - Énfasis5 12 4 3 3" xfId="13747" xr:uid="{2348757E-B82F-47AE-884B-E5EDEA117ECB}"/>
    <cellStyle name="20% - Énfasis5 12 4 4" xfId="13748" xr:uid="{78AFB1EA-B1EC-45E0-9082-43EBC1CB50D2}"/>
    <cellStyle name="20% - Énfasis5 12 4 4 2" xfId="13749" xr:uid="{7FE48B02-04F8-4D69-8283-FD13DFE8E3C3}"/>
    <cellStyle name="20% - Énfasis5 12 4 5" xfId="13750" xr:uid="{1F7CF6E2-B7AA-43F4-BE97-FA9862C080E0}"/>
    <cellStyle name="20% - Énfasis5 12 5" xfId="13751" xr:uid="{36A12D06-3D91-4B48-B39C-6931A9FCB767}"/>
    <cellStyle name="20% - Énfasis5 12 5 2" xfId="13752" xr:uid="{C39654DD-F3D6-40D6-94C9-0226298842BA}"/>
    <cellStyle name="20% - Énfasis5 12 5 2 2" xfId="13753" xr:uid="{45EE6FF8-8173-4E81-94B9-D22BC56413EE}"/>
    <cellStyle name="20% - Énfasis5 12 5 2 2 2" xfId="13754" xr:uid="{FCB4B75E-DB98-42DC-9C60-91F736D44189}"/>
    <cellStyle name="20% - Énfasis5 12 5 2 3" xfId="13755" xr:uid="{34970CF6-299C-448A-A2B0-22288A217B9C}"/>
    <cellStyle name="20% - Énfasis5 12 5 3" xfId="13756" xr:uid="{D5BD679D-8558-48A7-A9B6-EB138C21127C}"/>
    <cellStyle name="20% - Énfasis5 12 5 3 2" xfId="13757" xr:uid="{41F39589-DFDA-46AD-8627-6E3917F4B94E}"/>
    <cellStyle name="20% - Énfasis5 12 5 4" xfId="13758" xr:uid="{010DD14B-2F65-4DA7-B38B-0D04E07E1597}"/>
    <cellStyle name="20% - Énfasis5 12 6" xfId="13759" xr:uid="{9E86DEDB-45E6-4391-978A-242D68ADFF94}"/>
    <cellStyle name="20% - Énfasis5 12 6 2" xfId="13760" xr:uid="{6380E65A-6D06-4AE1-831B-6564FFAA0003}"/>
    <cellStyle name="20% - Énfasis5 12 6 2 2" xfId="13761" xr:uid="{43EFBEDB-9B91-481E-B704-7E13A7924EE2}"/>
    <cellStyle name="20% - Énfasis5 12 6 3" xfId="13762" xr:uid="{8257E319-951D-43B7-BADA-49060C86363F}"/>
    <cellStyle name="20% - Énfasis5 12 7" xfId="13763" xr:uid="{4177C398-D6E5-4597-8C55-34C6A63AF779}"/>
    <cellStyle name="20% - Énfasis5 12 7 2" xfId="13764" xr:uid="{F762628A-7E60-4CB7-BEA8-50738656A364}"/>
    <cellStyle name="20% - Énfasis5 12 8" xfId="13765" xr:uid="{9AC1C880-5E15-41A0-9965-2A3F31244CBF}"/>
    <cellStyle name="20% - Énfasis5 12 9" xfId="13766" xr:uid="{E18604C1-B6C1-4260-9CEA-47B09DD9EFA4}"/>
    <cellStyle name="20% - Énfasis5 13" xfId="13767" xr:uid="{12B4A760-716D-45AA-8C08-964B40165461}"/>
    <cellStyle name="20% - Énfasis5 13 2" xfId="13768" xr:uid="{3B792A0A-4292-4AA8-AB3E-0BD87CC3F90B}"/>
    <cellStyle name="20% - Énfasis5 13 2 2" xfId="13769" xr:uid="{33619D35-CDFD-4D70-A3E2-EFD591B7E10F}"/>
    <cellStyle name="20% - Énfasis5 13 2 2 2" xfId="13770" xr:uid="{6FE5A876-3955-4AF1-B4E8-F9CBBF51731E}"/>
    <cellStyle name="20% - Énfasis5 13 2 2 2 2" xfId="13771" xr:uid="{1F3D9066-959B-424A-9505-1BB422926377}"/>
    <cellStyle name="20% - Énfasis5 13 2 2 2 2 2" xfId="13772" xr:uid="{A78289A7-D331-4D6E-9B38-D863A01D046E}"/>
    <cellStyle name="20% - Énfasis5 13 2 2 2 2 2 2" xfId="13773" xr:uid="{83B865F6-4294-4A94-9972-882997E5BE22}"/>
    <cellStyle name="20% - Énfasis5 13 2 2 2 2 2 2 2" xfId="13774" xr:uid="{929CD8C7-31A0-4BEC-927A-55FE62AE01A4}"/>
    <cellStyle name="20% - Énfasis5 13 2 2 2 2 2 3" xfId="13775" xr:uid="{85B480F0-0F8F-4DC6-AB4D-F89123773684}"/>
    <cellStyle name="20% - Énfasis5 13 2 2 2 2 3" xfId="13776" xr:uid="{F20AD694-BB34-49B8-B59B-59346A37628E}"/>
    <cellStyle name="20% - Énfasis5 13 2 2 2 2 3 2" xfId="13777" xr:uid="{54EF961F-3C1F-4305-B121-5F577F08CC32}"/>
    <cellStyle name="20% - Énfasis5 13 2 2 2 2 4" xfId="13778" xr:uid="{31AB831A-3668-49F8-A490-BCD6C7F0E60A}"/>
    <cellStyle name="20% - Énfasis5 13 2 2 2 3" xfId="13779" xr:uid="{0C01826F-330F-4F50-B734-DA564B5E7838}"/>
    <cellStyle name="20% - Énfasis5 13 2 2 2 3 2" xfId="13780" xr:uid="{A9DBEB4C-9CED-41EC-9A4B-373429F36DB1}"/>
    <cellStyle name="20% - Énfasis5 13 2 2 2 3 2 2" xfId="13781" xr:uid="{A34D0EAF-7863-4A19-8BEE-3B0E8CBC70FE}"/>
    <cellStyle name="20% - Énfasis5 13 2 2 2 3 3" xfId="13782" xr:uid="{F158F539-5478-4DAB-9876-5FDB6156ED8B}"/>
    <cellStyle name="20% - Énfasis5 13 2 2 2 4" xfId="13783" xr:uid="{62A23839-F2E3-44E6-9D43-AEF1412B54B7}"/>
    <cellStyle name="20% - Énfasis5 13 2 2 2 4 2" xfId="13784" xr:uid="{2256D35E-A472-425E-AAA4-5C6C8182135C}"/>
    <cellStyle name="20% - Énfasis5 13 2 2 2 5" xfId="13785" xr:uid="{F70EC9BC-1D50-4881-BD99-F986F7B109DC}"/>
    <cellStyle name="20% - Énfasis5 13 2 2 3" xfId="13786" xr:uid="{FA80D953-9628-4865-A82A-7114F832F7D8}"/>
    <cellStyle name="20% - Énfasis5 13 2 2 3 2" xfId="13787" xr:uid="{9553A6D8-33E6-42CE-9FD0-8975E8E2A372}"/>
    <cellStyle name="20% - Énfasis5 13 2 2 3 2 2" xfId="13788" xr:uid="{02A842E9-ABA3-4D80-A213-965118890B32}"/>
    <cellStyle name="20% - Énfasis5 13 2 2 3 2 2 2" xfId="13789" xr:uid="{2122A09A-49F9-4D28-84C6-EFCE83DA2AB1}"/>
    <cellStyle name="20% - Énfasis5 13 2 2 3 2 3" xfId="13790" xr:uid="{6370928A-54CC-4FDA-98B0-8914B9A35632}"/>
    <cellStyle name="20% - Énfasis5 13 2 2 3 3" xfId="13791" xr:uid="{859425A9-8566-4331-B151-D12AB9B8DF39}"/>
    <cellStyle name="20% - Énfasis5 13 2 2 3 3 2" xfId="13792" xr:uid="{0F8A0465-E37B-40BA-A33B-019036D45118}"/>
    <cellStyle name="20% - Énfasis5 13 2 2 3 4" xfId="13793" xr:uid="{2E244165-1235-4F89-87F5-CFEF9BCF44F5}"/>
    <cellStyle name="20% - Énfasis5 13 2 2 4" xfId="13794" xr:uid="{01F076F5-ED1F-42E7-8C56-8FB0CBFA11D9}"/>
    <cellStyle name="20% - Énfasis5 13 2 2 4 2" xfId="13795" xr:uid="{126DB6FC-3CD7-44BF-A289-BA0C58DD327C}"/>
    <cellStyle name="20% - Énfasis5 13 2 2 4 2 2" xfId="13796" xr:uid="{E11D4BE5-639D-4B30-9036-026482980A03}"/>
    <cellStyle name="20% - Énfasis5 13 2 2 4 3" xfId="13797" xr:uid="{A6299DCD-1244-4398-B9F3-6308FEFBC5B1}"/>
    <cellStyle name="20% - Énfasis5 13 2 2 5" xfId="13798" xr:uid="{B0D341D2-31F6-4610-955F-4D26D29964E1}"/>
    <cellStyle name="20% - Énfasis5 13 2 2 5 2" xfId="13799" xr:uid="{0AEE353A-3B9C-473B-B898-7F9601E41116}"/>
    <cellStyle name="20% - Énfasis5 13 2 2 6" xfId="13800" xr:uid="{59C284BB-AE1D-4AD1-A64D-858BDC4CAA4A}"/>
    <cellStyle name="20% - Énfasis5 13 2 3" xfId="13801" xr:uid="{D1281A0D-B4ED-4420-A02B-5C33ADD63694}"/>
    <cellStyle name="20% - Énfasis5 13 2 3 2" xfId="13802" xr:uid="{3450340E-2FD1-424B-8DFB-4E89E1056C73}"/>
    <cellStyle name="20% - Énfasis5 13 2 3 2 2" xfId="13803" xr:uid="{F1B7435F-83AB-4507-8FE8-CF13CF286D14}"/>
    <cellStyle name="20% - Énfasis5 13 2 3 2 2 2" xfId="13804" xr:uid="{F6F77698-3E9A-4476-8765-016006EE933D}"/>
    <cellStyle name="20% - Énfasis5 13 2 3 2 2 2 2" xfId="13805" xr:uid="{58B14943-7E82-479F-A3C1-76773917D2AC}"/>
    <cellStyle name="20% - Énfasis5 13 2 3 2 2 3" xfId="13806" xr:uid="{DF70336C-A685-460E-91A3-83D732A8E42D}"/>
    <cellStyle name="20% - Énfasis5 13 2 3 2 3" xfId="13807" xr:uid="{E9038628-9B14-4C3E-A9B2-0F7EE34D46FC}"/>
    <cellStyle name="20% - Énfasis5 13 2 3 2 3 2" xfId="13808" xr:uid="{690E9E0C-C967-4347-B77D-1B813BD50A24}"/>
    <cellStyle name="20% - Énfasis5 13 2 3 2 4" xfId="13809" xr:uid="{785E88C6-E205-4241-A5A6-621CB700DB57}"/>
    <cellStyle name="20% - Énfasis5 13 2 3 3" xfId="13810" xr:uid="{E00BB497-849E-4850-A3DA-6CA63369A69D}"/>
    <cellStyle name="20% - Énfasis5 13 2 3 3 2" xfId="13811" xr:uid="{051058EB-F875-4245-9DE1-C564C4B1E72A}"/>
    <cellStyle name="20% - Énfasis5 13 2 3 3 2 2" xfId="13812" xr:uid="{8947B370-B9D3-4B12-B83C-98050F9CEF8C}"/>
    <cellStyle name="20% - Énfasis5 13 2 3 3 3" xfId="13813" xr:uid="{6C0EC025-C80C-42E8-92A6-F64D28C50963}"/>
    <cellStyle name="20% - Énfasis5 13 2 3 4" xfId="13814" xr:uid="{5D90C75B-D19A-4824-BFD5-784D5E1656AD}"/>
    <cellStyle name="20% - Énfasis5 13 2 3 4 2" xfId="13815" xr:uid="{371E46AD-E277-4A8C-9BAD-576AEFDE8DA6}"/>
    <cellStyle name="20% - Énfasis5 13 2 3 5" xfId="13816" xr:uid="{7B76C6F2-FFDC-4DAD-88E2-345C8B24D2EE}"/>
    <cellStyle name="20% - Énfasis5 13 2 4" xfId="13817" xr:uid="{F613898A-8958-4F7E-80ED-AFEDB3F3D9ED}"/>
    <cellStyle name="20% - Énfasis5 13 2 4 2" xfId="13818" xr:uid="{E413DDC8-2AC6-4819-A337-DE2563FA6EEC}"/>
    <cellStyle name="20% - Énfasis5 13 2 4 2 2" xfId="13819" xr:uid="{AF6205EA-36F8-44F7-9ACD-09E49D7AEF22}"/>
    <cellStyle name="20% - Énfasis5 13 2 4 2 2 2" xfId="13820" xr:uid="{3FE25FE6-EFBA-414F-9D40-E0F6E1584922}"/>
    <cellStyle name="20% - Énfasis5 13 2 4 2 3" xfId="13821" xr:uid="{8BFCB31C-3EFF-4FEB-9917-ED101308270D}"/>
    <cellStyle name="20% - Énfasis5 13 2 4 3" xfId="13822" xr:uid="{E540080B-A2B9-467B-9FCE-DF2D4CF83808}"/>
    <cellStyle name="20% - Énfasis5 13 2 4 3 2" xfId="13823" xr:uid="{29CA5FED-C31E-43AA-B761-FF554F4CA8BC}"/>
    <cellStyle name="20% - Énfasis5 13 2 4 4" xfId="13824" xr:uid="{8823E8CC-4FA8-4A2F-8B9D-AEA635A725A6}"/>
    <cellStyle name="20% - Énfasis5 13 2 5" xfId="13825" xr:uid="{4F426DE6-D98F-4585-AF63-1B775DC389AF}"/>
    <cellStyle name="20% - Énfasis5 13 2 5 2" xfId="13826" xr:uid="{154EBB4A-6662-4C5F-B200-6CAC83BB52B6}"/>
    <cellStyle name="20% - Énfasis5 13 2 5 2 2" xfId="13827" xr:uid="{54CFE030-0C4A-4C1D-8257-A7661D337B37}"/>
    <cellStyle name="20% - Énfasis5 13 2 5 3" xfId="13828" xr:uid="{B28C0D45-349B-40AB-96C3-72FFA9BC3B4E}"/>
    <cellStyle name="20% - Énfasis5 13 2 6" xfId="13829" xr:uid="{D584E897-E150-4548-919E-3AEEE2FF82C1}"/>
    <cellStyle name="20% - Énfasis5 13 2 6 2" xfId="13830" xr:uid="{6CD44F9E-8CE4-45FD-A2FB-331D0B3E057E}"/>
    <cellStyle name="20% - Énfasis5 13 2 7" xfId="13831" xr:uid="{DD646884-5092-4161-8603-3B14DF95CC1F}"/>
    <cellStyle name="20% - Énfasis5 13 3" xfId="13832" xr:uid="{0058D71F-8620-4A44-BF66-96006B8CC930}"/>
    <cellStyle name="20% - Énfasis5 13 3 2" xfId="13833" xr:uid="{CAC242B0-11DD-4488-B86D-232846612581}"/>
    <cellStyle name="20% - Énfasis5 13 3 2 2" xfId="13834" xr:uid="{F7543762-8930-484C-B683-CEA677425B76}"/>
    <cellStyle name="20% - Énfasis5 13 3 2 2 2" xfId="13835" xr:uid="{E329C6A9-0CD5-4A58-90ED-DBF3C61F7AEE}"/>
    <cellStyle name="20% - Énfasis5 13 3 2 2 2 2" xfId="13836" xr:uid="{9CA92248-8605-4A20-B14B-80887EF526FE}"/>
    <cellStyle name="20% - Énfasis5 13 3 2 2 2 2 2" xfId="13837" xr:uid="{25DFD8D7-66E1-4460-9520-7E11ABD1BC9F}"/>
    <cellStyle name="20% - Énfasis5 13 3 2 2 2 3" xfId="13838" xr:uid="{5EE737C7-4324-4414-BEE1-56CD21B564C9}"/>
    <cellStyle name="20% - Énfasis5 13 3 2 2 3" xfId="13839" xr:uid="{99C55536-4E4E-45E2-B3F0-A9ED15676A3B}"/>
    <cellStyle name="20% - Énfasis5 13 3 2 2 3 2" xfId="13840" xr:uid="{E83E17A9-B4C6-45D3-8471-58A70FFB707F}"/>
    <cellStyle name="20% - Énfasis5 13 3 2 2 4" xfId="13841" xr:uid="{8EA17071-20A7-408B-AAB6-C1D0B1579986}"/>
    <cellStyle name="20% - Énfasis5 13 3 2 3" xfId="13842" xr:uid="{51E46314-1871-4531-BF45-BD3C12A51A86}"/>
    <cellStyle name="20% - Énfasis5 13 3 2 3 2" xfId="13843" xr:uid="{D21ABECF-FEFF-487F-B63A-210C74799AB5}"/>
    <cellStyle name="20% - Énfasis5 13 3 2 3 2 2" xfId="13844" xr:uid="{4A7CF695-5858-4620-A353-9C47F89713D4}"/>
    <cellStyle name="20% - Énfasis5 13 3 2 3 3" xfId="13845" xr:uid="{8C6AE114-CD81-4ECA-AEC0-37B00C2038E9}"/>
    <cellStyle name="20% - Énfasis5 13 3 2 4" xfId="13846" xr:uid="{D44E3D24-997B-4660-AAF7-1A4CE792A598}"/>
    <cellStyle name="20% - Énfasis5 13 3 2 4 2" xfId="13847" xr:uid="{871FAD95-14F8-4D3B-B6FC-DD576FCC9246}"/>
    <cellStyle name="20% - Énfasis5 13 3 2 5" xfId="13848" xr:uid="{FE0674A6-9D7D-4970-B37D-6F699AF6B2BB}"/>
    <cellStyle name="20% - Énfasis5 13 3 3" xfId="13849" xr:uid="{D0E8FA8F-0A7F-4366-8827-7509A91F5801}"/>
    <cellStyle name="20% - Énfasis5 13 3 3 2" xfId="13850" xr:uid="{A6E9D0AA-7B80-459E-89BD-07F902A736D2}"/>
    <cellStyle name="20% - Énfasis5 13 3 3 2 2" xfId="13851" xr:uid="{F6D746B4-17F7-4FE6-AC04-DB0C8CBA020F}"/>
    <cellStyle name="20% - Énfasis5 13 3 3 2 2 2" xfId="13852" xr:uid="{CC84B8AA-9B4A-472F-AEE3-0A620B133366}"/>
    <cellStyle name="20% - Énfasis5 13 3 3 2 3" xfId="13853" xr:uid="{C8619EAE-1BC3-4AC0-A1C3-5CCEE86CAA0C}"/>
    <cellStyle name="20% - Énfasis5 13 3 3 3" xfId="13854" xr:uid="{877F3F2C-3299-4FE1-A744-8A46EDCF6BA1}"/>
    <cellStyle name="20% - Énfasis5 13 3 3 3 2" xfId="13855" xr:uid="{54E97FDF-2E84-4EE3-8753-64C1872F76AC}"/>
    <cellStyle name="20% - Énfasis5 13 3 3 4" xfId="13856" xr:uid="{733CDFAD-FF22-49B7-BEBC-F47268D96DED}"/>
    <cellStyle name="20% - Énfasis5 13 3 4" xfId="13857" xr:uid="{83E2E626-D099-4519-A4A9-B86E5C2F5CED}"/>
    <cellStyle name="20% - Énfasis5 13 3 4 2" xfId="13858" xr:uid="{26997C9A-8D66-43ED-A4F8-E77551738457}"/>
    <cellStyle name="20% - Énfasis5 13 3 4 2 2" xfId="13859" xr:uid="{B9976259-1A24-4901-954C-61B79D3CC90D}"/>
    <cellStyle name="20% - Énfasis5 13 3 4 3" xfId="13860" xr:uid="{32BA4560-315E-4330-9310-FBAB128ED642}"/>
    <cellStyle name="20% - Énfasis5 13 3 5" xfId="13861" xr:uid="{A4EBAC70-F878-4F6C-A022-02301CDB66E9}"/>
    <cellStyle name="20% - Énfasis5 13 3 5 2" xfId="13862" xr:uid="{47287CD0-37BF-4FEE-A9D3-710F50CF75EB}"/>
    <cellStyle name="20% - Énfasis5 13 3 6" xfId="13863" xr:uid="{D208448B-68F4-46AC-AC9A-A0C3A740BA42}"/>
    <cellStyle name="20% - Énfasis5 13 4" xfId="13864" xr:uid="{7DBE8D51-ED31-4353-8933-7AC0B1042C96}"/>
    <cellStyle name="20% - Énfasis5 13 4 2" xfId="13865" xr:uid="{6A5DA328-2357-41FD-A2B3-765B50FEFB35}"/>
    <cellStyle name="20% - Énfasis5 13 4 2 2" xfId="13866" xr:uid="{ED3D32A9-23E0-4686-B392-12C78CBB0111}"/>
    <cellStyle name="20% - Énfasis5 13 4 2 2 2" xfId="13867" xr:uid="{5CF0B339-5301-4592-9DEE-8C0CDDD29E53}"/>
    <cellStyle name="20% - Énfasis5 13 4 2 2 2 2" xfId="13868" xr:uid="{92AD68C7-A24D-4934-A937-4C6D7E4D535C}"/>
    <cellStyle name="20% - Énfasis5 13 4 2 2 3" xfId="13869" xr:uid="{B917744E-2C30-4E97-B67B-7E6EB632F064}"/>
    <cellStyle name="20% - Énfasis5 13 4 2 3" xfId="13870" xr:uid="{A6ACA28F-E2F2-4142-8C72-85C59A657B07}"/>
    <cellStyle name="20% - Énfasis5 13 4 2 3 2" xfId="13871" xr:uid="{61D3099B-46C9-4319-B556-0F7BA8689772}"/>
    <cellStyle name="20% - Énfasis5 13 4 2 4" xfId="13872" xr:uid="{4B793795-C63C-4AD2-916E-87EE21652192}"/>
    <cellStyle name="20% - Énfasis5 13 4 3" xfId="13873" xr:uid="{02114465-D350-4DDD-A1AD-0935BC8C826D}"/>
    <cellStyle name="20% - Énfasis5 13 4 3 2" xfId="13874" xr:uid="{C4C39504-3FC0-4A8E-A9E5-AD42E3BCEB37}"/>
    <cellStyle name="20% - Énfasis5 13 4 3 2 2" xfId="13875" xr:uid="{2CBE1DDA-D85B-468B-9CBE-1BCA4839FFB0}"/>
    <cellStyle name="20% - Énfasis5 13 4 3 3" xfId="13876" xr:uid="{1479FD7F-C0E0-4B93-92D4-247EF7B58EFA}"/>
    <cellStyle name="20% - Énfasis5 13 4 4" xfId="13877" xr:uid="{9CD3E284-4245-4E88-BC93-1BF97B56E9FD}"/>
    <cellStyle name="20% - Énfasis5 13 4 4 2" xfId="13878" xr:uid="{FAD95D73-76FC-4068-A3CA-3AE6DEC0C03D}"/>
    <cellStyle name="20% - Énfasis5 13 4 5" xfId="13879" xr:uid="{038159A8-B9A9-4382-9992-2E0F50D482D0}"/>
    <cellStyle name="20% - Énfasis5 13 5" xfId="13880" xr:uid="{2516620D-8442-488C-89E6-A70E7F5C72A2}"/>
    <cellStyle name="20% - Énfasis5 13 5 2" xfId="13881" xr:uid="{8AD10CFB-65CB-499C-8E2D-6547D3C03E85}"/>
    <cellStyle name="20% - Énfasis5 13 5 2 2" xfId="13882" xr:uid="{44AB589A-0491-4C4C-B0F1-F3E9E7D04C97}"/>
    <cellStyle name="20% - Énfasis5 13 5 2 2 2" xfId="13883" xr:uid="{EA6E8DE3-8394-47B3-BF3C-6E9343A75284}"/>
    <cellStyle name="20% - Énfasis5 13 5 2 3" xfId="13884" xr:uid="{212927A5-B5A9-4951-BA69-67167E05666D}"/>
    <cellStyle name="20% - Énfasis5 13 5 3" xfId="13885" xr:uid="{976D6F15-5281-423E-81D2-B2C1797DA2F4}"/>
    <cellStyle name="20% - Énfasis5 13 5 3 2" xfId="13886" xr:uid="{EA90492C-241B-42B3-847F-693745EA6EE6}"/>
    <cellStyle name="20% - Énfasis5 13 5 4" xfId="13887" xr:uid="{8EDBBB3D-2550-4BAB-8CFF-5CFF61DF6C78}"/>
    <cellStyle name="20% - Énfasis5 13 6" xfId="13888" xr:uid="{31824612-B644-4FF0-9387-2503A3976E8D}"/>
    <cellStyle name="20% - Énfasis5 13 6 2" xfId="13889" xr:uid="{F5925F45-6313-4E33-82B2-A8EF0EF9D29E}"/>
    <cellStyle name="20% - Énfasis5 13 6 2 2" xfId="13890" xr:uid="{B5945259-E530-4208-8556-372395DD8596}"/>
    <cellStyle name="20% - Énfasis5 13 6 3" xfId="13891" xr:uid="{E9D5DDF4-1E8F-436A-AA1A-D33BF7DA2BA2}"/>
    <cellStyle name="20% - Énfasis5 13 7" xfId="13892" xr:uid="{000D26E7-DCC7-4E8C-9B5E-1FA2A7DEB4B4}"/>
    <cellStyle name="20% - Énfasis5 13 7 2" xfId="13893" xr:uid="{28A7A2EF-F531-4659-A937-D0680AD130E0}"/>
    <cellStyle name="20% - Énfasis5 13 8" xfId="13894" xr:uid="{EFFCD0A9-CF53-4AA6-BBCD-7B9861485763}"/>
    <cellStyle name="20% - Énfasis5 14" xfId="13895" xr:uid="{908ADF8F-036D-421A-99B8-BC54DF137EB1}"/>
    <cellStyle name="20% - Énfasis5 14 2" xfId="13896" xr:uid="{CD7761AB-B76B-46B3-9518-2F478072DC43}"/>
    <cellStyle name="20% - Énfasis5 14 2 2" xfId="13897" xr:uid="{3598C1E1-CC9C-4E1F-9EBE-37D0565C2DE1}"/>
    <cellStyle name="20% - Énfasis5 14 2 2 2" xfId="13898" xr:uid="{112E6B60-BFB1-4E86-8E70-A066855B8E10}"/>
    <cellStyle name="20% - Énfasis5 14 2 2 2 2" xfId="13899" xr:uid="{3454F9D1-5117-486C-9B12-0162AAB88A9B}"/>
    <cellStyle name="20% - Énfasis5 14 2 2 2 2 2" xfId="13900" xr:uid="{56BC42D2-06A4-4CC3-8083-22F6460D89D7}"/>
    <cellStyle name="20% - Énfasis5 14 2 2 2 2 2 2" xfId="13901" xr:uid="{6ED21F48-0566-4F8D-8008-1EB7A83FCB92}"/>
    <cellStyle name="20% - Énfasis5 14 2 2 2 2 3" xfId="13902" xr:uid="{6704CA39-75B5-4948-93B7-22C66329DDF2}"/>
    <cellStyle name="20% - Énfasis5 14 2 2 2 3" xfId="13903" xr:uid="{AAB91795-7613-4FA7-B8DC-7B6493FA852A}"/>
    <cellStyle name="20% - Énfasis5 14 2 2 2 3 2" xfId="13904" xr:uid="{E156A503-F3B4-4237-BE52-5A7D43DB44A6}"/>
    <cellStyle name="20% - Énfasis5 14 2 2 2 4" xfId="13905" xr:uid="{4022594D-12E7-4EC6-A7DC-395275C47683}"/>
    <cellStyle name="20% - Énfasis5 14 2 2 3" xfId="13906" xr:uid="{903AE51D-FB1D-45AF-935E-51C6980676E1}"/>
    <cellStyle name="20% - Énfasis5 14 2 2 3 2" xfId="13907" xr:uid="{4CFFF5C6-C49C-4D20-902F-E46DE54D5DC6}"/>
    <cellStyle name="20% - Énfasis5 14 2 2 3 2 2" xfId="13908" xr:uid="{617A8F21-01CD-402D-9EAA-4299511FA479}"/>
    <cellStyle name="20% - Énfasis5 14 2 2 3 3" xfId="13909" xr:uid="{08323B9D-BB8A-46D9-AB8E-2ACB6F8AB82D}"/>
    <cellStyle name="20% - Énfasis5 14 2 2 4" xfId="13910" xr:uid="{09159064-67D5-447D-9048-EAA61D36991E}"/>
    <cellStyle name="20% - Énfasis5 14 2 2 4 2" xfId="13911" xr:uid="{085B7B02-12ED-419A-AF29-3BD68A0678FC}"/>
    <cellStyle name="20% - Énfasis5 14 2 2 5" xfId="13912" xr:uid="{3F844C32-A86C-4968-9DDD-0E62A511F704}"/>
    <cellStyle name="20% - Énfasis5 14 2 3" xfId="13913" xr:uid="{B43DD849-75CB-4720-AF08-FA1ED16654B5}"/>
    <cellStyle name="20% - Énfasis5 14 2 3 2" xfId="13914" xr:uid="{2189A865-A1D3-48F4-8DF1-F86A991E87D4}"/>
    <cellStyle name="20% - Énfasis5 14 2 3 2 2" xfId="13915" xr:uid="{23897250-3A50-4540-9A97-14CFA55721EF}"/>
    <cellStyle name="20% - Énfasis5 14 2 3 2 2 2" xfId="13916" xr:uid="{F52DC403-277A-4999-8967-65A93447E2AC}"/>
    <cellStyle name="20% - Énfasis5 14 2 3 2 3" xfId="13917" xr:uid="{2B428AF9-7918-4D11-ADD6-C027AAF9B26A}"/>
    <cellStyle name="20% - Énfasis5 14 2 3 3" xfId="13918" xr:uid="{BC49C3BB-9A1C-4167-97EA-D1C81A172E96}"/>
    <cellStyle name="20% - Énfasis5 14 2 3 3 2" xfId="13919" xr:uid="{8528D696-EA14-48CD-8170-40237142FAD3}"/>
    <cellStyle name="20% - Énfasis5 14 2 3 4" xfId="13920" xr:uid="{E1CFC445-8D6A-4C82-B3EA-FA605930C546}"/>
    <cellStyle name="20% - Énfasis5 14 2 4" xfId="13921" xr:uid="{0191575D-0FC3-4463-B61E-F76BA23CE1AA}"/>
    <cellStyle name="20% - Énfasis5 14 2 4 2" xfId="13922" xr:uid="{6013ABCA-1ED7-4A7C-AFBE-C41DC01DC863}"/>
    <cellStyle name="20% - Énfasis5 14 2 4 2 2" xfId="13923" xr:uid="{70429EFD-46D5-4B7A-B491-C4A123DD4B57}"/>
    <cellStyle name="20% - Énfasis5 14 2 4 3" xfId="13924" xr:uid="{CB6A6D0C-3F95-448D-BD53-14770865097D}"/>
    <cellStyle name="20% - Énfasis5 14 2 5" xfId="13925" xr:uid="{C3A8CCF8-8C7B-4E42-A52B-223A03F7BA68}"/>
    <cellStyle name="20% - Énfasis5 14 2 5 2" xfId="13926" xr:uid="{0479A9CE-5EEF-455E-B261-B14DE9EC9766}"/>
    <cellStyle name="20% - Énfasis5 14 2 6" xfId="13927" xr:uid="{45A19A8D-3D09-4DA0-9704-43947C8C68C5}"/>
    <cellStyle name="20% - Énfasis5 14 3" xfId="13928" xr:uid="{1FC2E400-2ABD-4AC2-A414-A7A683E65132}"/>
    <cellStyle name="20% - Énfasis5 14 3 2" xfId="13929" xr:uid="{D97F7552-82D6-4D76-A919-B0111F5CF5D1}"/>
    <cellStyle name="20% - Énfasis5 14 3 2 2" xfId="13930" xr:uid="{56F7CBF8-4D4D-4EC2-9534-2166B1D64FA9}"/>
    <cellStyle name="20% - Énfasis5 14 3 2 2 2" xfId="13931" xr:uid="{1BE8CE7A-6A67-4884-A10C-F8C7DDB138BF}"/>
    <cellStyle name="20% - Énfasis5 14 3 2 2 2 2" xfId="13932" xr:uid="{FF7BB597-8CD8-4C05-959F-7988DF55E0D5}"/>
    <cellStyle name="20% - Énfasis5 14 3 2 2 3" xfId="13933" xr:uid="{609D2EC7-4162-44A7-8BBA-4F6A80CB46E2}"/>
    <cellStyle name="20% - Énfasis5 14 3 2 3" xfId="13934" xr:uid="{16D556B3-42F7-4303-A60D-49A2CDAF8388}"/>
    <cellStyle name="20% - Énfasis5 14 3 2 3 2" xfId="13935" xr:uid="{F5AD4765-3FD0-4C83-9C82-6E963851250E}"/>
    <cellStyle name="20% - Énfasis5 14 3 2 4" xfId="13936" xr:uid="{94267D1B-B846-456A-BAD1-BD11963D4634}"/>
    <cellStyle name="20% - Énfasis5 14 3 3" xfId="13937" xr:uid="{2171B318-BF0A-4336-A28B-2270EFD18E61}"/>
    <cellStyle name="20% - Énfasis5 14 3 3 2" xfId="13938" xr:uid="{040057BF-60C9-40D2-8556-EF089D4090BC}"/>
    <cellStyle name="20% - Énfasis5 14 3 3 2 2" xfId="13939" xr:uid="{BD014F06-8963-4C1F-9986-5DABA0122635}"/>
    <cellStyle name="20% - Énfasis5 14 3 3 3" xfId="13940" xr:uid="{44BA704F-4A5A-440B-8FAC-8A1086EEB7C2}"/>
    <cellStyle name="20% - Énfasis5 14 3 4" xfId="13941" xr:uid="{D16B01BA-03DF-4D1B-9506-C72D362CDB24}"/>
    <cellStyle name="20% - Énfasis5 14 3 4 2" xfId="13942" xr:uid="{93430E84-731B-4572-B60A-C026C2E6E882}"/>
    <cellStyle name="20% - Énfasis5 14 3 5" xfId="13943" xr:uid="{CF0B70A4-6FEA-4C82-8936-BBE6B1EDAA73}"/>
    <cellStyle name="20% - Énfasis5 14 4" xfId="13944" xr:uid="{EF10CC6A-8006-405E-B3F7-8E9BF02E9D7B}"/>
    <cellStyle name="20% - Énfasis5 14 4 2" xfId="13945" xr:uid="{8A7D5476-1B7C-433A-96CA-4A664C20508F}"/>
    <cellStyle name="20% - Énfasis5 14 4 2 2" xfId="13946" xr:uid="{3843475D-FD3D-42D7-A218-34F3CAC657A9}"/>
    <cellStyle name="20% - Énfasis5 14 4 2 2 2" xfId="13947" xr:uid="{07A89D60-DC2F-482C-A79B-EDF319BE3927}"/>
    <cellStyle name="20% - Énfasis5 14 4 2 3" xfId="13948" xr:uid="{3B84F13C-0F19-4116-905B-683EC8B14929}"/>
    <cellStyle name="20% - Énfasis5 14 4 3" xfId="13949" xr:uid="{96AC1BD7-F155-4BCD-B11E-C6C5E59146C9}"/>
    <cellStyle name="20% - Énfasis5 14 4 3 2" xfId="13950" xr:uid="{D5FA2BAF-9BC4-4881-9D38-0243B0D6B37E}"/>
    <cellStyle name="20% - Énfasis5 14 4 4" xfId="13951" xr:uid="{AF9DAD07-3886-4296-97D6-2E37D552139C}"/>
    <cellStyle name="20% - Énfasis5 14 5" xfId="13952" xr:uid="{0A245A70-A83F-40D9-B9C7-010BFD5691AB}"/>
    <cellStyle name="20% - Énfasis5 14 5 2" xfId="13953" xr:uid="{ACAD032D-797A-499F-BC70-930C9B3CB951}"/>
    <cellStyle name="20% - Énfasis5 14 5 2 2" xfId="13954" xr:uid="{73BA72AE-BA97-476D-9507-08938D475CC0}"/>
    <cellStyle name="20% - Énfasis5 14 5 3" xfId="13955" xr:uid="{192BAE80-E9B3-4FB1-830C-45E712B2165F}"/>
    <cellStyle name="20% - Énfasis5 14 6" xfId="13956" xr:uid="{A17506BB-A0FB-4287-8307-793C4C1DF79E}"/>
    <cellStyle name="20% - Énfasis5 14 6 2" xfId="13957" xr:uid="{3D01D6A7-44DE-4164-B8B1-FB270D9AA61E}"/>
    <cellStyle name="20% - Énfasis5 14 7" xfId="13958" xr:uid="{FB0A9B30-B235-4BC8-A296-F33742A832F2}"/>
    <cellStyle name="20% - Énfasis5 15" xfId="13959" xr:uid="{0181FEBE-4850-4E1B-9371-AFAE9E1D9BB7}"/>
    <cellStyle name="20% - Énfasis5 15 2" xfId="13960" xr:uid="{8B79A855-5035-400A-988E-5A4424D540DC}"/>
    <cellStyle name="20% - Énfasis5 15 2 2" xfId="13961" xr:uid="{F3CF154C-7B63-4D36-9AF5-8E6B862E47F6}"/>
    <cellStyle name="20% - Énfasis5 15 2 2 2" xfId="13962" xr:uid="{1C14483F-AAD7-47F5-802B-3305B3A41866}"/>
    <cellStyle name="20% - Énfasis5 15 2 2 2 2" xfId="13963" xr:uid="{E51AD190-70ED-45C6-9E62-88FCA5CC83A8}"/>
    <cellStyle name="20% - Énfasis5 15 2 2 2 2 2" xfId="13964" xr:uid="{FB5983EF-A4A5-43EB-B097-A03264E4D53A}"/>
    <cellStyle name="20% - Énfasis5 15 2 2 2 2 2 2" xfId="13965" xr:uid="{2171366C-FA79-447B-8416-0A85DE8AD314}"/>
    <cellStyle name="20% - Énfasis5 15 2 2 2 2 3" xfId="13966" xr:uid="{6E587976-ADE8-4A72-94D3-E0C4259DAC12}"/>
    <cellStyle name="20% - Énfasis5 15 2 2 2 3" xfId="13967" xr:uid="{9D4F2ADF-C099-40A7-B076-D2EECE84D979}"/>
    <cellStyle name="20% - Énfasis5 15 2 2 2 3 2" xfId="13968" xr:uid="{6F1E52E4-78FC-4611-AFEB-315617BE131E}"/>
    <cellStyle name="20% - Énfasis5 15 2 2 2 4" xfId="13969" xr:uid="{986B7B21-6FC9-4E5E-98BF-14EA392B6D5C}"/>
    <cellStyle name="20% - Énfasis5 15 2 2 3" xfId="13970" xr:uid="{84014D7C-8C7F-4F6B-82BD-4DD85A724198}"/>
    <cellStyle name="20% - Énfasis5 15 2 2 3 2" xfId="13971" xr:uid="{FEB57349-172E-4810-9EEA-4EC93FFCD3A4}"/>
    <cellStyle name="20% - Énfasis5 15 2 2 3 2 2" xfId="13972" xr:uid="{ABCEB884-072A-4194-A382-5F0F65099A3D}"/>
    <cellStyle name="20% - Énfasis5 15 2 2 3 3" xfId="13973" xr:uid="{B2DB6464-E822-4832-853C-D63CC9C8BC77}"/>
    <cellStyle name="20% - Énfasis5 15 2 2 4" xfId="13974" xr:uid="{92006C84-7E86-4CCC-BE93-BA5D5212687F}"/>
    <cellStyle name="20% - Énfasis5 15 2 2 4 2" xfId="13975" xr:uid="{A8A71B29-824D-40D7-92A5-009F8C65AFA3}"/>
    <cellStyle name="20% - Énfasis5 15 2 2 5" xfId="13976" xr:uid="{8EB0BA39-0B79-4AAB-B727-836690865C3F}"/>
    <cellStyle name="20% - Énfasis5 15 2 3" xfId="13977" xr:uid="{78F5977F-A96A-4D99-B7E7-94E1161D8F38}"/>
    <cellStyle name="20% - Énfasis5 15 2 3 2" xfId="13978" xr:uid="{84A88FAC-CD16-4300-B9DE-991B3DF006D9}"/>
    <cellStyle name="20% - Énfasis5 15 2 3 2 2" xfId="13979" xr:uid="{74153F8B-68A2-4930-9EA9-C44EDFDD925C}"/>
    <cellStyle name="20% - Énfasis5 15 2 3 2 2 2" xfId="13980" xr:uid="{79F36839-ECBF-4B03-816F-9DFEDB6D269A}"/>
    <cellStyle name="20% - Énfasis5 15 2 3 2 3" xfId="13981" xr:uid="{D5BC5DEC-FC89-48A3-84DC-D3E00B1056E9}"/>
    <cellStyle name="20% - Énfasis5 15 2 3 3" xfId="13982" xr:uid="{7DE99303-0F54-4475-8817-BC4686D7F7BA}"/>
    <cellStyle name="20% - Énfasis5 15 2 3 3 2" xfId="13983" xr:uid="{ED75FD7A-CD85-4F36-9CEF-905B8208653A}"/>
    <cellStyle name="20% - Énfasis5 15 2 3 4" xfId="13984" xr:uid="{6E8AAFC5-09F6-4A93-8505-4C1D34E50940}"/>
    <cellStyle name="20% - Énfasis5 15 2 4" xfId="13985" xr:uid="{EB0892BA-46F0-41EF-82F8-F93DA0183744}"/>
    <cellStyle name="20% - Énfasis5 15 2 4 2" xfId="13986" xr:uid="{4B8BE17D-FA51-4CF2-B556-B59458B866D6}"/>
    <cellStyle name="20% - Énfasis5 15 2 4 2 2" xfId="13987" xr:uid="{6142A25B-1003-4C91-9C22-B062D22D2598}"/>
    <cellStyle name="20% - Énfasis5 15 2 4 3" xfId="13988" xr:uid="{6783BE88-CA9D-4AE6-97F4-BE4168FAE8D4}"/>
    <cellStyle name="20% - Énfasis5 15 2 5" xfId="13989" xr:uid="{BA7B0260-5D35-4CE6-A1BF-D643567D6600}"/>
    <cellStyle name="20% - Énfasis5 15 2 5 2" xfId="13990" xr:uid="{2FC6E26C-23E0-4FD4-AA64-A15D9904443E}"/>
    <cellStyle name="20% - Énfasis5 15 2 6" xfId="13991" xr:uid="{319273CC-C89E-4F1D-8398-CBCADD0DBC7E}"/>
    <cellStyle name="20% - Énfasis5 15 3" xfId="13992" xr:uid="{47645E14-F18D-44BA-8A55-02E8C5A6C52D}"/>
    <cellStyle name="20% - Énfasis5 15 3 2" xfId="13993" xr:uid="{172E7CE5-2F50-4314-8B4D-BAB0FCB12AFF}"/>
    <cellStyle name="20% - Énfasis5 15 3 2 2" xfId="13994" xr:uid="{04EEE973-8B47-49DE-A2F4-8285531B2198}"/>
    <cellStyle name="20% - Énfasis5 15 3 2 2 2" xfId="13995" xr:uid="{44163F4C-A45D-4AAB-8E11-662B57E14179}"/>
    <cellStyle name="20% - Énfasis5 15 3 2 2 2 2" xfId="13996" xr:uid="{8BB03B3F-19A0-42A5-8AA0-89F3EE35BB9E}"/>
    <cellStyle name="20% - Énfasis5 15 3 2 2 3" xfId="13997" xr:uid="{9DF7E3F0-417A-47DF-BACC-375185BEF67E}"/>
    <cellStyle name="20% - Énfasis5 15 3 2 3" xfId="13998" xr:uid="{8410A79C-36CD-4E22-9BFE-827DA0E23C8E}"/>
    <cellStyle name="20% - Énfasis5 15 3 2 3 2" xfId="13999" xr:uid="{F9064083-01F9-438C-8FB3-EC318CC52E7A}"/>
    <cellStyle name="20% - Énfasis5 15 3 2 4" xfId="14000" xr:uid="{DBE79ACF-0157-4440-8FB6-8DEEF4463E14}"/>
    <cellStyle name="20% - Énfasis5 15 3 3" xfId="14001" xr:uid="{6D8A07ED-FF7E-441A-926D-528E6E3F8547}"/>
    <cellStyle name="20% - Énfasis5 15 3 3 2" xfId="14002" xr:uid="{E35A0B12-B1D5-4A26-8A76-F47845E0718F}"/>
    <cellStyle name="20% - Énfasis5 15 3 3 2 2" xfId="14003" xr:uid="{74F02708-6407-4BA1-92CF-E812BF0CC9DC}"/>
    <cellStyle name="20% - Énfasis5 15 3 3 3" xfId="14004" xr:uid="{B5C49ACF-DFD3-4850-AB32-542B48EE3EE3}"/>
    <cellStyle name="20% - Énfasis5 15 3 4" xfId="14005" xr:uid="{547954D0-F668-43D6-8562-A32048055B73}"/>
    <cellStyle name="20% - Énfasis5 15 3 4 2" xfId="14006" xr:uid="{E95CB462-7F50-48BB-86E5-9B4A2BC47E41}"/>
    <cellStyle name="20% - Énfasis5 15 3 5" xfId="14007" xr:uid="{9DD568F5-63BB-4732-A368-336D72FC27B0}"/>
    <cellStyle name="20% - Énfasis5 15 4" xfId="14008" xr:uid="{7F1F5D98-4B79-4140-9918-CC43AA0A9800}"/>
    <cellStyle name="20% - Énfasis5 15 4 2" xfId="14009" xr:uid="{27B9A2C9-D66C-4691-9FF7-CEA6926FD8DF}"/>
    <cellStyle name="20% - Énfasis5 15 4 2 2" xfId="14010" xr:uid="{FDA71BB3-79EA-4A73-B42B-3F67FC1709F8}"/>
    <cellStyle name="20% - Énfasis5 15 4 2 2 2" xfId="14011" xr:uid="{C9B56EDB-BCDE-48A3-BE9A-AC5859EE2F94}"/>
    <cellStyle name="20% - Énfasis5 15 4 2 3" xfId="14012" xr:uid="{F762A5DB-9AEA-429D-B206-072DF442FAAB}"/>
    <cellStyle name="20% - Énfasis5 15 4 3" xfId="14013" xr:uid="{B777676A-518C-4DF3-B1BF-764D79BBB174}"/>
    <cellStyle name="20% - Énfasis5 15 4 3 2" xfId="14014" xr:uid="{543E7E27-E3DF-4D09-A558-4175E3D1752B}"/>
    <cellStyle name="20% - Énfasis5 15 4 4" xfId="14015" xr:uid="{8D0BEE66-7139-4F20-9E06-31670BF4E101}"/>
    <cellStyle name="20% - Énfasis5 15 5" xfId="14016" xr:uid="{F5A5771B-4286-4C07-A452-5B3C9F20D815}"/>
    <cellStyle name="20% - Énfasis5 15 5 2" xfId="14017" xr:uid="{7B97E8B0-311A-40E3-9BF8-555D86F23F8D}"/>
    <cellStyle name="20% - Énfasis5 15 5 2 2" xfId="14018" xr:uid="{A76D8AB8-ADB4-44B5-B587-6AE0F5CEA482}"/>
    <cellStyle name="20% - Énfasis5 15 5 3" xfId="14019" xr:uid="{7E5FBAD8-C7B8-49F3-AB6E-F569DF2FC40C}"/>
    <cellStyle name="20% - Énfasis5 15 6" xfId="14020" xr:uid="{3D341F9E-D378-4B69-AF67-A70847E93846}"/>
    <cellStyle name="20% - Énfasis5 15 6 2" xfId="14021" xr:uid="{E440FE85-C3E5-4709-8F75-D06E24BEDE83}"/>
    <cellStyle name="20% - Énfasis5 15 7" xfId="14022" xr:uid="{18EB9FAC-405C-46D0-BBBA-BDB5B4570E3E}"/>
    <cellStyle name="20% - Énfasis5 16" xfId="14023" xr:uid="{C00B35CE-8323-49DB-A8F0-2685942C584B}"/>
    <cellStyle name="20% - Énfasis5 16 2" xfId="14024" xr:uid="{2FCC3E25-2AD1-4E89-9719-8932DAE92752}"/>
    <cellStyle name="20% - Énfasis5 16 2 2" xfId="14025" xr:uid="{88A68835-71A1-49E7-BF80-58349288BBCB}"/>
    <cellStyle name="20% - Énfasis5 16 2 2 2" xfId="14026" xr:uid="{A05F6C73-9FF9-46B0-B1F9-155938A82A9F}"/>
    <cellStyle name="20% - Énfasis5 16 2 2 2 2" xfId="14027" xr:uid="{D2E2FECD-7038-4DA8-86DE-225044962F7D}"/>
    <cellStyle name="20% - Énfasis5 16 2 2 2 2 2" xfId="14028" xr:uid="{E31A90B7-1000-4F19-9560-22F9ADB70D3B}"/>
    <cellStyle name="20% - Énfasis5 16 2 2 2 2 2 2" xfId="14029" xr:uid="{6908161F-FF35-44F6-91EA-89BD0F1D09C0}"/>
    <cellStyle name="20% - Énfasis5 16 2 2 2 2 3" xfId="14030" xr:uid="{58E61384-F07E-4512-B265-F5624CE54262}"/>
    <cellStyle name="20% - Énfasis5 16 2 2 2 3" xfId="14031" xr:uid="{FA5EF646-5819-44E5-9760-3C0A5CAF0635}"/>
    <cellStyle name="20% - Énfasis5 16 2 2 2 3 2" xfId="14032" xr:uid="{D05A3924-DD27-4A1E-AD0B-ADE387E9E548}"/>
    <cellStyle name="20% - Énfasis5 16 2 2 2 4" xfId="14033" xr:uid="{A1014366-96F3-426C-AB5B-7174A6A4936B}"/>
    <cellStyle name="20% - Énfasis5 16 2 2 3" xfId="14034" xr:uid="{AAF1C56C-DBCA-4D00-AD0D-0856E3142B74}"/>
    <cellStyle name="20% - Énfasis5 16 2 2 3 2" xfId="14035" xr:uid="{D115AFA9-BDC8-40A4-9DB1-B3DE5B119D28}"/>
    <cellStyle name="20% - Énfasis5 16 2 2 3 2 2" xfId="14036" xr:uid="{A168D192-0C0F-4D32-9023-B09498491EDE}"/>
    <cellStyle name="20% - Énfasis5 16 2 2 3 3" xfId="14037" xr:uid="{33A1034C-7186-45B4-8232-2573B0A41241}"/>
    <cellStyle name="20% - Énfasis5 16 2 2 4" xfId="14038" xr:uid="{5ECF15AC-920A-4F94-BA14-E1FAF4A53BBD}"/>
    <cellStyle name="20% - Énfasis5 16 2 2 4 2" xfId="14039" xr:uid="{9A3B43AB-1032-43BF-9E2F-5088E33B8F70}"/>
    <cellStyle name="20% - Énfasis5 16 2 2 5" xfId="14040" xr:uid="{FFD984F6-395C-45AB-8DD1-81426CD515F5}"/>
    <cellStyle name="20% - Énfasis5 16 2 3" xfId="14041" xr:uid="{F0AA9D6E-4552-407C-87EE-6E4693961F12}"/>
    <cellStyle name="20% - Énfasis5 16 2 3 2" xfId="14042" xr:uid="{11E3B9CE-0893-4786-8D21-4015101A49CE}"/>
    <cellStyle name="20% - Énfasis5 16 2 3 2 2" xfId="14043" xr:uid="{1DD868D2-37CA-4E22-9EAA-F3AA2FDCB5D7}"/>
    <cellStyle name="20% - Énfasis5 16 2 3 2 2 2" xfId="14044" xr:uid="{3BD89EF4-497A-4DED-B490-78AAF07C7B86}"/>
    <cellStyle name="20% - Énfasis5 16 2 3 2 3" xfId="14045" xr:uid="{E15E7776-5B4C-426B-9BB9-E462300C4D99}"/>
    <cellStyle name="20% - Énfasis5 16 2 3 3" xfId="14046" xr:uid="{E7C8FE99-4A49-45D8-8C21-97D85CE515A7}"/>
    <cellStyle name="20% - Énfasis5 16 2 3 3 2" xfId="14047" xr:uid="{B5FBAC18-35B9-405A-B3BA-E556BD37FEB9}"/>
    <cellStyle name="20% - Énfasis5 16 2 3 4" xfId="14048" xr:uid="{167700A0-6CB7-48A1-B259-7B8B17129191}"/>
    <cellStyle name="20% - Énfasis5 16 2 4" xfId="14049" xr:uid="{F1D5F7F3-9B68-4127-AA7C-FC08D7A2D899}"/>
    <cellStyle name="20% - Énfasis5 16 2 4 2" xfId="14050" xr:uid="{CCBB8028-1BF2-4E86-8596-B23DDB66BD7B}"/>
    <cellStyle name="20% - Énfasis5 16 2 4 2 2" xfId="14051" xr:uid="{9BB70214-008B-4FFB-BA3F-59F5C2C03252}"/>
    <cellStyle name="20% - Énfasis5 16 2 4 3" xfId="14052" xr:uid="{68630CFB-7403-489F-AA50-1513FD67F9C9}"/>
    <cellStyle name="20% - Énfasis5 16 2 5" xfId="14053" xr:uid="{33E1C1CF-79A4-4799-AC53-85AF4A8600F4}"/>
    <cellStyle name="20% - Énfasis5 16 2 5 2" xfId="14054" xr:uid="{BDA98EC3-9F0E-49F3-A6E9-6387C8DE16AD}"/>
    <cellStyle name="20% - Énfasis5 16 2 6" xfId="14055" xr:uid="{EEBAD98F-D54C-4FDA-88BB-ACC3D0900AAD}"/>
    <cellStyle name="20% - Énfasis5 16 3" xfId="14056" xr:uid="{631F95CB-9E20-45F8-B4B0-341ACC2075C2}"/>
    <cellStyle name="20% - Énfasis5 16 3 2" xfId="14057" xr:uid="{CEC33105-04B0-4943-9507-8D598395B044}"/>
    <cellStyle name="20% - Énfasis5 16 3 2 2" xfId="14058" xr:uid="{F9EF5404-ECD1-4DDD-8D61-2BF00224DE1B}"/>
    <cellStyle name="20% - Énfasis5 16 3 2 2 2" xfId="14059" xr:uid="{1AEE5AE2-3F16-40E3-9C5D-45773DA56E90}"/>
    <cellStyle name="20% - Énfasis5 16 3 2 2 2 2" xfId="14060" xr:uid="{EB986CB0-FBCD-4013-A0DE-AFA9933019A0}"/>
    <cellStyle name="20% - Énfasis5 16 3 2 2 3" xfId="14061" xr:uid="{E2D94703-DFB2-448C-B174-966FCA46048C}"/>
    <cellStyle name="20% - Énfasis5 16 3 2 3" xfId="14062" xr:uid="{C792A429-6844-412E-BBA7-28B54AEAF6A2}"/>
    <cellStyle name="20% - Énfasis5 16 3 2 3 2" xfId="14063" xr:uid="{D4E69EB5-2368-4289-B6F7-A0648F883B1C}"/>
    <cellStyle name="20% - Énfasis5 16 3 2 4" xfId="14064" xr:uid="{3969052C-BD76-49CD-9347-B5915B23A25F}"/>
    <cellStyle name="20% - Énfasis5 16 3 3" xfId="14065" xr:uid="{3359A82D-AF43-4879-8977-F0D4A5616B39}"/>
    <cellStyle name="20% - Énfasis5 16 3 3 2" xfId="14066" xr:uid="{15F5D2D1-B933-4746-8771-8A43E01F0F26}"/>
    <cellStyle name="20% - Énfasis5 16 3 3 2 2" xfId="14067" xr:uid="{38E1B4AE-2887-44A3-8699-69D894D038EA}"/>
    <cellStyle name="20% - Énfasis5 16 3 3 3" xfId="14068" xr:uid="{F8C00B35-C89C-4A9E-8B89-70FEA5E45E76}"/>
    <cellStyle name="20% - Énfasis5 16 3 4" xfId="14069" xr:uid="{7EB8FB66-25A4-4C65-B67E-E314E12765DB}"/>
    <cellStyle name="20% - Énfasis5 16 3 4 2" xfId="14070" xr:uid="{660C0452-B40C-4F7F-8500-4AD9F5DF88CE}"/>
    <cellStyle name="20% - Énfasis5 16 3 5" xfId="14071" xr:uid="{93202032-BA8E-46DC-AC96-B9C5C6D19D83}"/>
    <cellStyle name="20% - Énfasis5 16 4" xfId="14072" xr:uid="{0C6AC668-89A3-4B7C-AB9E-27A28123BCCA}"/>
    <cellStyle name="20% - Énfasis5 16 4 2" xfId="14073" xr:uid="{2759D593-91F7-4966-A4DC-718B9DAE8AF2}"/>
    <cellStyle name="20% - Énfasis5 16 4 2 2" xfId="14074" xr:uid="{1AC90A4C-DB3A-4E00-A23C-805C76A02C83}"/>
    <cellStyle name="20% - Énfasis5 16 4 2 2 2" xfId="14075" xr:uid="{BFAEE7D4-8E4A-4649-B957-DA6F088943DB}"/>
    <cellStyle name="20% - Énfasis5 16 4 2 3" xfId="14076" xr:uid="{0A795FA1-EAB0-4C5C-B87A-F66B9956E26A}"/>
    <cellStyle name="20% - Énfasis5 16 4 3" xfId="14077" xr:uid="{01CF779D-A489-4E80-85B3-5CEB1F0BD8BA}"/>
    <cellStyle name="20% - Énfasis5 16 4 3 2" xfId="14078" xr:uid="{29E6BEE8-3142-4A36-8620-171FBC75C504}"/>
    <cellStyle name="20% - Énfasis5 16 4 4" xfId="14079" xr:uid="{16DD495C-3979-4E1F-9490-6E23F0864686}"/>
    <cellStyle name="20% - Énfasis5 16 5" xfId="14080" xr:uid="{51B51F60-5EFF-46C1-9FD1-0E2BF2F95BE7}"/>
    <cellStyle name="20% - Énfasis5 16 5 2" xfId="14081" xr:uid="{C8C44844-07DB-46B1-889B-399729AA09DB}"/>
    <cellStyle name="20% - Énfasis5 16 5 2 2" xfId="14082" xr:uid="{B90E4BD7-ADEC-4B6E-B395-BF8116AD33FC}"/>
    <cellStyle name="20% - Énfasis5 16 5 3" xfId="14083" xr:uid="{7F2BCEF5-3E3D-4921-BE63-E8D2AE533358}"/>
    <cellStyle name="20% - Énfasis5 16 6" xfId="14084" xr:uid="{723B5503-3019-46C3-8E12-87F632209AA9}"/>
    <cellStyle name="20% - Énfasis5 16 6 2" xfId="14085" xr:uid="{D74EEC65-3258-4138-A2AB-3718B7FCEE31}"/>
    <cellStyle name="20% - Énfasis5 16 7" xfId="14086" xr:uid="{DD55D931-8E1A-488D-9958-74273218BD2C}"/>
    <cellStyle name="20% - Énfasis5 17" xfId="14087" xr:uid="{4C3FA69B-EB87-4354-BA96-1E4D301467FC}"/>
    <cellStyle name="20% - Énfasis5 17 2" xfId="14088" xr:uid="{94F98366-CBC1-4051-8E2E-A22FDA4E2442}"/>
    <cellStyle name="20% - Énfasis5 17 2 2" xfId="14089" xr:uid="{1541017C-1813-4691-8B3E-433133324D92}"/>
    <cellStyle name="20% - Énfasis5 17 2 2 2" xfId="14090" xr:uid="{2F58F662-1970-44F6-8706-92D61172989C}"/>
    <cellStyle name="20% - Énfasis5 17 2 2 2 2" xfId="14091" xr:uid="{BE61A032-A736-440B-8CD1-944F0DD97AB3}"/>
    <cellStyle name="20% - Énfasis5 17 2 2 2 2 2" xfId="14092" xr:uid="{3BEB704A-4F69-472A-9D12-AB4342E03222}"/>
    <cellStyle name="20% - Énfasis5 17 2 2 2 2 2 2" xfId="14093" xr:uid="{A54CA5B1-2D65-44E6-9C06-8BE947A3ECFE}"/>
    <cellStyle name="20% - Énfasis5 17 2 2 2 2 3" xfId="14094" xr:uid="{D386BFBB-F159-4B9B-BC82-C6759C5BA6DF}"/>
    <cellStyle name="20% - Énfasis5 17 2 2 2 3" xfId="14095" xr:uid="{B4DE54A0-5664-4F07-A06E-1B419551049E}"/>
    <cellStyle name="20% - Énfasis5 17 2 2 2 3 2" xfId="14096" xr:uid="{3C72863E-E01A-49EB-A760-B102A7F8F2FC}"/>
    <cellStyle name="20% - Énfasis5 17 2 2 2 4" xfId="14097" xr:uid="{4DE5B1AF-93C4-42B5-A954-F682F226DDC1}"/>
    <cellStyle name="20% - Énfasis5 17 2 2 3" xfId="14098" xr:uid="{D0045426-3964-4BBB-A449-80E681CF58CA}"/>
    <cellStyle name="20% - Énfasis5 17 2 2 3 2" xfId="14099" xr:uid="{1017FCE1-4C0F-4F68-A6B0-E5304D72DED0}"/>
    <cellStyle name="20% - Énfasis5 17 2 2 3 2 2" xfId="14100" xr:uid="{676D19C0-45B3-430D-B297-8497CF9CE47E}"/>
    <cellStyle name="20% - Énfasis5 17 2 2 3 3" xfId="14101" xr:uid="{10C2AAFF-4C4E-43E1-8C8E-C5E547F7AF27}"/>
    <cellStyle name="20% - Énfasis5 17 2 2 4" xfId="14102" xr:uid="{DAFA2EB8-61BE-4789-9E14-8EC1FDF3B73C}"/>
    <cellStyle name="20% - Énfasis5 17 2 2 4 2" xfId="14103" xr:uid="{40ED59BC-1170-4B9C-9340-00A1BA9F8631}"/>
    <cellStyle name="20% - Énfasis5 17 2 2 5" xfId="14104" xr:uid="{6784CD4E-7339-418F-A4F9-BAE2568E5FD2}"/>
    <cellStyle name="20% - Énfasis5 17 2 3" xfId="14105" xr:uid="{7AFF1FBC-F11C-4D74-8230-9F3B3F58CF78}"/>
    <cellStyle name="20% - Énfasis5 17 2 3 2" xfId="14106" xr:uid="{B052E245-16E0-4673-8F28-854DDA3EDAD2}"/>
    <cellStyle name="20% - Énfasis5 17 2 3 2 2" xfId="14107" xr:uid="{BF9B992A-C1CC-4DCA-9151-F87492DF8AC0}"/>
    <cellStyle name="20% - Énfasis5 17 2 3 2 2 2" xfId="14108" xr:uid="{CC275EE5-D24A-48F8-976C-9F7CAF95826D}"/>
    <cellStyle name="20% - Énfasis5 17 2 3 2 3" xfId="14109" xr:uid="{E28A153B-2E4F-445B-A504-BB339FF8A9FC}"/>
    <cellStyle name="20% - Énfasis5 17 2 3 3" xfId="14110" xr:uid="{90A12668-85CB-4306-A8E9-D7BBD57B4599}"/>
    <cellStyle name="20% - Énfasis5 17 2 3 3 2" xfId="14111" xr:uid="{C10E50DC-EE44-429E-ACC2-B10CFA18037D}"/>
    <cellStyle name="20% - Énfasis5 17 2 3 4" xfId="14112" xr:uid="{9A2B475F-1516-42C0-98C4-7FC0EAD41295}"/>
    <cellStyle name="20% - Énfasis5 17 2 4" xfId="14113" xr:uid="{3970205B-0640-4E9B-941C-0AC8CF3AF405}"/>
    <cellStyle name="20% - Énfasis5 17 2 4 2" xfId="14114" xr:uid="{36A03C10-03E5-4E61-8DE8-75E2FE77B89A}"/>
    <cellStyle name="20% - Énfasis5 17 2 4 2 2" xfId="14115" xr:uid="{3F0A06C4-A737-4C3D-82FF-EF6C18335FFD}"/>
    <cellStyle name="20% - Énfasis5 17 2 4 3" xfId="14116" xr:uid="{AD735FE6-9971-411D-B7A4-47998565F318}"/>
    <cellStyle name="20% - Énfasis5 17 2 5" xfId="14117" xr:uid="{94699994-193B-4060-8949-67CE1054C1B4}"/>
    <cellStyle name="20% - Énfasis5 17 2 5 2" xfId="14118" xr:uid="{68ADFD02-BA57-48E0-B137-B8F26E593E9A}"/>
    <cellStyle name="20% - Énfasis5 17 2 6" xfId="14119" xr:uid="{FAD21A3C-86CE-4458-B0CB-9F5BE1A7BA98}"/>
    <cellStyle name="20% - Énfasis5 17 3" xfId="14120" xr:uid="{9F6D2522-8080-4E05-9176-54C31E5FF450}"/>
    <cellStyle name="20% - Énfasis5 17 3 2" xfId="14121" xr:uid="{CDD809DF-0268-49FF-A9D7-4C36C4DD6256}"/>
    <cellStyle name="20% - Énfasis5 17 3 2 2" xfId="14122" xr:uid="{187C20C0-C0CE-4EFC-96FA-4BD593DEE949}"/>
    <cellStyle name="20% - Énfasis5 17 3 2 2 2" xfId="14123" xr:uid="{DB9FB3CE-4383-4602-841E-FF88E6E804C0}"/>
    <cellStyle name="20% - Énfasis5 17 3 2 2 2 2" xfId="14124" xr:uid="{7905A68C-B8F5-440B-9121-10EA38C508A5}"/>
    <cellStyle name="20% - Énfasis5 17 3 2 2 3" xfId="14125" xr:uid="{C0EAC690-4354-46CE-A64C-7E17CA7AEA15}"/>
    <cellStyle name="20% - Énfasis5 17 3 2 3" xfId="14126" xr:uid="{5A39D6FD-8D8F-42EB-8D51-7C9A672884D5}"/>
    <cellStyle name="20% - Énfasis5 17 3 2 3 2" xfId="14127" xr:uid="{B74DC305-9B3B-4E20-AA5A-79BD24CED383}"/>
    <cellStyle name="20% - Énfasis5 17 3 2 4" xfId="14128" xr:uid="{C8D91621-AE26-45FB-95B3-2CAE67ADB028}"/>
    <cellStyle name="20% - Énfasis5 17 3 3" xfId="14129" xr:uid="{7AE71464-0DFB-4537-B430-89B7AC15F38C}"/>
    <cellStyle name="20% - Énfasis5 17 3 3 2" xfId="14130" xr:uid="{E98BF585-A4FC-4E89-9CEE-CF5313D9BE64}"/>
    <cellStyle name="20% - Énfasis5 17 3 3 2 2" xfId="14131" xr:uid="{515E7BC2-58DC-43E5-BEDD-8F476B2E9A60}"/>
    <cellStyle name="20% - Énfasis5 17 3 3 3" xfId="14132" xr:uid="{7380A04E-3511-4052-88AD-7F340A3C5D9F}"/>
    <cellStyle name="20% - Énfasis5 17 3 4" xfId="14133" xr:uid="{DBDF85C9-33A3-444C-B7CC-C87E18993454}"/>
    <cellStyle name="20% - Énfasis5 17 3 4 2" xfId="14134" xr:uid="{E6091C08-F048-4CC2-A3B3-DC32D3DF540E}"/>
    <cellStyle name="20% - Énfasis5 17 3 5" xfId="14135" xr:uid="{7CA5587E-0718-4D6C-A839-2AAA6FD81E6E}"/>
    <cellStyle name="20% - Énfasis5 17 4" xfId="14136" xr:uid="{9F928CA3-2831-46C7-9440-607EB06FF076}"/>
    <cellStyle name="20% - Énfasis5 17 4 2" xfId="14137" xr:uid="{153F6A38-1EE0-4C64-B89D-4142BC6C3A9F}"/>
    <cellStyle name="20% - Énfasis5 17 4 2 2" xfId="14138" xr:uid="{7498D0E1-FC5A-4779-B140-2D42ECFC8C39}"/>
    <cellStyle name="20% - Énfasis5 17 4 2 2 2" xfId="14139" xr:uid="{51336BEA-BBE2-4F9D-992A-2F76F1194F22}"/>
    <cellStyle name="20% - Énfasis5 17 4 2 3" xfId="14140" xr:uid="{24CA589C-43E5-4033-B643-92BD96F01165}"/>
    <cellStyle name="20% - Énfasis5 17 4 3" xfId="14141" xr:uid="{4E5CB67B-D779-4270-AC1A-FE21ACD6DA7B}"/>
    <cellStyle name="20% - Énfasis5 17 4 3 2" xfId="14142" xr:uid="{0E9710BD-AD55-4507-8632-47CF9DA83BCD}"/>
    <cellStyle name="20% - Énfasis5 17 4 4" xfId="14143" xr:uid="{4C01CFCA-A90D-45EF-A1A4-216885FCEA73}"/>
    <cellStyle name="20% - Énfasis5 17 5" xfId="14144" xr:uid="{86174318-F65F-471B-9DA8-E15BBD4FF02B}"/>
    <cellStyle name="20% - Énfasis5 17 5 2" xfId="14145" xr:uid="{9DD881B7-23D3-49E8-B6BE-3675928ABA6D}"/>
    <cellStyle name="20% - Énfasis5 17 5 2 2" xfId="14146" xr:uid="{73013A61-43BE-4A16-8A82-1E718F479489}"/>
    <cellStyle name="20% - Énfasis5 17 5 3" xfId="14147" xr:uid="{B08B715E-EB8B-4DDB-B589-5B5E2470C2AC}"/>
    <cellStyle name="20% - Énfasis5 17 6" xfId="14148" xr:uid="{1BD5D561-9A63-44A0-AD0C-6A22CA2DBBD6}"/>
    <cellStyle name="20% - Énfasis5 17 6 2" xfId="14149" xr:uid="{CABCFD83-7980-4C3F-8F8F-77AC830D8658}"/>
    <cellStyle name="20% - Énfasis5 17 7" xfId="14150" xr:uid="{20C52080-B56D-49FD-9C48-1D70E85D4269}"/>
    <cellStyle name="20% - Énfasis5 18" xfId="14151" xr:uid="{08A235A4-E094-407F-9599-484501CF40D8}"/>
    <cellStyle name="20% - Énfasis5 18 2" xfId="14152" xr:uid="{F7A7A14E-3F3B-4DD7-889C-A9B1B24984FB}"/>
    <cellStyle name="20% - Énfasis5 18 2 2" xfId="14153" xr:uid="{13E3CFD6-46D3-46EF-A986-656319E85F12}"/>
    <cellStyle name="20% - Énfasis5 18 2 2 2" xfId="14154" xr:uid="{AC76F971-61C5-45B0-8EBC-8908D92A4468}"/>
    <cellStyle name="20% - Énfasis5 18 2 2 2 2" xfId="14155" xr:uid="{739BA3B9-F298-4A64-BB1B-1922E0FEDE3A}"/>
    <cellStyle name="20% - Énfasis5 18 2 2 2 2 2" xfId="14156" xr:uid="{7BA0762F-1B3B-425D-8AC7-5C9E00770A49}"/>
    <cellStyle name="20% - Énfasis5 18 2 2 2 3" xfId="14157" xr:uid="{9EBD61AA-0B28-453B-93A7-91BAE03BE531}"/>
    <cellStyle name="20% - Énfasis5 18 2 2 3" xfId="14158" xr:uid="{AE2C5339-7729-404C-AACA-0E4B5ACFF239}"/>
    <cellStyle name="20% - Énfasis5 18 2 2 3 2" xfId="14159" xr:uid="{FDC5BD9E-CB02-4C67-AD1F-330A77EF41BE}"/>
    <cellStyle name="20% - Énfasis5 18 2 2 4" xfId="14160" xr:uid="{CA755D6F-85C2-4B23-9FE9-31881FC36BED}"/>
    <cellStyle name="20% - Énfasis5 18 2 3" xfId="14161" xr:uid="{104CB5D1-9A82-4046-89C1-C1F69AA5FD32}"/>
    <cellStyle name="20% - Énfasis5 18 2 3 2" xfId="14162" xr:uid="{2076FA13-C1CA-42AF-9389-A1B76699EEFE}"/>
    <cellStyle name="20% - Énfasis5 18 2 3 2 2" xfId="14163" xr:uid="{D951D941-41B8-4E8D-B67F-9835E1DB57E6}"/>
    <cellStyle name="20% - Énfasis5 18 2 3 3" xfId="14164" xr:uid="{4A882B80-1040-46EE-BAC2-52FF7702CDA4}"/>
    <cellStyle name="20% - Énfasis5 18 2 4" xfId="14165" xr:uid="{BF72AE4B-ACD0-479C-8779-399CD91DFA60}"/>
    <cellStyle name="20% - Énfasis5 18 2 4 2" xfId="14166" xr:uid="{928E9E46-B36B-41D8-A3DB-E91B1FC25C32}"/>
    <cellStyle name="20% - Énfasis5 18 2 5" xfId="14167" xr:uid="{D745A9D0-9CB4-4A83-A0FB-C8DA7406D50E}"/>
    <cellStyle name="20% - Énfasis5 18 3" xfId="14168" xr:uid="{A16B2342-A37E-4465-93E1-5D0313B1BF1A}"/>
    <cellStyle name="20% - Énfasis5 18 3 2" xfId="14169" xr:uid="{76959CB3-89EA-4620-A701-65FD5B07DBF2}"/>
    <cellStyle name="20% - Énfasis5 18 3 2 2" xfId="14170" xr:uid="{BD09040B-0E76-4612-8386-D1DD43BD7411}"/>
    <cellStyle name="20% - Énfasis5 18 3 2 2 2" xfId="14171" xr:uid="{A5A76376-40BA-4F21-97C9-70500EF3F7B5}"/>
    <cellStyle name="20% - Énfasis5 18 3 2 3" xfId="14172" xr:uid="{1C404F6F-04AA-4F0F-80C3-BC18D476A1D7}"/>
    <cellStyle name="20% - Énfasis5 18 3 3" xfId="14173" xr:uid="{20CF5203-720B-495C-8BCB-5FBDD02956D0}"/>
    <cellStyle name="20% - Énfasis5 18 3 3 2" xfId="14174" xr:uid="{816DAF49-7789-4B36-9284-98F607A43E7E}"/>
    <cellStyle name="20% - Énfasis5 18 3 4" xfId="14175" xr:uid="{D02B3C44-AA9A-4CB9-ABEB-06FCF52F3D87}"/>
    <cellStyle name="20% - Énfasis5 18 4" xfId="14176" xr:uid="{A2EFA54A-A5AA-49E9-9F90-0E1A4CA72714}"/>
    <cellStyle name="20% - Énfasis5 18 4 2" xfId="14177" xr:uid="{429F3981-F945-469A-AD32-A37E020853AE}"/>
    <cellStyle name="20% - Énfasis5 18 4 2 2" xfId="14178" xr:uid="{C15BEA6D-3DA6-4EA7-8F3A-45F4FE130B86}"/>
    <cellStyle name="20% - Énfasis5 18 4 3" xfId="14179" xr:uid="{47F10E5C-5E15-49AA-B5CC-C8258DF3BFE8}"/>
    <cellStyle name="20% - Énfasis5 18 5" xfId="14180" xr:uid="{1E0B309B-739C-4B82-A7AC-8F2801D2F513}"/>
    <cellStyle name="20% - Énfasis5 18 5 2" xfId="14181" xr:uid="{A9BE71A7-A75E-4079-882F-AC377D92E74E}"/>
    <cellStyle name="20% - Énfasis5 18 6" xfId="14182" xr:uid="{69A8662A-D843-46D9-9045-D9CC7B46B461}"/>
    <cellStyle name="20% - Énfasis5 19" xfId="14183" xr:uid="{F9056AED-53FE-4E89-9DB0-901EA195F747}"/>
    <cellStyle name="20% - Énfasis5 19 2" xfId="14184" xr:uid="{F381C6FD-CAC4-4FCA-B8B4-DE1D0075B7A0}"/>
    <cellStyle name="20% - Énfasis5 19 2 2" xfId="14185" xr:uid="{A9FD5C46-4907-4C9F-AAB1-E805CB8DB05F}"/>
    <cellStyle name="20% - Énfasis5 19 2 2 2" xfId="14186" xr:uid="{ACD2BAA0-BA16-44F6-BEC8-1BC0CA918C96}"/>
    <cellStyle name="20% - Énfasis5 19 2 2 2 2" xfId="14187" xr:uid="{F7F8BABB-A656-4DAD-BAC2-8AA8DEC30216}"/>
    <cellStyle name="20% - Énfasis5 19 2 2 3" xfId="14188" xr:uid="{59F5E66B-1196-4DDA-BC99-1E069F4BB674}"/>
    <cellStyle name="20% - Énfasis5 19 2 3" xfId="14189" xr:uid="{21E50819-C098-4E66-BFFF-1EB05A2B95DA}"/>
    <cellStyle name="20% - Énfasis5 19 2 3 2" xfId="14190" xr:uid="{E08927CA-BB86-41E8-AE13-9FA3E584B9D8}"/>
    <cellStyle name="20% - Énfasis5 19 2 4" xfId="14191" xr:uid="{DE3D3785-73BB-4DE4-86D0-ABDFD6202AF6}"/>
    <cellStyle name="20% - Énfasis5 19 3" xfId="14192" xr:uid="{BD600841-A9B7-40F7-B16F-DFC634EBBFFC}"/>
    <cellStyle name="20% - Énfasis5 19 3 2" xfId="14193" xr:uid="{9DF7B01B-21C5-4D00-A716-AC18C40A7701}"/>
    <cellStyle name="20% - Énfasis5 19 3 2 2" xfId="14194" xr:uid="{6B69ECC1-3B99-4FBD-8224-288E399114C6}"/>
    <cellStyle name="20% - Énfasis5 19 3 3" xfId="14195" xr:uid="{11308FA2-E68D-4835-9768-810555CAC012}"/>
    <cellStyle name="20% - Énfasis5 19 4" xfId="14196" xr:uid="{2E4764B0-942A-4E6B-83DA-9A9BE6A17849}"/>
    <cellStyle name="20% - Énfasis5 19 4 2" xfId="14197" xr:uid="{CA2A4EE2-CA35-4803-8B7C-9AD1990414E5}"/>
    <cellStyle name="20% - Énfasis5 19 5" xfId="14198" xr:uid="{2CE4EBF3-043C-4EE5-8CC0-39E8D236FB27}"/>
    <cellStyle name="20% - Énfasis5 2" xfId="13" xr:uid="{409EA2A9-F0EC-4A71-959A-F126674FD98E}"/>
    <cellStyle name="20% - Énfasis5 2 10" xfId="14200" xr:uid="{1A81007B-A2E3-4B77-A39A-E87504ADCA04}"/>
    <cellStyle name="20% - Énfasis5 2 10 2" xfId="14201" xr:uid="{331AB902-1974-4E10-A26E-5EAACC5E9EC0}"/>
    <cellStyle name="20% - Énfasis5 2 10 2 2" xfId="14202" xr:uid="{350926B4-25DA-4863-8ED8-36581CDF4F52}"/>
    <cellStyle name="20% - Énfasis5 2 10 2 2 2" xfId="14203" xr:uid="{F1DFA3F1-6B0B-4058-9B47-91ABE29A288F}"/>
    <cellStyle name="20% - Énfasis5 2 10 2 2 2 2" xfId="14204" xr:uid="{7C1E88E1-EA93-4AF6-A2D2-2C35323D3A73}"/>
    <cellStyle name="20% - Énfasis5 2 10 2 2 2 2 2" xfId="14205" xr:uid="{28728938-26F9-4AFA-A923-FF3C48A26A1B}"/>
    <cellStyle name="20% - Énfasis5 2 10 2 2 2 2 2 2" xfId="14206" xr:uid="{6E107C95-5683-4CC3-ABC4-0A68CE6655BF}"/>
    <cellStyle name="20% - Énfasis5 2 10 2 2 2 2 3" xfId="14207" xr:uid="{9E5A4945-7211-4944-AAD0-62896AC702AF}"/>
    <cellStyle name="20% - Énfasis5 2 10 2 2 2 3" xfId="14208" xr:uid="{E99E8D05-84E7-4906-A9C6-651C18D19BC3}"/>
    <cellStyle name="20% - Énfasis5 2 10 2 2 2 3 2" xfId="14209" xr:uid="{91DFFFA7-C747-4549-B1EF-133B394005BA}"/>
    <cellStyle name="20% - Énfasis5 2 10 2 2 2 4" xfId="14210" xr:uid="{9E160A04-130B-4F4A-AD4E-652BE259D514}"/>
    <cellStyle name="20% - Énfasis5 2 10 2 2 3" xfId="14211" xr:uid="{1C8DD8A1-25F5-46F7-8760-4CBCC80F8A6C}"/>
    <cellStyle name="20% - Énfasis5 2 10 2 2 3 2" xfId="14212" xr:uid="{E2699671-CCD2-44E9-962F-4149611ED276}"/>
    <cellStyle name="20% - Énfasis5 2 10 2 2 3 2 2" xfId="14213" xr:uid="{5812F39F-056E-45B5-AA9B-2D5CA1AFC40B}"/>
    <cellStyle name="20% - Énfasis5 2 10 2 2 3 3" xfId="14214" xr:uid="{8DB5D386-04DF-42BF-8820-0FF5091DF705}"/>
    <cellStyle name="20% - Énfasis5 2 10 2 2 4" xfId="14215" xr:uid="{BADEA471-71C9-4A75-B591-1AD84953B9F1}"/>
    <cellStyle name="20% - Énfasis5 2 10 2 2 4 2" xfId="14216" xr:uid="{8E050E83-ADB8-4718-9C7D-2EC60EB160DE}"/>
    <cellStyle name="20% - Énfasis5 2 10 2 2 5" xfId="14217" xr:uid="{7E6FBF40-2900-415E-AF96-07BC459CBFFA}"/>
    <cellStyle name="20% - Énfasis5 2 10 2 3" xfId="14218" xr:uid="{69D1771B-00B2-428B-8829-2FD6D9D10CB7}"/>
    <cellStyle name="20% - Énfasis5 2 10 2 3 2" xfId="14219" xr:uid="{2A49159F-6677-498A-B43D-A42CFE480681}"/>
    <cellStyle name="20% - Énfasis5 2 10 2 3 2 2" xfId="14220" xr:uid="{C0AD9100-4733-42DF-8F05-566ED49F72F6}"/>
    <cellStyle name="20% - Énfasis5 2 10 2 3 2 2 2" xfId="14221" xr:uid="{837D3521-6555-48C8-A5AD-8C6BEFDC8195}"/>
    <cellStyle name="20% - Énfasis5 2 10 2 3 2 3" xfId="14222" xr:uid="{BDC0036D-8BF4-4FB1-B0C2-3D97A7DE505E}"/>
    <cellStyle name="20% - Énfasis5 2 10 2 3 3" xfId="14223" xr:uid="{42686FC8-128B-4353-BA36-E8DE38BDAB74}"/>
    <cellStyle name="20% - Énfasis5 2 10 2 3 3 2" xfId="14224" xr:uid="{3FDAB96D-5D13-4405-BDC6-F070C0750B46}"/>
    <cellStyle name="20% - Énfasis5 2 10 2 3 4" xfId="14225" xr:uid="{4AC55897-6507-4D30-A6AB-6FF39472A94B}"/>
    <cellStyle name="20% - Énfasis5 2 10 2 4" xfId="14226" xr:uid="{70F43A60-71E0-41E1-9EE7-33BE17D886C8}"/>
    <cellStyle name="20% - Énfasis5 2 10 2 4 2" xfId="14227" xr:uid="{F72E13AA-0D80-4956-9C7D-BDA38058FC05}"/>
    <cellStyle name="20% - Énfasis5 2 10 2 4 2 2" xfId="14228" xr:uid="{692A2925-A4DA-4D85-BC26-CFE264425475}"/>
    <cellStyle name="20% - Énfasis5 2 10 2 4 3" xfId="14229" xr:uid="{A3DBAC41-19B3-47AB-85B2-0F736294CF36}"/>
    <cellStyle name="20% - Énfasis5 2 10 2 5" xfId="14230" xr:uid="{1DD14104-33B0-41F2-95E6-A9CAE787636B}"/>
    <cellStyle name="20% - Énfasis5 2 10 2 5 2" xfId="14231" xr:uid="{CDD208F8-7161-47CC-8C8E-95EFC9CE559B}"/>
    <cellStyle name="20% - Énfasis5 2 10 2 6" xfId="14232" xr:uid="{5E6146FB-B352-44EA-B436-AB7487120DEE}"/>
    <cellStyle name="20% - Énfasis5 2 10 3" xfId="14233" xr:uid="{133788F3-407F-4BA0-BC7B-B25B49C701AA}"/>
    <cellStyle name="20% - Énfasis5 2 10 3 2" xfId="14234" xr:uid="{A812B8E5-1991-4D81-A752-B4102E6A684F}"/>
    <cellStyle name="20% - Énfasis5 2 10 3 2 2" xfId="14235" xr:uid="{DAE38ECA-A683-49B1-A44B-6859A66FD80D}"/>
    <cellStyle name="20% - Énfasis5 2 10 3 2 2 2" xfId="14236" xr:uid="{B825156B-6953-4EB0-A609-DFF5CC48A661}"/>
    <cellStyle name="20% - Énfasis5 2 10 3 2 2 2 2" xfId="14237" xr:uid="{5C66D045-4294-4BED-9CCC-5106D2EC4FD4}"/>
    <cellStyle name="20% - Énfasis5 2 10 3 2 2 3" xfId="14238" xr:uid="{AE65306C-0AB4-4577-9F01-33E3FC71F859}"/>
    <cellStyle name="20% - Énfasis5 2 10 3 2 3" xfId="14239" xr:uid="{C2699B7D-FD51-408B-B694-CE1EF2827AC5}"/>
    <cellStyle name="20% - Énfasis5 2 10 3 2 3 2" xfId="14240" xr:uid="{3DB14585-FBC9-4865-9A5E-A4C84BF87D52}"/>
    <cellStyle name="20% - Énfasis5 2 10 3 2 4" xfId="14241" xr:uid="{74E9BD82-864D-4434-999D-3DF5FC2DF720}"/>
    <cellStyle name="20% - Énfasis5 2 10 3 3" xfId="14242" xr:uid="{31E83E93-AC70-4649-9156-F7F56DD8EE29}"/>
    <cellStyle name="20% - Énfasis5 2 10 3 3 2" xfId="14243" xr:uid="{008100BA-37A5-4E40-AD58-8E58AB402958}"/>
    <cellStyle name="20% - Énfasis5 2 10 3 3 2 2" xfId="14244" xr:uid="{DCF21E24-AAF8-478C-A339-6329AB45ECC5}"/>
    <cellStyle name="20% - Énfasis5 2 10 3 3 3" xfId="14245" xr:uid="{9F99F329-C644-4A1B-8320-A5FB6270233B}"/>
    <cellStyle name="20% - Énfasis5 2 10 3 4" xfId="14246" xr:uid="{A47D49D8-32F9-4203-9B5C-C9B6D1FD414A}"/>
    <cellStyle name="20% - Énfasis5 2 10 3 4 2" xfId="14247" xr:uid="{C105FBB6-517F-41D5-83E0-13C525E4E69B}"/>
    <cellStyle name="20% - Énfasis5 2 10 3 5" xfId="14248" xr:uid="{49B0E96C-60B6-414F-8144-3EF33C345740}"/>
    <cellStyle name="20% - Énfasis5 2 10 4" xfId="14249" xr:uid="{8572877A-60C1-4E98-8465-202C65760BD3}"/>
    <cellStyle name="20% - Énfasis5 2 10 4 2" xfId="14250" xr:uid="{84820ED5-5115-4110-9D6D-19F2BCD1B16E}"/>
    <cellStyle name="20% - Énfasis5 2 10 4 2 2" xfId="14251" xr:uid="{9E005ACB-C460-47CE-B892-65AD6E26E0DB}"/>
    <cellStyle name="20% - Énfasis5 2 10 4 2 2 2" xfId="14252" xr:uid="{465A205A-F693-4009-AB74-F1E16FAEAEAA}"/>
    <cellStyle name="20% - Énfasis5 2 10 4 2 3" xfId="14253" xr:uid="{4FD2B8B6-50A9-41E8-BEBA-005D07ED4FB5}"/>
    <cellStyle name="20% - Énfasis5 2 10 4 3" xfId="14254" xr:uid="{F2BAE51D-01D5-498A-86D9-DC24872FE406}"/>
    <cellStyle name="20% - Énfasis5 2 10 4 3 2" xfId="14255" xr:uid="{F7931561-6FFA-445F-BC24-F3A00C406590}"/>
    <cellStyle name="20% - Énfasis5 2 10 4 4" xfId="14256" xr:uid="{370207F7-A018-4871-99D8-748ED465EC00}"/>
    <cellStyle name="20% - Énfasis5 2 10 5" xfId="14257" xr:uid="{FD80E487-E1C9-488F-87E2-69C4310CAB86}"/>
    <cellStyle name="20% - Énfasis5 2 10 5 2" xfId="14258" xr:uid="{67F722DA-C03B-4070-A2D5-ECAB18B83242}"/>
    <cellStyle name="20% - Énfasis5 2 10 5 2 2" xfId="14259" xr:uid="{434D9B02-6BC4-42B9-A4A5-243BC770B36B}"/>
    <cellStyle name="20% - Énfasis5 2 10 5 3" xfId="14260" xr:uid="{B33050C3-B6DF-4A90-BD48-5D5D546B0572}"/>
    <cellStyle name="20% - Énfasis5 2 10 6" xfId="14261" xr:uid="{359A78AE-6FE0-4F5C-91F6-E696F54F5C64}"/>
    <cellStyle name="20% - Énfasis5 2 10 6 2" xfId="14262" xr:uid="{23638C13-F373-4E46-A28E-781FC3120200}"/>
    <cellStyle name="20% - Énfasis5 2 10 7" xfId="14263" xr:uid="{0FCB9C85-E3BB-4967-AFA3-BB1E72FE38C8}"/>
    <cellStyle name="20% - Énfasis5 2 11" xfId="14264" xr:uid="{806937F4-56A1-4275-9602-CCAC7ECA4CF2}"/>
    <cellStyle name="20% - Énfasis5 2 11 2" xfId="14265" xr:uid="{5D12AB40-E516-45D9-8851-0AE96E34A9FF}"/>
    <cellStyle name="20% - Énfasis5 2 11 2 2" xfId="14266" xr:uid="{2C799B25-9D47-453D-8177-57560CCC4788}"/>
    <cellStyle name="20% - Énfasis5 2 11 2 2 2" xfId="14267" xr:uid="{5C543579-A98E-48BF-BD5B-BEB643183743}"/>
    <cellStyle name="20% - Énfasis5 2 11 2 2 2 2" xfId="14268" xr:uid="{4B2CD8A9-E3B5-4099-BEF3-01AE40086AEB}"/>
    <cellStyle name="20% - Énfasis5 2 11 2 2 2 2 2" xfId="14269" xr:uid="{318A52DB-70D9-47D6-94CA-B375BEA1B8C4}"/>
    <cellStyle name="20% - Énfasis5 2 11 2 2 2 2 2 2" xfId="14270" xr:uid="{BB5DAEB0-6525-44D1-8E3C-923AE0F95739}"/>
    <cellStyle name="20% - Énfasis5 2 11 2 2 2 2 3" xfId="14271" xr:uid="{A2E242B2-17FC-4D35-BAAC-F00A8D19D76A}"/>
    <cellStyle name="20% - Énfasis5 2 11 2 2 2 3" xfId="14272" xr:uid="{D730AB28-9C90-4C59-AA90-D560EAF4684B}"/>
    <cellStyle name="20% - Énfasis5 2 11 2 2 2 3 2" xfId="14273" xr:uid="{79B18F37-5E06-49C5-9BF9-4542AB6E514C}"/>
    <cellStyle name="20% - Énfasis5 2 11 2 2 2 4" xfId="14274" xr:uid="{47120DA5-6936-4752-906E-8768B3FCFB33}"/>
    <cellStyle name="20% - Énfasis5 2 11 2 2 3" xfId="14275" xr:uid="{5CFE1045-0B2B-4493-9053-1CC32157B82B}"/>
    <cellStyle name="20% - Énfasis5 2 11 2 2 3 2" xfId="14276" xr:uid="{05497792-D399-41A7-A9A8-C70DC91644AA}"/>
    <cellStyle name="20% - Énfasis5 2 11 2 2 3 2 2" xfId="14277" xr:uid="{5DAC69D4-37B9-406C-9BCB-F22C485E1892}"/>
    <cellStyle name="20% - Énfasis5 2 11 2 2 3 3" xfId="14278" xr:uid="{3F116B98-BDA9-4B99-9099-353BC67C687F}"/>
    <cellStyle name="20% - Énfasis5 2 11 2 2 4" xfId="14279" xr:uid="{8A372CAC-5B8B-410D-9F58-578940052A6C}"/>
    <cellStyle name="20% - Énfasis5 2 11 2 2 4 2" xfId="14280" xr:uid="{4ED9BC5A-333B-4F7A-9A4B-34161FBAF0CB}"/>
    <cellStyle name="20% - Énfasis5 2 11 2 2 5" xfId="14281" xr:uid="{098DD364-F386-4C75-B153-526FFBDDAA14}"/>
    <cellStyle name="20% - Énfasis5 2 11 2 3" xfId="14282" xr:uid="{D08E2022-AB37-46E8-AEBC-E72295860976}"/>
    <cellStyle name="20% - Énfasis5 2 11 2 3 2" xfId="14283" xr:uid="{15774CA7-40DD-4EA4-A132-4DE79FE968B5}"/>
    <cellStyle name="20% - Énfasis5 2 11 2 3 2 2" xfId="14284" xr:uid="{03FF2E5A-E3E8-453C-B793-1B279CD48F26}"/>
    <cellStyle name="20% - Énfasis5 2 11 2 3 2 2 2" xfId="14285" xr:uid="{C314A6FE-1B81-4B46-BD86-A1AF2CF99A0C}"/>
    <cellStyle name="20% - Énfasis5 2 11 2 3 2 3" xfId="14286" xr:uid="{E62907E6-52B9-4092-BC3B-5BBED9AF77C2}"/>
    <cellStyle name="20% - Énfasis5 2 11 2 3 3" xfId="14287" xr:uid="{0B96F2B5-5659-42C0-89A3-201E5D9F92D4}"/>
    <cellStyle name="20% - Énfasis5 2 11 2 3 3 2" xfId="14288" xr:uid="{CC58C438-B06D-4785-AD74-9A11584DA2B9}"/>
    <cellStyle name="20% - Énfasis5 2 11 2 3 4" xfId="14289" xr:uid="{75F23709-4A05-48F3-B4EE-677C6474A02D}"/>
    <cellStyle name="20% - Énfasis5 2 11 2 4" xfId="14290" xr:uid="{93807139-66FB-48B2-B724-D1743717299E}"/>
    <cellStyle name="20% - Énfasis5 2 11 2 4 2" xfId="14291" xr:uid="{DB521314-3C76-45B9-9E32-73CA6838E7E9}"/>
    <cellStyle name="20% - Énfasis5 2 11 2 4 2 2" xfId="14292" xr:uid="{6C417BC7-21E0-4BF2-9535-8948CCC46C42}"/>
    <cellStyle name="20% - Énfasis5 2 11 2 4 3" xfId="14293" xr:uid="{36499BB3-96F9-46C8-9BE1-16D6F7FAAC02}"/>
    <cellStyle name="20% - Énfasis5 2 11 2 5" xfId="14294" xr:uid="{FA6AE8FE-9F6C-4F5C-8B98-C30D0F5CDCE7}"/>
    <cellStyle name="20% - Énfasis5 2 11 2 5 2" xfId="14295" xr:uid="{51B89072-4890-4956-9050-80B8C1374C00}"/>
    <cellStyle name="20% - Énfasis5 2 11 2 6" xfId="14296" xr:uid="{F17BCAEA-BB83-401E-8287-D4223E23BCDB}"/>
    <cellStyle name="20% - Énfasis5 2 11 3" xfId="14297" xr:uid="{2F7CCF1A-3969-4453-AB36-4A84C0CAEF13}"/>
    <cellStyle name="20% - Énfasis5 2 11 3 2" xfId="14298" xr:uid="{556CD9DD-B584-41B4-BD15-9D1DEF0942CE}"/>
    <cellStyle name="20% - Énfasis5 2 11 3 2 2" xfId="14299" xr:uid="{F67747C1-604D-436E-BA21-B685604AA5E4}"/>
    <cellStyle name="20% - Énfasis5 2 11 3 2 2 2" xfId="14300" xr:uid="{31928009-3D04-4826-88EA-2984867ED298}"/>
    <cellStyle name="20% - Énfasis5 2 11 3 2 2 2 2" xfId="14301" xr:uid="{DEF4CE60-447D-415C-A55C-429BED2293A5}"/>
    <cellStyle name="20% - Énfasis5 2 11 3 2 2 3" xfId="14302" xr:uid="{7D35054F-686B-4D71-9ECA-A3FCBFE57977}"/>
    <cellStyle name="20% - Énfasis5 2 11 3 2 3" xfId="14303" xr:uid="{BC9BC9DF-CEEE-4D4E-ADF6-128DB006F69A}"/>
    <cellStyle name="20% - Énfasis5 2 11 3 2 3 2" xfId="14304" xr:uid="{80CD9854-7C54-4E98-A6B5-38E86DBA4102}"/>
    <cellStyle name="20% - Énfasis5 2 11 3 2 4" xfId="14305" xr:uid="{F0DB4500-460D-403A-9CBA-77951F6762F3}"/>
    <cellStyle name="20% - Énfasis5 2 11 3 3" xfId="14306" xr:uid="{4E04DDE8-3057-4412-8924-3DD63E5AFF44}"/>
    <cellStyle name="20% - Énfasis5 2 11 3 3 2" xfId="14307" xr:uid="{44C7819F-0F6F-4E8B-B2D5-A7E16E89390E}"/>
    <cellStyle name="20% - Énfasis5 2 11 3 3 2 2" xfId="14308" xr:uid="{AF0DFF74-B26F-48C9-9D3B-EB87600D32D7}"/>
    <cellStyle name="20% - Énfasis5 2 11 3 3 3" xfId="14309" xr:uid="{8185FBF9-4C49-4EA7-82AB-5A7C8E6E48D3}"/>
    <cellStyle name="20% - Énfasis5 2 11 3 4" xfId="14310" xr:uid="{C83B6D04-AC71-4B85-B823-97E650211CD5}"/>
    <cellStyle name="20% - Énfasis5 2 11 3 4 2" xfId="14311" xr:uid="{0692BF88-6B28-4FCA-9857-53AC838DB834}"/>
    <cellStyle name="20% - Énfasis5 2 11 3 5" xfId="14312" xr:uid="{1269A8B3-953E-4B6E-A754-A2EA9DA5A15D}"/>
    <cellStyle name="20% - Énfasis5 2 11 4" xfId="14313" xr:uid="{3F9E2828-B0EF-4306-AB05-3BD709A4C450}"/>
    <cellStyle name="20% - Énfasis5 2 11 4 2" xfId="14314" xr:uid="{E4A2B5E5-584C-41CA-9FB3-18CD8E67A6DC}"/>
    <cellStyle name="20% - Énfasis5 2 11 4 2 2" xfId="14315" xr:uid="{764291F1-FF2F-4EEF-932C-9B7C7777E359}"/>
    <cellStyle name="20% - Énfasis5 2 11 4 2 2 2" xfId="14316" xr:uid="{861A1E14-EA18-458A-ABBA-4890F40E7B94}"/>
    <cellStyle name="20% - Énfasis5 2 11 4 2 3" xfId="14317" xr:uid="{6429A8D8-FC96-4B17-BEAF-D4250725489B}"/>
    <cellStyle name="20% - Énfasis5 2 11 4 3" xfId="14318" xr:uid="{FB5056DF-D35E-4C80-8991-A2480096423C}"/>
    <cellStyle name="20% - Énfasis5 2 11 4 3 2" xfId="14319" xr:uid="{2194D222-BBED-4AEF-AD02-1BAA0B100D84}"/>
    <cellStyle name="20% - Énfasis5 2 11 4 4" xfId="14320" xr:uid="{22821AD0-A436-4003-A0BF-F15038DED753}"/>
    <cellStyle name="20% - Énfasis5 2 11 5" xfId="14321" xr:uid="{E18D5DF6-746B-4CFC-BCB5-AFC816AF6843}"/>
    <cellStyle name="20% - Énfasis5 2 11 5 2" xfId="14322" xr:uid="{52CF22E4-26DD-4107-8534-0BA5AD242532}"/>
    <cellStyle name="20% - Énfasis5 2 11 5 2 2" xfId="14323" xr:uid="{6459FEB4-04D2-48D0-BAA7-235EC948042B}"/>
    <cellStyle name="20% - Énfasis5 2 11 5 3" xfId="14324" xr:uid="{1C6C69B1-BD4F-4F40-8064-737D77E64E3E}"/>
    <cellStyle name="20% - Énfasis5 2 11 6" xfId="14325" xr:uid="{F0B5DD41-B868-4730-9320-CF58492EDEBB}"/>
    <cellStyle name="20% - Énfasis5 2 11 6 2" xfId="14326" xr:uid="{A1DD0107-A670-4EE6-9301-B1EAAE6436AA}"/>
    <cellStyle name="20% - Énfasis5 2 11 7" xfId="14327" xr:uid="{2321F0AB-5C56-495E-B6FA-014703AF765A}"/>
    <cellStyle name="20% - Énfasis5 2 12" xfId="14328" xr:uid="{0120670A-2F41-40B4-9214-A3F780579E29}"/>
    <cellStyle name="20% - Énfasis5 2 12 2" xfId="14329" xr:uid="{173B3845-C215-4C87-B2F2-71C1DEB9AADD}"/>
    <cellStyle name="20% - Énfasis5 2 12 2 2" xfId="14330" xr:uid="{32DC5186-8F6A-4295-A356-34E52DF32F60}"/>
    <cellStyle name="20% - Énfasis5 2 12 2 2 2" xfId="14331" xr:uid="{E8E73305-8E2D-44F4-92DE-167296C2E57D}"/>
    <cellStyle name="20% - Énfasis5 2 12 2 2 2 2" xfId="14332" xr:uid="{82E78F7E-E7A5-4B1C-B397-2ACE62C0CD9F}"/>
    <cellStyle name="20% - Énfasis5 2 12 2 2 2 2 2" xfId="14333" xr:uid="{BA0EA3F2-98FB-4002-86A3-0F894A9B2B2D}"/>
    <cellStyle name="20% - Énfasis5 2 12 2 2 2 3" xfId="14334" xr:uid="{E16DE579-F65D-4DDE-B995-5D5A65D439F3}"/>
    <cellStyle name="20% - Énfasis5 2 12 2 2 3" xfId="14335" xr:uid="{7FC490E0-35A4-4109-9AE7-2F7D85BA860B}"/>
    <cellStyle name="20% - Énfasis5 2 12 2 2 3 2" xfId="14336" xr:uid="{3089ACEC-2719-4377-A879-BE5D100AA7F0}"/>
    <cellStyle name="20% - Énfasis5 2 12 2 2 4" xfId="14337" xr:uid="{47825B70-92AA-4478-A685-103346A96F9C}"/>
    <cellStyle name="20% - Énfasis5 2 12 2 3" xfId="14338" xr:uid="{9E7614DD-2FB7-4F5A-B120-886F0CC66A75}"/>
    <cellStyle name="20% - Énfasis5 2 12 2 3 2" xfId="14339" xr:uid="{E7502764-EE6D-46F3-AB3A-01EC759079C2}"/>
    <cellStyle name="20% - Énfasis5 2 12 2 3 2 2" xfId="14340" xr:uid="{A236C5EB-5BF4-4E2C-9484-E57BBD9605E5}"/>
    <cellStyle name="20% - Énfasis5 2 12 2 3 3" xfId="14341" xr:uid="{027530F9-D798-4B82-8947-BFD1691DD8EB}"/>
    <cellStyle name="20% - Énfasis5 2 12 2 4" xfId="14342" xr:uid="{0AA9694B-87BA-470A-861B-D0E5015E25D6}"/>
    <cellStyle name="20% - Énfasis5 2 12 2 4 2" xfId="14343" xr:uid="{D2F6AEB2-110A-41D5-8D8F-989B775F2814}"/>
    <cellStyle name="20% - Énfasis5 2 12 2 5" xfId="14344" xr:uid="{E9F7F583-E4D7-4834-BA7F-640B64F69DD4}"/>
    <cellStyle name="20% - Énfasis5 2 12 3" xfId="14345" xr:uid="{52591764-2BE0-4C28-A2D9-F9FF18806F85}"/>
    <cellStyle name="20% - Énfasis5 2 12 3 2" xfId="14346" xr:uid="{51161111-8D9E-421E-AA0D-0A79404F292B}"/>
    <cellStyle name="20% - Énfasis5 2 12 3 2 2" xfId="14347" xr:uid="{3B1EBF48-825B-40AD-8BEE-7AFE553E6398}"/>
    <cellStyle name="20% - Énfasis5 2 12 3 2 2 2" xfId="14348" xr:uid="{62C91B0A-CC9D-458E-9C24-4BAC1D917678}"/>
    <cellStyle name="20% - Énfasis5 2 12 3 2 3" xfId="14349" xr:uid="{765A6CA9-F4B6-42E2-80D3-CA5D7E8ADEF2}"/>
    <cellStyle name="20% - Énfasis5 2 12 3 3" xfId="14350" xr:uid="{06F162F7-07F0-411D-A0F4-14003DE4DEB8}"/>
    <cellStyle name="20% - Énfasis5 2 12 3 3 2" xfId="14351" xr:uid="{6A97AF76-8BEA-4EF7-8810-4EBB19562996}"/>
    <cellStyle name="20% - Énfasis5 2 12 3 4" xfId="14352" xr:uid="{9601ECA7-F1FD-491B-BC14-CDDD8FA6202E}"/>
    <cellStyle name="20% - Énfasis5 2 12 4" xfId="14353" xr:uid="{CF3590CB-7112-4CB8-B136-FDD5FDBA105C}"/>
    <cellStyle name="20% - Énfasis5 2 12 4 2" xfId="14354" xr:uid="{A6FCF0A4-904A-4B02-AAB8-9FB947BF3DA9}"/>
    <cellStyle name="20% - Énfasis5 2 12 4 2 2" xfId="14355" xr:uid="{1D85F24F-2DE7-4BE4-BB3C-6CF31C1014CD}"/>
    <cellStyle name="20% - Énfasis5 2 12 4 3" xfId="14356" xr:uid="{62627E9B-E897-4D90-83CC-5EFDEDD46FD3}"/>
    <cellStyle name="20% - Énfasis5 2 12 5" xfId="14357" xr:uid="{46D0B6E4-CE86-459A-BB2D-0A2DE6A06CA7}"/>
    <cellStyle name="20% - Énfasis5 2 12 5 2" xfId="14358" xr:uid="{E35E0531-FF21-4B97-8C43-292F700401E2}"/>
    <cellStyle name="20% - Énfasis5 2 12 6" xfId="14359" xr:uid="{870BA6A0-9D53-41A7-A58A-BCF6A16A3293}"/>
    <cellStyle name="20% - Énfasis5 2 13" xfId="14360" xr:uid="{DA1D6176-4724-4431-A713-C738A647E51D}"/>
    <cellStyle name="20% - Énfasis5 2 13 2" xfId="14361" xr:uid="{D19E68A2-DE71-4609-A7E2-D4E469E0DF1A}"/>
    <cellStyle name="20% - Énfasis5 2 13 2 2" xfId="14362" xr:uid="{583DBD75-B1BC-43AF-B4FB-A6F34712384D}"/>
    <cellStyle name="20% - Énfasis5 2 13 2 2 2" xfId="14363" xr:uid="{AD1319B1-6689-441B-9D32-1BA73ECD2237}"/>
    <cellStyle name="20% - Énfasis5 2 13 2 2 2 2" xfId="14364" xr:uid="{10B35BE2-D888-4FA4-8321-4BDEF9C12FA6}"/>
    <cellStyle name="20% - Énfasis5 2 13 2 2 3" xfId="14365" xr:uid="{0586F070-9E52-4526-8817-D6C477B74362}"/>
    <cellStyle name="20% - Énfasis5 2 13 2 3" xfId="14366" xr:uid="{4F6C2E67-6C21-4089-80D2-B91430B40B64}"/>
    <cellStyle name="20% - Énfasis5 2 13 2 3 2" xfId="14367" xr:uid="{8D510C45-1AC7-485C-B85D-60B854F2468A}"/>
    <cellStyle name="20% - Énfasis5 2 13 2 4" xfId="14368" xr:uid="{A0E083EF-3A56-4BA0-B3E5-8C345E1EC205}"/>
    <cellStyle name="20% - Énfasis5 2 13 3" xfId="14369" xr:uid="{6F512368-AE6B-4EC6-BCB9-D3438A9AF7C5}"/>
    <cellStyle name="20% - Énfasis5 2 13 3 2" xfId="14370" xr:uid="{79AFA929-D315-436C-8E0F-F9196BCAC34A}"/>
    <cellStyle name="20% - Énfasis5 2 13 3 2 2" xfId="14371" xr:uid="{1CFB0198-2C36-487E-BA12-27A1128FF8C2}"/>
    <cellStyle name="20% - Énfasis5 2 13 3 3" xfId="14372" xr:uid="{F48AC0F9-C57F-4FC0-A3EA-2EC69257F1B9}"/>
    <cellStyle name="20% - Énfasis5 2 13 4" xfId="14373" xr:uid="{8A131B55-AD4F-4F4E-9A4B-5E9C214E8C37}"/>
    <cellStyle name="20% - Énfasis5 2 13 4 2" xfId="14374" xr:uid="{554759CE-DFBD-481F-9C78-F898BB13579F}"/>
    <cellStyle name="20% - Énfasis5 2 13 5" xfId="14375" xr:uid="{80C9361A-8565-4FF0-B683-9711ADEFD9EE}"/>
    <cellStyle name="20% - Énfasis5 2 14" xfId="14376" xr:uid="{1B649A08-BB46-47EC-8019-CBACFFE8D557}"/>
    <cellStyle name="20% - Énfasis5 2 14 2" xfId="14377" xr:uid="{0CDCE903-F091-45AD-B194-57FAE60CB536}"/>
    <cellStyle name="20% - Énfasis5 2 14 2 2" xfId="14378" xr:uid="{E3A711F2-E652-42BE-99C6-BB8BA86FE4E5}"/>
    <cellStyle name="20% - Énfasis5 2 14 2 2 2" xfId="14379" xr:uid="{5C3B1D7D-45A5-4B55-9146-CAE70DCB1EB2}"/>
    <cellStyle name="20% - Énfasis5 2 14 2 3" xfId="14380" xr:uid="{B3C693A2-50AF-413D-B1BB-5680E2F56A58}"/>
    <cellStyle name="20% - Énfasis5 2 14 3" xfId="14381" xr:uid="{4F488D13-4D52-4C7D-B645-CEEB1429AC91}"/>
    <cellStyle name="20% - Énfasis5 2 14 3 2" xfId="14382" xr:uid="{4378C6EE-2F3B-4354-BF6F-52A7372D1378}"/>
    <cellStyle name="20% - Énfasis5 2 14 4" xfId="14383" xr:uid="{8F968E67-1F9B-41AA-88F6-A2A7604393CB}"/>
    <cellStyle name="20% - Énfasis5 2 15" xfId="14384" xr:uid="{BBB997F4-A73A-4E23-8C2D-B95C93C71915}"/>
    <cellStyle name="20% - Énfasis5 2 15 2" xfId="14385" xr:uid="{EADA3340-A90B-4B9B-8318-AD8546DB8DD1}"/>
    <cellStyle name="20% - Énfasis5 2 15 2 2" xfId="14386" xr:uid="{AFD2D6B4-FB7A-4196-8056-DB5C92603A27}"/>
    <cellStyle name="20% - Énfasis5 2 15 3" xfId="14387" xr:uid="{2F1BF15E-BC31-4F72-B730-4986D74E2588}"/>
    <cellStyle name="20% - Énfasis5 2 16" xfId="14388" xr:uid="{CB547FC4-2767-40FA-9697-D12510559288}"/>
    <cellStyle name="20% - Énfasis5 2 16 2" xfId="14389" xr:uid="{E7E7CFA8-33E5-4A1B-B009-107DD0541B83}"/>
    <cellStyle name="20% - Énfasis5 2 17" xfId="14390" xr:uid="{3054F4DF-BBF1-4E38-8629-3E9A0F0C5E04}"/>
    <cellStyle name="20% - Énfasis5 2 18" xfId="14391" xr:uid="{86BB0287-0564-484F-B41C-9D82F9738E33}"/>
    <cellStyle name="20% - Énfasis5 2 19" xfId="14392" xr:uid="{DD1FB74B-BA75-4E7F-AE8D-3B0E14696218}"/>
    <cellStyle name="20% - Énfasis5 2 2" xfId="14393" xr:uid="{7EE3EAE3-20FB-4585-8713-C66FE90841EA}"/>
    <cellStyle name="20% - Énfasis5 2 2 10" xfId="14394" xr:uid="{A1D2EA67-A5C0-4F6F-882F-D533BB84B24E}"/>
    <cellStyle name="20% - Énfasis5 2 2 11" xfId="14395" xr:uid="{9151F15F-616B-46C5-8D53-6E9C8AB02BE3}"/>
    <cellStyle name="20% - Énfasis5 2 2 12" xfId="14396" xr:uid="{5833C5C1-1D88-4431-8231-B484D9397274}"/>
    <cellStyle name="20% - Énfasis5 2 2 13" xfId="14397" xr:uid="{D235B6F5-0667-4B4B-91F3-D860FA7B6D91}"/>
    <cellStyle name="20% - Énfasis5 2 2 14" xfId="32668" xr:uid="{9AAB9A0A-3C48-4086-95B3-94C006B79FEF}"/>
    <cellStyle name="20% - Énfasis5 2 2 2" xfId="14398" xr:uid="{F6687419-C8E5-45D2-96C8-CFD302582FC5}"/>
    <cellStyle name="20% - Énfasis5 2 2 2 10" xfId="14399" xr:uid="{DFFCECDB-E626-42E9-853A-744D55803EC4}"/>
    <cellStyle name="20% - Énfasis5 2 2 2 11" xfId="14400" xr:uid="{9412F23B-FE3B-472E-8FC8-56BDEEA18322}"/>
    <cellStyle name="20% - Énfasis5 2 2 2 2" xfId="14401" xr:uid="{C727576E-5EEE-410E-8303-24805C46F496}"/>
    <cellStyle name="20% - Énfasis5 2 2 2 2 10" xfId="14402" xr:uid="{868640CE-65B0-4951-84BF-431FDC2491E6}"/>
    <cellStyle name="20% - Énfasis5 2 2 2 2 2" xfId="14403" xr:uid="{805B23B9-32AA-444B-B3CD-D3F7676CC54F}"/>
    <cellStyle name="20% - Énfasis5 2 2 2 2 2 2" xfId="14404" xr:uid="{00B8E646-2EE6-41F2-9E81-3C482D7273F5}"/>
    <cellStyle name="20% - Énfasis5 2 2 2 2 2 2 2" xfId="14405" xr:uid="{F86DD828-996B-4AE2-84E0-2A202342CB7C}"/>
    <cellStyle name="20% - Énfasis5 2 2 2 2 2 2 2 2" xfId="14406" xr:uid="{5FD7A79C-C0E6-4171-9D12-ADC21DD5D1CB}"/>
    <cellStyle name="20% - Énfasis5 2 2 2 2 2 2 2 2 2" xfId="14407" xr:uid="{9558BAA8-5301-4A53-B626-041DF228152F}"/>
    <cellStyle name="20% - Énfasis5 2 2 2 2 2 2 2 3" xfId="14408" xr:uid="{CD4041D2-AA8F-4714-8F3F-1B1FD24DB326}"/>
    <cellStyle name="20% - Énfasis5 2 2 2 2 2 2 3" xfId="14409" xr:uid="{D7D31B00-C7C9-4D3F-8873-46317172AC87}"/>
    <cellStyle name="20% - Énfasis5 2 2 2 2 2 2 3 2" xfId="14410" xr:uid="{4AC8F67A-2201-466F-B571-79F847D5AC7B}"/>
    <cellStyle name="20% - Énfasis5 2 2 2 2 2 2 4" xfId="14411" xr:uid="{AE42841A-671B-452D-B371-78787D32D6A9}"/>
    <cellStyle name="20% - Énfasis5 2 2 2 2 2 3" xfId="14412" xr:uid="{A2DA126C-3A97-4914-AAC0-C15DFA6A37A1}"/>
    <cellStyle name="20% - Énfasis5 2 2 2 2 2 3 2" xfId="14413" xr:uid="{C556D5A6-6185-49A3-9AFE-6A1A6688F803}"/>
    <cellStyle name="20% - Énfasis5 2 2 2 2 2 3 2 2" xfId="14414" xr:uid="{2164D2E4-AD87-46C1-A112-59896ADB31B2}"/>
    <cellStyle name="20% - Énfasis5 2 2 2 2 2 3 3" xfId="14415" xr:uid="{30DEB124-7789-4BC6-B508-9DAD1CE7A3BB}"/>
    <cellStyle name="20% - Énfasis5 2 2 2 2 2 4" xfId="14416" xr:uid="{2F5326B3-13FD-4AAC-A3EF-DCA96AE8DD55}"/>
    <cellStyle name="20% - Énfasis5 2 2 2 2 2 4 2" xfId="14417" xr:uid="{DCFD74A0-C08C-4657-81AE-65699A03757F}"/>
    <cellStyle name="20% - Énfasis5 2 2 2 2 2 5" xfId="14418" xr:uid="{527DE4C7-8A29-406F-ABE8-61F595B2D4EB}"/>
    <cellStyle name="20% - Énfasis5 2 2 2 2 3" xfId="14419" xr:uid="{F9F89245-86FD-4467-A089-21A9D48E88AB}"/>
    <cellStyle name="20% - Énfasis5 2 2 2 2 3 2" xfId="14420" xr:uid="{7CD085FD-2618-47EA-ACE0-846532D01D66}"/>
    <cellStyle name="20% - Énfasis5 2 2 2 2 3 2 2" xfId="14421" xr:uid="{30A50AC9-33BB-4D1C-90BD-ED9AD6961DD8}"/>
    <cellStyle name="20% - Énfasis5 2 2 2 2 3 2 2 2" xfId="14422" xr:uid="{5C04BEC3-C10A-4505-9FC7-030AFF62A42C}"/>
    <cellStyle name="20% - Énfasis5 2 2 2 2 3 2 3" xfId="14423" xr:uid="{542B8922-9EF1-4310-B96E-C3B73679F533}"/>
    <cellStyle name="20% - Énfasis5 2 2 2 2 3 3" xfId="14424" xr:uid="{4C88AFF5-E084-424D-8E9D-61F5D52D7700}"/>
    <cellStyle name="20% - Énfasis5 2 2 2 2 3 3 2" xfId="14425" xr:uid="{501854DA-7845-4072-9DFF-27CF9A183307}"/>
    <cellStyle name="20% - Énfasis5 2 2 2 2 3 4" xfId="14426" xr:uid="{BE9C5FA2-90F4-4C9D-9915-E58ED6AC2EC2}"/>
    <cellStyle name="20% - Énfasis5 2 2 2 2 4" xfId="14427" xr:uid="{4A0E8110-5795-4DB2-ABA4-E88D41A7CEDE}"/>
    <cellStyle name="20% - Énfasis5 2 2 2 2 4 2" xfId="14428" xr:uid="{423B6C03-FE97-4002-BD87-AC4CD5A68FE6}"/>
    <cellStyle name="20% - Énfasis5 2 2 2 2 4 2 2" xfId="14429" xr:uid="{6889406C-5178-4A0B-8A22-7C8A37DB1CA3}"/>
    <cellStyle name="20% - Énfasis5 2 2 2 2 4 3" xfId="14430" xr:uid="{8B2D409E-3763-4F1A-B6B1-6BA46A6568F5}"/>
    <cellStyle name="20% - Énfasis5 2 2 2 2 5" xfId="14431" xr:uid="{B97D6580-87FA-42EE-939C-23E0C1F6DE3E}"/>
    <cellStyle name="20% - Énfasis5 2 2 2 2 5 2" xfId="14432" xr:uid="{27982B58-CBE4-48F3-810F-E19F7B915839}"/>
    <cellStyle name="20% - Énfasis5 2 2 2 2 6" xfId="14433" xr:uid="{8220C4B1-B755-4C6E-AE0B-7A35B45DCF1A}"/>
    <cellStyle name="20% - Énfasis5 2 2 2 2 7" xfId="14434" xr:uid="{488AA0EC-87C5-464E-B043-9C58AD2D0E47}"/>
    <cellStyle name="20% - Énfasis5 2 2 2 2 8" xfId="14435" xr:uid="{CD1BFA38-3E1B-4C14-A3D3-D98255ADE4E7}"/>
    <cellStyle name="20% - Énfasis5 2 2 2 2 9" xfId="14436" xr:uid="{080BB934-B722-4F95-8871-96166C6575F6}"/>
    <cellStyle name="20% - Énfasis5 2 2 2 2_37. RESULTADO NEGOCIOS YOY" xfId="14437" xr:uid="{4F5DD39A-7D97-4707-8488-50A489A38B3E}"/>
    <cellStyle name="20% - Énfasis5 2 2 2 3" xfId="14438" xr:uid="{363325B8-8E76-4C15-A79E-51836E60DE6F}"/>
    <cellStyle name="20% - Énfasis5 2 2 2 3 2" xfId="14439" xr:uid="{0DB194B6-EB96-4794-B924-C3D44BC94400}"/>
    <cellStyle name="20% - Énfasis5 2 2 2 3 2 2" xfId="14440" xr:uid="{FCA47451-ED64-4033-86BD-401B904011F4}"/>
    <cellStyle name="20% - Énfasis5 2 2 2 3 2 2 2" xfId="14441" xr:uid="{00A65336-D5CE-4C57-9049-F16076716D64}"/>
    <cellStyle name="20% - Énfasis5 2 2 2 3 2 2 2 2" xfId="14442" xr:uid="{83F9A668-8750-4515-8AA1-6D2010E47F11}"/>
    <cellStyle name="20% - Énfasis5 2 2 2 3 2 2 3" xfId="14443" xr:uid="{F3806D09-0959-4143-ADFA-18FD4C95D12E}"/>
    <cellStyle name="20% - Énfasis5 2 2 2 3 2 3" xfId="14444" xr:uid="{40E57553-2FC7-4B57-80C5-7244981C5B5D}"/>
    <cellStyle name="20% - Énfasis5 2 2 2 3 2 3 2" xfId="14445" xr:uid="{638D6BD3-1418-404F-AA44-3F9976CF903D}"/>
    <cellStyle name="20% - Énfasis5 2 2 2 3 2 4" xfId="14446" xr:uid="{D04CEA09-4C19-4AD4-ACE3-E6A02C1F68ED}"/>
    <cellStyle name="20% - Énfasis5 2 2 2 3 3" xfId="14447" xr:uid="{A0A0ED6F-5A83-4A18-9236-7E8FFB702E4E}"/>
    <cellStyle name="20% - Énfasis5 2 2 2 3 3 2" xfId="14448" xr:uid="{5A463432-1756-4325-929D-492100A96CD5}"/>
    <cellStyle name="20% - Énfasis5 2 2 2 3 3 2 2" xfId="14449" xr:uid="{2A1154BF-E910-43BD-9B4D-2D18B3EEFB9F}"/>
    <cellStyle name="20% - Énfasis5 2 2 2 3 3 3" xfId="14450" xr:uid="{13A737A0-DEF5-4ED1-AA9B-7A517DE40A1B}"/>
    <cellStyle name="20% - Énfasis5 2 2 2 3 4" xfId="14451" xr:uid="{735FFCC5-CBB8-4B58-A729-7F90411115C8}"/>
    <cellStyle name="20% - Énfasis5 2 2 2 3 4 2" xfId="14452" xr:uid="{FEFB2EAE-333D-443E-AEAB-6E0B6D60DBC6}"/>
    <cellStyle name="20% - Énfasis5 2 2 2 3 5" xfId="14453" xr:uid="{9D97EF4A-1EED-4C32-857D-17C49E2D9508}"/>
    <cellStyle name="20% - Énfasis5 2 2 2 4" xfId="14454" xr:uid="{0E78EFBA-687A-4253-BFC2-DE41A600CC75}"/>
    <cellStyle name="20% - Énfasis5 2 2 2 4 2" xfId="14455" xr:uid="{E1E7A134-A7DC-416E-880C-AC490AEB9FA7}"/>
    <cellStyle name="20% - Énfasis5 2 2 2 4 2 2" xfId="14456" xr:uid="{19607A72-38A9-40D7-B238-51DDF11EDE46}"/>
    <cellStyle name="20% - Énfasis5 2 2 2 4 2 2 2" xfId="14457" xr:uid="{FED6AA97-5D31-4AF7-8518-468A1C2D1ACC}"/>
    <cellStyle name="20% - Énfasis5 2 2 2 4 2 3" xfId="14458" xr:uid="{02EB69B0-CB40-412E-B002-3D576D314EF6}"/>
    <cellStyle name="20% - Énfasis5 2 2 2 4 3" xfId="14459" xr:uid="{DEE029ED-6B86-4F78-92D7-39819F8B2A74}"/>
    <cellStyle name="20% - Énfasis5 2 2 2 4 3 2" xfId="14460" xr:uid="{7CFE1DE0-FB86-4E1C-BDD7-1BE423B412A7}"/>
    <cellStyle name="20% - Énfasis5 2 2 2 4 4" xfId="14461" xr:uid="{106DFF7E-8357-44FB-8207-C7637EE2F805}"/>
    <cellStyle name="20% - Énfasis5 2 2 2 5" xfId="14462" xr:uid="{53524CCD-13AF-472B-A649-913C534E54DF}"/>
    <cellStyle name="20% - Énfasis5 2 2 2 5 2" xfId="14463" xr:uid="{62147648-0C26-4C22-BFB4-F82A34D42CF0}"/>
    <cellStyle name="20% - Énfasis5 2 2 2 5 2 2" xfId="14464" xr:uid="{10132587-EA1F-4608-97DF-67CF5EAAB330}"/>
    <cellStyle name="20% - Énfasis5 2 2 2 5 3" xfId="14465" xr:uid="{64DD4D63-8CBC-4F7B-BD20-5C34623363B6}"/>
    <cellStyle name="20% - Énfasis5 2 2 2 6" xfId="14466" xr:uid="{4A1DBDCE-7D62-4412-A99C-C418AC6EB522}"/>
    <cellStyle name="20% - Énfasis5 2 2 2 6 2" xfId="14467" xr:uid="{83E54C08-5946-4041-B4C8-9CB75E8A7006}"/>
    <cellStyle name="20% - Énfasis5 2 2 2 7" xfId="14468" xr:uid="{719D2F3C-FFAC-4F2E-8351-63062B9DD2FF}"/>
    <cellStyle name="20% - Énfasis5 2 2 2 8" xfId="14469" xr:uid="{FBFA1088-6822-4BCB-BE9E-6D7E0EF198A0}"/>
    <cellStyle name="20% - Énfasis5 2 2 2 9" xfId="14470" xr:uid="{03771526-4DAB-47B9-9A65-F5C14ABAC9A6}"/>
    <cellStyle name="20% - Énfasis5 2 2 2_37. RESULTADO NEGOCIOS YOY" xfId="14471" xr:uid="{78A94BC3-1802-4670-88E8-75D912112B29}"/>
    <cellStyle name="20% - Énfasis5 2 2 3" xfId="14472" xr:uid="{62132795-1F87-40FE-B594-3439A793A9DD}"/>
    <cellStyle name="20% - Énfasis5 2 2 3 10" xfId="14473" xr:uid="{478548E0-D3B3-4D0C-9058-EAD40EA959A9}"/>
    <cellStyle name="20% - Énfasis5 2 2 3 2" xfId="14474" xr:uid="{476CC91B-01D0-46D4-A074-C5FCDD6158AF}"/>
    <cellStyle name="20% - Énfasis5 2 2 3 2 2" xfId="14475" xr:uid="{FEEB23BD-8B20-497C-8DD6-BFAA00E1D2B0}"/>
    <cellStyle name="20% - Énfasis5 2 2 3 2 2 2" xfId="14476" xr:uid="{F8A4DD26-F068-4818-933F-7A055DA3F8AB}"/>
    <cellStyle name="20% - Énfasis5 2 2 3 2 2 2 2" xfId="14477" xr:uid="{1BCB15EA-BC5C-4A28-906C-BCFB88771D5B}"/>
    <cellStyle name="20% - Énfasis5 2 2 3 2 2 2 2 2" xfId="14478" xr:uid="{AA475DB4-0C24-4824-9EB0-3FA334E5CD38}"/>
    <cellStyle name="20% - Énfasis5 2 2 3 2 2 2 3" xfId="14479" xr:uid="{BCCA2A34-2A3E-43B2-BE9A-4C20D2A63259}"/>
    <cellStyle name="20% - Énfasis5 2 2 3 2 2 3" xfId="14480" xr:uid="{6821DD25-FC41-4564-AC8A-28AD9F8FABF9}"/>
    <cellStyle name="20% - Énfasis5 2 2 3 2 2 3 2" xfId="14481" xr:uid="{90B867C5-3339-4A8C-8D9A-085FB72A5C9F}"/>
    <cellStyle name="20% - Énfasis5 2 2 3 2 2 4" xfId="14482" xr:uid="{E54513AB-C923-41CA-9291-4EB36BB370C8}"/>
    <cellStyle name="20% - Énfasis5 2 2 3 2 3" xfId="14483" xr:uid="{E74617EB-1503-4C69-9D3B-CA7CB772A0FB}"/>
    <cellStyle name="20% - Énfasis5 2 2 3 2 3 2" xfId="14484" xr:uid="{AB0107A8-2C17-4457-86E5-78AED54E9205}"/>
    <cellStyle name="20% - Énfasis5 2 2 3 2 3 2 2" xfId="14485" xr:uid="{062F5806-4EC7-4CA9-A4A2-1AB60738CCA0}"/>
    <cellStyle name="20% - Énfasis5 2 2 3 2 3 3" xfId="14486" xr:uid="{B07179D2-D6CE-448D-877D-AFCF4200F08F}"/>
    <cellStyle name="20% - Énfasis5 2 2 3 2 4" xfId="14487" xr:uid="{847AAF78-B073-46B5-A6A5-28527C0F89B3}"/>
    <cellStyle name="20% - Énfasis5 2 2 3 2 4 2" xfId="14488" xr:uid="{ACEBEECB-F321-41FC-A63C-1DC8703E1424}"/>
    <cellStyle name="20% - Énfasis5 2 2 3 2 5" xfId="14489" xr:uid="{A23786F9-2411-42FC-A663-65CB328C57B6}"/>
    <cellStyle name="20% - Énfasis5 2 2 3 3" xfId="14490" xr:uid="{A86266DC-04E5-4D91-81CA-0C617B5A9D5A}"/>
    <cellStyle name="20% - Énfasis5 2 2 3 3 2" xfId="14491" xr:uid="{2B0D2547-2E4E-45E8-B68F-F0A0B0E91785}"/>
    <cellStyle name="20% - Énfasis5 2 2 3 3 2 2" xfId="14492" xr:uid="{4A83BF3A-22F3-4271-9869-20D8D31ED1F1}"/>
    <cellStyle name="20% - Énfasis5 2 2 3 3 2 2 2" xfId="14493" xr:uid="{4AC5DFB1-DB56-471A-9034-58D9572A4161}"/>
    <cellStyle name="20% - Énfasis5 2 2 3 3 2 3" xfId="14494" xr:uid="{EE4D3C74-2968-4640-9283-AAB81D89284B}"/>
    <cellStyle name="20% - Énfasis5 2 2 3 3 3" xfId="14495" xr:uid="{A9BE5D4E-2A2D-4981-BAD4-1A7CD8DF847E}"/>
    <cellStyle name="20% - Énfasis5 2 2 3 3 3 2" xfId="14496" xr:uid="{7A4D72F5-6842-4EA2-A21E-42ED702E22E3}"/>
    <cellStyle name="20% - Énfasis5 2 2 3 3 4" xfId="14497" xr:uid="{9E8A71D2-96CC-406D-BF9C-24C1064EF534}"/>
    <cellStyle name="20% - Énfasis5 2 2 3 4" xfId="14498" xr:uid="{55DB4DFF-5C6C-452F-AC13-B8DD2C430B1A}"/>
    <cellStyle name="20% - Énfasis5 2 2 3 4 2" xfId="14499" xr:uid="{71BB0809-355D-42F7-96C1-E502E3416757}"/>
    <cellStyle name="20% - Énfasis5 2 2 3 4 2 2" xfId="14500" xr:uid="{71F858D5-0832-420D-953B-63667475E125}"/>
    <cellStyle name="20% - Énfasis5 2 2 3 4 3" xfId="14501" xr:uid="{B02B4433-D081-4911-AD1A-1BCBB651F7DC}"/>
    <cellStyle name="20% - Énfasis5 2 2 3 5" xfId="14502" xr:uid="{41966848-F755-4B69-A96D-9F90DF830506}"/>
    <cellStyle name="20% - Énfasis5 2 2 3 5 2" xfId="14503" xr:uid="{87BA4D89-7EC6-4BA1-83E1-F51917C4E85D}"/>
    <cellStyle name="20% - Énfasis5 2 2 3 6" xfId="14504" xr:uid="{968D7CB8-45F9-4064-9A96-3806ABC521F1}"/>
    <cellStyle name="20% - Énfasis5 2 2 3 7" xfId="14505" xr:uid="{D8EAA4BE-46DF-4CA6-8147-769D98E12144}"/>
    <cellStyle name="20% - Énfasis5 2 2 3 8" xfId="14506" xr:uid="{2104458C-8212-4776-8EF4-E8D1E11C9C0C}"/>
    <cellStyle name="20% - Énfasis5 2 2 3 9" xfId="14507" xr:uid="{5F213ED4-1A3E-4683-A754-29C932D1AD8C}"/>
    <cellStyle name="20% - Énfasis5 2 2 3_37. RESULTADO NEGOCIOS YOY" xfId="14508" xr:uid="{4C923086-B126-481D-BDA3-F0AD54F7D8AE}"/>
    <cellStyle name="20% - Énfasis5 2 2 4" xfId="14509" xr:uid="{71F7C5B0-349C-4421-98B1-1EC0BA459251}"/>
    <cellStyle name="20% - Énfasis5 2 2 4 2" xfId="14510" xr:uid="{77D53290-2EA2-4D57-AF2D-55708CC33A77}"/>
    <cellStyle name="20% - Énfasis5 2 2 4 2 2" xfId="14511" xr:uid="{8FF0919C-CAB6-4597-8D07-A23AC9C87B89}"/>
    <cellStyle name="20% - Énfasis5 2 2 4 2 2 2" xfId="14512" xr:uid="{966E0E7A-D0D7-46AC-A4D6-72D952D0231D}"/>
    <cellStyle name="20% - Énfasis5 2 2 4 2 2 2 2" xfId="14513" xr:uid="{58767D18-17A2-4668-BA63-C7690EADEC9F}"/>
    <cellStyle name="20% - Énfasis5 2 2 4 2 2 3" xfId="14514" xr:uid="{1DE158C2-A0EB-43B9-A9C4-A494FA36E7FA}"/>
    <cellStyle name="20% - Énfasis5 2 2 4 2 3" xfId="14515" xr:uid="{2D28C9C4-76EE-461D-B64A-3ECD768D1C04}"/>
    <cellStyle name="20% - Énfasis5 2 2 4 2 3 2" xfId="14516" xr:uid="{0AE131DD-ABD3-49FB-88B0-FE23769A01C1}"/>
    <cellStyle name="20% - Énfasis5 2 2 4 2 4" xfId="14517" xr:uid="{4657F412-799A-4C3D-9F07-A393FD15326D}"/>
    <cellStyle name="20% - Énfasis5 2 2 4 3" xfId="14518" xr:uid="{D6F1C49E-0718-4A7B-8F3F-D43E15A0B480}"/>
    <cellStyle name="20% - Énfasis5 2 2 4 3 2" xfId="14519" xr:uid="{E488F0A3-9EB0-4A09-9D8C-34AB30CB4EDB}"/>
    <cellStyle name="20% - Énfasis5 2 2 4 3 2 2" xfId="14520" xr:uid="{80D46078-A6D3-4AE3-9EF7-706EB59B22F1}"/>
    <cellStyle name="20% - Énfasis5 2 2 4 3 3" xfId="14521" xr:uid="{FC2E9856-CFEA-435D-8585-484584E0C16E}"/>
    <cellStyle name="20% - Énfasis5 2 2 4 4" xfId="14522" xr:uid="{966CEA80-6A0C-46FC-BBD6-DA963FC349BA}"/>
    <cellStyle name="20% - Énfasis5 2 2 4 4 2" xfId="14523" xr:uid="{640E2B50-8A8C-4788-AE29-5A8BBBAB23CB}"/>
    <cellStyle name="20% - Énfasis5 2 2 4 5" xfId="14524" xr:uid="{0D0050C6-10C1-4745-B162-97FA2C4E8514}"/>
    <cellStyle name="20% - Énfasis5 2 2 5" xfId="14525" xr:uid="{E780738F-860B-4693-98A1-57463D52E86A}"/>
    <cellStyle name="20% - Énfasis5 2 2 5 2" xfId="14526" xr:uid="{A3C79098-1D98-4E96-AC47-CBC5F4654C9B}"/>
    <cellStyle name="20% - Énfasis5 2 2 5 2 2" xfId="14527" xr:uid="{A5198DAF-BA44-47C7-8A1F-D95DD4435E80}"/>
    <cellStyle name="20% - Énfasis5 2 2 5 2 2 2" xfId="14528" xr:uid="{89DB0735-285F-4926-BA7A-DB6035B68BB8}"/>
    <cellStyle name="20% - Énfasis5 2 2 5 2 3" xfId="14529" xr:uid="{8BD7A249-B231-4B7A-A128-C0B058100712}"/>
    <cellStyle name="20% - Énfasis5 2 2 5 3" xfId="14530" xr:uid="{AE6EEFA4-AB6B-4FBD-80D9-7B87AF5107C1}"/>
    <cellStyle name="20% - Énfasis5 2 2 5 3 2" xfId="14531" xr:uid="{3348D33A-AEAF-4E2B-9D31-40C19CBB196E}"/>
    <cellStyle name="20% - Énfasis5 2 2 5 4" xfId="14532" xr:uid="{66FD2BE8-F52C-44A7-8AA2-761745DBB40C}"/>
    <cellStyle name="20% - Énfasis5 2 2 6" xfId="14533" xr:uid="{000B2C31-2276-4B0D-AAA8-2B01D6D0091F}"/>
    <cellStyle name="20% - Énfasis5 2 2 6 2" xfId="14534" xr:uid="{D093D3D9-7158-4523-976B-B40ACB9D43E5}"/>
    <cellStyle name="20% - Énfasis5 2 2 6 2 2" xfId="14535" xr:uid="{442022B4-89C8-4226-8241-13E35B609332}"/>
    <cellStyle name="20% - Énfasis5 2 2 6 3" xfId="14536" xr:uid="{44655553-BA68-492C-8056-94CF0D3B9783}"/>
    <cellStyle name="20% - Énfasis5 2 2 7" xfId="14537" xr:uid="{0D341ED1-815E-426F-826F-63310A4CBD99}"/>
    <cellStyle name="20% - Énfasis5 2 2 7 2" xfId="14538" xr:uid="{23ED9289-CC76-4CFE-8217-2E1351984100}"/>
    <cellStyle name="20% - Énfasis5 2 2 8" xfId="14539" xr:uid="{B0BE5FF7-C09B-400E-B495-AE39B2386D1A}"/>
    <cellStyle name="20% - Énfasis5 2 2 9" xfId="14540" xr:uid="{C1F82761-E624-41E2-A09F-23A800599C2D}"/>
    <cellStyle name="20% - Énfasis5 2 2_37. RESULTADO NEGOCIOS YOY" xfId="14541" xr:uid="{3C1A3979-5568-401A-91B6-EFDC3DB2BEFD}"/>
    <cellStyle name="20% - Énfasis5 2 20" xfId="14542" xr:uid="{71DD83FE-955E-483A-87B8-FD55EF0EE7F6}"/>
    <cellStyle name="20% - Énfasis5 2 21" xfId="14543" xr:uid="{8ABF8541-0FAC-465B-A006-E6FFC04EEA08}"/>
    <cellStyle name="20% - Énfasis5 2 22" xfId="14199" xr:uid="{851E2EC1-B007-401D-8F0D-EA6554B9FDE5}"/>
    <cellStyle name="20% - Énfasis5 2 23" xfId="32667" xr:uid="{A7BE87E4-CFC9-4AC7-89E4-37CE253B5469}"/>
    <cellStyle name="20% - Énfasis5 2 24" xfId="32824" xr:uid="{2DD6EAC4-1BAB-4F08-801B-53F3AF9D3717}"/>
    <cellStyle name="20% - Énfasis5 2 25" xfId="32853" xr:uid="{6442B908-8061-42FE-BA98-BA71048D2C97}"/>
    <cellStyle name="20% - Énfasis5 2 3" xfId="14544" xr:uid="{330A1091-FDF5-4382-80D7-D4C02888FDA2}"/>
    <cellStyle name="20% - Énfasis5 2 3 10" xfId="14545" xr:uid="{8064A1ED-D732-4595-BA2E-E81255B712FE}"/>
    <cellStyle name="20% - Énfasis5 2 3 11" xfId="14546" xr:uid="{395004A8-A08E-4D75-ACAA-3AE2422462F4}"/>
    <cellStyle name="20% - Énfasis5 2 3 12" xfId="14547" xr:uid="{B4ABC8BF-EE3B-4003-A5D4-3E6D644D760C}"/>
    <cellStyle name="20% - Énfasis5 2 3 13" xfId="32669" xr:uid="{FC317468-CE18-41D0-940F-AC00083CF713}"/>
    <cellStyle name="20% - Énfasis5 2 3 2" xfId="14548" xr:uid="{194B513D-7A88-4B76-AFAD-A12D8B5A4339}"/>
    <cellStyle name="20% - Énfasis5 2 3 2 10" xfId="14549" xr:uid="{41124ACC-8BC1-4C20-9A28-18094FCF732E}"/>
    <cellStyle name="20% - Énfasis5 2 3 2 11" xfId="14550" xr:uid="{5E55F4C5-31C6-4D9A-A03D-92B93A23E9D1}"/>
    <cellStyle name="20% - Énfasis5 2 3 2 2" xfId="14551" xr:uid="{E9409EE9-4A55-407F-9B42-DFB211F310CB}"/>
    <cellStyle name="20% - Énfasis5 2 3 2 2 2" xfId="14552" xr:uid="{876781EC-1DE1-40ED-9DB0-097FC9EEA934}"/>
    <cellStyle name="20% - Énfasis5 2 3 2 2 2 2" xfId="14553" xr:uid="{070B36A8-D6E3-4AF3-AB91-E22925FA69DE}"/>
    <cellStyle name="20% - Énfasis5 2 3 2 2 2 2 2" xfId="14554" xr:uid="{58722884-3B8C-4A01-AFC4-3726F5DCF439}"/>
    <cellStyle name="20% - Énfasis5 2 3 2 2 2 2 2 2" xfId="14555" xr:uid="{D3A28CCD-0BCF-469F-A7C2-AB5EC4B16C25}"/>
    <cellStyle name="20% - Énfasis5 2 3 2 2 2 2 2 2 2" xfId="14556" xr:uid="{1B8EA7FC-07B0-4E19-974C-A59D60996C50}"/>
    <cellStyle name="20% - Énfasis5 2 3 2 2 2 2 2 3" xfId="14557" xr:uid="{83DC4479-9E25-4909-9FF6-62013847139C}"/>
    <cellStyle name="20% - Énfasis5 2 3 2 2 2 2 3" xfId="14558" xr:uid="{63080B6C-A1EE-45E3-8DF3-6F513363CEE3}"/>
    <cellStyle name="20% - Énfasis5 2 3 2 2 2 2 3 2" xfId="14559" xr:uid="{AEF396B7-9C33-4A8B-9C1B-16F01CEE75AC}"/>
    <cellStyle name="20% - Énfasis5 2 3 2 2 2 2 4" xfId="14560" xr:uid="{FB4AB857-A7E8-47E6-81E7-665BBBC428E5}"/>
    <cellStyle name="20% - Énfasis5 2 3 2 2 2 3" xfId="14561" xr:uid="{0793E66B-BADE-4A2B-831B-DD8433FB1EBC}"/>
    <cellStyle name="20% - Énfasis5 2 3 2 2 2 3 2" xfId="14562" xr:uid="{8E5110EB-E33C-496A-A3A9-2BA1B171C92E}"/>
    <cellStyle name="20% - Énfasis5 2 3 2 2 2 3 2 2" xfId="14563" xr:uid="{9D7F0BA0-086A-41CE-83AF-9268B3C47DE1}"/>
    <cellStyle name="20% - Énfasis5 2 3 2 2 2 3 3" xfId="14564" xr:uid="{53D5D895-96CE-4188-AB6C-4823032DBD0D}"/>
    <cellStyle name="20% - Énfasis5 2 3 2 2 2 4" xfId="14565" xr:uid="{7A719490-3E77-466B-B6F8-68D2D7A86E1E}"/>
    <cellStyle name="20% - Énfasis5 2 3 2 2 2 4 2" xfId="14566" xr:uid="{EBC93D87-54C0-4223-A6FB-53C36FC05805}"/>
    <cellStyle name="20% - Énfasis5 2 3 2 2 2 5" xfId="14567" xr:uid="{E8D2136E-3984-4F5B-9F2A-7DD1EDAF507A}"/>
    <cellStyle name="20% - Énfasis5 2 3 2 2 3" xfId="14568" xr:uid="{7AD50D2C-84DA-4C24-8B4E-27068C8A6C79}"/>
    <cellStyle name="20% - Énfasis5 2 3 2 2 3 2" xfId="14569" xr:uid="{2A3BE02D-3FA7-4E6F-A383-A3CD91E61DD2}"/>
    <cellStyle name="20% - Énfasis5 2 3 2 2 3 2 2" xfId="14570" xr:uid="{DE86E494-0F0D-41D8-B243-BB76E8B74320}"/>
    <cellStyle name="20% - Énfasis5 2 3 2 2 3 2 2 2" xfId="14571" xr:uid="{9CBA292F-FE19-4C60-B745-C694C8C8F70E}"/>
    <cellStyle name="20% - Énfasis5 2 3 2 2 3 2 3" xfId="14572" xr:uid="{87071DF4-B2C9-414B-BFCF-CBE6C527B24E}"/>
    <cellStyle name="20% - Énfasis5 2 3 2 2 3 3" xfId="14573" xr:uid="{C577347D-7B3C-4448-9FB2-8D37ABBDB575}"/>
    <cellStyle name="20% - Énfasis5 2 3 2 2 3 3 2" xfId="14574" xr:uid="{EE2C3C6D-A238-4012-B160-56D19B9363A5}"/>
    <cellStyle name="20% - Énfasis5 2 3 2 2 3 4" xfId="14575" xr:uid="{4DEEA0FA-6B67-4AB3-93CB-FFD4ECC006D5}"/>
    <cellStyle name="20% - Énfasis5 2 3 2 2 4" xfId="14576" xr:uid="{C29BD5E4-A429-47F7-83FD-8A0F440DFC0C}"/>
    <cellStyle name="20% - Énfasis5 2 3 2 2 4 2" xfId="14577" xr:uid="{DA00E76A-B715-432E-8246-49B47E1663E1}"/>
    <cellStyle name="20% - Énfasis5 2 3 2 2 4 2 2" xfId="14578" xr:uid="{4CF61D07-A414-42A2-9108-99ED76E3214F}"/>
    <cellStyle name="20% - Énfasis5 2 3 2 2 4 3" xfId="14579" xr:uid="{534C5266-9310-4666-82F6-8FE390EC9A79}"/>
    <cellStyle name="20% - Énfasis5 2 3 2 2 5" xfId="14580" xr:uid="{A22BA58A-CA86-4BE6-BE78-E0B1C876C1CF}"/>
    <cellStyle name="20% - Énfasis5 2 3 2 2 5 2" xfId="14581" xr:uid="{A069736B-2F33-42D2-A7EB-F51460C11A59}"/>
    <cellStyle name="20% - Énfasis5 2 3 2 2 6" xfId="14582" xr:uid="{3D0C1CF6-FFCF-43DE-9B22-81911FE94D5E}"/>
    <cellStyle name="20% - Énfasis5 2 3 2 3" xfId="14583" xr:uid="{0978D44D-00EE-446D-85B7-5AAEA5F33478}"/>
    <cellStyle name="20% - Énfasis5 2 3 2 3 2" xfId="14584" xr:uid="{0C4AAE08-75DB-4612-A000-B25763532D66}"/>
    <cellStyle name="20% - Énfasis5 2 3 2 3 2 2" xfId="14585" xr:uid="{351DB3A9-765E-43D0-9C68-4CA10308F740}"/>
    <cellStyle name="20% - Énfasis5 2 3 2 3 2 2 2" xfId="14586" xr:uid="{F4BA4876-72E4-4406-A52E-C160E21F7E4A}"/>
    <cellStyle name="20% - Énfasis5 2 3 2 3 2 2 2 2" xfId="14587" xr:uid="{1ED803BE-BE92-49CE-BF7F-139EA0E496C1}"/>
    <cellStyle name="20% - Énfasis5 2 3 2 3 2 2 3" xfId="14588" xr:uid="{DCA0C089-D56E-4C19-A533-DA90F21613B9}"/>
    <cellStyle name="20% - Énfasis5 2 3 2 3 2 3" xfId="14589" xr:uid="{DC425251-0FB2-4C69-9AED-65798162484E}"/>
    <cellStyle name="20% - Énfasis5 2 3 2 3 2 3 2" xfId="14590" xr:uid="{F57637CE-63C2-4D75-9996-4BB89618950E}"/>
    <cellStyle name="20% - Énfasis5 2 3 2 3 2 4" xfId="14591" xr:uid="{3D16E05B-7FFB-43EB-958E-D8E44EEB6007}"/>
    <cellStyle name="20% - Énfasis5 2 3 2 3 3" xfId="14592" xr:uid="{558097E8-697E-4EE9-A5B5-8D8FE4151B8A}"/>
    <cellStyle name="20% - Énfasis5 2 3 2 3 3 2" xfId="14593" xr:uid="{2C655748-38F5-427D-8D11-1B506B491914}"/>
    <cellStyle name="20% - Énfasis5 2 3 2 3 3 2 2" xfId="14594" xr:uid="{FBB735B6-5580-4C4F-B655-52FEA2A9AD83}"/>
    <cellStyle name="20% - Énfasis5 2 3 2 3 3 3" xfId="14595" xr:uid="{DE2FE1AF-7FC1-4239-B5C4-E6B9BA0EE651}"/>
    <cellStyle name="20% - Énfasis5 2 3 2 3 4" xfId="14596" xr:uid="{86595605-B28D-4A29-A8E3-D7DD51D589EF}"/>
    <cellStyle name="20% - Énfasis5 2 3 2 3 4 2" xfId="14597" xr:uid="{A2DC34C1-B162-4BAB-A0FB-E0A5A0F8375C}"/>
    <cellStyle name="20% - Énfasis5 2 3 2 3 5" xfId="14598" xr:uid="{10125683-617C-4005-9760-E3322AE80D5D}"/>
    <cellStyle name="20% - Énfasis5 2 3 2 4" xfId="14599" xr:uid="{DA7EA8D5-AEA0-4094-BE2B-1E04D9DEFBC9}"/>
    <cellStyle name="20% - Énfasis5 2 3 2 4 2" xfId="14600" xr:uid="{1D3902B7-0714-4F27-939A-FD6705059D6A}"/>
    <cellStyle name="20% - Énfasis5 2 3 2 4 2 2" xfId="14601" xr:uid="{76E77811-6966-45A2-B666-6EFCC6E70C20}"/>
    <cellStyle name="20% - Énfasis5 2 3 2 4 2 2 2" xfId="14602" xr:uid="{81C916BA-AC21-499D-89D7-6BA7D67104BA}"/>
    <cellStyle name="20% - Énfasis5 2 3 2 4 2 3" xfId="14603" xr:uid="{67D0AC8D-311B-4E0A-8747-BF5F3D6E7E05}"/>
    <cellStyle name="20% - Énfasis5 2 3 2 4 3" xfId="14604" xr:uid="{2885E1F8-EAC2-4EC1-9054-5D0B0E36EA17}"/>
    <cellStyle name="20% - Énfasis5 2 3 2 4 3 2" xfId="14605" xr:uid="{4C6B7F07-7E31-4F1E-BDA2-06A79ADBBD92}"/>
    <cellStyle name="20% - Énfasis5 2 3 2 4 4" xfId="14606" xr:uid="{5E2B9FC6-5035-4EEA-87CA-F4D6E53AF20B}"/>
    <cellStyle name="20% - Énfasis5 2 3 2 5" xfId="14607" xr:uid="{7F555EB3-12D1-4BB4-BCBF-185A4A0E69C2}"/>
    <cellStyle name="20% - Énfasis5 2 3 2 5 2" xfId="14608" xr:uid="{B79EEE59-FD50-465D-8005-4722E8D5CAC0}"/>
    <cellStyle name="20% - Énfasis5 2 3 2 5 2 2" xfId="14609" xr:uid="{89CF6F32-590F-4B87-BE8E-1C0C4DFFBA8B}"/>
    <cellStyle name="20% - Énfasis5 2 3 2 5 3" xfId="14610" xr:uid="{055B2CA3-4CAE-4859-ADD0-B78CCEC12F60}"/>
    <cellStyle name="20% - Énfasis5 2 3 2 6" xfId="14611" xr:uid="{7E72B83D-A1AE-477A-99B9-9D6299D6E637}"/>
    <cellStyle name="20% - Énfasis5 2 3 2 6 2" xfId="14612" xr:uid="{C49C9231-4602-4C27-8AA6-A9FFB8885AC4}"/>
    <cellStyle name="20% - Énfasis5 2 3 2 7" xfId="14613" xr:uid="{03158321-EC4E-494F-A99B-65F02E1D383F}"/>
    <cellStyle name="20% - Énfasis5 2 3 2 8" xfId="14614" xr:uid="{FD497944-EF50-4BEC-9EB8-B1E834FE3195}"/>
    <cellStyle name="20% - Énfasis5 2 3 2 9" xfId="14615" xr:uid="{84C02720-6A36-441D-B2E1-66662AECC89B}"/>
    <cellStyle name="20% - Énfasis5 2 3 2_37. RESULTADO NEGOCIOS YOY" xfId="14616" xr:uid="{5F4ABB3C-CB7D-40AD-883B-D73DBECD25CA}"/>
    <cellStyle name="20% - Énfasis5 2 3 3" xfId="14617" xr:uid="{6CB0C4EE-21B2-42A6-A2BC-58C014AF827D}"/>
    <cellStyle name="20% - Énfasis5 2 3 3 2" xfId="14618" xr:uid="{4A8A0A40-9DC8-4622-A79C-BB4F8326C5BD}"/>
    <cellStyle name="20% - Énfasis5 2 3 3 2 2" xfId="14619" xr:uid="{A78FE0CA-17E9-421D-9474-AE4C4B92DF8F}"/>
    <cellStyle name="20% - Énfasis5 2 3 3 2 2 2" xfId="14620" xr:uid="{2A1648BE-EB8C-460F-8CCC-56109B234593}"/>
    <cellStyle name="20% - Énfasis5 2 3 3 2 2 2 2" xfId="14621" xr:uid="{6F8DDEA3-96CE-4877-A0C5-F83ADDEE4FC4}"/>
    <cellStyle name="20% - Énfasis5 2 3 3 2 2 2 2 2" xfId="14622" xr:uid="{CA432197-141A-496E-8C98-8D0ABC82C8A7}"/>
    <cellStyle name="20% - Énfasis5 2 3 3 2 2 2 3" xfId="14623" xr:uid="{D9E260F4-C56F-493B-ADFB-7A9F22850CF5}"/>
    <cellStyle name="20% - Énfasis5 2 3 3 2 2 3" xfId="14624" xr:uid="{C7CD7E7B-0B47-4382-A65D-53448FF9B014}"/>
    <cellStyle name="20% - Énfasis5 2 3 3 2 2 3 2" xfId="14625" xr:uid="{2F46EEBB-5F5E-4FC7-BDD4-D99D1CE1E6C7}"/>
    <cellStyle name="20% - Énfasis5 2 3 3 2 2 4" xfId="14626" xr:uid="{D6E3DBD0-E3A9-407E-B3F8-9502632ABAE9}"/>
    <cellStyle name="20% - Énfasis5 2 3 3 2 3" xfId="14627" xr:uid="{B5F33857-5924-4BCE-B3B6-4DC66BCA8B14}"/>
    <cellStyle name="20% - Énfasis5 2 3 3 2 3 2" xfId="14628" xr:uid="{8BE9DABC-8ADB-4B27-9391-0553F558549A}"/>
    <cellStyle name="20% - Énfasis5 2 3 3 2 3 2 2" xfId="14629" xr:uid="{7DC6601E-8A64-4D61-BA7A-512AC4FA922B}"/>
    <cellStyle name="20% - Énfasis5 2 3 3 2 3 3" xfId="14630" xr:uid="{FADB6119-B14B-43DA-AA49-5E5D1FC6FF08}"/>
    <cellStyle name="20% - Énfasis5 2 3 3 2 4" xfId="14631" xr:uid="{3B6DECB2-9B01-463C-B628-2112F5507C8C}"/>
    <cellStyle name="20% - Énfasis5 2 3 3 2 4 2" xfId="14632" xr:uid="{4AA33387-EA3A-4644-97B0-A2F697E09EA9}"/>
    <cellStyle name="20% - Énfasis5 2 3 3 2 5" xfId="14633" xr:uid="{B0EBAE1C-47E2-451B-BB08-A8585F7751CA}"/>
    <cellStyle name="20% - Énfasis5 2 3 3 3" xfId="14634" xr:uid="{9F737F6E-6EAF-49A8-A328-11CC96454AB7}"/>
    <cellStyle name="20% - Énfasis5 2 3 3 3 2" xfId="14635" xr:uid="{58E35BC1-2E19-4D14-B437-F44327B1A66D}"/>
    <cellStyle name="20% - Énfasis5 2 3 3 3 2 2" xfId="14636" xr:uid="{C8EDE047-572B-45CB-AD02-E9752580F1A4}"/>
    <cellStyle name="20% - Énfasis5 2 3 3 3 2 2 2" xfId="14637" xr:uid="{6B9C5AFD-28D3-41DC-B942-74376718077B}"/>
    <cellStyle name="20% - Énfasis5 2 3 3 3 2 3" xfId="14638" xr:uid="{F2A17809-5028-45B5-A5F3-5E57D1D208CA}"/>
    <cellStyle name="20% - Énfasis5 2 3 3 3 3" xfId="14639" xr:uid="{4E268F7F-1FB3-4E24-829E-F1D0D471948C}"/>
    <cellStyle name="20% - Énfasis5 2 3 3 3 3 2" xfId="14640" xr:uid="{42E8E622-2367-48F3-9A93-CEFF79FF6212}"/>
    <cellStyle name="20% - Énfasis5 2 3 3 3 4" xfId="14641" xr:uid="{90C4E4BC-D63B-4C27-9B66-689E1A9566CD}"/>
    <cellStyle name="20% - Énfasis5 2 3 3 4" xfId="14642" xr:uid="{2B2FDF06-5A0E-4285-9629-4FEAD8003285}"/>
    <cellStyle name="20% - Énfasis5 2 3 3 4 2" xfId="14643" xr:uid="{9B56350D-F1D4-4F29-9126-B6B7A82986B6}"/>
    <cellStyle name="20% - Énfasis5 2 3 3 4 2 2" xfId="14644" xr:uid="{4A40D372-72D5-4798-B51E-25D2AAF794F7}"/>
    <cellStyle name="20% - Énfasis5 2 3 3 4 3" xfId="14645" xr:uid="{8E99D709-32BC-47F4-83A5-1062D446BBAE}"/>
    <cellStyle name="20% - Énfasis5 2 3 3 5" xfId="14646" xr:uid="{19F92D88-4696-47EB-A45F-C192457ECC43}"/>
    <cellStyle name="20% - Énfasis5 2 3 3 5 2" xfId="14647" xr:uid="{ED195DB1-4B80-41AB-80BF-4879E29F1319}"/>
    <cellStyle name="20% - Énfasis5 2 3 3 6" xfId="14648" xr:uid="{C596912D-1B08-4C05-955A-C4D250264C0C}"/>
    <cellStyle name="20% - Énfasis5 2 3 4" xfId="14649" xr:uid="{2EA77CB7-4EB4-4C5D-9581-7ECB39DE93B8}"/>
    <cellStyle name="20% - Énfasis5 2 3 4 2" xfId="14650" xr:uid="{E832F71F-94CA-4A05-B914-CD87809A0EFB}"/>
    <cellStyle name="20% - Énfasis5 2 3 4 2 2" xfId="14651" xr:uid="{83E5FCE7-5659-4A94-A3BD-917923D87532}"/>
    <cellStyle name="20% - Énfasis5 2 3 4 2 2 2" xfId="14652" xr:uid="{5D5D8234-06BA-4F9D-83A3-8C5582A39860}"/>
    <cellStyle name="20% - Énfasis5 2 3 4 2 2 2 2" xfId="14653" xr:uid="{EEEBBB8E-B128-42F5-9813-7FA5FE52EB7F}"/>
    <cellStyle name="20% - Énfasis5 2 3 4 2 2 3" xfId="14654" xr:uid="{6D49EDE7-3AEB-489F-8AAB-6EBE1F9C8790}"/>
    <cellStyle name="20% - Énfasis5 2 3 4 2 3" xfId="14655" xr:uid="{2F97464A-7D74-4BB1-8AF7-EE1A78EBD8AB}"/>
    <cellStyle name="20% - Énfasis5 2 3 4 2 3 2" xfId="14656" xr:uid="{16B2FAE1-D45D-45D8-A72B-B79874C169C6}"/>
    <cellStyle name="20% - Énfasis5 2 3 4 2 4" xfId="14657" xr:uid="{43D1973E-8CCA-4E55-B6C8-9743A7D2B981}"/>
    <cellStyle name="20% - Énfasis5 2 3 4 3" xfId="14658" xr:uid="{A7A95CB1-B810-4277-9419-4CF3BE89A7E2}"/>
    <cellStyle name="20% - Énfasis5 2 3 4 3 2" xfId="14659" xr:uid="{19AFDD29-5494-4F42-ACBE-6BC8F495DAAF}"/>
    <cellStyle name="20% - Énfasis5 2 3 4 3 2 2" xfId="14660" xr:uid="{7817D4C6-5B30-4705-B37D-A2BF22F47E5D}"/>
    <cellStyle name="20% - Énfasis5 2 3 4 3 3" xfId="14661" xr:uid="{A6BBC680-503D-41CC-B04A-712B54946DD7}"/>
    <cellStyle name="20% - Énfasis5 2 3 4 4" xfId="14662" xr:uid="{4FAF8FAC-B80C-4992-8B75-94510004F649}"/>
    <cellStyle name="20% - Énfasis5 2 3 4 4 2" xfId="14663" xr:uid="{B11AE09C-53D4-4E3B-BF0D-B6D83AA67936}"/>
    <cellStyle name="20% - Énfasis5 2 3 4 5" xfId="14664" xr:uid="{A5B93E86-8833-469F-871A-F7DC6B1C9853}"/>
    <cellStyle name="20% - Énfasis5 2 3 5" xfId="14665" xr:uid="{DAE2BAEB-698D-4F1E-9871-C5DAC48297F0}"/>
    <cellStyle name="20% - Énfasis5 2 3 5 2" xfId="14666" xr:uid="{24293F98-30AE-4FA5-9CB2-75B58F547E4A}"/>
    <cellStyle name="20% - Énfasis5 2 3 5 2 2" xfId="14667" xr:uid="{A50C2638-2AF2-4CAB-AF1C-CBE80C92DDD7}"/>
    <cellStyle name="20% - Énfasis5 2 3 5 2 2 2" xfId="14668" xr:uid="{54B8AD7D-358D-47F4-9F28-6A9776BD4C88}"/>
    <cellStyle name="20% - Énfasis5 2 3 5 2 3" xfId="14669" xr:uid="{6B7921B4-DC66-47A7-92D3-619F75D62120}"/>
    <cellStyle name="20% - Énfasis5 2 3 5 3" xfId="14670" xr:uid="{98586C23-D837-40AC-862A-10E0DC176626}"/>
    <cellStyle name="20% - Énfasis5 2 3 5 3 2" xfId="14671" xr:uid="{726EBD05-A97D-4547-85BE-34139BD69AB8}"/>
    <cellStyle name="20% - Énfasis5 2 3 5 4" xfId="14672" xr:uid="{77EDF2B7-B490-4739-A99A-24A180B74FF7}"/>
    <cellStyle name="20% - Énfasis5 2 3 6" xfId="14673" xr:uid="{3A6BD571-2C94-435D-B69C-EBA1B93085CC}"/>
    <cellStyle name="20% - Énfasis5 2 3 6 2" xfId="14674" xr:uid="{6DF42605-6A0F-4875-B3DE-1710BFB4C2F8}"/>
    <cellStyle name="20% - Énfasis5 2 3 6 2 2" xfId="14675" xr:uid="{019F62C9-CF44-48ED-85B3-ED555FF1511A}"/>
    <cellStyle name="20% - Énfasis5 2 3 6 3" xfId="14676" xr:uid="{D4F137E3-58FF-4628-8133-CF903D3A79FB}"/>
    <cellStyle name="20% - Énfasis5 2 3 7" xfId="14677" xr:uid="{CCDB8F78-0D4E-4C4B-916F-A78F879CDAFB}"/>
    <cellStyle name="20% - Énfasis5 2 3 7 2" xfId="14678" xr:uid="{95623F0E-4CCB-46BE-8D56-600AE46E98E2}"/>
    <cellStyle name="20% - Énfasis5 2 3 8" xfId="14679" xr:uid="{2595114F-1866-4A58-A697-96312F9C2384}"/>
    <cellStyle name="20% - Énfasis5 2 3 9" xfId="14680" xr:uid="{288EC699-C0A9-4E46-BB13-9D8B1FDB33EA}"/>
    <cellStyle name="20% - Énfasis5 2 3_37. RESULTADO NEGOCIOS YOY" xfId="14681" xr:uid="{B15ACFC7-2455-479A-8952-CD1A0C519048}"/>
    <cellStyle name="20% - Énfasis5 2 4" xfId="14682" xr:uid="{07228965-B3A6-4D5B-94D0-2FE5E4B8663D}"/>
    <cellStyle name="20% - Énfasis5 2 4 10" xfId="14683" xr:uid="{9416E069-79FF-47A9-AD83-9A542246167F}"/>
    <cellStyle name="20% - Énfasis5 2 4 11" xfId="14684" xr:uid="{50A7DA02-15FB-43D9-8CF4-B76D1AF66856}"/>
    <cellStyle name="20% - Énfasis5 2 4 12" xfId="14685" xr:uid="{34550A29-AFB8-4B6F-A243-ECADA1CCF605}"/>
    <cellStyle name="20% - Énfasis5 2 4 2" xfId="14686" xr:uid="{2C0C236C-3A76-44C3-9E85-B599B14DE982}"/>
    <cellStyle name="20% - Énfasis5 2 4 2 2" xfId="14687" xr:uid="{90019D92-F3FA-4AC5-AFC9-FED58F69E0FC}"/>
    <cellStyle name="20% - Énfasis5 2 4 2 2 2" xfId="14688" xr:uid="{E9FF1EE5-733B-4445-A110-EAC909009D43}"/>
    <cellStyle name="20% - Énfasis5 2 4 2 2 2 2" xfId="14689" xr:uid="{9B223883-CEB9-4352-9560-B0AF36C6CC84}"/>
    <cellStyle name="20% - Énfasis5 2 4 2 2 2 2 2" xfId="14690" xr:uid="{D8DC5404-700A-4E36-ADA9-FDAD6119C16C}"/>
    <cellStyle name="20% - Énfasis5 2 4 2 2 2 2 2 2" xfId="14691" xr:uid="{00FFD884-E71B-4ED3-BA57-13C22A2537DC}"/>
    <cellStyle name="20% - Énfasis5 2 4 2 2 2 2 2 2 2" xfId="14692" xr:uid="{F89612EF-02D4-4180-8153-3FBC6990E124}"/>
    <cellStyle name="20% - Énfasis5 2 4 2 2 2 2 2 3" xfId="14693" xr:uid="{10034C3D-4F4F-422F-90DE-6988979741BF}"/>
    <cellStyle name="20% - Énfasis5 2 4 2 2 2 2 3" xfId="14694" xr:uid="{02D2DAFC-E492-4C06-8D16-5869627D32E8}"/>
    <cellStyle name="20% - Énfasis5 2 4 2 2 2 2 3 2" xfId="14695" xr:uid="{32E1BE69-C1B7-4BF2-BFC6-C2E161DA3C14}"/>
    <cellStyle name="20% - Énfasis5 2 4 2 2 2 2 4" xfId="14696" xr:uid="{6C180074-D8EE-4E1A-A975-05527D191DD0}"/>
    <cellStyle name="20% - Énfasis5 2 4 2 2 2 3" xfId="14697" xr:uid="{89B9B345-A63F-4807-B8CA-396CB6A82AD6}"/>
    <cellStyle name="20% - Énfasis5 2 4 2 2 2 3 2" xfId="14698" xr:uid="{B4C3DDA4-F53F-4B60-9C83-A24279869175}"/>
    <cellStyle name="20% - Énfasis5 2 4 2 2 2 3 2 2" xfId="14699" xr:uid="{9B5A9CCF-4BF3-4CC0-90FA-023A109464E9}"/>
    <cellStyle name="20% - Énfasis5 2 4 2 2 2 3 3" xfId="14700" xr:uid="{01D7F2E5-BD1F-4250-B033-5BF45DE714FD}"/>
    <cellStyle name="20% - Énfasis5 2 4 2 2 2 4" xfId="14701" xr:uid="{A3753AA8-0177-494C-B103-27C25849AE96}"/>
    <cellStyle name="20% - Énfasis5 2 4 2 2 2 4 2" xfId="14702" xr:uid="{E7784E14-E658-4980-BB19-E3C073A6965A}"/>
    <cellStyle name="20% - Énfasis5 2 4 2 2 2 5" xfId="14703" xr:uid="{F32493A0-CCFA-4A65-936A-48F80C5F7C8F}"/>
    <cellStyle name="20% - Énfasis5 2 4 2 2 3" xfId="14704" xr:uid="{EEB542C1-0A6A-42B1-B12B-CDD9F162607B}"/>
    <cellStyle name="20% - Énfasis5 2 4 2 2 3 2" xfId="14705" xr:uid="{276B0715-60DF-4F2B-8DC7-1D097EEEC395}"/>
    <cellStyle name="20% - Énfasis5 2 4 2 2 3 2 2" xfId="14706" xr:uid="{E4E209BB-8F93-4005-874A-3C15A78861F8}"/>
    <cellStyle name="20% - Énfasis5 2 4 2 2 3 2 2 2" xfId="14707" xr:uid="{91C2EB33-F1CF-4C4C-9695-9641134D2CD2}"/>
    <cellStyle name="20% - Énfasis5 2 4 2 2 3 2 3" xfId="14708" xr:uid="{57D9AAB5-5270-46A0-A122-0C6966E41F19}"/>
    <cellStyle name="20% - Énfasis5 2 4 2 2 3 3" xfId="14709" xr:uid="{2BB29609-FA8B-4CA9-BF7E-78F4C5A59F38}"/>
    <cellStyle name="20% - Énfasis5 2 4 2 2 3 3 2" xfId="14710" xr:uid="{E621BE93-726A-465F-973A-5CC1CB03C951}"/>
    <cellStyle name="20% - Énfasis5 2 4 2 2 3 4" xfId="14711" xr:uid="{4A1532DA-BDCC-4F91-862D-4BC5C7B96159}"/>
    <cellStyle name="20% - Énfasis5 2 4 2 2 4" xfId="14712" xr:uid="{249320FF-F97D-4338-B48F-F9A79A1EC2F5}"/>
    <cellStyle name="20% - Énfasis5 2 4 2 2 4 2" xfId="14713" xr:uid="{0468921A-529E-4258-BF6A-C323EE15AE21}"/>
    <cellStyle name="20% - Énfasis5 2 4 2 2 4 2 2" xfId="14714" xr:uid="{F75CEBA2-28C1-49AD-80C2-78EC7504FBFE}"/>
    <cellStyle name="20% - Énfasis5 2 4 2 2 4 3" xfId="14715" xr:uid="{A24E11AE-9A5F-4DCB-BB2A-8C43BA11D587}"/>
    <cellStyle name="20% - Énfasis5 2 4 2 2 5" xfId="14716" xr:uid="{CE82D95C-ECD7-4524-8717-AC8A78A16AA9}"/>
    <cellStyle name="20% - Énfasis5 2 4 2 2 5 2" xfId="14717" xr:uid="{99D4FF6B-85BC-456D-A366-7AA1900DFFCB}"/>
    <cellStyle name="20% - Énfasis5 2 4 2 2 6" xfId="14718" xr:uid="{A5E9AD07-21F2-49BF-9AEB-A21874D2FB6F}"/>
    <cellStyle name="20% - Énfasis5 2 4 2 3" xfId="14719" xr:uid="{F4CFAE74-DE09-4328-B430-7586EA5A4681}"/>
    <cellStyle name="20% - Énfasis5 2 4 2 3 2" xfId="14720" xr:uid="{47532DE7-24A9-4BF3-8EA5-A4F79F0F0B9A}"/>
    <cellStyle name="20% - Énfasis5 2 4 2 3 2 2" xfId="14721" xr:uid="{2D79E0FE-312B-45BB-82CE-8F54129ADA6C}"/>
    <cellStyle name="20% - Énfasis5 2 4 2 3 2 2 2" xfId="14722" xr:uid="{4CC622DC-BF30-4D20-9381-9632BAE1A39A}"/>
    <cellStyle name="20% - Énfasis5 2 4 2 3 2 2 2 2" xfId="14723" xr:uid="{A1CD3007-257F-44CB-9D48-A1BBD4585BA3}"/>
    <cellStyle name="20% - Énfasis5 2 4 2 3 2 2 3" xfId="14724" xr:uid="{227B04FF-5CCE-4DCF-9517-2AE03FA548B8}"/>
    <cellStyle name="20% - Énfasis5 2 4 2 3 2 3" xfId="14725" xr:uid="{FAF5FC2A-6E55-4F9D-9FD4-1BBA2A3234F7}"/>
    <cellStyle name="20% - Énfasis5 2 4 2 3 2 3 2" xfId="14726" xr:uid="{00AD1460-F68C-40C1-84B3-0F85FBEBEE84}"/>
    <cellStyle name="20% - Énfasis5 2 4 2 3 2 4" xfId="14727" xr:uid="{3F80CBBA-E38B-4EF3-BCB1-8E628687491F}"/>
    <cellStyle name="20% - Énfasis5 2 4 2 3 3" xfId="14728" xr:uid="{1365ADA8-419A-44F2-ACD5-A3FFB916D144}"/>
    <cellStyle name="20% - Énfasis5 2 4 2 3 3 2" xfId="14729" xr:uid="{9BA3C324-605E-4B76-B4E1-780730148D58}"/>
    <cellStyle name="20% - Énfasis5 2 4 2 3 3 2 2" xfId="14730" xr:uid="{07047F3C-B99A-44F3-A77B-F9A0425A2C77}"/>
    <cellStyle name="20% - Énfasis5 2 4 2 3 3 3" xfId="14731" xr:uid="{C9AC7DFD-EFC0-4C12-BB7B-8CE7EA7BF566}"/>
    <cellStyle name="20% - Énfasis5 2 4 2 3 4" xfId="14732" xr:uid="{C3038B38-4ED2-4AD9-B2C7-C6B847D7638A}"/>
    <cellStyle name="20% - Énfasis5 2 4 2 3 4 2" xfId="14733" xr:uid="{5266C9DE-9DEB-456A-A68B-DECBBAD648A7}"/>
    <cellStyle name="20% - Énfasis5 2 4 2 3 5" xfId="14734" xr:uid="{7535C504-388F-4542-8EE4-D1F2A9C59727}"/>
    <cellStyle name="20% - Énfasis5 2 4 2 4" xfId="14735" xr:uid="{81FE12B4-2DC7-48CF-879A-AC2BD6E80D7F}"/>
    <cellStyle name="20% - Énfasis5 2 4 2 4 2" xfId="14736" xr:uid="{3BFB72DE-31B5-41A8-AB27-5F1A96D95CA4}"/>
    <cellStyle name="20% - Énfasis5 2 4 2 4 2 2" xfId="14737" xr:uid="{D9D04795-E90A-4675-B1A5-FE3E65F73190}"/>
    <cellStyle name="20% - Énfasis5 2 4 2 4 2 2 2" xfId="14738" xr:uid="{0A76D1C2-7D09-436C-9178-6A5ED861A9C1}"/>
    <cellStyle name="20% - Énfasis5 2 4 2 4 2 3" xfId="14739" xr:uid="{AA37968B-1764-4B2F-AD16-ADCBD105E9B4}"/>
    <cellStyle name="20% - Énfasis5 2 4 2 4 3" xfId="14740" xr:uid="{6F07954B-B645-41F8-BD8E-57A9BECC695A}"/>
    <cellStyle name="20% - Énfasis5 2 4 2 4 3 2" xfId="14741" xr:uid="{B907CD0F-288F-48D3-A552-0AF54B9AC10D}"/>
    <cellStyle name="20% - Énfasis5 2 4 2 4 4" xfId="14742" xr:uid="{CB9F75D7-0907-46D1-8CE3-EA9ACCE6E140}"/>
    <cellStyle name="20% - Énfasis5 2 4 2 5" xfId="14743" xr:uid="{9F93A233-AD09-4195-9EC1-1EF7481248AF}"/>
    <cellStyle name="20% - Énfasis5 2 4 2 5 2" xfId="14744" xr:uid="{320B6C9E-85AD-425D-85BE-F39501BF1CB7}"/>
    <cellStyle name="20% - Énfasis5 2 4 2 5 2 2" xfId="14745" xr:uid="{C0942362-EE59-4BF8-A5C1-4FC9E06DAFBD}"/>
    <cellStyle name="20% - Énfasis5 2 4 2 5 3" xfId="14746" xr:uid="{824DA546-BAA1-4A0C-AC47-5D81D5AE803F}"/>
    <cellStyle name="20% - Énfasis5 2 4 2 6" xfId="14747" xr:uid="{C0E7BC75-2BEB-42A4-8E9E-AC97777F80E4}"/>
    <cellStyle name="20% - Énfasis5 2 4 2 6 2" xfId="14748" xr:uid="{243C2EFC-02ED-49CB-9B59-91E7671BE7F5}"/>
    <cellStyle name="20% - Énfasis5 2 4 2 7" xfId="14749" xr:uid="{8D0A4281-E5FF-4FDE-A823-175BBE3B8433}"/>
    <cellStyle name="20% - Énfasis5 2 4 3" xfId="14750" xr:uid="{CDBFF47A-2007-452C-BE29-727B29698267}"/>
    <cellStyle name="20% - Énfasis5 2 4 3 2" xfId="14751" xr:uid="{0BDC4052-6D1D-4F30-A563-3E61EECB90AA}"/>
    <cellStyle name="20% - Énfasis5 2 4 3 2 2" xfId="14752" xr:uid="{5E3DD82E-1F4D-4DF8-9DD4-4DF06F41FA8F}"/>
    <cellStyle name="20% - Énfasis5 2 4 3 2 2 2" xfId="14753" xr:uid="{99A43028-17E0-4D52-96CF-64BFFB2A41AA}"/>
    <cellStyle name="20% - Énfasis5 2 4 3 2 2 2 2" xfId="14754" xr:uid="{3D9BE3E7-2ED9-4A3E-82F5-FB6DCC0942EB}"/>
    <cellStyle name="20% - Énfasis5 2 4 3 2 2 2 2 2" xfId="14755" xr:uid="{CF6B4DFC-8C7E-41DD-8D65-465A78F7702E}"/>
    <cellStyle name="20% - Énfasis5 2 4 3 2 2 2 3" xfId="14756" xr:uid="{6E196AD5-773F-41E9-8F1B-52AF45B4B01D}"/>
    <cellStyle name="20% - Énfasis5 2 4 3 2 2 3" xfId="14757" xr:uid="{C269BBAF-21C8-4BB4-8AFD-34A11ECEACE8}"/>
    <cellStyle name="20% - Énfasis5 2 4 3 2 2 3 2" xfId="14758" xr:uid="{8E4ED02F-3916-4C6C-9CA9-42B287CAC153}"/>
    <cellStyle name="20% - Énfasis5 2 4 3 2 2 4" xfId="14759" xr:uid="{2B3861E4-3962-49DE-A1BB-C7FED72AAF45}"/>
    <cellStyle name="20% - Énfasis5 2 4 3 2 3" xfId="14760" xr:uid="{78FB091E-8AFA-469B-879F-A85C2A7B3AFB}"/>
    <cellStyle name="20% - Énfasis5 2 4 3 2 3 2" xfId="14761" xr:uid="{8AAA1A74-9E24-4382-BE5F-5114FE2B96CC}"/>
    <cellStyle name="20% - Énfasis5 2 4 3 2 3 2 2" xfId="14762" xr:uid="{82965AD6-A081-459E-A3F4-3EB20F3734FE}"/>
    <cellStyle name="20% - Énfasis5 2 4 3 2 3 3" xfId="14763" xr:uid="{BF58DEC4-F4A2-4D7B-BB56-567667BDBB11}"/>
    <cellStyle name="20% - Énfasis5 2 4 3 2 4" xfId="14764" xr:uid="{D58B1354-A939-4CFF-B8F9-C509AEE3B01E}"/>
    <cellStyle name="20% - Énfasis5 2 4 3 2 4 2" xfId="14765" xr:uid="{4A8CBF3E-85DD-41C7-83C4-77CCFD0CD385}"/>
    <cellStyle name="20% - Énfasis5 2 4 3 2 5" xfId="14766" xr:uid="{C6669E28-BB6D-42BC-BD52-8B6282F0097E}"/>
    <cellStyle name="20% - Énfasis5 2 4 3 3" xfId="14767" xr:uid="{7B895A1F-0FAB-4BC9-84BC-68FB204E078A}"/>
    <cellStyle name="20% - Énfasis5 2 4 3 3 2" xfId="14768" xr:uid="{CB47EDFA-2996-4FFD-BC46-AB484833CF19}"/>
    <cellStyle name="20% - Énfasis5 2 4 3 3 2 2" xfId="14769" xr:uid="{D938604D-D2EF-4EC0-A631-0396A6835B03}"/>
    <cellStyle name="20% - Énfasis5 2 4 3 3 2 2 2" xfId="14770" xr:uid="{29191BD7-2DD8-4570-9111-49908E183F7A}"/>
    <cellStyle name="20% - Énfasis5 2 4 3 3 2 3" xfId="14771" xr:uid="{1760933C-F3E3-4448-AD7F-4631F2379A89}"/>
    <cellStyle name="20% - Énfasis5 2 4 3 3 3" xfId="14772" xr:uid="{A7417A0C-05A4-4940-BC31-E333695B51C4}"/>
    <cellStyle name="20% - Énfasis5 2 4 3 3 3 2" xfId="14773" xr:uid="{3549DA07-A0CB-429F-8170-C013511B4B8C}"/>
    <cellStyle name="20% - Énfasis5 2 4 3 3 4" xfId="14774" xr:uid="{CFADA2AD-90ED-415A-BA68-796D127BFB38}"/>
    <cellStyle name="20% - Énfasis5 2 4 3 4" xfId="14775" xr:uid="{2456C668-14C7-42AE-9ADE-E3634F4BB48A}"/>
    <cellStyle name="20% - Énfasis5 2 4 3 4 2" xfId="14776" xr:uid="{5490763A-C7CF-4D72-87EF-9D6CAB3E3906}"/>
    <cellStyle name="20% - Énfasis5 2 4 3 4 2 2" xfId="14777" xr:uid="{0B3E3A26-7D2F-48BD-B4CF-0476A641DE6E}"/>
    <cellStyle name="20% - Énfasis5 2 4 3 4 3" xfId="14778" xr:uid="{EEABCB0A-A2D2-4F0C-8EAA-7C9B0235CB91}"/>
    <cellStyle name="20% - Énfasis5 2 4 3 5" xfId="14779" xr:uid="{9726C013-2EE5-491C-A969-E84B191D41B1}"/>
    <cellStyle name="20% - Énfasis5 2 4 3 5 2" xfId="14780" xr:uid="{0A85BAA4-ED6F-4F89-AB84-A2E9B33812F1}"/>
    <cellStyle name="20% - Énfasis5 2 4 3 6" xfId="14781" xr:uid="{6E97EB5D-0BA4-4321-ACEB-F62E3B772356}"/>
    <cellStyle name="20% - Énfasis5 2 4 4" xfId="14782" xr:uid="{8B2A6635-0CB6-41E7-BD6C-4BD476DD04D3}"/>
    <cellStyle name="20% - Énfasis5 2 4 4 2" xfId="14783" xr:uid="{787263CD-04E6-45E4-889A-BF6B8ED37916}"/>
    <cellStyle name="20% - Énfasis5 2 4 4 2 2" xfId="14784" xr:uid="{126C1156-C462-4A7D-8947-7801EDE438A4}"/>
    <cellStyle name="20% - Énfasis5 2 4 4 2 2 2" xfId="14785" xr:uid="{71F48C52-8A54-4699-ABB0-EE3338A85BAD}"/>
    <cellStyle name="20% - Énfasis5 2 4 4 2 2 2 2" xfId="14786" xr:uid="{BF36A20B-47A1-44C1-A238-4106F08006BD}"/>
    <cellStyle name="20% - Énfasis5 2 4 4 2 2 3" xfId="14787" xr:uid="{890CD962-77C0-48B6-85B5-D6A58A93790D}"/>
    <cellStyle name="20% - Énfasis5 2 4 4 2 3" xfId="14788" xr:uid="{7C750EAF-9561-48A7-9882-A3BF32062F85}"/>
    <cellStyle name="20% - Énfasis5 2 4 4 2 3 2" xfId="14789" xr:uid="{4A24BE14-B0FA-4056-9A60-F21AF0D89242}"/>
    <cellStyle name="20% - Énfasis5 2 4 4 2 4" xfId="14790" xr:uid="{9CA2BFF8-3E3A-4784-998D-7ABF188245B2}"/>
    <cellStyle name="20% - Énfasis5 2 4 4 3" xfId="14791" xr:uid="{A2BF486C-66E6-48AC-B6BE-2B75943EA9FB}"/>
    <cellStyle name="20% - Énfasis5 2 4 4 3 2" xfId="14792" xr:uid="{43A74A0F-F315-4620-915D-19A4B412F361}"/>
    <cellStyle name="20% - Énfasis5 2 4 4 3 2 2" xfId="14793" xr:uid="{889DA45C-F9CC-4453-BAC5-D0BA32A82880}"/>
    <cellStyle name="20% - Énfasis5 2 4 4 3 3" xfId="14794" xr:uid="{20B52632-755A-4418-ABA6-B2D3FC24CD0C}"/>
    <cellStyle name="20% - Énfasis5 2 4 4 4" xfId="14795" xr:uid="{05CDA32D-7E5B-4E01-BF1E-8A6B7705E588}"/>
    <cellStyle name="20% - Énfasis5 2 4 4 4 2" xfId="14796" xr:uid="{D987D6F4-016D-4EA7-9924-FF498E6BDDF8}"/>
    <cellStyle name="20% - Énfasis5 2 4 4 5" xfId="14797" xr:uid="{644A8544-0C44-44DC-BEF3-7AC33E1E102C}"/>
    <cellStyle name="20% - Énfasis5 2 4 5" xfId="14798" xr:uid="{E9CDD96A-3DDE-42DE-810F-043DB0F999AA}"/>
    <cellStyle name="20% - Énfasis5 2 4 5 2" xfId="14799" xr:uid="{A002BA3A-B398-49D7-A9FD-907B2B5B676A}"/>
    <cellStyle name="20% - Énfasis5 2 4 5 2 2" xfId="14800" xr:uid="{E1871E65-00ED-4D91-B187-92F5A6BC4CAF}"/>
    <cellStyle name="20% - Énfasis5 2 4 5 2 2 2" xfId="14801" xr:uid="{4370CF01-B373-473F-B812-3113ED7BF0EF}"/>
    <cellStyle name="20% - Énfasis5 2 4 5 2 3" xfId="14802" xr:uid="{480D5DCF-DDD7-40F3-A25A-D2672F656606}"/>
    <cellStyle name="20% - Énfasis5 2 4 5 3" xfId="14803" xr:uid="{F6E32535-8C96-4A09-B71E-F1D2B7FC4799}"/>
    <cellStyle name="20% - Énfasis5 2 4 5 3 2" xfId="14804" xr:uid="{C04E1202-4730-4512-803F-7EB583E0D7BB}"/>
    <cellStyle name="20% - Énfasis5 2 4 5 4" xfId="14805" xr:uid="{11B32723-77D9-40D0-AF12-7D7D84125940}"/>
    <cellStyle name="20% - Énfasis5 2 4 6" xfId="14806" xr:uid="{1366A3DC-9EED-4473-986B-08B92A5AF347}"/>
    <cellStyle name="20% - Énfasis5 2 4 6 2" xfId="14807" xr:uid="{E9A07383-6485-4280-813C-1920541ECEE2}"/>
    <cellStyle name="20% - Énfasis5 2 4 6 2 2" xfId="14808" xr:uid="{EB232B16-DABB-429F-A17D-16F2DAE21788}"/>
    <cellStyle name="20% - Énfasis5 2 4 6 3" xfId="14809" xr:uid="{DB8EB184-ED0B-451B-A699-D66594251A1F}"/>
    <cellStyle name="20% - Énfasis5 2 4 7" xfId="14810" xr:uid="{A702AD13-DB1D-4FD1-A044-332F1F00335F}"/>
    <cellStyle name="20% - Énfasis5 2 4 7 2" xfId="14811" xr:uid="{8471782A-47D5-4CE3-920E-1DF89B35D65A}"/>
    <cellStyle name="20% - Énfasis5 2 4 8" xfId="14812" xr:uid="{38744750-BA4F-45E0-8F58-B46078C7495E}"/>
    <cellStyle name="20% - Énfasis5 2 4 9" xfId="14813" xr:uid="{9967EADE-42BD-4EE8-9CF7-AEDE935C8EAB}"/>
    <cellStyle name="20% - Énfasis5 2 4_37. RESULTADO NEGOCIOS YOY" xfId="14814" xr:uid="{D0A210CC-2998-4680-9E1C-374FFC2FF4FA}"/>
    <cellStyle name="20% - Énfasis5 2 5" xfId="14815" xr:uid="{906CA5BD-6C1E-4AE8-90E0-660E1873A067}"/>
    <cellStyle name="20% - Énfasis5 2 5 10" xfId="14816" xr:uid="{9411A168-D99E-42CD-BFF4-1C18CBA26F74}"/>
    <cellStyle name="20% - Énfasis5 2 5 11" xfId="14817" xr:uid="{D8EFD0AB-967E-41F8-AEFC-4E91B39885F4}"/>
    <cellStyle name="20% - Énfasis5 2 5 12" xfId="14818" xr:uid="{BC019D17-8D40-4683-BE7F-B86C5A66B17E}"/>
    <cellStyle name="20% - Énfasis5 2 5 2" xfId="14819" xr:uid="{132A8D40-6D96-477D-BAD3-F4A35B7D0A2C}"/>
    <cellStyle name="20% - Énfasis5 2 5 2 2" xfId="14820" xr:uid="{1609820C-C522-4724-A631-426AE116FB05}"/>
    <cellStyle name="20% - Énfasis5 2 5 2 2 2" xfId="14821" xr:uid="{38B0603F-04C2-46C5-A7F2-55C2B631F8FD}"/>
    <cellStyle name="20% - Énfasis5 2 5 2 2 2 2" xfId="14822" xr:uid="{307E82B3-D670-4981-9F22-CD08D9EC4175}"/>
    <cellStyle name="20% - Énfasis5 2 5 2 2 2 2 2" xfId="14823" xr:uid="{2A9DFB69-5D58-4853-BF98-2DB7DDE5EB34}"/>
    <cellStyle name="20% - Énfasis5 2 5 2 2 2 2 2 2" xfId="14824" xr:uid="{557A019A-865E-4C0E-A9DC-FD865CADB5E1}"/>
    <cellStyle name="20% - Énfasis5 2 5 2 2 2 2 2 2 2" xfId="14825" xr:uid="{8DAD0145-1FE8-4A7B-A462-B1D423ED9B01}"/>
    <cellStyle name="20% - Énfasis5 2 5 2 2 2 2 2 3" xfId="14826" xr:uid="{09ADF1C8-35E4-4593-8418-FC0C9ACA66C7}"/>
    <cellStyle name="20% - Énfasis5 2 5 2 2 2 2 3" xfId="14827" xr:uid="{88D381F6-F608-4575-A806-145A662FCCD3}"/>
    <cellStyle name="20% - Énfasis5 2 5 2 2 2 2 3 2" xfId="14828" xr:uid="{39CCE21C-9ABE-4F20-876A-1593B0DD13AD}"/>
    <cellStyle name="20% - Énfasis5 2 5 2 2 2 2 4" xfId="14829" xr:uid="{2557B7B2-7E89-4D0C-80A3-22D07724BF45}"/>
    <cellStyle name="20% - Énfasis5 2 5 2 2 2 3" xfId="14830" xr:uid="{FC28AF08-0A01-4FFE-821A-2D020B60BEEB}"/>
    <cellStyle name="20% - Énfasis5 2 5 2 2 2 3 2" xfId="14831" xr:uid="{6F2B26E4-19CC-40BA-B4D4-ABE4E2EB09FF}"/>
    <cellStyle name="20% - Énfasis5 2 5 2 2 2 3 2 2" xfId="14832" xr:uid="{D20A7CA7-2042-49F7-9FE1-3A467B4E7F30}"/>
    <cellStyle name="20% - Énfasis5 2 5 2 2 2 3 3" xfId="14833" xr:uid="{362403C0-98CB-40D3-A434-D1E88A9B3089}"/>
    <cellStyle name="20% - Énfasis5 2 5 2 2 2 4" xfId="14834" xr:uid="{AF9BED59-4961-402E-89A4-A490DED48FD8}"/>
    <cellStyle name="20% - Énfasis5 2 5 2 2 2 4 2" xfId="14835" xr:uid="{0EFDE772-2313-4877-878C-25A92642677E}"/>
    <cellStyle name="20% - Énfasis5 2 5 2 2 2 5" xfId="14836" xr:uid="{1C6F1E1B-F292-4514-A223-279E95613251}"/>
    <cellStyle name="20% - Énfasis5 2 5 2 2 3" xfId="14837" xr:uid="{F1486B81-D9FF-4EF1-8214-01643438829E}"/>
    <cellStyle name="20% - Énfasis5 2 5 2 2 3 2" xfId="14838" xr:uid="{E80BB370-E2DF-4525-9CB3-A126DE9D1094}"/>
    <cellStyle name="20% - Énfasis5 2 5 2 2 3 2 2" xfId="14839" xr:uid="{CE60E921-C818-4716-B51C-B57084D288C2}"/>
    <cellStyle name="20% - Énfasis5 2 5 2 2 3 2 2 2" xfId="14840" xr:uid="{484F1725-EDED-431E-A6EB-7F7A14BCD90E}"/>
    <cellStyle name="20% - Énfasis5 2 5 2 2 3 2 3" xfId="14841" xr:uid="{181DFCF9-F2A0-4C77-BCB7-1541B3CF80C3}"/>
    <cellStyle name="20% - Énfasis5 2 5 2 2 3 3" xfId="14842" xr:uid="{CF2E0D1B-A84D-4161-8265-52EAFB87D55E}"/>
    <cellStyle name="20% - Énfasis5 2 5 2 2 3 3 2" xfId="14843" xr:uid="{72448A4E-9AB7-4E15-8B98-F9B525A0BC1A}"/>
    <cellStyle name="20% - Énfasis5 2 5 2 2 3 4" xfId="14844" xr:uid="{9992FD2B-2B13-4330-9EFB-82C63DFE5D1B}"/>
    <cellStyle name="20% - Énfasis5 2 5 2 2 4" xfId="14845" xr:uid="{54044179-94BF-45A4-804A-51EDE4722DC4}"/>
    <cellStyle name="20% - Énfasis5 2 5 2 2 4 2" xfId="14846" xr:uid="{A86D61FF-7BCB-47D6-B2C5-0BA5FC3AADEB}"/>
    <cellStyle name="20% - Énfasis5 2 5 2 2 4 2 2" xfId="14847" xr:uid="{3B7146D3-52A1-48C6-B844-21B3788CB89B}"/>
    <cellStyle name="20% - Énfasis5 2 5 2 2 4 3" xfId="14848" xr:uid="{6662442A-62A3-4318-9BBC-CB36F9AECAF3}"/>
    <cellStyle name="20% - Énfasis5 2 5 2 2 5" xfId="14849" xr:uid="{0087F312-E3A8-4EB8-895D-3F580DD72A54}"/>
    <cellStyle name="20% - Énfasis5 2 5 2 2 5 2" xfId="14850" xr:uid="{409BBA35-66D2-4AB2-BF75-DAF052F8D742}"/>
    <cellStyle name="20% - Énfasis5 2 5 2 2 6" xfId="14851" xr:uid="{E4B92E10-6CCD-4131-97AD-73C2473F94B9}"/>
    <cellStyle name="20% - Énfasis5 2 5 2 3" xfId="14852" xr:uid="{27F1C400-AB3D-4223-B5B4-7A137B0F300A}"/>
    <cellStyle name="20% - Énfasis5 2 5 2 3 2" xfId="14853" xr:uid="{D158FFB1-014D-4098-BC37-43CC2708C3B1}"/>
    <cellStyle name="20% - Énfasis5 2 5 2 3 2 2" xfId="14854" xr:uid="{ACC47A99-4584-474F-BFAF-6F74061E682B}"/>
    <cellStyle name="20% - Énfasis5 2 5 2 3 2 2 2" xfId="14855" xr:uid="{9347F8B6-52F6-4002-9EFD-3D33209FE9E1}"/>
    <cellStyle name="20% - Énfasis5 2 5 2 3 2 2 2 2" xfId="14856" xr:uid="{38D9CB40-2E0F-47AD-91B3-91D0C9D4D008}"/>
    <cellStyle name="20% - Énfasis5 2 5 2 3 2 2 3" xfId="14857" xr:uid="{89EDEB4E-17E0-4F35-953B-91F126D2D7C5}"/>
    <cellStyle name="20% - Énfasis5 2 5 2 3 2 3" xfId="14858" xr:uid="{3A3018A0-0D69-4B3D-A185-C188DBD501D0}"/>
    <cellStyle name="20% - Énfasis5 2 5 2 3 2 3 2" xfId="14859" xr:uid="{5F948648-F2C0-404B-B868-3B56E9B2FF61}"/>
    <cellStyle name="20% - Énfasis5 2 5 2 3 2 4" xfId="14860" xr:uid="{3045F3D2-7DE9-40B3-84AA-E3EBC173674B}"/>
    <cellStyle name="20% - Énfasis5 2 5 2 3 3" xfId="14861" xr:uid="{CEE3695A-3BAE-4B09-A9F6-1F393605FC2A}"/>
    <cellStyle name="20% - Énfasis5 2 5 2 3 3 2" xfId="14862" xr:uid="{412058B6-FF84-43FE-A2F7-5BF51AB6304C}"/>
    <cellStyle name="20% - Énfasis5 2 5 2 3 3 2 2" xfId="14863" xr:uid="{906E9C2E-C27B-49FD-9623-073592B1B3AD}"/>
    <cellStyle name="20% - Énfasis5 2 5 2 3 3 3" xfId="14864" xr:uid="{55D2A33D-26A7-4A91-BF2C-72B11031A147}"/>
    <cellStyle name="20% - Énfasis5 2 5 2 3 4" xfId="14865" xr:uid="{035E3783-5298-4AA6-9474-251F41910553}"/>
    <cellStyle name="20% - Énfasis5 2 5 2 3 4 2" xfId="14866" xr:uid="{A21DE45B-FCD4-4D4D-A926-3B031EA2FC41}"/>
    <cellStyle name="20% - Énfasis5 2 5 2 3 5" xfId="14867" xr:uid="{27C66B12-A5D2-41F5-AD7C-00DF78E8C875}"/>
    <cellStyle name="20% - Énfasis5 2 5 2 4" xfId="14868" xr:uid="{DEF463E8-E4C4-4EEA-A919-ACF0B5BAF4C5}"/>
    <cellStyle name="20% - Énfasis5 2 5 2 4 2" xfId="14869" xr:uid="{27216591-DD1F-459E-98AE-CBEBC4DB60A4}"/>
    <cellStyle name="20% - Énfasis5 2 5 2 4 2 2" xfId="14870" xr:uid="{33B13CB9-C7CE-477C-914D-40634ED0EBFA}"/>
    <cellStyle name="20% - Énfasis5 2 5 2 4 2 2 2" xfId="14871" xr:uid="{4DA6BD18-03E1-49F3-9E83-D4A7496C0750}"/>
    <cellStyle name="20% - Énfasis5 2 5 2 4 2 3" xfId="14872" xr:uid="{21609CBD-4382-4A62-A917-2AF0AFC3E695}"/>
    <cellStyle name="20% - Énfasis5 2 5 2 4 3" xfId="14873" xr:uid="{546C7544-4546-471C-9C16-55F90868744D}"/>
    <cellStyle name="20% - Énfasis5 2 5 2 4 3 2" xfId="14874" xr:uid="{C0DD78B1-5B14-4E47-8E3B-045CAA7FB137}"/>
    <cellStyle name="20% - Énfasis5 2 5 2 4 4" xfId="14875" xr:uid="{621147B3-30C0-45B1-9199-1EACEA236166}"/>
    <cellStyle name="20% - Énfasis5 2 5 2 5" xfId="14876" xr:uid="{3F7B2128-73F2-4F9E-8252-89F7C92820AD}"/>
    <cellStyle name="20% - Énfasis5 2 5 2 5 2" xfId="14877" xr:uid="{7651EC47-C8D5-4479-845D-D364A458C573}"/>
    <cellStyle name="20% - Énfasis5 2 5 2 5 2 2" xfId="14878" xr:uid="{5639427A-2F8C-4C39-A93A-4261EFE0790F}"/>
    <cellStyle name="20% - Énfasis5 2 5 2 5 3" xfId="14879" xr:uid="{1273DF5D-2B8A-42CB-B2CA-2C458F4BC3D0}"/>
    <cellStyle name="20% - Énfasis5 2 5 2 6" xfId="14880" xr:uid="{11C6E221-BF85-40C5-866F-D8BE1A32CDF1}"/>
    <cellStyle name="20% - Énfasis5 2 5 2 6 2" xfId="14881" xr:uid="{D04E78D3-23CD-4CA2-A20D-CD525757AE23}"/>
    <cellStyle name="20% - Énfasis5 2 5 2 7" xfId="14882" xr:uid="{29D15F3E-13B9-4A8F-825F-C78F2633E33C}"/>
    <cellStyle name="20% - Énfasis5 2 5 3" xfId="14883" xr:uid="{A6D0E903-0E80-451E-9208-F5F0A718603D}"/>
    <cellStyle name="20% - Énfasis5 2 5 3 2" xfId="14884" xr:uid="{53664239-7689-414F-A276-FD741AD9696F}"/>
    <cellStyle name="20% - Énfasis5 2 5 3 2 2" xfId="14885" xr:uid="{3119CB08-2DC3-4CFF-BC95-A595DFC645C2}"/>
    <cellStyle name="20% - Énfasis5 2 5 3 2 2 2" xfId="14886" xr:uid="{A130ED9D-C8E5-4125-B421-53C8818FEFE6}"/>
    <cellStyle name="20% - Énfasis5 2 5 3 2 2 2 2" xfId="14887" xr:uid="{529C157C-3E25-4FB1-8525-601301074DCB}"/>
    <cellStyle name="20% - Énfasis5 2 5 3 2 2 2 2 2" xfId="14888" xr:uid="{A56B33A2-28E4-4683-972D-A0C852EE1416}"/>
    <cellStyle name="20% - Énfasis5 2 5 3 2 2 2 3" xfId="14889" xr:uid="{3FC78985-8AD6-4F65-9F4D-B41FFADC179F}"/>
    <cellStyle name="20% - Énfasis5 2 5 3 2 2 3" xfId="14890" xr:uid="{7DD69CA4-BDAC-40A6-B3C3-C63557E17F30}"/>
    <cellStyle name="20% - Énfasis5 2 5 3 2 2 3 2" xfId="14891" xr:uid="{3F84ABEA-3181-4115-9E47-D678F480E9A6}"/>
    <cellStyle name="20% - Énfasis5 2 5 3 2 2 4" xfId="14892" xr:uid="{E6749C50-6749-4977-8546-0E2EF2D16698}"/>
    <cellStyle name="20% - Énfasis5 2 5 3 2 3" xfId="14893" xr:uid="{24B11DA9-985D-4760-B688-80D6F1C0ECFD}"/>
    <cellStyle name="20% - Énfasis5 2 5 3 2 3 2" xfId="14894" xr:uid="{38EDF59A-49CF-4976-88D6-7388E9BDBC2D}"/>
    <cellStyle name="20% - Énfasis5 2 5 3 2 3 2 2" xfId="14895" xr:uid="{6284767A-D14C-471D-9C5F-214F771A3598}"/>
    <cellStyle name="20% - Énfasis5 2 5 3 2 3 3" xfId="14896" xr:uid="{C6CA88D2-814C-44D2-AE4C-DB4D0DEAAE97}"/>
    <cellStyle name="20% - Énfasis5 2 5 3 2 4" xfId="14897" xr:uid="{8D5E1B91-7D01-4E78-BD12-DC6B38207BDF}"/>
    <cellStyle name="20% - Énfasis5 2 5 3 2 4 2" xfId="14898" xr:uid="{C2FCCA6D-D313-47BB-8820-809C62189F22}"/>
    <cellStyle name="20% - Énfasis5 2 5 3 2 5" xfId="14899" xr:uid="{946F745D-4CC9-4EAD-BAC0-EBEC4E54E1C4}"/>
    <cellStyle name="20% - Énfasis5 2 5 3 3" xfId="14900" xr:uid="{926BEC13-4BBE-4691-A77D-BA1810278D99}"/>
    <cellStyle name="20% - Énfasis5 2 5 3 3 2" xfId="14901" xr:uid="{A09C2FB0-4727-4380-86BB-D61CBB20A4B4}"/>
    <cellStyle name="20% - Énfasis5 2 5 3 3 2 2" xfId="14902" xr:uid="{2B67DADD-A736-4A8B-A32D-5BD06D3DBF09}"/>
    <cellStyle name="20% - Énfasis5 2 5 3 3 2 2 2" xfId="14903" xr:uid="{7BF2D0E6-A609-4344-878B-4D131E27C756}"/>
    <cellStyle name="20% - Énfasis5 2 5 3 3 2 3" xfId="14904" xr:uid="{F95ADA84-C810-4C0B-8DB3-CDD8CAF8C61D}"/>
    <cellStyle name="20% - Énfasis5 2 5 3 3 3" xfId="14905" xr:uid="{7245C1CB-A584-40BC-BA78-D6B58AB9C451}"/>
    <cellStyle name="20% - Énfasis5 2 5 3 3 3 2" xfId="14906" xr:uid="{6A8B5F25-8651-4718-9143-82AABA453E5C}"/>
    <cellStyle name="20% - Énfasis5 2 5 3 3 4" xfId="14907" xr:uid="{6B3F4CBD-71D3-4A20-A800-C3022B384BE8}"/>
    <cellStyle name="20% - Énfasis5 2 5 3 4" xfId="14908" xr:uid="{05EE90A0-67F5-4C3A-B683-1F895657D777}"/>
    <cellStyle name="20% - Énfasis5 2 5 3 4 2" xfId="14909" xr:uid="{FBFA742B-C477-4218-8093-766F29AE0344}"/>
    <cellStyle name="20% - Énfasis5 2 5 3 4 2 2" xfId="14910" xr:uid="{D7BCD97D-507D-42CE-B7C9-6B10B2E0BCC1}"/>
    <cellStyle name="20% - Énfasis5 2 5 3 4 3" xfId="14911" xr:uid="{06FF59FA-FCD5-4B89-A0B3-2A1722FF9508}"/>
    <cellStyle name="20% - Énfasis5 2 5 3 5" xfId="14912" xr:uid="{337D8841-B565-4278-A3B0-D4C3CBD76B68}"/>
    <cellStyle name="20% - Énfasis5 2 5 3 5 2" xfId="14913" xr:uid="{B679D2CF-231C-493A-8527-668D37616DA9}"/>
    <cellStyle name="20% - Énfasis5 2 5 3 6" xfId="14914" xr:uid="{2CF506FE-E349-4463-A259-259E33B1192A}"/>
    <cellStyle name="20% - Énfasis5 2 5 4" xfId="14915" xr:uid="{E5F5BC1E-6F8E-4DFE-ABAA-06F154898374}"/>
    <cellStyle name="20% - Énfasis5 2 5 4 2" xfId="14916" xr:uid="{7354B7D7-C0E1-482F-94BF-5AE9427044A6}"/>
    <cellStyle name="20% - Énfasis5 2 5 4 2 2" xfId="14917" xr:uid="{71132F80-3F19-4663-A196-22F27C7D94AD}"/>
    <cellStyle name="20% - Énfasis5 2 5 4 2 2 2" xfId="14918" xr:uid="{CC2149B2-A790-402A-A004-90C26F93A843}"/>
    <cellStyle name="20% - Énfasis5 2 5 4 2 2 2 2" xfId="14919" xr:uid="{E64570B0-5531-4ED7-B9F6-1EABABAA0E2F}"/>
    <cellStyle name="20% - Énfasis5 2 5 4 2 2 3" xfId="14920" xr:uid="{FB8641B8-61FA-4AA2-8B80-8065A9C6E3B9}"/>
    <cellStyle name="20% - Énfasis5 2 5 4 2 3" xfId="14921" xr:uid="{7EA64B00-8E65-48A1-AC00-BC11ED32B395}"/>
    <cellStyle name="20% - Énfasis5 2 5 4 2 3 2" xfId="14922" xr:uid="{1734159D-9719-4AC1-8093-14D09ACF4B24}"/>
    <cellStyle name="20% - Énfasis5 2 5 4 2 4" xfId="14923" xr:uid="{3B911CDD-EE33-4C72-946C-38AE4AF1AB1F}"/>
    <cellStyle name="20% - Énfasis5 2 5 4 3" xfId="14924" xr:uid="{B5FD9308-4FE7-4424-A6D5-BB123FAA86CF}"/>
    <cellStyle name="20% - Énfasis5 2 5 4 3 2" xfId="14925" xr:uid="{2486F139-CE3B-458A-B594-03106AAD25BD}"/>
    <cellStyle name="20% - Énfasis5 2 5 4 3 2 2" xfId="14926" xr:uid="{DF6E403A-80BD-43D7-9CD0-9106E32C4D8E}"/>
    <cellStyle name="20% - Énfasis5 2 5 4 3 3" xfId="14927" xr:uid="{C75D0B79-E7BD-47DE-B8AA-51DCDF93180C}"/>
    <cellStyle name="20% - Énfasis5 2 5 4 4" xfId="14928" xr:uid="{DBC76C29-1EEE-4490-8222-9DBA77C8FF52}"/>
    <cellStyle name="20% - Énfasis5 2 5 4 4 2" xfId="14929" xr:uid="{901E84BF-8A6A-4B50-9956-25AD18484D02}"/>
    <cellStyle name="20% - Énfasis5 2 5 4 5" xfId="14930" xr:uid="{0963137F-0935-4879-ACDA-81CA26ACD7DD}"/>
    <cellStyle name="20% - Énfasis5 2 5 5" xfId="14931" xr:uid="{57084744-9A26-4720-983D-A0174E97B847}"/>
    <cellStyle name="20% - Énfasis5 2 5 5 2" xfId="14932" xr:uid="{0C443F0A-9DB3-4FEF-8FF3-2D933BFEE430}"/>
    <cellStyle name="20% - Énfasis5 2 5 5 2 2" xfId="14933" xr:uid="{A75FA9F3-1255-4D4A-BCF1-AA191C568B44}"/>
    <cellStyle name="20% - Énfasis5 2 5 5 2 2 2" xfId="14934" xr:uid="{BCD76B83-0AB1-4007-9AFF-BF6071486E0E}"/>
    <cellStyle name="20% - Énfasis5 2 5 5 2 3" xfId="14935" xr:uid="{9C370711-DC54-484A-94E6-2FC17EB93D69}"/>
    <cellStyle name="20% - Énfasis5 2 5 5 3" xfId="14936" xr:uid="{04244CAE-FE2A-4B5E-895C-E2FADD904DC3}"/>
    <cellStyle name="20% - Énfasis5 2 5 5 3 2" xfId="14937" xr:uid="{B3308079-57E3-4DD9-A8D8-958BAEE5A938}"/>
    <cellStyle name="20% - Énfasis5 2 5 5 4" xfId="14938" xr:uid="{D5536A54-E593-47B9-B44F-98F399A7A964}"/>
    <cellStyle name="20% - Énfasis5 2 5 6" xfId="14939" xr:uid="{8F7C4ECD-0ADA-4672-B042-B933BBEC4ECE}"/>
    <cellStyle name="20% - Énfasis5 2 5 6 2" xfId="14940" xr:uid="{6DF743DC-F7E6-4E3A-9886-325D69F65022}"/>
    <cellStyle name="20% - Énfasis5 2 5 6 2 2" xfId="14941" xr:uid="{3540CFF5-7EDD-4C71-A955-1DE6BDB3D629}"/>
    <cellStyle name="20% - Énfasis5 2 5 6 3" xfId="14942" xr:uid="{33CB61C5-8708-4A3D-893A-E92300873820}"/>
    <cellStyle name="20% - Énfasis5 2 5 7" xfId="14943" xr:uid="{DE583C72-FD57-4099-9BEF-19C324855C7E}"/>
    <cellStyle name="20% - Énfasis5 2 5 7 2" xfId="14944" xr:uid="{0B8F393F-2597-4B54-B1C5-7C10E4997F52}"/>
    <cellStyle name="20% - Énfasis5 2 5 8" xfId="14945" xr:uid="{F054869A-F543-4350-81C3-6A24F7095FAA}"/>
    <cellStyle name="20% - Énfasis5 2 5 9" xfId="14946" xr:uid="{884AE1B9-0EB9-4228-960A-CD8C3E5FED32}"/>
    <cellStyle name="20% - Énfasis5 2 6" xfId="14947" xr:uid="{E02D46BC-5B1C-4E28-9500-C41D74191D26}"/>
    <cellStyle name="20% - Énfasis5 2 6 2" xfId="14948" xr:uid="{D1170A66-EFB6-4207-A378-FD0304054F3C}"/>
    <cellStyle name="20% - Énfasis5 2 6 2 2" xfId="14949" xr:uid="{C664F170-CA2F-44D7-B9F8-E90BE3ECDF32}"/>
    <cellStyle name="20% - Énfasis5 2 6 2 2 2" xfId="14950" xr:uid="{DEBEB692-C3FA-41D5-8FA5-6306D2D9BC28}"/>
    <cellStyle name="20% - Énfasis5 2 6 2 2 2 2" xfId="14951" xr:uid="{7C6B4FD4-D476-4522-84D5-511AE9821890}"/>
    <cellStyle name="20% - Énfasis5 2 6 2 2 2 2 2" xfId="14952" xr:uid="{F8AF1E56-B7CB-4F7F-8A53-07F09A6FF05B}"/>
    <cellStyle name="20% - Énfasis5 2 6 2 2 2 2 2 2" xfId="14953" xr:uid="{D34F896A-4830-4CE5-940E-C7CAFE6EE182}"/>
    <cellStyle name="20% - Énfasis5 2 6 2 2 2 2 2 2 2" xfId="14954" xr:uid="{54303CCD-9305-4F80-B027-DF7EC21437A3}"/>
    <cellStyle name="20% - Énfasis5 2 6 2 2 2 2 2 3" xfId="14955" xr:uid="{73D8AF29-C536-4C41-A87D-6B0B387C77A7}"/>
    <cellStyle name="20% - Énfasis5 2 6 2 2 2 2 3" xfId="14956" xr:uid="{DD266F72-DF2A-49A4-9291-5EE27745E67B}"/>
    <cellStyle name="20% - Énfasis5 2 6 2 2 2 2 3 2" xfId="14957" xr:uid="{02E5C7AA-8B90-4CA7-B6E1-33B6999DB07A}"/>
    <cellStyle name="20% - Énfasis5 2 6 2 2 2 2 4" xfId="14958" xr:uid="{05DB5866-B89B-4198-8861-2D4331E72866}"/>
    <cellStyle name="20% - Énfasis5 2 6 2 2 2 3" xfId="14959" xr:uid="{0298E255-1B8A-46A1-96D6-A248811063DD}"/>
    <cellStyle name="20% - Énfasis5 2 6 2 2 2 3 2" xfId="14960" xr:uid="{4432EE13-C11F-4265-8CA0-28C39554E51D}"/>
    <cellStyle name="20% - Énfasis5 2 6 2 2 2 3 2 2" xfId="14961" xr:uid="{A8342996-4C8B-4E69-B129-A5DCCB80249B}"/>
    <cellStyle name="20% - Énfasis5 2 6 2 2 2 3 3" xfId="14962" xr:uid="{6DA08E2F-A8B7-443E-975B-D73A80BAEE97}"/>
    <cellStyle name="20% - Énfasis5 2 6 2 2 2 4" xfId="14963" xr:uid="{C0E08E75-2A6B-4863-A69E-F7EE56337609}"/>
    <cellStyle name="20% - Énfasis5 2 6 2 2 2 4 2" xfId="14964" xr:uid="{4937787A-A31B-4F37-A833-B6D984B290C8}"/>
    <cellStyle name="20% - Énfasis5 2 6 2 2 2 5" xfId="14965" xr:uid="{C93393F6-76F9-439F-96F2-15E737751A14}"/>
    <cellStyle name="20% - Énfasis5 2 6 2 2 3" xfId="14966" xr:uid="{11EF7EC8-EA94-483A-8D13-EB750589B6E3}"/>
    <cellStyle name="20% - Énfasis5 2 6 2 2 3 2" xfId="14967" xr:uid="{896A5464-5668-4615-9845-6688750EFEB7}"/>
    <cellStyle name="20% - Énfasis5 2 6 2 2 3 2 2" xfId="14968" xr:uid="{64118D0C-373D-4397-A1B3-8326318016E4}"/>
    <cellStyle name="20% - Énfasis5 2 6 2 2 3 2 2 2" xfId="14969" xr:uid="{06734747-0B99-41D9-80B3-A3C1EAC0641B}"/>
    <cellStyle name="20% - Énfasis5 2 6 2 2 3 2 3" xfId="14970" xr:uid="{DA710E1B-A98E-4F21-BCA3-5415475E3E02}"/>
    <cellStyle name="20% - Énfasis5 2 6 2 2 3 3" xfId="14971" xr:uid="{EA5A2A90-F5E7-44E5-A925-60B428F79DBF}"/>
    <cellStyle name="20% - Énfasis5 2 6 2 2 3 3 2" xfId="14972" xr:uid="{DA9799BD-E3AA-4D99-A5B3-56B9113775FC}"/>
    <cellStyle name="20% - Énfasis5 2 6 2 2 3 4" xfId="14973" xr:uid="{DBA1B571-ADB2-4410-BDBE-0CCE6EA9BD70}"/>
    <cellStyle name="20% - Énfasis5 2 6 2 2 4" xfId="14974" xr:uid="{C16CA283-D617-41C3-A6CB-038303EC2958}"/>
    <cellStyle name="20% - Énfasis5 2 6 2 2 4 2" xfId="14975" xr:uid="{1D66F9CB-4A38-4506-96E2-E66BFEDCEC1E}"/>
    <cellStyle name="20% - Énfasis5 2 6 2 2 4 2 2" xfId="14976" xr:uid="{59E3EE84-98B2-4F6F-98E4-91BA1413AD7B}"/>
    <cellStyle name="20% - Énfasis5 2 6 2 2 4 3" xfId="14977" xr:uid="{B8F5700D-EAA4-4443-A2B6-BFB4D35E01B7}"/>
    <cellStyle name="20% - Énfasis5 2 6 2 2 5" xfId="14978" xr:uid="{BAEDC3C6-40CD-4AF8-8B4D-F713085848A8}"/>
    <cellStyle name="20% - Énfasis5 2 6 2 2 5 2" xfId="14979" xr:uid="{7F7A6A50-570E-43AB-BC9D-B3E6DCF74A63}"/>
    <cellStyle name="20% - Énfasis5 2 6 2 2 6" xfId="14980" xr:uid="{648B53CB-2079-4D65-8421-A36073DD6712}"/>
    <cellStyle name="20% - Énfasis5 2 6 2 3" xfId="14981" xr:uid="{2A91BADF-EF3E-4ACE-8A78-264BBB37AA4B}"/>
    <cellStyle name="20% - Énfasis5 2 6 2 3 2" xfId="14982" xr:uid="{CCB2D03A-B33C-4E95-AC9A-BF559CC26224}"/>
    <cellStyle name="20% - Énfasis5 2 6 2 3 2 2" xfId="14983" xr:uid="{52F07E35-9D0B-4C8D-B2BA-DEF962DAE249}"/>
    <cellStyle name="20% - Énfasis5 2 6 2 3 2 2 2" xfId="14984" xr:uid="{F7AC0439-C226-42E2-B014-C8BAB4CC95FA}"/>
    <cellStyle name="20% - Énfasis5 2 6 2 3 2 2 2 2" xfId="14985" xr:uid="{E701210A-FF7F-48C6-A859-775C175A6428}"/>
    <cellStyle name="20% - Énfasis5 2 6 2 3 2 2 3" xfId="14986" xr:uid="{404E6507-A977-48BA-9ADC-3EC5BB8A4584}"/>
    <cellStyle name="20% - Énfasis5 2 6 2 3 2 3" xfId="14987" xr:uid="{024D8BB8-0F96-456E-9FDA-DCB77B38444F}"/>
    <cellStyle name="20% - Énfasis5 2 6 2 3 2 3 2" xfId="14988" xr:uid="{77784B54-3029-40B1-AC34-B9B7C02E45FE}"/>
    <cellStyle name="20% - Énfasis5 2 6 2 3 2 4" xfId="14989" xr:uid="{1D46EF7D-EF1C-4F62-B1AC-C8CF0FE6D01E}"/>
    <cellStyle name="20% - Énfasis5 2 6 2 3 3" xfId="14990" xr:uid="{4036EB13-3141-4CA9-B0EA-0261D1C593BF}"/>
    <cellStyle name="20% - Énfasis5 2 6 2 3 3 2" xfId="14991" xr:uid="{E92ABE2F-6932-4101-87FD-6060B61B8671}"/>
    <cellStyle name="20% - Énfasis5 2 6 2 3 3 2 2" xfId="14992" xr:uid="{C1B7D2CB-0B05-419A-9634-099BF94FABBA}"/>
    <cellStyle name="20% - Énfasis5 2 6 2 3 3 3" xfId="14993" xr:uid="{C8B6C049-EC32-4C8C-9C8D-EA3D69E6E225}"/>
    <cellStyle name="20% - Énfasis5 2 6 2 3 4" xfId="14994" xr:uid="{9B08500D-5C0C-40C3-8463-C2AE48A4FB55}"/>
    <cellStyle name="20% - Énfasis5 2 6 2 3 4 2" xfId="14995" xr:uid="{648D7B71-1B0D-4CF8-98D6-0BA40328BEBB}"/>
    <cellStyle name="20% - Énfasis5 2 6 2 3 5" xfId="14996" xr:uid="{11C48E3F-847E-4799-B421-08D022947399}"/>
    <cellStyle name="20% - Énfasis5 2 6 2 4" xfId="14997" xr:uid="{11020AA1-2363-472D-BD83-FC4003F61B2B}"/>
    <cellStyle name="20% - Énfasis5 2 6 2 4 2" xfId="14998" xr:uid="{AC0D9013-0F41-43C5-8C84-EC664C918489}"/>
    <cellStyle name="20% - Énfasis5 2 6 2 4 2 2" xfId="14999" xr:uid="{8D89E4B8-4AD8-4957-A5A7-3B0A2336C2A0}"/>
    <cellStyle name="20% - Énfasis5 2 6 2 4 2 2 2" xfId="15000" xr:uid="{2C4D6510-354B-4879-B21B-A882F2E76F2B}"/>
    <cellStyle name="20% - Énfasis5 2 6 2 4 2 3" xfId="15001" xr:uid="{502D4FB2-8EEF-4361-BE99-7AFDA9E23C63}"/>
    <cellStyle name="20% - Énfasis5 2 6 2 4 3" xfId="15002" xr:uid="{BA84267C-4F3F-4578-B02F-398407AC2BB7}"/>
    <cellStyle name="20% - Énfasis5 2 6 2 4 3 2" xfId="15003" xr:uid="{C958DC6C-946C-45F3-B49A-3F3117D5EC0F}"/>
    <cellStyle name="20% - Énfasis5 2 6 2 4 4" xfId="15004" xr:uid="{FA89AACF-48B3-435C-B683-3C0A816F0E9E}"/>
    <cellStyle name="20% - Énfasis5 2 6 2 5" xfId="15005" xr:uid="{34E5F6A9-E3D4-49FB-BFA0-6ED16FB7B5CF}"/>
    <cellStyle name="20% - Énfasis5 2 6 2 5 2" xfId="15006" xr:uid="{25ECC308-4F42-4E20-8CD0-2221AE5FF4F1}"/>
    <cellStyle name="20% - Énfasis5 2 6 2 5 2 2" xfId="15007" xr:uid="{51D53593-6F14-4A13-A735-A171F9F72213}"/>
    <cellStyle name="20% - Énfasis5 2 6 2 5 3" xfId="15008" xr:uid="{F3F87681-7620-4330-A773-D5E8FC14880F}"/>
    <cellStyle name="20% - Énfasis5 2 6 2 6" xfId="15009" xr:uid="{75409C96-CA9C-4FCD-A3D6-355B86A68C57}"/>
    <cellStyle name="20% - Énfasis5 2 6 2 6 2" xfId="15010" xr:uid="{299E90CE-764E-4201-8A84-5C020DF1E297}"/>
    <cellStyle name="20% - Énfasis5 2 6 2 7" xfId="15011" xr:uid="{C20E14C4-1C66-4A3A-B060-07DB05E5DA7F}"/>
    <cellStyle name="20% - Énfasis5 2 6 3" xfId="15012" xr:uid="{E9AEDEC3-83F1-4360-A297-65184E557CEF}"/>
    <cellStyle name="20% - Énfasis5 2 6 3 2" xfId="15013" xr:uid="{36916F09-EE13-450A-97CD-4D206A7D99B0}"/>
    <cellStyle name="20% - Énfasis5 2 6 3 2 2" xfId="15014" xr:uid="{E3F1DDD6-38E1-4318-A10A-F687196C8A6B}"/>
    <cellStyle name="20% - Énfasis5 2 6 3 2 2 2" xfId="15015" xr:uid="{F89D1471-1D93-4447-8CC8-FD6CD3C23326}"/>
    <cellStyle name="20% - Énfasis5 2 6 3 2 2 2 2" xfId="15016" xr:uid="{58886493-F2F9-4A1C-AE59-CD0686BCE8A0}"/>
    <cellStyle name="20% - Énfasis5 2 6 3 2 2 2 2 2" xfId="15017" xr:uid="{E17293B5-02C2-46D4-8718-BCACA28660FE}"/>
    <cellStyle name="20% - Énfasis5 2 6 3 2 2 2 3" xfId="15018" xr:uid="{599CA2DD-3EBE-4D76-B796-E0AB574477E9}"/>
    <cellStyle name="20% - Énfasis5 2 6 3 2 2 3" xfId="15019" xr:uid="{AC289114-9195-4873-BAB3-87E91D919BE5}"/>
    <cellStyle name="20% - Énfasis5 2 6 3 2 2 3 2" xfId="15020" xr:uid="{0DD0E6DB-B6B3-4A67-8BB6-56B467D281F0}"/>
    <cellStyle name="20% - Énfasis5 2 6 3 2 2 4" xfId="15021" xr:uid="{C468949F-D69F-466E-8558-C17A8AA508D3}"/>
    <cellStyle name="20% - Énfasis5 2 6 3 2 3" xfId="15022" xr:uid="{1C26A7FE-BC3F-4223-827D-7D657B232971}"/>
    <cellStyle name="20% - Énfasis5 2 6 3 2 3 2" xfId="15023" xr:uid="{A85B2102-068C-42EA-AFF6-5029B0BE7CBE}"/>
    <cellStyle name="20% - Énfasis5 2 6 3 2 3 2 2" xfId="15024" xr:uid="{9F60BE4D-68A7-4B0A-98ED-8ADA7BADF1DA}"/>
    <cellStyle name="20% - Énfasis5 2 6 3 2 3 3" xfId="15025" xr:uid="{96A298AF-3CE2-4622-BA10-EF053188EE08}"/>
    <cellStyle name="20% - Énfasis5 2 6 3 2 4" xfId="15026" xr:uid="{C7E7D9A8-A1DC-4B87-B1CF-B9798BB64639}"/>
    <cellStyle name="20% - Énfasis5 2 6 3 2 4 2" xfId="15027" xr:uid="{396464E8-E9C7-4587-98A1-6F2453F2D27F}"/>
    <cellStyle name="20% - Énfasis5 2 6 3 2 5" xfId="15028" xr:uid="{0BA73E6B-F1A1-4E30-8C1E-C2A8F1358C0D}"/>
    <cellStyle name="20% - Énfasis5 2 6 3 3" xfId="15029" xr:uid="{F915B3C6-4B8F-4FCB-B586-89C7293BDAA1}"/>
    <cellStyle name="20% - Énfasis5 2 6 3 3 2" xfId="15030" xr:uid="{7736FF17-1AAF-4AC7-91A4-E46F0EA98C21}"/>
    <cellStyle name="20% - Énfasis5 2 6 3 3 2 2" xfId="15031" xr:uid="{3C931267-4BC2-4CAF-B73A-47285F641269}"/>
    <cellStyle name="20% - Énfasis5 2 6 3 3 2 2 2" xfId="15032" xr:uid="{2BE9D9A6-C64B-4CD9-9F57-9F921F7025E3}"/>
    <cellStyle name="20% - Énfasis5 2 6 3 3 2 3" xfId="15033" xr:uid="{70AE42EA-A044-4CD9-B782-59BD3B3798A9}"/>
    <cellStyle name="20% - Énfasis5 2 6 3 3 3" xfId="15034" xr:uid="{A0D1633F-7FF1-40A4-AD84-3F58A45FA3EE}"/>
    <cellStyle name="20% - Énfasis5 2 6 3 3 3 2" xfId="15035" xr:uid="{394048DB-A949-480D-AE90-EAFFCCA5DF6F}"/>
    <cellStyle name="20% - Énfasis5 2 6 3 3 4" xfId="15036" xr:uid="{3B67FB44-FD78-4FE5-A0EA-1FC6511B6116}"/>
    <cellStyle name="20% - Énfasis5 2 6 3 4" xfId="15037" xr:uid="{F69E6FB1-BEB9-4E1F-9A0B-E1CD763C2D25}"/>
    <cellStyle name="20% - Énfasis5 2 6 3 4 2" xfId="15038" xr:uid="{6478B516-3B5E-46C5-AA64-317F2E148B93}"/>
    <cellStyle name="20% - Énfasis5 2 6 3 4 2 2" xfId="15039" xr:uid="{32876B9A-4549-4151-957E-D665D0EA468B}"/>
    <cellStyle name="20% - Énfasis5 2 6 3 4 3" xfId="15040" xr:uid="{007EA81E-2E71-4EC7-B4E4-98D525802B21}"/>
    <cellStyle name="20% - Énfasis5 2 6 3 5" xfId="15041" xr:uid="{71D010B9-A71B-4013-AD8B-F390327094AA}"/>
    <cellStyle name="20% - Énfasis5 2 6 3 5 2" xfId="15042" xr:uid="{BB4584C5-5D76-43ED-AE43-99400228AA44}"/>
    <cellStyle name="20% - Énfasis5 2 6 3 6" xfId="15043" xr:uid="{360AD5EC-397A-455B-BB8B-70892DA6D000}"/>
    <cellStyle name="20% - Énfasis5 2 6 4" xfId="15044" xr:uid="{8F803F2B-3F86-49BB-9586-DA1272767F12}"/>
    <cellStyle name="20% - Énfasis5 2 6 4 2" xfId="15045" xr:uid="{11A7B74C-62D9-4A0B-950F-2BA828A91E70}"/>
    <cellStyle name="20% - Énfasis5 2 6 4 2 2" xfId="15046" xr:uid="{9300DAD9-28E5-42BC-A619-258BC55476A8}"/>
    <cellStyle name="20% - Énfasis5 2 6 4 2 2 2" xfId="15047" xr:uid="{00C4DC7D-073E-47A7-A779-B1B8B998728D}"/>
    <cellStyle name="20% - Énfasis5 2 6 4 2 2 2 2" xfId="15048" xr:uid="{8B38C16E-7616-40F9-9B35-77D2E8866109}"/>
    <cellStyle name="20% - Énfasis5 2 6 4 2 2 3" xfId="15049" xr:uid="{AF6C388A-383B-4B18-8E6D-7DD228982113}"/>
    <cellStyle name="20% - Énfasis5 2 6 4 2 3" xfId="15050" xr:uid="{40BBEA83-E288-4A8D-A6A1-7C83B3C44267}"/>
    <cellStyle name="20% - Énfasis5 2 6 4 2 3 2" xfId="15051" xr:uid="{E79F0065-1DA4-4580-BD22-DA5D854DB7AE}"/>
    <cellStyle name="20% - Énfasis5 2 6 4 2 4" xfId="15052" xr:uid="{A61E8F77-4B83-4D34-BFC4-E250E12D18A3}"/>
    <cellStyle name="20% - Énfasis5 2 6 4 3" xfId="15053" xr:uid="{F8D21F18-E513-44EE-84EB-77B77DC22C9A}"/>
    <cellStyle name="20% - Énfasis5 2 6 4 3 2" xfId="15054" xr:uid="{CAD5C846-3943-4430-A1C4-B82858841A91}"/>
    <cellStyle name="20% - Énfasis5 2 6 4 3 2 2" xfId="15055" xr:uid="{C48CF908-82FF-40B4-ABEB-0E8C9590C5B1}"/>
    <cellStyle name="20% - Énfasis5 2 6 4 3 3" xfId="15056" xr:uid="{4B35EC9D-1B33-4C51-A474-CA12BFE26339}"/>
    <cellStyle name="20% - Énfasis5 2 6 4 4" xfId="15057" xr:uid="{1F314D71-C108-46E4-933D-0D9156B18A93}"/>
    <cellStyle name="20% - Énfasis5 2 6 4 4 2" xfId="15058" xr:uid="{E6C87B3D-9C8D-454A-BC9F-DFB5961C40B6}"/>
    <cellStyle name="20% - Énfasis5 2 6 4 5" xfId="15059" xr:uid="{32DF8D26-9DCC-443D-B61B-FAED10306A1A}"/>
    <cellStyle name="20% - Énfasis5 2 6 5" xfId="15060" xr:uid="{CB4D1FDC-387A-4210-B97E-20C0F6EA8161}"/>
    <cellStyle name="20% - Énfasis5 2 6 5 2" xfId="15061" xr:uid="{509FCF16-CBD1-4A6D-B13E-37F15351460F}"/>
    <cellStyle name="20% - Énfasis5 2 6 5 2 2" xfId="15062" xr:uid="{C309232C-D4A5-46B6-956F-F3ED8F88D501}"/>
    <cellStyle name="20% - Énfasis5 2 6 5 2 2 2" xfId="15063" xr:uid="{633D3F4D-25F6-4546-BE6C-04415F5CE634}"/>
    <cellStyle name="20% - Énfasis5 2 6 5 2 3" xfId="15064" xr:uid="{D21CA20E-0ADE-4617-A262-1BA66E4F0F7E}"/>
    <cellStyle name="20% - Énfasis5 2 6 5 3" xfId="15065" xr:uid="{605A1BDE-29ED-4A76-B6EA-BA7101EFAC8B}"/>
    <cellStyle name="20% - Énfasis5 2 6 5 3 2" xfId="15066" xr:uid="{4A4C3E9E-AD67-4B29-B9B1-EA0FCF24E5FE}"/>
    <cellStyle name="20% - Énfasis5 2 6 5 4" xfId="15067" xr:uid="{C483CE5E-B5B9-473A-A067-3F7B1FEA10C2}"/>
    <cellStyle name="20% - Énfasis5 2 6 6" xfId="15068" xr:uid="{F8914D1E-C143-46A4-92FB-D990834CCA0F}"/>
    <cellStyle name="20% - Énfasis5 2 6 6 2" xfId="15069" xr:uid="{79AD7D30-90A4-4798-A576-19CA65EA8110}"/>
    <cellStyle name="20% - Énfasis5 2 6 6 2 2" xfId="15070" xr:uid="{FFD30A70-9775-4078-891E-F7C6299F9B3F}"/>
    <cellStyle name="20% - Énfasis5 2 6 6 3" xfId="15071" xr:uid="{CC02FD3B-E8E3-4351-8573-CEE90FAF3518}"/>
    <cellStyle name="20% - Énfasis5 2 6 7" xfId="15072" xr:uid="{8C36311F-1798-4920-979A-01FE23B666E0}"/>
    <cellStyle name="20% - Énfasis5 2 6 7 2" xfId="15073" xr:uid="{2C0B6A5E-B872-4DC5-AC2D-1A7477D734B8}"/>
    <cellStyle name="20% - Énfasis5 2 6 8" xfId="15074" xr:uid="{9AEAEB95-EBFF-40E4-BC97-BD1F3D533F12}"/>
    <cellStyle name="20% - Énfasis5 2 7" xfId="15075" xr:uid="{B5B5B009-3F6C-4827-9893-28CE7641A329}"/>
    <cellStyle name="20% - Énfasis5 2 7 2" xfId="15076" xr:uid="{D95DE178-C64C-427C-9F94-90C83FF89B1C}"/>
    <cellStyle name="20% - Énfasis5 2 7 2 2" xfId="15077" xr:uid="{5CFA3BBD-3C7F-45C9-8173-6B4D983FF658}"/>
    <cellStyle name="20% - Énfasis5 2 7 2 2 2" xfId="15078" xr:uid="{1CB997AB-B82C-4514-ADA5-40F67D637C3E}"/>
    <cellStyle name="20% - Énfasis5 2 7 2 2 2 2" xfId="15079" xr:uid="{74D71E88-CB9A-4032-BFFD-9BDDBD9C3E38}"/>
    <cellStyle name="20% - Énfasis5 2 7 2 2 2 2 2" xfId="15080" xr:uid="{EA26C924-3F8D-4E6E-8A96-783FCA71A52C}"/>
    <cellStyle name="20% - Énfasis5 2 7 2 2 2 2 2 2" xfId="15081" xr:uid="{5C5099AD-F3AC-4A4A-9BAC-76D747FB40ED}"/>
    <cellStyle name="20% - Énfasis5 2 7 2 2 2 2 2 2 2" xfId="15082" xr:uid="{D4B8F692-733F-46C6-97AE-AE553B61872B}"/>
    <cellStyle name="20% - Énfasis5 2 7 2 2 2 2 2 3" xfId="15083" xr:uid="{4F171B79-D36F-48C0-A67C-BF270BEFB1AC}"/>
    <cellStyle name="20% - Énfasis5 2 7 2 2 2 2 3" xfId="15084" xr:uid="{A8BA4908-0509-408C-B560-815EAE0FB71B}"/>
    <cellStyle name="20% - Énfasis5 2 7 2 2 2 2 3 2" xfId="15085" xr:uid="{FE24A95A-3758-46A5-A1DC-4FEC9CE7517C}"/>
    <cellStyle name="20% - Énfasis5 2 7 2 2 2 2 4" xfId="15086" xr:uid="{12F03286-B443-4ADE-B890-B4CAA465B96C}"/>
    <cellStyle name="20% - Énfasis5 2 7 2 2 2 3" xfId="15087" xr:uid="{944BA483-B47F-426B-9011-20930F8B9BC5}"/>
    <cellStyle name="20% - Énfasis5 2 7 2 2 2 3 2" xfId="15088" xr:uid="{DE6664BC-B135-4B82-BED7-FD8C3CD8B8FD}"/>
    <cellStyle name="20% - Énfasis5 2 7 2 2 2 3 2 2" xfId="15089" xr:uid="{6397319B-31C0-429D-8983-FE1124E1D4D6}"/>
    <cellStyle name="20% - Énfasis5 2 7 2 2 2 3 3" xfId="15090" xr:uid="{1BA8DE49-89A9-48FD-88BC-AD049081BE84}"/>
    <cellStyle name="20% - Énfasis5 2 7 2 2 2 4" xfId="15091" xr:uid="{E0EB6B56-0CEE-4423-AE17-9CBF8BDD08A8}"/>
    <cellStyle name="20% - Énfasis5 2 7 2 2 2 4 2" xfId="15092" xr:uid="{B2F1E90E-6A19-4E5F-ADE3-772BC10BE7E1}"/>
    <cellStyle name="20% - Énfasis5 2 7 2 2 2 5" xfId="15093" xr:uid="{74F1201D-3CA9-4320-AA1A-3A340E104885}"/>
    <cellStyle name="20% - Énfasis5 2 7 2 2 3" xfId="15094" xr:uid="{44A45DD4-5AA9-439B-985F-998C3B4EACFD}"/>
    <cellStyle name="20% - Énfasis5 2 7 2 2 3 2" xfId="15095" xr:uid="{77180851-9BD6-4CFC-9767-28572D1AC660}"/>
    <cellStyle name="20% - Énfasis5 2 7 2 2 3 2 2" xfId="15096" xr:uid="{327CD755-10A7-4210-B4E5-D8565EE77D4B}"/>
    <cellStyle name="20% - Énfasis5 2 7 2 2 3 2 2 2" xfId="15097" xr:uid="{3428530A-F744-42D2-A161-722D6D73AB60}"/>
    <cellStyle name="20% - Énfasis5 2 7 2 2 3 2 3" xfId="15098" xr:uid="{C50B7EA8-7DE6-4F07-8501-D30E2D511F83}"/>
    <cellStyle name="20% - Énfasis5 2 7 2 2 3 3" xfId="15099" xr:uid="{9EBCBA09-C60F-4F57-B62C-C98FBE6EB19D}"/>
    <cellStyle name="20% - Énfasis5 2 7 2 2 3 3 2" xfId="15100" xr:uid="{22866C59-C603-4F88-AFEF-C69BFC3D86F1}"/>
    <cellStyle name="20% - Énfasis5 2 7 2 2 3 4" xfId="15101" xr:uid="{11B0FE49-10EB-41C6-BF06-FB45AEBE3258}"/>
    <cellStyle name="20% - Énfasis5 2 7 2 2 4" xfId="15102" xr:uid="{116EB193-8B83-432E-9345-D1C36B980D2A}"/>
    <cellStyle name="20% - Énfasis5 2 7 2 2 4 2" xfId="15103" xr:uid="{47D166A4-F728-42AB-8528-53FFB697421A}"/>
    <cellStyle name="20% - Énfasis5 2 7 2 2 4 2 2" xfId="15104" xr:uid="{0E97B67D-2AA7-4EE9-9196-592DF2EDA798}"/>
    <cellStyle name="20% - Énfasis5 2 7 2 2 4 3" xfId="15105" xr:uid="{37F79AA3-5C03-4788-B04B-4A4419EA5411}"/>
    <cellStyle name="20% - Énfasis5 2 7 2 2 5" xfId="15106" xr:uid="{3A0BA601-9542-4991-A10B-0CB175EAE675}"/>
    <cellStyle name="20% - Énfasis5 2 7 2 2 5 2" xfId="15107" xr:uid="{2709A0B7-2663-4D12-A43C-DF994ECDF740}"/>
    <cellStyle name="20% - Énfasis5 2 7 2 2 6" xfId="15108" xr:uid="{9FE032EB-A39C-437E-97C1-F41BD81A32B0}"/>
    <cellStyle name="20% - Énfasis5 2 7 2 3" xfId="15109" xr:uid="{6B9D77BC-C0C9-40A3-AEFA-CB6F3C5745EB}"/>
    <cellStyle name="20% - Énfasis5 2 7 2 3 2" xfId="15110" xr:uid="{DC670B9B-F50F-4B78-B124-38462972ADFD}"/>
    <cellStyle name="20% - Énfasis5 2 7 2 3 2 2" xfId="15111" xr:uid="{014CAFB4-3CA6-4BD4-8FCB-19C3EA215B9F}"/>
    <cellStyle name="20% - Énfasis5 2 7 2 3 2 2 2" xfId="15112" xr:uid="{D8565591-DC52-4071-B362-FEE4C69E0CA0}"/>
    <cellStyle name="20% - Énfasis5 2 7 2 3 2 2 2 2" xfId="15113" xr:uid="{366094E0-5C45-4088-A652-A6267C139E53}"/>
    <cellStyle name="20% - Énfasis5 2 7 2 3 2 2 3" xfId="15114" xr:uid="{77A52C76-058E-4869-98A7-96C401EFD577}"/>
    <cellStyle name="20% - Énfasis5 2 7 2 3 2 3" xfId="15115" xr:uid="{14923BF1-87BF-4DF7-8D00-8BF347068076}"/>
    <cellStyle name="20% - Énfasis5 2 7 2 3 2 3 2" xfId="15116" xr:uid="{9E5DA106-5422-472C-9B60-0AAC04D9C116}"/>
    <cellStyle name="20% - Énfasis5 2 7 2 3 2 4" xfId="15117" xr:uid="{519B0273-4452-4AD3-BECE-45A72A0F2867}"/>
    <cellStyle name="20% - Énfasis5 2 7 2 3 3" xfId="15118" xr:uid="{001B25E2-C8B8-4382-8B1F-AA8E8B9C992D}"/>
    <cellStyle name="20% - Énfasis5 2 7 2 3 3 2" xfId="15119" xr:uid="{8754ACCD-C404-4876-9F9B-D009F394DA76}"/>
    <cellStyle name="20% - Énfasis5 2 7 2 3 3 2 2" xfId="15120" xr:uid="{4BFBD8B9-ED68-4F1F-9DED-8C6625BC0E20}"/>
    <cellStyle name="20% - Énfasis5 2 7 2 3 3 3" xfId="15121" xr:uid="{27178625-1B08-4439-957A-03A6D1660B92}"/>
    <cellStyle name="20% - Énfasis5 2 7 2 3 4" xfId="15122" xr:uid="{D8338C98-6C99-41C4-9322-0B8D9C892822}"/>
    <cellStyle name="20% - Énfasis5 2 7 2 3 4 2" xfId="15123" xr:uid="{FC08AB40-64FA-460B-8FA2-EBDA98680961}"/>
    <cellStyle name="20% - Énfasis5 2 7 2 3 5" xfId="15124" xr:uid="{86C12E76-6B07-48C0-86F2-FC737FF5CA5A}"/>
    <cellStyle name="20% - Énfasis5 2 7 2 4" xfId="15125" xr:uid="{3A0A36EE-0BB2-48CB-8C78-DA3C96D0EC1A}"/>
    <cellStyle name="20% - Énfasis5 2 7 2 4 2" xfId="15126" xr:uid="{784E4B6D-1BC4-4B22-8F11-98C5B25DCC11}"/>
    <cellStyle name="20% - Énfasis5 2 7 2 4 2 2" xfId="15127" xr:uid="{991AB560-C39B-4949-AA71-F811FCD7D0E2}"/>
    <cellStyle name="20% - Énfasis5 2 7 2 4 2 2 2" xfId="15128" xr:uid="{E46DE5CB-C3EE-497D-A5A4-C91F22E0674B}"/>
    <cellStyle name="20% - Énfasis5 2 7 2 4 2 3" xfId="15129" xr:uid="{4C5B062A-23B6-4736-834F-E0678C550AC4}"/>
    <cellStyle name="20% - Énfasis5 2 7 2 4 3" xfId="15130" xr:uid="{191AC234-77CF-4849-BF50-003EB3035F0D}"/>
    <cellStyle name="20% - Énfasis5 2 7 2 4 3 2" xfId="15131" xr:uid="{B69C438C-D456-403C-948C-A8DF27E53D12}"/>
    <cellStyle name="20% - Énfasis5 2 7 2 4 4" xfId="15132" xr:uid="{B42D24B5-809E-45D5-B9B6-C354C57F18CD}"/>
    <cellStyle name="20% - Énfasis5 2 7 2 5" xfId="15133" xr:uid="{F71D1AD8-B42C-42B3-934C-0BA6FE3820E8}"/>
    <cellStyle name="20% - Énfasis5 2 7 2 5 2" xfId="15134" xr:uid="{721DC8AD-3E41-4567-8795-B26E8EBB6022}"/>
    <cellStyle name="20% - Énfasis5 2 7 2 5 2 2" xfId="15135" xr:uid="{28571238-7795-4DFC-9C59-1CFF71B019D0}"/>
    <cellStyle name="20% - Énfasis5 2 7 2 5 3" xfId="15136" xr:uid="{FCC4F692-3258-4251-AED0-70182CBA1513}"/>
    <cellStyle name="20% - Énfasis5 2 7 2 6" xfId="15137" xr:uid="{7576F5F4-079F-46DC-AA6E-2300E05341B7}"/>
    <cellStyle name="20% - Énfasis5 2 7 2 6 2" xfId="15138" xr:uid="{B50E3B35-4409-47D1-9B0D-77A621A317F9}"/>
    <cellStyle name="20% - Énfasis5 2 7 2 7" xfId="15139" xr:uid="{D013CCA3-CD69-447D-9E8C-3348FB31C3E3}"/>
    <cellStyle name="20% - Énfasis5 2 7 3" xfId="15140" xr:uid="{5D01D49E-D82C-4291-9E91-9B4E1207C81C}"/>
    <cellStyle name="20% - Énfasis5 2 7 3 2" xfId="15141" xr:uid="{6F957D48-4840-4161-A38D-F007941BE2EE}"/>
    <cellStyle name="20% - Énfasis5 2 7 3 2 2" xfId="15142" xr:uid="{CEEAC0C7-ED8D-4421-A896-C404866C86CF}"/>
    <cellStyle name="20% - Énfasis5 2 7 3 2 2 2" xfId="15143" xr:uid="{EBB5B3BC-BC00-4892-8A2C-150F247DDF65}"/>
    <cellStyle name="20% - Énfasis5 2 7 3 2 2 2 2" xfId="15144" xr:uid="{26BFD5C2-87B7-4E73-8B8D-B82E1BE545C8}"/>
    <cellStyle name="20% - Énfasis5 2 7 3 2 2 2 2 2" xfId="15145" xr:uid="{45DFC44A-AFFE-44E7-AB73-317A9F8C9EDD}"/>
    <cellStyle name="20% - Énfasis5 2 7 3 2 2 2 3" xfId="15146" xr:uid="{B1EB5753-3775-4109-BC37-32B8213A22EE}"/>
    <cellStyle name="20% - Énfasis5 2 7 3 2 2 3" xfId="15147" xr:uid="{83BA3216-12B3-4BA2-AD0E-4DB1BD27D265}"/>
    <cellStyle name="20% - Énfasis5 2 7 3 2 2 3 2" xfId="15148" xr:uid="{BCC8CBC0-4B82-46D1-93A0-9F5BFECE905C}"/>
    <cellStyle name="20% - Énfasis5 2 7 3 2 2 4" xfId="15149" xr:uid="{2E0533D2-9E24-4FAE-945A-085165976887}"/>
    <cellStyle name="20% - Énfasis5 2 7 3 2 3" xfId="15150" xr:uid="{05CEC29D-4CD4-409C-BDC3-5676B2821DF2}"/>
    <cellStyle name="20% - Énfasis5 2 7 3 2 3 2" xfId="15151" xr:uid="{7CF54F05-F78A-48A3-903A-E7C38AB557EE}"/>
    <cellStyle name="20% - Énfasis5 2 7 3 2 3 2 2" xfId="15152" xr:uid="{071EE9F5-C515-413E-8FB1-B0F9BF10E5EA}"/>
    <cellStyle name="20% - Énfasis5 2 7 3 2 3 3" xfId="15153" xr:uid="{F3D590FC-D441-4289-A1E2-5DF07DD72679}"/>
    <cellStyle name="20% - Énfasis5 2 7 3 2 4" xfId="15154" xr:uid="{835CB98C-FD4D-4E63-AA1D-8BB3BF130666}"/>
    <cellStyle name="20% - Énfasis5 2 7 3 2 4 2" xfId="15155" xr:uid="{9603445B-A14B-410C-8A7B-31CB0DA7DE28}"/>
    <cellStyle name="20% - Énfasis5 2 7 3 2 5" xfId="15156" xr:uid="{6942F78D-1A29-40E3-ABAC-1C883591127C}"/>
    <cellStyle name="20% - Énfasis5 2 7 3 3" xfId="15157" xr:uid="{532BD86E-3354-42E8-9C57-E2A371560467}"/>
    <cellStyle name="20% - Énfasis5 2 7 3 3 2" xfId="15158" xr:uid="{D8518BB3-7D4E-44A4-846A-9481E09CF3A3}"/>
    <cellStyle name="20% - Énfasis5 2 7 3 3 2 2" xfId="15159" xr:uid="{28614CD5-EF3C-44AD-AF67-D67BDE8C5C86}"/>
    <cellStyle name="20% - Énfasis5 2 7 3 3 2 2 2" xfId="15160" xr:uid="{C43684A8-AE4D-4A45-BF6C-7B0050DF1BC2}"/>
    <cellStyle name="20% - Énfasis5 2 7 3 3 2 3" xfId="15161" xr:uid="{A4E08AFC-954F-48ED-97A2-0C0E7985B5AC}"/>
    <cellStyle name="20% - Énfasis5 2 7 3 3 3" xfId="15162" xr:uid="{D3560C17-6430-406A-AC15-3A9BB2B3B0FD}"/>
    <cellStyle name="20% - Énfasis5 2 7 3 3 3 2" xfId="15163" xr:uid="{CA07FAB8-8C39-4E2E-BF25-E6649FC11FB4}"/>
    <cellStyle name="20% - Énfasis5 2 7 3 3 4" xfId="15164" xr:uid="{6A22B38F-9978-4EFA-817B-4E608F8D7AAA}"/>
    <cellStyle name="20% - Énfasis5 2 7 3 4" xfId="15165" xr:uid="{ECBF6A0F-218B-4B2F-B954-7B71DC5771C4}"/>
    <cellStyle name="20% - Énfasis5 2 7 3 4 2" xfId="15166" xr:uid="{7A4FE832-7ECE-4AC9-AF86-9C8F775CB0EF}"/>
    <cellStyle name="20% - Énfasis5 2 7 3 4 2 2" xfId="15167" xr:uid="{72115424-922E-4AF4-8648-9280153BC866}"/>
    <cellStyle name="20% - Énfasis5 2 7 3 4 3" xfId="15168" xr:uid="{6222EEBE-6471-4A8C-B464-174B958BA8D7}"/>
    <cellStyle name="20% - Énfasis5 2 7 3 5" xfId="15169" xr:uid="{2C1AB8BF-D17F-4D63-9AEC-486053085279}"/>
    <cellStyle name="20% - Énfasis5 2 7 3 5 2" xfId="15170" xr:uid="{44B8899A-A0E6-4CAC-9DB2-81629D3F0D89}"/>
    <cellStyle name="20% - Énfasis5 2 7 3 6" xfId="15171" xr:uid="{ED15C66E-5345-41D8-B8AF-2F05308DFF1D}"/>
    <cellStyle name="20% - Énfasis5 2 7 4" xfId="15172" xr:uid="{B71CEDD1-98CB-4FB7-9739-380EA4A49E34}"/>
    <cellStyle name="20% - Énfasis5 2 7 4 2" xfId="15173" xr:uid="{936D00B4-B800-4F07-8F88-1518C6339D85}"/>
    <cellStyle name="20% - Énfasis5 2 7 4 2 2" xfId="15174" xr:uid="{919AAECC-0BFE-488A-A539-EDEBDE71FA54}"/>
    <cellStyle name="20% - Énfasis5 2 7 4 2 2 2" xfId="15175" xr:uid="{3328E4FC-A8F7-47D3-93C2-EB1210769294}"/>
    <cellStyle name="20% - Énfasis5 2 7 4 2 2 2 2" xfId="15176" xr:uid="{B898DA50-6A37-40C0-A91D-B9B5A670BF76}"/>
    <cellStyle name="20% - Énfasis5 2 7 4 2 2 3" xfId="15177" xr:uid="{A3D1C75B-8D53-4D6F-AD1F-B647EA2CB2CE}"/>
    <cellStyle name="20% - Énfasis5 2 7 4 2 3" xfId="15178" xr:uid="{2903FC4D-C53B-4096-8038-4FA2CD7EF886}"/>
    <cellStyle name="20% - Énfasis5 2 7 4 2 3 2" xfId="15179" xr:uid="{E1C49978-4C6A-4E12-9FDB-B0CAA11DD872}"/>
    <cellStyle name="20% - Énfasis5 2 7 4 2 4" xfId="15180" xr:uid="{265131C0-2A86-435A-A022-7625289A2D60}"/>
    <cellStyle name="20% - Énfasis5 2 7 4 3" xfId="15181" xr:uid="{C3EF229A-7EE3-4E5C-89B3-A5A0952CEA7D}"/>
    <cellStyle name="20% - Énfasis5 2 7 4 3 2" xfId="15182" xr:uid="{8864739F-596E-4D17-9D2F-1516B9525B09}"/>
    <cellStyle name="20% - Énfasis5 2 7 4 3 2 2" xfId="15183" xr:uid="{04578385-7C5A-4498-B0AD-1B701C3F317B}"/>
    <cellStyle name="20% - Énfasis5 2 7 4 3 3" xfId="15184" xr:uid="{F9953AC3-1697-4783-954E-15A4BDAF3E12}"/>
    <cellStyle name="20% - Énfasis5 2 7 4 4" xfId="15185" xr:uid="{06292C1B-1D6F-4988-B404-B4D9636B7866}"/>
    <cellStyle name="20% - Énfasis5 2 7 4 4 2" xfId="15186" xr:uid="{73B89B99-66C7-470A-BDC3-3E0F218C23F3}"/>
    <cellStyle name="20% - Énfasis5 2 7 4 5" xfId="15187" xr:uid="{D29DF03D-2AD1-4C43-99EA-CF90037E3C9D}"/>
    <cellStyle name="20% - Énfasis5 2 7 5" xfId="15188" xr:uid="{3192DB1B-9761-4408-896C-79D8D3D5F5E7}"/>
    <cellStyle name="20% - Énfasis5 2 7 5 2" xfId="15189" xr:uid="{4D39D0FB-133B-4090-B444-69E7994773A2}"/>
    <cellStyle name="20% - Énfasis5 2 7 5 2 2" xfId="15190" xr:uid="{16E16BD8-D4E3-4B66-BFC7-028B9F539163}"/>
    <cellStyle name="20% - Énfasis5 2 7 5 2 2 2" xfId="15191" xr:uid="{A2E8B079-4041-4434-B173-B6F968FC5DE7}"/>
    <cellStyle name="20% - Énfasis5 2 7 5 2 3" xfId="15192" xr:uid="{4CDE03F7-B25B-41AE-9881-D8A7A8BEACFB}"/>
    <cellStyle name="20% - Énfasis5 2 7 5 3" xfId="15193" xr:uid="{83FB55CB-0E0D-4771-9C6D-78CD0479D1F7}"/>
    <cellStyle name="20% - Énfasis5 2 7 5 3 2" xfId="15194" xr:uid="{B6605D7B-270F-46A2-8906-BA76A72DCF09}"/>
    <cellStyle name="20% - Énfasis5 2 7 5 4" xfId="15195" xr:uid="{A88D4B47-947A-494F-88D9-ACA3A0E8634E}"/>
    <cellStyle name="20% - Énfasis5 2 7 6" xfId="15196" xr:uid="{6EAB2E6B-E8E9-4EDD-83BA-6ABE145369C6}"/>
    <cellStyle name="20% - Énfasis5 2 7 6 2" xfId="15197" xr:uid="{43AB07CE-3373-4A13-A420-8ABC35B5B8B2}"/>
    <cellStyle name="20% - Énfasis5 2 7 6 2 2" xfId="15198" xr:uid="{83BD6DC6-183B-46A6-AAE1-F697ED523CC7}"/>
    <cellStyle name="20% - Énfasis5 2 7 6 3" xfId="15199" xr:uid="{52B1147E-C987-448A-9705-28FF4EE66FA3}"/>
    <cellStyle name="20% - Énfasis5 2 7 7" xfId="15200" xr:uid="{0CC3928B-5621-474F-AFFA-A02CED29F280}"/>
    <cellStyle name="20% - Énfasis5 2 7 7 2" xfId="15201" xr:uid="{5DF1D349-4DD1-4D1D-A548-C37E460CE77E}"/>
    <cellStyle name="20% - Énfasis5 2 7 8" xfId="15202" xr:uid="{2DD6D26B-4565-49C5-B6D2-F5AE84873DB7}"/>
    <cellStyle name="20% - Énfasis5 2 8" xfId="15203" xr:uid="{1071E2D2-08A3-4289-A8C2-5AA58D2ABA1C}"/>
    <cellStyle name="20% - Énfasis5 2 8 2" xfId="15204" xr:uid="{5CF96DB0-3494-4AA5-80BD-97BF28B1E279}"/>
    <cellStyle name="20% - Énfasis5 2 8 2 2" xfId="15205" xr:uid="{768AADB3-61FE-41D4-ADD7-1AF848E70217}"/>
    <cellStyle name="20% - Énfasis5 2 8 2 2 2" xfId="15206" xr:uid="{A2C3CB0F-1D2D-4C6A-9D03-80BD11CA2707}"/>
    <cellStyle name="20% - Énfasis5 2 8 2 2 2 2" xfId="15207" xr:uid="{A52ABC39-E211-4D60-BE8E-7F679D958D87}"/>
    <cellStyle name="20% - Énfasis5 2 8 2 2 2 2 2" xfId="15208" xr:uid="{4E782563-155B-4DCE-9221-9A728F981441}"/>
    <cellStyle name="20% - Énfasis5 2 8 2 2 2 2 2 2" xfId="15209" xr:uid="{87B0ABDF-6005-495D-AB93-092FF84D6715}"/>
    <cellStyle name="20% - Énfasis5 2 8 2 2 2 2 2 2 2" xfId="15210" xr:uid="{D9E44C9D-04BF-490E-89C4-5CA0937331ED}"/>
    <cellStyle name="20% - Énfasis5 2 8 2 2 2 2 2 3" xfId="15211" xr:uid="{05FABD7C-7F10-47DE-B6A0-04AECFE4AF8B}"/>
    <cellStyle name="20% - Énfasis5 2 8 2 2 2 2 3" xfId="15212" xr:uid="{502DBC68-DA48-49B9-895F-C406B2B22421}"/>
    <cellStyle name="20% - Énfasis5 2 8 2 2 2 2 3 2" xfId="15213" xr:uid="{368F18EC-5333-4DF9-AD89-8369C58A8357}"/>
    <cellStyle name="20% - Énfasis5 2 8 2 2 2 2 4" xfId="15214" xr:uid="{578B0280-3BB5-4EAF-BEDD-AEBD2CD367DA}"/>
    <cellStyle name="20% - Énfasis5 2 8 2 2 2 3" xfId="15215" xr:uid="{0A01CA92-9C4E-45D6-BE67-1C55CA37752E}"/>
    <cellStyle name="20% - Énfasis5 2 8 2 2 2 3 2" xfId="15216" xr:uid="{C37B2102-E680-4A86-BAFE-DD06D8452005}"/>
    <cellStyle name="20% - Énfasis5 2 8 2 2 2 3 2 2" xfId="15217" xr:uid="{2EB55039-97FC-448E-9493-8B11B06D2EF8}"/>
    <cellStyle name="20% - Énfasis5 2 8 2 2 2 3 3" xfId="15218" xr:uid="{27B542E4-0387-4A2B-A6BF-54219C33503D}"/>
    <cellStyle name="20% - Énfasis5 2 8 2 2 2 4" xfId="15219" xr:uid="{3894415D-7233-420A-8DC0-2F4D4F8FAD92}"/>
    <cellStyle name="20% - Énfasis5 2 8 2 2 2 4 2" xfId="15220" xr:uid="{B822AA6F-8E42-405C-93F4-0668BB9CE7FD}"/>
    <cellStyle name="20% - Énfasis5 2 8 2 2 2 5" xfId="15221" xr:uid="{FEEE38BD-6430-4060-9B5B-2011920DBD14}"/>
    <cellStyle name="20% - Énfasis5 2 8 2 2 3" xfId="15222" xr:uid="{409D3B2A-43A9-414E-966F-B15E82F341C1}"/>
    <cellStyle name="20% - Énfasis5 2 8 2 2 3 2" xfId="15223" xr:uid="{66330810-D665-4642-81DA-355BCBEE9B28}"/>
    <cellStyle name="20% - Énfasis5 2 8 2 2 3 2 2" xfId="15224" xr:uid="{45544C03-8095-4E07-97DE-AAA7F16F371C}"/>
    <cellStyle name="20% - Énfasis5 2 8 2 2 3 2 2 2" xfId="15225" xr:uid="{05EF2DC6-04F4-4D0F-800C-48446B296CDC}"/>
    <cellStyle name="20% - Énfasis5 2 8 2 2 3 2 3" xfId="15226" xr:uid="{2E3EC937-1A2D-452C-A0B5-1F7BBCA301AB}"/>
    <cellStyle name="20% - Énfasis5 2 8 2 2 3 3" xfId="15227" xr:uid="{8105E061-1D01-4762-8130-3BF04CA3278B}"/>
    <cellStyle name="20% - Énfasis5 2 8 2 2 3 3 2" xfId="15228" xr:uid="{5D7912C8-C53C-47F9-A04E-128A4E05085B}"/>
    <cellStyle name="20% - Énfasis5 2 8 2 2 3 4" xfId="15229" xr:uid="{E136703E-BD75-49BA-B7CD-214E1C10A4B3}"/>
    <cellStyle name="20% - Énfasis5 2 8 2 2 4" xfId="15230" xr:uid="{DABD049E-02FC-4C85-B1B1-889069902827}"/>
    <cellStyle name="20% - Énfasis5 2 8 2 2 4 2" xfId="15231" xr:uid="{C0BCE9E1-6752-4DBD-BEB4-93DFBDAC5559}"/>
    <cellStyle name="20% - Énfasis5 2 8 2 2 4 2 2" xfId="15232" xr:uid="{F4394EFF-8FE3-4BF8-A9E5-94B5A11C626B}"/>
    <cellStyle name="20% - Énfasis5 2 8 2 2 4 3" xfId="15233" xr:uid="{035C20A6-9AA9-4143-9961-2BDAABA83D07}"/>
    <cellStyle name="20% - Énfasis5 2 8 2 2 5" xfId="15234" xr:uid="{5A69C9E1-E90A-4919-9D67-DE82172AE5D3}"/>
    <cellStyle name="20% - Énfasis5 2 8 2 2 5 2" xfId="15235" xr:uid="{52208923-0DCA-423B-8899-C36A5401972C}"/>
    <cellStyle name="20% - Énfasis5 2 8 2 2 6" xfId="15236" xr:uid="{3D52C649-36A8-4FE5-8398-15F82F1F6D47}"/>
    <cellStyle name="20% - Énfasis5 2 8 2 3" xfId="15237" xr:uid="{EF8079FB-91F5-4B44-A047-BCECE2B7BDAA}"/>
    <cellStyle name="20% - Énfasis5 2 8 2 3 2" xfId="15238" xr:uid="{B5A96767-997F-44A6-90E6-9A0702910483}"/>
    <cellStyle name="20% - Énfasis5 2 8 2 3 2 2" xfId="15239" xr:uid="{B2B8B72C-8F35-4944-A5E3-9C967D61660C}"/>
    <cellStyle name="20% - Énfasis5 2 8 2 3 2 2 2" xfId="15240" xr:uid="{8701FC5F-B0C0-48F2-8640-B5801D2F10C4}"/>
    <cellStyle name="20% - Énfasis5 2 8 2 3 2 2 2 2" xfId="15241" xr:uid="{E3E98743-4473-495C-8865-7FD9F775C8B0}"/>
    <cellStyle name="20% - Énfasis5 2 8 2 3 2 2 3" xfId="15242" xr:uid="{41F81874-95A8-43C6-8EA7-5756A88FA69E}"/>
    <cellStyle name="20% - Énfasis5 2 8 2 3 2 3" xfId="15243" xr:uid="{207329BA-E314-4823-B896-56191CA88A31}"/>
    <cellStyle name="20% - Énfasis5 2 8 2 3 2 3 2" xfId="15244" xr:uid="{D7E7F9C9-12A8-4895-B6C2-DA6BFEE512CB}"/>
    <cellStyle name="20% - Énfasis5 2 8 2 3 2 4" xfId="15245" xr:uid="{540FD61A-4350-4592-AF4C-4963C8F950A2}"/>
    <cellStyle name="20% - Énfasis5 2 8 2 3 3" xfId="15246" xr:uid="{BAF2B865-333E-4437-BAE0-5C074FD17BDC}"/>
    <cellStyle name="20% - Énfasis5 2 8 2 3 3 2" xfId="15247" xr:uid="{612ED14D-37B5-48BC-9F3F-F4FCF056D642}"/>
    <cellStyle name="20% - Énfasis5 2 8 2 3 3 2 2" xfId="15248" xr:uid="{C5CF28C0-0572-4B9F-BD88-D9481A99037F}"/>
    <cellStyle name="20% - Énfasis5 2 8 2 3 3 3" xfId="15249" xr:uid="{3A74AB79-866B-418F-B26E-D4BFE71CAF54}"/>
    <cellStyle name="20% - Énfasis5 2 8 2 3 4" xfId="15250" xr:uid="{CE1100BC-5082-4817-A555-4D830A78EE2E}"/>
    <cellStyle name="20% - Énfasis5 2 8 2 3 4 2" xfId="15251" xr:uid="{5A991EA6-4487-48B0-B8C5-1D8A6702474E}"/>
    <cellStyle name="20% - Énfasis5 2 8 2 3 5" xfId="15252" xr:uid="{2CEE2565-3A4E-4F2B-9AC3-9EFDA85B079A}"/>
    <cellStyle name="20% - Énfasis5 2 8 2 4" xfId="15253" xr:uid="{A451AFED-CD15-4850-A1DC-02194A0B7E43}"/>
    <cellStyle name="20% - Énfasis5 2 8 2 4 2" xfId="15254" xr:uid="{4608A57F-8033-44D6-A162-F36CBA2E123B}"/>
    <cellStyle name="20% - Énfasis5 2 8 2 4 2 2" xfId="15255" xr:uid="{158ADF71-A5DC-49EF-ABD1-8588B4651B64}"/>
    <cellStyle name="20% - Énfasis5 2 8 2 4 2 2 2" xfId="15256" xr:uid="{2E95AC91-3D47-45C2-A28E-9B8EC71164B3}"/>
    <cellStyle name="20% - Énfasis5 2 8 2 4 2 3" xfId="15257" xr:uid="{7DAB674B-6863-44B4-B121-73786CC56D67}"/>
    <cellStyle name="20% - Énfasis5 2 8 2 4 3" xfId="15258" xr:uid="{236F333A-7CB1-4E88-8581-829244AA24C5}"/>
    <cellStyle name="20% - Énfasis5 2 8 2 4 3 2" xfId="15259" xr:uid="{4568CE98-6789-4933-8683-B3E55D117643}"/>
    <cellStyle name="20% - Énfasis5 2 8 2 4 4" xfId="15260" xr:uid="{2F3FB735-6474-400C-8F5E-E539F3B226D6}"/>
    <cellStyle name="20% - Énfasis5 2 8 2 5" xfId="15261" xr:uid="{748BFF1B-8A88-4648-AE95-406FDF26B22C}"/>
    <cellStyle name="20% - Énfasis5 2 8 2 5 2" xfId="15262" xr:uid="{85DF7F97-2A72-4AFA-8224-DE4EBF6CF07C}"/>
    <cellStyle name="20% - Énfasis5 2 8 2 5 2 2" xfId="15263" xr:uid="{A0991791-57DD-4F3E-8DBC-8963BDF0E04F}"/>
    <cellStyle name="20% - Énfasis5 2 8 2 5 3" xfId="15264" xr:uid="{0E7E5170-4F44-4D45-AF31-12DA1EF58EE7}"/>
    <cellStyle name="20% - Énfasis5 2 8 2 6" xfId="15265" xr:uid="{03A058A0-DCBF-4AC0-86AA-2564042B0927}"/>
    <cellStyle name="20% - Énfasis5 2 8 2 6 2" xfId="15266" xr:uid="{7B6456B8-5DDA-44B5-B9E4-3195055C6DE8}"/>
    <cellStyle name="20% - Énfasis5 2 8 2 7" xfId="15267" xr:uid="{23B6E90B-4863-473E-8651-0CEC7E7E77D8}"/>
    <cellStyle name="20% - Énfasis5 2 8 3" xfId="15268" xr:uid="{86D2F68A-DD2C-4BFF-B6F8-C4FFEE8710B3}"/>
    <cellStyle name="20% - Énfasis5 2 8 3 2" xfId="15269" xr:uid="{CC98F3AB-39E1-4D0B-A24E-11C3B47ABE78}"/>
    <cellStyle name="20% - Énfasis5 2 8 3 2 2" xfId="15270" xr:uid="{C024AF27-4D5D-49E1-8A6B-227926086D9C}"/>
    <cellStyle name="20% - Énfasis5 2 8 3 2 2 2" xfId="15271" xr:uid="{82C7359D-9524-4F4E-A884-AF199C96406B}"/>
    <cellStyle name="20% - Énfasis5 2 8 3 2 2 2 2" xfId="15272" xr:uid="{4F247C06-3E4B-4782-A8D1-AA8E2989FBB6}"/>
    <cellStyle name="20% - Énfasis5 2 8 3 2 2 2 2 2" xfId="15273" xr:uid="{D45C24E3-8B57-49B3-A372-222BBE9D0DC3}"/>
    <cellStyle name="20% - Énfasis5 2 8 3 2 2 2 3" xfId="15274" xr:uid="{E46ACD0D-DCD9-4FB5-A96F-FBC508AC8120}"/>
    <cellStyle name="20% - Énfasis5 2 8 3 2 2 3" xfId="15275" xr:uid="{544C6269-B75A-496F-B4F3-81DCAD1745AC}"/>
    <cellStyle name="20% - Énfasis5 2 8 3 2 2 3 2" xfId="15276" xr:uid="{ACEF5EBF-8846-4395-96D2-551E06A91354}"/>
    <cellStyle name="20% - Énfasis5 2 8 3 2 2 4" xfId="15277" xr:uid="{176563D9-A4DE-492B-BD26-A66CAF76A806}"/>
    <cellStyle name="20% - Énfasis5 2 8 3 2 3" xfId="15278" xr:uid="{532ED51C-C301-453C-8354-0F4C1933C9AA}"/>
    <cellStyle name="20% - Énfasis5 2 8 3 2 3 2" xfId="15279" xr:uid="{CCDFAB94-29F9-43AC-A357-3DEE46175A00}"/>
    <cellStyle name="20% - Énfasis5 2 8 3 2 3 2 2" xfId="15280" xr:uid="{171D8D74-266D-4AD1-903E-C8227EC1639C}"/>
    <cellStyle name="20% - Énfasis5 2 8 3 2 3 3" xfId="15281" xr:uid="{A46BE676-8D03-42FF-9285-F7BBEBBBCDD3}"/>
    <cellStyle name="20% - Énfasis5 2 8 3 2 4" xfId="15282" xr:uid="{24D3794A-C441-487D-BF1D-7E164B782D83}"/>
    <cellStyle name="20% - Énfasis5 2 8 3 2 4 2" xfId="15283" xr:uid="{57400AB2-4830-4868-A139-9F46F5110EC1}"/>
    <cellStyle name="20% - Énfasis5 2 8 3 2 5" xfId="15284" xr:uid="{C9B53EDE-3D46-4E02-8470-DBC718135161}"/>
    <cellStyle name="20% - Énfasis5 2 8 3 3" xfId="15285" xr:uid="{2724850D-66E8-4AAD-AB9D-B2A436636112}"/>
    <cellStyle name="20% - Énfasis5 2 8 3 3 2" xfId="15286" xr:uid="{D78ABA05-E998-44F5-8BDE-23E7BB47EF4B}"/>
    <cellStyle name="20% - Énfasis5 2 8 3 3 2 2" xfId="15287" xr:uid="{D9EA7960-1EAD-4A0C-A989-274AC4A7FB34}"/>
    <cellStyle name="20% - Énfasis5 2 8 3 3 2 2 2" xfId="15288" xr:uid="{F8602F0C-6401-43AF-A9AA-28F8AE33DED0}"/>
    <cellStyle name="20% - Énfasis5 2 8 3 3 2 3" xfId="15289" xr:uid="{AFF9FBC6-2E23-4DC4-B223-29540B4C358E}"/>
    <cellStyle name="20% - Énfasis5 2 8 3 3 3" xfId="15290" xr:uid="{A58B0A06-BF0A-4807-87F7-BEC8DB8924D1}"/>
    <cellStyle name="20% - Énfasis5 2 8 3 3 3 2" xfId="15291" xr:uid="{311B26B6-CCC2-4C0B-A739-2025474B5664}"/>
    <cellStyle name="20% - Énfasis5 2 8 3 3 4" xfId="15292" xr:uid="{806696D0-3B7F-465C-9E3A-BD65B5F71B69}"/>
    <cellStyle name="20% - Énfasis5 2 8 3 4" xfId="15293" xr:uid="{EA3C1415-04E3-4CD1-873D-AB4B41170534}"/>
    <cellStyle name="20% - Énfasis5 2 8 3 4 2" xfId="15294" xr:uid="{BCDCED0A-468C-4EA5-B945-3A7F3F5CA9E7}"/>
    <cellStyle name="20% - Énfasis5 2 8 3 4 2 2" xfId="15295" xr:uid="{CDC1671B-8089-445B-8A36-A89233D6DEA8}"/>
    <cellStyle name="20% - Énfasis5 2 8 3 4 3" xfId="15296" xr:uid="{23A83567-A274-42BE-AA79-60BDDD9CA648}"/>
    <cellStyle name="20% - Énfasis5 2 8 3 5" xfId="15297" xr:uid="{68A0691C-9140-4626-8D94-5FB903EE2AAC}"/>
    <cellStyle name="20% - Énfasis5 2 8 3 5 2" xfId="15298" xr:uid="{917F6D0E-597C-4CDE-B883-AE2BD9EDEAEB}"/>
    <cellStyle name="20% - Énfasis5 2 8 3 6" xfId="15299" xr:uid="{851FBC90-ABF8-467A-B4E7-97286B5B4170}"/>
    <cellStyle name="20% - Énfasis5 2 8 4" xfId="15300" xr:uid="{5224343B-492B-4A24-B096-EDEE576513E3}"/>
    <cellStyle name="20% - Énfasis5 2 8 4 2" xfId="15301" xr:uid="{BAA7F29B-A621-42D7-89BC-ACC410F500AB}"/>
    <cellStyle name="20% - Énfasis5 2 8 4 2 2" xfId="15302" xr:uid="{DF7FBF62-CB96-41BB-93C3-07D42D601ADA}"/>
    <cellStyle name="20% - Énfasis5 2 8 4 2 2 2" xfId="15303" xr:uid="{D1AF85C2-F484-4B61-9BE5-0F0C3E2A67CA}"/>
    <cellStyle name="20% - Énfasis5 2 8 4 2 2 2 2" xfId="15304" xr:uid="{AF6C84AF-52BD-4BAC-923C-6A87904FF782}"/>
    <cellStyle name="20% - Énfasis5 2 8 4 2 2 3" xfId="15305" xr:uid="{E134D67C-B9F1-4AEC-A276-89CB9BBE666D}"/>
    <cellStyle name="20% - Énfasis5 2 8 4 2 3" xfId="15306" xr:uid="{22C6C44F-5458-4EC0-9C26-50099268D272}"/>
    <cellStyle name="20% - Énfasis5 2 8 4 2 3 2" xfId="15307" xr:uid="{F186D7F9-E546-47A9-B40B-E6D365E8180F}"/>
    <cellStyle name="20% - Énfasis5 2 8 4 2 4" xfId="15308" xr:uid="{15F72A77-9A94-4D12-B75F-FDA127FC4674}"/>
    <cellStyle name="20% - Énfasis5 2 8 4 3" xfId="15309" xr:uid="{14ECBE21-F480-4DF4-8360-F318C7B73250}"/>
    <cellStyle name="20% - Énfasis5 2 8 4 3 2" xfId="15310" xr:uid="{E5903395-B5AE-425F-AB09-EA188BB49ADA}"/>
    <cellStyle name="20% - Énfasis5 2 8 4 3 2 2" xfId="15311" xr:uid="{570E755B-5DC2-4364-A558-A8C2938D40CE}"/>
    <cellStyle name="20% - Énfasis5 2 8 4 3 3" xfId="15312" xr:uid="{D9BF8D23-3481-4172-BB7F-8291767A1E7F}"/>
    <cellStyle name="20% - Énfasis5 2 8 4 4" xfId="15313" xr:uid="{A2DFF26E-71F1-41E9-88B5-AA921BBC9041}"/>
    <cellStyle name="20% - Énfasis5 2 8 4 4 2" xfId="15314" xr:uid="{2C2EDAF0-1B80-4768-814E-4ABEDBD470D5}"/>
    <cellStyle name="20% - Énfasis5 2 8 4 5" xfId="15315" xr:uid="{84C747FF-57F7-40C1-AA9D-A4BFFD7668E3}"/>
    <cellStyle name="20% - Énfasis5 2 8 5" xfId="15316" xr:uid="{533FC9C6-4E77-4694-8B00-649385E6F470}"/>
    <cellStyle name="20% - Énfasis5 2 8 5 2" xfId="15317" xr:uid="{5C5C8655-47F1-41AB-AF6B-A88388CD7C47}"/>
    <cellStyle name="20% - Énfasis5 2 8 5 2 2" xfId="15318" xr:uid="{7DB01776-980F-47E6-B569-D797498453BE}"/>
    <cellStyle name="20% - Énfasis5 2 8 5 2 2 2" xfId="15319" xr:uid="{5349A112-3165-4B55-9D4B-676F70D49526}"/>
    <cellStyle name="20% - Énfasis5 2 8 5 2 3" xfId="15320" xr:uid="{43039838-B035-4876-A181-B1B8B6AC2270}"/>
    <cellStyle name="20% - Énfasis5 2 8 5 3" xfId="15321" xr:uid="{5CC29BB0-CDCF-4644-A25C-9F6D19AFE4E0}"/>
    <cellStyle name="20% - Énfasis5 2 8 5 3 2" xfId="15322" xr:uid="{1A4835A4-F93E-48A2-BD76-4AFD506582B0}"/>
    <cellStyle name="20% - Énfasis5 2 8 5 4" xfId="15323" xr:uid="{07306481-1380-421A-B982-693C8FF6C6E1}"/>
    <cellStyle name="20% - Énfasis5 2 8 6" xfId="15324" xr:uid="{18591E28-17D6-4A68-B3B1-35149A35C56C}"/>
    <cellStyle name="20% - Énfasis5 2 8 6 2" xfId="15325" xr:uid="{74990D5B-7C3E-44B1-A71A-EB125F10EE1A}"/>
    <cellStyle name="20% - Énfasis5 2 8 6 2 2" xfId="15326" xr:uid="{6368F07B-C89C-4660-AD33-F108AFE74C7A}"/>
    <cellStyle name="20% - Énfasis5 2 8 6 3" xfId="15327" xr:uid="{F06665DE-F8AB-480D-AC9F-998D970C9F7A}"/>
    <cellStyle name="20% - Énfasis5 2 8 7" xfId="15328" xr:uid="{CBF57EC5-90C5-443F-BE70-71A3F415F69A}"/>
    <cellStyle name="20% - Énfasis5 2 8 7 2" xfId="15329" xr:uid="{40FA9DD5-56D9-419C-BA9F-79EE9EA2A0E5}"/>
    <cellStyle name="20% - Énfasis5 2 8 8" xfId="15330" xr:uid="{DD3621A2-F14B-4661-BD1B-BB9A23F58057}"/>
    <cellStyle name="20% - Énfasis5 2 9" xfId="15331" xr:uid="{0DEA8149-165F-4942-922C-5700F5813D6F}"/>
    <cellStyle name="20% - Énfasis5 2 9 2" xfId="15332" xr:uid="{D2E2A501-EB97-4090-9152-BE5428EB561D}"/>
    <cellStyle name="20% - Énfasis5 2 9 2 2" xfId="15333" xr:uid="{DFDE2F2A-3B77-41C8-990E-2C8229F0BD32}"/>
    <cellStyle name="20% - Énfasis5 2 9 2 2 2" xfId="15334" xr:uid="{E0C2141E-D22B-4917-B0DF-15C52A2A0C21}"/>
    <cellStyle name="20% - Énfasis5 2 9 2 2 2 2" xfId="15335" xr:uid="{4A1CDE1C-2669-47C0-88A6-266F4FF61000}"/>
    <cellStyle name="20% - Énfasis5 2 9 2 2 2 2 2" xfId="15336" xr:uid="{411465EF-035E-4272-AE6F-E783A23B7E52}"/>
    <cellStyle name="20% - Énfasis5 2 9 2 2 2 2 2 2" xfId="15337" xr:uid="{6EB4643A-5893-4379-85B7-8D1F08188016}"/>
    <cellStyle name="20% - Énfasis5 2 9 2 2 2 2 2 2 2" xfId="15338" xr:uid="{012B7F32-E348-4107-815F-593362E6516A}"/>
    <cellStyle name="20% - Énfasis5 2 9 2 2 2 2 2 3" xfId="15339" xr:uid="{D25D7548-3979-4FFB-A110-82046272FC67}"/>
    <cellStyle name="20% - Énfasis5 2 9 2 2 2 2 3" xfId="15340" xr:uid="{FED7B4BA-EBCD-4468-9C28-DB573B8E2867}"/>
    <cellStyle name="20% - Énfasis5 2 9 2 2 2 2 3 2" xfId="15341" xr:uid="{2A60FE66-984C-4510-BF96-FDF9AA5A0508}"/>
    <cellStyle name="20% - Énfasis5 2 9 2 2 2 2 4" xfId="15342" xr:uid="{3A617332-8113-4BFA-AE28-8FA58939B6E9}"/>
    <cellStyle name="20% - Énfasis5 2 9 2 2 2 3" xfId="15343" xr:uid="{CED35611-6BD3-4AD8-8460-EE421A756574}"/>
    <cellStyle name="20% - Énfasis5 2 9 2 2 2 3 2" xfId="15344" xr:uid="{07F4A09F-9B01-4630-BEC0-B40C26A1A1E0}"/>
    <cellStyle name="20% - Énfasis5 2 9 2 2 2 3 2 2" xfId="15345" xr:uid="{E5463C53-1722-4892-A412-0B7E079B5A5D}"/>
    <cellStyle name="20% - Énfasis5 2 9 2 2 2 3 3" xfId="15346" xr:uid="{CFC17255-61C4-487F-AA63-D1C25DACF74D}"/>
    <cellStyle name="20% - Énfasis5 2 9 2 2 2 4" xfId="15347" xr:uid="{B79B132B-8E6B-4712-8145-FA1FDAFD8350}"/>
    <cellStyle name="20% - Énfasis5 2 9 2 2 2 4 2" xfId="15348" xr:uid="{E3947791-5D51-48BB-9A32-CA67C92F65D9}"/>
    <cellStyle name="20% - Énfasis5 2 9 2 2 2 5" xfId="15349" xr:uid="{371AC3D0-3B9B-424E-B067-6878922EE082}"/>
    <cellStyle name="20% - Énfasis5 2 9 2 2 3" xfId="15350" xr:uid="{A6F1EF7A-DF73-4140-8A70-CB4C5CE206A4}"/>
    <cellStyle name="20% - Énfasis5 2 9 2 2 3 2" xfId="15351" xr:uid="{063C4CC2-2BC0-433F-A170-8BE369F39AFE}"/>
    <cellStyle name="20% - Énfasis5 2 9 2 2 3 2 2" xfId="15352" xr:uid="{50AD9469-417F-4EDE-AB1B-B8DC853C47AB}"/>
    <cellStyle name="20% - Énfasis5 2 9 2 2 3 2 2 2" xfId="15353" xr:uid="{835DB7B5-ED69-4FD6-9BAB-314EE2FA1DCE}"/>
    <cellStyle name="20% - Énfasis5 2 9 2 2 3 2 3" xfId="15354" xr:uid="{9240C52F-4B76-47C6-8929-799C3D1A8A7E}"/>
    <cellStyle name="20% - Énfasis5 2 9 2 2 3 3" xfId="15355" xr:uid="{CFAA80F2-B13A-4797-8C94-F76F1BD4E42C}"/>
    <cellStyle name="20% - Énfasis5 2 9 2 2 3 3 2" xfId="15356" xr:uid="{05F0741A-FFA0-4BF6-B637-C76930D49F5B}"/>
    <cellStyle name="20% - Énfasis5 2 9 2 2 3 4" xfId="15357" xr:uid="{DC87E1D9-08A9-416C-99D5-9FEB32AD428F}"/>
    <cellStyle name="20% - Énfasis5 2 9 2 2 4" xfId="15358" xr:uid="{72B585F0-E4D4-40B0-8025-28527793875F}"/>
    <cellStyle name="20% - Énfasis5 2 9 2 2 4 2" xfId="15359" xr:uid="{C27119EE-F01A-4974-AB62-4403CDF1E737}"/>
    <cellStyle name="20% - Énfasis5 2 9 2 2 4 2 2" xfId="15360" xr:uid="{A9133E51-EDCF-450F-A165-D57BE5583D38}"/>
    <cellStyle name="20% - Énfasis5 2 9 2 2 4 3" xfId="15361" xr:uid="{A2203A22-DC0E-4EA6-89C6-2BA48FEFF5AC}"/>
    <cellStyle name="20% - Énfasis5 2 9 2 2 5" xfId="15362" xr:uid="{2C51397E-8BBD-4F55-8E3E-B972C1577E8E}"/>
    <cellStyle name="20% - Énfasis5 2 9 2 2 5 2" xfId="15363" xr:uid="{F1A48D26-656E-46B8-AC07-D2CF531F6A38}"/>
    <cellStyle name="20% - Énfasis5 2 9 2 2 6" xfId="15364" xr:uid="{C9C8B544-95E9-4A03-A6C6-C7A0890EAB85}"/>
    <cellStyle name="20% - Énfasis5 2 9 2 3" xfId="15365" xr:uid="{A81219A9-03D1-4E17-92F2-6123FD02827A}"/>
    <cellStyle name="20% - Énfasis5 2 9 2 3 2" xfId="15366" xr:uid="{7D0FDDDE-32FA-4D68-A0B9-17EFA7262EB7}"/>
    <cellStyle name="20% - Énfasis5 2 9 2 3 2 2" xfId="15367" xr:uid="{73165B40-89CB-4914-8041-8E85CCCCD2FF}"/>
    <cellStyle name="20% - Énfasis5 2 9 2 3 2 2 2" xfId="15368" xr:uid="{6B17DFF9-6D36-44AA-9A99-C524E765AFB2}"/>
    <cellStyle name="20% - Énfasis5 2 9 2 3 2 2 2 2" xfId="15369" xr:uid="{F7DFE664-7B2E-4EB8-987B-73B9A154E0E1}"/>
    <cellStyle name="20% - Énfasis5 2 9 2 3 2 2 3" xfId="15370" xr:uid="{E892711E-334C-44D2-BB9E-7605E2790173}"/>
    <cellStyle name="20% - Énfasis5 2 9 2 3 2 3" xfId="15371" xr:uid="{8EE41718-D201-48B6-9994-6843453D4036}"/>
    <cellStyle name="20% - Énfasis5 2 9 2 3 2 3 2" xfId="15372" xr:uid="{D785070F-B914-4C6D-B692-FB99F378458E}"/>
    <cellStyle name="20% - Énfasis5 2 9 2 3 2 4" xfId="15373" xr:uid="{616E95C4-96CD-4DCA-B5F7-7BDD7E021711}"/>
    <cellStyle name="20% - Énfasis5 2 9 2 3 3" xfId="15374" xr:uid="{EC540156-47B2-4444-B744-15D25C20437F}"/>
    <cellStyle name="20% - Énfasis5 2 9 2 3 3 2" xfId="15375" xr:uid="{BDA9CBD1-CEB1-4101-A74F-E68EFF2266DD}"/>
    <cellStyle name="20% - Énfasis5 2 9 2 3 3 2 2" xfId="15376" xr:uid="{49E578B3-233C-4D2B-AFF6-D7D03ECFC546}"/>
    <cellStyle name="20% - Énfasis5 2 9 2 3 3 3" xfId="15377" xr:uid="{C5D25065-5BE3-49C0-9399-C1A2C2EF1D5F}"/>
    <cellStyle name="20% - Énfasis5 2 9 2 3 4" xfId="15378" xr:uid="{9EF0F028-833F-4C6D-9AF5-76E3A45512B3}"/>
    <cellStyle name="20% - Énfasis5 2 9 2 3 4 2" xfId="15379" xr:uid="{D36D1B16-D579-4467-90F6-01889900A3E2}"/>
    <cellStyle name="20% - Énfasis5 2 9 2 3 5" xfId="15380" xr:uid="{9DA74973-6D38-4A81-BAE6-D1BB8E7AA49E}"/>
    <cellStyle name="20% - Énfasis5 2 9 2 4" xfId="15381" xr:uid="{AAD03599-0660-41B5-BAC6-EFFDF3BDC2F6}"/>
    <cellStyle name="20% - Énfasis5 2 9 2 4 2" xfId="15382" xr:uid="{C9171071-6A53-4A14-B5CC-6963DBE9DE7D}"/>
    <cellStyle name="20% - Énfasis5 2 9 2 4 2 2" xfId="15383" xr:uid="{43279096-3968-42F9-805F-6D7B8A751E55}"/>
    <cellStyle name="20% - Énfasis5 2 9 2 4 2 2 2" xfId="15384" xr:uid="{DB35C5CB-E2B0-46FC-80BE-1D8FCE9CEE48}"/>
    <cellStyle name="20% - Énfasis5 2 9 2 4 2 3" xfId="15385" xr:uid="{A91F8CFF-B569-40CD-8C02-4A9149AD9778}"/>
    <cellStyle name="20% - Énfasis5 2 9 2 4 3" xfId="15386" xr:uid="{8570EF21-3A00-40A3-ACAE-A6536B164E37}"/>
    <cellStyle name="20% - Énfasis5 2 9 2 4 3 2" xfId="15387" xr:uid="{FBC933A9-8E6E-48A2-BE11-637ADD503117}"/>
    <cellStyle name="20% - Énfasis5 2 9 2 4 4" xfId="15388" xr:uid="{4ACAA8F9-8CD4-4B30-8BF4-1907EE03D808}"/>
    <cellStyle name="20% - Énfasis5 2 9 2 5" xfId="15389" xr:uid="{4698F6B3-990A-429C-9A18-A7E2554DD677}"/>
    <cellStyle name="20% - Énfasis5 2 9 2 5 2" xfId="15390" xr:uid="{3E2C23AF-E4FC-4789-9438-938288C95DDD}"/>
    <cellStyle name="20% - Énfasis5 2 9 2 5 2 2" xfId="15391" xr:uid="{89DB00F2-293E-4845-8AF2-30AF97E3314D}"/>
    <cellStyle name="20% - Énfasis5 2 9 2 5 3" xfId="15392" xr:uid="{2AF08F74-28C2-42BA-A0C7-0E722160C0F1}"/>
    <cellStyle name="20% - Énfasis5 2 9 2 6" xfId="15393" xr:uid="{740B0735-2BB9-4FB7-AE20-563B49F3BF52}"/>
    <cellStyle name="20% - Énfasis5 2 9 2 6 2" xfId="15394" xr:uid="{43529CE3-3837-4737-8E05-78843D50FF66}"/>
    <cellStyle name="20% - Énfasis5 2 9 2 7" xfId="15395" xr:uid="{E057BFD8-9228-4598-AF7D-D1BBDF618F99}"/>
    <cellStyle name="20% - Énfasis5 2 9 3" xfId="15396" xr:uid="{C6D64F57-0685-4FB4-A154-D60030A7A326}"/>
    <cellStyle name="20% - Énfasis5 2 9 3 2" xfId="15397" xr:uid="{0024A956-DF07-49FD-A2FB-95D7DC1EBCEC}"/>
    <cellStyle name="20% - Énfasis5 2 9 3 2 2" xfId="15398" xr:uid="{77F36C3F-3F21-45DA-B415-95FFBA6B0BF8}"/>
    <cellStyle name="20% - Énfasis5 2 9 3 2 2 2" xfId="15399" xr:uid="{725C28E1-D0BC-41F6-B1CB-2D86EA4BD680}"/>
    <cellStyle name="20% - Énfasis5 2 9 3 2 2 2 2" xfId="15400" xr:uid="{2C2A1C4F-94B2-4277-9F81-25A9765CA1AA}"/>
    <cellStyle name="20% - Énfasis5 2 9 3 2 2 2 2 2" xfId="15401" xr:uid="{305054BB-663A-4FFC-A9A4-ED1AA9A49272}"/>
    <cellStyle name="20% - Énfasis5 2 9 3 2 2 2 3" xfId="15402" xr:uid="{A0348143-C6A1-470D-B7A4-321DF1768528}"/>
    <cellStyle name="20% - Énfasis5 2 9 3 2 2 3" xfId="15403" xr:uid="{FF007E77-B672-407A-8700-2DA579B8B936}"/>
    <cellStyle name="20% - Énfasis5 2 9 3 2 2 3 2" xfId="15404" xr:uid="{AD98054E-18BF-4A5A-84EE-2154DA61E36F}"/>
    <cellStyle name="20% - Énfasis5 2 9 3 2 2 4" xfId="15405" xr:uid="{BE4C0181-FA5B-4E43-B92C-64B48E13FF7B}"/>
    <cellStyle name="20% - Énfasis5 2 9 3 2 3" xfId="15406" xr:uid="{41B5584B-6588-4C28-BC6B-1599FB25DB68}"/>
    <cellStyle name="20% - Énfasis5 2 9 3 2 3 2" xfId="15407" xr:uid="{72EB89BC-EC7F-468B-9482-83F14573C1AB}"/>
    <cellStyle name="20% - Énfasis5 2 9 3 2 3 2 2" xfId="15408" xr:uid="{076EAC5A-FAA1-40E6-A129-3CDD9462DEE0}"/>
    <cellStyle name="20% - Énfasis5 2 9 3 2 3 3" xfId="15409" xr:uid="{EE340075-AF7F-4510-B30D-F16309E0ECE1}"/>
    <cellStyle name="20% - Énfasis5 2 9 3 2 4" xfId="15410" xr:uid="{2A18C278-200D-4D17-928F-DB9E883E882C}"/>
    <cellStyle name="20% - Énfasis5 2 9 3 2 4 2" xfId="15411" xr:uid="{E765AB22-13F4-465E-9A3F-9A0E3051E441}"/>
    <cellStyle name="20% - Énfasis5 2 9 3 2 5" xfId="15412" xr:uid="{89F25D4D-A420-4F93-88D1-A5AF0F768829}"/>
    <cellStyle name="20% - Énfasis5 2 9 3 3" xfId="15413" xr:uid="{5799DF28-C47F-4C4C-8780-D42420C7D474}"/>
    <cellStyle name="20% - Énfasis5 2 9 3 3 2" xfId="15414" xr:uid="{C04EACFB-BCF4-4D0E-85AF-A6AC89C9DE75}"/>
    <cellStyle name="20% - Énfasis5 2 9 3 3 2 2" xfId="15415" xr:uid="{F2717AB7-19ED-4A0B-9714-4BE1D75B819E}"/>
    <cellStyle name="20% - Énfasis5 2 9 3 3 2 2 2" xfId="15416" xr:uid="{A6C8D74B-D7E0-4377-A5B1-404A1E6B6347}"/>
    <cellStyle name="20% - Énfasis5 2 9 3 3 2 3" xfId="15417" xr:uid="{3398017D-6679-4BB1-89FD-BC4362A09907}"/>
    <cellStyle name="20% - Énfasis5 2 9 3 3 3" xfId="15418" xr:uid="{1501D6E2-97B8-4C66-A15A-235E2B75CD80}"/>
    <cellStyle name="20% - Énfasis5 2 9 3 3 3 2" xfId="15419" xr:uid="{4EAA203E-7B89-4F14-94DA-7C7C8BB7D0AE}"/>
    <cellStyle name="20% - Énfasis5 2 9 3 3 4" xfId="15420" xr:uid="{B261BFD0-8736-47D9-B30D-295F339F9FD8}"/>
    <cellStyle name="20% - Énfasis5 2 9 3 4" xfId="15421" xr:uid="{8AC86E03-4063-4796-8000-EBBF6FAD663D}"/>
    <cellStyle name="20% - Énfasis5 2 9 3 4 2" xfId="15422" xr:uid="{DC6D52B2-E45C-47CA-8AFA-BC181A0596C4}"/>
    <cellStyle name="20% - Énfasis5 2 9 3 4 2 2" xfId="15423" xr:uid="{1C955288-4213-47C5-891D-2E34AEE9BDD3}"/>
    <cellStyle name="20% - Énfasis5 2 9 3 4 3" xfId="15424" xr:uid="{40748AF8-7CCB-4FD5-9342-0D83E3EF2ABE}"/>
    <cellStyle name="20% - Énfasis5 2 9 3 5" xfId="15425" xr:uid="{76B9B83A-956E-4E94-BF99-4F8FEF43EEFD}"/>
    <cellStyle name="20% - Énfasis5 2 9 3 5 2" xfId="15426" xr:uid="{220AC5D2-F561-463F-A3B3-24C48F06BCAF}"/>
    <cellStyle name="20% - Énfasis5 2 9 3 6" xfId="15427" xr:uid="{F60733F0-8B35-457C-9D64-5B6265BB69BB}"/>
    <cellStyle name="20% - Énfasis5 2 9 4" xfId="15428" xr:uid="{4EBDD22F-2537-48BA-A5FF-61B2FDFA9631}"/>
    <cellStyle name="20% - Énfasis5 2 9 4 2" xfId="15429" xr:uid="{A5B26D6F-B933-4575-8706-D3DC07F625E9}"/>
    <cellStyle name="20% - Énfasis5 2 9 4 2 2" xfId="15430" xr:uid="{DDB675C4-6D0A-4636-86DA-91400C5178BA}"/>
    <cellStyle name="20% - Énfasis5 2 9 4 2 2 2" xfId="15431" xr:uid="{D583FCFB-EA54-474A-BBDE-F32BEF17DB8E}"/>
    <cellStyle name="20% - Énfasis5 2 9 4 2 2 2 2" xfId="15432" xr:uid="{A6394DB8-5DD0-4880-88E8-98A66CC2DDC5}"/>
    <cellStyle name="20% - Énfasis5 2 9 4 2 2 3" xfId="15433" xr:uid="{441E90E3-8AEB-48DB-B917-667D7CD6B339}"/>
    <cellStyle name="20% - Énfasis5 2 9 4 2 3" xfId="15434" xr:uid="{5B52E406-94E0-44DE-885D-64A7254F1833}"/>
    <cellStyle name="20% - Énfasis5 2 9 4 2 3 2" xfId="15435" xr:uid="{07BAE84D-F377-4738-80D8-E41D0EAAA763}"/>
    <cellStyle name="20% - Énfasis5 2 9 4 2 4" xfId="15436" xr:uid="{31243BFE-48F6-443A-BFC9-2D41CD8E94A2}"/>
    <cellStyle name="20% - Énfasis5 2 9 4 3" xfId="15437" xr:uid="{5285DA4F-179B-47EE-8D7B-784723AAD398}"/>
    <cellStyle name="20% - Énfasis5 2 9 4 3 2" xfId="15438" xr:uid="{408F3341-7A9E-4694-A35A-6390F62E7AD9}"/>
    <cellStyle name="20% - Énfasis5 2 9 4 3 2 2" xfId="15439" xr:uid="{853B6F88-E53C-4B31-9B95-6F9C02649D48}"/>
    <cellStyle name="20% - Énfasis5 2 9 4 3 3" xfId="15440" xr:uid="{4B3D20C1-EADB-4771-BE1F-2E143206C46E}"/>
    <cellStyle name="20% - Énfasis5 2 9 4 4" xfId="15441" xr:uid="{86393428-E182-4F73-98E1-FF36BCBD0CBF}"/>
    <cellStyle name="20% - Énfasis5 2 9 4 4 2" xfId="15442" xr:uid="{57719C67-1BC5-4A5A-BAEC-FE6E6D6FAB69}"/>
    <cellStyle name="20% - Énfasis5 2 9 4 5" xfId="15443" xr:uid="{F047926F-EA7C-4DB4-B51F-A12A0AC2E65F}"/>
    <cellStyle name="20% - Énfasis5 2 9 5" xfId="15444" xr:uid="{FA407756-3291-4B23-BEC8-BA26B65DC560}"/>
    <cellStyle name="20% - Énfasis5 2 9 5 2" xfId="15445" xr:uid="{1B4DBA56-15F9-4511-BAF1-6320482C140E}"/>
    <cellStyle name="20% - Énfasis5 2 9 5 2 2" xfId="15446" xr:uid="{C4B587BB-4238-452C-A519-C39C4B7A688A}"/>
    <cellStyle name="20% - Énfasis5 2 9 5 2 2 2" xfId="15447" xr:uid="{CB63EBEC-5F52-4ACA-A847-6EA4EFE85133}"/>
    <cellStyle name="20% - Énfasis5 2 9 5 2 3" xfId="15448" xr:uid="{693838FC-07BA-47E9-B511-29D34A9ED5C3}"/>
    <cellStyle name="20% - Énfasis5 2 9 5 3" xfId="15449" xr:uid="{5313EE40-F15F-430A-A0F9-8ADDF29C1FAF}"/>
    <cellStyle name="20% - Énfasis5 2 9 5 3 2" xfId="15450" xr:uid="{E1843683-0379-4CA4-955C-91E2BD8BE25D}"/>
    <cellStyle name="20% - Énfasis5 2 9 5 4" xfId="15451" xr:uid="{E5630685-F3A0-45B2-B17F-A6962CCFF1E8}"/>
    <cellStyle name="20% - Énfasis5 2 9 6" xfId="15452" xr:uid="{5C2ED38C-79DD-4073-8338-A60D68374C39}"/>
    <cellStyle name="20% - Énfasis5 2 9 6 2" xfId="15453" xr:uid="{19BA25BE-3863-4D78-BA9F-D50B016DD1B8}"/>
    <cellStyle name="20% - Énfasis5 2 9 6 2 2" xfId="15454" xr:uid="{65D2B690-B795-4A17-9C45-C7FD7F1F74A7}"/>
    <cellStyle name="20% - Énfasis5 2 9 6 3" xfId="15455" xr:uid="{E4D8ED33-C52B-4E03-97CA-022B424940F5}"/>
    <cellStyle name="20% - Énfasis5 2 9 7" xfId="15456" xr:uid="{DC960CFB-9132-4BA5-9913-A0C7B5D3925A}"/>
    <cellStyle name="20% - Énfasis5 2 9 7 2" xfId="15457" xr:uid="{B27F5F9B-F3E6-41DC-91AE-3B9C04679D2A}"/>
    <cellStyle name="20% - Énfasis5 2 9 8" xfId="15458" xr:uid="{183DE378-3FED-410A-886E-B2452FC7F34D}"/>
    <cellStyle name="20% - Énfasis5 20" xfId="15459" xr:uid="{8FB5CB9D-07B3-4572-B6C8-107671000FD1}"/>
    <cellStyle name="20% - Énfasis5 20 2" xfId="15460" xr:uid="{3D2B0423-5C6A-4E5E-B5EE-23F696638B44}"/>
    <cellStyle name="20% - Énfasis5 20 2 2" xfId="15461" xr:uid="{5C6AD26B-CF67-4DE2-98D6-D9DF19D6B22D}"/>
    <cellStyle name="20% - Énfasis5 20 2 2 2" xfId="15462" xr:uid="{05F6D44F-996A-48AB-B4A1-85B2AE2DE45D}"/>
    <cellStyle name="20% - Énfasis5 20 2 2 2 2" xfId="15463" xr:uid="{4C6855B8-890A-4D3C-B3E4-8846E2764F09}"/>
    <cellStyle name="20% - Énfasis5 20 2 2 3" xfId="15464" xr:uid="{78104E1F-95C0-4A8E-A275-610F1F4996E1}"/>
    <cellStyle name="20% - Énfasis5 20 2 3" xfId="15465" xr:uid="{FA9C49E6-D76E-4CD9-9828-830F335A5111}"/>
    <cellStyle name="20% - Énfasis5 20 2 3 2" xfId="15466" xr:uid="{AC51F4DA-5AAF-4CA1-840A-941BFE2765F4}"/>
    <cellStyle name="20% - Énfasis5 20 2 4" xfId="15467" xr:uid="{D5F64E65-FBA3-4DC6-910C-E08B7C81CD31}"/>
    <cellStyle name="20% - Énfasis5 20 3" xfId="15468" xr:uid="{C38F5281-42EC-4BF1-A449-D6B80B553009}"/>
    <cellStyle name="20% - Énfasis5 20 3 2" xfId="15469" xr:uid="{383BB14F-8050-4A9E-B8B2-D2E66EEA2749}"/>
    <cellStyle name="20% - Énfasis5 20 3 2 2" xfId="15470" xr:uid="{81897A12-948F-46A0-9500-68BDF7643FF9}"/>
    <cellStyle name="20% - Énfasis5 20 3 3" xfId="15471" xr:uid="{32DC7B98-4D0B-489D-8333-7BCB9A776E3C}"/>
    <cellStyle name="20% - Énfasis5 20 4" xfId="15472" xr:uid="{F5F56A3A-3713-47D8-B011-1F0C1E0ADDF3}"/>
    <cellStyle name="20% - Énfasis5 20 4 2" xfId="15473" xr:uid="{3278B71B-3BDF-49A1-AA63-7B52244C9A39}"/>
    <cellStyle name="20% - Énfasis5 20 5" xfId="15474" xr:uid="{29710393-BECB-4E2D-B46D-6664F8866427}"/>
    <cellStyle name="20% - Énfasis5 21" xfId="15475" xr:uid="{B86AAC16-4C57-4947-91F5-E08F339F32B0}"/>
    <cellStyle name="20% - Énfasis5 21 2" xfId="15476" xr:uid="{0AC038AC-DB5A-4713-B601-990B342C0F3A}"/>
    <cellStyle name="20% - Énfasis5 21 2 2" xfId="15477" xr:uid="{0A11B808-02CE-4A4C-A7B7-4D6105966000}"/>
    <cellStyle name="20% - Énfasis5 21 2 2 2" xfId="15478" xr:uid="{D7E09D5A-E06F-488B-AC97-C0041CA9DC1B}"/>
    <cellStyle name="20% - Énfasis5 21 2 3" xfId="15479" xr:uid="{AFB1E790-2984-4EB9-99C6-07F379495434}"/>
    <cellStyle name="20% - Énfasis5 21 3" xfId="15480" xr:uid="{C5F618BA-E8B6-4367-9C1C-55C54D8EFFEE}"/>
    <cellStyle name="20% - Énfasis5 21 3 2" xfId="15481" xr:uid="{7B7D8C87-0AA8-40F8-908C-C941EBFCA9A5}"/>
    <cellStyle name="20% - Énfasis5 21 4" xfId="15482" xr:uid="{EDDB641B-E205-43CC-B143-2396510621CB}"/>
    <cellStyle name="20% - Énfasis5 22" xfId="15483" xr:uid="{2C936AAB-C089-4E2E-B63D-142E38CEB10B}"/>
    <cellStyle name="20% - Énfasis5 22 2" xfId="15484" xr:uid="{90F246B1-4471-45B8-812B-13E860DB30FE}"/>
    <cellStyle name="20% - Énfasis5 22 2 2" xfId="15485" xr:uid="{BD30B355-BFD8-4EDE-B83D-C8683BA4C3E3}"/>
    <cellStyle name="20% - Énfasis5 22 2 2 2" xfId="15486" xr:uid="{19698C3B-5507-4517-82C6-71A391B1AEB3}"/>
    <cellStyle name="20% - Énfasis5 22 2 3" xfId="15487" xr:uid="{4BD525A5-AA0F-4DE4-A563-2EDEFFC356EA}"/>
    <cellStyle name="20% - Énfasis5 22 3" xfId="15488" xr:uid="{A0F9ACBD-7CEF-4DA8-8EDF-0ECE697F1022}"/>
    <cellStyle name="20% - Énfasis5 22 3 2" xfId="15489" xr:uid="{06D1B3AC-3D01-4D42-A5BF-929F8652D27E}"/>
    <cellStyle name="20% - Énfasis5 22 4" xfId="15490" xr:uid="{1E36E5F0-4E1B-463B-8C0E-8335DAEA2219}"/>
    <cellStyle name="20% - Énfasis5 23" xfId="15491" xr:uid="{6ECB9374-59D6-40DA-ACF2-2FAFA339C7FA}"/>
    <cellStyle name="20% - Énfasis5 23 2" xfId="15492" xr:uid="{5F2305F6-E13F-414F-A661-7B8EAF04F385}"/>
    <cellStyle name="20% - Énfasis5 23 2 2" xfId="15493" xr:uid="{26ED55CA-42AB-4C0B-99A5-6F4660A1B8F1}"/>
    <cellStyle name="20% - Énfasis5 23 2 2 2" xfId="15494" xr:uid="{0B0177B4-FF80-49B2-B02D-20C156083CEF}"/>
    <cellStyle name="20% - Énfasis5 23 2 3" xfId="15495" xr:uid="{82D56CC2-CEA8-4AEC-AE79-C7C6C2FDC867}"/>
    <cellStyle name="20% - Énfasis5 23 3" xfId="15496" xr:uid="{25BA9F55-4D0B-4EF8-B80D-3CE0EAE5A100}"/>
    <cellStyle name="20% - Énfasis5 23 3 2" xfId="15497" xr:uid="{78487238-BC5D-4987-9D39-065B27DE7571}"/>
    <cellStyle name="20% - Énfasis5 23 4" xfId="15498" xr:uid="{B42B4E0F-553E-4CE3-AC26-635091FD9A83}"/>
    <cellStyle name="20% - Énfasis5 24" xfId="15499" xr:uid="{BC8570D0-73B7-4FB4-8AA6-0F5F88C96614}"/>
    <cellStyle name="20% - Énfasis5 24 2" xfId="15500" xr:uid="{86AEDB8C-5ADA-4B53-96B6-5275D6D11CD1}"/>
    <cellStyle name="20% - Énfasis5 24 2 2" xfId="15501" xr:uid="{822690ED-60D0-4E43-8325-20FB2B9309EA}"/>
    <cellStyle name="20% - Énfasis5 24 3" xfId="15502" xr:uid="{7EA401E6-0EA1-47FE-AEE3-797C5F64CBD2}"/>
    <cellStyle name="20% - Énfasis5 25" xfId="15503" xr:uid="{081C3C50-AFAC-485C-9E5A-289A6526A8BB}"/>
    <cellStyle name="20% - Énfasis5 25 2" xfId="15504" xr:uid="{354357A3-B3E7-4139-822F-B7BB8D204F94}"/>
    <cellStyle name="20% - Énfasis5 26" xfId="15505" xr:uid="{6B91EF3B-D1B0-4484-BB1E-A428DD15D8F9}"/>
    <cellStyle name="20% - Énfasis5 26 2" xfId="15506" xr:uid="{7F74879F-BD0A-44E8-83E2-93CB99D58D4C}"/>
    <cellStyle name="20% - Énfasis5 27" xfId="15507" xr:uid="{150718E3-598E-44C0-8780-68B31BCC1CD3}"/>
    <cellStyle name="20% - Énfasis5 27 2" xfId="15508" xr:uid="{FCAF67CA-45D0-456B-8BE5-2F8E485E7012}"/>
    <cellStyle name="20% - Énfasis5 28" xfId="15509" xr:uid="{BFD3F86D-D657-4E82-BFBE-A3A341158DF6}"/>
    <cellStyle name="20% - Énfasis5 29" xfId="15510" xr:uid="{61813185-E61C-4C09-8B20-7E744B5B970A}"/>
    <cellStyle name="20% - Énfasis5 3" xfId="15511" xr:uid="{9B513078-35F2-472F-9BF3-E2B7894139C7}"/>
    <cellStyle name="20% - Énfasis5 3 10" xfId="15512" xr:uid="{AA062390-2DC1-4BD7-9F2B-C203C509BFA7}"/>
    <cellStyle name="20% - Énfasis5 3 11" xfId="15513" xr:uid="{2A4D68A6-7768-4939-BF72-FBE3F4529426}"/>
    <cellStyle name="20% - Énfasis5 3 12" xfId="15514" xr:uid="{99B33E4A-6DD0-4101-8716-91BA3D5252F5}"/>
    <cellStyle name="20% - Énfasis5 3 2" xfId="15515" xr:uid="{02B29F28-BA64-4E88-84B5-84EB5DD46D80}"/>
    <cellStyle name="20% - Énfasis5 3 2 10" xfId="15516" xr:uid="{E706E807-27EB-4AC2-92CB-824B9BE85DFB}"/>
    <cellStyle name="20% - Énfasis5 3 2 11" xfId="15517" xr:uid="{C4E66177-42E5-497C-9AE1-DF8686E85176}"/>
    <cellStyle name="20% - Énfasis5 3 2 2" xfId="15518" xr:uid="{D822F4C4-2577-48E3-AB1E-480F50735A77}"/>
    <cellStyle name="20% - Énfasis5 3 2 2 10" xfId="15519" xr:uid="{6AD41B3E-A731-45B4-9745-762B86EF507C}"/>
    <cellStyle name="20% - Énfasis5 3 2 2 2" xfId="15520" xr:uid="{3261C34D-170E-4D09-B729-94ECB7C125CE}"/>
    <cellStyle name="20% - Énfasis5 3 2 2 2 2" xfId="15521" xr:uid="{2238F0EF-EEFF-4987-AE38-E6AABE1E081A}"/>
    <cellStyle name="20% - Énfasis5 3 2 2 2 2 2" xfId="15522" xr:uid="{94E451D3-EBBB-4E30-B25B-BF5C71CA051F}"/>
    <cellStyle name="20% - Énfasis5 3 2 2 2 2 2 2" xfId="15523" xr:uid="{D739BA95-CED0-4B6B-88A1-A6027858C3AA}"/>
    <cellStyle name="20% - Énfasis5 3 2 2 2 2 2 2 2" xfId="15524" xr:uid="{E7A0A322-B4E1-424A-AFCA-99D16D461D75}"/>
    <cellStyle name="20% - Énfasis5 3 2 2 2 2 2 3" xfId="15525" xr:uid="{11D0CF94-6FE8-428D-8D59-86E5C109860E}"/>
    <cellStyle name="20% - Énfasis5 3 2 2 2 2 3" xfId="15526" xr:uid="{F1F05137-7076-46C2-B5EF-A05D35B3BCAB}"/>
    <cellStyle name="20% - Énfasis5 3 2 2 2 2 3 2" xfId="15527" xr:uid="{D58D0D7A-346E-4162-A938-5E04AE2C2CE7}"/>
    <cellStyle name="20% - Énfasis5 3 2 2 2 2 4" xfId="15528" xr:uid="{035F7457-A3EE-492B-9AA1-B24C88E56689}"/>
    <cellStyle name="20% - Énfasis5 3 2 2 2 3" xfId="15529" xr:uid="{37BB0808-86F6-4510-A93D-66B164ABEA20}"/>
    <cellStyle name="20% - Énfasis5 3 2 2 2 3 2" xfId="15530" xr:uid="{2166A443-CA8A-4807-B744-9FE1F096DA1E}"/>
    <cellStyle name="20% - Énfasis5 3 2 2 2 3 2 2" xfId="15531" xr:uid="{A37612F2-FBC9-4ED3-9CE2-3AED2ECE8724}"/>
    <cellStyle name="20% - Énfasis5 3 2 2 2 3 3" xfId="15532" xr:uid="{DDFB444E-46ED-41D9-8D7F-EB534F791E8D}"/>
    <cellStyle name="20% - Énfasis5 3 2 2 2 4" xfId="15533" xr:uid="{27FB606C-3E37-419E-BAA1-F3A419F698D4}"/>
    <cellStyle name="20% - Énfasis5 3 2 2 2 4 2" xfId="15534" xr:uid="{50EEF1E0-A4FB-40C2-BDA8-84A9654614AD}"/>
    <cellStyle name="20% - Énfasis5 3 2 2 2 5" xfId="15535" xr:uid="{196F4FF6-93D6-4EE7-8AD3-DB7CDF09DADE}"/>
    <cellStyle name="20% - Énfasis5 3 2 2 2 6" xfId="15536" xr:uid="{E47DD262-AA8E-4227-B9C8-F28432049F7E}"/>
    <cellStyle name="20% - Énfasis5 3 2 2 2 7" xfId="15537" xr:uid="{8BE1B34D-782F-4EC5-AE72-AEB84E3726C3}"/>
    <cellStyle name="20% - Énfasis5 3 2 2 2 8" xfId="15538" xr:uid="{A560A9CB-A202-48B0-A028-0C1F517DD130}"/>
    <cellStyle name="20% - Énfasis5 3 2 2 2 9" xfId="15539" xr:uid="{FE0DC783-9B21-485D-AA56-87F1B8381495}"/>
    <cellStyle name="20% - Énfasis5 3 2 2 2_37. RESULTADO NEGOCIOS YOY" xfId="15540" xr:uid="{CA078FF0-6AE1-4894-843B-50886518E46C}"/>
    <cellStyle name="20% - Énfasis5 3 2 2 3" xfId="15541" xr:uid="{9B67BCDC-8749-4637-B785-D912333C662F}"/>
    <cellStyle name="20% - Énfasis5 3 2 2 3 2" xfId="15542" xr:uid="{A1F4FF23-6BCF-4518-A619-07AFDD567AD1}"/>
    <cellStyle name="20% - Énfasis5 3 2 2 3 2 2" xfId="15543" xr:uid="{C004C0E9-FE49-4376-A4CE-0A5748C3F68F}"/>
    <cellStyle name="20% - Énfasis5 3 2 2 3 2 2 2" xfId="15544" xr:uid="{9872EFE3-6FB5-473D-913D-95D93CFAED3C}"/>
    <cellStyle name="20% - Énfasis5 3 2 2 3 2 3" xfId="15545" xr:uid="{0385B3C2-6BCA-4CA9-B533-B73882032B83}"/>
    <cellStyle name="20% - Énfasis5 3 2 2 3 3" xfId="15546" xr:uid="{52B1BCBB-8780-4C26-AE4A-1619F7B29C1E}"/>
    <cellStyle name="20% - Énfasis5 3 2 2 3 3 2" xfId="15547" xr:uid="{5E8D00AB-C406-48DC-B0B2-987ABC241EEE}"/>
    <cellStyle name="20% - Énfasis5 3 2 2 3 4" xfId="15548" xr:uid="{27EC5FE8-4EF8-4534-894E-E50D3803B96E}"/>
    <cellStyle name="20% - Énfasis5 3 2 2 4" xfId="15549" xr:uid="{08772B80-2063-48D6-91F5-2B4849C7AF99}"/>
    <cellStyle name="20% - Énfasis5 3 2 2 4 2" xfId="15550" xr:uid="{2279329F-349B-4B8A-A326-2C7C5447D5D4}"/>
    <cellStyle name="20% - Énfasis5 3 2 2 4 2 2" xfId="15551" xr:uid="{EC0197D8-600E-43B0-8850-F86B936F3162}"/>
    <cellStyle name="20% - Énfasis5 3 2 2 4 3" xfId="15552" xr:uid="{8F4F33C4-0BA7-4395-BD7E-9557DBB8A2B5}"/>
    <cellStyle name="20% - Énfasis5 3 2 2 5" xfId="15553" xr:uid="{39266F6D-0223-4D1C-B9FF-AC98B7707315}"/>
    <cellStyle name="20% - Énfasis5 3 2 2 5 2" xfId="15554" xr:uid="{4DC09589-F796-4FAF-9496-CF0B3612027F}"/>
    <cellStyle name="20% - Énfasis5 3 2 2 6" xfId="15555" xr:uid="{F879A882-EC55-4B49-8E58-FE3BF8860590}"/>
    <cellStyle name="20% - Énfasis5 3 2 2 7" xfId="15556" xr:uid="{9FFCF78F-82D7-485A-BC01-57442244A9BB}"/>
    <cellStyle name="20% - Énfasis5 3 2 2 8" xfId="15557" xr:uid="{B35D866F-F2F1-4D08-9CCA-C1A102D8C133}"/>
    <cellStyle name="20% - Énfasis5 3 2 2 9" xfId="15558" xr:uid="{3A5CE3D6-5767-4AB0-AC1C-089E774AE690}"/>
    <cellStyle name="20% - Énfasis5 3 2 2_37. RESULTADO NEGOCIOS YOY" xfId="15559" xr:uid="{A6D3D4E9-4074-436A-8289-246A707F83AD}"/>
    <cellStyle name="20% - Énfasis5 3 2 3" xfId="15560" xr:uid="{BEB7649D-19DF-4CF1-AC62-1CD6928613B9}"/>
    <cellStyle name="20% - Énfasis5 3 2 3 2" xfId="15561" xr:uid="{C5C15344-4051-4F50-BF6E-A7EEF4090E0D}"/>
    <cellStyle name="20% - Énfasis5 3 2 3 2 2" xfId="15562" xr:uid="{DBAB54C8-CFCA-4C82-9FC0-7D8698B92309}"/>
    <cellStyle name="20% - Énfasis5 3 2 3 2 2 2" xfId="15563" xr:uid="{8B5E5A77-FC3A-414E-95B2-D75AD3586756}"/>
    <cellStyle name="20% - Énfasis5 3 2 3 2 2 2 2" xfId="15564" xr:uid="{24974B01-2DA4-4A06-96F8-86A0F2349427}"/>
    <cellStyle name="20% - Énfasis5 3 2 3 2 2 3" xfId="15565" xr:uid="{EEE9647A-0422-46D6-BE58-DE173051C4D9}"/>
    <cellStyle name="20% - Énfasis5 3 2 3 2 3" xfId="15566" xr:uid="{D6CA3273-DF59-4513-A250-F239F2B14509}"/>
    <cellStyle name="20% - Énfasis5 3 2 3 2 3 2" xfId="15567" xr:uid="{9274F270-0865-4C9B-B6F7-F74E25B67634}"/>
    <cellStyle name="20% - Énfasis5 3 2 3 2 4" xfId="15568" xr:uid="{E5C52381-4C2D-497E-975E-2422D050EAAA}"/>
    <cellStyle name="20% - Énfasis5 3 2 3 3" xfId="15569" xr:uid="{330B8E9C-B457-446D-874E-BBF8D200520F}"/>
    <cellStyle name="20% - Énfasis5 3 2 3 3 2" xfId="15570" xr:uid="{DF2A1B01-A443-49CC-AFCD-AC637C5D1CB8}"/>
    <cellStyle name="20% - Énfasis5 3 2 3 3 2 2" xfId="15571" xr:uid="{8B6F39B0-83CE-4B3A-9B53-52EBFC038429}"/>
    <cellStyle name="20% - Énfasis5 3 2 3 3 3" xfId="15572" xr:uid="{BE02D6FA-AAB4-44E3-8EA2-49F20DBCAD56}"/>
    <cellStyle name="20% - Énfasis5 3 2 3 4" xfId="15573" xr:uid="{EFC60EC3-02AE-49F5-A554-347835771FCE}"/>
    <cellStyle name="20% - Énfasis5 3 2 3 4 2" xfId="15574" xr:uid="{DF33DCF6-F8A4-47DE-959B-5B007E2C795F}"/>
    <cellStyle name="20% - Énfasis5 3 2 3 5" xfId="15575" xr:uid="{E5C97AD1-D0F3-47F0-AB0E-56B52FE3D689}"/>
    <cellStyle name="20% - Énfasis5 3 2 3 6" xfId="15576" xr:uid="{BDED1C34-1C35-4B50-9750-755463B5504F}"/>
    <cellStyle name="20% - Énfasis5 3 2 3 7" xfId="15577" xr:uid="{8BCF6D50-CA16-4DCD-B46C-82259E017C00}"/>
    <cellStyle name="20% - Énfasis5 3 2 3 8" xfId="15578" xr:uid="{81297495-9966-4500-A38C-ED361F107802}"/>
    <cellStyle name="20% - Énfasis5 3 2 3 9" xfId="15579" xr:uid="{31F23FD0-B8BF-4677-B7CC-25539CB06E64}"/>
    <cellStyle name="20% - Énfasis5 3 2 3_37. RESULTADO NEGOCIOS YOY" xfId="15580" xr:uid="{31773762-CEB9-4990-AE02-40F250C95D4E}"/>
    <cellStyle name="20% - Énfasis5 3 2 4" xfId="15581" xr:uid="{916CE33E-1DBC-4286-9843-E51096893664}"/>
    <cellStyle name="20% - Énfasis5 3 2 4 2" xfId="15582" xr:uid="{F2A35139-DE85-4C4B-BBDB-1433DD3BB779}"/>
    <cellStyle name="20% - Énfasis5 3 2 4 2 2" xfId="15583" xr:uid="{0949B2B8-D213-4041-979D-BC187A286AFC}"/>
    <cellStyle name="20% - Énfasis5 3 2 4 2 2 2" xfId="15584" xr:uid="{E7B4A511-07A3-439E-9CC9-A6E2B7D6ACAC}"/>
    <cellStyle name="20% - Énfasis5 3 2 4 2 3" xfId="15585" xr:uid="{7C7AF69D-A71B-4DB9-AEFE-0B57C28436AD}"/>
    <cellStyle name="20% - Énfasis5 3 2 4 3" xfId="15586" xr:uid="{7BC75264-CFD6-467A-BE3A-33FCA1B01BE4}"/>
    <cellStyle name="20% - Énfasis5 3 2 4 3 2" xfId="15587" xr:uid="{FA040197-F2EC-411A-9AB3-494F54981817}"/>
    <cellStyle name="20% - Énfasis5 3 2 4 4" xfId="15588" xr:uid="{CFBC509F-B764-40B1-A0BA-5C1F4B652E14}"/>
    <cellStyle name="20% - Énfasis5 3 2 5" xfId="15589" xr:uid="{9CD34C3C-D239-4E5D-8FC2-ABB0A4172D88}"/>
    <cellStyle name="20% - Énfasis5 3 2 5 2" xfId="15590" xr:uid="{51C4BDA7-D35D-49E7-902C-53993D5FB1B0}"/>
    <cellStyle name="20% - Énfasis5 3 2 5 2 2" xfId="15591" xr:uid="{A28EA06F-7157-40FF-90E6-1F26F945D406}"/>
    <cellStyle name="20% - Énfasis5 3 2 5 3" xfId="15592" xr:uid="{C39A0600-E5C5-4FEA-84A6-8B26B1C74D56}"/>
    <cellStyle name="20% - Énfasis5 3 2 6" xfId="15593" xr:uid="{BF3B1E53-3855-406E-BEF3-6B4B14484674}"/>
    <cellStyle name="20% - Énfasis5 3 2 6 2" xfId="15594" xr:uid="{8D45A10F-8B80-4D04-95B9-234A862FADDC}"/>
    <cellStyle name="20% - Énfasis5 3 2 7" xfId="15595" xr:uid="{05F12E57-A232-419B-AC34-B65D16D0405E}"/>
    <cellStyle name="20% - Énfasis5 3 2 8" xfId="15596" xr:uid="{E2AB3D57-DBE6-44D4-896C-1BED6FEAD5CD}"/>
    <cellStyle name="20% - Énfasis5 3 2 9" xfId="15597" xr:uid="{B1269293-72CF-4941-A06B-BCB7DFC8DA2D}"/>
    <cellStyle name="20% - Énfasis5 3 2_37. RESULTADO NEGOCIOS YOY" xfId="15598" xr:uid="{3CFD4B71-BFB6-4F6C-9AF7-521A85748F28}"/>
    <cellStyle name="20% - Énfasis5 3 3" xfId="15599" xr:uid="{9AC85E28-2D58-4AB6-8440-9638C44B09F5}"/>
    <cellStyle name="20% - Énfasis5 3 3 10" xfId="15600" xr:uid="{5D83E99E-2AA1-4C00-9917-757108A6E477}"/>
    <cellStyle name="20% - Énfasis5 3 3 2" xfId="15601" xr:uid="{F9298E59-015A-4807-85EE-28F24F6F33F5}"/>
    <cellStyle name="20% - Énfasis5 3 3 2 2" xfId="15602" xr:uid="{83BFC93E-5BA0-4CAE-8082-FAC5BDA0CFA9}"/>
    <cellStyle name="20% - Énfasis5 3 3 2 2 2" xfId="15603" xr:uid="{E0B3EA05-FBD1-47B4-B2D3-BB53924DFF6C}"/>
    <cellStyle name="20% - Énfasis5 3 3 2 2 2 2" xfId="15604" xr:uid="{B36F51B3-76B7-4C6E-ACF1-BB6176C1A7FE}"/>
    <cellStyle name="20% - Énfasis5 3 3 2 2 2 2 2" xfId="15605" xr:uid="{B25D82F5-9F93-4033-A4A4-7053847AA48F}"/>
    <cellStyle name="20% - Énfasis5 3 3 2 2 2 3" xfId="15606" xr:uid="{A50D6B78-BBEA-4768-9A97-86E1D3FC6EE6}"/>
    <cellStyle name="20% - Énfasis5 3 3 2 2 3" xfId="15607" xr:uid="{9A6005E1-AC50-4B91-AC97-36438869C98C}"/>
    <cellStyle name="20% - Énfasis5 3 3 2 2 3 2" xfId="15608" xr:uid="{C5B107B5-DF96-4B10-A080-0BA06F0D4058}"/>
    <cellStyle name="20% - Énfasis5 3 3 2 2 4" xfId="15609" xr:uid="{6B325242-AF80-4776-BBC7-08E8D0FC44ED}"/>
    <cellStyle name="20% - Énfasis5 3 3 2 3" xfId="15610" xr:uid="{D64EC5A1-E3A4-4F07-830C-6DAB0A18E82E}"/>
    <cellStyle name="20% - Énfasis5 3 3 2 3 2" xfId="15611" xr:uid="{54BCAB65-724E-4E8B-8BEC-3C5C0FC5BACC}"/>
    <cellStyle name="20% - Énfasis5 3 3 2 3 2 2" xfId="15612" xr:uid="{22D08E3D-BFA9-4D72-8E16-AF36913C4F57}"/>
    <cellStyle name="20% - Énfasis5 3 3 2 3 3" xfId="15613" xr:uid="{072F1A64-2C39-4D0B-908D-602EB6ADBCAC}"/>
    <cellStyle name="20% - Énfasis5 3 3 2 4" xfId="15614" xr:uid="{F22CD4DA-9792-4FA4-AC59-997044B1FF2B}"/>
    <cellStyle name="20% - Énfasis5 3 3 2 4 2" xfId="15615" xr:uid="{6C436F67-1641-4479-A9CF-7338019793B7}"/>
    <cellStyle name="20% - Énfasis5 3 3 2 5" xfId="15616" xr:uid="{469608D7-3EC9-4BA3-AD33-7DEB62E8F307}"/>
    <cellStyle name="20% - Énfasis5 3 3 2 6" xfId="15617" xr:uid="{5D3E593D-8D4A-4785-B1DD-615A62CB7747}"/>
    <cellStyle name="20% - Énfasis5 3 3 2 7" xfId="15618" xr:uid="{23CD0BD4-0241-43C2-82A4-8787969CD54A}"/>
    <cellStyle name="20% - Énfasis5 3 3 2 8" xfId="15619" xr:uid="{3D4BB79C-3821-4C5D-A24D-CB2049355199}"/>
    <cellStyle name="20% - Énfasis5 3 3 2 9" xfId="15620" xr:uid="{ED0FD056-598B-4BE7-BC46-3B6FD91BCC05}"/>
    <cellStyle name="20% - Énfasis5 3 3 2_37. RESULTADO NEGOCIOS YOY" xfId="15621" xr:uid="{DDAB6BC5-7AD2-4708-A98A-F68688BA807A}"/>
    <cellStyle name="20% - Énfasis5 3 3 3" xfId="15622" xr:uid="{DBD217E4-163B-4672-A6F3-B76A28352992}"/>
    <cellStyle name="20% - Énfasis5 3 3 3 2" xfId="15623" xr:uid="{10574A10-31CB-4178-BD1D-BCCEF21BD634}"/>
    <cellStyle name="20% - Énfasis5 3 3 3 2 2" xfId="15624" xr:uid="{B1092619-235A-452F-A254-70FF788136EB}"/>
    <cellStyle name="20% - Énfasis5 3 3 3 2 2 2" xfId="15625" xr:uid="{B2109419-5D42-4D10-9910-F4128E12D0A7}"/>
    <cellStyle name="20% - Énfasis5 3 3 3 2 3" xfId="15626" xr:uid="{919F10D7-2158-4A91-B533-DC10E9753E78}"/>
    <cellStyle name="20% - Énfasis5 3 3 3 3" xfId="15627" xr:uid="{D75BDB13-B95C-4DEC-9700-D766A1B9CAD9}"/>
    <cellStyle name="20% - Énfasis5 3 3 3 3 2" xfId="15628" xr:uid="{64C28153-D607-4C55-B2E5-DE75CC48E8D1}"/>
    <cellStyle name="20% - Énfasis5 3 3 3 4" xfId="15629" xr:uid="{A0758985-335F-464C-9A90-812AB922591B}"/>
    <cellStyle name="20% - Énfasis5 3 3 4" xfId="15630" xr:uid="{EBE17AA0-2DB6-4829-966C-D8529A70106A}"/>
    <cellStyle name="20% - Énfasis5 3 3 4 2" xfId="15631" xr:uid="{D580B341-829D-47AB-924A-E43AC8B82792}"/>
    <cellStyle name="20% - Énfasis5 3 3 4 2 2" xfId="15632" xr:uid="{441EE25E-D15B-4C5C-B398-9040FA882625}"/>
    <cellStyle name="20% - Énfasis5 3 3 4 3" xfId="15633" xr:uid="{988EA254-2775-44BF-A55E-B254A45C4C6F}"/>
    <cellStyle name="20% - Énfasis5 3 3 5" xfId="15634" xr:uid="{3A19654D-5933-4A2E-B955-F9EFB798FBF1}"/>
    <cellStyle name="20% - Énfasis5 3 3 5 2" xfId="15635" xr:uid="{11879DF3-9CAD-4F34-9D35-FDA0A617210A}"/>
    <cellStyle name="20% - Énfasis5 3 3 6" xfId="15636" xr:uid="{F35B58B9-B856-4265-826A-7195E3DBFC63}"/>
    <cellStyle name="20% - Énfasis5 3 3 7" xfId="15637" xr:uid="{70242CAA-1FBB-4121-9184-8D5449013FE6}"/>
    <cellStyle name="20% - Énfasis5 3 3 8" xfId="15638" xr:uid="{125CC21D-7E69-4CC1-8FC0-9802D3344063}"/>
    <cellStyle name="20% - Énfasis5 3 3 9" xfId="15639" xr:uid="{8B1BA051-E73D-497E-BAB7-795D0FB1FC1D}"/>
    <cellStyle name="20% - Énfasis5 3 3_37. RESULTADO NEGOCIOS YOY" xfId="15640" xr:uid="{A6320B03-0185-4388-96ED-674F18950F5B}"/>
    <cellStyle name="20% - Énfasis5 3 4" xfId="15641" xr:uid="{9677D25F-21BB-4153-87C3-7D9D0BAE2739}"/>
    <cellStyle name="20% - Énfasis5 3 4 2" xfId="15642" xr:uid="{63237D82-98AC-4C1C-A8C4-C5959991899D}"/>
    <cellStyle name="20% - Énfasis5 3 4 2 2" xfId="15643" xr:uid="{AEB420C0-BE5D-4CB5-A1B3-6598DBF182CC}"/>
    <cellStyle name="20% - Énfasis5 3 4 2 2 2" xfId="15644" xr:uid="{790FA588-F693-4A22-B7F0-260EFBCEC6CE}"/>
    <cellStyle name="20% - Énfasis5 3 4 2 2 2 2" xfId="15645" xr:uid="{1D5BF8E1-3B17-4D48-87AD-9A22561F0461}"/>
    <cellStyle name="20% - Énfasis5 3 4 2 2 3" xfId="15646" xr:uid="{DAEEFDE2-E642-456C-BE6B-9CE9B8A12A65}"/>
    <cellStyle name="20% - Énfasis5 3 4 2 3" xfId="15647" xr:uid="{0FFEBD71-63CE-4E89-82B4-E9276C1E5B22}"/>
    <cellStyle name="20% - Énfasis5 3 4 2 3 2" xfId="15648" xr:uid="{F046B636-1E3E-42CB-8AA3-4DFE6BA289A6}"/>
    <cellStyle name="20% - Énfasis5 3 4 2 4" xfId="15649" xr:uid="{61752BEF-6966-47C3-9154-ED30DAF2C863}"/>
    <cellStyle name="20% - Énfasis5 3 4 3" xfId="15650" xr:uid="{26C1BAC3-0D3C-4952-9C77-740691246162}"/>
    <cellStyle name="20% - Énfasis5 3 4 3 2" xfId="15651" xr:uid="{E6E349FD-E8DF-4AF9-9FC5-997A669EF323}"/>
    <cellStyle name="20% - Énfasis5 3 4 3 2 2" xfId="15652" xr:uid="{50D76ECC-03AC-47F7-9662-14CB8C80983A}"/>
    <cellStyle name="20% - Énfasis5 3 4 3 3" xfId="15653" xr:uid="{034D6248-9D24-4EE8-BBB5-7EAAD529320A}"/>
    <cellStyle name="20% - Énfasis5 3 4 4" xfId="15654" xr:uid="{9ACBA7C9-A353-408D-AC5C-58CD12EA9A49}"/>
    <cellStyle name="20% - Énfasis5 3 4 4 2" xfId="15655" xr:uid="{1AB40699-2B64-4320-87D4-1CE61338EEA8}"/>
    <cellStyle name="20% - Énfasis5 3 4 5" xfId="15656" xr:uid="{FF11B29B-46B8-448F-8157-70AE11A7136E}"/>
    <cellStyle name="20% - Énfasis5 3 4 6" xfId="15657" xr:uid="{C6B8A2FE-177E-4050-B931-DA18E90D428E}"/>
    <cellStyle name="20% - Énfasis5 3 4 7" xfId="15658" xr:uid="{D5DE27AF-47FD-46A1-A4E2-1CFFECCEB0A4}"/>
    <cellStyle name="20% - Énfasis5 3 4 8" xfId="15659" xr:uid="{07F2345E-B836-44E4-89D9-E67746A12C08}"/>
    <cellStyle name="20% - Énfasis5 3 4 9" xfId="15660" xr:uid="{DBA5DE53-3B2E-4453-B1EB-C94D9C5786E6}"/>
    <cellStyle name="20% - Énfasis5 3 4_37. RESULTADO NEGOCIOS YOY" xfId="15661" xr:uid="{33294CD8-EB79-491B-86D6-17F395EB5819}"/>
    <cellStyle name="20% - Énfasis5 3 5" xfId="15662" xr:uid="{9E24E3C6-A1DE-4CCD-BAF4-59B06264EA0A}"/>
    <cellStyle name="20% - Énfasis5 3 5 2" xfId="15663" xr:uid="{8FFB3DEA-C9F3-404E-AE99-1E59108378E8}"/>
    <cellStyle name="20% - Énfasis5 3 5 2 2" xfId="15664" xr:uid="{D5B47916-D587-4D76-BF5B-7497F2E279BD}"/>
    <cellStyle name="20% - Énfasis5 3 5 2 2 2" xfId="15665" xr:uid="{A3106578-9982-4989-B3E2-F1B714B0E314}"/>
    <cellStyle name="20% - Énfasis5 3 5 2 3" xfId="15666" xr:uid="{1969EF6C-38A2-4A11-814E-104D76164D81}"/>
    <cellStyle name="20% - Énfasis5 3 5 3" xfId="15667" xr:uid="{5B43948D-00BE-4681-8221-A16076578EA0}"/>
    <cellStyle name="20% - Énfasis5 3 5 3 2" xfId="15668" xr:uid="{9B813F5A-8D56-4C6C-93BF-B191FC732C6A}"/>
    <cellStyle name="20% - Énfasis5 3 5 4" xfId="15669" xr:uid="{27BE8BF1-F1C8-4133-B8D3-E0B6627DCB5D}"/>
    <cellStyle name="20% - Énfasis5 3 5 5" xfId="15670" xr:uid="{A4866581-0542-453B-A2DF-B53CFA447980}"/>
    <cellStyle name="20% - Énfasis5 3 5 6" xfId="15671" xr:uid="{32D5D918-42D5-48AD-9967-D3DD1AD8489C}"/>
    <cellStyle name="20% - Énfasis5 3 5 7" xfId="15672" xr:uid="{ABBD5AFC-DD95-4D64-ABCE-7E36BBC80F0E}"/>
    <cellStyle name="20% - Énfasis5 3 5 8" xfId="15673" xr:uid="{AE74F01A-8C00-44CE-B55E-4762876BFDA7}"/>
    <cellStyle name="20% - Énfasis5 3 6" xfId="15674" xr:uid="{0DB9E50E-F34E-4657-89BD-320E394F8ED0}"/>
    <cellStyle name="20% - Énfasis5 3 6 2" xfId="15675" xr:uid="{269CF4C8-9D7C-49DF-B7E0-F30B81AF6CB3}"/>
    <cellStyle name="20% - Énfasis5 3 6 2 2" xfId="15676" xr:uid="{D83029B5-8049-4383-9347-98FD23AE4BF9}"/>
    <cellStyle name="20% - Énfasis5 3 6 3" xfId="15677" xr:uid="{5159F042-31BB-40DD-8ACD-93BF5685BAC1}"/>
    <cellStyle name="20% - Énfasis5 3 7" xfId="15678" xr:uid="{AD5D6DED-CB29-4FEC-9D5D-A6DCCFA5587C}"/>
    <cellStyle name="20% - Énfasis5 3 7 2" xfId="15679" xr:uid="{F576C307-5AB0-4EB4-9F49-D9700F1E9564}"/>
    <cellStyle name="20% - Énfasis5 3 8" xfId="15680" xr:uid="{C5A43A93-5A00-423A-9029-EE4B1ABFA5A9}"/>
    <cellStyle name="20% - Énfasis5 3 9" xfId="15681" xr:uid="{D3AEFDF7-227C-45DB-8864-4881226ECD20}"/>
    <cellStyle name="20% - Énfasis5 3_37. RESULTADO NEGOCIOS YOY" xfId="15682" xr:uid="{33BF7B3B-9B18-4204-A3F0-0C822185E868}"/>
    <cellStyle name="20% - Énfasis5 30" xfId="15683" xr:uid="{37527DDA-74F0-4AEF-AA02-F036AD35D25A}"/>
    <cellStyle name="20% - Énfasis5 4" xfId="15684" xr:uid="{00884E9E-DC2F-4836-9B56-9A03A17353F1}"/>
    <cellStyle name="20% - Énfasis5 4 10" xfId="15685" xr:uid="{EECE9813-75F1-4529-B6C8-F1672C4A7585}"/>
    <cellStyle name="20% - Énfasis5 4 11" xfId="15686" xr:uid="{B5AAE9E0-B523-403A-BDAB-912ADFE90FE4}"/>
    <cellStyle name="20% - Énfasis5 4 12" xfId="15687" xr:uid="{48C5D7F1-A4F4-4AA3-8ED4-9565752C69C8}"/>
    <cellStyle name="20% - Énfasis5 4 2" xfId="15688" xr:uid="{757B6575-8534-479D-8FF3-D8444A3DB2ED}"/>
    <cellStyle name="20% - Énfasis5 4 2 10" xfId="15689" xr:uid="{032E911F-F0F2-402E-BEEA-1E7BB536199C}"/>
    <cellStyle name="20% - Énfasis5 4 2 11" xfId="15690" xr:uid="{FDE9332B-F5C4-4602-8F28-69772B4904DB}"/>
    <cellStyle name="20% - Énfasis5 4 2 2" xfId="15691" xr:uid="{D707C476-0040-4AAC-BEE7-A64B07563A70}"/>
    <cellStyle name="20% - Énfasis5 4 2 2 2" xfId="15692" xr:uid="{E26773BE-6A4E-4282-B169-DF4231870BC3}"/>
    <cellStyle name="20% - Énfasis5 4 2 2 2 2" xfId="15693" xr:uid="{FE794D2F-8768-4B7C-A231-C9B1661180F6}"/>
    <cellStyle name="20% - Énfasis5 4 2 2 2 2 2" xfId="15694" xr:uid="{BA85304E-7C84-44E7-9C0F-BDFBFEB34A72}"/>
    <cellStyle name="20% - Énfasis5 4 2 2 2 2 2 2" xfId="15695" xr:uid="{EE303593-D47B-4528-8158-95D7DE9DD379}"/>
    <cellStyle name="20% - Énfasis5 4 2 2 2 2 2 2 2" xfId="15696" xr:uid="{DC48E4E0-A61F-4A6E-A4B7-A96AD134485C}"/>
    <cellStyle name="20% - Énfasis5 4 2 2 2 2 2 3" xfId="15697" xr:uid="{50FEFEB3-3847-43EC-B67B-F0A1DBC01397}"/>
    <cellStyle name="20% - Énfasis5 4 2 2 2 2 3" xfId="15698" xr:uid="{45630CB1-B6DF-4E54-9144-8CF0025F06A5}"/>
    <cellStyle name="20% - Énfasis5 4 2 2 2 2 3 2" xfId="15699" xr:uid="{3B1564FB-A798-44F6-9098-92E7CBE41921}"/>
    <cellStyle name="20% - Énfasis5 4 2 2 2 2 4" xfId="15700" xr:uid="{5D76E22A-C03D-4C49-861D-E4E4D18715B3}"/>
    <cellStyle name="20% - Énfasis5 4 2 2 2 3" xfId="15701" xr:uid="{F5116B42-DB48-4678-AB67-3C655045153A}"/>
    <cellStyle name="20% - Énfasis5 4 2 2 2 3 2" xfId="15702" xr:uid="{7BEC0883-D12C-4C74-A1EA-045B78644B56}"/>
    <cellStyle name="20% - Énfasis5 4 2 2 2 3 2 2" xfId="15703" xr:uid="{01AE0FBC-FEDF-4ADC-88E8-39933307BD4B}"/>
    <cellStyle name="20% - Énfasis5 4 2 2 2 3 3" xfId="15704" xr:uid="{96E5A7F1-31C2-4ED2-9CD9-533977F8366F}"/>
    <cellStyle name="20% - Énfasis5 4 2 2 2 4" xfId="15705" xr:uid="{F11C1C3C-C136-4117-88D0-C40C4DD83314}"/>
    <cellStyle name="20% - Énfasis5 4 2 2 2 4 2" xfId="15706" xr:uid="{ED503509-397F-4761-B750-AAD81EB011E2}"/>
    <cellStyle name="20% - Énfasis5 4 2 2 2 5" xfId="15707" xr:uid="{0E1F5750-C406-43C7-A530-2763D492205E}"/>
    <cellStyle name="20% - Énfasis5 4 2 2 3" xfId="15708" xr:uid="{9ABDE5D6-8FFE-4507-ABC2-38336D0CE891}"/>
    <cellStyle name="20% - Énfasis5 4 2 2 3 2" xfId="15709" xr:uid="{86C8A63E-DA61-4EFD-B1F7-2C93F88AFF7C}"/>
    <cellStyle name="20% - Énfasis5 4 2 2 3 2 2" xfId="15710" xr:uid="{DB1EF11F-18EA-43C4-8D70-E61C8312440C}"/>
    <cellStyle name="20% - Énfasis5 4 2 2 3 2 2 2" xfId="15711" xr:uid="{80BD2F72-5E95-4C1B-BC5E-444BB1DEB071}"/>
    <cellStyle name="20% - Énfasis5 4 2 2 3 2 3" xfId="15712" xr:uid="{E6D73CB6-EB6E-440C-B236-7F9E5CA4A6C1}"/>
    <cellStyle name="20% - Énfasis5 4 2 2 3 3" xfId="15713" xr:uid="{797774B5-D86C-472C-A39D-90D95BFD9EE2}"/>
    <cellStyle name="20% - Énfasis5 4 2 2 3 3 2" xfId="15714" xr:uid="{DB7E39CC-0E89-46A4-8407-D037666F247C}"/>
    <cellStyle name="20% - Énfasis5 4 2 2 3 4" xfId="15715" xr:uid="{DFA15D77-F66D-49B2-BC1B-E0A4CF5B08B0}"/>
    <cellStyle name="20% - Énfasis5 4 2 2 4" xfId="15716" xr:uid="{FA8E8E21-7D2D-4283-BF18-6BD4AFC1B78B}"/>
    <cellStyle name="20% - Énfasis5 4 2 2 4 2" xfId="15717" xr:uid="{1731A2DC-4C94-4984-88B3-810E6DB7EC9D}"/>
    <cellStyle name="20% - Énfasis5 4 2 2 4 2 2" xfId="15718" xr:uid="{FF03A5EB-F784-40EC-9213-C0163C6E0D6F}"/>
    <cellStyle name="20% - Énfasis5 4 2 2 4 3" xfId="15719" xr:uid="{D46C3AB5-82CD-49CF-8E31-2E9E620EC441}"/>
    <cellStyle name="20% - Énfasis5 4 2 2 5" xfId="15720" xr:uid="{B23B21F5-220B-4DC1-8780-1972226F1335}"/>
    <cellStyle name="20% - Énfasis5 4 2 2 5 2" xfId="15721" xr:uid="{5C46C1DE-8846-4691-8A50-70CE5ED609B4}"/>
    <cellStyle name="20% - Énfasis5 4 2 2 6" xfId="15722" xr:uid="{6FE57D20-46EB-4B0B-A45A-7E7409C973E2}"/>
    <cellStyle name="20% - Énfasis5 4 2 3" xfId="15723" xr:uid="{2798765B-8C58-43B9-B731-FEB4ECC215D4}"/>
    <cellStyle name="20% - Énfasis5 4 2 3 2" xfId="15724" xr:uid="{FFFF6B69-CD77-41EA-80F7-F0539063CFD4}"/>
    <cellStyle name="20% - Énfasis5 4 2 3 2 2" xfId="15725" xr:uid="{489E167E-66D0-40AB-864A-E96A10CD5A32}"/>
    <cellStyle name="20% - Énfasis5 4 2 3 2 2 2" xfId="15726" xr:uid="{11295A04-1228-441C-9C85-29F11C389650}"/>
    <cellStyle name="20% - Énfasis5 4 2 3 2 2 2 2" xfId="15727" xr:uid="{414CB30D-7088-4FF5-B1CE-3380FBEEBAD2}"/>
    <cellStyle name="20% - Énfasis5 4 2 3 2 2 3" xfId="15728" xr:uid="{682CB8AE-387D-41E2-B42F-6EC0C2087783}"/>
    <cellStyle name="20% - Énfasis5 4 2 3 2 3" xfId="15729" xr:uid="{082E0F0A-71B0-49AD-9897-B39418D04D1E}"/>
    <cellStyle name="20% - Énfasis5 4 2 3 2 3 2" xfId="15730" xr:uid="{8467CA31-5892-4FCA-9439-080907905E99}"/>
    <cellStyle name="20% - Énfasis5 4 2 3 2 4" xfId="15731" xr:uid="{BDD9DE5F-1AA7-4C1A-BA3D-462DFD33665C}"/>
    <cellStyle name="20% - Énfasis5 4 2 3 3" xfId="15732" xr:uid="{09F09D69-79C2-4CFF-AD35-47C896BDB889}"/>
    <cellStyle name="20% - Énfasis5 4 2 3 3 2" xfId="15733" xr:uid="{AD3164D9-85B5-483E-8454-275DDFCA5B42}"/>
    <cellStyle name="20% - Énfasis5 4 2 3 3 2 2" xfId="15734" xr:uid="{928F171B-EBB4-4688-8EB6-76136BDD0C9F}"/>
    <cellStyle name="20% - Énfasis5 4 2 3 3 3" xfId="15735" xr:uid="{536E7CA0-DA3E-4808-BE8A-6BA6FF6D6126}"/>
    <cellStyle name="20% - Énfasis5 4 2 3 4" xfId="15736" xr:uid="{7F76EC20-1DA5-48F0-B74D-5469C8F8FC1A}"/>
    <cellStyle name="20% - Énfasis5 4 2 3 4 2" xfId="15737" xr:uid="{C94A600E-17B6-4854-877F-51CCDB6D487A}"/>
    <cellStyle name="20% - Énfasis5 4 2 3 5" xfId="15738" xr:uid="{51A9D374-6E18-4FCC-ACC7-9BCEBF0BB925}"/>
    <cellStyle name="20% - Énfasis5 4 2 4" xfId="15739" xr:uid="{82AB1630-23AA-43B3-AA79-AF5B0CFEADFD}"/>
    <cellStyle name="20% - Énfasis5 4 2 4 2" xfId="15740" xr:uid="{5E7F6DE2-D8E6-4A83-96DC-F8CF73A67126}"/>
    <cellStyle name="20% - Énfasis5 4 2 4 2 2" xfId="15741" xr:uid="{FA938BA5-1899-492D-89B6-58DB6235E42E}"/>
    <cellStyle name="20% - Énfasis5 4 2 4 2 2 2" xfId="15742" xr:uid="{C84DC2FE-1985-4AC4-A6A1-9DC84633BF51}"/>
    <cellStyle name="20% - Énfasis5 4 2 4 2 3" xfId="15743" xr:uid="{9B5D636F-7BE6-4F64-AF26-EC7D40C1CA26}"/>
    <cellStyle name="20% - Énfasis5 4 2 4 3" xfId="15744" xr:uid="{112C0F55-0682-496E-849C-151466CDF613}"/>
    <cellStyle name="20% - Énfasis5 4 2 4 3 2" xfId="15745" xr:uid="{2AE895F8-53DF-4B80-8EC8-1C0AADB9AE16}"/>
    <cellStyle name="20% - Énfasis5 4 2 4 4" xfId="15746" xr:uid="{4EA332A9-BD13-4C77-AE30-E845DDA4AB01}"/>
    <cellStyle name="20% - Énfasis5 4 2 5" xfId="15747" xr:uid="{0E473F3B-225B-4137-A6FE-D2AF823E90CF}"/>
    <cellStyle name="20% - Énfasis5 4 2 5 2" xfId="15748" xr:uid="{9EC164BA-FDBE-4F62-96F8-8950A0AF9BBF}"/>
    <cellStyle name="20% - Énfasis5 4 2 5 2 2" xfId="15749" xr:uid="{CC2563DB-D5ED-4704-9A24-F30595B30326}"/>
    <cellStyle name="20% - Énfasis5 4 2 5 3" xfId="15750" xr:uid="{0F928CBD-1EB8-449A-BABB-6AC3AD0A6895}"/>
    <cellStyle name="20% - Énfasis5 4 2 6" xfId="15751" xr:uid="{048C0ACF-B7EF-4F55-BD02-0B285FE14F3A}"/>
    <cellStyle name="20% - Énfasis5 4 2 6 2" xfId="15752" xr:uid="{0271A3E3-C826-4963-9080-E580C73921AB}"/>
    <cellStyle name="20% - Énfasis5 4 2 7" xfId="15753" xr:uid="{D97CBF44-77C0-4B33-9B73-18D493D7108F}"/>
    <cellStyle name="20% - Énfasis5 4 2 8" xfId="15754" xr:uid="{F575AA41-0BB4-46AA-ADA3-5DCC244608D8}"/>
    <cellStyle name="20% - Énfasis5 4 2 9" xfId="15755" xr:uid="{D8FE316C-8B20-49DB-A245-D5638086A34A}"/>
    <cellStyle name="20% - Énfasis5 4 2_37. RESULTADO NEGOCIOS YOY" xfId="15756" xr:uid="{E4D230B6-184B-42AE-ABEE-576188915FFE}"/>
    <cellStyle name="20% - Énfasis5 4 3" xfId="15757" xr:uid="{D1BD4113-929B-4CDC-8904-849CD8AE8094}"/>
    <cellStyle name="20% - Énfasis5 4 3 2" xfId="15758" xr:uid="{DFB66A7B-CDDE-42BE-863C-4193E37C7DB8}"/>
    <cellStyle name="20% - Énfasis5 4 3 2 2" xfId="15759" xr:uid="{4F8BF056-B77E-4235-9EA6-18FE11F18570}"/>
    <cellStyle name="20% - Énfasis5 4 3 2 2 2" xfId="15760" xr:uid="{92976309-C31E-4829-871A-6203BA911B2D}"/>
    <cellStyle name="20% - Énfasis5 4 3 2 2 2 2" xfId="15761" xr:uid="{E2912EB8-1B30-46E0-8FA3-1A25A0F61F87}"/>
    <cellStyle name="20% - Énfasis5 4 3 2 2 2 2 2" xfId="15762" xr:uid="{18903E18-BB5F-4291-9840-ACDC39D1C7B2}"/>
    <cellStyle name="20% - Énfasis5 4 3 2 2 2 3" xfId="15763" xr:uid="{A891C06E-F6E7-4284-8499-795EA7440E2B}"/>
    <cellStyle name="20% - Énfasis5 4 3 2 2 3" xfId="15764" xr:uid="{3CF24173-04B7-4F18-83E0-D924CFEC1957}"/>
    <cellStyle name="20% - Énfasis5 4 3 2 2 3 2" xfId="15765" xr:uid="{0F41EF53-0597-4FCC-AB22-8247651D1B5D}"/>
    <cellStyle name="20% - Énfasis5 4 3 2 2 4" xfId="15766" xr:uid="{04A9FF58-1869-44A5-91E4-98A16CEE298B}"/>
    <cellStyle name="20% - Énfasis5 4 3 2 3" xfId="15767" xr:uid="{77C2A29C-8C3A-4E5C-AAAD-F9C956A58D98}"/>
    <cellStyle name="20% - Énfasis5 4 3 2 3 2" xfId="15768" xr:uid="{688FA976-2ED8-497F-9601-A88A85D2838E}"/>
    <cellStyle name="20% - Énfasis5 4 3 2 3 2 2" xfId="15769" xr:uid="{066F255F-98A5-41C7-89CD-A32CD359777C}"/>
    <cellStyle name="20% - Énfasis5 4 3 2 3 3" xfId="15770" xr:uid="{D31988B0-BAC4-4F87-8064-F067D25B8F85}"/>
    <cellStyle name="20% - Énfasis5 4 3 2 4" xfId="15771" xr:uid="{51680D3A-E921-4E18-AC94-E3E28BAA755F}"/>
    <cellStyle name="20% - Énfasis5 4 3 2 4 2" xfId="15772" xr:uid="{BA92AFB5-89D1-4A84-83AD-BA49C8E74AA5}"/>
    <cellStyle name="20% - Énfasis5 4 3 2 5" xfId="15773" xr:uid="{AAFD5EFF-2109-4886-83BD-250BC959FCEE}"/>
    <cellStyle name="20% - Énfasis5 4 3 3" xfId="15774" xr:uid="{0FD18053-D013-4464-AC77-67C0A6A14D29}"/>
    <cellStyle name="20% - Énfasis5 4 3 3 2" xfId="15775" xr:uid="{24CDCF04-E645-4553-8217-EEDED1728C68}"/>
    <cellStyle name="20% - Énfasis5 4 3 3 2 2" xfId="15776" xr:uid="{1256151C-71FB-48F4-B6B7-315669E9A8F5}"/>
    <cellStyle name="20% - Énfasis5 4 3 3 2 2 2" xfId="15777" xr:uid="{770A20AF-966B-4A7E-A43A-C3C89ED3DEB1}"/>
    <cellStyle name="20% - Énfasis5 4 3 3 2 3" xfId="15778" xr:uid="{DDA0C604-8822-40AF-9BDA-B180A66C0FF7}"/>
    <cellStyle name="20% - Énfasis5 4 3 3 3" xfId="15779" xr:uid="{606A6461-972E-4B45-AAB7-BEEB9C0D5E89}"/>
    <cellStyle name="20% - Énfasis5 4 3 3 3 2" xfId="15780" xr:uid="{1B410D86-71FC-4327-B9A0-1886C59D71A1}"/>
    <cellStyle name="20% - Énfasis5 4 3 3 4" xfId="15781" xr:uid="{DB6C9DBA-B5D1-491F-B0AA-14617E41E822}"/>
    <cellStyle name="20% - Énfasis5 4 3 4" xfId="15782" xr:uid="{2BBDD9F4-DA49-4A4D-8D90-4D084244C246}"/>
    <cellStyle name="20% - Énfasis5 4 3 4 2" xfId="15783" xr:uid="{492801C0-FB10-4C1F-BB77-23B8AE272C6B}"/>
    <cellStyle name="20% - Énfasis5 4 3 4 2 2" xfId="15784" xr:uid="{D62E737C-85AC-4D48-AA17-A8F135393999}"/>
    <cellStyle name="20% - Énfasis5 4 3 4 3" xfId="15785" xr:uid="{1C96478C-50FC-4765-9AFD-50A1187AA253}"/>
    <cellStyle name="20% - Énfasis5 4 3 5" xfId="15786" xr:uid="{C1432FDD-31AA-4B01-911A-F9BC980E3ED4}"/>
    <cellStyle name="20% - Énfasis5 4 3 5 2" xfId="15787" xr:uid="{6266D4C2-273B-4E30-803A-4E01662376B9}"/>
    <cellStyle name="20% - Énfasis5 4 3 6" xfId="15788" xr:uid="{3812AD3F-1B51-4FAC-8ED9-534D6C0627A7}"/>
    <cellStyle name="20% - Énfasis5 4 4" xfId="15789" xr:uid="{2DC91958-BBEF-4890-96CD-6B2297CF68C2}"/>
    <cellStyle name="20% - Énfasis5 4 4 2" xfId="15790" xr:uid="{B4CF0548-7B91-48B0-93BF-64C2F5C1D83A}"/>
    <cellStyle name="20% - Énfasis5 4 4 2 2" xfId="15791" xr:uid="{CF7C6F33-A89C-46E3-AD73-4A3968090B90}"/>
    <cellStyle name="20% - Énfasis5 4 4 2 2 2" xfId="15792" xr:uid="{C882E9EE-AD7C-40C6-AD75-D70E7A9B1AB1}"/>
    <cellStyle name="20% - Énfasis5 4 4 2 2 2 2" xfId="15793" xr:uid="{D769A99C-0235-447A-B49E-03ACC093AC53}"/>
    <cellStyle name="20% - Énfasis5 4 4 2 2 3" xfId="15794" xr:uid="{97575D19-713D-4D31-91F1-641300DC512C}"/>
    <cellStyle name="20% - Énfasis5 4 4 2 3" xfId="15795" xr:uid="{6A737ED1-1E2F-49BB-8A04-5F47D3404846}"/>
    <cellStyle name="20% - Énfasis5 4 4 2 3 2" xfId="15796" xr:uid="{C41A853B-69D5-42D8-BCC2-91F35A04A5D4}"/>
    <cellStyle name="20% - Énfasis5 4 4 2 4" xfId="15797" xr:uid="{5DDCBE6D-AF68-4071-9931-A92C618DF0C4}"/>
    <cellStyle name="20% - Énfasis5 4 4 3" xfId="15798" xr:uid="{4978D0FF-C1FC-4AE2-A888-4572BDA0F6A5}"/>
    <cellStyle name="20% - Énfasis5 4 4 3 2" xfId="15799" xr:uid="{7D279BCD-747D-4F3B-921C-3C27A1D6BE0B}"/>
    <cellStyle name="20% - Énfasis5 4 4 3 2 2" xfId="15800" xr:uid="{26E61562-B005-4804-B0E8-75FD9F04B50D}"/>
    <cellStyle name="20% - Énfasis5 4 4 3 3" xfId="15801" xr:uid="{5A7AA569-1DF0-49DA-9BBF-301497EA8509}"/>
    <cellStyle name="20% - Énfasis5 4 4 4" xfId="15802" xr:uid="{FA66DA4D-639C-4C35-ACC6-7600AF99CB90}"/>
    <cellStyle name="20% - Énfasis5 4 4 4 2" xfId="15803" xr:uid="{22583277-D5F7-4F0D-B1F2-4423811B154D}"/>
    <cellStyle name="20% - Énfasis5 4 4 5" xfId="15804" xr:uid="{D6D45A88-D17E-4381-9ACB-CC88985DADC9}"/>
    <cellStyle name="20% - Énfasis5 4 5" xfId="15805" xr:uid="{B8041D34-74A4-43CD-8E7B-7CC1C68E1596}"/>
    <cellStyle name="20% - Énfasis5 4 5 2" xfId="15806" xr:uid="{BDD9BAD8-8A74-416D-BA6B-88768026C227}"/>
    <cellStyle name="20% - Énfasis5 4 5 2 2" xfId="15807" xr:uid="{FE10ACAB-AC68-4216-B2F1-9835926FB2B7}"/>
    <cellStyle name="20% - Énfasis5 4 5 2 2 2" xfId="15808" xr:uid="{E434B62C-5EF6-4E8F-8C75-E5EE2593D685}"/>
    <cellStyle name="20% - Énfasis5 4 5 2 3" xfId="15809" xr:uid="{BB121F13-8ADE-42BB-AE41-B51521DFDE41}"/>
    <cellStyle name="20% - Énfasis5 4 5 3" xfId="15810" xr:uid="{4840CCC3-071D-458C-BC6B-2B1AC408ADBE}"/>
    <cellStyle name="20% - Énfasis5 4 5 3 2" xfId="15811" xr:uid="{CCCBAAD2-0475-4295-80DE-DA06CA1CD456}"/>
    <cellStyle name="20% - Énfasis5 4 5 4" xfId="15812" xr:uid="{AF95FC20-5EF0-4E12-9768-F9027FCD3C66}"/>
    <cellStyle name="20% - Énfasis5 4 6" xfId="15813" xr:uid="{1CC4A18E-269C-46B7-9B5E-6781D5B32C98}"/>
    <cellStyle name="20% - Énfasis5 4 6 2" xfId="15814" xr:uid="{30189382-3D89-4D88-967D-1FA0088D29ED}"/>
    <cellStyle name="20% - Énfasis5 4 6 2 2" xfId="15815" xr:uid="{D06D7FD3-4D6A-40EA-AAE3-A63DB10AA73A}"/>
    <cellStyle name="20% - Énfasis5 4 6 3" xfId="15816" xr:uid="{73556C30-CB5C-4AE2-A176-C68CD13E2E74}"/>
    <cellStyle name="20% - Énfasis5 4 7" xfId="15817" xr:uid="{6B360E6A-6CAB-46CD-87B4-A6D1E69F6B25}"/>
    <cellStyle name="20% - Énfasis5 4 7 2" xfId="15818" xr:uid="{861A21EB-DEF3-4766-B6C7-AC881BEF3D59}"/>
    <cellStyle name="20% - Énfasis5 4 8" xfId="15819" xr:uid="{56F844E9-511C-4163-A481-59F90620CAD1}"/>
    <cellStyle name="20% - Énfasis5 4 9" xfId="15820" xr:uid="{5852796F-67E0-453F-91DA-0EDD72BBFA2C}"/>
    <cellStyle name="20% - Énfasis5 4_37. RESULTADO NEGOCIOS YOY" xfId="15821" xr:uid="{D5F29DAD-08E1-4E59-9A3A-50A3C253D455}"/>
    <cellStyle name="20% - Énfasis5 5" xfId="15822" xr:uid="{8DF0CF98-E882-42EA-A980-EBDD2173AE10}"/>
    <cellStyle name="20% - Énfasis5 5 10" xfId="15823" xr:uid="{2DCA95CA-BB9C-414F-AB92-9B80FC0694AA}"/>
    <cellStyle name="20% - Énfasis5 5 11" xfId="15824" xr:uid="{784281FF-29C7-430E-9281-815F722380F3}"/>
    <cellStyle name="20% - Énfasis5 5 12" xfId="15825" xr:uid="{D86BF900-E998-4E49-9A2C-352AD4448D37}"/>
    <cellStyle name="20% - Énfasis5 5 2" xfId="15826" xr:uid="{374BC29E-6C89-4B54-ABB1-99DBCEF55AD8}"/>
    <cellStyle name="20% - Énfasis5 5 2 10" xfId="15827" xr:uid="{15484500-840C-4CBD-9C67-DEA72EE203E1}"/>
    <cellStyle name="20% - Énfasis5 5 2 11" xfId="15828" xr:uid="{28224F8F-9840-48A3-8E59-D982494D2F13}"/>
    <cellStyle name="20% - Énfasis5 5 2 2" xfId="15829" xr:uid="{A82391D4-DF79-4E0A-8C1B-690889B3BAAC}"/>
    <cellStyle name="20% - Énfasis5 5 2 2 2" xfId="15830" xr:uid="{7AA18C9C-A786-4A8A-98EE-449A33771EA2}"/>
    <cellStyle name="20% - Énfasis5 5 2 2 2 2" xfId="15831" xr:uid="{30155266-E600-4DF1-9FE6-5EB12C9A06DA}"/>
    <cellStyle name="20% - Énfasis5 5 2 2 2 2 2" xfId="15832" xr:uid="{6E3AA334-B3E4-43BA-A16E-77A07374AD82}"/>
    <cellStyle name="20% - Énfasis5 5 2 2 2 2 2 2" xfId="15833" xr:uid="{88637055-E416-4D19-B6C7-43BD4DA96773}"/>
    <cellStyle name="20% - Énfasis5 5 2 2 2 2 2 2 2" xfId="15834" xr:uid="{37983F62-E99E-4A07-AC38-B9A7CFEF2EF3}"/>
    <cellStyle name="20% - Énfasis5 5 2 2 2 2 2 3" xfId="15835" xr:uid="{3561442E-608D-4276-A8B1-D12AD26A794B}"/>
    <cellStyle name="20% - Énfasis5 5 2 2 2 2 3" xfId="15836" xr:uid="{EE6DA863-7845-4D9A-A7DF-A79082E28A80}"/>
    <cellStyle name="20% - Énfasis5 5 2 2 2 2 3 2" xfId="15837" xr:uid="{31C22975-27BB-4FF7-8F3B-812CE5FDF2C5}"/>
    <cellStyle name="20% - Énfasis5 5 2 2 2 2 4" xfId="15838" xr:uid="{349DD58A-7E8D-4960-A17E-45A4A767E6EF}"/>
    <cellStyle name="20% - Énfasis5 5 2 2 2 3" xfId="15839" xr:uid="{FEAFA351-A212-4E41-A3CD-A481560B21C9}"/>
    <cellStyle name="20% - Énfasis5 5 2 2 2 3 2" xfId="15840" xr:uid="{B6780BBF-36DE-4C00-BE6D-4484DF16B42D}"/>
    <cellStyle name="20% - Énfasis5 5 2 2 2 3 2 2" xfId="15841" xr:uid="{7167A911-DB4D-4E19-AB16-C57DA16AE7F3}"/>
    <cellStyle name="20% - Énfasis5 5 2 2 2 3 3" xfId="15842" xr:uid="{8F1FCD58-4338-4267-9088-59208F8460F9}"/>
    <cellStyle name="20% - Énfasis5 5 2 2 2 4" xfId="15843" xr:uid="{EEE1AEE7-4E35-4C5B-AAE5-3C0ECA405AA9}"/>
    <cellStyle name="20% - Énfasis5 5 2 2 2 4 2" xfId="15844" xr:uid="{23A9CF47-ED31-40C7-837F-4CC9DB2DFAF0}"/>
    <cellStyle name="20% - Énfasis5 5 2 2 2 5" xfId="15845" xr:uid="{381A9925-CDDC-4503-95D7-2EDA9A04B860}"/>
    <cellStyle name="20% - Énfasis5 5 2 2 3" xfId="15846" xr:uid="{B9B042D7-41C4-4C9A-A411-4269F44DA421}"/>
    <cellStyle name="20% - Énfasis5 5 2 2 3 2" xfId="15847" xr:uid="{0F28F71D-48DC-414F-A209-B3B6D3EE3998}"/>
    <cellStyle name="20% - Énfasis5 5 2 2 3 2 2" xfId="15848" xr:uid="{A1695591-8C1E-4957-BCFA-65A64F6C14B6}"/>
    <cellStyle name="20% - Énfasis5 5 2 2 3 2 2 2" xfId="15849" xr:uid="{F24D6F4D-AE1C-40CC-A455-D123B4DBE88E}"/>
    <cellStyle name="20% - Énfasis5 5 2 2 3 2 3" xfId="15850" xr:uid="{18618477-6725-4890-986E-10C6BC09F244}"/>
    <cellStyle name="20% - Énfasis5 5 2 2 3 3" xfId="15851" xr:uid="{02B67F49-A460-4C0F-91E4-E693E80DA7B1}"/>
    <cellStyle name="20% - Énfasis5 5 2 2 3 3 2" xfId="15852" xr:uid="{0EA357BB-9C0E-4541-9E30-959E3D4EADAF}"/>
    <cellStyle name="20% - Énfasis5 5 2 2 3 4" xfId="15853" xr:uid="{522C7686-6F68-41F2-B1B2-6071827914C8}"/>
    <cellStyle name="20% - Énfasis5 5 2 2 4" xfId="15854" xr:uid="{F9FD9EEA-A4C4-4EA7-965F-C113944D4EE3}"/>
    <cellStyle name="20% - Énfasis5 5 2 2 4 2" xfId="15855" xr:uid="{CC2BB1A2-C295-4C22-B5E5-00A455ABE2A6}"/>
    <cellStyle name="20% - Énfasis5 5 2 2 4 2 2" xfId="15856" xr:uid="{F4162422-E83A-40DC-BA87-42A0B9246ED0}"/>
    <cellStyle name="20% - Énfasis5 5 2 2 4 3" xfId="15857" xr:uid="{286F5959-0228-4F94-B300-85DF7B5B205C}"/>
    <cellStyle name="20% - Énfasis5 5 2 2 5" xfId="15858" xr:uid="{2D8AFD4A-84C1-4796-B5BC-D46C2B0F1637}"/>
    <cellStyle name="20% - Énfasis5 5 2 2 5 2" xfId="15859" xr:uid="{CDD71DF9-DA19-4931-A558-AD32054091EB}"/>
    <cellStyle name="20% - Énfasis5 5 2 2 6" xfId="15860" xr:uid="{0CF33C58-4F69-4C8F-8774-2539ED79D8BB}"/>
    <cellStyle name="20% - Énfasis5 5 2 3" xfId="15861" xr:uid="{879D2AFB-66DC-46D3-B577-EE1D553C755F}"/>
    <cellStyle name="20% - Énfasis5 5 2 3 2" xfId="15862" xr:uid="{DD7040F0-3FB3-4D7F-8258-DE05440DD4ED}"/>
    <cellStyle name="20% - Énfasis5 5 2 3 2 2" xfId="15863" xr:uid="{040A3070-E7A0-4E3E-93FA-113262B79F04}"/>
    <cellStyle name="20% - Énfasis5 5 2 3 2 2 2" xfId="15864" xr:uid="{686FE21E-3F0C-4D78-A77D-24153AEC337D}"/>
    <cellStyle name="20% - Énfasis5 5 2 3 2 2 2 2" xfId="15865" xr:uid="{9626FD96-F7E2-4348-948E-1ED8C7F9F64F}"/>
    <cellStyle name="20% - Énfasis5 5 2 3 2 2 3" xfId="15866" xr:uid="{F94375FD-109B-4BF2-8466-D2B90B237C08}"/>
    <cellStyle name="20% - Énfasis5 5 2 3 2 3" xfId="15867" xr:uid="{A82D240D-8CD1-4038-ACF1-A39FBC4B8FBC}"/>
    <cellStyle name="20% - Énfasis5 5 2 3 2 3 2" xfId="15868" xr:uid="{8BC9111C-85CB-49F4-9BBE-62EA4320D4DF}"/>
    <cellStyle name="20% - Énfasis5 5 2 3 2 4" xfId="15869" xr:uid="{012F8926-59CD-43BB-8C9A-E0EB0958DF7F}"/>
    <cellStyle name="20% - Énfasis5 5 2 3 3" xfId="15870" xr:uid="{3BE3E091-422D-4F97-A3D6-D6BFAF46F94B}"/>
    <cellStyle name="20% - Énfasis5 5 2 3 3 2" xfId="15871" xr:uid="{BB8C2B92-8C7F-40C5-98F9-C18F0D9033F7}"/>
    <cellStyle name="20% - Énfasis5 5 2 3 3 2 2" xfId="15872" xr:uid="{937762AD-CCF9-4054-9E8E-C8FD59154FFA}"/>
    <cellStyle name="20% - Énfasis5 5 2 3 3 3" xfId="15873" xr:uid="{E181008D-357A-49D5-B106-6A06113E0B2B}"/>
    <cellStyle name="20% - Énfasis5 5 2 3 4" xfId="15874" xr:uid="{DDEAF1DA-B2FD-4308-8AC2-D0E2B5C65721}"/>
    <cellStyle name="20% - Énfasis5 5 2 3 4 2" xfId="15875" xr:uid="{0E1718F1-4E58-4E89-A9D9-0AD0A018C200}"/>
    <cellStyle name="20% - Énfasis5 5 2 3 5" xfId="15876" xr:uid="{E8B34547-AE47-4402-950A-2456C7054E11}"/>
    <cellStyle name="20% - Énfasis5 5 2 4" xfId="15877" xr:uid="{6D6F561A-FFDC-4919-A270-1CE5392FF7A4}"/>
    <cellStyle name="20% - Énfasis5 5 2 4 2" xfId="15878" xr:uid="{B6BFAC5B-85D5-4590-907D-BF3E5EF9CEAE}"/>
    <cellStyle name="20% - Énfasis5 5 2 4 2 2" xfId="15879" xr:uid="{990B48D0-75EA-4C75-8726-63626CE1A864}"/>
    <cellStyle name="20% - Énfasis5 5 2 4 2 2 2" xfId="15880" xr:uid="{AA28DAD4-797A-4431-BF41-5D461CFEEA15}"/>
    <cellStyle name="20% - Énfasis5 5 2 4 2 3" xfId="15881" xr:uid="{0CF42E88-4ABB-4363-8691-58E9FB111459}"/>
    <cellStyle name="20% - Énfasis5 5 2 4 3" xfId="15882" xr:uid="{61E93FED-B080-47F8-B969-81B94BEA40E3}"/>
    <cellStyle name="20% - Énfasis5 5 2 4 3 2" xfId="15883" xr:uid="{159B1144-C1CE-47A7-8EC3-501F38E2A752}"/>
    <cellStyle name="20% - Énfasis5 5 2 4 4" xfId="15884" xr:uid="{D5309792-746F-4C74-B841-674D46BF8E80}"/>
    <cellStyle name="20% - Énfasis5 5 2 5" xfId="15885" xr:uid="{40335A58-5A29-49D8-A8A6-A7BEC488E80E}"/>
    <cellStyle name="20% - Énfasis5 5 2 5 2" xfId="15886" xr:uid="{BDA40ADA-849B-41B3-9586-083F22198CCE}"/>
    <cellStyle name="20% - Énfasis5 5 2 5 2 2" xfId="15887" xr:uid="{182B5CB5-454F-4EE5-9550-476A300C11E1}"/>
    <cellStyle name="20% - Énfasis5 5 2 5 3" xfId="15888" xr:uid="{ECF93CE8-EEC5-4088-894B-6351B35EB5F8}"/>
    <cellStyle name="20% - Énfasis5 5 2 6" xfId="15889" xr:uid="{F904F493-CDFE-473A-86A5-A97DF3D249BA}"/>
    <cellStyle name="20% - Énfasis5 5 2 6 2" xfId="15890" xr:uid="{46B8D193-6FC8-48EB-BAC1-2053458CE2F8}"/>
    <cellStyle name="20% - Énfasis5 5 2 7" xfId="15891" xr:uid="{FF63CFE3-1CB5-4B2A-B187-829DDAA24560}"/>
    <cellStyle name="20% - Énfasis5 5 2 8" xfId="15892" xr:uid="{BC550FB6-98AD-480D-B8E3-51A41CB773FE}"/>
    <cellStyle name="20% - Énfasis5 5 2 9" xfId="15893" xr:uid="{6B0AB612-4F76-4C3F-9A9A-CC5351D6AF8D}"/>
    <cellStyle name="20% - Énfasis5 5 2_37. RESULTADO NEGOCIOS YOY" xfId="15894" xr:uid="{72BD0EB6-13CF-4305-A047-41334293C620}"/>
    <cellStyle name="20% - Énfasis5 5 3" xfId="15895" xr:uid="{790CBA19-BB32-4AFF-A4B7-0FC698277D74}"/>
    <cellStyle name="20% - Énfasis5 5 3 2" xfId="15896" xr:uid="{62D3F081-30A1-45A9-94A5-A8B18BF8C51F}"/>
    <cellStyle name="20% - Énfasis5 5 3 2 2" xfId="15897" xr:uid="{CBC2D8B0-9640-4E4E-8431-6EC247BA5B45}"/>
    <cellStyle name="20% - Énfasis5 5 3 2 2 2" xfId="15898" xr:uid="{0B6EDCA6-42DA-4538-9E6E-A508C860A489}"/>
    <cellStyle name="20% - Énfasis5 5 3 2 2 2 2" xfId="15899" xr:uid="{E827B6D9-1423-4773-9222-F8B4511C9042}"/>
    <cellStyle name="20% - Énfasis5 5 3 2 2 2 2 2" xfId="15900" xr:uid="{A802667F-FAAA-4A8D-BED7-BCC6EE672504}"/>
    <cellStyle name="20% - Énfasis5 5 3 2 2 2 3" xfId="15901" xr:uid="{F2D96AEC-0F5B-4897-8DEC-D9CD6CB072E9}"/>
    <cellStyle name="20% - Énfasis5 5 3 2 2 3" xfId="15902" xr:uid="{7338CAE1-5568-4034-8E8F-905B3D4FA5B2}"/>
    <cellStyle name="20% - Énfasis5 5 3 2 2 3 2" xfId="15903" xr:uid="{4813E46A-B0EF-42EE-81E5-CC580E454027}"/>
    <cellStyle name="20% - Énfasis5 5 3 2 2 4" xfId="15904" xr:uid="{3F2A12C2-FCAE-4D72-A906-F92C4198A736}"/>
    <cellStyle name="20% - Énfasis5 5 3 2 3" xfId="15905" xr:uid="{E56A0EE5-ED47-4390-A7C2-88DC704829A2}"/>
    <cellStyle name="20% - Énfasis5 5 3 2 3 2" xfId="15906" xr:uid="{ED9D8391-AEF6-45FB-8F25-3B6953430E84}"/>
    <cellStyle name="20% - Énfasis5 5 3 2 3 2 2" xfId="15907" xr:uid="{F2582807-7F50-4650-80F0-01D5F827C902}"/>
    <cellStyle name="20% - Énfasis5 5 3 2 3 3" xfId="15908" xr:uid="{280D1E27-244E-4CE3-BB9C-A282C046686A}"/>
    <cellStyle name="20% - Énfasis5 5 3 2 4" xfId="15909" xr:uid="{CA855D84-88BD-4F7B-B5C2-281C31304A42}"/>
    <cellStyle name="20% - Énfasis5 5 3 2 4 2" xfId="15910" xr:uid="{6896B80A-F3CD-4319-B43D-2977C2A8A5C9}"/>
    <cellStyle name="20% - Énfasis5 5 3 2 5" xfId="15911" xr:uid="{E6E185BB-1204-4C90-A8E8-BE723C0B1CE7}"/>
    <cellStyle name="20% - Énfasis5 5 3 3" xfId="15912" xr:uid="{0BBAE256-724B-42F0-A8A7-7D21865EB29F}"/>
    <cellStyle name="20% - Énfasis5 5 3 3 2" xfId="15913" xr:uid="{3CDA0D73-2D14-4A2C-8BE7-490C4633B0E0}"/>
    <cellStyle name="20% - Énfasis5 5 3 3 2 2" xfId="15914" xr:uid="{6A112103-3CD8-4DA4-B711-15C5369E8FF0}"/>
    <cellStyle name="20% - Énfasis5 5 3 3 2 2 2" xfId="15915" xr:uid="{6AE7095C-F224-4823-A42B-67108CDBE869}"/>
    <cellStyle name="20% - Énfasis5 5 3 3 2 3" xfId="15916" xr:uid="{73CE7D28-D296-411E-B8F6-CB22D5B5D7C3}"/>
    <cellStyle name="20% - Énfasis5 5 3 3 3" xfId="15917" xr:uid="{36A20A96-8193-480A-BB0E-D4F56AAADD14}"/>
    <cellStyle name="20% - Énfasis5 5 3 3 3 2" xfId="15918" xr:uid="{BCA08B07-8261-4D7B-ADD6-A6C1CA62F7A2}"/>
    <cellStyle name="20% - Énfasis5 5 3 3 4" xfId="15919" xr:uid="{692796AE-EB72-4E60-B269-00E4ADFAD548}"/>
    <cellStyle name="20% - Énfasis5 5 3 4" xfId="15920" xr:uid="{333D7A23-3DBF-4041-8A97-5E3A6D4F43FC}"/>
    <cellStyle name="20% - Énfasis5 5 3 4 2" xfId="15921" xr:uid="{E3639DF9-4268-45EC-B77A-DE72FCFBC6D0}"/>
    <cellStyle name="20% - Énfasis5 5 3 4 2 2" xfId="15922" xr:uid="{AD06EEFF-B4AD-427F-BA65-EE2FDCFB14EA}"/>
    <cellStyle name="20% - Énfasis5 5 3 4 3" xfId="15923" xr:uid="{3F1FE2E2-1FF5-4899-99DA-5734779BBEC5}"/>
    <cellStyle name="20% - Énfasis5 5 3 5" xfId="15924" xr:uid="{920F6CEF-D853-411E-80E3-00CC6E32DBE0}"/>
    <cellStyle name="20% - Énfasis5 5 3 5 2" xfId="15925" xr:uid="{C19F27DE-E2E2-4822-BE15-9B3C11AB8778}"/>
    <cellStyle name="20% - Énfasis5 5 3 6" xfId="15926" xr:uid="{A104BFC4-4676-49F4-BD5C-39365BC47136}"/>
    <cellStyle name="20% - Énfasis5 5 4" xfId="15927" xr:uid="{BA3E2EDA-FD1A-4288-BB17-CD5164C8C0C4}"/>
    <cellStyle name="20% - Énfasis5 5 4 2" xfId="15928" xr:uid="{F7537D92-5836-47B5-85B2-9672676F020A}"/>
    <cellStyle name="20% - Énfasis5 5 4 2 2" xfId="15929" xr:uid="{6FD9ED50-8E77-47E0-8E3C-F41750033F97}"/>
    <cellStyle name="20% - Énfasis5 5 4 2 2 2" xfId="15930" xr:uid="{FFBFD00C-E2E6-4592-B91B-32665EA00C3C}"/>
    <cellStyle name="20% - Énfasis5 5 4 2 2 2 2" xfId="15931" xr:uid="{7E5B570F-F486-494D-9932-C56420AB4B2C}"/>
    <cellStyle name="20% - Énfasis5 5 4 2 2 3" xfId="15932" xr:uid="{D4B8DE63-FA78-4F8C-922F-481AB65E08EB}"/>
    <cellStyle name="20% - Énfasis5 5 4 2 3" xfId="15933" xr:uid="{84DC4DE7-5DBA-4DB3-A992-3686B48806E9}"/>
    <cellStyle name="20% - Énfasis5 5 4 2 3 2" xfId="15934" xr:uid="{A5B8E4EF-2496-47A4-9906-6E6197542E7E}"/>
    <cellStyle name="20% - Énfasis5 5 4 2 4" xfId="15935" xr:uid="{B9BC51FC-C536-4749-B406-AAD62287896B}"/>
    <cellStyle name="20% - Énfasis5 5 4 3" xfId="15936" xr:uid="{F65E98A5-A24E-4937-9C03-60F3E41A1105}"/>
    <cellStyle name="20% - Énfasis5 5 4 3 2" xfId="15937" xr:uid="{DEC58FB3-06A3-4531-9776-32F151528749}"/>
    <cellStyle name="20% - Énfasis5 5 4 3 2 2" xfId="15938" xr:uid="{0E1B90AC-6712-42C3-90CF-C9A53ADB281B}"/>
    <cellStyle name="20% - Énfasis5 5 4 3 3" xfId="15939" xr:uid="{60E0D745-F29E-465B-82F6-30C4A276EAFC}"/>
    <cellStyle name="20% - Énfasis5 5 4 4" xfId="15940" xr:uid="{6213652B-4027-4C1B-BEDE-5D982274008F}"/>
    <cellStyle name="20% - Énfasis5 5 4 4 2" xfId="15941" xr:uid="{DB7FC1E1-96D0-43BF-BF95-58EA9B671FD1}"/>
    <cellStyle name="20% - Énfasis5 5 4 5" xfId="15942" xr:uid="{C5065F58-16D3-4D7F-B502-F77A03988C01}"/>
    <cellStyle name="20% - Énfasis5 5 5" xfId="15943" xr:uid="{69086A8D-C5AE-4C49-AC26-93F425A3730F}"/>
    <cellStyle name="20% - Énfasis5 5 5 2" xfId="15944" xr:uid="{B87F0464-E08F-4698-9709-AE662FD999F5}"/>
    <cellStyle name="20% - Énfasis5 5 5 2 2" xfId="15945" xr:uid="{17B0233E-45EC-459B-97A2-35F42F399519}"/>
    <cellStyle name="20% - Énfasis5 5 5 2 2 2" xfId="15946" xr:uid="{5DFC43EE-FF6C-4021-B120-B7EBDD84446E}"/>
    <cellStyle name="20% - Énfasis5 5 5 2 3" xfId="15947" xr:uid="{9ADA3823-4898-4273-BAAC-5FF88B6AFC4B}"/>
    <cellStyle name="20% - Énfasis5 5 5 3" xfId="15948" xr:uid="{B214908E-F380-449B-A666-9904AB49045C}"/>
    <cellStyle name="20% - Énfasis5 5 5 3 2" xfId="15949" xr:uid="{C3869EC7-A867-42C4-972D-102CB32B6E20}"/>
    <cellStyle name="20% - Énfasis5 5 5 4" xfId="15950" xr:uid="{15691B4C-3D91-4B3D-A5FF-2CDD11851AE3}"/>
    <cellStyle name="20% - Énfasis5 5 6" xfId="15951" xr:uid="{FF0EC63A-3675-4F9C-AA90-6F0F4362673C}"/>
    <cellStyle name="20% - Énfasis5 5 6 2" xfId="15952" xr:uid="{BF63ABE1-558B-4136-95F8-E558CAF5BA7A}"/>
    <cellStyle name="20% - Énfasis5 5 6 2 2" xfId="15953" xr:uid="{3B2C0320-9A6C-4940-8C2E-1D219A37D341}"/>
    <cellStyle name="20% - Énfasis5 5 6 3" xfId="15954" xr:uid="{54A0251B-AD4A-4BD3-B05B-8FA5DF2E263D}"/>
    <cellStyle name="20% - Énfasis5 5 7" xfId="15955" xr:uid="{CD79D10F-2646-4DAC-8133-5C7D3F50F0B3}"/>
    <cellStyle name="20% - Énfasis5 5 7 2" xfId="15956" xr:uid="{3EEF2B31-1BAE-436C-8CD5-5279B59517BE}"/>
    <cellStyle name="20% - Énfasis5 5 8" xfId="15957" xr:uid="{81A11FB8-482F-4721-B06C-A8E6C1AA1F2B}"/>
    <cellStyle name="20% - Énfasis5 5 9" xfId="15958" xr:uid="{A4B8CE25-E05F-476F-80BE-983B7A868D55}"/>
    <cellStyle name="20% - Énfasis5 5_37. RESULTADO NEGOCIOS YOY" xfId="15959" xr:uid="{8EF418D0-C187-4883-8121-8A1CB5E848E3}"/>
    <cellStyle name="20% - Énfasis5 6" xfId="15960" xr:uid="{C1A8D320-3287-403B-AA3E-7515F26E14D9}"/>
    <cellStyle name="20% - Énfasis5 6 10" xfId="15961" xr:uid="{E791BEE0-CD1E-4DC0-9A0D-B8DFCC9BB484}"/>
    <cellStyle name="20% - Énfasis5 6 11" xfId="15962" xr:uid="{35AB72D5-940C-4ECC-8001-AEA145135545}"/>
    <cellStyle name="20% - Énfasis5 6 12" xfId="15963" xr:uid="{EE6874B0-51C4-48B0-B888-787DAEBF5007}"/>
    <cellStyle name="20% - Énfasis5 6 2" xfId="15964" xr:uid="{D53B6620-5B5C-4AF6-A02B-92E1A408B6F6}"/>
    <cellStyle name="20% - Énfasis5 6 2 10" xfId="15965" xr:uid="{CB7610F9-EC7F-427C-AAAC-2D01875E6FE4}"/>
    <cellStyle name="20% - Énfasis5 6 2 11" xfId="15966" xr:uid="{991BBED1-6A6D-4F08-BAA8-55D5EFF76408}"/>
    <cellStyle name="20% - Énfasis5 6 2 2" xfId="15967" xr:uid="{2206E2B7-5A70-4942-AD18-1F384BE35784}"/>
    <cellStyle name="20% - Énfasis5 6 2 2 2" xfId="15968" xr:uid="{AC898DEF-2416-4232-95D3-0C88D8F801C8}"/>
    <cellStyle name="20% - Énfasis5 6 2 2 2 2" xfId="15969" xr:uid="{B96EAA6A-7ABA-4D12-8E69-A43912545701}"/>
    <cellStyle name="20% - Énfasis5 6 2 2 2 2 2" xfId="15970" xr:uid="{A7A24598-4099-406B-89B7-2F460B51B19F}"/>
    <cellStyle name="20% - Énfasis5 6 2 2 2 2 2 2" xfId="15971" xr:uid="{6D990869-9FA7-40A1-8EDA-ED312154B932}"/>
    <cellStyle name="20% - Énfasis5 6 2 2 2 2 2 2 2" xfId="15972" xr:uid="{1AF27AE7-C9C3-4AA0-A983-B30C7F645AF2}"/>
    <cellStyle name="20% - Énfasis5 6 2 2 2 2 2 3" xfId="15973" xr:uid="{BC7EFB27-C980-4039-A5F9-41AC8B0E0081}"/>
    <cellStyle name="20% - Énfasis5 6 2 2 2 2 3" xfId="15974" xr:uid="{4F102003-7C26-4B7B-97DE-500379AC1E69}"/>
    <cellStyle name="20% - Énfasis5 6 2 2 2 2 3 2" xfId="15975" xr:uid="{B618C625-B24B-487E-A66F-F94E23FED26D}"/>
    <cellStyle name="20% - Énfasis5 6 2 2 2 2 4" xfId="15976" xr:uid="{C23A8A7A-6492-45CD-BA02-45BD9CB01816}"/>
    <cellStyle name="20% - Énfasis5 6 2 2 2 3" xfId="15977" xr:uid="{2604B5AF-8738-4ED7-B6DB-5E4BE708AC89}"/>
    <cellStyle name="20% - Énfasis5 6 2 2 2 3 2" xfId="15978" xr:uid="{2EDF5734-44F4-4CBE-B6CB-533E5A4AD9E8}"/>
    <cellStyle name="20% - Énfasis5 6 2 2 2 3 2 2" xfId="15979" xr:uid="{078DF303-ABB1-441C-B5C7-5725E57710BD}"/>
    <cellStyle name="20% - Énfasis5 6 2 2 2 3 3" xfId="15980" xr:uid="{D882646D-71C5-4E99-BE9E-40F66C2E8DEB}"/>
    <cellStyle name="20% - Énfasis5 6 2 2 2 4" xfId="15981" xr:uid="{47C06889-7935-4869-AD9A-822BC4EEF074}"/>
    <cellStyle name="20% - Énfasis5 6 2 2 2 4 2" xfId="15982" xr:uid="{99D4FE2E-6318-458D-B877-2E32729BB539}"/>
    <cellStyle name="20% - Énfasis5 6 2 2 2 5" xfId="15983" xr:uid="{11C0DD93-29F2-4649-BE73-234371DA38D1}"/>
    <cellStyle name="20% - Énfasis5 6 2 2 3" xfId="15984" xr:uid="{7E2FD5ED-F0C2-4CE6-9765-174D39E0A5EF}"/>
    <cellStyle name="20% - Énfasis5 6 2 2 3 2" xfId="15985" xr:uid="{83786B68-F458-427D-986C-9941E82BFCF0}"/>
    <cellStyle name="20% - Énfasis5 6 2 2 3 2 2" xfId="15986" xr:uid="{14E4FF3B-9596-4BE6-A7AE-D6387469F068}"/>
    <cellStyle name="20% - Énfasis5 6 2 2 3 2 2 2" xfId="15987" xr:uid="{1E4676DE-7EAD-4A72-B81F-50962615D5C5}"/>
    <cellStyle name="20% - Énfasis5 6 2 2 3 2 3" xfId="15988" xr:uid="{3D4E8C84-FE8F-4DF5-A680-DC3D2FBACC24}"/>
    <cellStyle name="20% - Énfasis5 6 2 2 3 3" xfId="15989" xr:uid="{69678402-1BB9-4D33-B2AC-8192FF0C3458}"/>
    <cellStyle name="20% - Énfasis5 6 2 2 3 3 2" xfId="15990" xr:uid="{6A31E67D-53D9-4318-B5AB-42147B89D431}"/>
    <cellStyle name="20% - Énfasis5 6 2 2 3 4" xfId="15991" xr:uid="{DB4E3117-8BBC-4C0D-9290-611C2BB9660C}"/>
    <cellStyle name="20% - Énfasis5 6 2 2 4" xfId="15992" xr:uid="{EFEFC02F-6752-4B65-BE30-859A141896D4}"/>
    <cellStyle name="20% - Énfasis5 6 2 2 4 2" xfId="15993" xr:uid="{AA6F92DC-D7A4-470A-9C4B-E57D80023D18}"/>
    <cellStyle name="20% - Énfasis5 6 2 2 4 2 2" xfId="15994" xr:uid="{DF0225EC-5460-4BBA-8658-3C5AF9934475}"/>
    <cellStyle name="20% - Énfasis5 6 2 2 4 3" xfId="15995" xr:uid="{0121C433-7DDE-4417-9269-B4BB28EC7F59}"/>
    <cellStyle name="20% - Énfasis5 6 2 2 5" xfId="15996" xr:uid="{1CE21427-DB62-4049-86B4-35DE7019F1B5}"/>
    <cellStyle name="20% - Énfasis5 6 2 2 5 2" xfId="15997" xr:uid="{2EF8036F-B1C5-4293-AF7F-CF8530AA6C44}"/>
    <cellStyle name="20% - Énfasis5 6 2 2 6" xfId="15998" xr:uid="{AF240195-69B3-4131-A2CC-8959F344D320}"/>
    <cellStyle name="20% - Énfasis5 6 2 3" xfId="15999" xr:uid="{1AFC4E48-8317-43C7-80C2-EB7DBC60F4D9}"/>
    <cellStyle name="20% - Énfasis5 6 2 3 2" xfId="16000" xr:uid="{09F4A2F8-6F0E-4B3E-889C-638644616ACF}"/>
    <cellStyle name="20% - Énfasis5 6 2 3 2 2" xfId="16001" xr:uid="{3A2ACED2-7001-4C52-B6AC-A6DC973D2B72}"/>
    <cellStyle name="20% - Énfasis5 6 2 3 2 2 2" xfId="16002" xr:uid="{7E0C70D2-A069-4CEA-93CA-E7BADB39AF50}"/>
    <cellStyle name="20% - Énfasis5 6 2 3 2 2 2 2" xfId="16003" xr:uid="{A7C3C22C-B27F-478D-9FB3-C5A6D9C058F7}"/>
    <cellStyle name="20% - Énfasis5 6 2 3 2 2 3" xfId="16004" xr:uid="{A456DC0E-3EF9-4846-88AF-B00B1E3AB799}"/>
    <cellStyle name="20% - Énfasis5 6 2 3 2 3" xfId="16005" xr:uid="{02CC4439-D62D-45EA-902C-75BB4600C3F7}"/>
    <cellStyle name="20% - Énfasis5 6 2 3 2 3 2" xfId="16006" xr:uid="{09A5F3D8-01F1-4FE5-A980-625321E9C91A}"/>
    <cellStyle name="20% - Énfasis5 6 2 3 2 4" xfId="16007" xr:uid="{45F22333-EFA6-4727-99BE-C499269301CA}"/>
    <cellStyle name="20% - Énfasis5 6 2 3 3" xfId="16008" xr:uid="{ECBD2EE6-3983-4B45-81EC-171E668C25F0}"/>
    <cellStyle name="20% - Énfasis5 6 2 3 3 2" xfId="16009" xr:uid="{B9601975-9BB1-4D1A-806A-A3E0E60BED21}"/>
    <cellStyle name="20% - Énfasis5 6 2 3 3 2 2" xfId="16010" xr:uid="{ACE7EADE-72DF-446B-BDCF-D92B5982D6CC}"/>
    <cellStyle name="20% - Énfasis5 6 2 3 3 3" xfId="16011" xr:uid="{1BB4A033-3E5E-4207-AA8A-CEA5D736547E}"/>
    <cellStyle name="20% - Énfasis5 6 2 3 4" xfId="16012" xr:uid="{A30F0B16-1FC5-4450-B600-BA88E7432C7E}"/>
    <cellStyle name="20% - Énfasis5 6 2 3 4 2" xfId="16013" xr:uid="{9DD90209-13AF-4D3D-8220-94843EF2F6C6}"/>
    <cellStyle name="20% - Énfasis5 6 2 3 5" xfId="16014" xr:uid="{23B30E77-44C6-4252-86F3-653300D1B26E}"/>
    <cellStyle name="20% - Énfasis5 6 2 4" xfId="16015" xr:uid="{90B26D64-3963-4AC3-A6FB-0DF1931EF887}"/>
    <cellStyle name="20% - Énfasis5 6 2 4 2" xfId="16016" xr:uid="{89D9D268-F78A-4CE4-BEE3-38376EA14C69}"/>
    <cellStyle name="20% - Énfasis5 6 2 4 2 2" xfId="16017" xr:uid="{9672B912-E5DA-4617-8072-CC4FF5BA30F0}"/>
    <cellStyle name="20% - Énfasis5 6 2 4 2 2 2" xfId="16018" xr:uid="{891F8323-AFA1-4FA8-9636-2E8BC45E4A21}"/>
    <cellStyle name="20% - Énfasis5 6 2 4 2 3" xfId="16019" xr:uid="{FE01CE46-809F-4CE5-895D-7FE3B0B3AA4C}"/>
    <cellStyle name="20% - Énfasis5 6 2 4 3" xfId="16020" xr:uid="{08BC351D-6445-4EA7-B761-15184F8E0C8A}"/>
    <cellStyle name="20% - Énfasis5 6 2 4 3 2" xfId="16021" xr:uid="{9DF2461C-75FC-43E1-B986-70C3EC382D49}"/>
    <cellStyle name="20% - Énfasis5 6 2 4 4" xfId="16022" xr:uid="{CEDEFDBC-5CBF-465F-ABEA-4257C24236D3}"/>
    <cellStyle name="20% - Énfasis5 6 2 5" xfId="16023" xr:uid="{D4AC46A6-40BB-4D16-816B-F694D356497B}"/>
    <cellStyle name="20% - Énfasis5 6 2 5 2" xfId="16024" xr:uid="{0818DB7E-E719-427D-BC49-210000574B5D}"/>
    <cellStyle name="20% - Énfasis5 6 2 5 2 2" xfId="16025" xr:uid="{9364A66E-A31E-4BFF-9149-56188CC8753A}"/>
    <cellStyle name="20% - Énfasis5 6 2 5 3" xfId="16026" xr:uid="{58B00517-0074-4411-ACEC-666AC0FD8024}"/>
    <cellStyle name="20% - Énfasis5 6 2 6" xfId="16027" xr:uid="{013C3E6F-7787-4F5D-9490-37974F25D193}"/>
    <cellStyle name="20% - Énfasis5 6 2 6 2" xfId="16028" xr:uid="{D210FE17-EFB0-4A08-B390-CC5C8A4718A6}"/>
    <cellStyle name="20% - Énfasis5 6 2 7" xfId="16029" xr:uid="{583EB428-F329-4F55-A117-7BFB69F11EF4}"/>
    <cellStyle name="20% - Énfasis5 6 2 8" xfId="16030" xr:uid="{7EFA32C9-C5FE-4CD6-89AC-8EB25E0B26A6}"/>
    <cellStyle name="20% - Énfasis5 6 2 9" xfId="16031" xr:uid="{67F1F842-B88C-467D-96A6-E40553C7F205}"/>
    <cellStyle name="20% - Énfasis5 6 2_37. RESULTADO NEGOCIOS YOY" xfId="16032" xr:uid="{F73DDA73-34B5-40BF-816A-4FBF3FD0E4B5}"/>
    <cellStyle name="20% - Énfasis5 6 3" xfId="16033" xr:uid="{70FE2103-4751-4D75-9F24-3EB8D8198C5B}"/>
    <cellStyle name="20% - Énfasis5 6 3 2" xfId="16034" xr:uid="{3B11DA3D-3992-45C8-AB3B-99F4B5867F4E}"/>
    <cellStyle name="20% - Énfasis5 6 3 2 2" xfId="16035" xr:uid="{673604A7-F750-44B8-8503-D720056D0ADE}"/>
    <cellStyle name="20% - Énfasis5 6 3 2 2 2" xfId="16036" xr:uid="{4A4E46BE-AEB1-4E4C-80CE-B0284FE96EA5}"/>
    <cellStyle name="20% - Énfasis5 6 3 2 2 2 2" xfId="16037" xr:uid="{E3F6A253-4F2D-4420-97CF-93E18B0BFA83}"/>
    <cellStyle name="20% - Énfasis5 6 3 2 2 2 2 2" xfId="16038" xr:uid="{0F2470BA-0870-447B-8A9B-107CE0335DA5}"/>
    <cellStyle name="20% - Énfasis5 6 3 2 2 2 3" xfId="16039" xr:uid="{CBF2C998-C0B0-4FAE-82A3-BC028143D2B0}"/>
    <cellStyle name="20% - Énfasis5 6 3 2 2 3" xfId="16040" xr:uid="{FFBFA854-F268-42D7-B90B-658712E4786C}"/>
    <cellStyle name="20% - Énfasis5 6 3 2 2 3 2" xfId="16041" xr:uid="{4FCFB7C5-CF02-49B6-A06F-C2868BEB4A72}"/>
    <cellStyle name="20% - Énfasis5 6 3 2 2 4" xfId="16042" xr:uid="{F559B080-4A6A-4476-8995-F0FB9815C122}"/>
    <cellStyle name="20% - Énfasis5 6 3 2 3" xfId="16043" xr:uid="{F3026E75-A0A0-499B-829F-C41B850D0DA0}"/>
    <cellStyle name="20% - Énfasis5 6 3 2 3 2" xfId="16044" xr:uid="{EA04D19D-4C50-4634-B073-8EFF32F3BA69}"/>
    <cellStyle name="20% - Énfasis5 6 3 2 3 2 2" xfId="16045" xr:uid="{C61D331A-1EDD-4FC2-981D-E97A9EABC088}"/>
    <cellStyle name="20% - Énfasis5 6 3 2 3 3" xfId="16046" xr:uid="{CC7655BA-CDA6-4A70-BE0E-33842C969A9D}"/>
    <cellStyle name="20% - Énfasis5 6 3 2 4" xfId="16047" xr:uid="{08F757D9-6505-4753-8442-0AAA96BDD5F7}"/>
    <cellStyle name="20% - Énfasis5 6 3 2 4 2" xfId="16048" xr:uid="{36FE4A83-C9BA-4FB3-B936-2ED77505DF13}"/>
    <cellStyle name="20% - Énfasis5 6 3 2 5" xfId="16049" xr:uid="{6B71C0EE-45DA-4284-8B1B-6E2F907C0BA6}"/>
    <cellStyle name="20% - Énfasis5 6 3 3" xfId="16050" xr:uid="{9B165A91-49E0-4D5B-9DEC-617CBC431468}"/>
    <cellStyle name="20% - Énfasis5 6 3 3 2" xfId="16051" xr:uid="{C5BCC0CC-6A2B-4962-89F6-0EEA74DC2A27}"/>
    <cellStyle name="20% - Énfasis5 6 3 3 2 2" xfId="16052" xr:uid="{AABCFC8C-CB9D-424B-861D-8F1400C0946F}"/>
    <cellStyle name="20% - Énfasis5 6 3 3 2 2 2" xfId="16053" xr:uid="{BBD9DA66-2ACD-4441-B268-C80FC6BA98C6}"/>
    <cellStyle name="20% - Énfasis5 6 3 3 2 3" xfId="16054" xr:uid="{54AFF77E-14E2-4EF6-9535-EB1276201F12}"/>
    <cellStyle name="20% - Énfasis5 6 3 3 3" xfId="16055" xr:uid="{F3FFB807-ADD4-44A8-81BB-3C0FFFB26A3C}"/>
    <cellStyle name="20% - Énfasis5 6 3 3 3 2" xfId="16056" xr:uid="{FE170F4E-1FE3-4D4F-BECA-E5B8F1C65033}"/>
    <cellStyle name="20% - Énfasis5 6 3 3 4" xfId="16057" xr:uid="{39D98ADB-9DC0-4342-A025-31F399430954}"/>
    <cellStyle name="20% - Énfasis5 6 3 4" xfId="16058" xr:uid="{2BA14BD7-B7AD-4EEE-A99A-BF4FF38B06E8}"/>
    <cellStyle name="20% - Énfasis5 6 3 4 2" xfId="16059" xr:uid="{138F13DB-7511-4B0E-82EC-9FB7665E580A}"/>
    <cellStyle name="20% - Énfasis5 6 3 4 2 2" xfId="16060" xr:uid="{E55D3AE6-5B0E-464E-9FBC-7CBE1072F2C7}"/>
    <cellStyle name="20% - Énfasis5 6 3 4 3" xfId="16061" xr:uid="{537D118A-7381-4E64-BDE0-0A95E9BE06A8}"/>
    <cellStyle name="20% - Énfasis5 6 3 5" xfId="16062" xr:uid="{01B73A6C-694F-4CAE-ABB7-FD7A09B089E0}"/>
    <cellStyle name="20% - Énfasis5 6 3 5 2" xfId="16063" xr:uid="{60621863-2F43-45C4-8C31-1B1D83D55932}"/>
    <cellStyle name="20% - Énfasis5 6 3 6" xfId="16064" xr:uid="{68B48606-8CE4-4AC0-A504-89A28ACA2684}"/>
    <cellStyle name="20% - Énfasis5 6 4" xfId="16065" xr:uid="{48246CEA-39BE-4093-AFF0-D862E3142030}"/>
    <cellStyle name="20% - Énfasis5 6 4 2" xfId="16066" xr:uid="{1DA939E9-F56A-4219-AF21-526CF399EA18}"/>
    <cellStyle name="20% - Énfasis5 6 4 2 2" xfId="16067" xr:uid="{4EA86121-0023-4136-9E23-8F1744FBBCAF}"/>
    <cellStyle name="20% - Énfasis5 6 4 2 2 2" xfId="16068" xr:uid="{E90D3EF2-8A66-43E5-B57D-AEDF48D50504}"/>
    <cellStyle name="20% - Énfasis5 6 4 2 2 2 2" xfId="16069" xr:uid="{ACFC8CCB-317D-41DA-A164-5AA4088A7B79}"/>
    <cellStyle name="20% - Énfasis5 6 4 2 2 3" xfId="16070" xr:uid="{954734DF-6C1C-4DF8-9B06-C813653D3BB1}"/>
    <cellStyle name="20% - Énfasis5 6 4 2 3" xfId="16071" xr:uid="{CFD2E6DD-9E94-4071-B4AA-7B0BBDF63D92}"/>
    <cellStyle name="20% - Énfasis5 6 4 2 3 2" xfId="16072" xr:uid="{8C588BE8-9743-463E-AB57-32E5B60BB81C}"/>
    <cellStyle name="20% - Énfasis5 6 4 2 4" xfId="16073" xr:uid="{05CFF7A6-546E-4270-AA81-2BC666A261FC}"/>
    <cellStyle name="20% - Énfasis5 6 4 3" xfId="16074" xr:uid="{4B4B9DF1-146F-4F52-830A-46D02E1B348F}"/>
    <cellStyle name="20% - Énfasis5 6 4 3 2" xfId="16075" xr:uid="{751D5463-7E0D-415A-BB0F-1E8052976218}"/>
    <cellStyle name="20% - Énfasis5 6 4 3 2 2" xfId="16076" xr:uid="{C8AB59C2-63A6-48D1-9D4C-0B6AFB9D77B0}"/>
    <cellStyle name="20% - Énfasis5 6 4 3 3" xfId="16077" xr:uid="{4D857AA1-07E7-49A0-86D2-2CAD08F90DE9}"/>
    <cellStyle name="20% - Énfasis5 6 4 4" xfId="16078" xr:uid="{2B3F0458-691B-49CD-9315-8CDB20D5D775}"/>
    <cellStyle name="20% - Énfasis5 6 4 4 2" xfId="16079" xr:uid="{1A9A678C-8B5E-4E31-B272-9C5E866117AE}"/>
    <cellStyle name="20% - Énfasis5 6 4 5" xfId="16080" xr:uid="{39A5AF12-BB71-440E-AF57-8315FBA88D71}"/>
    <cellStyle name="20% - Énfasis5 6 5" xfId="16081" xr:uid="{BB6643CF-F99F-4832-BF72-BE3FEC0116AE}"/>
    <cellStyle name="20% - Énfasis5 6 5 2" xfId="16082" xr:uid="{2BE10519-F10E-4E60-B045-BDF007F5A398}"/>
    <cellStyle name="20% - Énfasis5 6 5 2 2" xfId="16083" xr:uid="{5311301C-C183-4299-8A49-83DF4EA35AE3}"/>
    <cellStyle name="20% - Énfasis5 6 5 2 2 2" xfId="16084" xr:uid="{A2737290-7152-43CA-B661-ECF9730C2E13}"/>
    <cellStyle name="20% - Énfasis5 6 5 2 3" xfId="16085" xr:uid="{C58D2ADB-8DCF-4023-9B59-2827DBFC1939}"/>
    <cellStyle name="20% - Énfasis5 6 5 3" xfId="16086" xr:uid="{4F25ECDF-BCE4-42D3-92DF-7B8D8C9C50ED}"/>
    <cellStyle name="20% - Énfasis5 6 5 3 2" xfId="16087" xr:uid="{9A26CBC4-90DA-4BC4-BB9C-BF7AAD6FDB63}"/>
    <cellStyle name="20% - Énfasis5 6 5 4" xfId="16088" xr:uid="{0E252BCE-A75E-452A-9CF6-49F19BA22204}"/>
    <cellStyle name="20% - Énfasis5 6 6" xfId="16089" xr:uid="{7FF4DD06-9BE2-4316-B707-55916B9D6D7A}"/>
    <cellStyle name="20% - Énfasis5 6 6 2" xfId="16090" xr:uid="{C74363D3-D59F-4E07-904F-E5B1E9FD3DD8}"/>
    <cellStyle name="20% - Énfasis5 6 6 2 2" xfId="16091" xr:uid="{A7DF9C3F-3490-4B31-96CF-914D74C00821}"/>
    <cellStyle name="20% - Énfasis5 6 6 3" xfId="16092" xr:uid="{AF7169A6-5962-4A42-BC99-641A035AC823}"/>
    <cellStyle name="20% - Énfasis5 6 7" xfId="16093" xr:uid="{891CBCCC-F24E-4C09-BBEA-E52D1CA709F8}"/>
    <cellStyle name="20% - Énfasis5 6 7 2" xfId="16094" xr:uid="{0D2EDDEC-9525-43C2-B2CB-4D20276F6C0B}"/>
    <cellStyle name="20% - Énfasis5 6 8" xfId="16095" xr:uid="{569160C9-2993-4960-8362-AB08621FA208}"/>
    <cellStyle name="20% - Énfasis5 6 9" xfId="16096" xr:uid="{FF132C1A-C30A-481B-AA55-63CEFC007E95}"/>
    <cellStyle name="20% - Énfasis5 6_37. RESULTADO NEGOCIOS YOY" xfId="16097" xr:uid="{27E50916-5CCC-4493-A428-B8872B3D09F2}"/>
    <cellStyle name="20% - Énfasis5 7" xfId="16098" xr:uid="{23714952-4B86-4D85-9132-3F2C1161FA1A}"/>
    <cellStyle name="20% - Énfasis5 7 10" xfId="16099" xr:uid="{7BBC8AA8-83D6-4CFD-BFF6-D8B1783E5C0C}"/>
    <cellStyle name="20% - Énfasis5 7 11" xfId="16100" xr:uid="{A2E3638A-1058-44A9-9522-A166E6D893B0}"/>
    <cellStyle name="20% - Énfasis5 7 12" xfId="16101" xr:uid="{8B1A1478-94C6-47A0-899E-CDCD3C59CD9F}"/>
    <cellStyle name="20% - Énfasis5 7 2" xfId="16102" xr:uid="{3BB2F0A2-914B-4E13-88C1-0707FEA12F7D}"/>
    <cellStyle name="20% - Énfasis5 7 2 10" xfId="16103" xr:uid="{096E6FB5-58B7-4EC5-9AA0-85A125CCC355}"/>
    <cellStyle name="20% - Énfasis5 7 2 11" xfId="16104" xr:uid="{8A94F02E-F917-4966-9F83-0CAB770B9676}"/>
    <cellStyle name="20% - Énfasis5 7 2 2" xfId="16105" xr:uid="{1C931C69-E17B-4745-8679-BFFD4A41BDFD}"/>
    <cellStyle name="20% - Énfasis5 7 2 2 2" xfId="16106" xr:uid="{23D68D66-5935-4C8B-B502-CCB57E1C8ABD}"/>
    <cellStyle name="20% - Énfasis5 7 2 2 2 2" xfId="16107" xr:uid="{C2A39D03-7962-4D70-ABFD-E9E2A1E6A575}"/>
    <cellStyle name="20% - Énfasis5 7 2 2 2 2 2" xfId="16108" xr:uid="{C58BCC29-8A4F-4953-9894-F9109CF35EF1}"/>
    <cellStyle name="20% - Énfasis5 7 2 2 2 2 2 2" xfId="16109" xr:uid="{910EB0E7-9745-42F4-8E76-14B42A254ABF}"/>
    <cellStyle name="20% - Énfasis5 7 2 2 2 2 2 2 2" xfId="16110" xr:uid="{366C24F5-1608-4170-92EA-6C2D5AB973E8}"/>
    <cellStyle name="20% - Énfasis5 7 2 2 2 2 2 3" xfId="16111" xr:uid="{492B8F86-064A-4DEA-AEC4-B6E9E2470849}"/>
    <cellStyle name="20% - Énfasis5 7 2 2 2 2 3" xfId="16112" xr:uid="{5A1F9228-50E1-426F-B84D-AB2B92F8D204}"/>
    <cellStyle name="20% - Énfasis5 7 2 2 2 2 3 2" xfId="16113" xr:uid="{7F6BE8C7-E478-4DD2-8B02-0084FB62F97C}"/>
    <cellStyle name="20% - Énfasis5 7 2 2 2 2 4" xfId="16114" xr:uid="{3AB5D673-9842-4521-B107-8ABC7F27F042}"/>
    <cellStyle name="20% - Énfasis5 7 2 2 2 3" xfId="16115" xr:uid="{97510B34-14C2-4737-B9CA-FB92DEAE6BBA}"/>
    <cellStyle name="20% - Énfasis5 7 2 2 2 3 2" xfId="16116" xr:uid="{8D72C2D6-5381-4507-881A-7B23A1AF259E}"/>
    <cellStyle name="20% - Énfasis5 7 2 2 2 3 2 2" xfId="16117" xr:uid="{D2EAB944-32A8-4854-9DE4-AC826F2385A6}"/>
    <cellStyle name="20% - Énfasis5 7 2 2 2 3 3" xfId="16118" xr:uid="{71488FE5-EBAC-4965-9589-926BA13BE96E}"/>
    <cellStyle name="20% - Énfasis5 7 2 2 2 4" xfId="16119" xr:uid="{6C825B79-C3C6-4E68-8295-E26CBDC593DA}"/>
    <cellStyle name="20% - Énfasis5 7 2 2 2 4 2" xfId="16120" xr:uid="{52865629-3FFA-4812-AD41-F158EA751EF5}"/>
    <cellStyle name="20% - Énfasis5 7 2 2 2 5" xfId="16121" xr:uid="{CEA4EBB2-2E6A-4E9C-B1C0-551B109F9992}"/>
    <cellStyle name="20% - Énfasis5 7 2 2 3" xfId="16122" xr:uid="{D7F2C250-F277-416B-9F5E-9762E919CDB8}"/>
    <cellStyle name="20% - Énfasis5 7 2 2 3 2" xfId="16123" xr:uid="{197965A2-BE9B-4908-9798-7CB0A0C9B175}"/>
    <cellStyle name="20% - Énfasis5 7 2 2 3 2 2" xfId="16124" xr:uid="{1BCB6CF7-F73D-402A-9ECC-CF3B952B4EC5}"/>
    <cellStyle name="20% - Énfasis5 7 2 2 3 2 2 2" xfId="16125" xr:uid="{9BB8E787-38ED-4045-BE7E-CEAE8F987C6E}"/>
    <cellStyle name="20% - Énfasis5 7 2 2 3 2 3" xfId="16126" xr:uid="{102ABADB-9696-47E2-96E8-7CE8020EFBEE}"/>
    <cellStyle name="20% - Énfasis5 7 2 2 3 3" xfId="16127" xr:uid="{D8C60D5A-FE90-4FE6-9E38-54EF1EA0342D}"/>
    <cellStyle name="20% - Énfasis5 7 2 2 3 3 2" xfId="16128" xr:uid="{0614EE8C-E14B-4932-8374-87117B276292}"/>
    <cellStyle name="20% - Énfasis5 7 2 2 3 4" xfId="16129" xr:uid="{646D466D-9D92-4819-B6AE-71155427AA92}"/>
    <cellStyle name="20% - Énfasis5 7 2 2 4" xfId="16130" xr:uid="{413141F2-BF5D-4751-8B09-7B0024479311}"/>
    <cellStyle name="20% - Énfasis5 7 2 2 4 2" xfId="16131" xr:uid="{94927EC4-CA1C-4A29-8C4C-E7B6EA90D48B}"/>
    <cellStyle name="20% - Énfasis5 7 2 2 4 2 2" xfId="16132" xr:uid="{809B618D-079F-4AA9-B4B9-3CE69F385F75}"/>
    <cellStyle name="20% - Énfasis5 7 2 2 4 3" xfId="16133" xr:uid="{A746986A-DF62-4B20-B0AB-02CD49E3E9AC}"/>
    <cellStyle name="20% - Énfasis5 7 2 2 5" xfId="16134" xr:uid="{44939C1C-9F35-42C0-A108-854CB3CA393A}"/>
    <cellStyle name="20% - Énfasis5 7 2 2 5 2" xfId="16135" xr:uid="{B6F14BF9-A6ED-4346-99AF-88E5E59FD982}"/>
    <cellStyle name="20% - Énfasis5 7 2 2 6" xfId="16136" xr:uid="{AD146FAE-808C-4B41-A318-0A4487CA770A}"/>
    <cellStyle name="20% - Énfasis5 7 2 3" xfId="16137" xr:uid="{A8222AC5-5984-4018-A472-547F9EDFE746}"/>
    <cellStyle name="20% - Énfasis5 7 2 3 2" xfId="16138" xr:uid="{0E2BC124-5A53-403F-A3F8-0276CF925A17}"/>
    <cellStyle name="20% - Énfasis5 7 2 3 2 2" xfId="16139" xr:uid="{89DE2AD2-757F-4F9D-B582-38AD739DC263}"/>
    <cellStyle name="20% - Énfasis5 7 2 3 2 2 2" xfId="16140" xr:uid="{529336A0-6A57-4750-B7A2-4BBC99CC629C}"/>
    <cellStyle name="20% - Énfasis5 7 2 3 2 2 2 2" xfId="16141" xr:uid="{60770B56-AFB8-453B-B23D-FD25EB956F56}"/>
    <cellStyle name="20% - Énfasis5 7 2 3 2 2 3" xfId="16142" xr:uid="{39E9762E-1D94-46D6-835F-B5D901B140F5}"/>
    <cellStyle name="20% - Énfasis5 7 2 3 2 3" xfId="16143" xr:uid="{47ADD5A6-9387-460A-8E77-E3584EF794C2}"/>
    <cellStyle name="20% - Énfasis5 7 2 3 2 3 2" xfId="16144" xr:uid="{F26EAB3A-585D-48FD-AAA9-9BE89B0AFC82}"/>
    <cellStyle name="20% - Énfasis5 7 2 3 2 4" xfId="16145" xr:uid="{9DA868FC-828F-4DC7-8147-AB2E00D272F7}"/>
    <cellStyle name="20% - Énfasis5 7 2 3 3" xfId="16146" xr:uid="{DFAEE7CB-FF37-4B17-8108-51FDC46A6343}"/>
    <cellStyle name="20% - Énfasis5 7 2 3 3 2" xfId="16147" xr:uid="{EA67B13D-0460-44BD-A345-8675A0D86949}"/>
    <cellStyle name="20% - Énfasis5 7 2 3 3 2 2" xfId="16148" xr:uid="{00497F9C-E99D-4305-8AB2-A8BB7B54EC65}"/>
    <cellStyle name="20% - Énfasis5 7 2 3 3 3" xfId="16149" xr:uid="{38AC56EA-7852-4A12-8B2A-EC01ED5C6290}"/>
    <cellStyle name="20% - Énfasis5 7 2 3 4" xfId="16150" xr:uid="{510E9709-0DF7-442C-ACAD-7F82228547A2}"/>
    <cellStyle name="20% - Énfasis5 7 2 3 4 2" xfId="16151" xr:uid="{BDD94F86-2B77-48D2-86D2-79203F3CE3CE}"/>
    <cellStyle name="20% - Énfasis5 7 2 3 5" xfId="16152" xr:uid="{1AFDC37A-EE1E-44E6-A88E-5860F861036A}"/>
    <cellStyle name="20% - Énfasis5 7 2 4" xfId="16153" xr:uid="{D3BC2FFE-295B-4E63-9F8C-99CD0A1AE5CE}"/>
    <cellStyle name="20% - Énfasis5 7 2 4 2" xfId="16154" xr:uid="{E0A87F43-8A4E-421B-8C6F-A48B91BF6E13}"/>
    <cellStyle name="20% - Énfasis5 7 2 4 2 2" xfId="16155" xr:uid="{F0EAA0A0-E3BD-4060-A93D-A920FE5AC1F9}"/>
    <cellStyle name="20% - Énfasis5 7 2 4 2 2 2" xfId="16156" xr:uid="{0AE43574-967C-4131-916B-D35D6C9627DA}"/>
    <cellStyle name="20% - Énfasis5 7 2 4 2 3" xfId="16157" xr:uid="{B626219F-683E-42EC-816D-14082323738B}"/>
    <cellStyle name="20% - Énfasis5 7 2 4 3" xfId="16158" xr:uid="{52F8134A-81CA-43B1-AA8E-FF0F8319D69E}"/>
    <cellStyle name="20% - Énfasis5 7 2 4 3 2" xfId="16159" xr:uid="{ED67D4E1-ECC5-4DA5-BCA8-44097161C4C5}"/>
    <cellStyle name="20% - Énfasis5 7 2 4 4" xfId="16160" xr:uid="{11F80850-A841-43C9-8FC4-0C3905D4B7F5}"/>
    <cellStyle name="20% - Énfasis5 7 2 5" xfId="16161" xr:uid="{81E3966F-3A3F-4199-9B1D-0B3FA56683BB}"/>
    <cellStyle name="20% - Énfasis5 7 2 5 2" xfId="16162" xr:uid="{7C7EFAC9-6149-49A7-BF83-065D65EB7A20}"/>
    <cellStyle name="20% - Énfasis5 7 2 5 2 2" xfId="16163" xr:uid="{6B5758B6-9500-42BB-B37F-02309C2FB7DA}"/>
    <cellStyle name="20% - Énfasis5 7 2 5 3" xfId="16164" xr:uid="{BC33B44A-D689-4A91-ACC0-FED96B06A973}"/>
    <cellStyle name="20% - Énfasis5 7 2 6" xfId="16165" xr:uid="{5AD83DE2-E8DA-44BC-ACC0-C8D6277F94BD}"/>
    <cellStyle name="20% - Énfasis5 7 2 6 2" xfId="16166" xr:uid="{CBD96425-19AA-4798-A021-09ADD9E32B0E}"/>
    <cellStyle name="20% - Énfasis5 7 2 7" xfId="16167" xr:uid="{F7ED1D47-1FE7-410C-9220-5C04E6DBAA9B}"/>
    <cellStyle name="20% - Énfasis5 7 2 8" xfId="16168" xr:uid="{D79A2E41-5885-4168-BA44-293DAC3AA5DF}"/>
    <cellStyle name="20% - Énfasis5 7 2 9" xfId="16169" xr:uid="{EA3062B4-16E0-48C1-A4E3-B1E7577EE191}"/>
    <cellStyle name="20% - Énfasis5 7 2_37. RESULTADO NEGOCIOS YOY" xfId="16170" xr:uid="{175ECC23-5B7B-4930-A88C-48E0207AE25A}"/>
    <cellStyle name="20% - Énfasis5 7 3" xfId="16171" xr:uid="{B3A2BA13-A4B1-4D53-818E-C7FCD42371DA}"/>
    <cellStyle name="20% - Énfasis5 7 3 2" xfId="16172" xr:uid="{5A2D3F17-0A0D-478A-9FE3-DE05B8C518E3}"/>
    <cellStyle name="20% - Énfasis5 7 3 2 2" xfId="16173" xr:uid="{3BA60F60-368D-4590-821C-BC7F295C0982}"/>
    <cellStyle name="20% - Énfasis5 7 3 2 2 2" xfId="16174" xr:uid="{6E8570CE-9003-4FF6-830B-693EE41C3497}"/>
    <cellStyle name="20% - Énfasis5 7 3 2 2 2 2" xfId="16175" xr:uid="{615B7AFC-26C5-4325-A1C1-7FBC0A7EAD78}"/>
    <cellStyle name="20% - Énfasis5 7 3 2 2 2 2 2" xfId="16176" xr:uid="{09E0595C-10FE-4E32-96FA-50FA8E811196}"/>
    <cellStyle name="20% - Énfasis5 7 3 2 2 2 3" xfId="16177" xr:uid="{82542120-483B-4679-8D10-57FF6D38F7CE}"/>
    <cellStyle name="20% - Énfasis5 7 3 2 2 3" xfId="16178" xr:uid="{DE138719-660F-4D96-BE3B-3B8791AA5600}"/>
    <cellStyle name="20% - Énfasis5 7 3 2 2 3 2" xfId="16179" xr:uid="{18D6C6A0-AE4C-42D9-AFB3-CD9EECA445BE}"/>
    <cellStyle name="20% - Énfasis5 7 3 2 2 4" xfId="16180" xr:uid="{BA506E66-D912-49E5-B8E6-C431137FF239}"/>
    <cellStyle name="20% - Énfasis5 7 3 2 3" xfId="16181" xr:uid="{93E02EC1-6152-46AB-99AF-28317204644E}"/>
    <cellStyle name="20% - Énfasis5 7 3 2 3 2" xfId="16182" xr:uid="{7E7951D2-4D56-4994-88AC-A8FE3887FC69}"/>
    <cellStyle name="20% - Énfasis5 7 3 2 3 2 2" xfId="16183" xr:uid="{C30274B8-D6E6-4D6B-8CAE-7516CA752E67}"/>
    <cellStyle name="20% - Énfasis5 7 3 2 3 3" xfId="16184" xr:uid="{B44A1188-80DC-42CB-A799-A4F074F8B333}"/>
    <cellStyle name="20% - Énfasis5 7 3 2 4" xfId="16185" xr:uid="{AB1BEDFF-1112-45BC-912A-502DE7484350}"/>
    <cellStyle name="20% - Énfasis5 7 3 2 4 2" xfId="16186" xr:uid="{E678151F-416F-4B53-BC88-B6EAB69FEF76}"/>
    <cellStyle name="20% - Énfasis5 7 3 2 5" xfId="16187" xr:uid="{649B3ED1-898D-456A-ACAC-A0B006A5D317}"/>
    <cellStyle name="20% - Énfasis5 7 3 3" xfId="16188" xr:uid="{347ACA7C-60C0-44C7-A42D-556E02C5FEC8}"/>
    <cellStyle name="20% - Énfasis5 7 3 3 2" xfId="16189" xr:uid="{687D0608-52EB-4398-8FB6-20A314A21F37}"/>
    <cellStyle name="20% - Énfasis5 7 3 3 2 2" xfId="16190" xr:uid="{7D571580-679D-4E54-BFBC-C0A651F1739B}"/>
    <cellStyle name="20% - Énfasis5 7 3 3 2 2 2" xfId="16191" xr:uid="{88503B02-90E8-4C23-860D-E00E791E533F}"/>
    <cellStyle name="20% - Énfasis5 7 3 3 2 3" xfId="16192" xr:uid="{81E02DA1-AA1C-479A-B519-E3DFB4DA24A3}"/>
    <cellStyle name="20% - Énfasis5 7 3 3 3" xfId="16193" xr:uid="{2053C772-BCF9-46D9-BA5E-A54D63974DB7}"/>
    <cellStyle name="20% - Énfasis5 7 3 3 3 2" xfId="16194" xr:uid="{01C47C62-12DD-468C-ABDE-8B177F90DC78}"/>
    <cellStyle name="20% - Énfasis5 7 3 3 4" xfId="16195" xr:uid="{28B96A3E-B098-4A75-9703-4113DAA8702C}"/>
    <cellStyle name="20% - Énfasis5 7 3 4" xfId="16196" xr:uid="{A2B3FEEA-4BB1-4EF1-ADDC-F6D983639AA3}"/>
    <cellStyle name="20% - Énfasis5 7 3 4 2" xfId="16197" xr:uid="{5F88E7CF-5816-41C1-A130-63DAEFE50A50}"/>
    <cellStyle name="20% - Énfasis5 7 3 4 2 2" xfId="16198" xr:uid="{1950E1D9-9AE9-4858-B2D1-CA61AD7705AD}"/>
    <cellStyle name="20% - Énfasis5 7 3 4 3" xfId="16199" xr:uid="{5532427B-2768-474D-8239-C33A382D15C3}"/>
    <cellStyle name="20% - Énfasis5 7 3 5" xfId="16200" xr:uid="{1DD91FB3-7BA3-48BB-8C7A-43C7BB461DD0}"/>
    <cellStyle name="20% - Énfasis5 7 3 5 2" xfId="16201" xr:uid="{E242A5D6-75B1-4040-A417-617264D9A230}"/>
    <cellStyle name="20% - Énfasis5 7 3 6" xfId="16202" xr:uid="{73C56266-E812-4EC4-B180-1B0D82CD6968}"/>
    <cellStyle name="20% - Énfasis5 7 4" xfId="16203" xr:uid="{1B9D74B8-6F97-4CBD-B7D1-BB7ACFD45C49}"/>
    <cellStyle name="20% - Énfasis5 7 4 2" xfId="16204" xr:uid="{8650A4C4-8259-4778-9075-F9659F941BBA}"/>
    <cellStyle name="20% - Énfasis5 7 4 2 2" xfId="16205" xr:uid="{A0648AB0-E071-4706-909B-284C39FE0B76}"/>
    <cellStyle name="20% - Énfasis5 7 4 2 2 2" xfId="16206" xr:uid="{EE8A987B-00A0-4E3B-84C1-0A6B59F71C59}"/>
    <cellStyle name="20% - Énfasis5 7 4 2 2 2 2" xfId="16207" xr:uid="{6FEAE6D6-0C8F-4880-9051-352D7800B46D}"/>
    <cellStyle name="20% - Énfasis5 7 4 2 2 3" xfId="16208" xr:uid="{780DEBA4-66F3-4F25-B785-A72BA0D5F005}"/>
    <cellStyle name="20% - Énfasis5 7 4 2 3" xfId="16209" xr:uid="{EB6650C8-85BF-4346-A3EB-A362FA2841B3}"/>
    <cellStyle name="20% - Énfasis5 7 4 2 3 2" xfId="16210" xr:uid="{4AB44BAD-CBC2-4CF1-9E0F-843EE948036A}"/>
    <cellStyle name="20% - Énfasis5 7 4 2 4" xfId="16211" xr:uid="{84F94E81-3313-48DA-8572-7721CF12AD44}"/>
    <cellStyle name="20% - Énfasis5 7 4 3" xfId="16212" xr:uid="{52310BA3-1080-4E1D-B5D8-72592F05820D}"/>
    <cellStyle name="20% - Énfasis5 7 4 3 2" xfId="16213" xr:uid="{243816AC-0BF9-422E-8397-736747CCBACF}"/>
    <cellStyle name="20% - Énfasis5 7 4 3 2 2" xfId="16214" xr:uid="{FD71C713-AD70-4913-B770-F0F4EFE65962}"/>
    <cellStyle name="20% - Énfasis5 7 4 3 3" xfId="16215" xr:uid="{512E5360-E0E1-4988-8DB5-5FEF811C3FE4}"/>
    <cellStyle name="20% - Énfasis5 7 4 4" xfId="16216" xr:uid="{4FBB6934-A756-40A5-AFF4-7FC9E14E2A00}"/>
    <cellStyle name="20% - Énfasis5 7 4 4 2" xfId="16217" xr:uid="{D1C9EF96-5D3C-44D3-BF1B-3C5BAA9D98FC}"/>
    <cellStyle name="20% - Énfasis5 7 4 5" xfId="16218" xr:uid="{D1E04308-492D-4728-B0C8-A0A16BA538BA}"/>
    <cellStyle name="20% - Énfasis5 7 5" xfId="16219" xr:uid="{F87E5CA5-D096-48F3-8CC2-AF108D25B324}"/>
    <cellStyle name="20% - Énfasis5 7 5 2" xfId="16220" xr:uid="{2E4C8A42-C734-4C29-A88C-2B63949E6D5C}"/>
    <cellStyle name="20% - Énfasis5 7 5 2 2" xfId="16221" xr:uid="{42C1C346-575E-405E-9396-A7A48A0026FA}"/>
    <cellStyle name="20% - Énfasis5 7 5 2 2 2" xfId="16222" xr:uid="{D64511AD-4EE3-4647-AD79-C579CA269DC2}"/>
    <cellStyle name="20% - Énfasis5 7 5 2 3" xfId="16223" xr:uid="{9BE33881-348F-402E-A780-856D9F69808B}"/>
    <cellStyle name="20% - Énfasis5 7 5 3" xfId="16224" xr:uid="{70859BB6-CC07-4F3D-AA53-B3308DB0BFA2}"/>
    <cellStyle name="20% - Énfasis5 7 5 3 2" xfId="16225" xr:uid="{02BA928A-A065-4C67-A7B4-1279F87E6997}"/>
    <cellStyle name="20% - Énfasis5 7 5 4" xfId="16226" xr:uid="{15BD1726-DD83-4AE8-B970-0515462D0ED8}"/>
    <cellStyle name="20% - Énfasis5 7 6" xfId="16227" xr:uid="{660BF745-E26E-4631-986D-83278F28CBE5}"/>
    <cellStyle name="20% - Énfasis5 7 6 2" xfId="16228" xr:uid="{2B00512C-C18C-4879-91BE-D923A1224080}"/>
    <cellStyle name="20% - Énfasis5 7 6 2 2" xfId="16229" xr:uid="{B08BC14C-A16E-4764-8233-302F852837B1}"/>
    <cellStyle name="20% - Énfasis5 7 6 3" xfId="16230" xr:uid="{AF776A15-178B-482B-BC5C-47DF309B347A}"/>
    <cellStyle name="20% - Énfasis5 7 7" xfId="16231" xr:uid="{62C58936-55CA-4B76-95AD-43800FD6A9F3}"/>
    <cellStyle name="20% - Énfasis5 7 7 2" xfId="16232" xr:uid="{617A05BE-AD68-45B3-A9F8-A7AF9BEF7E7D}"/>
    <cellStyle name="20% - Énfasis5 7 8" xfId="16233" xr:uid="{08295353-4035-492B-A499-A26D437439A3}"/>
    <cellStyle name="20% - Énfasis5 7 9" xfId="16234" xr:uid="{8C90EE30-F168-4D68-87ED-0B07CF1A8F1A}"/>
    <cellStyle name="20% - Énfasis5 7_37. RESULTADO NEGOCIOS YOY" xfId="16235" xr:uid="{4E549732-0ED8-4747-A064-0A2E5690159B}"/>
    <cellStyle name="20% - Énfasis5 8" xfId="16236" xr:uid="{E56CD22E-B2F0-4F82-992D-55E6911F31D4}"/>
    <cellStyle name="20% - Énfasis5 8 10" xfId="16237" xr:uid="{028059E7-8EC9-4CF3-B925-A3DDD69505EC}"/>
    <cellStyle name="20% - Énfasis5 8 11" xfId="16238" xr:uid="{0A2213A1-0193-4003-BA41-86D44B362547}"/>
    <cellStyle name="20% - Énfasis5 8 12" xfId="16239" xr:uid="{2999DE95-B10E-4BBA-8506-24B68612F530}"/>
    <cellStyle name="20% - Énfasis5 8 2" xfId="16240" xr:uid="{6B93115E-9C98-42E6-9650-9A09BEA5568D}"/>
    <cellStyle name="20% - Énfasis5 8 2 10" xfId="16241" xr:uid="{5D7CC66C-64FD-4FDD-8A18-0A129AF8B66A}"/>
    <cellStyle name="20% - Énfasis5 8 2 11" xfId="16242" xr:uid="{63590BEC-C053-4CF8-8756-2015133B5D54}"/>
    <cellStyle name="20% - Énfasis5 8 2 2" xfId="16243" xr:uid="{8F0F8743-00D5-4464-8D8F-190CFC233851}"/>
    <cellStyle name="20% - Énfasis5 8 2 2 2" xfId="16244" xr:uid="{6FD3E34C-6797-4A74-8708-E33D91EF05A2}"/>
    <cellStyle name="20% - Énfasis5 8 2 2 2 2" xfId="16245" xr:uid="{22F3B7B6-0797-4077-BBB5-46CD69C889C4}"/>
    <cellStyle name="20% - Énfasis5 8 2 2 2 2 2" xfId="16246" xr:uid="{0C2EB64B-B9C0-4652-BE1F-1C06724C800D}"/>
    <cellStyle name="20% - Énfasis5 8 2 2 2 2 2 2" xfId="16247" xr:uid="{1E9962A5-56A2-445E-B8D0-AAD9426C3D65}"/>
    <cellStyle name="20% - Énfasis5 8 2 2 2 2 2 2 2" xfId="16248" xr:uid="{17603AF7-88DA-443D-9C3E-8ABA610E8088}"/>
    <cellStyle name="20% - Énfasis5 8 2 2 2 2 2 3" xfId="16249" xr:uid="{7FF3DE2E-D7D0-4063-B587-B3EA93804D4A}"/>
    <cellStyle name="20% - Énfasis5 8 2 2 2 2 3" xfId="16250" xr:uid="{E49C37C2-613D-4E01-B29C-E91E5EC1F595}"/>
    <cellStyle name="20% - Énfasis5 8 2 2 2 2 3 2" xfId="16251" xr:uid="{6F9EE406-2536-49D6-B09A-72D76B267BE7}"/>
    <cellStyle name="20% - Énfasis5 8 2 2 2 2 4" xfId="16252" xr:uid="{2BDE5BDD-0DD8-41F9-9A9C-10D38D42BFB6}"/>
    <cellStyle name="20% - Énfasis5 8 2 2 2 3" xfId="16253" xr:uid="{5C1CCEAC-6E03-4693-9EFC-6BD77BC5BBAE}"/>
    <cellStyle name="20% - Énfasis5 8 2 2 2 3 2" xfId="16254" xr:uid="{2B1EF2FF-2F3E-4FEA-9923-4CDF38216A00}"/>
    <cellStyle name="20% - Énfasis5 8 2 2 2 3 2 2" xfId="16255" xr:uid="{BC868EE1-349F-469F-ACC9-DF3FA1C668AE}"/>
    <cellStyle name="20% - Énfasis5 8 2 2 2 3 3" xfId="16256" xr:uid="{6ECAE51A-5866-4C51-AB95-4E35E12C8EDC}"/>
    <cellStyle name="20% - Énfasis5 8 2 2 2 4" xfId="16257" xr:uid="{3E3BFBCC-6718-468A-8B7F-46DF78DC686A}"/>
    <cellStyle name="20% - Énfasis5 8 2 2 2 4 2" xfId="16258" xr:uid="{2B8806B2-76BA-4A0B-9C71-755E7C443177}"/>
    <cellStyle name="20% - Énfasis5 8 2 2 2 5" xfId="16259" xr:uid="{ED06D3C7-10FB-4ACE-8AE1-12BCE1D80ED7}"/>
    <cellStyle name="20% - Énfasis5 8 2 2 3" xfId="16260" xr:uid="{A5EF75EF-CB18-4693-BC74-5C82A717C0F6}"/>
    <cellStyle name="20% - Énfasis5 8 2 2 3 2" xfId="16261" xr:uid="{A4BE02F7-E5FF-48C4-960F-8A5ACD465593}"/>
    <cellStyle name="20% - Énfasis5 8 2 2 3 2 2" xfId="16262" xr:uid="{51D029E7-2F8E-4CDC-95EE-BB56B6C4D260}"/>
    <cellStyle name="20% - Énfasis5 8 2 2 3 2 2 2" xfId="16263" xr:uid="{7D079509-4FBD-4DC8-96E2-712D5D106E3E}"/>
    <cellStyle name="20% - Énfasis5 8 2 2 3 2 3" xfId="16264" xr:uid="{9056DBD0-6461-4A20-9CBE-585BD49F6435}"/>
    <cellStyle name="20% - Énfasis5 8 2 2 3 3" xfId="16265" xr:uid="{D46CFB1E-3E9B-4801-88F2-CF2C46FEA7D7}"/>
    <cellStyle name="20% - Énfasis5 8 2 2 3 3 2" xfId="16266" xr:uid="{9C91D678-37DF-429D-B811-8C1E60486945}"/>
    <cellStyle name="20% - Énfasis5 8 2 2 3 4" xfId="16267" xr:uid="{01D7DC8A-6D99-4399-B73F-BC0CA84738A4}"/>
    <cellStyle name="20% - Énfasis5 8 2 2 4" xfId="16268" xr:uid="{83AB1E5E-7CCE-4162-A3AA-90F0DB400010}"/>
    <cellStyle name="20% - Énfasis5 8 2 2 4 2" xfId="16269" xr:uid="{11093337-9FD2-4776-A73B-493B5E4F3C6E}"/>
    <cellStyle name="20% - Énfasis5 8 2 2 4 2 2" xfId="16270" xr:uid="{31422DCF-ED5A-4365-83B9-87C96C9C0F08}"/>
    <cellStyle name="20% - Énfasis5 8 2 2 4 3" xfId="16271" xr:uid="{62E15628-AFB9-45E1-AD05-BA0B93EEDA59}"/>
    <cellStyle name="20% - Énfasis5 8 2 2 5" xfId="16272" xr:uid="{06D012B4-9242-4A75-934D-61AC65C44DC2}"/>
    <cellStyle name="20% - Énfasis5 8 2 2 5 2" xfId="16273" xr:uid="{3F16CFCA-34FB-4790-851B-753520A4A32F}"/>
    <cellStyle name="20% - Énfasis5 8 2 2 6" xfId="16274" xr:uid="{A3D7347B-50B0-4ED0-BD52-F15FF68AABE3}"/>
    <cellStyle name="20% - Énfasis5 8 2 3" xfId="16275" xr:uid="{638DFA3C-E5F9-4A1C-99C6-939F6AB0A9B9}"/>
    <cellStyle name="20% - Énfasis5 8 2 3 2" xfId="16276" xr:uid="{DF69BCE8-14F9-416A-9EC0-F487600450E7}"/>
    <cellStyle name="20% - Énfasis5 8 2 3 2 2" xfId="16277" xr:uid="{8D9D2DC4-9E05-453F-91AA-06917EDA7115}"/>
    <cellStyle name="20% - Énfasis5 8 2 3 2 2 2" xfId="16278" xr:uid="{2A2D6E47-C7DB-4D14-BF25-170B0D60D5E6}"/>
    <cellStyle name="20% - Énfasis5 8 2 3 2 2 2 2" xfId="16279" xr:uid="{4BF7EDA4-75BE-44A4-B471-17773B503766}"/>
    <cellStyle name="20% - Énfasis5 8 2 3 2 2 3" xfId="16280" xr:uid="{690DB389-A645-4164-8D5D-CA6C0BA6F577}"/>
    <cellStyle name="20% - Énfasis5 8 2 3 2 3" xfId="16281" xr:uid="{52EFB3D8-678A-46E0-BE3D-39DFF0FF7DA5}"/>
    <cellStyle name="20% - Énfasis5 8 2 3 2 3 2" xfId="16282" xr:uid="{D5EAA6C6-7A87-413A-8324-CA5EA5773EB6}"/>
    <cellStyle name="20% - Énfasis5 8 2 3 2 4" xfId="16283" xr:uid="{D655B2BD-DAEA-424E-B010-951FED17E019}"/>
    <cellStyle name="20% - Énfasis5 8 2 3 3" xfId="16284" xr:uid="{9478CF67-C887-4322-A442-284C2B15F9E5}"/>
    <cellStyle name="20% - Énfasis5 8 2 3 3 2" xfId="16285" xr:uid="{C9B03FA3-D298-4203-AAB7-177F3078C8B0}"/>
    <cellStyle name="20% - Énfasis5 8 2 3 3 2 2" xfId="16286" xr:uid="{AEF2A5C9-6855-40A1-BDAE-2D744B0B652C}"/>
    <cellStyle name="20% - Énfasis5 8 2 3 3 3" xfId="16287" xr:uid="{B5F7C940-19EB-44F1-BE73-6FFCB9EEABC9}"/>
    <cellStyle name="20% - Énfasis5 8 2 3 4" xfId="16288" xr:uid="{DDDAD458-71E3-44E3-B646-A2542FDEE9AA}"/>
    <cellStyle name="20% - Énfasis5 8 2 3 4 2" xfId="16289" xr:uid="{7BE4F818-1131-4D8A-853C-46475832A095}"/>
    <cellStyle name="20% - Énfasis5 8 2 3 5" xfId="16290" xr:uid="{FB8BF42A-F7C7-4853-8CA6-E08450BB8FF2}"/>
    <cellStyle name="20% - Énfasis5 8 2 4" xfId="16291" xr:uid="{83A7E362-54D0-4FB7-BC70-228D33BA076F}"/>
    <cellStyle name="20% - Énfasis5 8 2 4 2" xfId="16292" xr:uid="{ED44E4E6-8A1E-4D43-ACE6-BA7DC205DFB8}"/>
    <cellStyle name="20% - Énfasis5 8 2 4 2 2" xfId="16293" xr:uid="{1F9D5DDC-5C1D-493C-9BA9-D61470B8738C}"/>
    <cellStyle name="20% - Énfasis5 8 2 4 2 2 2" xfId="16294" xr:uid="{F4FD2B18-589D-4912-AABE-5E55097777B2}"/>
    <cellStyle name="20% - Énfasis5 8 2 4 2 3" xfId="16295" xr:uid="{46A33FCB-2B84-4257-81DA-4A128DDC5C83}"/>
    <cellStyle name="20% - Énfasis5 8 2 4 3" xfId="16296" xr:uid="{C4463C14-BD27-40F9-A93C-FDD6C9AD9C6A}"/>
    <cellStyle name="20% - Énfasis5 8 2 4 3 2" xfId="16297" xr:uid="{B60705A2-6E82-45F7-8774-278AB635A867}"/>
    <cellStyle name="20% - Énfasis5 8 2 4 4" xfId="16298" xr:uid="{BFB510B8-EB34-46D1-9995-D7B435B44E51}"/>
    <cellStyle name="20% - Énfasis5 8 2 5" xfId="16299" xr:uid="{6ADC7461-3E2B-4001-ACCA-3B29CA55600D}"/>
    <cellStyle name="20% - Énfasis5 8 2 5 2" xfId="16300" xr:uid="{997D7002-9D46-4001-9556-0D81398EEDD5}"/>
    <cellStyle name="20% - Énfasis5 8 2 5 2 2" xfId="16301" xr:uid="{DD883325-CC13-47E3-AA09-E8DF71084712}"/>
    <cellStyle name="20% - Énfasis5 8 2 5 3" xfId="16302" xr:uid="{7B0C8778-1805-4542-B43F-609C8A008330}"/>
    <cellStyle name="20% - Énfasis5 8 2 6" xfId="16303" xr:uid="{269BCB73-601E-4132-B941-BD49B6542D8C}"/>
    <cellStyle name="20% - Énfasis5 8 2 6 2" xfId="16304" xr:uid="{EDEDB71D-2420-49AF-9444-D3DE2DAF572A}"/>
    <cellStyle name="20% - Énfasis5 8 2 7" xfId="16305" xr:uid="{5AD79174-B8F4-4B60-B321-F927BCCF7C61}"/>
    <cellStyle name="20% - Énfasis5 8 2 8" xfId="16306" xr:uid="{19ED9ED5-3E8E-4348-B95E-80FD6CD046E5}"/>
    <cellStyle name="20% - Énfasis5 8 2 9" xfId="16307" xr:uid="{C71BC2A1-0E0E-4927-AF78-FD86AD06945E}"/>
    <cellStyle name="20% - Énfasis5 8 2_37. RESULTADO NEGOCIOS YOY" xfId="16308" xr:uid="{5A457A06-3229-4343-BE3F-B6CABE34218A}"/>
    <cellStyle name="20% - Énfasis5 8 3" xfId="16309" xr:uid="{8A5D1452-D143-4CBA-B734-C7859CF12DB0}"/>
    <cellStyle name="20% - Énfasis5 8 3 2" xfId="16310" xr:uid="{05969C14-3234-4F06-9C1A-A53FC53706CC}"/>
    <cellStyle name="20% - Énfasis5 8 3 2 2" xfId="16311" xr:uid="{F4C61E28-1A03-4AAC-9D5A-70B69148B58D}"/>
    <cellStyle name="20% - Énfasis5 8 3 2 2 2" xfId="16312" xr:uid="{27FF91CD-1397-4B47-B24A-9CCA796F2000}"/>
    <cellStyle name="20% - Énfasis5 8 3 2 2 2 2" xfId="16313" xr:uid="{FEA5BCC5-8EF5-4A9F-A3B2-ABE8790C87A3}"/>
    <cellStyle name="20% - Énfasis5 8 3 2 2 2 2 2" xfId="16314" xr:uid="{13107093-AD75-40DF-823C-85A5740EEA2D}"/>
    <cellStyle name="20% - Énfasis5 8 3 2 2 2 3" xfId="16315" xr:uid="{2CBBE234-A857-472C-8631-260F4FC70503}"/>
    <cellStyle name="20% - Énfasis5 8 3 2 2 3" xfId="16316" xr:uid="{F1BDF0AF-E40C-4C72-89C8-E7EF700A3471}"/>
    <cellStyle name="20% - Énfasis5 8 3 2 2 3 2" xfId="16317" xr:uid="{E31C0133-4D8F-4888-BDCA-B90E979B2170}"/>
    <cellStyle name="20% - Énfasis5 8 3 2 2 4" xfId="16318" xr:uid="{1B07AB67-BC1A-4531-A7F4-E88793007DED}"/>
    <cellStyle name="20% - Énfasis5 8 3 2 3" xfId="16319" xr:uid="{350389DA-6D33-4135-86E1-5E723C9EE096}"/>
    <cellStyle name="20% - Énfasis5 8 3 2 3 2" xfId="16320" xr:uid="{74F5A121-838D-40DD-8FB5-452D83BFBBB8}"/>
    <cellStyle name="20% - Énfasis5 8 3 2 3 2 2" xfId="16321" xr:uid="{679918E6-4ED9-48C3-AC90-C2505777D0AF}"/>
    <cellStyle name="20% - Énfasis5 8 3 2 3 3" xfId="16322" xr:uid="{30BB0953-DB48-46E0-B0E9-BFB252C4F2FE}"/>
    <cellStyle name="20% - Énfasis5 8 3 2 4" xfId="16323" xr:uid="{1D0F421A-35BC-4B26-B14B-78D8B1F664E0}"/>
    <cellStyle name="20% - Énfasis5 8 3 2 4 2" xfId="16324" xr:uid="{9A443972-7E17-45D1-BB4F-A1A9B27FC898}"/>
    <cellStyle name="20% - Énfasis5 8 3 2 5" xfId="16325" xr:uid="{3BB59ECD-B0DC-4D88-BEC8-C6DCD08DBDAC}"/>
    <cellStyle name="20% - Énfasis5 8 3 3" xfId="16326" xr:uid="{34BA9FAF-583C-45E7-85CC-800D26B2499C}"/>
    <cellStyle name="20% - Énfasis5 8 3 3 2" xfId="16327" xr:uid="{60D9D1A6-652A-4061-B88C-6ED775F33638}"/>
    <cellStyle name="20% - Énfasis5 8 3 3 2 2" xfId="16328" xr:uid="{16DA4CE0-1DD6-42DF-B48F-C1E665F62B6C}"/>
    <cellStyle name="20% - Énfasis5 8 3 3 2 2 2" xfId="16329" xr:uid="{6EE32BD9-BA49-4976-9402-113DC58DF0C6}"/>
    <cellStyle name="20% - Énfasis5 8 3 3 2 3" xfId="16330" xr:uid="{D6363F71-85D4-491B-A47E-B12F709EB013}"/>
    <cellStyle name="20% - Énfasis5 8 3 3 3" xfId="16331" xr:uid="{0C56F129-AF90-4A8E-A1F4-A82CAB959E10}"/>
    <cellStyle name="20% - Énfasis5 8 3 3 3 2" xfId="16332" xr:uid="{40552BD5-14FF-436C-9F50-7A3969CEA4FE}"/>
    <cellStyle name="20% - Énfasis5 8 3 3 4" xfId="16333" xr:uid="{4DE9275C-168B-47C2-89DC-535529B78DD3}"/>
    <cellStyle name="20% - Énfasis5 8 3 4" xfId="16334" xr:uid="{42D58587-AF43-4E2E-906E-08D6588266A4}"/>
    <cellStyle name="20% - Énfasis5 8 3 4 2" xfId="16335" xr:uid="{83493E65-1D32-4902-BA82-A58A850790EA}"/>
    <cellStyle name="20% - Énfasis5 8 3 4 2 2" xfId="16336" xr:uid="{345EFB27-4AE8-4D8B-AA3D-7F487EDF6071}"/>
    <cellStyle name="20% - Énfasis5 8 3 4 3" xfId="16337" xr:uid="{B3FEDB94-06E1-40C4-918F-473F8F10FC16}"/>
    <cellStyle name="20% - Énfasis5 8 3 5" xfId="16338" xr:uid="{C816A879-8EBB-44A8-BF8B-66D944571F6B}"/>
    <cellStyle name="20% - Énfasis5 8 3 5 2" xfId="16339" xr:uid="{347226DE-D217-4901-BCFF-EB31FF2F65C9}"/>
    <cellStyle name="20% - Énfasis5 8 3 6" xfId="16340" xr:uid="{BF40B638-8900-4ED3-BA1D-1A7D5FD679AD}"/>
    <cellStyle name="20% - Énfasis5 8 4" xfId="16341" xr:uid="{3C5EA466-0E74-4FF6-82F4-35B629A6446D}"/>
    <cellStyle name="20% - Énfasis5 8 4 2" xfId="16342" xr:uid="{4348107B-FC0F-4CEB-97DF-ED71B6854B48}"/>
    <cellStyle name="20% - Énfasis5 8 4 2 2" xfId="16343" xr:uid="{D1A96D33-F50A-47BA-A162-9A1F1C33D9F6}"/>
    <cellStyle name="20% - Énfasis5 8 4 2 2 2" xfId="16344" xr:uid="{FF3BA1E8-20C5-4D7C-B968-EB7E9562A1FD}"/>
    <cellStyle name="20% - Énfasis5 8 4 2 2 2 2" xfId="16345" xr:uid="{09B03589-8542-4756-9EA7-035659F6E1B3}"/>
    <cellStyle name="20% - Énfasis5 8 4 2 2 3" xfId="16346" xr:uid="{F006D9A6-6CA5-4C46-98AF-AC4243249FA5}"/>
    <cellStyle name="20% - Énfasis5 8 4 2 3" xfId="16347" xr:uid="{5081985A-73F2-45AB-B405-76B165936871}"/>
    <cellStyle name="20% - Énfasis5 8 4 2 3 2" xfId="16348" xr:uid="{7FB649D7-EA5F-47E1-B24E-3A5C425D885E}"/>
    <cellStyle name="20% - Énfasis5 8 4 2 4" xfId="16349" xr:uid="{DFC6F04A-48BF-4C22-B7EF-57D45A8CC589}"/>
    <cellStyle name="20% - Énfasis5 8 4 3" xfId="16350" xr:uid="{F5389F13-482D-470A-ADD7-C520F721C1DE}"/>
    <cellStyle name="20% - Énfasis5 8 4 3 2" xfId="16351" xr:uid="{A7E3F77B-A30E-418C-93D0-61E3522E5379}"/>
    <cellStyle name="20% - Énfasis5 8 4 3 2 2" xfId="16352" xr:uid="{C7E648D3-B8F2-48E2-9A88-89E1646C17D1}"/>
    <cellStyle name="20% - Énfasis5 8 4 3 3" xfId="16353" xr:uid="{3377EA34-EC64-4E55-9F9B-F2324F026059}"/>
    <cellStyle name="20% - Énfasis5 8 4 4" xfId="16354" xr:uid="{4792EA55-44AE-4507-AA0D-2CAC505D85D4}"/>
    <cellStyle name="20% - Énfasis5 8 4 4 2" xfId="16355" xr:uid="{8D4CDB16-4BB7-47B8-BE0F-FED2F668ABF6}"/>
    <cellStyle name="20% - Énfasis5 8 4 5" xfId="16356" xr:uid="{B532BC50-EE83-4DC9-96CD-E06A8A775FC1}"/>
    <cellStyle name="20% - Énfasis5 8 5" xfId="16357" xr:uid="{B711AEC5-7EC0-4B54-A96D-C186F079EE6D}"/>
    <cellStyle name="20% - Énfasis5 8 5 2" xfId="16358" xr:uid="{7DC0CC6E-2A61-41CB-9CE6-0C9213A7171F}"/>
    <cellStyle name="20% - Énfasis5 8 5 2 2" xfId="16359" xr:uid="{7D4E1385-CC3B-46DD-BA14-9EAACBE8FF38}"/>
    <cellStyle name="20% - Énfasis5 8 5 2 2 2" xfId="16360" xr:uid="{6C3AC7E4-D611-4932-877A-D23D8C3CD4E5}"/>
    <cellStyle name="20% - Énfasis5 8 5 2 3" xfId="16361" xr:uid="{FE738C45-686C-4904-A043-AF4566B56E3A}"/>
    <cellStyle name="20% - Énfasis5 8 5 3" xfId="16362" xr:uid="{7250C02C-2501-4454-AA72-DD33EE26B65D}"/>
    <cellStyle name="20% - Énfasis5 8 5 3 2" xfId="16363" xr:uid="{491530FA-6D78-40F1-857B-07EAE921BBD9}"/>
    <cellStyle name="20% - Énfasis5 8 5 4" xfId="16364" xr:uid="{5D563907-67A8-4A69-AF0E-F53725289EF0}"/>
    <cellStyle name="20% - Énfasis5 8 6" xfId="16365" xr:uid="{CD753CA0-5870-4ADC-B9E5-66CC5890F89A}"/>
    <cellStyle name="20% - Énfasis5 8 6 2" xfId="16366" xr:uid="{DD07BABD-7051-49E3-837A-19F3602551CF}"/>
    <cellStyle name="20% - Énfasis5 8 6 2 2" xfId="16367" xr:uid="{785A03AD-B412-4727-8E01-7035209F447C}"/>
    <cellStyle name="20% - Énfasis5 8 6 3" xfId="16368" xr:uid="{5E756C83-166F-4954-89FC-E9863B08B0C1}"/>
    <cellStyle name="20% - Énfasis5 8 7" xfId="16369" xr:uid="{CFBF786B-AB6C-4F4E-9DE8-DB147FC2CEF9}"/>
    <cellStyle name="20% - Énfasis5 8 7 2" xfId="16370" xr:uid="{FA443574-EF28-44C1-BE5C-7C1D40E2AEC4}"/>
    <cellStyle name="20% - Énfasis5 8 8" xfId="16371" xr:uid="{23D56AC2-F6C7-4FD4-A821-84CA54EDE319}"/>
    <cellStyle name="20% - Énfasis5 8 9" xfId="16372" xr:uid="{C2D31925-099F-48CF-98C1-D2092BDA6456}"/>
    <cellStyle name="20% - Énfasis5 8_37. RESULTADO NEGOCIOS YOY" xfId="16373" xr:uid="{E8F15BF6-C231-42B0-8AC8-03EFEBDE3B19}"/>
    <cellStyle name="20% - Énfasis5 9" xfId="16374" xr:uid="{DD7552C7-B571-4299-9BB9-5E3EB3B49011}"/>
    <cellStyle name="20% - Énfasis5 9 10" xfId="16375" xr:uid="{B1813572-E01A-4542-9E81-A4C1DF4C94F9}"/>
    <cellStyle name="20% - Énfasis5 9 11" xfId="16376" xr:uid="{528DF76E-EB28-4E7C-BE0B-7D1E4AF816D4}"/>
    <cellStyle name="20% - Énfasis5 9 12" xfId="16377" xr:uid="{0EF016B8-AE9D-49A8-8414-2599368EE2B4}"/>
    <cellStyle name="20% - Énfasis5 9 2" xfId="16378" xr:uid="{6CB948C1-74F3-475C-A7A2-5C60AFDECA0A}"/>
    <cellStyle name="20% - Énfasis5 9 2 10" xfId="16379" xr:uid="{9C8F38C1-4B2E-4AAD-8A0B-E07F6C21D05A}"/>
    <cellStyle name="20% - Énfasis5 9 2 11" xfId="16380" xr:uid="{80786916-66EF-4EBC-A8C2-499C9CAC13B1}"/>
    <cellStyle name="20% - Énfasis5 9 2 2" xfId="16381" xr:uid="{1BC0CABF-1826-40DE-8881-C16E6F14EEF9}"/>
    <cellStyle name="20% - Énfasis5 9 2 2 2" xfId="16382" xr:uid="{A8F85549-3322-4A31-B566-71B15C8BDE61}"/>
    <cellStyle name="20% - Énfasis5 9 2 2 2 2" xfId="16383" xr:uid="{5097E66E-E19B-4603-B7D7-5D7B9856E64D}"/>
    <cellStyle name="20% - Énfasis5 9 2 2 2 2 2" xfId="16384" xr:uid="{DB666922-48E4-4998-99A3-B62D23E649E8}"/>
    <cellStyle name="20% - Énfasis5 9 2 2 2 2 2 2" xfId="16385" xr:uid="{13CD531F-4264-4AE7-8865-127C71F1454D}"/>
    <cellStyle name="20% - Énfasis5 9 2 2 2 2 2 2 2" xfId="16386" xr:uid="{67B6E57C-878B-4A43-968B-A3C6FFF734A8}"/>
    <cellStyle name="20% - Énfasis5 9 2 2 2 2 2 3" xfId="16387" xr:uid="{2D9472A6-C1BC-478F-B237-511D45067688}"/>
    <cellStyle name="20% - Énfasis5 9 2 2 2 2 3" xfId="16388" xr:uid="{8538A463-B402-4CCE-8049-A3D77A39DF1A}"/>
    <cellStyle name="20% - Énfasis5 9 2 2 2 2 3 2" xfId="16389" xr:uid="{272296C6-B458-401E-99AD-EC6630805D5A}"/>
    <cellStyle name="20% - Énfasis5 9 2 2 2 2 4" xfId="16390" xr:uid="{8DF434C1-E5E7-44CC-AB25-50FA9B3BBADB}"/>
    <cellStyle name="20% - Énfasis5 9 2 2 2 3" xfId="16391" xr:uid="{C27947F2-8ACF-4036-82CD-28E759167090}"/>
    <cellStyle name="20% - Énfasis5 9 2 2 2 3 2" xfId="16392" xr:uid="{620644D7-AA3A-4D3C-81FA-60431B7CAE39}"/>
    <cellStyle name="20% - Énfasis5 9 2 2 2 3 2 2" xfId="16393" xr:uid="{9D677148-7ABE-4AB0-8E4F-2DD10F5376A2}"/>
    <cellStyle name="20% - Énfasis5 9 2 2 2 3 3" xfId="16394" xr:uid="{CDAEE590-F53F-45FF-BDE6-A41ABF23D28E}"/>
    <cellStyle name="20% - Énfasis5 9 2 2 2 4" xfId="16395" xr:uid="{F5F911F0-8988-4977-B66C-D64A6DA86FBF}"/>
    <cellStyle name="20% - Énfasis5 9 2 2 2 4 2" xfId="16396" xr:uid="{463683E5-D53D-4B77-A209-8A87D4C39514}"/>
    <cellStyle name="20% - Énfasis5 9 2 2 2 5" xfId="16397" xr:uid="{EE920202-8C00-445B-9C98-725AAF15E349}"/>
    <cellStyle name="20% - Énfasis5 9 2 2 3" xfId="16398" xr:uid="{6DE92FAB-78CA-4D7C-94B6-EC4132D3C5B5}"/>
    <cellStyle name="20% - Énfasis5 9 2 2 3 2" xfId="16399" xr:uid="{AFECD2D2-B2CF-4C61-86E9-273EA93C4061}"/>
    <cellStyle name="20% - Énfasis5 9 2 2 3 2 2" xfId="16400" xr:uid="{F8524903-9ABB-41E8-B3D6-8557F91F423D}"/>
    <cellStyle name="20% - Énfasis5 9 2 2 3 2 2 2" xfId="16401" xr:uid="{1E61E467-159F-4AF1-B666-47CAE68E7B5C}"/>
    <cellStyle name="20% - Énfasis5 9 2 2 3 2 3" xfId="16402" xr:uid="{EEBE9E3B-D82F-4383-9354-7E643B2C2C26}"/>
    <cellStyle name="20% - Énfasis5 9 2 2 3 3" xfId="16403" xr:uid="{86E479F3-03DF-4F54-8B07-2F849DEF1FC0}"/>
    <cellStyle name="20% - Énfasis5 9 2 2 3 3 2" xfId="16404" xr:uid="{7428BE6A-E806-40DF-B636-DB0A2748952E}"/>
    <cellStyle name="20% - Énfasis5 9 2 2 3 4" xfId="16405" xr:uid="{08AE92C6-F4D9-4F01-B73C-F9159D382425}"/>
    <cellStyle name="20% - Énfasis5 9 2 2 4" xfId="16406" xr:uid="{2352DF83-CFF7-49B1-8698-46FB92AB8807}"/>
    <cellStyle name="20% - Énfasis5 9 2 2 4 2" xfId="16407" xr:uid="{A0E1BA32-1E68-49D0-801C-EE0839F2D7BE}"/>
    <cellStyle name="20% - Énfasis5 9 2 2 4 2 2" xfId="16408" xr:uid="{24E18712-1C43-47D5-B89B-863C725F6932}"/>
    <cellStyle name="20% - Énfasis5 9 2 2 4 3" xfId="16409" xr:uid="{73336315-C6A9-4420-BC44-0E2F056703AC}"/>
    <cellStyle name="20% - Énfasis5 9 2 2 5" xfId="16410" xr:uid="{F7C8819F-9569-44A6-81B1-FDF76A92E77C}"/>
    <cellStyle name="20% - Énfasis5 9 2 2 5 2" xfId="16411" xr:uid="{706332C4-BBE2-428D-ABD0-9E92FD8649AB}"/>
    <cellStyle name="20% - Énfasis5 9 2 2 6" xfId="16412" xr:uid="{D75C3CA3-1FF0-470F-A91A-C1C952D8BBF6}"/>
    <cellStyle name="20% - Énfasis5 9 2 3" xfId="16413" xr:uid="{A998A236-DD31-4A94-9A6B-EDEE21F754E7}"/>
    <cellStyle name="20% - Énfasis5 9 2 3 2" xfId="16414" xr:uid="{00B41A82-C7A6-4DEE-916C-2DAB09B78449}"/>
    <cellStyle name="20% - Énfasis5 9 2 3 2 2" xfId="16415" xr:uid="{E8C5D095-B51B-4238-A916-7B86797A9752}"/>
    <cellStyle name="20% - Énfasis5 9 2 3 2 2 2" xfId="16416" xr:uid="{9BEFF561-2F46-46F7-BC8D-BB936842FC4C}"/>
    <cellStyle name="20% - Énfasis5 9 2 3 2 2 2 2" xfId="16417" xr:uid="{239C9BC2-AF89-4939-8890-139767079DFA}"/>
    <cellStyle name="20% - Énfasis5 9 2 3 2 2 3" xfId="16418" xr:uid="{D4281DB7-7A29-48B0-AF2B-83FA83E94E59}"/>
    <cellStyle name="20% - Énfasis5 9 2 3 2 3" xfId="16419" xr:uid="{BF3F113B-95F0-4B0E-81DC-D408CF073030}"/>
    <cellStyle name="20% - Énfasis5 9 2 3 2 3 2" xfId="16420" xr:uid="{92ABC31B-A608-479D-94B9-E5903EE67994}"/>
    <cellStyle name="20% - Énfasis5 9 2 3 2 4" xfId="16421" xr:uid="{CF6E76DE-0CE1-4EF7-BC5C-437BF44B036A}"/>
    <cellStyle name="20% - Énfasis5 9 2 3 3" xfId="16422" xr:uid="{205CFDFA-C158-416B-A350-CEFD7925B040}"/>
    <cellStyle name="20% - Énfasis5 9 2 3 3 2" xfId="16423" xr:uid="{EA863E06-D2E0-46B3-B72B-140CD4809113}"/>
    <cellStyle name="20% - Énfasis5 9 2 3 3 2 2" xfId="16424" xr:uid="{15EE13AB-AB97-4462-8AAE-F38FDAB28CA2}"/>
    <cellStyle name="20% - Énfasis5 9 2 3 3 3" xfId="16425" xr:uid="{74CBFBF8-C288-490B-8FA7-BEAE6B1C087A}"/>
    <cellStyle name="20% - Énfasis5 9 2 3 4" xfId="16426" xr:uid="{716C0CA8-9B5D-451E-9A79-D7ED758CD5A3}"/>
    <cellStyle name="20% - Énfasis5 9 2 3 4 2" xfId="16427" xr:uid="{033C445F-6369-4F3D-B493-B0F362D2D5C7}"/>
    <cellStyle name="20% - Énfasis5 9 2 3 5" xfId="16428" xr:uid="{16EE0D19-22A5-4FCC-8EC9-84C8D36B7026}"/>
    <cellStyle name="20% - Énfasis5 9 2 4" xfId="16429" xr:uid="{2D0BA234-007C-44CB-98E5-8FF576E2156D}"/>
    <cellStyle name="20% - Énfasis5 9 2 4 2" xfId="16430" xr:uid="{9256AAF6-7A30-4C64-8FD3-98999AD49E60}"/>
    <cellStyle name="20% - Énfasis5 9 2 4 2 2" xfId="16431" xr:uid="{C22988BB-7488-47BE-A192-C649355DC7D8}"/>
    <cellStyle name="20% - Énfasis5 9 2 4 2 2 2" xfId="16432" xr:uid="{019EB87D-7A6F-43DE-B826-2D914387336C}"/>
    <cellStyle name="20% - Énfasis5 9 2 4 2 3" xfId="16433" xr:uid="{555EDE2D-15AD-4B66-B94A-F71EF8369B8C}"/>
    <cellStyle name="20% - Énfasis5 9 2 4 3" xfId="16434" xr:uid="{82576FA3-9AEC-4C1D-89DD-D525F9986212}"/>
    <cellStyle name="20% - Énfasis5 9 2 4 3 2" xfId="16435" xr:uid="{72E3EDE4-BDF0-4C46-8054-A646026B7ED0}"/>
    <cellStyle name="20% - Énfasis5 9 2 4 4" xfId="16436" xr:uid="{6A0E9845-5B3E-43D7-9A1F-83CD6DCBE7F4}"/>
    <cellStyle name="20% - Énfasis5 9 2 5" xfId="16437" xr:uid="{1CAE8CA5-3B91-4CBD-8A35-E17A619B7AC7}"/>
    <cellStyle name="20% - Énfasis5 9 2 5 2" xfId="16438" xr:uid="{5F1E02AD-ECC4-4B5C-9457-8F9F1545D8CC}"/>
    <cellStyle name="20% - Énfasis5 9 2 5 2 2" xfId="16439" xr:uid="{6F0E1D8D-A8AD-477C-9BC9-850F2589A43C}"/>
    <cellStyle name="20% - Énfasis5 9 2 5 3" xfId="16440" xr:uid="{BD6C44F1-7185-4D76-81BD-D3953B6EA968}"/>
    <cellStyle name="20% - Énfasis5 9 2 6" xfId="16441" xr:uid="{31B639EB-8211-4062-8DE1-AFBF7372692E}"/>
    <cellStyle name="20% - Énfasis5 9 2 6 2" xfId="16442" xr:uid="{9D1AB69F-DECE-4BEF-AAA7-581868D5F2D3}"/>
    <cellStyle name="20% - Énfasis5 9 2 7" xfId="16443" xr:uid="{35116A34-51D5-40D5-A5DC-F1999C2F6070}"/>
    <cellStyle name="20% - Énfasis5 9 2 8" xfId="16444" xr:uid="{077AAA5B-3264-4B7D-B97A-E06BF57A22F1}"/>
    <cellStyle name="20% - Énfasis5 9 2 9" xfId="16445" xr:uid="{21F15D5D-1F03-43F3-A33A-98A650A45275}"/>
    <cellStyle name="20% - Énfasis5 9 2_37. RESULTADO NEGOCIOS YOY" xfId="16446" xr:uid="{FCDB379C-2307-4140-9F98-91D4AF52FA4D}"/>
    <cellStyle name="20% - Énfasis5 9 3" xfId="16447" xr:uid="{0BCAE285-7F83-4E0F-B05F-DA1BC2354137}"/>
    <cellStyle name="20% - Énfasis5 9 3 2" xfId="16448" xr:uid="{989F9272-ABEB-4B6A-BE61-2178EFE47CE4}"/>
    <cellStyle name="20% - Énfasis5 9 3 2 2" xfId="16449" xr:uid="{2E2466C9-71B3-4390-8550-56752972696E}"/>
    <cellStyle name="20% - Énfasis5 9 3 2 2 2" xfId="16450" xr:uid="{A46894A8-C948-490E-A891-BBBBFB08381C}"/>
    <cellStyle name="20% - Énfasis5 9 3 2 2 2 2" xfId="16451" xr:uid="{0503B799-8F07-46F6-A4AB-6A57A8A9F616}"/>
    <cellStyle name="20% - Énfasis5 9 3 2 2 2 2 2" xfId="16452" xr:uid="{9FF5060F-5AC8-449C-BC3F-EF7D281B6C97}"/>
    <cellStyle name="20% - Énfasis5 9 3 2 2 2 3" xfId="16453" xr:uid="{69BE9CB8-3919-4CA3-9FF7-BADA326DC245}"/>
    <cellStyle name="20% - Énfasis5 9 3 2 2 3" xfId="16454" xr:uid="{A7E80BA9-8EEB-49C7-8E2B-F9D98632F565}"/>
    <cellStyle name="20% - Énfasis5 9 3 2 2 3 2" xfId="16455" xr:uid="{B99227BA-83B9-4054-8C14-5ABECE416966}"/>
    <cellStyle name="20% - Énfasis5 9 3 2 2 4" xfId="16456" xr:uid="{E6E10B47-3D32-4AFF-B2C6-3D94F7E1B4F3}"/>
    <cellStyle name="20% - Énfasis5 9 3 2 3" xfId="16457" xr:uid="{BF8FCA09-87C6-466F-85C0-037ED1158524}"/>
    <cellStyle name="20% - Énfasis5 9 3 2 3 2" xfId="16458" xr:uid="{7E6A5D42-2315-401D-994B-BDF8D950A2C1}"/>
    <cellStyle name="20% - Énfasis5 9 3 2 3 2 2" xfId="16459" xr:uid="{2C519007-DE04-4E06-8FB8-976D9905A2F9}"/>
    <cellStyle name="20% - Énfasis5 9 3 2 3 3" xfId="16460" xr:uid="{122A9719-E041-4CEA-BAC5-F6C71C1347E6}"/>
    <cellStyle name="20% - Énfasis5 9 3 2 4" xfId="16461" xr:uid="{2D3AAA93-484C-4FD1-8BD5-AD88930960E5}"/>
    <cellStyle name="20% - Énfasis5 9 3 2 4 2" xfId="16462" xr:uid="{CE2C1E72-EB17-4DF9-AD1D-F5B8C75D6992}"/>
    <cellStyle name="20% - Énfasis5 9 3 2 5" xfId="16463" xr:uid="{77F16218-3E15-410E-9958-3FD13E981CD1}"/>
    <cellStyle name="20% - Énfasis5 9 3 3" xfId="16464" xr:uid="{68EF0E64-8968-49A5-8999-F8BAF6029438}"/>
    <cellStyle name="20% - Énfasis5 9 3 3 2" xfId="16465" xr:uid="{F6085A72-5BBD-4695-B2A6-ACF342673C7A}"/>
    <cellStyle name="20% - Énfasis5 9 3 3 2 2" xfId="16466" xr:uid="{502B8791-7DFB-4678-BE69-20E4DE36AEF2}"/>
    <cellStyle name="20% - Énfasis5 9 3 3 2 2 2" xfId="16467" xr:uid="{7340E198-2AFF-4346-8784-E6F5315176CF}"/>
    <cellStyle name="20% - Énfasis5 9 3 3 2 3" xfId="16468" xr:uid="{FC0AD3B1-8073-44E8-891B-2084B56E4276}"/>
    <cellStyle name="20% - Énfasis5 9 3 3 3" xfId="16469" xr:uid="{4C6D8F76-327B-4D68-BF4A-B9BB00BA5CFB}"/>
    <cellStyle name="20% - Énfasis5 9 3 3 3 2" xfId="16470" xr:uid="{A899617C-89A9-42A8-BBC9-E9FB8F52CCFF}"/>
    <cellStyle name="20% - Énfasis5 9 3 3 4" xfId="16471" xr:uid="{C84FBDFD-9227-43FA-876F-F5BCD7A2AC34}"/>
    <cellStyle name="20% - Énfasis5 9 3 4" xfId="16472" xr:uid="{78101526-B220-4E70-966E-6BF54009AB5E}"/>
    <cellStyle name="20% - Énfasis5 9 3 4 2" xfId="16473" xr:uid="{3ECD260C-3553-4A50-B823-D4C15F8C47C2}"/>
    <cellStyle name="20% - Énfasis5 9 3 4 2 2" xfId="16474" xr:uid="{40A4F021-7D76-4280-8A6C-52B671F33FE7}"/>
    <cellStyle name="20% - Énfasis5 9 3 4 3" xfId="16475" xr:uid="{E57EB07C-2E27-4DF2-B0A8-87787D33EDD5}"/>
    <cellStyle name="20% - Énfasis5 9 3 5" xfId="16476" xr:uid="{9BCEE83B-9A1C-4EB3-9B46-CED07A340CB2}"/>
    <cellStyle name="20% - Énfasis5 9 3 5 2" xfId="16477" xr:uid="{93F5BD36-1CF4-4FA5-8241-79EE6F32FCEE}"/>
    <cellStyle name="20% - Énfasis5 9 3 6" xfId="16478" xr:uid="{FC3BD066-41EB-4521-AC3C-5514B87EBCC1}"/>
    <cellStyle name="20% - Énfasis5 9 4" xfId="16479" xr:uid="{EDB20A91-C473-4D7C-8EF3-861ADF66D336}"/>
    <cellStyle name="20% - Énfasis5 9 4 2" xfId="16480" xr:uid="{42C60711-2231-4152-A645-7D09379AA090}"/>
    <cellStyle name="20% - Énfasis5 9 4 2 2" xfId="16481" xr:uid="{03D6278B-365F-45EE-A763-4854DB6DB543}"/>
    <cellStyle name="20% - Énfasis5 9 4 2 2 2" xfId="16482" xr:uid="{52DDB859-DBAA-401D-96CD-09ED8B5FA391}"/>
    <cellStyle name="20% - Énfasis5 9 4 2 2 2 2" xfId="16483" xr:uid="{F7AF668C-86B2-4A4B-9397-17E47BB818FB}"/>
    <cellStyle name="20% - Énfasis5 9 4 2 2 3" xfId="16484" xr:uid="{2F8C5B4A-6915-4F8A-BF6C-47261B564262}"/>
    <cellStyle name="20% - Énfasis5 9 4 2 3" xfId="16485" xr:uid="{3CA81F7F-B959-4E6D-9B7C-E29D187B8E4A}"/>
    <cellStyle name="20% - Énfasis5 9 4 2 3 2" xfId="16486" xr:uid="{41662A0C-49DE-4C81-9798-E8BDE0C4B4EF}"/>
    <cellStyle name="20% - Énfasis5 9 4 2 4" xfId="16487" xr:uid="{1CCFC5E4-B047-4076-A838-5A2A1CF8D71A}"/>
    <cellStyle name="20% - Énfasis5 9 4 3" xfId="16488" xr:uid="{A73E3093-DB0A-4A2F-B4CE-F1A1C768EF8E}"/>
    <cellStyle name="20% - Énfasis5 9 4 3 2" xfId="16489" xr:uid="{D3F9DE3A-AD7E-4CBB-9B79-A68FF717985C}"/>
    <cellStyle name="20% - Énfasis5 9 4 3 2 2" xfId="16490" xr:uid="{73506B1F-D2C1-4FCB-91D7-A1CC813DC0A8}"/>
    <cellStyle name="20% - Énfasis5 9 4 3 3" xfId="16491" xr:uid="{A8C45035-1885-4EC3-85CF-2359435BDA08}"/>
    <cellStyle name="20% - Énfasis5 9 4 4" xfId="16492" xr:uid="{ABF84D59-61EF-4BF7-B482-4EBA972304F1}"/>
    <cellStyle name="20% - Énfasis5 9 4 4 2" xfId="16493" xr:uid="{4FDB220F-480F-42DB-9B67-3F93F4E75616}"/>
    <cellStyle name="20% - Énfasis5 9 4 5" xfId="16494" xr:uid="{45827FC4-A942-4773-9F92-F47A37952FA4}"/>
    <cellStyle name="20% - Énfasis5 9 5" xfId="16495" xr:uid="{A60FFEAB-8998-4DF5-B85D-0A210566973E}"/>
    <cellStyle name="20% - Énfasis5 9 5 2" xfId="16496" xr:uid="{5B320081-F36C-4417-AB2D-631D62D75EFB}"/>
    <cellStyle name="20% - Énfasis5 9 5 2 2" xfId="16497" xr:uid="{7EBCACBB-F85A-4655-8A22-6CD4CE5D53D5}"/>
    <cellStyle name="20% - Énfasis5 9 5 2 2 2" xfId="16498" xr:uid="{A08D1166-D1B7-4C91-B61B-E601A65843A2}"/>
    <cellStyle name="20% - Énfasis5 9 5 2 3" xfId="16499" xr:uid="{ABA76662-BA3D-4846-8543-8856AED72B0B}"/>
    <cellStyle name="20% - Énfasis5 9 5 3" xfId="16500" xr:uid="{D7153382-9286-456A-A833-5FBA477627B6}"/>
    <cellStyle name="20% - Énfasis5 9 5 3 2" xfId="16501" xr:uid="{FFFA72B9-78B1-4F86-85F8-3C9E44336E9D}"/>
    <cellStyle name="20% - Énfasis5 9 5 4" xfId="16502" xr:uid="{43C4F29A-6F2E-45C2-98CE-F0ABACEFF573}"/>
    <cellStyle name="20% - Énfasis5 9 6" xfId="16503" xr:uid="{810CC64E-8617-4B10-831E-12830B46BC86}"/>
    <cellStyle name="20% - Énfasis5 9 6 2" xfId="16504" xr:uid="{7C6DA01B-322A-4D29-8122-41B0994C9F49}"/>
    <cellStyle name="20% - Énfasis5 9 6 2 2" xfId="16505" xr:uid="{AA7A8C5A-A854-4228-A308-2BA8603A30BA}"/>
    <cellStyle name="20% - Énfasis5 9 6 3" xfId="16506" xr:uid="{0ADF2F89-E3EC-47C6-AAC6-C2CD5F1CB9CF}"/>
    <cellStyle name="20% - Énfasis5 9 7" xfId="16507" xr:uid="{B9E14076-C542-4465-82F2-A884101EFB63}"/>
    <cellStyle name="20% - Énfasis5 9 7 2" xfId="16508" xr:uid="{7A2CB853-D09E-4739-B3AD-86C661298912}"/>
    <cellStyle name="20% - Énfasis5 9 8" xfId="16509" xr:uid="{E7B0746E-5543-46B6-9516-686D72859A48}"/>
    <cellStyle name="20% - Énfasis5 9 9" xfId="16510" xr:uid="{D4E68B10-9EFF-4ABA-8B5E-B4A0A83D487A}"/>
    <cellStyle name="20% - Énfasis5 9_37. RESULTADO NEGOCIOS YOY" xfId="16511" xr:uid="{63722E1A-A59F-4328-9A35-4D964EB4F9EB}"/>
    <cellStyle name="20% - Énfasis6 10" xfId="16512" xr:uid="{92B93CC4-9E15-45FD-BDB1-8560346DD643}"/>
    <cellStyle name="20% - Énfasis6 10 10" xfId="16513" xr:uid="{7D45FC68-0857-4BC5-BCEB-CC504F437F46}"/>
    <cellStyle name="20% - Énfasis6 10 11" xfId="16514" xr:uid="{94A58EEA-9981-4326-9B5D-C16C58E12E16}"/>
    <cellStyle name="20% - Énfasis6 10 12" xfId="16515" xr:uid="{EB568116-C450-45B3-AC26-D5B6AFF17C3D}"/>
    <cellStyle name="20% - Énfasis6 10 2" xfId="16516" xr:uid="{EF4AC582-14AF-40B8-88E0-E7C1DE305E93}"/>
    <cellStyle name="20% - Énfasis6 10 2 2" xfId="16517" xr:uid="{3D8A65BA-4A10-4FD1-916D-5FB907E2B2BD}"/>
    <cellStyle name="20% - Énfasis6 10 2 2 2" xfId="16518" xr:uid="{E52E8937-38D5-4113-BCEA-85FE18A36E95}"/>
    <cellStyle name="20% - Énfasis6 10 2 2 2 2" xfId="16519" xr:uid="{4547671F-18F5-4B5D-AF91-25ED8519ECCC}"/>
    <cellStyle name="20% - Énfasis6 10 2 2 2 2 2" xfId="16520" xr:uid="{155308D1-2ED1-4B68-A269-C165CB4CBFA6}"/>
    <cellStyle name="20% - Énfasis6 10 2 2 2 2 2 2" xfId="16521" xr:uid="{731A4A1A-655C-4554-A78F-2325A880F2F4}"/>
    <cellStyle name="20% - Énfasis6 10 2 2 2 2 2 2 2" xfId="16522" xr:uid="{70AB9061-B07D-4066-B9F8-5696AE9E4E91}"/>
    <cellStyle name="20% - Énfasis6 10 2 2 2 2 2 3" xfId="16523" xr:uid="{4F12EC4F-5B83-41F8-A408-40E163272BD2}"/>
    <cellStyle name="20% - Énfasis6 10 2 2 2 2 3" xfId="16524" xr:uid="{251A9A8E-3036-4F83-BEC5-77543E558DE4}"/>
    <cellStyle name="20% - Énfasis6 10 2 2 2 2 3 2" xfId="16525" xr:uid="{3B09A841-B769-43C7-84A8-FA032FFA1CC0}"/>
    <cellStyle name="20% - Énfasis6 10 2 2 2 2 4" xfId="16526" xr:uid="{3E3D8016-36C0-4C0C-99F9-BCE406BB5808}"/>
    <cellStyle name="20% - Énfasis6 10 2 2 2 3" xfId="16527" xr:uid="{AEF0F8CA-349C-4FF5-972E-1A6EE77C092E}"/>
    <cellStyle name="20% - Énfasis6 10 2 2 2 3 2" xfId="16528" xr:uid="{489B0CBD-DBB6-4AF9-A0C6-DFC45A213F11}"/>
    <cellStyle name="20% - Énfasis6 10 2 2 2 3 2 2" xfId="16529" xr:uid="{EA1C4650-C8B9-407C-90DD-CDDC6FB5B830}"/>
    <cellStyle name="20% - Énfasis6 10 2 2 2 3 3" xfId="16530" xr:uid="{79B63A8B-B811-46D5-A2C4-BB08B4C02D9C}"/>
    <cellStyle name="20% - Énfasis6 10 2 2 2 4" xfId="16531" xr:uid="{B8A77480-10F6-4A07-B4E4-93345E9691AA}"/>
    <cellStyle name="20% - Énfasis6 10 2 2 2 4 2" xfId="16532" xr:uid="{0CD5318B-96A0-4F82-8059-808039444956}"/>
    <cellStyle name="20% - Énfasis6 10 2 2 2 5" xfId="16533" xr:uid="{ED05ADA2-AB9F-4AE1-9A43-DD0C1F6E1599}"/>
    <cellStyle name="20% - Énfasis6 10 2 2 3" xfId="16534" xr:uid="{74542B6A-2ABA-4847-B248-8254153AC134}"/>
    <cellStyle name="20% - Énfasis6 10 2 2 3 2" xfId="16535" xr:uid="{C08352CD-B729-4A57-A0E7-A31BF4E0978C}"/>
    <cellStyle name="20% - Énfasis6 10 2 2 3 2 2" xfId="16536" xr:uid="{00FFFC97-E5FB-423F-BED9-94EAD71AC501}"/>
    <cellStyle name="20% - Énfasis6 10 2 2 3 2 2 2" xfId="16537" xr:uid="{EB9E8A07-25C4-4F4E-BFC4-4EE9BBFA6CF7}"/>
    <cellStyle name="20% - Énfasis6 10 2 2 3 2 3" xfId="16538" xr:uid="{2A239098-FD91-49B1-9140-65E61ED851BC}"/>
    <cellStyle name="20% - Énfasis6 10 2 2 3 3" xfId="16539" xr:uid="{11B44067-F3DF-44C9-B795-CDA29150F13F}"/>
    <cellStyle name="20% - Énfasis6 10 2 2 3 3 2" xfId="16540" xr:uid="{3D893C33-31F7-4BF1-A386-7FAC9982737E}"/>
    <cellStyle name="20% - Énfasis6 10 2 2 3 4" xfId="16541" xr:uid="{9A8974AD-4D42-4EFF-B16F-1DF972538A4C}"/>
    <cellStyle name="20% - Énfasis6 10 2 2 4" xfId="16542" xr:uid="{02F7FF33-6207-43A6-8BBD-287BC55553FD}"/>
    <cellStyle name="20% - Énfasis6 10 2 2 4 2" xfId="16543" xr:uid="{19E1071C-D6C3-468B-9ED5-3B941DAF539C}"/>
    <cellStyle name="20% - Énfasis6 10 2 2 4 2 2" xfId="16544" xr:uid="{1E05BC2E-F4A7-46A8-8CBB-2EF96EB23E2B}"/>
    <cellStyle name="20% - Énfasis6 10 2 2 4 3" xfId="16545" xr:uid="{EEA47578-B41D-485F-AEA7-FC0FC1579808}"/>
    <cellStyle name="20% - Énfasis6 10 2 2 5" xfId="16546" xr:uid="{677C6041-145A-451E-8D66-4CDB413EDB32}"/>
    <cellStyle name="20% - Énfasis6 10 2 2 5 2" xfId="16547" xr:uid="{CB59A255-CA17-4752-AABD-6C356E7FB06B}"/>
    <cellStyle name="20% - Énfasis6 10 2 2 6" xfId="16548" xr:uid="{E3EAB5BD-B3DC-4625-B255-09AD1F480B9A}"/>
    <cellStyle name="20% - Énfasis6 10 2 3" xfId="16549" xr:uid="{804F927E-0E3D-470E-B9CB-A0441AB3D792}"/>
    <cellStyle name="20% - Énfasis6 10 2 3 2" xfId="16550" xr:uid="{1E3D0205-C9F1-470B-A095-36B87398F5B5}"/>
    <cellStyle name="20% - Énfasis6 10 2 3 2 2" xfId="16551" xr:uid="{A548463E-494B-45FB-A095-97796CC058AB}"/>
    <cellStyle name="20% - Énfasis6 10 2 3 2 2 2" xfId="16552" xr:uid="{3631A521-A644-4837-A25F-7DF688016ED1}"/>
    <cellStyle name="20% - Énfasis6 10 2 3 2 2 2 2" xfId="16553" xr:uid="{19EC9D86-3458-4E94-B821-EB0A646C3E68}"/>
    <cellStyle name="20% - Énfasis6 10 2 3 2 2 3" xfId="16554" xr:uid="{EEFD70DC-17F0-4C4B-93CD-C100D23432E7}"/>
    <cellStyle name="20% - Énfasis6 10 2 3 2 3" xfId="16555" xr:uid="{28FD158F-C563-468F-8C41-F0AD2D3A2F92}"/>
    <cellStyle name="20% - Énfasis6 10 2 3 2 3 2" xfId="16556" xr:uid="{D21F69F3-F9A0-4D90-AB89-D6F6B0BD2AD8}"/>
    <cellStyle name="20% - Énfasis6 10 2 3 2 4" xfId="16557" xr:uid="{7CEBBB43-00DD-43D7-B691-CE1D9B720435}"/>
    <cellStyle name="20% - Énfasis6 10 2 3 3" xfId="16558" xr:uid="{2A256B8B-36C5-420A-9C9D-A61F8B7CDF5B}"/>
    <cellStyle name="20% - Énfasis6 10 2 3 3 2" xfId="16559" xr:uid="{D3002CF1-C87A-46E8-B457-74EDF2444573}"/>
    <cellStyle name="20% - Énfasis6 10 2 3 3 2 2" xfId="16560" xr:uid="{0F133B6A-ED18-4BD4-B3A3-DEBA5D2EBE55}"/>
    <cellStyle name="20% - Énfasis6 10 2 3 3 3" xfId="16561" xr:uid="{3F06D59B-E031-4719-9785-431600D94863}"/>
    <cellStyle name="20% - Énfasis6 10 2 3 4" xfId="16562" xr:uid="{97D6485E-B2D3-492A-B634-BE6F948979BA}"/>
    <cellStyle name="20% - Énfasis6 10 2 3 4 2" xfId="16563" xr:uid="{A7FCE7D4-39E9-4953-BC04-33382D5407B8}"/>
    <cellStyle name="20% - Énfasis6 10 2 3 5" xfId="16564" xr:uid="{A51423EA-54C7-4B85-9851-0072F3D96F7B}"/>
    <cellStyle name="20% - Énfasis6 10 2 4" xfId="16565" xr:uid="{9C302987-3789-48AE-BA9B-B225236F47E1}"/>
    <cellStyle name="20% - Énfasis6 10 2 4 2" xfId="16566" xr:uid="{5DB221A8-EAEC-47D6-A79E-5ABB9C1AC966}"/>
    <cellStyle name="20% - Énfasis6 10 2 4 2 2" xfId="16567" xr:uid="{1431F319-0383-4F99-800F-E8AC034DFEF3}"/>
    <cellStyle name="20% - Énfasis6 10 2 4 2 2 2" xfId="16568" xr:uid="{6CC6431F-0EFD-4685-B14C-0D6EB67972B0}"/>
    <cellStyle name="20% - Énfasis6 10 2 4 2 3" xfId="16569" xr:uid="{8E9A5F6A-3DC2-4282-A151-D7993B5C0FC2}"/>
    <cellStyle name="20% - Énfasis6 10 2 4 3" xfId="16570" xr:uid="{E80C96AA-2EED-4FA6-8743-03145A24AD77}"/>
    <cellStyle name="20% - Énfasis6 10 2 4 3 2" xfId="16571" xr:uid="{EC9E94C3-E4F9-471F-85C4-C3BC24F9083A}"/>
    <cellStyle name="20% - Énfasis6 10 2 4 4" xfId="16572" xr:uid="{CFD0E6CA-85DE-46B9-807E-D4405EC943C0}"/>
    <cellStyle name="20% - Énfasis6 10 2 5" xfId="16573" xr:uid="{D6A22B3D-1E74-4A6D-8E44-CDFF0EA017A5}"/>
    <cellStyle name="20% - Énfasis6 10 2 5 2" xfId="16574" xr:uid="{FACDDF0F-A01C-4834-AC52-49E4335516C0}"/>
    <cellStyle name="20% - Énfasis6 10 2 5 2 2" xfId="16575" xr:uid="{ACE7C877-E6DB-4143-BA81-D9A8058DE5D1}"/>
    <cellStyle name="20% - Énfasis6 10 2 5 3" xfId="16576" xr:uid="{24C2362C-8B78-43A9-B804-7E86AA878322}"/>
    <cellStyle name="20% - Énfasis6 10 2 6" xfId="16577" xr:uid="{F4D834E9-BF72-4000-8896-FD3BDCC91E87}"/>
    <cellStyle name="20% - Énfasis6 10 2 6 2" xfId="16578" xr:uid="{3EE8D64D-5C52-43C6-BD6A-EE37DB9E134C}"/>
    <cellStyle name="20% - Énfasis6 10 2 7" xfId="16579" xr:uid="{5BF8E86B-FE69-4DAC-BB48-0B308BDC56B7}"/>
    <cellStyle name="20% - Énfasis6 10 3" xfId="16580" xr:uid="{262F81DF-49AC-4C2A-8B79-135A3018E7AD}"/>
    <cellStyle name="20% - Énfasis6 10 3 2" xfId="16581" xr:uid="{B700761E-DAEE-416F-9BFA-2161C31EB39B}"/>
    <cellStyle name="20% - Énfasis6 10 3 2 2" xfId="16582" xr:uid="{8B267CE2-DFF1-486E-B37E-3E46F77C75A6}"/>
    <cellStyle name="20% - Énfasis6 10 3 2 2 2" xfId="16583" xr:uid="{25814E78-7966-4FAF-9070-F2378E3C9F5E}"/>
    <cellStyle name="20% - Énfasis6 10 3 2 2 2 2" xfId="16584" xr:uid="{BF215914-B64E-4AA9-BD1F-8A7235D6F47C}"/>
    <cellStyle name="20% - Énfasis6 10 3 2 2 2 2 2" xfId="16585" xr:uid="{BBA70284-ADAA-4001-A048-F998351E45E2}"/>
    <cellStyle name="20% - Énfasis6 10 3 2 2 2 3" xfId="16586" xr:uid="{C6B8D5B2-30AA-4A6C-B1B6-E9249B5BB02B}"/>
    <cellStyle name="20% - Énfasis6 10 3 2 2 3" xfId="16587" xr:uid="{D185A808-4A76-4B3C-B1D4-B11482731C4C}"/>
    <cellStyle name="20% - Énfasis6 10 3 2 2 3 2" xfId="16588" xr:uid="{4160AF54-57D6-4F1C-93FA-A477A6A88418}"/>
    <cellStyle name="20% - Énfasis6 10 3 2 2 4" xfId="16589" xr:uid="{2DD336AE-8215-4B35-A4D8-D39037AAA6DB}"/>
    <cellStyle name="20% - Énfasis6 10 3 2 3" xfId="16590" xr:uid="{9AB0F252-82C1-4D56-9A86-2279E81B137D}"/>
    <cellStyle name="20% - Énfasis6 10 3 2 3 2" xfId="16591" xr:uid="{EFF96879-1211-4FF7-A7AB-840D76961FF4}"/>
    <cellStyle name="20% - Énfasis6 10 3 2 3 2 2" xfId="16592" xr:uid="{0925B9CB-FEEA-428D-B74B-EBB6384B8514}"/>
    <cellStyle name="20% - Énfasis6 10 3 2 3 3" xfId="16593" xr:uid="{93B8873C-4BD3-4307-AD66-0B8ACCC184B6}"/>
    <cellStyle name="20% - Énfasis6 10 3 2 4" xfId="16594" xr:uid="{439B9D38-0EF4-49C1-A2EE-53FBB4F6C097}"/>
    <cellStyle name="20% - Énfasis6 10 3 2 4 2" xfId="16595" xr:uid="{68EA758A-1875-4E87-B54D-CA544F4DDCA2}"/>
    <cellStyle name="20% - Énfasis6 10 3 2 5" xfId="16596" xr:uid="{882AF72A-025D-47A1-87F0-BF666E87ACD0}"/>
    <cellStyle name="20% - Énfasis6 10 3 3" xfId="16597" xr:uid="{76B04D33-75B5-47A2-8436-77D491226AE5}"/>
    <cellStyle name="20% - Énfasis6 10 3 3 2" xfId="16598" xr:uid="{2ABE2608-1FD6-4440-9A21-F3D7176F0DE8}"/>
    <cellStyle name="20% - Énfasis6 10 3 3 2 2" xfId="16599" xr:uid="{B6FC06E0-3460-42C9-9182-AC8C30268AE6}"/>
    <cellStyle name="20% - Énfasis6 10 3 3 2 2 2" xfId="16600" xr:uid="{10D7C403-2ACB-4CBB-A6F3-A9A1C936D3C5}"/>
    <cellStyle name="20% - Énfasis6 10 3 3 2 3" xfId="16601" xr:uid="{73A2CD3E-8ACD-46DB-9DE5-E7FB3E99B398}"/>
    <cellStyle name="20% - Énfasis6 10 3 3 3" xfId="16602" xr:uid="{DDEF1743-69E5-425A-B412-0CF7B9765A0A}"/>
    <cellStyle name="20% - Énfasis6 10 3 3 3 2" xfId="16603" xr:uid="{28901094-554E-4F35-B7B3-EB9976C8D4DD}"/>
    <cellStyle name="20% - Énfasis6 10 3 3 4" xfId="16604" xr:uid="{4D0B745C-7F21-45DD-A704-8A2369717684}"/>
    <cellStyle name="20% - Énfasis6 10 3 4" xfId="16605" xr:uid="{937DC438-22EC-42E4-A542-57D59BCD4AA7}"/>
    <cellStyle name="20% - Énfasis6 10 3 4 2" xfId="16606" xr:uid="{4966B389-8B34-4A2B-A4EA-1E6283A7EBE8}"/>
    <cellStyle name="20% - Énfasis6 10 3 4 2 2" xfId="16607" xr:uid="{7B6C1758-5C51-485E-A42C-4446D86FF606}"/>
    <cellStyle name="20% - Énfasis6 10 3 4 3" xfId="16608" xr:uid="{C68D925A-78F7-40D8-BD76-DEEA6470EE27}"/>
    <cellStyle name="20% - Énfasis6 10 3 5" xfId="16609" xr:uid="{85DDFF25-272E-4190-8E00-B4B3FE3D5550}"/>
    <cellStyle name="20% - Énfasis6 10 3 5 2" xfId="16610" xr:uid="{C256F59D-C612-49FF-B00B-B0A9EFE1EBC5}"/>
    <cellStyle name="20% - Énfasis6 10 3 6" xfId="16611" xr:uid="{22F93E51-D508-413D-9090-5F88841DB6C8}"/>
    <cellStyle name="20% - Énfasis6 10 4" xfId="16612" xr:uid="{083D2BA0-2838-4058-8CE2-636F3EC0A758}"/>
    <cellStyle name="20% - Énfasis6 10 4 2" xfId="16613" xr:uid="{5BF0E697-2418-42E8-961B-1FFF8C198129}"/>
    <cellStyle name="20% - Énfasis6 10 4 2 2" xfId="16614" xr:uid="{09BA60E1-AB7F-41FE-9236-94136977219C}"/>
    <cellStyle name="20% - Énfasis6 10 4 2 2 2" xfId="16615" xr:uid="{BC8E53B7-FC50-4C37-84F9-994FFBA658BB}"/>
    <cellStyle name="20% - Énfasis6 10 4 2 2 2 2" xfId="16616" xr:uid="{290D1B2D-C249-49DF-B484-50B419719079}"/>
    <cellStyle name="20% - Énfasis6 10 4 2 2 3" xfId="16617" xr:uid="{74EFAFE4-4FA8-4191-AC6B-D59C035D697A}"/>
    <cellStyle name="20% - Énfasis6 10 4 2 3" xfId="16618" xr:uid="{E59BFB4B-EBC8-4477-BFC2-C4179A039B45}"/>
    <cellStyle name="20% - Énfasis6 10 4 2 3 2" xfId="16619" xr:uid="{87B8AD42-74E6-4192-ABD3-218573686220}"/>
    <cellStyle name="20% - Énfasis6 10 4 2 4" xfId="16620" xr:uid="{62FAC0A7-7211-4103-ABAE-09FD2282F417}"/>
    <cellStyle name="20% - Énfasis6 10 4 3" xfId="16621" xr:uid="{3F0A6EC5-9CEE-44DD-926A-C57D6B1D3024}"/>
    <cellStyle name="20% - Énfasis6 10 4 3 2" xfId="16622" xr:uid="{087304B7-8FB8-4EA6-8E99-D18A065A690B}"/>
    <cellStyle name="20% - Énfasis6 10 4 3 2 2" xfId="16623" xr:uid="{8B387F7D-A39E-4066-8102-DB9CABE48080}"/>
    <cellStyle name="20% - Énfasis6 10 4 3 3" xfId="16624" xr:uid="{EEC93D65-0126-4567-BA8D-7DDDB620CBEA}"/>
    <cellStyle name="20% - Énfasis6 10 4 4" xfId="16625" xr:uid="{D4117BD1-73B5-420B-AC9B-172499E2C49C}"/>
    <cellStyle name="20% - Énfasis6 10 4 4 2" xfId="16626" xr:uid="{9D82B5DD-4C20-4647-BAB7-44F4C8AE185E}"/>
    <cellStyle name="20% - Énfasis6 10 4 5" xfId="16627" xr:uid="{126B6A31-FF63-4752-9A2F-B3CE6B752C0A}"/>
    <cellStyle name="20% - Énfasis6 10 5" xfId="16628" xr:uid="{C3BE1E45-EDF8-412C-A494-2BA84638ED06}"/>
    <cellStyle name="20% - Énfasis6 10 5 2" xfId="16629" xr:uid="{F092601D-8689-4F72-9A92-A383B86B9CE4}"/>
    <cellStyle name="20% - Énfasis6 10 5 2 2" xfId="16630" xr:uid="{5B5D9153-1BFE-4096-B7B7-F30A584425F6}"/>
    <cellStyle name="20% - Énfasis6 10 5 2 2 2" xfId="16631" xr:uid="{7C3FF535-EE6C-4EB2-B647-2B04327C0FE1}"/>
    <cellStyle name="20% - Énfasis6 10 5 2 3" xfId="16632" xr:uid="{7C82AC73-B410-44AF-9D10-E6F72DC4C83F}"/>
    <cellStyle name="20% - Énfasis6 10 5 3" xfId="16633" xr:uid="{DE7A6392-ABF3-46B7-A0A3-252593B63E19}"/>
    <cellStyle name="20% - Énfasis6 10 5 3 2" xfId="16634" xr:uid="{5DFD5872-5402-400F-9195-02908E56CF91}"/>
    <cellStyle name="20% - Énfasis6 10 5 4" xfId="16635" xr:uid="{D80963B1-E364-426C-AFCB-B44CC15213FC}"/>
    <cellStyle name="20% - Énfasis6 10 6" xfId="16636" xr:uid="{B9049908-807E-432D-BE33-64345B767A63}"/>
    <cellStyle name="20% - Énfasis6 10 6 2" xfId="16637" xr:uid="{A42E5BF1-0ABE-47D7-9D67-6057A669FEB9}"/>
    <cellStyle name="20% - Énfasis6 10 6 2 2" xfId="16638" xr:uid="{55CBF659-8058-480F-BA09-A147BB5D169F}"/>
    <cellStyle name="20% - Énfasis6 10 6 3" xfId="16639" xr:uid="{F6A76E5E-FE0B-4CA4-861C-D0D72B71EB5F}"/>
    <cellStyle name="20% - Énfasis6 10 7" xfId="16640" xr:uid="{5AD0EC2E-836A-4D35-AC3E-A1B28113218E}"/>
    <cellStyle name="20% - Énfasis6 10 7 2" xfId="16641" xr:uid="{1EDB3FF5-5AD2-4235-876C-007B5E956569}"/>
    <cellStyle name="20% - Énfasis6 10 8" xfId="16642" xr:uid="{9A82C6DB-E445-4952-8EC7-7FD74404EA52}"/>
    <cellStyle name="20% - Énfasis6 10 9" xfId="16643" xr:uid="{F4A1BBA6-7E5F-4AF4-8E91-C2ECFA8D808D}"/>
    <cellStyle name="20% - Énfasis6 10_37. RESULTADO NEGOCIOS YOY" xfId="16644" xr:uid="{4FADEC62-A682-4647-8A40-48752F515783}"/>
    <cellStyle name="20% - Énfasis6 11" xfId="16645" xr:uid="{A1C59FE7-FA11-48D6-B5F5-0E8F5F8C1107}"/>
    <cellStyle name="20% - Énfasis6 11 10" xfId="16646" xr:uid="{F12C2979-1869-4BEB-B74D-F85F94A11FF8}"/>
    <cellStyle name="20% - Énfasis6 11 11" xfId="16647" xr:uid="{0768C766-E028-4193-B441-5F190BF4B061}"/>
    <cellStyle name="20% - Énfasis6 11 12" xfId="16648" xr:uid="{59DA7F7C-FA2B-413C-87D4-5545B972BDCD}"/>
    <cellStyle name="20% - Énfasis6 11 2" xfId="16649" xr:uid="{96AE9DA2-E79E-4D0B-A747-A490A6DBE1CF}"/>
    <cellStyle name="20% - Énfasis6 11 2 2" xfId="16650" xr:uid="{63767C62-38FB-4D67-BE10-BEF22A31071C}"/>
    <cellStyle name="20% - Énfasis6 11 2 2 2" xfId="16651" xr:uid="{3F959640-A290-4F0C-979C-7AEEA9ECCC08}"/>
    <cellStyle name="20% - Énfasis6 11 2 2 2 2" xfId="16652" xr:uid="{E58134BC-EA54-4313-AC4F-2AD4C047E39C}"/>
    <cellStyle name="20% - Énfasis6 11 2 2 2 2 2" xfId="16653" xr:uid="{8C2CD326-90AD-495E-946B-8189EAA5638D}"/>
    <cellStyle name="20% - Énfasis6 11 2 2 2 2 2 2" xfId="16654" xr:uid="{B167F4B4-5516-4857-9A33-FFAE9DAF275D}"/>
    <cellStyle name="20% - Énfasis6 11 2 2 2 2 2 2 2" xfId="16655" xr:uid="{A54D13BD-464A-46C4-B731-2F580DFDEC5E}"/>
    <cellStyle name="20% - Énfasis6 11 2 2 2 2 2 3" xfId="16656" xr:uid="{8AA5E975-411B-4E99-919E-1F288FF02292}"/>
    <cellStyle name="20% - Énfasis6 11 2 2 2 2 3" xfId="16657" xr:uid="{A03EBB93-26A0-483F-A7A7-11158563CE1D}"/>
    <cellStyle name="20% - Énfasis6 11 2 2 2 2 3 2" xfId="16658" xr:uid="{80292647-B242-457B-82A1-28A9CEFC372D}"/>
    <cellStyle name="20% - Énfasis6 11 2 2 2 2 4" xfId="16659" xr:uid="{4CBC2A58-FC98-47F8-B2B3-1D844A422028}"/>
    <cellStyle name="20% - Énfasis6 11 2 2 2 3" xfId="16660" xr:uid="{E40842BF-359E-4D9A-B01A-BC8F806836CF}"/>
    <cellStyle name="20% - Énfasis6 11 2 2 2 3 2" xfId="16661" xr:uid="{2DC37D9E-906A-49C1-BF6E-F5BA660D91CE}"/>
    <cellStyle name="20% - Énfasis6 11 2 2 2 3 2 2" xfId="16662" xr:uid="{CE1B6365-B83C-41CF-A5B5-FE2428EE217F}"/>
    <cellStyle name="20% - Énfasis6 11 2 2 2 3 3" xfId="16663" xr:uid="{B753FB3D-058D-43B6-946A-1FE85D36006D}"/>
    <cellStyle name="20% - Énfasis6 11 2 2 2 4" xfId="16664" xr:uid="{7D9C4AC1-BC0B-4581-939A-9E0FB4FAE7CC}"/>
    <cellStyle name="20% - Énfasis6 11 2 2 2 4 2" xfId="16665" xr:uid="{32150273-700E-4D69-B2FF-625C3E536F98}"/>
    <cellStyle name="20% - Énfasis6 11 2 2 2 5" xfId="16666" xr:uid="{8A0CDC35-57B5-4ABD-99F7-C51589BA8066}"/>
    <cellStyle name="20% - Énfasis6 11 2 2 3" xfId="16667" xr:uid="{E931989F-7A3F-4378-922C-DC189E9A568D}"/>
    <cellStyle name="20% - Énfasis6 11 2 2 3 2" xfId="16668" xr:uid="{8D962867-11AC-4585-9FCA-03886CB2A534}"/>
    <cellStyle name="20% - Énfasis6 11 2 2 3 2 2" xfId="16669" xr:uid="{E108C1E9-4D45-4528-A794-DD4DE0BCB247}"/>
    <cellStyle name="20% - Énfasis6 11 2 2 3 2 2 2" xfId="16670" xr:uid="{A71524F7-90E6-4DC6-9099-A52C82C74089}"/>
    <cellStyle name="20% - Énfasis6 11 2 2 3 2 3" xfId="16671" xr:uid="{07969821-7654-4B21-8698-844C3F893476}"/>
    <cellStyle name="20% - Énfasis6 11 2 2 3 3" xfId="16672" xr:uid="{C2504FBB-E31A-4E16-97A8-D74E203E2A89}"/>
    <cellStyle name="20% - Énfasis6 11 2 2 3 3 2" xfId="16673" xr:uid="{3DBAFAA2-D77E-41ED-8D3F-095342B66E57}"/>
    <cellStyle name="20% - Énfasis6 11 2 2 3 4" xfId="16674" xr:uid="{D91BFB2B-CCC1-47C5-81EE-02224D558067}"/>
    <cellStyle name="20% - Énfasis6 11 2 2 4" xfId="16675" xr:uid="{5A57495D-FCBF-4924-B891-2F8072DBB15C}"/>
    <cellStyle name="20% - Énfasis6 11 2 2 4 2" xfId="16676" xr:uid="{FBE0590B-2508-4DB0-AE09-2288CEFC470B}"/>
    <cellStyle name="20% - Énfasis6 11 2 2 4 2 2" xfId="16677" xr:uid="{E2C62905-3968-4354-B303-A310CE392A54}"/>
    <cellStyle name="20% - Énfasis6 11 2 2 4 3" xfId="16678" xr:uid="{62034A46-A0FE-4EE7-AD3B-11980E58AFEB}"/>
    <cellStyle name="20% - Énfasis6 11 2 2 5" xfId="16679" xr:uid="{3A157DA5-6850-45D7-AF93-5F1824F22508}"/>
    <cellStyle name="20% - Énfasis6 11 2 2 5 2" xfId="16680" xr:uid="{EF3E3109-6C0C-42CF-B3F2-4766319C2D86}"/>
    <cellStyle name="20% - Énfasis6 11 2 2 6" xfId="16681" xr:uid="{86804C6A-F5E9-49A0-8A7F-0EDC9460E8D9}"/>
    <cellStyle name="20% - Énfasis6 11 2 3" xfId="16682" xr:uid="{608D58A9-E0A1-4C91-8844-02F788AE3F16}"/>
    <cellStyle name="20% - Énfasis6 11 2 3 2" xfId="16683" xr:uid="{EAADE176-9ACA-4854-90DC-B234755CCDC5}"/>
    <cellStyle name="20% - Énfasis6 11 2 3 2 2" xfId="16684" xr:uid="{1840DE69-3917-40FC-9E08-0B30B3ED31AB}"/>
    <cellStyle name="20% - Énfasis6 11 2 3 2 2 2" xfId="16685" xr:uid="{982CE872-155B-4098-ADB5-DA944CD5CF33}"/>
    <cellStyle name="20% - Énfasis6 11 2 3 2 2 2 2" xfId="16686" xr:uid="{2CDD2EBD-2E37-415B-AFE3-A821F299D839}"/>
    <cellStyle name="20% - Énfasis6 11 2 3 2 2 3" xfId="16687" xr:uid="{2165F8CA-3E0F-427B-AD4F-AF1521793B74}"/>
    <cellStyle name="20% - Énfasis6 11 2 3 2 3" xfId="16688" xr:uid="{095F37FC-0776-43B3-AB31-F1A9DA6FB5D4}"/>
    <cellStyle name="20% - Énfasis6 11 2 3 2 3 2" xfId="16689" xr:uid="{61C85ED5-18E7-44D8-A2F5-8C7FF2B04A1F}"/>
    <cellStyle name="20% - Énfasis6 11 2 3 2 4" xfId="16690" xr:uid="{9C783475-C2F2-4495-8B86-2963A903F2ED}"/>
    <cellStyle name="20% - Énfasis6 11 2 3 3" xfId="16691" xr:uid="{8146680E-1BB3-41AA-9B8A-4E19A67CCEAA}"/>
    <cellStyle name="20% - Énfasis6 11 2 3 3 2" xfId="16692" xr:uid="{D35D1AAE-E500-457B-ACD7-A74BAAC41518}"/>
    <cellStyle name="20% - Énfasis6 11 2 3 3 2 2" xfId="16693" xr:uid="{4B53DBA7-86EA-4E8F-8D1D-7E55C1E170CA}"/>
    <cellStyle name="20% - Énfasis6 11 2 3 3 3" xfId="16694" xr:uid="{3137D524-7053-4FE3-8E47-6762D294EA7F}"/>
    <cellStyle name="20% - Énfasis6 11 2 3 4" xfId="16695" xr:uid="{0D3D8B05-49DF-4737-BA90-B961091CB24B}"/>
    <cellStyle name="20% - Énfasis6 11 2 3 4 2" xfId="16696" xr:uid="{DD802654-7928-4D47-9971-15C1CE4F2F2E}"/>
    <cellStyle name="20% - Énfasis6 11 2 3 5" xfId="16697" xr:uid="{2BFBA9B7-093B-402D-89D6-0989E50DD770}"/>
    <cellStyle name="20% - Énfasis6 11 2 4" xfId="16698" xr:uid="{2840C9AD-A6D3-4BA7-9E19-FC26183182A6}"/>
    <cellStyle name="20% - Énfasis6 11 2 4 2" xfId="16699" xr:uid="{9CAF215D-EF78-41E1-B9B5-E6B79FDCE826}"/>
    <cellStyle name="20% - Énfasis6 11 2 4 2 2" xfId="16700" xr:uid="{ADECD873-8434-478C-91D7-7150995CED7D}"/>
    <cellStyle name="20% - Énfasis6 11 2 4 2 2 2" xfId="16701" xr:uid="{9CA50B7D-C5E5-4774-8B10-593545F7E915}"/>
    <cellStyle name="20% - Énfasis6 11 2 4 2 3" xfId="16702" xr:uid="{5BA0EB4D-6107-49AE-BC93-85462B947155}"/>
    <cellStyle name="20% - Énfasis6 11 2 4 3" xfId="16703" xr:uid="{29C87EFC-5ED0-4E4E-BBE7-C6D077043F9F}"/>
    <cellStyle name="20% - Énfasis6 11 2 4 3 2" xfId="16704" xr:uid="{5CA33890-5174-462E-BCDE-D50FBD72B790}"/>
    <cellStyle name="20% - Énfasis6 11 2 4 4" xfId="16705" xr:uid="{4ADEE46F-5CBB-42C0-83E3-20BF5209F055}"/>
    <cellStyle name="20% - Énfasis6 11 2 5" xfId="16706" xr:uid="{936D22D4-8F4B-450C-9E93-89CC56A2BDBA}"/>
    <cellStyle name="20% - Énfasis6 11 2 5 2" xfId="16707" xr:uid="{2FD7E3AE-BA48-47DA-A203-61818FA1AA29}"/>
    <cellStyle name="20% - Énfasis6 11 2 5 2 2" xfId="16708" xr:uid="{51195096-A66D-46FF-BA36-BC2C86691655}"/>
    <cellStyle name="20% - Énfasis6 11 2 5 3" xfId="16709" xr:uid="{4013F1CA-71F8-4565-97D6-D19C6AD27878}"/>
    <cellStyle name="20% - Énfasis6 11 2 6" xfId="16710" xr:uid="{495CC2B0-9979-4045-A62C-B55C88B2EC41}"/>
    <cellStyle name="20% - Énfasis6 11 2 6 2" xfId="16711" xr:uid="{728AC1DB-D3FF-40AD-B376-649284CFCCDB}"/>
    <cellStyle name="20% - Énfasis6 11 2 7" xfId="16712" xr:uid="{2015938F-82D5-4FA3-9897-6C59B91F3F59}"/>
    <cellStyle name="20% - Énfasis6 11 3" xfId="16713" xr:uid="{25B353DE-F728-4762-8335-D5F72B4A6549}"/>
    <cellStyle name="20% - Énfasis6 11 3 2" xfId="16714" xr:uid="{09F40F59-7A7E-4ED5-9B1D-1CE30F9FEF95}"/>
    <cellStyle name="20% - Énfasis6 11 3 2 2" xfId="16715" xr:uid="{84CA6609-9FBC-45E6-B563-4E47AF7A582A}"/>
    <cellStyle name="20% - Énfasis6 11 3 2 2 2" xfId="16716" xr:uid="{824026FE-92D3-4599-AB5B-7034C84B79C6}"/>
    <cellStyle name="20% - Énfasis6 11 3 2 2 2 2" xfId="16717" xr:uid="{C5133BE1-E32E-45F7-91B8-1581A884925D}"/>
    <cellStyle name="20% - Énfasis6 11 3 2 2 2 2 2" xfId="16718" xr:uid="{A6C3C07D-4930-4BAC-8176-86AD28695EDC}"/>
    <cellStyle name="20% - Énfasis6 11 3 2 2 2 3" xfId="16719" xr:uid="{A9BFD708-A0D2-4125-AABD-75A7BB098C88}"/>
    <cellStyle name="20% - Énfasis6 11 3 2 2 3" xfId="16720" xr:uid="{A3692AB4-FC93-4636-9BC2-8BB9A574C396}"/>
    <cellStyle name="20% - Énfasis6 11 3 2 2 3 2" xfId="16721" xr:uid="{20EF81C3-74E8-4376-BF64-87418A884AAF}"/>
    <cellStyle name="20% - Énfasis6 11 3 2 2 4" xfId="16722" xr:uid="{E731D574-9918-43F3-9378-32402B336676}"/>
    <cellStyle name="20% - Énfasis6 11 3 2 3" xfId="16723" xr:uid="{37B3B54E-067B-4D08-BB58-D970D5781774}"/>
    <cellStyle name="20% - Énfasis6 11 3 2 3 2" xfId="16724" xr:uid="{C7ED10F9-6313-4A14-A05E-32096ABAE596}"/>
    <cellStyle name="20% - Énfasis6 11 3 2 3 2 2" xfId="16725" xr:uid="{9736D3AF-3BC5-4415-B2E0-04C9E4C2059A}"/>
    <cellStyle name="20% - Énfasis6 11 3 2 3 3" xfId="16726" xr:uid="{A614F3B6-16A3-48D4-8D2E-7B7BE7467444}"/>
    <cellStyle name="20% - Énfasis6 11 3 2 4" xfId="16727" xr:uid="{2DD3F232-5482-4B25-BDAA-6FA208B760A8}"/>
    <cellStyle name="20% - Énfasis6 11 3 2 4 2" xfId="16728" xr:uid="{374051F9-7107-47FA-BBBC-64240FD893B8}"/>
    <cellStyle name="20% - Énfasis6 11 3 2 5" xfId="16729" xr:uid="{BF866DC9-A194-4099-83E3-7F832981E3C5}"/>
    <cellStyle name="20% - Énfasis6 11 3 3" xfId="16730" xr:uid="{85861E62-76E6-49CD-8F4E-ADA40F96613B}"/>
    <cellStyle name="20% - Énfasis6 11 3 3 2" xfId="16731" xr:uid="{F49FEF0C-0BD2-4CB4-9DC2-9F4A26CBCBD7}"/>
    <cellStyle name="20% - Énfasis6 11 3 3 2 2" xfId="16732" xr:uid="{FC9AB5BE-A2E6-49CA-A177-1EDD2B4A2130}"/>
    <cellStyle name="20% - Énfasis6 11 3 3 2 2 2" xfId="16733" xr:uid="{E46E8C20-925D-446B-8B5B-CF03F4C7A261}"/>
    <cellStyle name="20% - Énfasis6 11 3 3 2 3" xfId="16734" xr:uid="{ED7ECDD7-737C-4FBD-BAAB-99CC370C6085}"/>
    <cellStyle name="20% - Énfasis6 11 3 3 3" xfId="16735" xr:uid="{3507CD06-7FA0-4DA5-AFD0-3ED105E86C25}"/>
    <cellStyle name="20% - Énfasis6 11 3 3 3 2" xfId="16736" xr:uid="{FF781C26-4DC8-49B6-A3A7-670CB5000E81}"/>
    <cellStyle name="20% - Énfasis6 11 3 3 4" xfId="16737" xr:uid="{F46B23FE-FE1F-4F6A-BAAA-23FC1C11EBC1}"/>
    <cellStyle name="20% - Énfasis6 11 3 4" xfId="16738" xr:uid="{A2E417EE-766B-4C75-8826-28102F79577B}"/>
    <cellStyle name="20% - Énfasis6 11 3 4 2" xfId="16739" xr:uid="{C7C35761-5154-4E42-90DB-88EF59A8AA17}"/>
    <cellStyle name="20% - Énfasis6 11 3 4 2 2" xfId="16740" xr:uid="{A1192A4F-8870-46A5-9480-5C21467F40BF}"/>
    <cellStyle name="20% - Énfasis6 11 3 4 3" xfId="16741" xr:uid="{5036996A-1B9B-4CA8-BDC9-44BB72932DE0}"/>
    <cellStyle name="20% - Énfasis6 11 3 5" xfId="16742" xr:uid="{B4704511-10D6-42EF-94E7-BF5CDD13A059}"/>
    <cellStyle name="20% - Énfasis6 11 3 5 2" xfId="16743" xr:uid="{60B1A457-1F4A-4414-8031-459FFC3B4E5D}"/>
    <cellStyle name="20% - Énfasis6 11 3 6" xfId="16744" xr:uid="{573019EB-C4C3-44D4-9711-635190337381}"/>
    <cellStyle name="20% - Énfasis6 11 4" xfId="16745" xr:uid="{7CC0AB89-C609-4133-8D15-AB4E9F960DF5}"/>
    <cellStyle name="20% - Énfasis6 11 4 2" xfId="16746" xr:uid="{4F973666-3093-4119-92DC-2F6EE3D8CBA5}"/>
    <cellStyle name="20% - Énfasis6 11 4 2 2" xfId="16747" xr:uid="{2DD28CFC-266C-4F3B-832F-DFA767FABFE4}"/>
    <cellStyle name="20% - Énfasis6 11 4 2 2 2" xfId="16748" xr:uid="{91EDB1C4-AFB2-4030-B2D1-F17E32787500}"/>
    <cellStyle name="20% - Énfasis6 11 4 2 2 2 2" xfId="16749" xr:uid="{6FAB928A-9B95-40D2-8DEB-B65D5BFEF888}"/>
    <cellStyle name="20% - Énfasis6 11 4 2 2 3" xfId="16750" xr:uid="{F13D3C30-E98B-4EDF-BDCC-431A16E91312}"/>
    <cellStyle name="20% - Énfasis6 11 4 2 3" xfId="16751" xr:uid="{1F0D561B-2748-4283-9055-CAB6F6CAF2B6}"/>
    <cellStyle name="20% - Énfasis6 11 4 2 3 2" xfId="16752" xr:uid="{ED180A86-DDB2-42FC-9D6F-5395F88AED47}"/>
    <cellStyle name="20% - Énfasis6 11 4 2 4" xfId="16753" xr:uid="{05291897-1E46-41F4-AD1D-A38897D519C2}"/>
    <cellStyle name="20% - Énfasis6 11 4 3" xfId="16754" xr:uid="{55AE9DFE-5DA5-4164-9080-001EF66398FB}"/>
    <cellStyle name="20% - Énfasis6 11 4 3 2" xfId="16755" xr:uid="{8D30046D-C8E5-435D-9456-1094AD750BE4}"/>
    <cellStyle name="20% - Énfasis6 11 4 3 2 2" xfId="16756" xr:uid="{A13E4218-0B0F-47E8-B2D3-60219AE16E66}"/>
    <cellStyle name="20% - Énfasis6 11 4 3 3" xfId="16757" xr:uid="{702B1E9B-089B-479F-978E-92240B8D506D}"/>
    <cellStyle name="20% - Énfasis6 11 4 4" xfId="16758" xr:uid="{809A7593-B88A-406E-87AD-17C8E09E3E28}"/>
    <cellStyle name="20% - Énfasis6 11 4 4 2" xfId="16759" xr:uid="{BBBDE47C-6A29-4F34-A3B1-C29F91E90AF8}"/>
    <cellStyle name="20% - Énfasis6 11 4 5" xfId="16760" xr:uid="{EDFF03A8-FB6F-43E6-9F7D-0C8AFC42639A}"/>
    <cellStyle name="20% - Énfasis6 11 5" xfId="16761" xr:uid="{D685FBDB-AF98-400C-A3CC-7C70437BC0AD}"/>
    <cellStyle name="20% - Énfasis6 11 5 2" xfId="16762" xr:uid="{5C790AD0-8836-49C6-97DB-2C5A3CA869C5}"/>
    <cellStyle name="20% - Énfasis6 11 5 2 2" xfId="16763" xr:uid="{67B4B106-463C-4101-AE0A-B9D164417B7F}"/>
    <cellStyle name="20% - Énfasis6 11 5 2 2 2" xfId="16764" xr:uid="{52CF4019-0593-4DB5-99DA-0B5C5524289C}"/>
    <cellStyle name="20% - Énfasis6 11 5 2 3" xfId="16765" xr:uid="{691629D2-3414-4E89-8483-BB7C28BA4920}"/>
    <cellStyle name="20% - Énfasis6 11 5 3" xfId="16766" xr:uid="{3E76C1E0-E72F-4E07-BD89-A63AEAE3E5B9}"/>
    <cellStyle name="20% - Énfasis6 11 5 3 2" xfId="16767" xr:uid="{6F0609FE-F6C4-45D4-A927-FAFE13E0EAA9}"/>
    <cellStyle name="20% - Énfasis6 11 5 4" xfId="16768" xr:uid="{0F66F771-A5CD-4F00-BCFD-B4B608EC2513}"/>
    <cellStyle name="20% - Énfasis6 11 6" xfId="16769" xr:uid="{7A9ADAFC-763D-45B6-A2B5-6E7081D56D5C}"/>
    <cellStyle name="20% - Énfasis6 11 6 2" xfId="16770" xr:uid="{42B741D9-16BC-4A4E-9285-25BB2AC0D577}"/>
    <cellStyle name="20% - Énfasis6 11 6 2 2" xfId="16771" xr:uid="{F2376F55-1637-4496-9B8C-04C55E0FAE27}"/>
    <cellStyle name="20% - Énfasis6 11 6 3" xfId="16772" xr:uid="{6A0143E8-6495-46BA-92B8-F9C3530553AB}"/>
    <cellStyle name="20% - Énfasis6 11 7" xfId="16773" xr:uid="{85350E9F-BE0B-47DD-8CE0-92102976ADE6}"/>
    <cellStyle name="20% - Énfasis6 11 7 2" xfId="16774" xr:uid="{D9E2438A-23DC-43E4-A304-DE9F36F54B28}"/>
    <cellStyle name="20% - Énfasis6 11 8" xfId="16775" xr:uid="{ABF7BF1B-5F7B-41F6-85C5-3DC18F685554}"/>
    <cellStyle name="20% - Énfasis6 11 9" xfId="16776" xr:uid="{C6068856-F42E-4AC6-A799-B5F86947E8A9}"/>
    <cellStyle name="20% - Énfasis6 11_37. RESULTADO NEGOCIOS YOY" xfId="16777" xr:uid="{2540F6F9-5A9E-4D51-AC0F-52562DE1D2ED}"/>
    <cellStyle name="20% - Énfasis6 12" xfId="16778" xr:uid="{3D28F477-87B6-43BC-9360-BA05600F6190}"/>
    <cellStyle name="20% - Énfasis6 12 2" xfId="16779" xr:uid="{50715BFB-FC91-4997-A3EC-2532652E5EB5}"/>
    <cellStyle name="20% - Énfasis6 12 2 2" xfId="16780" xr:uid="{DC5D49A5-56D9-4C18-AAE9-D45DCC520B34}"/>
    <cellStyle name="20% - Énfasis6 12 2 2 2" xfId="16781" xr:uid="{EA7529E4-C015-4049-BEE3-0273321F62EB}"/>
    <cellStyle name="20% - Énfasis6 12 2 2 2 2" xfId="16782" xr:uid="{175125F0-1F12-4D63-A3F4-4BFA1B315E40}"/>
    <cellStyle name="20% - Énfasis6 12 2 2 2 2 2" xfId="16783" xr:uid="{B3A448DD-D081-42EC-A5C2-DAFE335F06ED}"/>
    <cellStyle name="20% - Énfasis6 12 2 2 2 2 2 2" xfId="16784" xr:uid="{626791C6-FC75-46B4-8B50-5F2D5298FCB0}"/>
    <cellStyle name="20% - Énfasis6 12 2 2 2 2 2 2 2" xfId="16785" xr:uid="{4D6BD123-27B4-4A6B-B431-EA0BF5512B5B}"/>
    <cellStyle name="20% - Énfasis6 12 2 2 2 2 2 3" xfId="16786" xr:uid="{B7C947A2-8814-439F-A9DC-A058FD52C0FB}"/>
    <cellStyle name="20% - Énfasis6 12 2 2 2 2 3" xfId="16787" xr:uid="{8296D229-AC2D-44BC-8E24-87ACCB86E18E}"/>
    <cellStyle name="20% - Énfasis6 12 2 2 2 2 3 2" xfId="16788" xr:uid="{53DF05F4-A8CC-49FA-9324-3E7A83443F18}"/>
    <cellStyle name="20% - Énfasis6 12 2 2 2 2 4" xfId="16789" xr:uid="{59204B89-AB08-4CAC-BAC0-EA2D5F3AF67D}"/>
    <cellStyle name="20% - Énfasis6 12 2 2 2 3" xfId="16790" xr:uid="{A3E0A8CA-59EC-45DC-A1B6-18DA371C5D0C}"/>
    <cellStyle name="20% - Énfasis6 12 2 2 2 3 2" xfId="16791" xr:uid="{15C87094-FD71-49DE-B8C1-B84426555DC7}"/>
    <cellStyle name="20% - Énfasis6 12 2 2 2 3 2 2" xfId="16792" xr:uid="{D458EE8C-7E04-44F8-92F0-0F547C93C743}"/>
    <cellStyle name="20% - Énfasis6 12 2 2 2 3 3" xfId="16793" xr:uid="{86B4B416-817D-481F-A069-6668F8D99650}"/>
    <cellStyle name="20% - Énfasis6 12 2 2 2 4" xfId="16794" xr:uid="{ABD5547F-7827-4E43-8F5D-13D15B555B95}"/>
    <cellStyle name="20% - Énfasis6 12 2 2 2 4 2" xfId="16795" xr:uid="{2FB35C99-8DD6-4438-9393-F5B490CA13E8}"/>
    <cellStyle name="20% - Énfasis6 12 2 2 2 5" xfId="16796" xr:uid="{B8929455-A1E7-47A1-8BA0-D72C0DCE34DB}"/>
    <cellStyle name="20% - Énfasis6 12 2 2 3" xfId="16797" xr:uid="{167450CC-3083-428C-9417-F87CD1D8E4E4}"/>
    <cellStyle name="20% - Énfasis6 12 2 2 3 2" xfId="16798" xr:uid="{1DAF03E8-172C-4A42-B588-5F1193424811}"/>
    <cellStyle name="20% - Énfasis6 12 2 2 3 2 2" xfId="16799" xr:uid="{4537EA89-AD36-47D9-B403-8D418EEA285A}"/>
    <cellStyle name="20% - Énfasis6 12 2 2 3 2 2 2" xfId="16800" xr:uid="{2DF79315-DC15-4CDF-9121-99C3758625AD}"/>
    <cellStyle name="20% - Énfasis6 12 2 2 3 2 3" xfId="16801" xr:uid="{80A15A45-881E-433F-B977-EBED85F83A0E}"/>
    <cellStyle name="20% - Énfasis6 12 2 2 3 3" xfId="16802" xr:uid="{985E7642-321C-4140-9687-E8A0568FD7C2}"/>
    <cellStyle name="20% - Énfasis6 12 2 2 3 3 2" xfId="16803" xr:uid="{2475BCCC-AA68-4B14-8B11-512CDC70A24F}"/>
    <cellStyle name="20% - Énfasis6 12 2 2 3 4" xfId="16804" xr:uid="{298268DE-047C-4285-BDAC-47C03AC32D5C}"/>
    <cellStyle name="20% - Énfasis6 12 2 2 4" xfId="16805" xr:uid="{1D2870E8-C315-4205-80C4-7FF52C934770}"/>
    <cellStyle name="20% - Énfasis6 12 2 2 4 2" xfId="16806" xr:uid="{DE721957-D37C-4FC0-AB9C-53004F4284F1}"/>
    <cellStyle name="20% - Énfasis6 12 2 2 4 2 2" xfId="16807" xr:uid="{7F9D886E-722A-43E4-9A4F-BE8FB84D151E}"/>
    <cellStyle name="20% - Énfasis6 12 2 2 4 3" xfId="16808" xr:uid="{B49D8B9E-17AA-4247-9005-DD659C1E9A26}"/>
    <cellStyle name="20% - Énfasis6 12 2 2 5" xfId="16809" xr:uid="{A41D0171-0074-47E0-8EBD-A708EE3267DF}"/>
    <cellStyle name="20% - Énfasis6 12 2 2 5 2" xfId="16810" xr:uid="{41DC04F6-61B3-4FF1-BDB2-03B8C7D4B9F7}"/>
    <cellStyle name="20% - Énfasis6 12 2 2 6" xfId="16811" xr:uid="{013083FC-864D-4472-A3EF-DA68FDC77F1F}"/>
    <cellStyle name="20% - Énfasis6 12 2 3" xfId="16812" xr:uid="{5DBA1CC9-4EDF-4DB5-98E4-0A0BEC5F3C4C}"/>
    <cellStyle name="20% - Énfasis6 12 2 3 2" xfId="16813" xr:uid="{8FBF8634-26D8-49CD-8DED-B49C73E20FE0}"/>
    <cellStyle name="20% - Énfasis6 12 2 3 2 2" xfId="16814" xr:uid="{665208FD-F6D8-45B9-B3A8-975B41B1B222}"/>
    <cellStyle name="20% - Énfasis6 12 2 3 2 2 2" xfId="16815" xr:uid="{FC2F1AD3-2549-48B0-A52A-D3DC41F76DD8}"/>
    <cellStyle name="20% - Énfasis6 12 2 3 2 2 2 2" xfId="16816" xr:uid="{4DBA2EA4-3AC9-41C4-9775-87649A07D604}"/>
    <cellStyle name="20% - Énfasis6 12 2 3 2 2 3" xfId="16817" xr:uid="{FEE160B6-5BA1-49F9-A2FB-EF446275F489}"/>
    <cellStyle name="20% - Énfasis6 12 2 3 2 3" xfId="16818" xr:uid="{FC882505-C320-49A5-9C61-FBF071EA9C61}"/>
    <cellStyle name="20% - Énfasis6 12 2 3 2 3 2" xfId="16819" xr:uid="{FA2B6B98-BF28-4D49-B6D9-BD3A7AD5CD9C}"/>
    <cellStyle name="20% - Énfasis6 12 2 3 2 4" xfId="16820" xr:uid="{0B9E0E95-6985-48B8-98CD-BAECAD25371B}"/>
    <cellStyle name="20% - Énfasis6 12 2 3 3" xfId="16821" xr:uid="{6A8980D1-FE7B-4307-866D-AA3EA8EC3230}"/>
    <cellStyle name="20% - Énfasis6 12 2 3 3 2" xfId="16822" xr:uid="{A183F701-1BCA-4E2A-BB7E-7D040DD8EEAA}"/>
    <cellStyle name="20% - Énfasis6 12 2 3 3 2 2" xfId="16823" xr:uid="{0ADD28ED-AC49-40E6-8582-533E4E122A31}"/>
    <cellStyle name="20% - Énfasis6 12 2 3 3 3" xfId="16824" xr:uid="{BFB7F6F0-493E-4C19-990A-45220614C612}"/>
    <cellStyle name="20% - Énfasis6 12 2 3 4" xfId="16825" xr:uid="{41C5E84C-4A10-4F1B-ACF0-5566DE8A6D75}"/>
    <cellStyle name="20% - Énfasis6 12 2 3 4 2" xfId="16826" xr:uid="{8CFA9718-5D77-4AAA-BBD4-D94B5AA06574}"/>
    <cellStyle name="20% - Énfasis6 12 2 3 5" xfId="16827" xr:uid="{FB5B509E-143F-4601-B921-A07EB5A52CEB}"/>
    <cellStyle name="20% - Énfasis6 12 2 4" xfId="16828" xr:uid="{050E7D61-8321-4F58-8CC7-BB724540FB1F}"/>
    <cellStyle name="20% - Énfasis6 12 2 4 2" xfId="16829" xr:uid="{91B2CCF9-1A35-4B2E-8AFB-10A03F06B063}"/>
    <cellStyle name="20% - Énfasis6 12 2 4 2 2" xfId="16830" xr:uid="{F2503895-628F-405B-A2C4-66A0F6E1EBF1}"/>
    <cellStyle name="20% - Énfasis6 12 2 4 2 2 2" xfId="16831" xr:uid="{F7B77EE9-B351-427F-8BE8-405D8220CCCA}"/>
    <cellStyle name="20% - Énfasis6 12 2 4 2 3" xfId="16832" xr:uid="{B8CAD787-9328-4907-8B69-7F228FB7875B}"/>
    <cellStyle name="20% - Énfasis6 12 2 4 3" xfId="16833" xr:uid="{7296676D-64AE-4737-BDB8-6F456768A37A}"/>
    <cellStyle name="20% - Énfasis6 12 2 4 3 2" xfId="16834" xr:uid="{5EF609BE-C0DE-4F53-96FF-2747BE4BD8E9}"/>
    <cellStyle name="20% - Énfasis6 12 2 4 4" xfId="16835" xr:uid="{841E1469-AFFF-48CE-AEA5-C372954E25B8}"/>
    <cellStyle name="20% - Énfasis6 12 2 5" xfId="16836" xr:uid="{8050B671-83BC-4665-8D81-E1FE13493EDA}"/>
    <cellStyle name="20% - Énfasis6 12 2 5 2" xfId="16837" xr:uid="{0B3F50E1-9831-4D01-A647-A89A12FD7184}"/>
    <cellStyle name="20% - Énfasis6 12 2 5 2 2" xfId="16838" xr:uid="{B5C09145-082B-4C29-87D8-50BDA30BEEB6}"/>
    <cellStyle name="20% - Énfasis6 12 2 5 3" xfId="16839" xr:uid="{C0EA1BE5-2DEE-4DF8-8279-854A1B2215DA}"/>
    <cellStyle name="20% - Énfasis6 12 2 6" xfId="16840" xr:uid="{89E48FE1-DBDB-4DF8-BA25-1E426103744C}"/>
    <cellStyle name="20% - Énfasis6 12 2 6 2" xfId="16841" xr:uid="{30002619-9B95-4B8E-9728-9D44BCAA7E29}"/>
    <cellStyle name="20% - Énfasis6 12 2 7" xfId="16842" xr:uid="{612DFD57-8E79-40B0-895F-2E5421372B41}"/>
    <cellStyle name="20% - Énfasis6 12 3" xfId="16843" xr:uid="{A6F11FA8-0612-4E06-AC93-C0D728EFEBD8}"/>
    <cellStyle name="20% - Énfasis6 12 3 2" xfId="16844" xr:uid="{C9F2950E-2609-4C5A-9608-AB9BA563D2C5}"/>
    <cellStyle name="20% - Énfasis6 12 3 2 2" xfId="16845" xr:uid="{C3C37BCF-276F-4ABF-833B-EE4B955B03D0}"/>
    <cellStyle name="20% - Énfasis6 12 3 2 2 2" xfId="16846" xr:uid="{8A9FFF7B-5A79-4ADF-8E9D-2A6CE028A6A5}"/>
    <cellStyle name="20% - Énfasis6 12 3 2 2 2 2" xfId="16847" xr:uid="{450F0E29-62E0-4D1E-90D7-3E90DA5719D7}"/>
    <cellStyle name="20% - Énfasis6 12 3 2 2 2 2 2" xfId="16848" xr:uid="{FB5162B0-7A0D-4EC8-B784-EE96D931AEEE}"/>
    <cellStyle name="20% - Énfasis6 12 3 2 2 2 3" xfId="16849" xr:uid="{E7F7244D-59E9-4123-9CDC-F9A1B72C93E8}"/>
    <cellStyle name="20% - Énfasis6 12 3 2 2 3" xfId="16850" xr:uid="{ABE69D60-6152-4DAC-BF22-944C0CABCA7F}"/>
    <cellStyle name="20% - Énfasis6 12 3 2 2 3 2" xfId="16851" xr:uid="{3559E1EE-4E6B-45B4-A8E7-7B93B79B5561}"/>
    <cellStyle name="20% - Énfasis6 12 3 2 2 4" xfId="16852" xr:uid="{ED12D6A1-FDE3-4F92-98AD-9DF9002A5E54}"/>
    <cellStyle name="20% - Énfasis6 12 3 2 3" xfId="16853" xr:uid="{01C76939-70A1-4110-83F3-166AB7358176}"/>
    <cellStyle name="20% - Énfasis6 12 3 2 3 2" xfId="16854" xr:uid="{6D99292F-D745-4E5F-8D31-CD790D87A53F}"/>
    <cellStyle name="20% - Énfasis6 12 3 2 3 2 2" xfId="16855" xr:uid="{C1AEDA5C-83E5-418C-8070-08F45224804B}"/>
    <cellStyle name="20% - Énfasis6 12 3 2 3 3" xfId="16856" xr:uid="{97C894B7-CA20-4BB3-B380-F60150A6BDC1}"/>
    <cellStyle name="20% - Énfasis6 12 3 2 4" xfId="16857" xr:uid="{B42438E0-75F7-45A9-81DC-3D304AEAA24B}"/>
    <cellStyle name="20% - Énfasis6 12 3 2 4 2" xfId="16858" xr:uid="{9DA98C6F-2CBA-4BF0-8606-8245551EF49E}"/>
    <cellStyle name="20% - Énfasis6 12 3 2 5" xfId="16859" xr:uid="{201380FA-5209-4EB6-9E85-1280B5EF5C7D}"/>
    <cellStyle name="20% - Énfasis6 12 3 3" xfId="16860" xr:uid="{EC880030-C4FB-4F37-B3FE-59F1A1DADF76}"/>
    <cellStyle name="20% - Énfasis6 12 3 3 2" xfId="16861" xr:uid="{35F103AB-6490-4619-A87E-4ABDAC75617B}"/>
    <cellStyle name="20% - Énfasis6 12 3 3 2 2" xfId="16862" xr:uid="{F506EB21-889D-48AA-B933-F9CBCB65D7CE}"/>
    <cellStyle name="20% - Énfasis6 12 3 3 2 2 2" xfId="16863" xr:uid="{37B190C1-343D-4271-AB6F-53E98ACF0DD6}"/>
    <cellStyle name="20% - Énfasis6 12 3 3 2 3" xfId="16864" xr:uid="{350D547F-685C-4E22-B410-73BEDB914C59}"/>
    <cellStyle name="20% - Énfasis6 12 3 3 3" xfId="16865" xr:uid="{F776AF77-96B1-4AF0-A135-2E729CA7A123}"/>
    <cellStyle name="20% - Énfasis6 12 3 3 3 2" xfId="16866" xr:uid="{50D9AD29-ACA9-41F0-BB13-8C64B29822E0}"/>
    <cellStyle name="20% - Énfasis6 12 3 3 4" xfId="16867" xr:uid="{B20F9407-8DE6-4D6A-8901-9F86B51B7939}"/>
    <cellStyle name="20% - Énfasis6 12 3 4" xfId="16868" xr:uid="{8B3678F5-C62E-4A3B-8A9F-CE9E16DADBD0}"/>
    <cellStyle name="20% - Énfasis6 12 3 4 2" xfId="16869" xr:uid="{AD56B255-B2BD-48ED-A013-F5949CC47854}"/>
    <cellStyle name="20% - Énfasis6 12 3 4 2 2" xfId="16870" xr:uid="{F97E716E-7639-45CD-9B03-2B94B9AC071C}"/>
    <cellStyle name="20% - Énfasis6 12 3 4 3" xfId="16871" xr:uid="{DA99F77C-E196-41F6-BECE-6C2E37653F40}"/>
    <cellStyle name="20% - Énfasis6 12 3 5" xfId="16872" xr:uid="{8F93BE88-7C6A-44ED-A7DF-E5465CA5F7CC}"/>
    <cellStyle name="20% - Énfasis6 12 3 5 2" xfId="16873" xr:uid="{EAADBFC5-7299-48D2-96B8-9CC53731EC30}"/>
    <cellStyle name="20% - Énfasis6 12 3 6" xfId="16874" xr:uid="{F4DF9F15-4216-4D34-991C-517C083DC386}"/>
    <cellStyle name="20% - Énfasis6 12 4" xfId="16875" xr:uid="{2BB37C3B-CA03-484E-A908-1A762E9ACA57}"/>
    <cellStyle name="20% - Énfasis6 12 4 2" xfId="16876" xr:uid="{90B4B3EB-E351-4946-90CB-F86FE4D8E0A4}"/>
    <cellStyle name="20% - Énfasis6 12 4 2 2" xfId="16877" xr:uid="{5AFC7B28-9E7B-4B4B-A4A7-11A182E43D96}"/>
    <cellStyle name="20% - Énfasis6 12 4 2 2 2" xfId="16878" xr:uid="{F26321D9-1B3A-4017-98DC-5FCBE64204F8}"/>
    <cellStyle name="20% - Énfasis6 12 4 2 2 2 2" xfId="16879" xr:uid="{AA3F52CD-9C5D-4F25-B8BD-DA8C71CCF007}"/>
    <cellStyle name="20% - Énfasis6 12 4 2 2 3" xfId="16880" xr:uid="{BC268958-06AD-4CC3-8329-C3DB7BD14A82}"/>
    <cellStyle name="20% - Énfasis6 12 4 2 3" xfId="16881" xr:uid="{B8E34D5B-22D8-43AC-B488-AF2FB04F5D47}"/>
    <cellStyle name="20% - Énfasis6 12 4 2 3 2" xfId="16882" xr:uid="{9D9A0005-66AC-41B3-B5AD-026CBB35B8D2}"/>
    <cellStyle name="20% - Énfasis6 12 4 2 4" xfId="16883" xr:uid="{892BE4A6-A8B0-4AFD-B51B-4FF484AFD300}"/>
    <cellStyle name="20% - Énfasis6 12 4 3" xfId="16884" xr:uid="{08F34375-6F1E-4DF1-A957-194D6E3BA89B}"/>
    <cellStyle name="20% - Énfasis6 12 4 3 2" xfId="16885" xr:uid="{1AFA1A7C-9440-4E5A-984B-E452C5CCE66D}"/>
    <cellStyle name="20% - Énfasis6 12 4 3 2 2" xfId="16886" xr:uid="{666AC245-E830-4332-B473-CFFF97565049}"/>
    <cellStyle name="20% - Énfasis6 12 4 3 3" xfId="16887" xr:uid="{69FF8362-D69E-4982-B320-1F23644D57F6}"/>
    <cellStyle name="20% - Énfasis6 12 4 4" xfId="16888" xr:uid="{02B83A3F-98CF-409A-B1DA-8277DA64593C}"/>
    <cellStyle name="20% - Énfasis6 12 4 4 2" xfId="16889" xr:uid="{2CB55402-2B1B-4F17-98CF-D77DD139ECAE}"/>
    <cellStyle name="20% - Énfasis6 12 4 5" xfId="16890" xr:uid="{099F9337-D0C3-417E-928E-E56BA1D3AD68}"/>
    <cellStyle name="20% - Énfasis6 12 5" xfId="16891" xr:uid="{21B6C719-476A-493F-91D5-4CB33887A994}"/>
    <cellStyle name="20% - Énfasis6 12 5 2" xfId="16892" xr:uid="{81D57EE3-2E26-4BC4-9D98-26524D8D0988}"/>
    <cellStyle name="20% - Énfasis6 12 5 2 2" xfId="16893" xr:uid="{1A705ECD-7357-46C5-9185-D9224A7DD5AE}"/>
    <cellStyle name="20% - Énfasis6 12 5 2 2 2" xfId="16894" xr:uid="{9B35FC2A-7A6C-47F6-A106-1E3174AAC6CD}"/>
    <cellStyle name="20% - Énfasis6 12 5 2 3" xfId="16895" xr:uid="{A8FD600E-B6F5-4590-9333-9A1D0F222A74}"/>
    <cellStyle name="20% - Énfasis6 12 5 3" xfId="16896" xr:uid="{D9E1DB7C-EB3C-4DF5-9E65-AC2EC48515CE}"/>
    <cellStyle name="20% - Énfasis6 12 5 3 2" xfId="16897" xr:uid="{FC8CD3D7-A7A0-400D-A20E-2AD9DC979873}"/>
    <cellStyle name="20% - Énfasis6 12 5 4" xfId="16898" xr:uid="{89AD485B-F21B-4AD9-8C0A-9149299F9002}"/>
    <cellStyle name="20% - Énfasis6 12 6" xfId="16899" xr:uid="{E3CC03CC-2EB1-44C4-8035-7334EBF75BA6}"/>
    <cellStyle name="20% - Énfasis6 12 6 2" xfId="16900" xr:uid="{D1EF42A6-EFB9-4C76-8638-71E74432753A}"/>
    <cellStyle name="20% - Énfasis6 12 6 2 2" xfId="16901" xr:uid="{8A5FFCA4-4D5C-42A0-BB23-EF5E12B71F70}"/>
    <cellStyle name="20% - Énfasis6 12 6 3" xfId="16902" xr:uid="{3A3AC1D8-64CA-47D9-B5F8-A2BEF34E615D}"/>
    <cellStyle name="20% - Énfasis6 12 7" xfId="16903" xr:uid="{F8592BF6-59D0-48FF-B1B6-276519E130A6}"/>
    <cellStyle name="20% - Énfasis6 12 7 2" xfId="16904" xr:uid="{D080B9C6-EE6F-47DD-8E02-E1B10C774C67}"/>
    <cellStyle name="20% - Énfasis6 12 8" xfId="16905" xr:uid="{19B29F56-4E00-45C7-A623-0429C2137F7F}"/>
    <cellStyle name="20% - Énfasis6 12 9" xfId="16906" xr:uid="{026247CD-3499-4BB6-B528-8D41DEE50B99}"/>
    <cellStyle name="20% - Énfasis6 13" xfId="16907" xr:uid="{5D4698B5-6331-46BF-9084-FEA29BB0D984}"/>
    <cellStyle name="20% - Énfasis6 13 2" xfId="16908" xr:uid="{A6479577-6923-45CA-A7B7-D69F3D9B0C0C}"/>
    <cellStyle name="20% - Énfasis6 13 2 2" xfId="16909" xr:uid="{07827F0D-579A-459E-A2B5-B171AA03542A}"/>
    <cellStyle name="20% - Énfasis6 13 2 2 2" xfId="16910" xr:uid="{CE8ADD00-FA56-45D7-B085-D514B5B625A6}"/>
    <cellStyle name="20% - Énfasis6 13 2 2 2 2" xfId="16911" xr:uid="{00D3405A-545A-4358-82B2-33040FFD1603}"/>
    <cellStyle name="20% - Énfasis6 13 2 2 2 2 2" xfId="16912" xr:uid="{11E162E3-321F-4214-9376-C47980109538}"/>
    <cellStyle name="20% - Énfasis6 13 2 2 2 2 2 2" xfId="16913" xr:uid="{E8CC6C9A-6025-43E9-B613-9E2D397162B3}"/>
    <cellStyle name="20% - Énfasis6 13 2 2 2 2 2 2 2" xfId="16914" xr:uid="{80F2B8FC-199D-414C-8E92-3FB9A536F2A9}"/>
    <cellStyle name="20% - Énfasis6 13 2 2 2 2 2 3" xfId="16915" xr:uid="{4A811EEA-6027-4675-B1AE-A6C4145E01E7}"/>
    <cellStyle name="20% - Énfasis6 13 2 2 2 2 3" xfId="16916" xr:uid="{75968673-9426-4C75-B2E4-11A0E1F90DE2}"/>
    <cellStyle name="20% - Énfasis6 13 2 2 2 2 3 2" xfId="16917" xr:uid="{4F96714A-932A-4F4E-81AE-B1217F61D99E}"/>
    <cellStyle name="20% - Énfasis6 13 2 2 2 2 4" xfId="16918" xr:uid="{2488E585-CCC6-4496-A12E-76D603B65444}"/>
    <cellStyle name="20% - Énfasis6 13 2 2 2 3" xfId="16919" xr:uid="{4ED146F0-09F6-49BA-B640-370D297A5AD5}"/>
    <cellStyle name="20% - Énfasis6 13 2 2 2 3 2" xfId="16920" xr:uid="{BC545613-B42F-4CB8-AC72-15775ED3AE71}"/>
    <cellStyle name="20% - Énfasis6 13 2 2 2 3 2 2" xfId="16921" xr:uid="{06AB8887-24A1-4C3C-9122-CBC5809EEC49}"/>
    <cellStyle name="20% - Énfasis6 13 2 2 2 3 3" xfId="16922" xr:uid="{D82BD578-FF9B-4C37-8C75-B5C60014E3E1}"/>
    <cellStyle name="20% - Énfasis6 13 2 2 2 4" xfId="16923" xr:uid="{E8BC1D88-C0C4-4FED-8745-25AA8119FD45}"/>
    <cellStyle name="20% - Énfasis6 13 2 2 2 4 2" xfId="16924" xr:uid="{D16A30F1-6687-4B7A-8ADC-E59056008BD9}"/>
    <cellStyle name="20% - Énfasis6 13 2 2 2 5" xfId="16925" xr:uid="{270EE37B-A8A4-49CC-9871-43D6352C63A6}"/>
    <cellStyle name="20% - Énfasis6 13 2 2 3" xfId="16926" xr:uid="{B2A6C9B3-A14B-4C9E-A25D-6F25B2B2DCAD}"/>
    <cellStyle name="20% - Énfasis6 13 2 2 3 2" xfId="16927" xr:uid="{31FE9C02-2E33-4812-9449-7845086F57A2}"/>
    <cellStyle name="20% - Énfasis6 13 2 2 3 2 2" xfId="16928" xr:uid="{EC1B0FD1-4C21-41B3-A519-2BE19081906B}"/>
    <cellStyle name="20% - Énfasis6 13 2 2 3 2 2 2" xfId="16929" xr:uid="{3CA8810F-F73F-4152-A77D-DA554F779858}"/>
    <cellStyle name="20% - Énfasis6 13 2 2 3 2 3" xfId="16930" xr:uid="{E891147B-4435-428C-9A3F-C1FAE34A9E89}"/>
    <cellStyle name="20% - Énfasis6 13 2 2 3 3" xfId="16931" xr:uid="{B3B5C6D7-9ACE-49E4-BEDC-F84695D48406}"/>
    <cellStyle name="20% - Énfasis6 13 2 2 3 3 2" xfId="16932" xr:uid="{F741A703-C3FF-4BBA-ADA0-7B47F8E26B88}"/>
    <cellStyle name="20% - Énfasis6 13 2 2 3 4" xfId="16933" xr:uid="{2395FA99-801D-47CC-821B-3661BA3D7A74}"/>
    <cellStyle name="20% - Énfasis6 13 2 2 4" xfId="16934" xr:uid="{33D62CEE-3B5D-44EA-B784-EAC828579AE8}"/>
    <cellStyle name="20% - Énfasis6 13 2 2 4 2" xfId="16935" xr:uid="{CCFB4606-6B4F-4562-B909-E1F6D0470F9C}"/>
    <cellStyle name="20% - Énfasis6 13 2 2 4 2 2" xfId="16936" xr:uid="{EF781C61-65B3-4F50-8368-56F19CF2ED27}"/>
    <cellStyle name="20% - Énfasis6 13 2 2 4 3" xfId="16937" xr:uid="{5E24BFBC-61BD-46AF-B302-1FC34D1D8E09}"/>
    <cellStyle name="20% - Énfasis6 13 2 2 5" xfId="16938" xr:uid="{A0229BB5-F759-4A6B-80FB-9776AF5843F9}"/>
    <cellStyle name="20% - Énfasis6 13 2 2 5 2" xfId="16939" xr:uid="{3F45109E-0C5D-4045-B966-680F04F1BB0E}"/>
    <cellStyle name="20% - Énfasis6 13 2 2 6" xfId="16940" xr:uid="{0A7226CE-89B6-4532-B118-ADD4A23CDBDC}"/>
    <cellStyle name="20% - Énfasis6 13 2 3" xfId="16941" xr:uid="{79967AF5-72DF-43F3-9031-974F3566AD6F}"/>
    <cellStyle name="20% - Énfasis6 13 2 3 2" xfId="16942" xr:uid="{AD20517E-66C7-437E-BFC1-C64EA7383BD8}"/>
    <cellStyle name="20% - Énfasis6 13 2 3 2 2" xfId="16943" xr:uid="{67119177-FD15-4CC1-A322-6FD0DD62F028}"/>
    <cellStyle name="20% - Énfasis6 13 2 3 2 2 2" xfId="16944" xr:uid="{05EF0927-67CE-4EFB-83D6-3C1F460E5FF6}"/>
    <cellStyle name="20% - Énfasis6 13 2 3 2 2 2 2" xfId="16945" xr:uid="{75F17CAC-B040-4EDA-9B35-2550F4B80823}"/>
    <cellStyle name="20% - Énfasis6 13 2 3 2 2 3" xfId="16946" xr:uid="{2E49A8B1-2F47-4251-9D8D-8E96FE3A4422}"/>
    <cellStyle name="20% - Énfasis6 13 2 3 2 3" xfId="16947" xr:uid="{DE39BC40-C0FC-46F0-8913-4E8CA9513F90}"/>
    <cellStyle name="20% - Énfasis6 13 2 3 2 3 2" xfId="16948" xr:uid="{D52BDFBE-EB96-4C0F-8798-2BEE03E114D2}"/>
    <cellStyle name="20% - Énfasis6 13 2 3 2 4" xfId="16949" xr:uid="{11EFACA3-C898-455B-BC46-06A9BDB36A12}"/>
    <cellStyle name="20% - Énfasis6 13 2 3 3" xfId="16950" xr:uid="{F1CA83E5-7F4A-444D-AEB8-FF14028B7328}"/>
    <cellStyle name="20% - Énfasis6 13 2 3 3 2" xfId="16951" xr:uid="{B4BB050F-4843-4727-A7C1-BCCE4B39256F}"/>
    <cellStyle name="20% - Énfasis6 13 2 3 3 2 2" xfId="16952" xr:uid="{4FFFA957-0273-4B7B-82DC-AF9F53EB96F8}"/>
    <cellStyle name="20% - Énfasis6 13 2 3 3 3" xfId="16953" xr:uid="{1AB4402B-21A5-401A-B99E-C61A59DA8B41}"/>
    <cellStyle name="20% - Énfasis6 13 2 3 4" xfId="16954" xr:uid="{593B20B2-4BBC-4974-A936-7C6B4CE98CE4}"/>
    <cellStyle name="20% - Énfasis6 13 2 3 4 2" xfId="16955" xr:uid="{FEAFB5D3-C0C1-45E9-8D9A-DAF7C3757403}"/>
    <cellStyle name="20% - Énfasis6 13 2 3 5" xfId="16956" xr:uid="{498B44AD-5136-46FF-88E1-75DF0C406D20}"/>
    <cellStyle name="20% - Énfasis6 13 2 4" xfId="16957" xr:uid="{D648803A-C091-4C4C-9C82-086902466BC3}"/>
    <cellStyle name="20% - Énfasis6 13 2 4 2" xfId="16958" xr:uid="{0C929233-02A3-478E-874E-68A196D56C98}"/>
    <cellStyle name="20% - Énfasis6 13 2 4 2 2" xfId="16959" xr:uid="{251B826C-1A41-4C00-A9BD-07C1264359DD}"/>
    <cellStyle name="20% - Énfasis6 13 2 4 2 2 2" xfId="16960" xr:uid="{E08B3E1A-37CC-48FC-87F2-6196BCB016B1}"/>
    <cellStyle name="20% - Énfasis6 13 2 4 2 3" xfId="16961" xr:uid="{0CD375B4-D8BF-4E29-AD27-23EBAA430253}"/>
    <cellStyle name="20% - Énfasis6 13 2 4 3" xfId="16962" xr:uid="{FEA76730-C953-4D67-8579-5E488C5CB884}"/>
    <cellStyle name="20% - Énfasis6 13 2 4 3 2" xfId="16963" xr:uid="{6ECBF102-DBF3-45EA-B69D-5BD90E7FF1BE}"/>
    <cellStyle name="20% - Énfasis6 13 2 4 4" xfId="16964" xr:uid="{521CB223-8F0F-43B9-A3D0-FC0BE2E57D81}"/>
    <cellStyle name="20% - Énfasis6 13 2 5" xfId="16965" xr:uid="{2DED4410-C9DF-4068-BE88-8A51EB001B71}"/>
    <cellStyle name="20% - Énfasis6 13 2 5 2" xfId="16966" xr:uid="{0A88E97E-D2E2-4F10-8670-780EBA58B598}"/>
    <cellStyle name="20% - Énfasis6 13 2 5 2 2" xfId="16967" xr:uid="{4931D593-372E-4B31-A3E5-D4F164988FC1}"/>
    <cellStyle name="20% - Énfasis6 13 2 5 3" xfId="16968" xr:uid="{2061A6FB-6907-4070-AEBB-9D63E737E1DE}"/>
    <cellStyle name="20% - Énfasis6 13 2 6" xfId="16969" xr:uid="{198025CD-0C73-4443-B355-DF0B75A7BAA8}"/>
    <cellStyle name="20% - Énfasis6 13 2 6 2" xfId="16970" xr:uid="{ADB58CEB-EEEE-42C7-A559-149945C9B546}"/>
    <cellStyle name="20% - Énfasis6 13 2 7" xfId="16971" xr:uid="{0EAE543B-3CC8-4ECF-AE02-1292CB3F78FC}"/>
    <cellStyle name="20% - Énfasis6 13 3" xfId="16972" xr:uid="{B09BA44E-0BB5-43B2-B598-FA0CC6D07AF0}"/>
    <cellStyle name="20% - Énfasis6 13 3 2" xfId="16973" xr:uid="{8D0E342D-B55D-4542-9944-6554F1576C3A}"/>
    <cellStyle name="20% - Énfasis6 13 3 2 2" xfId="16974" xr:uid="{A4163D43-42EE-4C6C-AC15-07E5591E3A7B}"/>
    <cellStyle name="20% - Énfasis6 13 3 2 2 2" xfId="16975" xr:uid="{AC183F5B-6D71-4ADA-BCFA-0CB3FCC550DA}"/>
    <cellStyle name="20% - Énfasis6 13 3 2 2 2 2" xfId="16976" xr:uid="{49C12725-2A33-4856-944E-506435AA2854}"/>
    <cellStyle name="20% - Énfasis6 13 3 2 2 2 2 2" xfId="16977" xr:uid="{BA862E2C-442A-426E-8C3A-51886C904A42}"/>
    <cellStyle name="20% - Énfasis6 13 3 2 2 2 3" xfId="16978" xr:uid="{90CE2895-A0A6-4EC5-A492-C26016B47F28}"/>
    <cellStyle name="20% - Énfasis6 13 3 2 2 3" xfId="16979" xr:uid="{723E6390-0888-4094-A0DD-2D0ED5410B62}"/>
    <cellStyle name="20% - Énfasis6 13 3 2 2 3 2" xfId="16980" xr:uid="{80C04894-6F45-4C84-8EDE-3637CE94B3A5}"/>
    <cellStyle name="20% - Énfasis6 13 3 2 2 4" xfId="16981" xr:uid="{6873FD51-CB0E-444F-8BFC-CB98A062C1E6}"/>
    <cellStyle name="20% - Énfasis6 13 3 2 3" xfId="16982" xr:uid="{556C099D-4259-48DD-9236-E48436B50F21}"/>
    <cellStyle name="20% - Énfasis6 13 3 2 3 2" xfId="16983" xr:uid="{72C9363A-7E12-4352-B97F-266216C97CA9}"/>
    <cellStyle name="20% - Énfasis6 13 3 2 3 2 2" xfId="16984" xr:uid="{CA9EA30D-1556-48A9-B846-6DB9D478BC44}"/>
    <cellStyle name="20% - Énfasis6 13 3 2 3 3" xfId="16985" xr:uid="{0B4CA853-EA05-4C93-BE19-F260AC11A25B}"/>
    <cellStyle name="20% - Énfasis6 13 3 2 4" xfId="16986" xr:uid="{E06E0031-8F86-42D0-9579-14747CEC72DE}"/>
    <cellStyle name="20% - Énfasis6 13 3 2 4 2" xfId="16987" xr:uid="{5012E07D-F364-4738-A8B5-2B3A445FBD0B}"/>
    <cellStyle name="20% - Énfasis6 13 3 2 5" xfId="16988" xr:uid="{870636E4-C7FD-493A-93D0-F74204EA6A82}"/>
    <cellStyle name="20% - Énfasis6 13 3 3" xfId="16989" xr:uid="{12335483-010E-4DB9-9B6D-A4B2F0E27972}"/>
    <cellStyle name="20% - Énfasis6 13 3 3 2" xfId="16990" xr:uid="{BBF74281-E5A5-4804-B671-0EDEF4D3C4F4}"/>
    <cellStyle name="20% - Énfasis6 13 3 3 2 2" xfId="16991" xr:uid="{E58EB6C6-E0FD-4B83-AA74-DEDDF608302F}"/>
    <cellStyle name="20% - Énfasis6 13 3 3 2 2 2" xfId="16992" xr:uid="{B53E4005-EFA2-4A64-9687-0074BAEFB4CE}"/>
    <cellStyle name="20% - Énfasis6 13 3 3 2 3" xfId="16993" xr:uid="{5FAAC6A5-4325-4A49-A612-A3C3CFD7FCB8}"/>
    <cellStyle name="20% - Énfasis6 13 3 3 3" xfId="16994" xr:uid="{F1F904F6-E927-4234-B129-8624E5BBED38}"/>
    <cellStyle name="20% - Énfasis6 13 3 3 3 2" xfId="16995" xr:uid="{75C8A078-D958-45B7-8A61-F7863B80137D}"/>
    <cellStyle name="20% - Énfasis6 13 3 3 4" xfId="16996" xr:uid="{6AD9D13E-44A9-4D27-A211-EEA0F5BCA33D}"/>
    <cellStyle name="20% - Énfasis6 13 3 4" xfId="16997" xr:uid="{150B4649-F0B1-402C-B517-DD597C38711F}"/>
    <cellStyle name="20% - Énfasis6 13 3 4 2" xfId="16998" xr:uid="{DDD63E7E-D831-4D59-8EE5-5DD86BFBD861}"/>
    <cellStyle name="20% - Énfasis6 13 3 4 2 2" xfId="16999" xr:uid="{D89F96DF-1C2F-4E39-A8C0-F5C45706BDF4}"/>
    <cellStyle name="20% - Énfasis6 13 3 4 3" xfId="17000" xr:uid="{C921A503-EBBE-434A-A197-1ADAF08CCB9E}"/>
    <cellStyle name="20% - Énfasis6 13 3 5" xfId="17001" xr:uid="{CCA5D600-02A1-4C14-8CEA-C9F57A539A0E}"/>
    <cellStyle name="20% - Énfasis6 13 3 5 2" xfId="17002" xr:uid="{7996226D-FE95-4CBE-99B8-D31FDFCC2DE0}"/>
    <cellStyle name="20% - Énfasis6 13 3 6" xfId="17003" xr:uid="{178EB885-7F05-4F9C-A671-F2E7090F5DE5}"/>
    <cellStyle name="20% - Énfasis6 13 4" xfId="17004" xr:uid="{1DB81607-E856-4754-B92D-9A3B391F2CB0}"/>
    <cellStyle name="20% - Énfasis6 13 4 2" xfId="17005" xr:uid="{61C7A319-5F50-4E12-A785-CF3BD5015654}"/>
    <cellStyle name="20% - Énfasis6 13 4 2 2" xfId="17006" xr:uid="{B16DE7FF-8B69-49AB-AACF-EA1F7A307068}"/>
    <cellStyle name="20% - Énfasis6 13 4 2 2 2" xfId="17007" xr:uid="{E69BB8D9-7961-4685-A0C4-621794B40B20}"/>
    <cellStyle name="20% - Énfasis6 13 4 2 2 2 2" xfId="17008" xr:uid="{62F8C9E8-E769-4890-A556-C7E976D21B86}"/>
    <cellStyle name="20% - Énfasis6 13 4 2 2 3" xfId="17009" xr:uid="{3000234F-9ECF-45DD-990C-CDC805468930}"/>
    <cellStyle name="20% - Énfasis6 13 4 2 3" xfId="17010" xr:uid="{C312AECA-C12E-4796-91AF-11900DE6449D}"/>
    <cellStyle name="20% - Énfasis6 13 4 2 3 2" xfId="17011" xr:uid="{D7BCA476-1A9B-419C-8229-E08A6804B132}"/>
    <cellStyle name="20% - Énfasis6 13 4 2 4" xfId="17012" xr:uid="{AE9AF4C5-2AC1-4FC5-A96E-3776E597738E}"/>
    <cellStyle name="20% - Énfasis6 13 4 3" xfId="17013" xr:uid="{12AE9B5A-DCFE-4100-A68E-177CD8A05734}"/>
    <cellStyle name="20% - Énfasis6 13 4 3 2" xfId="17014" xr:uid="{A25910AA-E31D-40A2-9424-DBEA6164714E}"/>
    <cellStyle name="20% - Énfasis6 13 4 3 2 2" xfId="17015" xr:uid="{0BF547A0-86A6-46A9-BEBC-6921A0400BBE}"/>
    <cellStyle name="20% - Énfasis6 13 4 3 3" xfId="17016" xr:uid="{AE67672A-442C-43DD-AC91-3E7DA4196E6A}"/>
    <cellStyle name="20% - Énfasis6 13 4 4" xfId="17017" xr:uid="{68CF9263-7CCF-4B58-921B-459EA4974D84}"/>
    <cellStyle name="20% - Énfasis6 13 4 4 2" xfId="17018" xr:uid="{5D5784D4-A2EA-4B0C-90E3-253E1AB50D38}"/>
    <cellStyle name="20% - Énfasis6 13 4 5" xfId="17019" xr:uid="{83854FDB-7ED5-4EA9-820E-CA55B0E73D4C}"/>
    <cellStyle name="20% - Énfasis6 13 5" xfId="17020" xr:uid="{02339FA6-E731-4764-A296-7AE7B68D61A9}"/>
    <cellStyle name="20% - Énfasis6 13 5 2" xfId="17021" xr:uid="{36EF456D-83E8-43D4-BE2C-080907D2319E}"/>
    <cellStyle name="20% - Énfasis6 13 5 2 2" xfId="17022" xr:uid="{AC612416-5DF8-4F21-989E-56A9FB50C33C}"/>
    <cellStyle name="20% - Énfasis6 13 5 2 2 2" xfId="17023" xr:uid="{B94A1B9D-04FE-42A3-ADEB-C0A14D70AC68}"/>
    <cellStyle name="20% - Énfasis6 13 5 2 3" xfId="17024" xr:uid="{96BAACE5-84F1-407B-BE42-47F5A70CE162}"/>
    <cellStyle name="20% - Énfasis6 13 5 3" xfId="17025" xr:uid="{E861E2B4-4DC4-4492-B2E7-58867E325181}"/>
    <cellStyle name="20% - Énfasis6 13 5 3 2" xfId="17026" xr:uid="{934ED31C-C260-4F5C-B5BD-85D352FA9420}"/>
    <cellStyle name="20% - Énfasis6 13 5 4" xfId="17027" xr:uid="{3B7CDED0-EEA1-4385-AF26-F03BF9685364}"/>
    <cellStyle name="20% - Énfasis6 13 6" xfId="17028" xr:uid="{49DB9036-515A-459B-BEBD-D1271203379E}"/>
    <cellStyle name="20% - Énfasis6 13 6 2" xfId="17029" xr:uid="{6FD71357-3C99-46C3-9375-B04CAE0A72A5}"/>
    <cellStyle name="20% - Énfasis6 13 6 2 2" xfId="17030" xr:uid="{F84BBCC9-F2CF-40B5-A34B-523B4E77091B}"/>
    <cellStyle name="20% - Énfasis6 13 6 3" xfId="17031" xr:uid="{3C4A1A3B-BE07-4932-807C-F9D26897592A}"/>
    <cellStyle name="20% - Énfasis6 13 7" xfId="17032" xr:uid="{AB02CDD0-FA35-4C38-BC4F-B9FDC226E87B}"/>
    <cellStyle name="20% - Énfasis6 13 7 2" xfId="17033" xr:uid="{926F7079-85D0-4A6E-AD96-414E3C735D6E}"/>
    <cellStyle name="20% - Énfasis6 13 8" xfId="17034" xr:uid="{455890A5-090A-4F03-9B6E-5EDDD8E517CA}"/>
    <cellStyle name="20% - Énfasis6 14" xfId="17035" xr:uid="{C46DB912-E147-4C9F-8B7C-88AB969819C0}"/>
    <cellStyle name="20% - Énfasis6 14 2" xfId="17036" xr:uid="{84FC1D45-C438-46A4-AA88-D18ED3B9EBCC}"/>
    <cellStyle name="20% - Énfasis6 14 2 2" xfId="17037" xr:uid="{49300A4D-3F2B-42B9-8027-CA061D9D5678}"/>
    <cellStyle name="20% - Énfasis6 14 2 2 2" xfId="17038" xr:uid="{B4467A63-723E-410F-96B6-20F7C2519671}"/>
    <cellStyle name="20% - Énfasis6 14 2 2 2 2" xfId="17039" xr:uid="{0A894A9D-1803-4D8B-BDEA-7C3063AB39AA}"/>
    <cellStyle name="20% - Énfasis6 14 2 2 2 2 2" xfId="17040" xr:uid="{1E9BF1CE-9950-40C4-B13B-4AF52E91D8C8}"/>
    <cellStyle name="20% - Énfasis6 14 2 2 2 2 2 2" xfId="17041" xr:uid="{3CCB50C4-F2B6-4086-8B54-B3D599212D8F}"/>
    <cellStyle name="20% - Énfasis6 14 2 2 2 2 3" xfId="17042" xr:uid="{16054891-C4BC-4F40-BC02-3D2ECEBC661E}"/>
    <cellStyle name="20% - Énfasis6 14 2 2 2 3" xfId="17043" xr:uid="{7855D3F8-98BF-4946-9DF9-99DB9213EAC7}"/>
    <cellStyle name="20% - Énfasis6 14 2 2 2 3 2" xfId="17044" xr:uid="{9F8AA2CD-F67A-4F89-B14B-6F6C56175C20}"/>
    <cellStyle name="20% - Énfasis6 14 2 2 2 4" xfId="17045" xr:uid="{7D9296F4-52C3-4F67-AA07-39A4FC8178BB}"/>
    <cellStyle name="20% - Énfasis6 14 2 2 3" xfId="17046" xr:uid="{56F9A4D5-D95E-4DA1-B404-E4B622186D6B}"/>
    <cellStyle name="20% - Énfasis6 14 2 2 3 2" xfId="17047" xr:uid="{9E66F12D-F94C-4D29-BF27-989A3F1D2A1D}"/>
    <cellStyle name="20% - Énfasis6 14 2 2 3 2 2" xfId="17048" xr:uid="{30A0B289-FCCC-4B74-8807-389F778F59A3}"/>
    <cellStyle name="20% - Énfasis6 14 2 2 3 3" xfId="17049" xr:uid="{46396DD9-0275-40D9-A29D-E6E9E29D21E9}"/>
    <cellStyle name="20% - Énfasis6 14 2 2 4" xfId="17050" xr:uid="{FFCC567D-1725-4256-B367-202F9265A534}"/>
    <cellStyle name="20% - Énfasis6 14 2 2 4 2" xfId="17051" xr:uid="{59527151-044D-401E-98D1-1A9592CE22E7}"/>
    <cellStyle name="20% - Énfasis6 14 2 2 5" xfId="17052" xr:uid="{1F66C3DF-5AF2-4DC6-B4C0-A33401D4EAA2}"/>
    <cellStyle name="20% - Énfasis6 14 2 3" xfId="17053" xr:uid="{6B62F942-3EAE-450C-90C5-A0130D4D17FF}"/>
    <cellStyle name="20% - Énfasis6 14 2 3 2" xfId="17054" xr:uid="{B7867291-719B-459B-A1AD-30DC0EFF02F4}"/>
    <cellStyle name="20% - Énfasis6 14 2 3 2 2" xfId="17055" xr:uid="{246ADA93-2023-4479-ADF5-3DA51AADF988}"/>
    <cellStyle name="20% - Énfasis6 14 2 3 2 2 2" xfId="17056" xr:uid="{EB9DF2B0-FDE6-4224-9FB0-B9F9ABD5DFE9}"/>
    <cellStyle name="20% - Énfasis6 14 2 3 2 3" xfId="17057" xr:uid="{BD4130DF-C9AC-454D-9E8B-10D9B8933617}"/>
    <cellStyle name="20% - Énfasis6 14 2 3 3" xfId="17058" xr:uid="{5AF6063E-B0D4-445D-8645-6477A3960072}"/>
    <cellStyle name="20% - Énfasis6 14 2 3 3 2" xfId="17059" xr:uid="{729FEC2C-1586-4C4C-950B-723E33FCBFD7}"/>
    <cellStyle name="20% - Énfasis6 14 2 3 4" xfId="17060" xr:uid="{C708EFDD-902A-4F33-A9C8-A25E073FB397}"/>
    <cellStyle name="20% - Énfasis6 14 2 4" xfId="17061" xr:uid="{EC8C7022-9DD6-4AB1-9A65-F42C9C2191EA}"/>
    <cellStyle name="20% - Énfasis6 14 2 4 2" xfId="17062" xr:uid="{2B2AE932-EF75-4846-8E74-F4C770024061}"/>
    <cellStyle name="20% - Énfasis6 14 2 4 2 2" xfId="17063" xr:uid="{FB9B6162-8279-412D-933B-5899400CAD70}"/>
    <cellStyle name="20% - Énfasis6 14 2 4 3" xfId="17064" xr:uid="{91B562A4-CD8D-4411-9262-5203AD14E75F}"/>
    <cellStyle name="20% - Énfasis6 14 2 5" xfId="17065" xr:uid="{0EBA3BB0-53D9-426E-A0CD-4AD4B324435B}"/>
    <cellStyle name="20% - Énfasis6 14 2 5 2" xfId="17066" xr:uid="{D214D1F6-0B81-4027-B31E-9D8351739553}"/>
    <cellStyle name="20% - Énfasis6 14 2 6" xfId="17067" xr:uid="{16A2E04C-2FB1-41CC-BF0D-7B8375A1BA74}"/>
    <cellStyle name="20% - Énfasis6 14 3" xfId="17068" xr:uid="{BABFF3A9-9691-484B-B999-CDC5FDDED956}"/>
    <cellStyle name="20% - Énfasis6 14 3 2" xfId="17069" xr:uid="{3D4529D8-00B0-4FDB-A4AA-ACE2A8FAF6DE}"/>
    <cellStyle name="20% - Énfasis6 14 3 2 2" xfId="17070" xr:uid="{CF71FD57-EC47-4F66-AFE4-2F618B19C3FA}"/>
    <cellStyle name="20% - Énfasis6 14 3 2 2 2" xfId="17071" xr:uid="{1554479B-2E46-47CB-86EA-FD7B40D7BF4E}"/>
    <cellStyle name="20% - Énfasis6 14 3 2 2 2 2" xfId="17072" xr:uid="{5129C5DA-BC2F-4ABE-B4B1-A5AE87770BAD}"/>
    <cellStyle name="20% - Énfasis6 14 3 2 2 3" xfId="17073" xr:uid="{99FF6AED-FE8D-4779-B41C-9DD648C67252}"/>
    <cellStyle name="20% - Énfasis6 14 3 2 3" xfId="17074" xr:uid="{11E51B14-A82D-4707-BAFE-3DFEAF374AB2}"/>
    <cellStyle name="20% - Énfasis6 14 3 2 3 2" xfId="17075" xr:uid="{13666553-16A5-438B-BDE1-B5798C4A3B8F}"/>
    <cellStyle name="20% - Énfasis6 14 3 2 4" xfId="17076" xr:uid="{693D0829-DD32-425A-8B62-E75FF4E9367F}"/>
    <cellStyle name="20% - Énfasis6 14 3 3" xfId="17077" xr:uid="{3A001C64-058C-4CB8-B64A-7584F20C4BF9}"/>
    <cellStyle name="20% - Énfasis6 14 3 3 2" xfId="17078" xr:uid="{8737D1F2-5BF8-455A-B9D6-F869451A0772}"/>
    <cellStyle name="20% - Énfasis6 14 3 3 2 2" xfId="17079" xr:uid="{1EF6C2DF-0D64-4782-B38F-B46E19CB8674}"/>
    <cellStyle name="20% - Énfasis6 14 3 3 3" xfId="17080" xr:uid="{73B123BC-50C9-4343-9577-D755BE9AE7F5}"/>
    <cellStyle name="20% - Énfasis6 14 3 4" xfId="17081" xr:uid="{467AD270-CB06-426E-8E95-EF08A4479794}"/>
    <cellStyle name="20% - Énfasis6 14 3 4 2" xfId="17082" xr:uid="{AADF28B6-723F-4AFA-B38F-2D865EDC9CEA}"/>
    <cellStyle name="20% - Énfasis6 14 3 5" xfId="17083" xr:uid="{BD98867B-D342-4C80-A336-8DAA56F057C8}"/>
    <cellStyle name="20% - Énfasis6 14 4" xfId="17084" xr:uid="{E5BFD5FE-69E2-40AC-97BA-F0C6C35D628E}"/>
    <cellStyle name="20% - Énfasis6 14 4 2" xfId="17085" xr:uid="{E65D5912-686E-4DE1-A566-161AD2C9731F}"/>
    <cellStyle name="20% - Énfasis6 14 4 2 2" xfId="17086" xr:uid="{F4D0B543-0053-4181-B30A-1E774500AD99}"/>
    <cellStyle name="20% - Énfasis6 14 4 2 2 2" xfId="17087" xr:uid="{7826CBBA-5E53-49D5-B0AF-B6DD7B69E593}"/>
    <cellStyle name="20% - Énfasis6 14 4 2 3" xfId="17088" xr:uid="{D679A5A8-676D-41C0-A42B-8F217A5EC79B}"/>
    <cellStyle name="20% - Énfasis6 14 4 3" xfId="17089" xr:uid="{82C892AC-2698-4C3B-8E2D-235DBA669752}"/>
    <cellStyle name="20% - Énfasis6 14 4 3 2" xfId="17090" xr:uid="{FDBA05A1-9FEF-4724-9B33-DE4B97C0CE29}"/>
    <cellStyle name="20% - Énfasis6 14 4 4" xfId="17091" xr:uid="{2DE8D60F-861A-41DD-818A-7BAAEC49820C}"/>
    <cellStyle name="20% - Énfasis6 14 5" xfId="17092" xr:uid="{0939AACC-ECE7-43F2-B276-DC487253C99D}"/>
    <cellStyle name="20% - Énfasis6 14 5 2" xfId="17093" xr:uid="{5F6FF80F-40FD-434E-BAD9-B2C928BEAB4B}"/>
    <cellStyle name="20% - Énfasis6 14 5 2 2" xfId="17094" xr:uid="{0BEEE02C-753F-4A43-9978-D2021F7A381C}"/>
    <cellStyle name="20% - Énfasis6 14 5 3" xfId="17095" xr:uid="{79C81E43-4231-4304-BCD7-FBCAF64C4B51}"/>
    <cellStyle name="20% - Énfasis6 14 6" xfId="17096" xr:uid="{F8CCFAA7-84AE-4A31-B807-E24F89BB7AB3}"/>
    <cellStyle name="20% - Énfasis6 14 6 2" xfId="17097" xr:uid="{57039980-E0E5-4A7B-94A4-0021DFCAF50F}"/>
    <cellStyle name="20% - Énfasis6 14 7" xfId="17098" xr:uid="{A46C0B48-374B-45B8-980A-0C3350DA3210}"/>
    <cellStyle name="20% - Énfasis6 15" xfId="17099" xr:uid="{704F6136-6CDD-41B0-90CD-2505378C13B7}"/>
    <cellStyle name="20% - Énfasis6 15 2" xfId="17100" xr:uid="{B51A3BBE-4AB3-4D94-AE3F-68F23661FE3E}"/>
    <cellStyle name="20% - Énfasis6 15 2 2" xfId="17101" xr:uid="{F31C32BB-F1D2-4E27-8CD4-02CDE8DF95DC}"/>
    <cellStyle name="20% - Énfasis6 15 2 2 2" xfId="17102" xr:uid="{0C055D21-0AB4-4C45-853B-170AA97AA8A8}"/>
    <cellStyle name="20% - Énfasis6 15 2 2 2 2" xfId="17103" xr:uid="{243B501A-BA03-4067-A312-CB3FC802D68F}"/>
    <cellStyle name="20% - Énfasis6 15 2 2 2 2 2" xfId="17104" xr:uid="{8EDA8B16-1C34-47EA-AE81-9572C3CE37C6}"/>
    <cellStyle name="20% - Énfasis6 15 2 2 2 2 2 2" xfId="17105" xr:uid="{081A4276-7DBE-4667-9605-251C4858A339}"/>
    <cellStyle name="20% - Énfasis6 15 2 2 2 2 3" xfId="17106" xr:uid="{084F0976-26D5-47E7-B9C1-CC2D89E3C099}"/>
    <cellStyle name="20% - Énfasis6 15 2 2 2 3" xfId="17107" xr:uid="{966CA10C-03B3-41C5-84C6-3B5CF6D621FD}"/>
    <cellStyle name="20% - Énfasis6 15 2 2 2 3 2" xfId="17108" xr:uid="{F7F5CE34-BD88-4B2E-A220-2A8734E5E9B5}"/>
    <cellStyle name="20% - Énfasis6 15 2 2 2 4" xfId="17109" xr:uid="{DD6C7FE0-A22A-4337-9196-759ADE1FB8C0}"/>
    <cellStyle name="20% - Énfasis6 15 2 2 3" xfId="17110" xr:uid="{488EF920-3959-46B5-99BF-90A053C2666F}"/>
    <cellStyle name="20% - Énfasis6 15 2 2 3 2" xfId="17111" xr:uid="{6DC65C56-90B4-4556-87D0-9A5A9DF51439}"/>
    <cellStyle name="20% - Énfasis6 15 2 2 3 2 2" xfId="17112" xr:uid="{7EDD570C-6923-45B7-ADFB-053260E7909B}"/>
    <cellStyle name="20% - Énfasis6 15 2 2 3 3" xfId="17113" xr:uid="{A1CAD305-38EC-4A56-825E-CE452C8FBE0C}"/>
    <cellStyle name="20% - Énfasis6 15 2 2 4" xfId="17114" xr:uid="{728A904D-874D-4585-97FB-21A96AFA75EC}"/>
    <cellStyle name="20% - Énfasis6 15 2 2 4 2" xfId="17115" xr:uid="{85ABF615-E173-4BA2-A0DB-4E24CF1A72BF}"/>
    <cellStyle name="20% - Énfasis6 15 2 2 5" xfId="17116" xr:uid="{B39CCDF2-A822-45F7-A3FB-A7134975CAA3}"/>
    <cellStyle name="20% - Énfasis6 15 2 3" xfId="17117" xr:uid="{94CADEC3-5CDC-402F-994D-94A349272966}"/>
    <cellStyle name="20% - Énfasis6 15 2 3 2" xfId="17118" xr:uid="{800D600C-7B9A-4A57-9E11-F83C1C4129FF}"/>
    <cellStyle name="20% - Énfasis6 15 2 3 2 2" xfId="17119" xr:uid="{E75D3E68-E185-4BEF-B404-2C24D33C61F3}"/>
    <cellStyle name="20% - Énfasis6 15 2 3 2 2 2" xfId="17120" xr:uid="{53147A92-E9C4-46C9-95BC-104965FE799A}"/>
    <cellStyle name="20% - Énfasis6 15 2 3 2 3" xfId="17121" xr:uid="{EDCCD230-04EF-472E-83FB-91862A514931}"/>
    <cellStyle name="20% - Énfasis6 15 2 3 3" xfId="17122" xr:uid="{96FC44F0-465D-4C91-A020-E73DFEA6792A}"/>
    <cellStyle name="20% - Énfasis6 15 2 3 3 2" xfId="17123" xr:uid="{922C8FE5-4B55-4DAC-8E2A-D1454C366A73}"/>
    <cellStyle name="20% - Énfasis6 15 2 3 4" xfId="17124" xr:uid="{42D5FC8F-DE1A-42E5-B7F8-64684AB85832}"/>
    <cellStyle name="20% - Énfasis6 15 2 4" xfId="17125" xr:uid="{73E2670D-1E6C-40F3-A6EF-0FDC78C6B560}"/>
    <cellStyle name="20% - Énfasis6 15 2 4 2" xfId="17126" xr:uid="{97CB73E5-8787-4C46-A964-B66A4C1645F1}"/>
    <cellStyle name="20% - Énfasis6 15 2 4 2 2" xfId="17127" xr:uid="{4257463D-8D68-46BE-A28B-AF3A9DA87A7B}"/>
    <cellStyle name="20% - Énfasis6 15 2 4 3" xfId="17128" xr:uid="{13ED4EF9-E462-46A3-A0F5-61B111B8DFAF}"/>
    <cellStyle name="20% - Énfasis6 15 2 5" xfId="17129" xr:uid="{862C603E-01EB-4F89-A688-C04896A1E780}"/>
    <cellStyle name="20% - Énfasis6 15 2 5 2" xfId="17130" xr:uid="{51F03213-B2B1-434F-A0E6-76C6B35F94B0}"/>
    <cellStyle name="20% - Énfasis6 15 2 6" xfId="17131" xr:uid="{2120797E-2B05-41AE-8B44-1381DD70B4A6}"/>
    <cellStyle name="20% - Énfasis6 15 3" xfId="17132" xr:uid="{142F77F0-6D55-47C6-8614-728F18F45A16}"/>
    <cellStyle name="20% - Énfasis6 15 3 2" xfId="17133" xr:uid="{CAFD72E2-65EA-4187-B57D-815A07A19C57}"/>
    <cellStyle name="20% - Énfasis6 15 3 2 2" xfId="17134" xr:uid="{D20E84A0-50D4-4396-8E2C-7471A00CEBF0}"/>
    <cellStyle name="20% - Énfasis6 15 3 2 2 2" xfId="17135" xr:uid="{B061B88A-C318-4371-A2D9-4A26B2067DA5}"/>
    <cellStyle name="20% - Énfasis6 15 3 2 2 2 2" xfId="17136" xr:uid="{6BCAEB12-39D2-44A8-B6C1-7740D0440DD1}"/>
    <cellStyle name="20% - Énfasis6 15 3 2 2 3" xfId="17137" xr:uid="{E0D34C8C-04F8-43D4-BAD4-2395AB6024C5}"/>
    <cellStyle name="20% - Énfasis6 15 3 2 3" xfId="17138" xr:uid="{35929DC2-53D2-47DB-B322-A8CBA34CE300}"/>
    <cellStyle name="20% - Énfasis6 15 3 2 3 2" xfId="17139" xr:uid="{B89707E0-3EB6-4D8E-8319-AF665740C923}"/>
    <cellStyle name="20% - Énfasis6 15 3 2 4" xfId="17140" xr:uid="{A7B4AFC2-0AAC-4DBB-9236-80C3F6FF3218}"/>
    <cellStyle name="20% - Énfasis6 15 3 3" xfId="17141" xr:uid="{3F6F15AD-3CD9-4756-90D6-FB7F9DCA1F00}"/>
    <cellStyle name="20% - Énfasis6 15 3 3 2" xfId="17142" xr:uid="{E6093014-8E29-4DAC-92A9-E28C393C5971}"/>
    <cellStyle name="20% - Énfasis6 15 3 3 2 2" xfId="17143" xr:uid="{49DA80D4-457F-412B-999D-BA491F48AF50}"/>
    <cellStyle name="20% - Énfasis6 15 3 3 3" xfId="17144" xr:uid="{A8D610AD-E741-412C-838C-68CB291700A6}"/>
    <cellStyle name="20% - Énfasis6 15 3 4" xfId="17145" xr:uid="{84A0C63B-9EC5-4BDD-904A-77AFD4583B23}"/>
    <cellStyle name="20% - Énfasis6 15 3 4 2" xfId="17146" xr:uid="{BF9F94C0-3E59-4119-8906-673BD27B7786}"/>
    <cellStyle name="20% - Énfasis6 15 3 5" xfId="17147" xr:uid="{5ABEF21E-E378-4AE8-B751-EE787EF48390}"/>
    <cellStyle name="20% - Énfasis6 15 4" xfId="17148" xr:uid="{DF94A278-8AFB-409D-A038-9E3EA446C1F9}"/>
    <cellStyle name="20% - Énfasis6 15 4 2" xfId="17149" xr:uid="{9DB3E6E8-BCA2-404C-B7C4-538C0707D855}"/>
    <cellStyle name="20% - Énfasis6 15 4 2 2" xfId="17150" xr:uid="{6D499C76-5D3D-4EF8-8A10-061855DA63A7}"/>
    <cellStyle name="20% - Énfasis6 15 4 2 2 2" xfId="17151" xr:uid="{AC4194AA-C86B-443B-B018-D48B02F40D07}"/>
    <cellStyle name="20% - Énfasis6 15 4 2 3" xfId="17152" xr:uid="{1196F79A-1957-4D99-993D-961B57BD03E5}"/>
    <cellStyle name="20% - Énfasis6 15 4 3" xfId="17153" xr:uid="{788F7680-FA34-4C4A-B1CD-9EF5069073BB}"/>
    <cellStyle name="20% - Énfasis6 15 4 3 2" xfId="17154" xr:uid="{B0EDB491-EE98-4749-A3B0-CA91CD3AEC0C}"/>
    <cellStyle name="20% - Énfasis6 15 4 4" xfId="17155" xr:uid="{0C638463-3EB7-47B9-ADB8-5C62DC7E7894}"/>
    <cellStyle name="20% - Énfasis6 15 5" xfId="17156" xr:uid="{E92E7175-2A3D-477D-BC31-7E97330AF2E9}"/>
    <cellStyle name="20% - Énfasis6 15 5 2" xfId="17157" xr:uid="{21D9CEF5-F5CE-4486-A1E2-F44825B6F022}"/>
    <cellStyle name="20% - Énfasis6 15 5 2 2" xfId="17158" xr:uid="{28E56366-86B7-4FF4-92EE-CD6C98BA0A7A}"/>
    <cellStyle name="20% - Énfasis6 15 5 3" xfId="17159" xr:uid="{DB661BC2-4D03-4B80-9DA5-6903498784C9}"/>
    <cellStyle name="20% - Énfasis6 15 6" xfId="17160" xr:uid="{E653FFB4-EB51-4734-903D-3380DA5CC0D2}"/>
    <cellStyle name="20% - Énfasis6 15 6 2" xfId="17161" xr:uid="{F24D5837-E63E-4513-9871-CCFBF854658A}"/>
    <cellStyle name="20% - Énfasis6 15 7" xfId="17162" xr:uid="{9CC074A5-CFA2-4FEA-A52D-9C0895638504}"/>
    <cellStyle name="20% - Énfasis6 16" xfId="17163" xr:uid="{11905632-C36D-421C-AD97-AC3C6E93EBA7}"/>
    <cellStyle name="20% - Énfasis6 16 2" xfId="17164" xr:uid="{06950300-6FE8-4F69-B66E-EF323465954A}"/>
    <cellStyle name="20% - Énfasis6 16 2 2" xfId="17165" xr:uid="{717CEF15-3FAB-420B-8A5F-F22351BE44CF}"/>
    <cellStyle name="20% - Énfasis6 16 2 2 2" xfId="17166" xr:uid="{5AF17358-FA89-49D9-987D-93770F13CA63}"/>
    <cellStyle name="20% - Énfasis6 16 2 2 2 2" xfId="17167" xr:uid="{FF827870-0100-44D2-96B4-4AEB01DC610C}"/>
    <cellStyle name="20% - Énfasis6 16 2 2 2 2 2" xfId="17168" xr:uid="{66BDB5BF-1553-4DB5-AD37-F30B9F1113CD}"/>
    <cellStyle name="20% - Énfasis6 16 2 2 2 2 2 2" xfId="17169" xr:uid="{75340B06-1675-4D91-B712-73A212F39B94}"/>
    <cellStyle name="20% - Énfasis6 16 2 2 2 2 3" xfId="17170" xr:uid="{7ED961FD-AFFA-4883-AE39-F14DBD4FE906}"/>
    <cellStyle name="20% - Énfasis6 16 2 2 2 3" xfId="17171" xr:uid="{FA79E5BA-4E68-4541-B2DA-3477478150C1}"/>
    <cellStyle name="20% - Énfasis6 16 2 2 2 3 2" xfId="17172" xr:uid="{68D39C60-073A-435B-91C6-B985985CE4C3}"/>
    <cellStyle name="20% - Énfasis6 16 2 2 2 4" xfId="17173" xr:uid="{705F47F1-4241-4713-9178-E60333C0E208}"/>
    <cellStyle name="20% - Énfasis6 16 2 2 3" xfId="17174" xr:uid="{898D34EE-DEAA-482B-8915-13FB01C997DD}"/>
    <cellStyle name="20% - Énfasis6 16 2 2 3 2" xfId="17175" xr:uid="{DE8EB7AA-D594-416D-AC70-F738ECC4ECED}"/>
    <cellStyle name="20% - Énfasis6 16 2 2 3 2 2" xfId="17176" xr:uid="{9D722D72-65F7-48F7-A9AF-549287F2A0B5}"/>
    <cellStyle name="20% - Énfasis6 16 2 2 3 3" xfId="17177" xr:uid="{9C276FDE-23D5-4079-BE86-DA91087A911E}"/>
    <cellStyle name="20% - Énfasis6 16 2 2 4" xfId="17178" xr:uid="{2C020E6A-839F-4D32-99CF-D5B51FCF69E9}"/>
    <cellStyle name="20% - Énfasis6 16 2 2 4 2" xfId="17179" xr:uid="{F7A59C6E-1438-4CB0-9E8D-70B36121363C}"/>
    <cellStyle name="20% - Énfasis6 16 2 2 5" xfId="17180" xr:uid="{18148858-7E73-41A7-9FE0-66099C62DC5E}"/>
    <cellStyle name="20% - Énfasis6 16 2 3" xfId="17181" xr:uid="{947CCE86-E56D-40ED-8B3D-15DFD2F6FA31}"/>
    <cellStyle name="20% - Énfasis6 16 2 3 2" xfId="17182" xr:uid="{1D439EED-0A3E-442A-B6B1-DD02084986D6}"/>
    <cellStyle name="20% - Énfasis6 16 2 3 2 2" xfId="17183" xr:uid="{E0BC6257-275F-479D-8199-A1B8F8A5644B}"/>
    <cellStyle name="20% - Énfasis6 16 2 3 2 2 2" xfId="17184" xr:uid="{6AB30E4C-F4E0-4B67-A826-80921C347FB3}"/>
    <cellStyle name="20% - Énfasis6 16 2 3 2 3" xfId="17185" xr:uid="{F7CB4FAB-1150-457F-9766-BAEE58B6D48A}"/>
    <cellStyle name="20% - Énfasis6 16 2 3 3" xfId="17186" xr:uid="{362590D6-0947-4F08-A83D-ECDA63ABA614}"/>
    <cellStyle name="20% - Énfasis6 16 2 3 3 2" xfId="17187" xr:uid="{A4638C62-D913-4C39-8088-AB32699E2358}"/>
    <cellStyle name="20% - Énfasis6 16 2 3 4" xfId="17188" xr:uid="{16A8A0B8-EAD0-41F8-B1CE-182FCB8569CD}"/>
    <cellStyle name="20% - Énfasis6 16 2 4" xfId="17189" xr:uid="{0044C469-8B43-418E-9690-DEF273CF08C3}"/>
    <cellStyle name="20% - Énfasis6 16 2 4 2" xfId="17190" xr:uid="{2800EB9A-02A2-4082-B253-D4C00FE7D5D0}"/>
    <cellStyle name="20% - Énfasis6 16 2 4 2 2" xfId="17191" xr:uid="{76E9583A-A56E-4213-AB21-1FC2A7183036}"/>
    <cellStyle name="20% - Énfasis6 16 2 4 3" xfId="17192" xr:uid="{1D5168E8-1C6B-4F21-8714-B5A359DD9773}"/>
    <cellStyle name="20% - Énfasis6 16 2 5" xfId="17193" xr:uid="{9D73470A-194D-4BBD-A907-FF98A8B157F6}"/>
    <cellStyle name="20% - Énfasis6 16 2 5 2" xfId="17194" xr:uid="{CA4F8754-F985-4D4A-8890-A918534546F5}"/>
    <cellStyle name="20% - Énfasis6 16 2 6" xfId="17195" xr:uid="{7B8070E4-094D-46D1-81A6-AB1DE0A6E503}"/>
    <cellStyle name="20% - Énfasis6 16 3" xfId="17196" xr:uid="{38F604FB-2DFA-4DE9-A82C-84C3A69925F0}"/>
    <cellStyle name="20% - Énfasis6 16 3 2" xfId="17197" xr:uid="{5980F460-77D8-4FD5-8477-A026751ADA2E}"/>
    <cellStyle name="20% - Énfasis6 16 3 2 2" xfId="17198" xr:uid="{A76EF050-C202-4E5B-B20F-F7B9F900607E}"/>
    <cellStyle name="20% - Énfasis6 16 3 2 2 2" xfId="17199" xr:uid="{A7B041B4-18EB-4C2C-90DB-A4A31198F2D0}"/>
    <cellStyle name="20% - Énfasis6 16 3 2 2 2 2" xfId="17200" xr:uid="{1FF94A35-B8F4-4DC9-96EE-D4629A750560}"/>
    <cellStyle name="20% - Énfasis6 16 3 2 2 3" xfId="17201" xr:uid="{214FD9E5-1BF0-4B20-A380-8932428356D3}"/>
    <cellStyle name="20% - Énfasis6 16 3 2 3" xfId="17202" xr:uid="{1E2CF9A2-A8B8-442E-8D03-CEA55D13935A}"/>
    <cellStyle name="20% - Énfasis6 16 3 2 3 2" xfId="17203" xr:uid="{12237D82-8378-4517-96B5-831B933FD1AB}"/>
    <cellStyle name="20% - Énfasis6 16 3 2 4" xfId="17204" xr:uid="{B1A9556D-3E01-4977-9DEA-C0004DC2E89F}"/>
    <cellStyle name="20% - Énfasis6 16 3 3" xfId="17205" xr:uid="{57F2E046-136E-481D-82C8-77D4A1237BBC}"/>
    <cellStyle name="20% - Énfasis6 16 3 3 2" xfId="17206" xr:uid="{F6B672D9-36FF-421F-A6E1-0FE51F305900}"/>
    <cellStyle name="20% - Énfasis6 16 3 3 2 2" xfId="17207" xr:uid="{DEDF5026-557C-4483-84F5-863DA7598651}"/>
    <cellStyle name="20% - Énfasis6 16 3 3 3" xfId="17208" xr:uid="{CE5E66AE-6F5B-4344-8B25-E86EDA9C1900}"/>
    <cellStyle name="20% - Énfasis6 16 3 4" xfId="17209" xr:uid="{013D2E28-5EAA-4D9B-B6A3-BA384129C159}"/>
    <cellStyle name="20% - Énfasis6 16 3 4 2" xfId="17210" xr:uid="{2EC09DD4-1FA3-4CD7-892F-62374E1969B4}"/>
    <cellStyle name="20% - Énfasis6 16 3 5" xfId="17211" xr:uid="{68427B62-FC56-4765-8D14-9E750E8BAB18}"/>
    <cellStyle name="20% - Énfasis6 16 4" xfId="17212" xr:uid="{05CFF716-6409-483C-9379-A841C0EBE422}"/>
    <cellStyle name="20% - Énfasis6 16 4 2" xfId="17213" xr:uid="{8206D7D8-1E58-4074-BAE0-65CFFE82D547}"/>
    <cellStyle name="20% - Énfasis6 16 4 2 2" xfId="17214" xr:uid="{170F9B81-49ED-45E1-8ACB-97C4553A830B}"/>
    <cellStyle name="20% - Énfasis6 16 4 2 2 2" xfId="17215" xr:uid="{0460908D-35D4-42D8-863F-57158742B84E}"/>
    <cellStyle name="20% - Énfasis6 16 4 2 3" xfId="17216" xr:uid="{B7E6CB39-C235-43CE-AD2E-1292C08573E7}"/>
    <cellStyle name="20% - Énfasis6 16 4 3" xfId="17217" xr:uid="{8AD5DE41-D4F3-4C3F-9961-9DA078869074}"/>
    <cellStyle name="20% - Énfasis6 16 4 3 2" xfId="17218" xr:uid="{34979176-9485-423F-A031-1FCE6E478FA0}"/>
    <cellStyle name="20% - Énfasis6 16 4 4" xfId="17219" xr:uid="{C6EFE77C-F23B-409B-A856-AEB9BE765D6F}"/>
    <cellStyle name="20% - Énfasis6 16 5" xfId="17220" xr:uid="{556E1B1A-59CF-4BC5-B490-F8BA6935C0AD}"/>
    <cellStyle name="20% - Énfasis6 16 5 2" xfId="17221" xr:uid="{EF331B66-3A2A-4CF0-9C24-7B0A815CA9F0}"/>
    <cellStyle name="20% - Énfasis6 16 5 2 2" xfId="17222" xr:uid="{7FB9936D-704E-43C1-80DF-BBEF0AB707B2}"/>
    <cellStyle name="20% - Énfasis6 16 5 3" xfId="17223" xr:uid="{F573599E-4496-4A19-8918-1F130E207FFC}"/>
    <cellStyle name="20% - Énfasis6 16 6" xfId="17224" xr:uid="{56145248-8B89-4CBD-9464-C5FFFBA0CF5B}"/>
    <cellStyle name="20% - Énfasis6 16 6 2" xfId="17225" xr:uid="{17AFC081-DD71-442B-9BD9-896B7E20826B}"/>
    <cellStyle name="20% - Énfasis6 16 7" xfId="17226" xr:uid="{1C444BC3-A9B9-4C8A-AD83-51F98F2420E6}"/>
    <cellStyle name="20% - Énfasis6 17" xfId="17227" xr:uid="{F8FC9459-7198-4266-B979-A6FDE6E66904}"/>
    <cellStyle name="20% - Énfasis6 17 2" xfId="17228" xr:uid="{4A95C5D4-6081-49CB-AA09-D572F91EAE25}"/>
    <cellStyle name="20% - Énfasis6 17 2 2" xfId="17229" xr:uid="{9FCABD65-7813-4690-A183-F4CF099D1F47}"/>
    <cellStyle name="20% - Énfasis6 17 2 2 2" xfId="17230" xr:uid="{BC93F882-FE64-4E73-9260-01B99492D8A6}"/>
    <cellStyle name="20% - Énfasis6 17 2 2 2 2" xfId="17231" xr:uid="{29C04008-C309-44B2-8369-C4B1BA204C00}"/>
    <cellStyle name="20% - Énfasis6 17 2 2 2 2 2" xfId="17232" xr:uid="{03905EC8-FFA3-4817-9FE4-1B52788A4FB8}"/>
    <cellStyle name="20% - Énfasis6 17 2 2 2 2 2 2" xfId="17233" xr:uid="{7D3DD514-C134-4650-AAB0-731B00A6ADD0}"/>
    <cellStyle name="20% - Énfasis6 17 2 2 2 2 3" xfId="17234" xr:uid="{22586CE7-4E19-480D-A75C-B786DC0EC1F4}"/>
    <cellStyle name="20% - Énfasis6 17 2 2 2 3" xfId="17235" xr:uid="{F744B917-0B69-49FA-B9EF-087CF97E82E2}"/>
    <cellStyle name="20% - Énfasis6 17 2 2 2 3 2" xfId="17236" xr:uid="{C7BE2531-0472-4FD0-B736-4F648CD7BBD2}"/>
    <cellStyle name="20% - Énfasis6 17 2 2 2 4" xfId="17237" xr:uid="{8D595723-6FE2-410A-9BA2-45BBA7ED8BDE}"/>
    <cellStyle name="20% - Énfasis6 17 2 2 3" xfId="17238" xr:uid="{222EFE2C-0AA7-4929-9791-5339A71E46A1}"/>
    <cellStyle name="20% - Énfasis6 17 2 2 3 2" xfId="17239" xr:uid="{3F687EEA-734E-49A7-8876-951B553B1D48}"/>
    <cellStyle name="20% - Énfasis6 17 2 2 3 2 2" xfId="17240" xr:uid="{0520C7B4-843F-4A09-9BFC-500A329CAEF6}"/>
    <cellStyle name="20% - Énfasis6 17 2 2 3 3" xfId="17241" xr:uid="{D2D05BB3-3B3E-4C6C-A5B3-2318021EDC41}"/>
    <cellStyle name="20% - Énfasis6 17 2 2 4" xfId="17242" xr:uid="{98C5AD00-13C6-454D-A4EB-220F795BC11F}"/>
    <cellStyle name="20% - Énfasis6 17 2 2 4 2" xfId="17243" xr:uid="{A4BD5CA4-FA2F-4FF9-81B9-A1F4274C07EA}"/>
    <cellStyle name="20% - Énfasis6 17 2 2 5" xfId="17244" xr:uid="{54FD2C32-8743-4E2A-9BA6-A3DBCE84ED36}"/>
    <cellStyle name="20% - Énfasis6 17 2 3" xfId="17245" xr:uid="{4F38514B-3B94-4B53-BB62-BE5B4C019C34}"/>
    <cellStyle name="20% - Énfasis6 17 2 3 2" xfId="17246" xr:uid="{8132AD2F-7B7A-4E8B-BDA0-080406C601BD}"/>
    <cellStyle name="20% - Énfasis6 17 2 3 2 2" xfId="17247" xr:uid="{E5935666-5611-4641-8B9E-4320D12DE8C3}"/>
    <cellStyle name="20% - Énfasis6 17 2 3 2 2 2" xfId="17248" xr:uid="{68816696-765A-492C-AE94-56E75493F57E}"/>
    <cellStyle name="20% - Énfasis6 17 2 3 2 3" xfId="17249" xr:uid="{86E9063A-12D8-46A1-9E2C-D976A56FB9D6}"/>
    <cellStyle name="20% - Énfasis6 17 2 3 3" xfId="17250" xr:uid="{66646A44-235F-4BFD-86E7-6FF09F25020A}"/>
    <cellStyle name="20% - Énfasis6 17 2 3 3 2" xfId="17251" xr:uid="{F27C2046-A518-4C73-8B9B-A7E2EEC36F33}"/>
    <cellStyle name="20% - Énfasis6 17 2 3 4" xfId="17252" xr:uid="{97C87BBC-4540-445E-BD17-ED25EA9BF51A}"/>
    <cellStyle name="20% - Énfasis6 17 2 4" xfId="17253" xr:uid="{CA3E51A8-2D83-4059-80B3-3037FB454927}"/>
    <cellStyle name="20% - Énfasis6 17 2 4 2" xfId="17254" xr:uid="{2FDAE8E3-86F7-4068-BE12-DD4DF15F05AA}"/>
    <cellStyle name="20% - Énfasis6 17 2 4 2 2" xfId="17255" xr:uid="{006CAEA0-69F5-48AD-A098-BE43FD57A784}"/>
    <cellStyle name="20% - Énfasis6 17 2 4 3" xfId="17256" xr:uid="{5ED0F0A9-DDA1-404F-88DE-50DB9B94DCD1}"/>
    <cellStyle name="20% - Énfasis6 17 2 5" xfId="17257" xr:uid="{C3CFA5CC-0C7D-47BF-BF73-E242BE9A7008}"/>
    <cellStyle name="20% - Énfasis6 17 2 5 2" xfId="17258" xr:uid="{D76337D9-52C4-4B9E-AB04-58BA72197327}"/>
    <cellStyle name="20% - Énfasis6 17 2 6" xfId="17259" xr:uid="{2595BC44-5CF3-48AE-9428-E13AA5E7C08B}"/>
    <cellStyle name="20% - Énfasis6 17 3" xfId="17260" xr:uid="{54B846CE-B21E-48D7-9327-21AF8D346B8D}"/>
    <cellStyle name="20% - Énfasis6 17 3 2" xfId="17261" xr:uid="{2167C3A1-5CDE-4903-8619-44861469082E}"/>
    <cellStyle name="20% - Énfasis6 17 3 2 2" xfId="17262" xr:uid="{B48EE221-0BB5-47DF-81B7-B9EBD22E8FA0}"/>
    <cellStyle name="20% - Énfasis6 17 3 2 2 2" xfId="17263" xr:uid="{F997A200-3412-4B48-80EF-E1A00C7184C8}"/>
    <cellStyle name="20% - Énfasis6 17 3 2 2 2 2" xfId="17264" xr:uid="{E5466349-82E0-47C5-A95A-556DB1438C50}"/>
    <cellStyle name="20% - Énfasis6 17 3 2 2 3" xfId="17265" xr:uid="{72FE2CEB-E8F0-45D9-9A8E-339E37B80EB4}"/>
    <cellStyle name="20% - Énfasis6 17 3 2 3" xfId="17266" xr:uid="{6E5B4C20-9178-4712-93B5-E606364FBD15}"/>
    <cellStyle name="20% - Énfasis6 17 3 2 3 2" xfId="17267" xr:uid="{56D5F1F9-5A49-4E8E-BF01-8B54D826CE0A}"/>
    <cellStyle name="20% - Énfasis6 17 3 2 4" xfId="17268" xr:uid="{71B653F8-17AC-4BF9-8504-4B5BD3E51EAB}"/>
    <cellStyle name="20% - Énfasis6 17 3 3" xfId="17269" xr:uid="{0495BA58-49E9-46BB-B16D-FC48A4B64DFF}"/>
    <cellStyle name="20% - Énfasis6 17 3 3 2" xfId="17270" xr:uid="{D461E3C4-4BB0-4B4D-93B3-6CD0E3D36F3B}"/>
    <cellStyle name="20% - Énfasis6 17 3 3 2 2" xfId="17271" xr:uid="{9223F99B-5CBC-49DB-B5A0-A2E592C1BFB2}"/>
    <cellStyle name="20% - Énfasis6 17 3 3 3" xfId="17272" xr:uid="{9D5F791C-050C-48A0-B847-D63A252D8042}"/>
    <cellStyle name="20% - Énfasis6 17 3 4" xfId="17273" xr:uid="{4403B2D7-D3A6-4521-AB09-609638300315}"/>
    <cellStyle name="20% - Énfasis6 17 3 4 2" xfId="17274" xr:uid="{9B018EE9-5195-443C-AEE5-0794626A10FF}"/>
    <cellStyle name="20% - Énfasis6 17 3 5" xfId="17275" xr:uid="{ED8A428D-ACFC-450B-A673-7CA5522A8638}"/>
    <cellStyle name="20% - Énfasis6 17 4" xfId="17276" xr:uid="{254C4482-972C-4FB2-9CD9-1A5B81EA55A9}"/>
    <cellStyle name="20% - Énfasis6 17 4 2" xfId="17277" xr:uid="{94700A0E-30C7-4B8F-8187-E40ADBAAD3E4}"/>
    <cellStyle name="20% - Énfasis6 17 4 2 2" xfId="17278" xr:uid="{BD55FBCB-E75D-412B-8B74-4D3DA8F4D590}"/>
    <cellStyle name="20% - Énfasis6 17 4 2 2 2" xfId="17279" xr:uid="{262A14E8-23B3-4563-914E-910E55A9F20E}"/>
    <cellStyle name="20% - Énfasis6 17 4 2 3" xfId="17280" xr:uid="{0444C611-918B-4101-9D51-490838E4C4A6}"/>
    <cellStyle name="20% - Énfasis6 17 4 3" xfId="17281" xr:uid="{AE0A1B33-6BA1-4806-BA4A-6E5A11BC6DD7}"/>
    <cellStyle name="20% - Énfasis6 17 4 3 2" xfId="17282" xr:uid="{1039A46E-FB83-40C9-A5AC-C85F84DF51EF}"/>
    <cellStyle name="20% - Énfasis6 17 4 4" xfId="17283" xr:uid="{C16ECECE-A7E3-4503-A1A7-F22829DDA9B0}"/>
    <cellStyle name="20% - Énfasis6 17 5" xfId="17284" xr:uid="{4C9DE3F6-1186-4E07-89D3-B1FCC0DB95B0}"/>
    <cellStyle name="20% - Énfasis6 17 5 2" xfId="17285" xr:uid="{02AE4A89-729D-4B60-8C7F-08A14039B582}"/>
    <cellStyle name="20% - Énfasis6 17 5 2 2" xfId="17286" xr:uid="{E31446A5-D0E9-4EDB-A2EC-2459DD608A89}"/>
    <cellStyle name="20% - Énfasis6 17 5 3" xfId="17287" xr:uid="{08522FFA-8D6B-457B-9519-E7C6E0B44DEB}"/>
    <cellStyle name="20% - Énfasis6 17 6" xfId="17288" xr:uid="{B1903D52-6F67-4231-9F07-4EA389D198E1}"/>
    <cellStyle name="20% - Énfasis6 17 6 2" xfId="17289" xr:uid="{F25005CE-DD8A-4B46-967B-480549AEAE38}"/>
    <cellStyle name="20% - Énfasis6 17 7" xfId="17290" xr:uid="{30915C32-80B6-4EF1-BF0A-57625BD2A1D4}"/>
    <cellStyle name="20% - Énfasis6 18" xfId="17291" xr:uid="{3C7B62F5-1DCA-4ECA-8F7F-275BB39CE047}"/>
    <cellStyle name="20% - Énfasis6 18 2" xfId="17292" xr:uid="{74FE692B-F1D8-4694-A8DD-F3FA45AD1054}"/>
    <cellStyle name="20% - Énfasis6 18 2 2" xfId="17293" xr:uid="{5913FF64-9029-4D90-BAD4-B9E398B66D70}"/>
    <cellStyle name="20% - Énfasis6 18 2 2 2" xfId="17294" xr:uid="{13C2BE29-10F4-480E-A326-6E2BBC68261D}"/>
    <cellStyle name="20% - Énfasis6 18 2 2 2 2" xfId="17295" xr:uid="{D1245C94-F795-40C4-B90B-6CFBCD6ABEA0}"/>
    <cellStyle name="20% - Énfasis6 18 2 2 2 2 2" xfId="17296" xr:uid="{87138615-E92D-4025-8A00-313F68B56FD0}"/>
    <cellStyle name="20% - Énfasis6 18 2 2 2 3" xfId="17297" xr:uid="{E90866D1-6785-46A9-BFAB-7D8E8129D092}"/>
    <cellStyle name="20% - Énfasis6 18 2 2 3" xfId="17298" xr:uid="{4AB91A24-B124-4217-9623-99A8FD8797EA}"/>
    <cellStyle name="20% - Énfasis6 18 2 2 3 2" xfId="17299" xr:uid="{C48537CD-2D1E-4E0B-ACE3-F6D29615D141}"/>
    <cellStyle name="20% - Énfasis6 18 2 2 4" xfId="17300" xr:uid="{5F8891EA-0CD5-4345-A6AF-C71C1FCA3503}"/>
    <cellStyle name="20% - Énfasis6 18 2 3" xfId="17301" xr:uid="{F56816FA-25CE-44AD-920B-B1693B0F9398}"/>
    <cellStyle name="20% - Énfasis6 18 2 3 2" xfId="17302" xr:uid="{5FF587F4-9076-4B47-9659-F81AB4A5E63B}"/>
    <cellStyle name="20% - Énfasis6 18 2 3 2 2" xfId="17303" xr:uid="{17D4DE3C-66E0-42D0-9921-DACEADB7B756}"/>
    <cellStyle name="20% - Énfasis6 18 2 3 3" xfId="17304" xr:uid="{0A60D4D6-D9ED-452F-9B9E-0C08D2DA4C2B}"/>
    <cellStyle name="20% - Énfasis6 18 2 4" xfId="17305" xr:uid="{082FB759-157B-48ED-A2F2-88D45F54C6FA}"/>
    <cellStyle name="20% - Énfasis6 18 2 4 2" xfId="17306" xr:uid="{05617F1F-62E4-40A7-999F-DE5D6489891C}"/>
    <cellStyle name="20% - Énfasis6 18 2 5" xfId="17307" xr:uid="{BA95B4F8-C54D-4311-97C3-4FF882AD8194}"/>
    <cellStyle name="20% - Énfasis6 18 3" xfId="17308" xr:uid="{D48B0906-F7FE-4597-8C6F-716518B5A8A3}"/>
    <cellStyle name="20% - Énfasis6 18 3 2" xfId="17309" xr:uid="{9BD1D2A5-4640-4C3D-9378-C4B693A49929}"/>
    <cellStyle name="20% - Énfasis6 18 3 2 2" xfId="17310" xr:uid="{C8695A86-0B03-4310-807E-0AD3BB13E8D6}"/>
    <cellStyle name="20% - Énfasis6 18 3 2 2 2" xfId="17311" xr:uid="{2ED37C20-AB5F-45EA-BF58-964C24A918E8}"/>
    <cellStyle name="20% - Énfasis6 18 3 2 3" xfId="17312" xr:uid="{6142BA71-7440-4842-BA26-EE419A928FB4}"/>
    <cellStyle name="20% - Énfasis6 18 3 3" xfId="17313" xr:uid="{1E7C537A-519C-4090-BCD7-00E9C4F82E28}"/>
    <cellStyle name="20% - Énfasis6 18 3 3 2" xfId="17314" xr:uid="{F3A07348-F03A-4E88-B65C-F5F72355270C}"/>
    <cellStyle name="20% - Énfasis6 18 3 4" xfId="17315" xr:uid="{7A59E970-50EF-4CAC-91E8-1D455C5E6574}"/>
    <cellStyle name="20% - Énfasis6 18 4" xfId="17316" xr:uid="{5D9562CA-ECE8-445A-8A61-F47ACFBBB78F}"/>
    <cellStyle name="20% - Énfasis6 18 4 2" xfId="17317" xr:uid="{582A495C-E9D8-4127-BFA1-0690F7F92D2C}"/>
    <cellStyle name="20% - Énfasis6 18 4 2 2" xfId="17318" xr:uid="{CCEA2C53-6B72-49A3-A3F5-263545BB41A0}"/>
    <cellStyle name="20% - Énfasis6 18 4 3" xfId="17319" xr:uid="{D093AFE0-7F48-4CC4-A78B-B023A2295E1E}"/>
    <cellStyle name="20% - Énfasis6 18 5" xfId="17320" xr:uid="{5337410B-C64E-49C0-9A81-32B5B095C4AB}"/>
    <cellStyle name="20% - Énfasis6 18 5 2" xfId="17321" xr:uid="{83F8D226-9247-4DFD-AA1D-09CBD41424F4}"/>
    <cellStyle name="20% - Énfasis6 18 6" xfId="17322" xr:uid="{02264A70-F0C0-4EED-863C-5CAD3E0124E4}"/>
    <cellStyle name="20% - Énfasis6 19" xfId="17323" xr:uid="{36D76CA2-FF2F-410A-8CDE-95ACCF134DA9}"/>
    <cellStyle name="20% - Énfasis6 19 2" xfId="17324" xr:uid="{E23CE4EF-3218-4374-A351-DDA7BF72F78B}"/>
    <cellStyle name="20% - Énfasis6 19 2 2" xfId="17325" xr:uid="{1C261E15-6B1D-442F-9E01-C09BF7F4D984}"/>
    <cellStyle name="20% - Énfasis6 19 2 2 2" xfId="17326" xr:uid="{A9CDC517-F86E-4768-BF7E-64917E1B6986}"/>
    <cellStyle name="20% - Énfasis6 19 2 2 2 2" xfId="17327" xr:uid="{E688A1C5-3A38-44A7-B4AE-90C976C67970}"/>
    <cellStyle name="20% - Énfasis6 19 2 2 3" xfId="17328" xr:uid="{65E816D4-7324-4C8A-AC82-9AE7E8DC4CD2}"/>
    <cellStyle name="20% - Énfasis6 19 2 3" xfId="17329" xr:uid="{10A25566-A7C6-4FC4-B21A-999A2D004006}"/>
    <cellStyle name="20% - Énfasis6 19 2 3 2" xfId="17330" xr:uid="{7D12940F-1045-4C9A-B227-CA5B6CE69069}"/>
    <cellStyle name="20% - Énfasis6 19 2 4" xfId="17331" xr:uid="{69EAB9EC-0ED6-44E7-ABF1-4BF73F320579}"/>
    <cellStyle name="20% - Énfasis6 19 3" xfId="17332" xr:uid="{37669317-F59D-4B52-B7EE-022A28E04528}"/>
    <cellStyle name="20% - Énfasis6 19 3 2" xfId="17333" xr:uid="{28C479E8-850F-488C-BA2D-F502D1210664}"/>
    <cellStyle name="20% - Énfasis6 19 3 2 2" xfId="17334" xr:uid="{EB0FAF09-01EF-49CD-80B0-DDEEC88FDB3E}"/>
    <cellStyle name="20% - Énfasis6 19 3 3" xfId="17335" xr:uid="{F5976B11-450C-4780-A8C5-744C0103C873}"/>
    <cellStyle name="20% - Énfasis6 19 4" xfId="17336" xr:uid="{DB7793D8-0322-4BBA-B619-4AFF0EF05369}"/>
    <cellStyle name="20% - Énfasis6 19 4 2" xfId="17337" xr:uid="{90198BAE-71A8-4998-9B66-8E415D94ACF6}"/>
    <cellStyle name="20% - Énfasis6 19 5" xfId="17338" xr:uid="{00F846DE-EAAE-425F-8F17-C453D533EC43}"/>
    <cellStyle name="20% - Énfasis6 2" xfId="14" xr:uid="{857DDAAB-00A2-4363-B39A-B4F18190D117}"/>
    <cellStyle name="20% - Énfasis6 2 10" xfId="17340" xr:uid="{D261A017-107C-41C7-8C55-324A5998E74F}"/>
    <cellStyle name="20% - Énfasis6 2 10 2" xfId="17341" xr:uid="{B827B9B7-5FA4-4815-AE56-17F20F8BA8C6}"/>
    <cellStyle name="20% - Énfasis6 2 10 2 2" xfId="17342" xr:uid="{3BDD2062-25DB-46CC-911F-DC8AA4319623}"/>
    <cellStyle name="20% - Énfasis6 2 10 2 2 2" xfId="17343" xr:uid="{1C6250EA-11E8-4FFB-A262-C3D73F14A2BD}"/>
    <cellStyle name="20% - Énfasis6 2 10 2 2 2 2" xfId="17344" xr:uid="{8B1F7B56-9076-4C17-87D4-6D5867340820}"/>
    <cellStyle name="20% - Énfasis6 2 10 2 2 2 2 2" xfId="17345" xr:uid="{8C49CCCE-62CC-4704-B9C8-11DE6DD7859B}"/>
    <cellStyle name="20% - Énfasis6 2 10 2 2 2 2 2 2" xfId="17346" xr:uid="{C9552B23-2C4E-4F98-BA80-D35F92C73461}"/>
    <cellStyle name="20% - Énfasis6 2 10 2 2 2 2 3" xfId="17347" xr:uid="{5916068F-3AC2-4A44-9B80-0FF0CD46CBCF}"/>
    <cellStyle name="20% - Énfasis6 2 10 2 2 2 3" xfId="17348" xr:uid="{1F2428DC-7A93-4A48-B120-3EF667C2A89A}"/>
    <cellStyle name="20% - Énfasis6 2 10 2 2 2 3 2" xfId="17349" xr:uid="{8916C1EA-C274-47E6-99C2-0B4CC0778FC0}"/>
    <cellStyle name="20% - Énfasis6 2 10 2 2 2 4" xfId="17350" xr:uid="{96C6F2F9-5D5F-4DEE-8FE4-E8B671249241}"/>
    <cellStyle name="20% - Énfasis6 2 10 2 2 3" xfId="17351" xr:uid="{B984A060-8D6E-4031-90DC-6A96FF8A6072}"/>
    <cellStyle name="20% - Énfasis6 2 10 2 2 3 2" xfId="17352" xr:uid="{5A2D779A-5029-4060-8F7C-155E5F690594}"/>
    <cellStyle name="20% - Énfasis6 2 10 2 2 3 2 2" xfId="17353" xr:uid="{A788A07F-BD5C-413E-A6BE-E5879718067D}"/>
    <cellStyle name="20% - Énfasis6 2 10 2 2 3 3" xfId="17354" xr:uid="{75C4749B-F8C3-429D-AAD6-E98B544FDACD}"/>
    <cellStyle name="20% - Énfasis6 2 10 2 2 4" xfId="17355" xr:uid="{D4C169D6-5F3C-45C3-8EA4-FD3EF826E97B}"/>
    <cellStyle name="20% - Énfasis6 2 10 2 2 4 2" xfId="17356" xr:uid="{732FB9FF-3ED0-4486-BD47-337C782F2BE3}"/>
    <cellStyle name="20% - Énfasis6 2 10 2 2 5" xfId="17357" xr:uid="{116F7CA1-6BB2-4FBE-A575-2B4386F1301B}"/>
    <cellStyle name="20% - Énfasis6 2 10 2 3" xfId="17358" xr:uid="{F412ABE6-8478-4512-A6F0-8EFAF1AA973B}"/>
    <cellStyle name="20% - Énfasis6 2 10 2 3 2" xfId="17359" xr:uid="{E1380CC6-E119-449C-9A52-F12FE3822C69}"/>
    <cellStyle name="20% - Énfasis6 2 10 2 3 2 2" xfId="17360" xr:uid="{83D1B963-8846-4691-ACBF-A9F6548C240B}"/>
    <cellStyle name="20% - Énfasis6 2 10 2 3 2 2 2" xfId="17361" xr:uid="{F6B69158-FF09-46B5-A224-CDACD2900B1E}"/>
    <cellStyle name="20% - Énfasis6 2 10 2 3 2 3" xfId="17362" xr:uid="{13C8B75C-BE0E-43F2-A941-119C54AEC8CE}"/>
    <cellStyle name="20% - Énfasis6 2 10 2 3 3" xfId="17363" xr:uid="{77063B45-9340-44BB-A978-575DE1FC50A4}"/>
    <cellStyle name="20% - Énfasis6 2 10 2 3 3 2" xfId="17364" xr:uid="{61B85BED-4C67-4382-B7E7-FB2E8E8FB701}"/>
    <cellStyle name="20% - Énfasis6 2 10 2 3 4" xfId="17365" xr:uid="{47B135D0-0DAE-46A9-B0AC-1D58CE8A36B1}"/>
    <cellStyle name="20% - Énfasis6 2 10 2 4" xfId="17366" xr:uid="{D5A4952E-BCF7-4586-BDDE-3244B1A3DFA9}"/>
    <cellStyle name="20% - Énfasis6 2 10 2 4 2" xfId="17367" xr:uid="{E461FD54-236F-4C51-852C-E63CC816B281}"/>
    <cellStyle name="20% - Énfasis6 2 10 2 4 2 2" xfId="17368" xr:uid="{64478DBF-2EDB-4F1F-B8BC-71038B924564}"/>
    <cellStyle name="20% - Énfasis6 2 10 2 4 3" xfId="17369" xr:uid="{6CC2DC82-56AD-4C43-A6E8-5E829EB11FD7}"/>
    <cellStyle name="20% - Énfasis6 2 10 2 5" xfId="17370" xr:uid="{7A4C4F99-A2F6-444B-BC01-7920ABD0516B}"/>
    <cellStyle name="20% - Énfasis6 2 10 2 5 2" xfId="17371" xr:uid="{8BD336FC-039C-46EC-8998-2C3C614479BE}"/>
    <cellStyle name="20% - Énfasis6 2 10 2 6" xfId="17372" xr:uid="{E3FFB3EE-3BEE-4B95-90F4-12E87715060B}"/>
    <cellStyle name="20% - Énfasis6 2 10 3" xfId="17373" xr:uid="{EE5E38E1-4A99-420E-A957-E3A6C2A48CC2}"/>
    <cellStyle name="20% - Énfasis6 2 10 3 2" xfId="17374" xr:uid="{DEBF9BB5-B0F9-472C-92CD-2E4602BEA30C}"/>
    <cellStyle name="20% - Énfasis6 2 10 3 2 2" xfId="17375" xr:uid="{4EDC8406-4D25-4E5E-A0F3-4D2E389B99DA}"/>
    <cellStyle name="20% - Énfasis6 2 10 3 2 2 2" xfId="17376" xr:uid="{C0C07A43-DDCB-4B6A-BA04-AFD3C0EFCF74}"/>
    <cellStyle name="20% - Énfasis6 2 10 3 2 2 2 2" xfId="17377" xr:uid="{F3C483D3-9803-49F3-AC62-3C0C8F429C19}"/>
    <cellStyle name="20% - Énfasis6 2 10 3 2 2 3" xfId="17378" xr:uid="{0F8B046B-1338-45E4-B348-06CF4235ECB7}"/>
    <cellStyle name="20% - Énfasis6 2 10 3 2 3" xfId="17379" xr:uid="{78EF312C-7068-4C01-844E-E42025D7A3D1}"/>
    <cellStyle name="20% - Énfasis6 2 10 3 2 3 2" xfId="17380" xr:uid="{450CDC61-3B5F-440D-BC35-7FF691C0227F}"/>
    <cellStyle name="20% - Énfasis6 2 10 3 2 4" xfId="17381" xr:uid="{2304B28E-EA72-424B-BAD1-E5493FF654ED}"/>
    <cellStyle name="20% - Énfasis6 2 10 3 3" xfId="17382" xr:uid="{B0D1FA35-3A10-4D10-9D09-543D4969423B}"/>
    <cellStyle name="20% - Énfasis6 2 10 3 3 2" xfId="17383" xr:uid="{8CAAA741-A05A-4C7D-B577-E61900B11CE3}"/>
    <cellStyle name="20% - Énfasis6 2 10 3 3 2 2" xfId="17384" xr:uid="{29EF61F4-4616-4E2D-B0FF-6404249BE091}"/>
    <cellStyle name="20% - Énfasis6 2 10 3 3 3" xfId="17385" xr:uid="{B37A9D8F-D761-4BE6-B386-2A0FDFE51030}"/>
    <cellStyle name="20% - Énfasis6 2 10 3 4" xfId="17386" xr:uid="{792C77C2-C09B-4534-B196-5AD78C6BF434}"/>
    <cellStyle name="20% - Énfasis6 2 10 3 4 2" xfId="17387" xr:uid="{C89093BA-6745-4C43-8917-962A13E6288E}"/>
    <cellStyle name="20% - Énfasis6 2 10 3 5" xfId="17388" xr:uid="{23676DAB-E0BD-42BA-8AC7-C4C60C65F8E2}"/>
    <cellStyle name="20% - Énfasis6 2 10 4" xfId="17389" xr:uid="{1D25CF29-6172-4748-9EB2-8CDBF8E69D4A}"/>
    <cellStyle name="20% - Énfasis6 2 10 4 2" xfId="17390" xr:uid="{CE050598-38C4-4967-AEDE-0AEE8001DF18}"/>
    <cellStyle name="20% - Énfasis6 2 10 4 2 2" xfId="17391" xr:uid="{B0609B53-4D4A-4A88-9BB4-5D2BA8611C22}"/>
    <cellStyle name="20% - Énfasis6 2 10 4 2 2 2" xfId="17392" xr:uid="{2FE337D6-3F2B-40D2-8A8B-4D748FAD2996}"/>
    <cellStyle name="20% - Énfasis6 2 10 4 2 3" xfId="17393" xr:uid="{E6F7DC59-AF87-4585-9F25-A294BBEEA34E}"/>
    <cellStyle name="20% - Énfasis6 2 10 4 3" xfId="17394" xr:uid="{0B0CFF22-1C5C-433C-8653-CE2F89FC1C10}"/>
    <cellStyle name="20% - Énfasis6 2 10 4 3 2" xfId="17395" xr:uid="{30B21141-6625-470B-8C59-6A6E757E5FCC}"/>
    <cellStyle name="20% - Énfasis6 2 10 4 4" xfId="17396" xr:uid="{3EC254E8-8FB6-4BD8-AEE0-44E8A9696CD5}"/>
    <cellStyle name="20% - Énfasis6 2 10 5" xfId="17397" xr:uid="{F69B577E-C181-4E0A-84B0-82AA1AF936E7}"/>
    <cellStyle name="20% - Énfasis6 2 10 5 2" xfId="17398" xr:uid="{E301B8A9-C4D5-45C8-8CBA-5E0A10E52020}"/>
    <cellStyle name="20% - Énfasis6 2 10 5 2 2" xfId="17399" xr:uid="{26B5CAC2-DCAD-4537-93F2-8FDFF36C1A2B}"/>
    <cellStyle name="20% - Énfasis6 2 10 5 3" xfId="17400" xr:uid="{D558AD99-9E33-4572-BA0E-ED6607D121A5}"/>
    <cellStyle name="20% - Énfasis6 2 10 6" xfId="17401" xr:uid="{3020BA70-9F13-46D0-9156-40BCB5B979FD}"/>
    <cellStyle name="20% - Énfasis6 2 10 6 2" xfId="17402" xr:uid="{E880980F-DBC7-4CD9-8488-08E30F140FEA}"/>
    <cellStyle name="20% - Énfasis6 2 10 7" xfId="17403" xr:uid="{AE1938E8-5F99-4C81-82B8-8D459B9E9624}"/>
    <cellStyle name="20% - Énfasis6 2 11" xfId="17404" xr:uid="{B68CEA63-C873-448C-8CED-9C0920417798}"/>
    <cellStyle name="20% - Énfasis6 2 11 2" xfId="17405" xr:uid="{57E8E8C5-BCC0-4BC5-8AED-F4A51DF99CDB}"/>
    <cellStyle name="20% - Énfasis6 2 11 2 2" xfId="17406" xr:uid="{586D77DD-B754-4CDF-962D-3FF60331C29B}"/>
    <cellStyle name="20% - Énfasis6 2 11 2 2 2" xfId="17407" xr:uid="{7A1D10CF-51FA-4798-95A1-9DA4C2ACDDCD}"/>
    <cellStyle name="20% - Énfasis6 2 11 2 2 2 2" xfId="17408" xr:uid="{8968653C-B23B-4810-987F-C67098F842E9}"/>
    <cellStyle name="20% - Énfasis6 2 11 2 2 2 2 2" xfId="17409" xr:uid="{784DBF37-0779-48B0-8CE1-E020D3AF7E61}"/>
    <cellStyle name="20% - Énfasis6 2 11 2 2 2 2 2 2" xfId="17410" xr:uid="{01AAA58C-12A7-4932-BCFA-68411524635E}"/>
    <cellStyle name="20% - Énfasis6 2 11 2 2 2 2 3" xfId="17411" xr:uid="{E354CF49-0A65-43E0-A7C2-573F680F7021}"/>
    <cellStyle name="20% - Énfasis6 2 11 2 2 2 3" xfId="17412" xr:uid="{F17E1E43-EFA0-49D3-9B15-E2B3555933B1}"/>
    <cellStyle name="20% - Énfasis6 2 11 2 2 2 3 2" xfId="17413" xr:uid="{6E9AFA9B-ADD8-4730-B254-64841888AA02}"/>
    <cellStyle name="20% - Énfasis6 2 11 2 2 2 4" xfId="17414" xr:uid="{EDE7C456-7C4B-4892-8F85-6E1868290976}"/>
    <cellStyle name="20% - Énfasis6 2 11 2 2 3" xfId="17415" xr:uid="{94C2EAB0-067C-49A2-9880-A4DF0F7B6738}"/>
    <cellStyle name="20% - Énfasis6 2 11 2 2 3 2" xfId="17416" xr:uid="{812EEFC7-061E-4065-8ADF-8B28BE2706CD}"/>
    <cellStyle name="20% - Énfasis6 2 11 2 2 3 2 2" xfId="17417" xr:uid="{758626B6-BF78-40CB-A323-9F0B6648C873}"/>
    <cellStyle name="20% - Énfasis6 2 11 2 2 3 3" xfId="17418" xr:uid="{DFC42E0A-09BA-447B-A34A-B73F84B749A5}"/>
    <cellStyle name="20% - Énfasis6 2 11 2 2 4" xfId="17419" xr:uid="{DFED241B-8437-4720-AFEE-3E0623A90F83}"/>
    <cellStyle name="20% - Énfasis6 2 11 2 2 4 2" xfId="17420" xr:uid="{6C63D449-6454-46F9-B5F5-C034491206F4}"/>
    <cellStyle name="20% - Énfasis6 2 11 2 2 5" xfId="17421" xr:uid="{FBA95B99-E307-45FB-8A7C-31D4603F8208}"/>
    <cellStyle name="20% - Énfasis6 2 11 2 3" xfId="17422" xr:uid="{9FD83179-B40C-4635-B2FB-FEA07FA0C87B}"/>
    <cellStyle name="20% - Énfasis6 2 11 2 3 2" xfId="17423" xr:uid="{9B7B7067-9A6C-45FB-B83B-DAB77653F9EE}"/>
    <cellStyle name="20% - Énfasis6 2 11 2 3 2 2" xfId="17424" xr:uid="{480715B6-3824-4B39-B1F0-9099ABD5C752}"/>
    <cellStyle name="20% - Énfasis6 2 11 2 3 2 2 2" xfId="17425" xr:uid="{945E438A-8624-4D05-90CD-C00E4AC03B15}"/>
    <cellStyle name="20% - Énfasis6 2 11 2 3 2 3" xfId="17426" xr:uid="{31940C39-453A-4817-B09E-BB05F3A2C523}"/>
    <cellStyle name="20% - Énfasis6 2 11 2 3 3" xfId="17427" xr:uid="{A4ED0BC4-CA50-4247-B9A5-7F5997F7D6AF}"/>
    <cellStyle name="20% - Énfasis6 2 11 2 3 3 2" xfId="17428" xr:uid="{DC8509A1-4608-4517-96D7-18841BD4A12C}"/>
    <cellStyle name="20% - Énfasis6 2 11 2 3 4" xfId="17429" xr:uid="{1A0D5EAD-F732-493D-9D43-0B2E566965B9}"/>
    <cellStyle name="20% - Énfasis6 2 11 2 4" xfId="17430" xr:uid="{191C163D-2E07-403B-B54B-AF308050EC7C}"/>
    <cellStyle name="20% - Énfasis6 2 11 2 4 2" xfId="17431" xr:uid="{8123153A-7761-4BFE-A23C-2964952C3B5F}"/>
    <cellStyle name="20% - Énfasis6 2 11 2 4 2 2" xfId="17432" xr:uid="{1FA1CFFC-E3F8-4008-AFF9-47033A792464}"/>
    <cellStyle name="20% - Énfasis6 2 11 2 4 3" xfId="17433" xr:uid="{FF7D2139-9E92-46AB-A0EA-278746E8F5F5}"/>
    <cellStyle name="20% - Énfasis6 2 11 2 5" xfId="17434" xr:uid="{906DF264-777A-4BDB-A086-31196C177E96}"/>
    <cellStyle name="20% - Énfasis6 2 11 2 5 2" xfId="17435" xr:uid="{ABF7EFAD-CBF0-416B-8178-F97F2C2839EB}"/>
    <cellStyle name="20% - Énfasis6 2 11 2 6" xfId="17436" xr:uid="{E8C7B3BC-8345-4B88-8749-397D1AC097C1}"/>
    <cellStyle name="20% - Énfasis6 2 11 3" xfId="17437" xr:uid="{AA85A569-0F54-496D-A3CE-189D310A2328}"/>
    <cellStyle name="20% - Énfasis6 2 11 3 2" xfId="17438" xr:uid="{1A9859A6-3511-45A1-B14D-E3F3EE8F1B16}"/>
    <cellStyle name="20% - Énfasis6 2 11 3 2 2" xfId="17439" xr:uid="{6B347808-66BE-442B-B781-A6C0573FE431}"/>
    <cellStyle name="20% - Énfasis6 2 11 3 2 2 2" xfId="17440" xr:uid="{F051A783-D390-4AC9-8FEE-83265E2818AC}"/>
    <cellStyle name="20% - Énfasis6 2 11 3 2 2 2 2" xfId="17441" xr:uid="{6EFA68F0-0846-4315-93E2-0665973EDFE9}"/>
    <cellStyle name="20% - Énfasis6 2 11 3 2 2 3" xfId="17442" xr:uid="{8A13F415-B09E-4970-AE7F-8B097DE67920}"/>
    <cellStyle name="20% - Énfasis6 2 11 3 2 3" xfId="17443" xr:uid="{39AED2F1-BC4F-46AE-9364-4C835A32209C}"/>
    <cellStyle name="20% - Énfasis6 2 11 3 2 3 2" xfId="17444" xr:uid="{E55276D7-C65E-46B9-AAC9-98958587F772}"/>
    <cellStyle name="20% - Énfasis6 2 11 3 2 4" xfId="17445" xr:uid="{62A4EA25-9C6E-45BB-BF6F-1D03394E34FB}"/>
    <cellStyle name="20% - Énfasis6 2 11 3 3" xfId="17446" xr:uid="{1B73FFA9-16B5-4855-A774-E2851B15179A}"/>
    <cellStyle name="20% - Énfasis6 2 11 3 3 2" xfId="17447" xr:uid="{1D78855A-CEF7-44C3-BF22-9BEDE39430A5}"/>
    <cellStyle name="20% - Énfasis6 2 11 3 3 2 2" xfId="17448" xr:uid="{7EF57237-170D-4E03-89CE-4F1503E202D5}"/>
    <cellStyle name="20% - Énfasis6 2 11 3 3 3" xfId="17449" xr:uid="{6804D199-8C95-4636-9683-541CB02A079B}"/>
    <cellStyle name="20% - Énfasis6 2 11 3 4" xfId="17450" xr:uid="{A78B0CB6-90BC-4069-9562-6809F80E7901}"/>
    <cellStyle name="20% - Énfasis6 2 11 3 4 2" xfId="17451" xr:uid="{36A7D5DF-1785-438A-B347-1033F202E1E6}"/>
    <cellStyle name="20% - Énfasis6 2 11 3 5" xfId="17452" xr:uid="{1BA809EC-4DF3-4245-9BEA-38254C6003D6}"/>
    <cellStyle name="20% - Énfasis6 2 11 4" xfId="17453" xr:uid="{E329EAA5-77B3-4571-A118-2197FFBB6C62}"/>
    <cellStyle name="20% - Énfasis6 2 11 4 2" xfId="17454" xr:uid="{626A4AD5-245A-4D82-AB8A-6E116E35FDC8}"/>
    <cellStyle name="20% - Énfasis6 2 11 4 2 2" xfId="17455" xr:uid="{273F853A-EB1F-4983-869B-8E5A0540B43F}"/>
    <cellStyle name="20% - Énfasis6 2 11 4 2 2 2" xfId="17456" xr:uid="{92A59F70-7C8D-4E0A-8649-76DC0D4B66F4}"/>
    <cellStyle name="20% - Énfasis6 2 11 4 2 3" xfId="17457" xr:uid="{54895FF0-7EAA-486E-9BA3-9B8758DBBC70}"/>
    <cellStyle name="20% - Énfasis6 2 11 4 3" xfId="17458" xr:uid="{29D34A89-5DC1-4AD1-B7B4-4CAF6A63F821}"/>
    <cellStyle name="20% - Énfasis6 2 11 4 3 2" xfId="17459" xr:uid="{3E5D7105-E02B-411D-9AEF-4A4BB816A399}"/>
    <cellStyle name="20% - Énfasis6 2 11 4 4" xfId="17460" xr:uid="{33F2040F-AF76-4ADE-AFFF-9F3B156CC461}"/>
    <cellStyle name="20% - Énfasis6 2 11 5" xfId="17461" xr:uid="{BDBCDD78-31EF-4C2C-A564-D427F5D73A59}"/>
    <cellStyle name="20% - Énfasis6 2 11 5 2" xfId="17462" xr:uid="{8761A514-FF8C-4B90-927D-2633E2FA3C48}"/>
    <cellStyle name="20% - Énfasis6 2 11 5 2 2" xfId="17463" xr:uid="{AF74515A-5F12-4968-B869-7CDC9F001C9A}"/>
    <cellStyle name="20% - Énfasis6 2 11 5 3" xfId="17464" xr:uid="{DAB1F64C-F109-495B-86A7-A56398EF4543}"/>
    <cellStyle name="20% - Énfasis6 2 11 6" xfId="17465" xr:uid="{A27C97A3-BB0F-4E81-BF9B-3C2D4A89E494}"/>
    <cellStyle name="20% - Énfasis6 2 11 6 2" xfId="17466" xr:uid="{D290FDC1-879F-4636-B43B-00298FB8AAFF}"/>
    <cellStyle name="20% - Énfasis6 2 11 7" xfId="17467" xr:uid="{D9F0909A-A6D6-420D-BC18-9A07FF677F26}"/>
    <cellStyle name="20% - Énfasis6 2 12" xfId="17468" xr:uid="{C357FDD2-F8C5-4053-ACBF-746F637C2104}"/>
    <cellStyle name="20% - Énfasis6 2 12 2" xfId="17469" xr:uid="{F8FA5A53-20EE-4A9B-9662-71EA571C2E32}"/>
    <cellStyle name="20% - Énfasis6 2 12 2 2" xfId="17470" xr:uid="{83E47D5E-3011-4DF2-904D-4016103DD5E7}"/>
    <cellStyle name="20% - Énfasis6 2 12 2 2 2" xfId="17471" xr:uid="{66F10D40-0556-4EDA-9977-1862C43DD47D}"/>
    <cellStyle name="20% - Énfasis6 2 12 2 2 2 2" xfId="17472" xr:uid="{CEB04C21-0392-4BEC-8498-F5682F40D99A}"/>
    <cellStyle name="20% - Énfasis6 2 12 2 2 2 2 2" xfId="17473" xr:uid="{980959AC-A45F-449A-8922-041135D1490E}"/>
    <cellStyle name="20% - Énfasis6 2 12 2 2 2 3" xfId="17474" xr:uid="{468F4BA4-C48E-4A4D-8B0A-37100E87CACF}"/>
    <cellStyle name="20% - Énfasis6 2 12 2 2 3" xfId="17475" xr:uid="{DCC50736-C2D7-43C3-853C-244F9F424DE5}"/>
    <cellStyle name="20% - Énfasis6 2 12 2 2 3 2" xfId="17476" xr:uid="{D3DC39AC-0A3E-460F-8EA2-F31F731C4242}"/>
    <cellStyle name="20% - Énfasis6 2 12 2 2 4" xfId="17477" xr:uid="{0A646BBA-347B-4301-B0B8-6C9BEC466D5B}"/>
    <cellStyle name="20% - Énfasis6 2 12 2 3" xfId="17478" xr:uid="{735DD0E3-163E-4A48-96A6-E1A989F2B750}"/>
    <cellStyle name="20% - Énfasis6 2 12 2 3 2" xfId="17479" xr:uid="{AB736B32-D554-4138-A344-4479D0B3320C}"/>
    <cellStyle name="20% - Énfasis6 2 12 2 3 2 2" xfId="17480" xr:uid="{72572668-4E70-45CF-A06E-23EFA287706E}"/>
    <cellStyle name="20% - Énfasis6 2 12 2 3 3" xfId="17481" xr:uid="{ED68D72D-EB4B-428B-B130-D59C1D22256F}"/>
    <cellStyle name="20% - Énfasis6 2 12 2 4" xfId="17482" xr:uid="{C607F2A9-6102-43C5-A37F-52A04CCDDD5F}"/>
    <cellStyle name="20% - Énfasis6 2 12 2 4 2" xfId="17483" xr:uid="{A3E2B58B-D151-44FF-BA7D-3273EC20DAA1}"/>
    <cellStyle name="20% - Énfasis6 2 12 2 5" xfId="17484" xr:uid="{149A9516-995E-4D35-A34C-EC063E380D85}"/>
    <cellStyle name="20% - Énfasis6 2 12 3" xfId="17485" xr:uid="{A761E814-46C2-4426-8EA0-6CCCB49B23CE}"/>
    <cellStyle name="20% - Énfasis6 2 12 3 2" xfId="17486" xr:uid="{7D9A87F1-35E8-4CEE-9519-E24C77F0BCAF}"/>
    <cellStyle name="20% - Énfasis6 2 12 3 2 2" xfId="17487" xr:uid="{3FC4BE48-C73F-4773-8293-474372EB1643}"/>
    <cellStyle name="20% - Énfasis6 2 12 3 2 2 2" xfId="17488" xr:uid="{AE6396E0-D71F-4981-AD0B-B683171DE36B}"/>
    <cellStyle name="20% - Énfasis6 2 12 3 2 3" xfId="17489" xr:uid="{3F89FE12-68FC-485F-A156-9F507B38EECE}"/>
    <cellStyle name="20% - Énfasis6 2 12 3 3" xfId="17490" xr:uid="{366C4F21-B9AB-43BE-A7F9-117EBF61E6C9}"/>
    <cellStyle name="20% - Énfasis6 2 12 3 3 2" xfId="17491" xr:uid="{2348BD11-F94E-4C84-AD2D-5D414F552BF2}"/>
    <cellStyle name="20% - Énfasis6 2 12 3 4" xfId="17492" xr:uid="{BE5E4B64-2622-42BF-944A-ACB580AFB4F1}"/>
    <cellStyle name="20% - Énfasis6 2 12 4" xfId="17493" xr:uid="{BF1C7387-E771-47F2-AB9C-0C45CEF9AB49}"/>
    <cellStyle name="20% - Énfasis6 2 12 4 2" xfId="17494" xr:uid="{65875E96-F917-411B-B211-BA6774657128}"/>
    <cellStyle name="20% - Énfasis6 2 12 4 2 2" xfId="17495" xr:uid="{EF2467D4-A710-4EF4-861F-10CBF9F284AA}"/>
    <cellStyle name="20% - Énfasis6 2 12 4 3" xfId="17496" xr:uid="{867A6804-A618-43C7-B4AD-6C4A46F9587A}"/>
    <cellStyle name="20% - Énfasis6 2 12 5" xfId="17497" xr:uid="{1C166220-22F8-465A-8EB8-ECF5F565F138}"/>
    <cellStyle name="20% - Énfasis6 2 12 5 2" xfId="17498" xr:uid="{5E6F94FD-D1FD-41D8-82C5-70B3168992F4}"/>
    <cellStyle name="20% - Énfasis6 2 12 6" xfId="17499" xr:uid="{F034C423-15B0-4466-BA44-84D174E8EA9A}"/>
    <cellStyle name="20% - Énfasis6 2 13" xfId="17500" xr:uid="{87F443A8-190F-4FDE-BE95-41501276F2A7}"/>
    <cellStyle name="20% - Énfasis6 2 13 2" xfId="17501" xr:uid="{85030FF6-DD0C-4137-B4C9-6571E2816FA4}"/>
    <cellStyle name="20% - Énfasis6 2 13 2 2" xfId="17502" xr:uid="{FA99C4DD-5058-47F8-8F41-FF6885330CE2}"/>
    <cellStyle name="20% - Énfasis6 2 13 2 2 2" xfId="17503" xr:uid="{94914E20-2DB4-418B-8C07-9E36BE33B5AB}"/>
    <cellStyle name="20% - Énfasis6 2 13 2 2 2 2" xfId="17504" xr:uid="{EC66AADA-8349-460E-AD6C-A63813D1D2E5}"/>
    <cellStyle name="20% - Énfasis6 2 13 2 2 3" xfId="17505" xr:uid="{3150F1CF-9246-47A9-B762-97378CBEC5AE}"/>
    <cellStyle name="20% - Énfasis6 2 13 2 3" xfId="17506" xr:uid="{C83F6DF7-3F6B-40FA-AB10-135B2E63C4DB}"/>
    <cellStyle name="20% - Énfasis6 2 13 2 3 2" xfId="17507" xr:uid="{6085185D-FA8E-41DE-A158-70BFFFBC0758}"/>
    <cellStyle name="20% - Énfasis6 2 13 2 4" xfId="17508" xr:uid="{02CD45B4-6618-47B9-B246-D218564FAE94}"/>
    <cellStyle name="20% - Énfasis6 2 13 3" xfId="17509" xr:uid="{31AC4AD6-E16E-4657-8F26-6BBD7D660D45}"/>
    <cellStyle name="20% - Énfasis6 2 13 3 2" xfId="17510" xr:uid="{8E2373C3-46C3-4594-B21B-2AC2E849506D}"/>
    <cellStyle name="20% - Énfasis6 2 13 3 2 2" xfId="17511" xr:uid="{8AAE427E-381E-4DC7-8D9F-76C963FA36FA}"/>
    <cellStyle name="20% - Énfasis6 2 13 3 3" xfId="17512" xr:uid="{58388BA6-36C2-4D82-B01F-D669837F8F20}"/>
    <cellStyle name="20% - Énfasis6 2 13 4" xfId="17513" xr:uid="{C147D506-2DA5-48F3-9185-8AB1760E93A0}"/>
    <cellStyle name="20% - Énfasis6 2 13 4 2" xfId="17514" xr:uid="{57A9014F-AF10-4716-AA34-E2BE484165B0}"/>
    <cellStyle name="20% - Énfasis6 2 13 5" xfId="17515" xr:uid="{6F5D4915-6348-4872-8149-34BC6126A3A6}"/>
    <cellStyle name="20% - Énfasis6 2 14" xfId="17516" xr:uid="{67D8A19F-7E62-47F1-88E9-439B82B29B9E}"/>
    <cellStyle name="20% - Énfasis6 2 14 2" xfId="17517" xr:uid="{EA1F16A0-0F35-4CC1-A183-B68AA5964C7C}"/>
    <cellStyle name="20% - Énfasis6 2 14 2 2" xfId="17518" xr:uid="{B321EA53-9D87-4DA7-94B2-8276A946199F}"/>
    <cellStyle name="20% - Énfasis6 2 14 2 2 2" xfId="17519" xr:uid="{112AB24B-DCFF-459A-AA5B-A08CCF34A734}"/>
    <cellStyle name="20% - Énfasis6 2 14 2 3" xfId="17520" xr:uid="{9FE299FD-3C9B-47E2-ADEB-AA6092078A7A}"/>
    <cellStyle name="20% - Énfasis6 2 14 3" xfId="17521" xr:uid="{237A350E-88A0-4EE5-B056-E93398A94706}"/>
    <cellStyle name="20% - Énfasis6 2 14 3 2" xfId="17522" xr:uid="{D031DE4B-106B-491D-B039-68A1A3CA793E}"/>
    <cellStyle name="20% - Énfasis6 2 14 4" xfId="17523" xr:uid="{900128E8-757B-4C5C-BC16-4088C8B0D7E6}"/>
    <cellStyle name="20% - Énfasis6 2 15" xfId="17524" xr:uid="{577EDE76-7FC2-47FD-AA4F-D9DFDA01492E}"/>
    <cellStyle name="20% - Énfasis6 2 15 2" xfId="17525" xr:uid="{7AC40EE9-8743-40C7-9B95-D02D5012C930}"/>
    <cellStyle name="20% - Énfasis6 2 15 2 2" xfId="17526" xr:uid="{7013A0F2-AE77-41DF-AD8B-9DA37B5864C8}"/>
    <cellStyle name="20% - Énfasis6 2 15 3" xfId="17527" xr:uid="{D67CE627-BD06-4013-9585-F8F166FB0C2B}"/>
    <cellStyle name="20% - Énfasis6 2 16" xfId="17528" xr:uid="{DB84D14A-9515-4B1E-84C5-49D756EE47AD}"/>
    <cellStyle name="20% - Énfasis6 2 16 2" xfId="17529" xr:uid="{37B74876-C561-469C-8A91-4CF69FC41928}"/>
    <cellStyle name="20% - Énfasis6 2 17" xfId="17530" xr:uid="{3333A874-2320-4920-9F73-DE27381BB334}"/>
    <cellStyle name="20% - Énfasis6 2 18" xfId="17531" xr:uid="{D80187E6-5EE9-49D3-A0D8-FBECE15E41B6}"/>
    <cellStyle name="20% - Énfasis6 2 19" xfId="17532" xr:uid="{C3B50BA4-E443-4C33-953B-8CF450290AF3}"/>
    <cellStyle name="20% - Énfasis6 2 2" xfId="17533" xr:uid="{59C46FC2-49ED-401C-A1B3-8B1D6E981B45}"/>
    <cellStyle name="20% - Énfasis6 2 2 10" xfId="17534" xr:uid="{C5F64918-E90A-46C3-90CA-EC07708553E2}"/>
    <cellStyle name="20% - Énfasis6 2 2 11" xfId="17535" xr:uid="{DA068544-132E-46B4-8022-FE7547722AAA}"/>
    <cellStyle name="20% - Énfasis6 2 2 12" xfId="17536" xr:uid="{1176C94F-53FC-4B59-8079-5839C8B7166A}"/>
    <cellStyle name="20% - Énfasis6 2 2 13" xfId="17537" xr:uid="{9C7B216A-9ABC-48C8-97B7-2CFF5B20F300}"/>
    <cellStyle name="20% - Énfasis6 2 2 14" xfId="32671" xr:uid="{61927EEC-D2A5-43F0-801C-6F5FA5621662}"/>
    <cellStyle name="20% - Énfasis6 2 2 2" xfId="17538" xr:uid="{77571583-43C8-4D30-BDB4-831D7381D8E9}"/>
    <cellStyle name="20% - Énfasis6 2 2 2 10" xfId="17539" xr:uid="{D62BDACF-82B9-4486-9270-F36CE917F5CB}"/>
    <cellStyle name="20% - Énfasis6 2 2 2 11" xfId="17540" xr:uid="{8D5B6322-7341-4A8D-AF55-5CD525098D7E}"/>
    <cellStyle name="20% - Énfasis6 2 2 2 2" xfId="17541" xr:uid="{0D8EDF60-2A01-4859-95DA-AFDF2D518236}"/>
    <cellStyle name="20% - Énfasis6 2 2 2 2 10" xfId="17542" xr:uid="{B31C1B52-9C76-4F09-AE42-7770B0021631}"/>
    <cellStyle name="20% - Énfasis6 2 2 2 2 2" xfId="17543" xr:uid="{6102F4D5-AD83-46C4-8272-1346CBDC5D99}"/>
    <cellStyle name="20% - Énfasis6 2 2 2 2 2 2" xfId="17544" xr:uid="{9DE8B2A3-6F5B-4732-98AA-102FAD944B71}"/>
    <cellStyle name="20% - Énfasis6 2 2 2 2 2 2 2" xfId="17545" xr:uid="{2F3ECDDA-5296-4181-BA04-1B55DE69C926}"/>
    <cellStyle name="20% - Énfasis6 2 2 2 2 2 2 2 2" xfId="17546" xr:uid="{D1BDCFB7-C40D-4D2E-80DF-F7A111ED4E42}"/>
    <cellStyle name="20% - Énfasis6 2 2 2 2 2 2 2 2 2" xfId="17547" xr:uid="{7F541FC6-4180-4DBD-812B-F138ECC0E5F0}"/>
    <cellStyle name="20% - Énfasis6 2 2 2 2 2 2 2 3" xfId="17548" xr:uid="{4E6FEE0C-B259-42E1-861B-44ADC6024E54}"/>
    <cellStyle name="20% - Énfasis6 2 2 2 2 2 2 3" xfId="17549" xr:uid="{66F5B899-E59A-4B18-AF37-8EE4C6A2EE31}"/>
    <cellStyle name="20% - Énfasis6 2 2 2 2 2 2 3 2" xfId="17550" xr:uid="{7D72B3DA-FA43-4F1A-A913-F6E5A2523B29}"/>
    <cellStyle name="20% - Énfasis6 2 2 2 2 2 2 4" xfId="17551" xr:uid="{FA28D78D-E435-4DCD-B242-D3E377206884}"/>
    <cellStyle name="20% - Énfasis6 2 2 2 2 2 3" xfId="17552" xr:uid="{4BB21564-DCA0-4A36-9C3E-72D0AEEEFCBC}"/>
    <cellStyle name="20% - Énfasis6 2 2 2 2 2 3 2" xfId="17553" xr:uid="{67CC44A2-E6F6-4221-9339-70527E1143AF}"/>
    <cellStyle name="20% - Énfasis6 2 2 2 2 2 3 2 2" xfId="17554" xr:uid="{A736A61D-4775-4D55-BB56-07EB13121F77}"/>
    <cellStyle name="20% - Énfasis6 2 2 2 2 2 3 3" xfId="17555" xr:uid="{D7FF7690-FEEA-43DA-977A-8851F0247C38}"/>
    <cellStyle name="20% - Énfasis6 2 2 2 2 2 4" xfId="17556" xr:uid="{06D61006-115A-4194-9B5B-65F33C0B99F7}"/>
    <cellStyle name="20% - Énfasis6 2 2 2 2 2 4 2" xfId="17557" xr:uid="{308D2AC5-0DF7-4DA2-BED3-3E67F0937D79}"/>
    <cellStyle name="20% - Énfasis6 2 2 2 2 2 5" xfId="17558" xr:uid="{33443945-0990-408F-8FD2-2F724C7B9671}"/>
    <cellStyle name="20% - Énfasis6 2 2 2 2 3" xfId="17559" xr:uid="{BBE3A3F8-B30C-4CF6-A1EC-745473275C26}"/>
    <cellStyle name="20% - Énfasis6 2 2 2 2 3 2" xfId="17560" xr:uid="{B2329DBB-A44F-4221-98EA-AB792B0D8CA9}"/>
    <cellStyle name="20% - Énfasis6 2 2 2 2 3 2 2" xfId="17561" xr:uid="{FBE6AD7E-E8D5-4C98-B1A3-9DBE7FC95BDD}"/>
    <cellStyle name="20% - Énfasis6 2 2 2 2 3 2 2 2" xfId="17562" xr:uid="{4345011E-1C84-4230-80C9-C3396519DCC3}"/>
    <cellStyle name="20% - Énfasis6 2 2 2 2 3 2 3" xfId="17563" xr:uid="{CD773561-81D4-49A7-A701-4B3812957876}"/>
    <cellStyle name="20% - Énfasis6 2 2 2 2 3 3" xfId="17564" xr:uid="{024737D6-21C9-4C24-B1A8-DAC25028609C}"/>
    <cellStyle name="20% - Énfasis6 2 2 2 2 3 3 2" xfId="17565" xr:uid="{3E01E687-8450-45D8-861E-FA8A7CCF440F}"/>
    <cellStyle name="20% - Énfasis6 2 2 2 2 3 4" xfId="17566" xr:uid="{2A794672-9EF2-4092-857A-C16FDD45B89B}"/>
    <cellStyle name="20% - Énfasis6 2 2 2 2 4" xfId="17567" xr:uid="{8B21D979-4256-4DA7-A918-0D031C62B00D}"/>
    <cellStyle name="20% - Énfasis6 2 2 2 2 4 2" xfId="17568" xr:uid="{58B00838-EA79-4E80-B4C6-F58F0DA3CB90}"/>
    <cellStyle name="20% - Énfasis6 2 2 2 2 4 2 2" xfId="17569" xr:uid="{A94F2D1A-26B5-4CA8-B645-007A78BFF47F}"/>
    <cellStyle name="20% - Énfasis6 2 2 2 2 4 3" xfId="17570" xr:uid="{CF5B9BA5-20EA-4149-9142-B660536291FF}"/>
    <cellStyle name="20% - Énfasis6 2 2 2 2 5" xfId="17571" xr:uid="{4E280D68-2546-401E-9A2D-4FE66B002D32}"/>
    <cellStyle name="20% - Énfasis6 2 2 2 2 5 2" xfId="17572" xr:uid="{C84F1505-BF10-43D5-B597-1DBFE166B834}"/>
    <cellStyle name="20% - Énfasis6 2 2 2 2 6" xfId="17573" xr:uid="{0637ED5C-33E1-4966-9A94-177A5AC5F518}"/>
    <cellStyle name="20% - Énfasis6 2 2 2 2 7" xfId="17574" xr:uid="{C70BF179-846D-473C-AA64-48F3C6307242}"/>
    <cellStyle name="20% - Énfasis6 2 2 2 2 8" xfId="17575" xr:uid="{5929ACE7-BEFC-442E-A74D-0815DFD98B53}"/>
    <cellStyle name="20% - Énfasis6 2 2 2 2 9" xfId="17576" xr:uid="{537CDF4D-6AC6-4B0B-8BAA-A2A2FF587F08}"/>
    <cellStyle name="20% - Énfasis6 2 2 2 2_37. RESULTADO NEGOCIOS YOY" xfId="17577" xr:uid="{CC3CBD3F-36C2-46BE-994B-85B3EA204284}"/>
    <cellStyle name="20% - Énfasis6 2 2 2 3" xfId="17578" xr:uid="{E310ADCF-3EF3-48DC-933E-85F94A6D2B8F}"/>
    <cellStyle name="20% - Énfasis6 2 2 2 3 2" xfId="17579" xr:uid="{2DD71FE0-0641-4A06-940C-5C203305A998}"/>
    <cellStyle name="20% - Énfasis6 2 2 2 3 2 2" xfId="17580" xr:uid="{10F2275B-97DC-4459-A3F6-71E52D5CE895}"/>
    <cellStyle name="20% - Énfasis6 2 2 2 3 2 2 2" xfId="17581" xr:uid="{53610A8B-191E-4F84-B37D-18E077F1031C}"/>
    <cellStyle name="20% - Énfasis6 2 2 2 3 2 2 2 2" xfId="17582" xr:uid="{AF444E75-2D4A-45C1-9763-6BBBAE41644D}"/>
    <cellStyle name="20% - Énfasis6 2 2 2 3 2 2 3" xfId="17583" xr:uid="{3F2BE568-1FC1-4DCA-ABE7-BB99D87E3F35}"/>
    <cellStyle name="20% - Énfasis6 2 2 2 3 2 3" xfId="17584" xr:uid="{E3407C47-F87B-43E4-B112-DE247B6571D5}"/>
    <cellStyle name="20% - Énfasis6 2 2 2 3 2 3 2" xfId="17585" xr:uid="{F95BDA4D-DB63-4941-AE69-CB28017DA5CD}"/>
    <cellStyle name="20% - Énfasis6 2 2 2 3 2 4" xfId="17586" xr:uid="{9B23BEBA-013D-453A-B871-998EBA50063D}"/>
    <cellStyle name="20% - Énfasis6 2 2 2 3 3" xfId="17587" xr:uid="{6DE11798-2F2F-4536-A506-23121998C1AE}"/>
    <cellStyle name="20% - Énfasis6 2 2 2 3 3 2" xfId="17588" xr:uid="{897086CD-B0A3-462F-B8CE-DEC3F27AE044}"/>
    <cellStyle name="20% - Énfasis6 2 2 2 3 3 2 2" xfId="17589" xr:uid="{28CB1A8B-7806-4EF4-8562-FCB1B932D4AA}"/>
    <cellStyle name="20% - Énfasis6 2 2 2 3 3 3" xfId="17590" xr:uid="{39606FDB-B478-4558-909B-E3B447EAC95A}"/>
    <cellStyle name="20% - Énfasis6 2 2 2 3 4" xfId="17591" xr:uid="{CDC218F2-5696-4C97-8CE6-2A4B93FB6631}"/>
    <cellStyle name="20% - Énfasis6 2 2 2 3 4 2" xfId="17592" xr:uid="{CF11B2A5-D93C-4408-AD3D-F216524EDAC4}"/>
    <cellStyle name="20% - Énfasis6 2 2 2 3 5" xfId="17593" xr:uid="{695EF1A2-76D3-4AE5-9423-A78171169DA6}"/>
    <cellStyle name="20% - Énfasis6 2 2 2 4" xfId="17594" xr:uid="{BD74CB4E-0799-499C-98B7-9B24DBD52760}"/>
    <cellStyle name="20% - Énfasis6 2 2 2 4 2" xfId="17595" xr:uid="{6ABAF850-3121-4C69-9232-1F56C7A0DB3E}"/>
    <cellStyle name="20% - Énfasis6 2 2 2 4 2 2" xfId="17596" xr:uid="{5F866ED7-2BAA-4B2E-9A3A-62A5D389734A}"/>
    <cellStyle name="20% - Énfasis6 2 2 2 4 2 2 2" xfId="17597" xr:uid="{794D4DD0-CE45-447E-91E3-06340D60DCD3}"/>
    <cellStyle name="20% - Énfasis6 2 2 2 4 2 3" xfId="17598" xr:uid="{92BFED6A-321F-4808-9814-743BF1BF2F5F}"/>
    <cellStyle name="20% - Énfasis6 2 2 2 4 3" xfId="17599" xr:uid="{B3416A69-F373-4AFD-8548-59A82644F874}"/>
    <cellStyle name="20% - Énfasis6 2 2 2 4 3 2" xfId="17600" xr:uid="{200375F7-7EEC-41DA-9030-5264B0A41F5E}"/>
    <cellStyle name="20% - Énfasis6 2 2 2 4 4" xfId="17601" xr:uid="{DB80B120-CCD3-45F5-A197-E4C825E1BD8C}"/>
    <cellStyle name="20% - Énfasis6 2 2 2 5" xfId="17602" xr:uid="{472029B2-04A7-49E7-8DB6-40190E4E0DCE}"/>
    <cellStyle name="20% - Énfasis6 2 2 2 5 2" xfId="17603" xr:uid="{08C8F7B2-6F3D-4CC8-A21F-A91C0B281A2A}"/>
    <cellStyle name="20% - Énfasis6 2 2 2 5 2 2" xfId="17604" xr:uid="{B74AC52D-D6A5-4501-A2FA-7196AF3010B8}"/>
    <cellStyle name="20% - Énfasis6 2 2 2 5 3" xfId="17605" xr:uid="{510C2F6E-A85C-4369-8922-5E595AC77690}"/>
    <cellStyle name="20% - Énfasis6 2 2 2 6" xfId="17606" xr:uid="{A46E98E8-C5B8-4AB3-82BF-A34F19205245}"/>
    <cellStyle name="20% - Énfasis6 2 2 2 6 2" xfId="17607" xr:uid="{4FD3FDCF-BBF6-4ACA-AF44-4D9286E5C950}"/>
    <cellStyle name="20% - Énfasis6 2 2 2 7" xfId="17608" xr:uid="{AA1E1293-0221-4FB1-A0F0-392CDB54E086}"/>
    <cellStyle name="20% - Énfasis6 2 2 2 8" xfId="17609" xr:uid="{BDC6D9FC-345A-45DF-ABC9-97E11E4177AC}"/>
    <cellStyle name="20% - Énfasis6 2 2 2 9" xfId="17610" xr:uid="{FF95BE40-BF40-4140-8DD2-B8460D3E7465}"/>
    <cellStyle name="20% - Énfasis6 2 2 2_37. RESULTADO NEGOCIOS YOY" xfId="17611" xr:uid="{1850EC31-DAD9-4DD4-945E-E3B569A11E15}"/>
    <cellStyle name="20% - Énfasis6 2 2 3" xfId="17612" xr:uid="{6136500D-D74D-4C8D-9AB8-5542AB76AFCC}"/>
    <cellStyle name="20% - Énfasis6 2 2 3 10" xfId="17613" xr:uid="{C03F9ADD-F5AE-4BEC-83E1-6919BCF7EC96}"/>
    <cellStyle name="20% - Énfasis6 2 2 3 2" xfId="17614" xr:uid="{6574AA12-69A2-42A1-A5F1-997166432994}"/>
    <cellStyle name="20% - Énfasis6 2 2 3 2 2" xfId="17615" xr:uid="{2CC9D24D-0D5D-4A08-8EEC-55D89131F5D8}"/>
    <cellStyle name="20% - Énfasis6 2 2 3 2 2 2" xfId="17616" xr:uid="{AD65A065-9F44-4096-8BCE-59D6E774D5C3}"/>
    <cellStyle name="20% - Énfasis6 2 2 3 2 2 2 2" xfId="17617" xr:uid="{C7E564DC-7E4C-4E1C-A5A9-A36D02E8C865}"/>
    <cellStyle name="20% - Énfasis6 2 2 3 2 2 2 2 2" xfId="17618" xr:uid="{35C548D6-DD45-4DAB-A1A8-46B228B06150}"/>
    <cellStyle name="20% - Énfasis6 2 2 3 2 2 2 3" xfId="17619" xr:uid="{5F999E8B-E6F1-4C5F-963A-33A762CBAF1C}"/>
    <cellStyle name="20% - Énfasis6 2 2 3 2 2 3" xfId="17620" xr:uid="{3145C98B-F377-477F-AAA7-953EFAC87F99}"/>
    <cellStyle name="20% - Énfasis6 2 2 3 2 2 3 2" xfId="17621" xr:uid="{71F121DA-8059-4177-A5D8-4D1F181DDEE2}"/>
    <cellStyle name="20% - Énfasis6 2 2 3 2 2 4" xfId="17622" xr:uid="{2DD4F3E9-B40A-43C7-87B9-2588E8A6FF68}"/>
    <cellStyle name="20% - Énfasis6 2 2 3 2 3" xfId="17623" xr:uid="{CB8B97CF-84ED-4A1E-9D7B-A7C0DDD665B5}"/>
    <cellStyle name="20% - Énfasis6 2 2 3 2 3 2" xfId="17624" xr:uid="{1DA0CB44-7038-4FC0-9DBE-37EA2D637CF9}"/>
    <cellStyle name="20% - Énfasis6 2 2 3 2 3 2 2" xfId="17625" xr:uid="{E355B59C-BD00-482C-B77A-2A6BD6C6DED8}"/>
    <cellStyle name="20% - Énfasis6 2 2 3 2 3 3" xfId="17626" xr:uid="{C7405717-C98C-45C9-9492-BEEF66DF0FE5}"/>
    <cellStyle name="20% - Énfasis6 2 2 3 2 4" xfId="17627" xr:uid="{7E7E38F9-1D43-4C94-B40F-229E645B70D9}"/>
    <cellStyle name="20% - Énfasis6 2 2 3 2 4 2" xfId="17628" xr:uid="{38C46088-2632-4EF9-A00C-4D33C0BE9609}"/>
    <cellStyle name="20% - Énfasis6 2 2 3 2 5" xfId="17629" xr:uid="{F149DE0B-CE4F-4C0E-B5F4-62F7533D221C}"/>
    <cellStyle name="20% - Énfasis6 2 2 3 3" xfId="17630" xr:uid="{36F9BEEF-6F04-4B3B-A6DA-0479EB5ECAC5}"/>
    <cellStyle name="20% - Énfasis6 2 2 3 3 2" xfId="17631" xr:uid="{4E8BCD43-CAD7-41E2-9C59-3DED07317239}"/>
    <cellStyle name="20% - Énfasis6 2 2 3 3 2 2" xfId="17632" xr:uid="{670E1367-8B88-43CC-8BC8-C7AD54B83F51}"/>
    <cellStyle name="20% - Énfasis6 2 2 3 3 2 2 2" xfId="17633" xr:uid="{7BC3F42F-9155-497E-A733-6B3823FA00A6}"/>
    <cellStyle name="20% - Énfasis6 2 2 3 3 2 3" xfId="17634" xr:uid="{E460B11C-CEF4-45B7-8E10-2035409C709D}"/>
    <cellStyle name="20% - Énfasis6 2 2 3 3 3" xfId="17635" xr:uid="{0533883E-18CE-4B33-BF75-BFFCA957B0A4}"/>
    <cellStyle name="20% - Énfasis6 2 2 3 3 3 2" xfId="17636" xr:uid="{850389D3-1A85-40D6-83E1-E1611CF7F14D}"/>
    <cellStyle name="20% - Énfasis6 2 2 3 3 4" xfId="17637" xr:uid="{724F29A5-457A-4F69-A521-74917B1484BF}"/>
    <cellStyle name="20% - Énfasis6 2 2 3 4" xfId="17638" xr:uid="{13753F71-EBFC-4B30-A775-D5ADFE619B4A}"/>
    <cellStyle name="20% - Énfasis6 2 2 3 4 2" xfId="17639" xr:uid="{57356C00-CF55-48DC-97E5-E4B601D6F358}"/>
    <cellStyle name="20% - Énfasis6 2 2 3 4 2 2" xfId="17640" xr:uid="{C41E5D30-7532-4582-96C1-EEDBBF8818C9}"/>
    <cellStyle name="20% - Énfasis6 2 2 3 4 3" xfId="17641" xr:uid="{6D284DB1-6209-49B4-ACD1-B5C4CB103F1F}"/>
    <cellStyle name="20% - Énfasis6 2 2 3 5" xfId="17642" xr:uid="{E6586C8B-0522-41A5-A300-389D03EC9E3D}"/>
    <cellStyle name="20% - Énfasis6 2 2 3 5 2" xfId="17643" xr:uid="{96AC3124-BBDE-4C1C-A60D-42DF06441367}"/>
    <cellStyle name="20% - Énfasis6 2 2 3 6" xfId="17644" xr:uid="{FC1C1F37-F1F0-4189-9867-E6129CEC562A}"/>
    <cellStyle name="20% - Énfasis6 2 2 3 7" xfId="17645" xr:uid="{F16CDAA2-7AEF-4124-ACB0-609A26C175CA}"/>
    <cellStyle name="20% - Énfasis6 2 2 3 8" xfId="17646" xr:uid="{18D11079-26D7-4A6E-8734-10073B0C5FDA}"/>
    <cellStyle name="20% - Énfasis6 2 2 3 9" xfId="17647" xr:uid="{7555858E-62AF-473E-8ED5-2CA8B9F2E784}"/>
    <cellStyle name="20% - Énfasis6 2 2 3_37. RESULTADO NEGOCIOS YOY" xfId="17648" xr:uid="{83082371-55C0-4E65-BF16-16FBE0A49463}"/>
    <cellStyle name="20% - Énfasis6 2 2 4" xfId="17649" xr:uid="{49118512-85A6-42EC-ABCE-2299A898E5C8}"/>
    <cellStyle name="20% - Énfasis6 2 2 4 2" xfId="17650" xr:uid="{282F5BC5-BDD3-4D61-B310-89D757CF6979}"/>
    <cellStyle name="20% - Énfasis6 2 2 4 2 2" xfId="17651" xr:uid="{E9AD5CB1-63FA-4701-9E0A-F33CAAEDEB91}"/>
    <cellStyle name="20% - Énfasis6 2 2 4 2 2 2" xfId="17652" xr:uid="{1D440BFD-3390-41E7-9461-F05271A11D5E}"/>
    <cellStyle name="20% - Énfasis6 2 2 4 2 2 2 2" xfId="17653" xr:uid="{77082DBF-428F-4F53-A9F0-AF8AABEA6B83}"/>
    <cellStyle name="20% - Énfasis6 2 2 4 2 2 3" xfId="17654" xr:uid="{C508913B-A8C4-4771-BD60-15D25F8E2790}"/>
    <cellStyle name="20% - Énfasis6 2 2 4 2 3" xfId="17655" xr:uid="{BF4715DD-4624-4920-85CD-14A90527C636}"/>
    <cellStyle name="20% - Énfasis6 2 2 4 2 3 2" xfId="17656" xr:uid="{0A701B07-FCAA-49BA-A9AF-F9C0692E5D9A}"/>
    <cellStyle name="20% - Énfasis6 2 2 4 2 4" xfId="17657" xr:uid="{E8923C5B-B932-4C30-8D56-AB8EBCDEBE1D}"/>
    <cellStyle name="20% - Énfasis6 2 2 4 3" xfId="17658" xr:uid="{C378C2E6-55D5-4E10-A1FA-3A9AD650A88B}"/>
    <cellStyle name="20% - Énfasis6 2 2 4 3 2" xfId="17659" xr:uid="{2D9BD845-254A-40B1-86B6-90575D18138E}"/>
    <cellStyle name="20% - Énfasis6 2 2 4 3 2 2" xfId="17660" xr:uid="{13135A45-2D16-47DE-A31F-556BCC4F79C7}"/>
    <cellStyle name="20% - Énfasis6 2 2 4 3 3" xfId="17661" xr:uid="{C4DBD92A-8FD1-4A2E-862D-807FDE47A602}"/>
    <cellStyle name="20% - Énfasis6 2 2 4 4" xfId="17662" xr:uid="{23ADD62A-A80D-43EF-8FA3-3F3211B0F55D}"/>
    <cellStyle name="20% - Énfasis6 2 2 4 4 2" xfId="17663" xr:uid="{FCFD1D20-8588-40C6-95DA-F0FBE20310C1}"/>
    <cellStyle name="20% - Énfasis6 2 2 4 5" xfId="17664" xr:uid="{77353620-96D8-4FDE-B8B0-CE781D65AC72}"/>
    <cellStyle name="20% - Énfasis6 2 2 5" xfId="17665" xr:uid="{484FF86A-882F-422D-BA25-14FD591CCC3A}"/>
    <cellStyle name="20% - Énfasis6 2 2 5 2" xfId="17666" xr:uid="{532D6395-5D88-4CB4-B75F-0C3D901A1D5E}"/>
    <cellStyle name="20% - Énfasis6 2 2 5 2 2" xfId="17667" xr:uid="{961BA570-15DF-4DE3-B1CC-FC0796ACBAB0}"/>
    <cellStyle name="20% - Énfasis6 2 2 5 2 2 2" xfId="17668" xr:uid="{B5A0320C-A484-4D3E-B9DB-05878DE84001}"/>
    <cellStyle name="20% - Énfasis6 2 2 5 2 3" xfId="17669" xr:uid="{E56EB6F6-47AA-4852-9C0A-94CED00B2099}"/>
    <cellStyle name="20% - Énfasis6 2 2 5 3" xfId="17670" xr:uid="{9C398E27-E2BC-4CDF-9BFE-E226FECA205A}"/>
    <cellStyle name="20% - Énfasis6 2 2 5 3 2" xfId="17671" xr:uid="{F98639E9-7560-48B2-ACC7-2B81AC356020}"/>
    <cellStyle name="20% - Énfasis6 2 2 5 4" xfId="17672" xr:uid="{ECAC4673-AEB7-433E-B81E-4C53C34D5EEB}"/>
    <cellStyle name="20% - Énfasis6 2 2 6" xfId="17673" xr:uid="{848D9823-2A71-4BF3-9396-40CDB15FAFAE}"/>
    <cellStyle name="20% - Énfasis6 2 2 6 2" xfId="17674" xr:uid="{B64E7B9E-D6C7-4821-983B-54B78B98E2D7}"/>
    <cellStyle name="20% - Énfasis6 2 2 6 2 2" xfId="17675" xr:uid="{73DAA239-C1D1-4E56-8958-6221154868C5}"/>
    <cellStyle name="20% - Énfasis6 2 2 6 3" xfId="17676" xr:uid="{35911E28-7A17-460F-9290-6029552FF5AA}"/>
    <cellStyle name="20% - Énfasis6 2 2 7" xfId="17677" xr:uid="{AE801CDA-4DA3-4F4F-BFB7-E58EB88A5468}"/>
    <cellStyle name="20% - Énfasis6 2 2 7 2" xfId="17678" xr:uid="{9512069B-C613-48AF-9BAA-FB3FE0CCF21A}"/>
    <cellStyle name="20% - Énfasis6 2 2 8" xfId="17679" xr:uid="{784620A7-0060-4810-8041-BBF0FF9ACBA6}"/>
    <cellStyle name="20% - Énfasis6 2 2 9" xfId="17680" xr:uid="{60D433E4-405F-4156-A883-90CEF4DE7CAD}"/>
    <cellStyle name="20% - Énfasis6 2 2_37. RESULTADO NEGOCIOS YOY" xfId="17681" xr:uid="{BADF463D-ABD6-4D53-99D7-6812B31D6AEF}"/>
    <cellStyle name="20% - Énfasis6 2 20" xfId="17682" xr:uid="{8C939E0F-4419-48F9-8614-C6EC8C1130E1}"/>
    <cellStyle name="20% - Énfasis6 2 21" xfId="17683" xr:uid="{21E4DE5E-DEB9-4860-BF87-6E428935DBD7}"/>
    <cellStyle name="20% - Énfasis6 2 22" xfId="17339" xr:uid="{1A3574C5-3893-43BE-A3B3-99D1541132E5}"/>
    <cellStyle name="20% - Énfasis6 2 23" xfId="32670" xr:uid="{C280ED3B-0BB9-4C32-8014-AE188A38FE04}"/>
    <cellStyle name="20% - Énfasis6 2 24" xfId="32825" xr:uid="{9B07E5E5-81EE-4E0D-A3EE-C32E50084DFA}"/>
    <cellStyle name="20% - Énfasis6 2 25" xfId="32852" xr:uid="{D37E2B84-F701-49D0-95E9-4FD26BE547C1}"/>
    <cellStyle name="20% - Énfasis6 2 3" xfId="17684" xr:uid="{776A0F20-853D-47FD-BAF4-4199220BDD20}"/>
    <cellStyle name="20% - Énfasis6 2 3 10" xfId="17685" xr:uid="{5DDF11EA-D97C-4F83-9D9F-70466043B4FF}"/>
    <cellStyle name="20% - Énfasis6 2 3 11" xfId="17686" xr:uid="{97D87C47-DF70-4988-B473-1A5526127F4C}"/>
    <cellStyle name="20% - Énfasis6 2 3 12" xfId="17687" xr:uid="{4BF267E7-31F0-4C9A-B109-7DBAA74435B6}"/>
    <cellStyle name="20% - Énfasis6 2 3 13" xfId="32672" xr:uid="{F3E98A0F-2BA4-4178-8359-0EF6F6568774}"/>
    <cellStyle name="20% - Énfasis6 2 3 2" xfId="17688" xr:uid="{0E222948-C8A4-4C17-99F2-8A3054952A78}"/>
    <cellStyle name="20% - Énfasis6 2 3 2 10" xfId="17689" xr:uid="{EE840C2D-4546-4067-9300-BA5FFEF7B0E4}"/>
    <cellStyle name="20% - Énfasis6 2 3 2 11" xfId="17690" xr:uid="{12599239-614C-4EB2-9F9D-F8689CF2B494}"/>
    <cellStyle name="20% - Énfasis6 2 3 2 2" xfId="17691" xr:uid="{D09C7247-2306-4762-BE51-2B5E32890DF8}"/>
    <cellStyle name="20% - Énfasis6 2 3 2 2 2" xfId="17692" xr:uid="{AB3B126B-1143-4CD2-B03F-984CC35383AF}"/>
    <cellStyle name="20% - Énfasis6 2 3 2 2 2 2" xfId="17693" xr:uid="{47326031-C057-45A3-98A3-11F3DAD00079}"/>
    <cellStyle name="20% - Énfasis6 2 3 2 2 2 2 2" xfId="17694" xr:uid="{060D49D3-A2F2-4E94-831B-59A41A34BEA4}"/>
    <cellStyle name="20% - Énfasis6 2 3 2 2 2 2 2 2" xfId="17695" xr:uid="{11563967-5FC8-4BB8-9EA5-B8C3AFEB528C}"/>
    <cellStyle name="20% - Énfasis6 2 3 2 2 2 2 2 2 2" xfId="17696" xr:uid="{45ED6F73-0982-4C53-8D99-9823F7B412E1}"/>
    <cellStyle name="20% - Énfasis6 2 3 2 2 2 2 2 3" xfId="17697" xr:uid="{1847C644-2151-4E3D-AD74-8D9597BA01E8}"/>
    <cellStyle name="20% - Énfasis6 2 3 2 2 2 2 3" xfId="17698" xr:uid="{3D4B3D2D-54A4-45CC-8405-A53F9E937D25}"/>
    <cellStyle name="20% - Énfasis6 2 3 2 2 2 2 3 2" xfId="17699" xr:uid="{FA2625D8-1F4B-42EA-97DC-4A3E8D84A5B7}"/>
    <cellStyle name="20% - Énfasis6 2 3 2 2 2 2 4" xfId="17700" xr:uid="{346AB4B3-B30A-4F8C-923E-16A899833DBE}"/>
    <cellStyle name="20% - Énfasis6 2 3 2 2 2 3" xfId="17701" xr:uid="{B11D18C1-8557-4BE8-9789-2AB65825BF98}"/>
    <cellStyle name="20% - Énfasis6 2 3 2 2 2 3 2" xfId="17702" xr:uid="{D4C1DC6E-B180-48B3-825B-5311303114D9}"/>
    <cellStyle name="20% - Énfasis6 2 3 2 2 2 3 2 2" xfId="17703" xr:uid="{E37E6480-A6F3-4938-9DBA-49A38D00B7C1}"/>
    <cellStyle name="20% - Énfasis6 2 3 2 2 2 3 3" xfId="17704" xr:uid="{05C660B5-81DC-47B8-85D1-7C0D30F043B4}"/>
    <cellStyle name="20% - Énfasis6 2 3 2 2 2 4" xfId="17705" xr:uid="{7E625369-66B9-404C-BAD7-E7687E8A7046}"/>
    <cellStyle name="20% - Énfasis6 2 3 2 2 2 4 2" xfId="17706" xr:uid="{9B6541E4-C454-4316-B823-04F2CF4AF0AD}"/>
    <cellStyle name="20% - Énfasis6 2 3 2 2 2 5" xfId="17707" xr:uid="{B22DAA62-0B52-48B0-8DF6-A0A5A1435D09}"/>
    <cellStyle name="20% - Énfasis6 2 3 2 2 3" xfId="17708" xr:uid="{B70C87E9-B4FA-4D6A-90F3-05B2D502C597}"/>
    <cellStyle name="20% - Énfasis6 2 3 2 2 3 2" xfId="17709" xr:uid="{B69A519B-6382-4CEF-87A0-74ACC238AA3E}"/>
    <cellStyle name="20% - Énfasis6 2 3 2 2 3 2 2" xfId="17710" xr:uid="{80121F94-044F-477E-B1C8-2ED4AE14A7DC}"/>
    <cellStyle name="20% - Énfasis6 2 3 2 2 3 2 2 2" xfId="17711" xr:uid="{C1649A83-943D-4EB8-939E-B3F016699907}"/>
    <cellStyle name="20% - Énfasis6 2 3 2 2 3 2 3" xfId="17712" xr:uid="{414B895C-B44D-4B85-9CFA-8D2288C37104}"/>
    <cellStyle name="20% - Énfasis6 2 3 2 2 3 3" xfId="17713" xr:uid="{74895500-2D1B-4FDA-9A46-F87036BBD927}"/>
    <cellStyle name="20% - Énfasis6 2 3 2 2 3 3 2" xfId="17714" xr:uid="{B0DEAA86-4D5C-4062-886A-DB6BF1EE1960}"/>
    <cellStyle name="20% - Énfasis6 2 3 2 2 3 4" xfId="17715" xr:uid="{562E60D1-66B9-4746-94E0-D6622372F231}"/>
    <cellStyle name="20% - Énfasis6 2 3 2 2 4" xfId="17716" xr:uid="{AFDB4591-BB77-45A7-AAA0-E178E526358E}"/>
    <cellStyle name="20% - Énfasis6 2 3 2 2 4 2" xfId="17717" xr:uid="{D11EB683-6F07-4FE0-B037-DB8AFDDF02E6}"/>
    <cellStyle name="20% - Énfasis6 2 3 2 2 4 2 2" xfId="17718" xr:uid="{8B0019EB-6041-4F3D-8995-121483F9FABA}"/>
    <cellStyle name="20% - Énfasis6 2 3 2 2 4 3" xfId="17719" xr:uid="{C91A3196-C540-491F-BBEB-EEF7F5FE517B}"/>
    <cellStyle name="20% - Énfasis6 2 3 2 2 5" xfId="17720" xr:uid="{60B323C9-5A0C-4F05-A7C1-E9B59A8D0A7F}"/>
    <cellStyle name="20% - Énfasis6 2 3 2 2 5 2" xfId="17721" xr:uid="{F5AF5F50-DB74-4C44-8F72-6CFA2A1F0382}"/>
    <cellStyle name="20% - Énfasis6 2 3 2 2 6" xfId="17722" xr:uid="{99C6BDEE-8C65-4864-BC21-04CCC20077A7}"/>
    <cellStyle name="20% - Énfasis6 2 3 2 3" xfId="17723" xr:uid="{2F977132-F2F3-41FE-8375-474E4CF307D5}"/>
    <cellStyle name="20% - Énfasis6 2 3 2 3 2" xfId="17724" xr:uid="{816B0224-C589-49FA-BF37-81D51A2440C1}"/>
    <cellStyle name="20% - Énfasis6 2 3 2 3 2 2" xfId="17725" xr:uid="{9D135F6D-7B3A-4037-B6FC-AFEB4D576760}"/>
    <cellStyle name="20% - Énfasis6 2 3 2 3 2 2 2" xfId="17726" xr:uid="{90F6D375-3738-4D2E-9253-610709043A01}"/>
    <cellStyle name="20% - Énfasis6 2 3 2 3 2 2 2 2" xfId="17727" xr:uid="{05B48CE0-F2FE-4ECD-974E-82AD5632532A}"/>
    <cellStyle name="20% - Énfasis6 2 3 2 3 2 2 3" xfId="17728" xr:uid="{A90DAC44-18A7-4252-A27E-66C49A5E3CA8}"/>
    <cellStyle name="20% - Énfasis6 2 3 2 3 2 3" xfId="17729" xr:uid="{DA93CA0B-D5E5-4530-A448-037200F12F1E}"/>
    <cellStyle name="20% - Énfasis6 2 3 2 3 2 3 2" xfId="17730" xr:uid="{65153FA6-0EB0-498A-A049-2223DA503478}"/>
    <cellStyle name="20% - Énfasis6 2 3 2 3 2 4" xfId="17731" xr:uid="{61937E04-41EE-47E3-ADFD-258A2CD2C739}"/>
    <cellStyle name="20% - Énfasis6 2 3 2 3 3" xfId="17732" xr:uid="{121D1776-796D-4551-8163-646F5C3240B2}"/>
    <cellStyle name="20% - Énfasis6 2 3 2 3 3 2" xfId="17733" xr:uid="{74FE48CE-7FBA-47E7-9102-150930E23EA7}"/>
    <cellStyle name="20% - Énfasis6 2 3 2 3 3 2 2" xfId="17734" xr:uid="{3D2608F2-46FC-4386-8254-6B1C88F71322}"/>
    <cellStyle name="20% - Énfasis6 2 3 2 3 3 3" xfId="17735" xr:uid="{4AC6A288-555E-4966-BAD2-2B4DDC2F6650}"/>
    <cellStyle name="20% - Énfasis6 2 3 2 3 4" xfId="17736" xr:uid="{89B6D60A-99C2-400B-819C-AB344AB7E8B4}"/>
    <cellStyle name="20% - Énfasis6 2 3 2 3 4 2" xfId="17737" xr:uid="{FB122C17-6851-48AF-AA0D-46847DB61B9C}"/>
    <cellStyle name="20% - Énfasis6 2 3 2 3 5" xfId="17738" xr:uid="{B9652C9B-EB7F-4BDE-B7B8-71CC8BB308C6}"/>
    <cellStyle name="20% - Énfasis6 2 3 2 4" xfId="17739" xr:uid="{D6AAC453-525A-487E-9046-4AA5749B6B9F}"/>
    <cellStyle name="20% - Énfasis6 2 3 2 4 2" xfId="17740" xr:uid="{A68C5DA6-2813-4B46-B0ED-101A9500C61C}"/>
    <cellStyle name="20% - Énfasis6 2 3 2 4 2 2" xfId="17741" xr:uid="{E950CB4D-FF1F-485E-8147-019C0FE8DBE0}"/>
    <cellStyle name="20% - Énfasis6 2 3 2 4 2 2 2" xfId="17742" xr:uid="{B521865F-5BAF-40AD-8539-454C24A49029}"/>
    <cellStyle name="20% - Énfasis6 2 3 2 4 2 3" xfId="17743" xr:uid="{74FCF059-27F4-4328-B55F-5E8688E747C4}"/>
    <cellStyle name="20% - Énfasis6 2 3 2 4 3" xfId="17744" xr:uid="{CB5D3271-842E-47F7-8484-80C8CE1BCB76}"/>
    <cellStyle name="20% - Énfasis6 2 3 2 4 3 2" xfId="17745" xr:uid="{163E6F69-40C3-412C-8B27-7EC998D4AD84}"/>
    <cellStyle name="20% - Énfasis6 2 3 2 4 4" xfId="17746" xr:uid="{CADBCB60-A203-46B3-A960-BD3A8AED2F7E}"/>
    <cellStyle name="20% - Énfasis6 2 3 2 5" xfId="17747" xr:uid="{4B616AFE-CC96-44C8-B7CF-3F6890FDC64F}"/>
    <cellStyle name="20% - Énfasis6 2 3 2 5 2" xfId="17748" xr:uid="{3AED282E-7E6B-4320-8115-00CCBD1E1923}"/>
    <cellStyle name="20% - Énfasis6 2 3 2 5 2 2" xfId="17749" xr:uid="{F0EC2FB5-82A4-4CA6-B2B5-92735898C0F4}"/>
    <cellStyle name="20% - Énfasis6 2 3 2 5 3" xfId="17750" xr:uid="{76A0E80C-9B3C-43F0-97BF-AAEA13EA37A6}"/>
    <cellStyle name="20% - Énfasis6 2 3 2 6" xfId="17751" xr:uid="{CD661E55-1A49-4AA1-B21E-D87AB106AC7C}"/>
    <cellStyle name="20% - Énfasis6 2 3 2 6 2" xfId="17752" xr:uid="{955673FF-1684-43A3-A0D6-A5AB0295201E}"/>
    <cellStyle name="20% - Énfasis6 2 3 2 7" xfId="17753" xr:uid="{810DE67B-F7D7-4BBB-BA0C-B82FC3BA40FA}"/>
    <cellStyle name="20% - Énfasis6 2 3 2 8" xfId="17754" xr:uid="{24A94FA0-A48D-4481-9477-5828A5B19F61}"/>
    <cellStyle name="20% - Énfasis6 2 3 2 9" xfId="17755" xr:uid="{F3D894A3-B3B2-4A4C-A35F-FEB7513C6D09}"/>
    <cellStyle name="20% - Énfasis6 2 3 2_37. RESULTADO NEGOCIOS YOY" xfId="17756" xr:uid="{D6AC71CE-77F1-4077-9C0E-D9CCAE37AD6F}"/>
    <cellStyle name="20% - Énfasis6 2 3 3" xfId="17757" xr:uid="{DFAFD7EC-02F1-4B45-B9C4-7E1CF0ADC5BD}"/>
    <cellStyle name="20% - Énfasis6 2 3 3 2" xfId="17758" xr:uid="{865D051C-04C5-4F0F-B518-05721C85BDAD}"/>
    <cellStyle name="20% - Énfasis6 2 3 3 2 2" xfId="17759" xr:uid="{9482EACD-7554-4F50-AB01-E719B44DC01F}"/>
    <cellStyle name="20% - Énfasis6 2 3 3 2 2 2" xfId="17760" xr:uid="{8CDE80E4-4834-4AA5-A723-7E0F8ECD7473}"/>
    <cellStyle name="20% - Énfasis6 2 3 3 2 2 2 2" xfId="17761" xr:uid="{6B78B939-7D86-4813-A4B7-A759DB44C836}"/>
    <cellStyle name="20% - Énfasis6 2 3 3 2 2 2 2 2" xfId="17762" xr:uid="{311C366A-5CAD-4229-82F7-8CC4158A2A12}"/>
    <cellStyle name="20% - Énfasis6 2 3 3 2 2 2 3" xfId="17763" xr:uid="{EF7C765B-9625-48CA-8226-E31FD9EEB5A9}"/>
    <cellStyle name="20% - Énfasis6 2 3 3 2 2 3" xfId="17764" xr:uid="{26E73807-4216-4459-BACA-9CCDE5CBAD55}"/>
    <cellStyle name="20% - Énfasis6 2 3 3 2 2 3 2" xfId="17765" xr:uid="{EE88878F-AA73-4FE0-9F3D-452619D1B216}"/>
    <cellStyle name="20% - Énfasis6 2 3 3 2 2 4" xfId="17766" xr:uid="{64DE1108-A9C9-4ED2-9455-A95DBA7754DC}"/>
    <cellStyle name="20% - Énfasis6 2 3 3 2 3" xfId="17767" xr:uid="{C9043505-A060-42D2-AC6A-9E0F42D0F718}"/>
    <cellStyle name="20% - Énfasis6 2 3 3 2 3 2" xfId="17768" xr:uid="{590DC532-4F93-43D3-9D5F-1766DECDA070}"/>
    <cellStyle name="20% - Énfasis6 2 3 3 2 3 2 2" xfId="17769" xr:uid="{B07F147C-328D-402B-89FA-DDBC06ACE3E2}"/>
    <cellStyle name="20% - Énfasis6 2 3 3 2 3 3" xfId="17770" xr:uid="{67DBA2E5-B8F6-4E31-8A8D-545C5FE75400}"/>
    <cellStyle name="20% - Énfasis6 2 3 3 2 4" xfId="17771" xr:uid="{B1FE3909-552D-44A9-A9FB-F71642263BCD}"/>
    <cellStyle name="20% - Énfasis6 2 3 3 2 4 2" xfId="17772" xr:uid="{4609D062-3D29-40FC-B5A6-491FBFD0F95C}"/>
    <cellStyle name="20% - Énfasis6 2 3 3 2 5" xfId="17773" xr:uid="{187E4064-810D-49B3-9EF2-773901021565}"/>
    <cellStyle name="20% - Énfasis6 2 3 3 3" xfId="17774" xr:uid="{A6F614FA-25C6-4EE6-B4B4-A2943242EB57}"/>
    <cellStyle name="20% - Énfasis6 2 3 3 3 2" xfId="17775" xr:uid="{76E85646-A645-4656-9E83-1FC43DB74D1E}"/>
    <cellStyle name="20% - Énfasis6 2 3 3 3 2 2" xfId="17776" xr:uid="{FBB95797-9DFC-4A85-89D2-72723A5EBA1B}"/>
    <cellStyle name="20% - Énfasis6 2 3 3 3 2 2 2" xfId="17777" xr:uid="{A1606A01-2A1C-43C4-A252-CE06E778DBAA}"/>
    <cellStyle name="20% - Énfasis6 2 3 3 3 2 3" xfId="17778" xr:uid="{10C1DD42-3AF1-4781-9231-9BBBD9D70F6C}"/>
    <cellStyle name="20% - Énfasis6 2 3 3 3 3" xfId="17779" xr:uid="{DD4EE678-BF3F-4CA8-B484-56112D9890DD}"/>
    <cellStyle name="20% - Énfasis6 2 3 3 3 3 2" xfId="17780" xr:uid="{E284AEF6-E767-43FA-A9B4-6883FE35BD23}"/>
    <cellStyle name="20% - Énfasis6 2 3 3 3 4" xfId="17781" xr:uid="{7EC58A5D-B1A4-4F19-A9AD-456E6147F23C}"/>
    <cellStyle name="20% - Énfasis6 2 3 3 4" xfId="17782" xr:uid="{6DD14B6C-1692-409E-A8DE-F8E370E47667}"/>
    <cellStyle name="20% - Énfasis6 2 3 3 4 2" xfId="17783" xr:uid="{9406D197-4A1E-4989-9E6D-0A892D47B574}"/>
    <cellStyle name="20% - Énfasis6 2 3 3 4 2 2" xfId="17784" xr:uid="{8C5D3A43-4CDF-45C1-908C-75590FD68065}"/>
    <cellStyle name="20% - Énfasis6 2 3 3 4 3" xfId="17785" xr:uid="{A53E1E04-3EAF-4C14-BF74-8CC1A19E97C4}"/>
    <cellStyle name="20% - Énfasis6 2 3 3 5" xfId="17786" xr:uid="{9DCE8E8C-06CE-4F3F-AD29-14B53732927A}"/>
    <cellStyle name="20% - Énfasis6 2 3 3 5 2" xfId="17787" xr:uid="{BCDC6356-0242-4775-97A8-65586DFD4C2C}"/>
    <cellStyle name="20% - Énfasis6 2 3 3 6" xfId="17788" xr:uid="{61C0C1E5-160E-4960-AF74-0EA4B6D7EC59}"/>
    <cellStyle name="20% - Énfasis6 2 3 4" xfId="17789" xr:uid="{7393268D-E19A-4BE1-95D1-06FE1BACE226}"/>
    <cellStyle name="20% - Énfasis6 2 3 4 2" xfId="17790" xr:uid="{D4A1FCFC-C65A-4932-B8C8-666C139842A5}"/>
    <cellStyle name="20% - Énfasis6 2 3 4 2 2" xfId="17791" xr:uid="{AFD5BC7E-27C5-4A9E-ADB5-B21F8BF3DDA8}"/>
    <cellStyle name="20% - Énfasis6 2 3 4 2 2 2" xfId="17792" xr:uid="{DD281E43-2F6F-47E5-B9BE-3FEE27C417F2}"/>
    <cellStyle name="20% - Énfasis6 2 3 4 2 2 2 2" xfId="17793" xr:uid="{649CD20F-382A-4BF5-BA8E-E20F95448779}"/>
    <cellStyle name="20% - Énfasis6 2 3 4 2 2 3" xfId="17794" xr:uid="{1EF3393A-7890-4129-A7FF-FE5BB03B303C}"/>
    <cellStyle name="20% - Énfasis6 2 3 4 2 3" xfId="17795" xr:uid="{A96FFE39-E3A9-4DE2-8CD1-797980A48971}"/>
    <cellStyle name="20% - Énfasis6 2 3 4 2 3 2" xfId="17796" xr:uid="{A350355D-1C94-427C-8507-2A1B596869D6}"/>
    <cellStyle name="20% - Énfasis6 2 3 4 2 4" xfId="17797" xr:uid="{61151ACB-6B2C-4560-8E78-14B0E4C540A7}"/>
    <cellStyle name="20% - Énfasis6 2 3 4 3" xfId="17798" xr:uid="{EC7373B1-094D-4B1E-976E-0827AC5047A1}"/>
    <cellStyle name="20% - Énfasis6 2 3 4 3 2" xfId="17799" xr:uid="{BEE38BD2-A13B-4470-95CB-8089F60229B1}"/>
    <cellStyle name="20% - Énfasis6 2 3 4 3 2 2" xfId="17800" xr:uid="{3A7D691C-09B4-41D7-B32B-B2CA8D6B1DB1}"/>
    <cellStyle name="20% - Énfasis6 2 3 4 3 3" xfId="17801" xr:uid="{02FB9F5E-3A9C-4470-8437-2BCFA2EB6A4B}"/>
    <cellStyle name="20% - Énfasis6 2 3 4 4" xfId="17802" xr:uid="{10C04A4D-FDD8-4C42-A86A-397A3676600E}"/>
    <cellStyle name="20% - Énfasis6 2 3 4 4 2" xfId="17803" xr:uid="{B69D7DB4-7809-49AB-9E31-FE25A9F37842}"/>
    <cellStyle name="20% - Énfasis6 2 3 4 5" xfId="17804" xr:uid="{533B11DD-F418-4E0C-AC5E-4ED5B87C2181}"/>
    <cellStyle name="20% - Énfasis6 2 3 5" xfId="17805" xr:uid="{B5AED4A6-17D4-4D96-84D7-6DE972715CCB}"/>
    <cellStyle name="20% - Énfasis6 2 3 5 2" xfId="17806" xr:uid="{AA8F7207-B47A-4829-A191-BBC88255B664}"/>
    <cellStyle name="20% - Énfasis6 2 3 5 2 2" xfId="17807" xr:uid="{066B89C0-7A80-4D83-86F9-F63943021A3C}"/>
    <cellStyle name="20% - Énfasis6 2 3 5 2 2 2" xfId="17808" xr:uid="{7BF16531-CE43-4724-AE29-E9B0FECDB494}"/>
    <cellStyle name="20% - Énfasis6 2 3 5 2 3" xfId="17809" xr:uid="{CF7708F9-9A22-47AC-AC54-81688F5679AE}"/>
    <cellStyle name="20% - Énfasis6 2 3 5 3" xfId="17810" xr:uid="{CBAD775B-989C-4DEB-AC92-48D4E791CAAE}"/>
    <cellStyle name="20% - Énfasis6 2 3 5 3 2" xfId="17811" xr:uid="{CDDF8FCF-C567-4B5C-B479-4382B41B4FAF}"/>
    <cellStyle name="20% - Énfasis6 2 3 5 4" xfId="17812" xr:uid="{B9F16F86-C42E-4FA0-AB3A-9B1333DAD699}"/>
    <cellStyle name="20% - Énfasis6 2 3 6" xfId="17813" xr:uid="{E45CB2D4-39BB-4746-9E75-330AA2BC12C9}"/>
    <cellStyle name="20% - Énfasis6 2 3 6 2" xfId="17814" xr:uid="{1C9D4880-7003-430E-A319-ED348B101937}"/>
    <cellStyle name="20% - Énfasis6 2 3 6 2 2" xfId="17815" xr:uid="{180B7D50-56BC-408C-8AE7-52F676886232}"/>
    <cellStyle name="20% - Énfasis6 2 3 6 3" xfId="17816" xr:uid="{253AD555-861D-4D18-A8F5-DC42E2E1E846}"/>
    <cellStyle name="20% - Énfasis6 2 3 7" xfId="17817" xr:uid="{75D2AF99-7E8D-402D-9865-1515063A8741}"/>
    <cellStyle name="20% - Énfasis6 2 3 7 2" xfId="17818" xr:uid="{DFDBE3F4-67A4-4B32-A11F-85F2F0BF6231}"/>
    <cellStyle name="20% - Énfasis6 2 3 8" xfId="17819" xr:uid="{D58EB1EE-CEDA-47F5-AE6F-0528D24538C0}"/>
    <cellStyle name="20% - Énfasis6 2 3 9" xfId="17820" xr:uid="{9CB8F26D-B814-4BAC-8F5D-A59D3DF41D9F}"/>
    <cellStyle name="20% - Énfasis6 2 3_37. RESULTADO NEGOCIOS YOY" xfId="17821" xr:uid="{236CD72F-105A-42E2-BBAC-A39CC41DF2A3}"/>
    <cellStyle name="20% - Énfasis6 2 4" xfId="17822" xr:uid="{FC10AE2C-A936-4A5D-865C-F5BE34271B22}"/>
    <cellStyle name="20% - Énfasis6 2 4 10" xfId="17823" xr:uid="{735077C4-880D-4F43-8F0F-FD2C00E120B9}"/>
    <cellStyle name="20% - Énfasis6 2 4 11" xfId="17824" xr:uid="{C03F73A4-1985-494F-A5BB-07F034777456}"/>
    <cellStyle name="20% - Énfasis6 2 4 12" xfId="17825" xr:uid="{0EBCBD04-B0A4-4F69-A768-03EE988AC80A}"/>
    <cellStyle name="20% - Énfasis6 2 4 2" xfId="17826" xr:uid="{8A458BD2-B0EA-4900-A975-9D96FC03E593}"/>
    <cellStyle name="20% - Énfasis6 2 4 2 2" xfId="17827" xr:uid="{C16ABEA0-D61E-4F8B-BBD6-ABE908323EDF}"/>
    <cellStyle name="20% - Énfasis6 2 4 2 2 2" xfId="17828" xr:uid="{1FD08831-04A7-4DBE-8CBD-60D5A3574610}"/>
    <cellStyle name="20% - Énfasis6 2 4 2 2 2 2" xfId="17829" xr:uid="{C47DA2B8-E0A2-41E1-AAE9-E2CC8081B219}"/>
    <cellStyle name="20% - Énfasis6 2 4 2 2 2 2 2" xfId="17830" xr:uid="{F04F6604-568E-4E6B-AB42-150DDC014B51}"/>
    <cellStyle name="20% - Énfasis6 2 4 2 2 2 2 2 2" xfId="17831" xr:uid="{45C589B7-DF0F-453C-A808-5062A5C616E1}"/>
    <cellStyle name="20% - Énfasis6 2 4 2 2 2 2 2 2 2" xfId="17832" xr:uid="{073CC0E3-5A47-45FE-8A98-666B0ED4BB95}"/>
    <cellStyle name="20% - Énfasis6 2 4 2 2 2 2 2 3" xfId="17833" xr:uid="{3CA860B3-C4F6-4B55-AF64-DD7ACCA8EF43}"/>
    <cellStyle name="20% - Énfasis6 2 4 2 2 2 2 3" xfId="17834" xr:uid="{27F69020-E528-4FC9-B03F-A8356CA17F5A}"/>
    <cellStyle name="20% - Énfasis6 2 4 2 2 2 2 3 2" xfId="17835" xr:uid="{6A833A03-0187-47D0-B26A-8ACD2CE53DC1}"/>
    <cellStyle name="20% - Énfasis6 2 4 2 2 2 2 4" xfId="17836" xr:uid="{7FBC7A0B-713E-4E02-9DC9-9E13AE0C8EDA}"/>
    <cellStyle name="20% - Énfasis6 2 4 2 2 2 3" xfId="17837" xr:uid="{62042FBF-502E-4D33-AC30-B606DC0C7C77}"/>
    <cellStyle name="20% - Énfasis6 2 4 2 2 2 3 2" xfId="17838" xr:uid="{10B678DD-2F46-4115-8411-034F05FFFBB0}"/>
    <cellStyle name="20% - Énfasis6 2 4 2 2 2 3 2 2" xfId="17839" xr:uid="{C714AD15-AC85-4B56-A58B-7876B3DD9A81}"/>
    <cellStyle name="20% - Énfasis6 2 4 2 2 2 3 3" xfId="17840" xr:uid="{908314D8-06CE-4C11-8AB1-F8E4ED00C8A1}"/>
    <cellStyle name="20% - Énfasis6 2 4 2 2 2 4" xfId="17841" xr:uid="{22E23F0B-0D9A-49CB-86C4-17CC4A353BC5}"/>
    <cellStyle name="20% - Énfasis6 2 4 2 2 2 4 2" xfId="17842" xr:uid="{AFE63B30-708D-4C6A-8090-B8A105C55A11}"/>
    <cellStyle name="20% - Énfasis6 2 4 2 2 2 5" xfId="17843" xr:uid="{3DBAFE57-2695-42DF-9A86-D8B2684DECFE}"/>
    <cellStyle name="20% - Énfasis6 2 4 2 2 3" xfId="17844" xr:uid="{8E8BC871-107B-479C-88A2-04D198A4CA89}"/>
    <cellStyle name="20% - Énfasis6 2 4 2 2 3 2" xfId="17845" xr:uid="{D537D87A-3400-4729-A177-096C0725FA4D}"/>
    <cellStyle name="20% - Énfasis6 2 4 2 2 3 2 2" xfId="17846" xr:uid="{A2F7BF72-ABD3-4FCC-9C97-E2281794032E}"/>
    <cellStyle name="20% - Énfasis6 2 4 2 2 3 2 2 2" xfId="17847" xr:uid="{0DDE9993-846B-40EA-A6C0-0BC13327D6E0}"/>
    <cellStyle name="20% - Énfasis6 2 4 2 2 3 2 3" xfId="17848" xr:uid="{3129F7CE-6825-435D-90A6-CE4DF1416D9E}"/>
    <cellStyle name="20% - Énfasis6 2 4 2 2 3 3" xfId="17849" xr:uid="{47DAC5A8-268D-4A4C-8AD5-B0FC9337C79F}"/>
    <cellStyle name="20% - Énfasis6 2 4 2 2 3 3 2" xfId="17850" xr:uid="{E18815DF-B09B-4E2D-915C-3AF015C040E2}"/>
    <cellStyle name="20% - Énfasis6 2 4 2 2 3 4" xfId="17851" xr:uid="{FA344D03-B82E-4726-88D8-EAE65CA85DAF}"/>
    <cellStyle name="20% - Énfasis6 2 4 2 2 4" xfId="17852" xr:uid="{4042B26A-2B7D-42D6-9B83-936314FBE9FE}"/>
    <cellStyle name="20% - Énfasis6 2 4 2 2 4 2" xfId="17853" xr:uid="{24052990-394D-408E-85D7-207F696521CF}"/>
    <cellStyle name="20% - Énfasis6 2 4 2 2 4 2 2" xfId="17854" xr:uid="{765438AB-0C07-407D-9640-361E3C162EA5}"/>
    <cellStyle name="20% - Énfasis6 2 4 2 2 4 3" xfId="17855" xr:uid="{2DBBFAFC-DAE1-479A-9A74-406F724D7068}"/>
    <cellStyle name="20% - Énfasis6 2 4 2 2 5" xfId="17856" xr:uid="{B9988CEC-A2D5-4F46-96DE-E6BE8C530FFF}"/>
    <cellStyle name="20% - Énfasis6 2 4 2 2 5 2" xfId="17857" xr:uid="{2C39F12D-4745-4F39-BBA5-F39E74E9B6C6}"/>
    <cellStyle name="20% - Énfasis6 2 4 2 2 6" xfId="17858" xr:uid="{1065810A-8FA7-4248-BE51-ED1B65FCC360}"/>
    <cellStyle name="20% - Énfasis6 2 4 2 3" xfId="17859" xr:uid="{15E89D03-967B-4AEC-B8B7-6E62A85FF8A0}"/>
    <cellStyle name="20% - Énfasis6 2 4 2 3 2" xfId="17860" xr:uid="{B304D580-B0FC-4F9C-9154-518BA00BAD36}"/>
    <cellStyle name="20% - Énfasis6 2 4 2 3 2 2" xfId="17861" xr:uid="{4B3D2552-397D-4F6B-A59F-45AD708F5059}"/>
    <cellStyle name="20% - Énfasis6 2 4 2 3 2 2 2" xfId="17862" xr:uid="{00E40B5B-A02A-46C7-AE11-8E1BA35EE026}"/>
    <cellStyle name="20% - Énfasis6 2 4 2 3 2 2 2 2" xfId="17863" xr:uid="{0B65A3C9-2674-4425-80FF-AD5A27CDF2FC}"/>
    <cellStyle name="20% - Énfasis6 2 4 2 3 2 2 3" xfId="17864" xr:uid="{D1C331F9-2706-4D98-AEF2-25812F354579}"/>
    <cellStyle name="20% - Énfasis6 2 4 2 3 2 3" xfId="17865" xr:uid="{0C645FAC-D276-42EE-96EA-5BFD8405B250}"/>
    <cellStyle name="20% - Énfasis6 2 4 2 3 2 3 2" xfId="17866" xr:uid="{7C4BEF69-5C40-41F6-B3E3-6F80CD87E3AC}"/>
    <cellStyle name="20% - Énfasis6 2 4 2 3 2 4" xfId="17867" xr:uid="{4A1A49A6-32EA-47C0-8BB7-38AACB64C644}"/>
    <cellStyle name="20% - Énfasis6 2 4 2 3 3" xfId="17868" xr:uid="{5542775A-4348-4193-AC2D-BD474211AC74}"/>
    <cellStyle name="20% - Énfasis6 2 4 2 3 3 2" xfId="17869" xr:uid="{2C4EC0A2-862A-4E5A-8488-5013D1B57BB9}"/>
    <cellStyle name="20% - Énfasis6 2 4 2 3 3 2 2" xfId="17870" xr:uid="{4A8D65D6-DB92-4D8C-8452-E41B37B1BC4B}"/>
    <cellStyle name="20% - Énfasis6 2 4 2 3 3 3" xfId="17871" xr:uid="{57D0A14C-80D6-46ED-A603-A406A05D019C}"/>
    <cellStyle name="20% - Énfasis6 2 4 2 3 4" xfId="17872" xr:uid="{75B92166-4225-4E87-9393-4C050621D6CF}"/>
    <cellStyle name="20% - Énfasis6 2 4 2 3 4 2" xfId="17873" xr:uid="{5DA64B7D-D9A7-4CB4-9CBF-70C7A8BD3347}"/>
    <cellStyle name="20% - Énfasis6 2 4 2 3 5" xfId="17874" xr:uid="{28F79A0E-FFA4-41FE-BC69-6D3C20CF898C}"/>
    <cellStyle name="20% - Énfasis6 2 4 2 4" xfId="17875" xr:uid="{A7CBD398-5459-43D4-AF16-16D1F89C6AC6}"/>
    <cellStyle name="20% - Énfasis6 2 4 2 4 2" xfId="17876" xr:uid="{BC194D0E-0B13-4379-916E-6EFD15A051B5}"/>
    <cellStyle name="20% - Énfasis6 2 4 2 4 2 2" xfId="17877" xr:uid="{3CF26EBC-B21A-4A92-8615-99C935256940}"/>
    <cellStyle name="20% - Énfasis6 2 4 2 4 2 2 2" xfId="17878" xr:uid="{510EE5A7-5F9D-4713-82F4-503F5DA2E4CF}"/>
    <cellStyle name="20% - Énfasis6 2 4 2 4 2 3" xfId="17879" xr:uid="{ED3005E9-3C13-4A9E-B577-2090AB7A2321}"/>
    <cellStyle name="20% - Énfasis6 2 4 2 4 3" xfId="17880" xr:uid="{1345D91A-D34E-4276-ACF5-067DDEAE894B}"/>
    <cellStyle name="20% - Énfasis6 2 4 2 4 3 2" xfId="17881" xr:uid="{73DC983D-AD5B-4F1B-93E3-7D5E5A168F97}"/>
    <cellStyle name="20% - Énfasis6 2 4 2 4 4" xfId="17882" xr:uid="{E10C1CAA-AB01-4C31-B6F4-5D63F240E23E}"/>
    <cellStyle name="20% - Énfasis6 2 4 2 5" xfId="17883" xr:uid="{A75C3B6C-B79F-41AA-9FDD-CA8C76421A96}"/>
    <cellStyle name="20% - Énfasis6 2 4 2 5 2" xfId="17884" xr:uid="{94ABA42D-AEE0-4CF4-86FC-4E284AB5654A}"/>
    <cellStyle name="20% - Énfasis6 2 4 2 5 2 2" xfId="17885" xr:uid="{694B61B6-9271-4C57-8D2A-D3D5A9416544}"/>
    <cellStyle name="20% - Énfasis6 2 4 2 5 3" xfId="17886" xr:uid="{E3E848C1-FC93-4C5F-8062-5C3FA2F8D115}"/>
    <cellStyle name="20% - Énfasis6 2 4 2 6" xfId="17887" xr:uid="{E2F7FA5E-0A18-4156-A4AC-8FE165438910}"/>
    <cellStyle name="20% - Énfasis6 2 4 2 6 2" xfId="17888" xr:uid="{C82CE2CF-A494-4140-ACE5-3B1A9724CB49}"/>
    <cellStyle name="20% - Énfasis6 2 4 2 7" xfId="17889" xr:uid="{F9BBA397-4EC2-4F52-B318-CEB9B32E3AAE}"/>
    <cellStyle name="20% - Énfasis6 2 4 3" xfId="17890" xr:uid="{7AAF6B54-F5C1-44E0-8CF2-DAFF2E131BE7}"/>
    <cellStyle name="20% - Énfasis6 2 4 3 2" xfId="17891" xr:uid="{CEFAA36B-5C1C-436B-B199-0518F0D97164}"/>
    <cellStyle name="20% - Énfasis6 2 4 3 2 2" xfId="17892" xr:uid="{D6B66AD4-8765-49BA-B83D-C62CB2E80317}"/>
    <cellStyle name="20% - Énfasis6 2 4 3 2 2 2" xfId="17893" xr:uid="{C058ACCA-A14E-406F-A803-CA789983D896}"/>
    <cellStyle name="20% - Énfasis6 2 4 3 2 2 2 2" xfId="17894" xr:uid="{9FAA19EF-A585-42FF-BC49-BE5938914367}"/>
    <cellStyle name="20% - Énfasis6 2 4 3 2 2 2 2 2" xfId="17895" xr:uid="{CCFE9308-7FC3-4AC0-BA49-71E43BD17BF4}"/>
    <cellStyle name="20% - Énfasis6 2 4 3 2 2 2 3" xfId="17896" xr:uid="{64FBA81C-935F-4D7C-B9F5-1871644D9CFD}"/>
    <cellStyle name="20% - Énfasis6 2 4 3 2 2 3" xfId="17897" xr:uid="{70AAE63B-4403-485B-A34E-2326BBE56DE2}"/>
    <cellStyle name="20% - Énfasis6 2 4 3 2 2 3 2" xfId="17898" xr:uid="{206BA8C2-373E-4243-9536-EC96B8D47B27}"/>
    <cellStyle name="20% - Énfasis6 2 4 3 2 2 4" xfId="17899" xr:uid="{946B36A3-DF96-404E-82A0-100E2EE274E4}"/>
    <cellStyle name="20% - Énfasis6 2 4 3 2 3" xfId="17900" xr:uid="{CC175AF1-771F-4C4A-9B4E-97DDECA1C40D}"/>
    <cellStyle name="20% - Énfasis6 2 4 3 2 3 2" xfId="17901" xr:uid="{56A8F960-DD1D-41A5-9D4D-062052EA5841}"/>
    <cellStyle name="20% - Énfasis6 2 4 3 2 3 2 2" xfId="17902" xr:uid="{94C7F3DB-60E3-47B3-B9EF-D2371BE0781C}"/>
    <cellStyle name="20% - Énfasis6 2 4 3 2 3 3" xfId="17903" xr:uid="{57DE2528-9AAA-429A-B5E2-9FD32C4DA8FD}"/>
    <cellStyle name="20% - Énfasis6 2 4 3 2 4" xfId="17904" xr:uid="{87D65F03-6113-45BD-8BBC-7D1B79160D05}"/>
    <cellStyle name="20% - Énfasis6 2 4 3 2 4 2" xfId="17905" xr:uid="{8C6A141A-B996-4F8E-A04A-EDD52C6EB7D7}"/>
    <cellStyle name="20% - Énfasis6 2 4 3 2 5" xfId="17906" xr:uid="{0D8CB39D-C95F-4698-93F8-F91B23AA7028}"/>
    <cellStyle name="20% - Énfasis6 2 4 3 3" xfId="17907" xr:uid="{7D8E4271-1BB4-4C0C-8320-B0A429E29E5E}"/>
    <cellStyle name="20% - Énfasis6 2 4 3 3 2" xfId="17908" xr:uid="{01B441B4-3F92-4CC8-A488-B8171D2BFB11}"/>
    <cellStyle name="20% - Énfasis6 2 4 3 3 2 2" xfId="17909" xr:uid="{7B471A7D-E61B-43E8-91BB-6079DB3E6366}"/>
    <cellStyle name="20% - Énfasis6 2 4 3 3 2 2 2" xfId="17910" xr:uid="{E311DB9D-0F87-4DC6-A77C-8B16B17E2E0D}"/>
    <cellStyle name="20% - Énfasis6 2 4 3 3 2 3" xfId="17911" xr:uid="{E2EA37BB-CDF2-4543-934A-F707D3CB2726}"/>
    <cellStyle name="20% - Énfasis6 2 4 3 3 3" xfId="17912" xr:uid="{C4F97FA1-B80E-4961-8589-311A4A64DBE2}"/>
    <cellStyle name="20% - Énfasis6 2 4 3 3 3 2" xfId="17913" xr:uid="{239565E2-DCEB-405E-9FE8-6A490744A4C3}"/>
    <cellStyle name="20% - Énfasis6 2 4 3 3 4" xfId="17914" xr:uid="{DADEC110-BAF1-426C-9A46-58A43E555176}"/>
    <cellStyle name="20% - Énfasis6 2 4 3 4" xfId="17915" xr:uid="{A45938D8-8A90-4B17-B1CD-B212B806493B}"/>
    <cellStyle name="20% - Énfasis6 2 4 3 4 2" xfId="17916" xr:uid="{55896B25-4448-42D4-99ED-FC1FAB088276}"/>
    <cellStyle name="20% - Énfasis6 2 4 3 4 2 2" xfId="17917" xr:uid="{0AB65D76-F3A5-48F8-9A9A-FC2810DE715F}"/>
    <cellStyle name="20% - Énfasis6 2 4 3 4 3" xfId="17918" xr:uid="{FFC927B4-5AA3-4F51-B104-ED932DD53CD9}"/>
    <cellStyle name="20% - Énfasis6 2 4 3 5" xfId="17919" xr:uid="{5EEFFA02-E1CD-4F04-A189-690B3019D99A}"/>
    <cellStyle name="20% - Énfasis6 2 4 3 5 2" xfId="17920" xr:uid="{535CD43F-1A4F-48FB-88A6-04D115D463E0}"/>
    <cellStyle name="20% - Énfasis6 2 4 3 6" xfId="17921" xr:uid="{2163045D-C523-40FA-93BB-E2334C062EBD}"/>
    <cellStyle name="20% - Énfasis6 2 4 4" xfId="17922" xr:uid="{239EAE1C-8D7B-46DD-A581-9B8F37020809}"/>
    <cellStyle name="20% - Énfasis6 2 4 4 2" xfId="17923" xr:uid="{DEA5204D-4BEC-461E-92A7-04823B930A08}"/>
    <cellStyle name="20% - Énfasis6 2 4 4 2 2" xfId="17924" xr:uid="{74733D86-363E-4071-A069-471476421CFD}"/>
    <cellStyle name="20% - Énfasis6 2 4 4 2 2 2" xfId="17925" xr:uid="{14ADB585-A411-4B10-9B18-26E98884DADB}"/>
    <cellStyle name="20% - Énfasis6 2 4 4 2 2 2 2" xfId="17926" xr:uid="{3DC019D7-DE5B-49F5-B26F-C2261E623332}"/>
    <cellStyle name="20% - Énfasis6 2 4 4 2 2 3" xfId="17927" xr:uid="{44D4166A-BB9D-4020-A7D2-CD0CAFB4B480}"/>
    <cellStyle name="20% - Énfasis6 2 4 4 2 3" xfId="17928" xr:uid="{A9B641BF-DE97-4D06-8039-961998C1595B}"/>
    <cellStyle name="20% - Énfasis6 2 4 4 2 3 2" xfId="17929" xr:uid="{3AFEBEE9-A14D-40F5-9A1C-6C34FB35ADDC}"/>
    <cellStyle name="20% - Énfasis6 2 4 4 2 4" xfId="17930" xr:uid="{4DBC0730-9B6C-4A9F-BFF3-22779C455B22}"/>
    <cellStyle name="20% - Énfasis6 2 4 4 3" xfId="17931" xr:uid="{336BBD54-5129-43AD-B889-136C3A77F8C7}"/>
    <cellStyle name="20% - Énfasis6 2 4 4 3 2" xfId="17932" xr:uid="{0A8979B6-3B86-44F8-B89B-95BC87FD08AC}"/>
    <cellStyle name="20% - Énfasis6 2 4 4 3 2 2" xfId="17933" xr:uid="{97C6CE88-AEB9-404B-9E0B-0E5F2C7BE82F}"/>
    <cellStyle name="20% - Énfasis6 2 4 4 3 3" xfId="17934" xr:uid="{DDEBD011-27B1-4374-9776-505B9E0D2FC2}"/>
    <cellStyle name="20% - Énfasis6 2 4 4 4" xfId="17935" xr:uid="{645F7C71-E52E-4773-9B13-F6FBCB492EC8}"/>
    <cellStyle name="20% - Énfasis6 2 4 4 4 2" xfId="17936" xr:uid="{7CD4CADC-6F24-4DBE-A9BF-269051637EC4}"/>
    <cellStyle name="20% - Énfasis6 2 4 4 5" xfId="17937" xr:uid="{A54CFB68-C500-45F6-B197-3D24AB5A828F}"/>
    <cellStyle name="20% - Énfasis6 2 4 5" xfId="17938" xr:uid="{AD6021DD-CCBB-4258-A653-3DA3E54832D4}"/>
    <cellStyle name="20% - Énfasis6 2 4 5 2" xfId="17939" xr:uid="{98E5CAB1-FC53-4854-AC58-3486C686C413}"/>
    <cellStyle name="20% - Énfasis6 2 4 5 2 2" xfId="17940" xr:uid="{4A0D1B95-39DF-4F86-884A-85AAC6A980D3}"/>
    <cellStyle name="20% - Énfasis6 2 4 5 2 2 2" xfId="17941" xr:uid="{51F5A9EF-C64E-4333-A04C-73D912754DE5}"/>
    <cellStyle name="20% - Énfasis6 2 4 5 2 3" xfId="17942" xr:uid="{1D735BED-87A4-4B3C-90A3-25514D5127AC}"/>
    <cellStyle name="20% - Énfasis6 2 4 5 3" xfId="17943" xr:uid="{6F6874FE-5670-4B4A-8E5A-978F086CB7DE}"/>
    <cellStyle name="20% - Énfasis6 2 4 5 3 2" xfId="17944" xr:uid="{7C8E26A5-ED0D-4FDA-811A-9E4E661FEC74}"/>
    <cellStyle name="20% - Énfasis6 2 4 5 4" xfId="17945" xr:uid="{E0B9CEA0-7975-4E79-BF4F-C7755CE85B34}"/>
    <cellStyle name="20% - Énfasis6 2 4 6" xfId="17946" xr:uid="{DD670044-5A79-4D49-AC09-CD4B2F6BF531}"/>
    <cellStyle name="20% - Énfasis6 2 4 6 2" xfId="17947" xr:uid="{D30561D8-DE9B-4F43-A3B0-A7D7F618F0C6}"/>
    <cellStyle name="20% - Énfasis6 2 4 6 2 2" xfId="17948" xr:uid="{C93734C9-ED04-42C2-8628-378DC184180D}"/>
    <cellStyle name="20% - Énfasis6 2 4 6 3" xfId="17949" xr:uid="{AB5874CA-A35A-4771-97C0-C4DF03A13AB9}"/>
    <cellStyle name="20% - Énfasis6 2 4 7" xfId="17950" xr:uid="{DCA74560-1DFC-489D-8073-64AAE60A978E}"/>
    <cellStyle name="20% - Énfasis6 2 4 7 2" xfId="17951" xr:uid="{C0C22127-E546-417D-AE26-8B13D182C720}"/>
    <cellStyle name="20% - Énfasis6 2 4 8" xfId="17952" xr:uid="{691E12EF-D910-4354-811C-E55411045655}"/>
    <cellStyle name="20% - Énfasis6 2 4 9" xfId="17953" xr:uid="{CAA9C589-7BE2-4A0C-BBED-4E9364E4CF6F}"/>
    <cellStyle name="20% - Énfasis6 2 4_37. RESULTADO NEGOCIOS YOY" xfId="17954" xr:uid="{32DB1E9F-FFC5-4141-BB24-2D5965CB123E}"/>
    <cellStyle name="20% - Énfasis6 2 5" xfId="17955" xr:uid="{37C1FB9B-A6C4-4764-BDE8-C258C801E7AD}"/>
    <cellStyle name="20% - Énfasis6 2 5 10" xfId="17956" xr:uid="{D3326B8F-A5D7-4E4A-9DB3-B1D7CBD22A4D}"/>
    <cellStyle name="20% - Énfasis6 2 5 11" xfId="17957" xr:uid="{912F3D35-B1AE-4579-A1C2-2B8B152DEECB}"/>
    <cellStyle name="20% - Énfasis6 2 5 12" xfId="17958" xr:uid="{1A0995E6-7BAA-42EB-9EF7-48E3CAE05611}"/>
    <cellStyle name="20% - Énfasis6 2 5 2" xfId="17959" xr:uid="{59A5CF31-DE29-4E5E-B5F2-25AFD5A2A088}"/>
    <cellStyle name="20% - Énfasis6 2 5 2 2" xfId="17960" xr:uid="{6AD6B888-E8F7-4EC8-9735-B26D85980734}"/>
    <cellStyle name="20% - Énfasis6 2 5 2 2 2" xfId="17961" xr:uid="{B6772B2B-75D1-4278-B377-D6031E745A67}"/>
    <cellStyle name="20% - Énfasis6 2 5 2 2 2 2" xfId="17962" xr:uid="{BAACA1B7-00BE-46B7-8EC2-643A5D824309}"/>
    <cellStyle name="20% - Énfasis6 2 5 2 2 2 2 2" xfId="17963" xr:uid="{C9EAE7EA-6FBB-4260-A0ED-60076077D5EC}"/>
    <cellStyle name="20% - Énfasis6 2 5 2 2 2 2 2 2" xfId="17964" xr:uid="{D41CE8A5-8EE0-4120-A077-68D0448BD6FF}"/>
    <cellStyle name="20% - Énfasis6 2 5 2 2 2 2 2 2 2" xfId="17965" xr:uid="{79185512-D198-4538-98F8-DBB5565A70BD}"/>
    <cellStyle name="20% - Énfasis6 2 5 2 2 2 2 2 3" xfId="17966" xr:uid="{974C8305-9087-4499-93BC-DF08D1A3FA13}"/>
    <cellStyle name="20% - Énfasis6 2 5 2 2 2 2 3" xfId="17967" xr:uid="{A9DBFE4B-6740-4080-820C-991B8DA12B0E}"/>
    <cellStyle name="20% - Énfasis6 2 5 2 2 2 2 3 2" xfId="17968" xr:uid="{EA8A260C-E7CE-46A1-9CF8-01EFC797AE5E}"/>
    <cellStyle name="20% - Énfasis6 2 5 2 2 2 2 4" xfId="17969" xr:uid="{6F32C325-6A89-4BDA-BE3C-E6AD49ACE927}"/>
    <cellStyle name="20% - Énfasis6 2 5 2 2 2 3" xfId="17970" xr:uid="{48C0873F-2B84-457A-BA94-4A7C829ECDF9}"/>
    <cellStyle name="20% - Énfasis6 2 5 2 2 2 3 2" xfId="17971" xr:uid="{4B3BB814-A1B2-44E4-B633-B77F653CEFC9}"/>
    <cellStyle name="20% - Énfasis6 2 5 2 2 2 3 2 2" xfId="17972" xr:uid="{7796DEBD-EF18-4667-BDDC-9CA6315C9701}"/>
    <cellStyle name="20% - Énfasis6 2 5 2 2 2 3 3" xfId="17973" xr:uid="{CE8E57D3-15D6-4C1D-85FC-5C1677F3FA29}"/>
    <cellStyle name="20% - Énfasis6 2 5 2 2 2 4" xfId="17974" xr:uid="{36AF314F-9B30-49AC-BCFF-DFBEE6778EB0}"/>
    <cellStyle name="20% - Énfasis6 2 5 2 2 2 4 2" xfId="17975" xr:uid="{1DC80FF0-0D52-49A0-AA76-2F134AC9FD95}"/>
    <cellStyle name="20% - Énfasis6 2 5 2 2 2 5" xfId="17976" xr:uid="{A2B3A961-3E88-4A84-86B8-0718C8321105}"/>
    <cellStyle name="20% - Énfasis6 2 5 2 2 3" xfId="17977" xr:uid="{A1AD884C-8963-4396-9F5C-E238C80AAB86}"/>
    <cellStyle name="20% - Énfasis6 2 5 2 2 3 2" xfId="17978" xr:uid="{D3FEA579-E464-4BE4-ADA1-E8D7AC231FC8}"/>
    <cellStyle name="20% - Énfasis6 2 5 2 2 3 2 2" xfId="17979" xr:uid="{6CE193EA-9314-48ED-872B-AC21915E6AB3}"/>
    <cellStyle name="20% - Énfasis6 2 5 2 2 3 2 2 2" xfId="17980" xr:uid="{AD1C72E2-5D1F-40F3-9A39-16CBBFAD73EE}"/>
    <cellStyle name="20% - Énfasis6 2 5 2 2 3 2 3" xfId="17981" xr:uid="{76BF5C1E-B9BA-4697-870C-A454A5C35578}"/>
    <cellStyle name="20% - Énfasis6 2 5 2 2 3 3" xfId="17982" xr:uid="{763B2470-BBE4-4DA8-9551-D6A4F6A32F47}"/>
    <cellStyle name="20% - Énfasis6 2 5 2 2 3 3 2" xfId="17983" xr:uid="{6D446073-BCE2-4709-854B-8A4AF91AE66D}"/>
    <cellStyle name="20% - Énfasis6 2 5 2 2 3 4" xfId="17984" xr:uid="{46EB275E-723C-4C7B-BE88-D7CE7F778D15}"/>
    <cellStyle name="20% - Énfasis6 2 5 2 2 4" xfId="17985" xr:uid="{6CBF0E2C-991C-437F-BD40-B4E9F35A34EE}"/>
    <cellStyle name="20% - Énfasis6 2 5 2 2 4 2" xfId="17986" xr:uid="{884D7CE1-105E-4E52-82B0-E5ECEF8F5B78}"/>
    <cellStyle name="20% - Énfasis6 2 5 2 2 4 2 2" xfId="17987" xr:uid="{391A404E-E382-4F89-A7B7-53C2B5B230F9}"/>
    <cellStyle name="20% - Énfasis6 2 5 2 2 4 3" xfId="17988" xr:uid="{85EB9C07-A32F-4994-9ED7-1B5665918C09}"/>
    <cellStyle name="20% - Énfasis6 2 5 2 2 5" xfId="17989" xr:uid="{F903A3A6-B6AE-4D11-ADBE-DA923CF450A7}"/>
    <cellStyle name="20% - Énfasis6 2 5 2 2 5 2" xfId="17990" xr:uid="{00D5EAAE-1807-4770-B743-8C7476EBAE9B}"/>
    <cellStyle name="20% - Énfasis6 2 5 2 2 6" xfId="17991" xr:uid="{905754D9-8C11-42E5-8142-090046B8EAED}"/>
    <cellStyle name="20% - Énfasis6 2 5 2 3" xfId="17992" xr:uid="{E650C4A0-D3DA-468F-91B3-7AA7526471A5}"/>
    <cellStyle name="20% - Énfasis6 2 5 2 3 2" xfId="17993" xr:uid="{AB07B444-0904-4ACD-94C8-6623D97060F8}"/>
    <cellStyle name="20% - Énfasis6 2 5 2 3 2 2" xfId="17994" xr:uid="{CACA29C6-B2D3-4CD5-8E62-84EF4BEF8D95}"/>
    <cellStyle name="20% - Énfasis6 2 5 2 3 2 2 2" xfId="17995" xr:uid="{919A82C2-8A51-4D02-9623-2ABD76C93E02}"/>
    <cellStyle name="20% - Énfasis6 2 5 2 3 2 2 2 2" xfId="17996" xr:uid="{7E7F7FFE-2986-4A1F-800D-CD48BB741503}"/>
    <cellStyle name="20% - Énfasis6 2 5 2 3 2 2 3" xfId="17997" xr:uid="{5BBF5F8A-950C-46B7-B605-1FEDFFDA8815}"/>
    <cellStyle name="20% - Énfasis6 2 5 2 3 2 3" xfId="17998" xr:uid="{F37DC61C-BEFA-4079-A38C-DEB21EDAA710}"/>
    <cellStyle name="20% - Énfasis6 2 5 2 3 2 3 2" xfId="17999" xr:uid="{7C8E4102-D608-4F20-A289-F5B96AB3B7D8}"/>
    <cellStyle name="20% - Énfasis6 2 5 2 3 2 4" xfId="18000" xr:uid="{82A236A0-D2E0-4C79-9B7A-ADBAEFB2C73B}"/>
    <cellStyle name="20% - Énfasis6 2 5 2 3 3" xfId="18001" xr:uid="{C5399F2F-080A-4ADB-9C7A-3072FDF5DC4C}"/>
    <cellStyle name="20% - Énfasis6 2 5 2 3 3 2" xfId="18002" xr:uid="{491F2BAA-91DC-4453-B273-9143BB51F419}"/>
    <cellStyle name="20% - Énfasis6 2 5 2 3 3 2 2" xfId="18003" xr:uid="{CFEBB5D6-72E0-49B8-87C0-C3BF21473A58}"/>
    <cellStyle name="20% - Énfasis6 2 5 2 3 3 3" xfId="18004" xr:uid="{FEBB5D75-1B25-489E-BFA5-78B5E61155FF}"/>
    <cellStyle name="20% - Énfasis6 2 5 2 3 4" xfId="18005" xr:uid="{E47FB5D0-818D-446A-856A-FF7AD530A0B3}"/>
    <cellStyle name="20% - Énfasis6 2 5 2 3 4 2" xfId="18006" xr:uid="{57D33833-954A-4AA9-8D6A-191C0B7E3F08}"/>
    <cellStyle name="20% - Énfasis6 2 5 2 3 5" xfId="18007" xr:uid="{4CA981C6-0614-4527-87B1-6C7AD3B68E62}"/>
    <cellStyle name="20% - Énfasis6 2 5 2 4" xfId="18008" xr:uid="{543C7769-7B78-4506-849C-89C99C80CE41}"/>
    <cellStyle name="20% - Énfasis6 2 5 2 4 2" xfId="18009" xr:uid="{E97FEDAD-A1B7-4F90-A691-332EF02CFDFA}"/>
    <cellStyle name="20% - Énfasis6 2 5 2 4 2 2" xfId="18010" xr:uid="{55B2AB05-1EB4-4C0B-943B-462DE21C9EAD}"/>
    <cellStyle name="20% - Énfasis6 2 5 2 4 2 2 2" xfId="18011" xr:uid="{1F75D172-C828-406D-B799-6BF986941850}"/>
    <cellStyle name="20% - Énfasis6 2 5 2 4 2 3" xfId="18012" xr:uid="{4A07D67A-D911-46E9-8C1A-B01B89773CF6}"/>
    <cellStyle name="20% - Énfasis6 2 5 2 4 3" xfId="18013" xr:uid="{44DCD92C-AF57-4B1F-B332-780D2CD495BF}"/>
    <cellStyle name="20% - Énfasis6 2 5 2 4 3 2" xfId="18014" xr:uid="{D112B2AA-7283-46EE-B2FC-7E44898F2E79}"/>
    <cellStyle name="20% - Énfasis6 2 5 2 4 4" xfId="18015" xr:uid="{49EED7D4-43A6-4D73-828B-8E43F0029FBE}"/>
    <cellStyle name="20% - Énfasis6 2 5 2 5" xfId="18016" xr:uid="{A8564AEA-C084-438D-8780-33CD337BD83D}"/>
    <cellStyle name="20% - Énfasis6 2 5 2 5 2" xfId="18017" xr:uid="{1A3261FF-1AF0-43FE-9FC0-925395212431}"/>
    <cellStyle name="20% - Énfasis6 2 5 2 5 2 2" xfId="18018" xr:uid="{D68815E2-5EE9-4660-9E08-7B931C8A77BA}"/>
    <cellStyle name="20% - Énfasis6 2 5 2 5 3" xfId="18019" xr:uid="{34BEA7BD-B170-4D20-AC41-D9F518D87FAD}"/>
    <cellStyle name="20% - Énfasis6 2 5 2 6" xfId="18020" xr:uid="{D237EABE-5107-493C-AD4A-B0C2E3AA87BB}"/>
    <cellStyle name="20% - Énfasis6 2 5 2 6 2" xfId="18021" xr:uid="{9DB214FA-DAD8-4C32-961E-55955D7EDA82}"/>
    <cellStyle name="20% - Énfasis6 2 5 2 7" xfId="18022" xr:uid="{FF953F88-41C1-405F-9981-BD6681B255F4}"/>
    <cellStyle name="20% - Énfasis6 2 5 3" xfId="18023" xr:uid="{EED5BB8D-D715-4804-B720-E64494BBAADF}"/>
    <cellStyle name="20% - Énfasis6 2 5 3 2" xfId="18024" xr:uid="{B5A8EDEE-0F4B-45E6-9602-01523CEE0B85}"/>
    <cellStyle name="20% - Énfasis6 2 5 3 2 2" xfId="18025" xr:uid="{4E9ECC00-E269-4DA7-92D5-4B7771123927}"/>
    <cellStyle name="20% - Énfasis6 2 5 3 2 2 2" xfId="18026" xr:uid="{1AAC9001-2247-4AB1-B307-12A8ACF10AEC}"/>
    <cellStyle name="20% - Énfasis6 2 5 3 2 2 2 2" xfId="18027" xr:uid="{74D012C0-C595-49E6-92CF-51787FDAF20F}"/>
    <cellStyle name="20% - Énfasis6 2 5 3 2 2 2 2 2" xfId="18028" xr:uid="{FD6D12D6-4115-472B-9F69-B83C1A567AE2}"/>
    <cellStyle name="20% - Énfasis6 2 5 3 2 2 2 3" xfId="18029" xr:uid="{B57DF02E-DE6F-4029-9C10-CD8379F04815}"/>
    <cellStyle name="20% - Énfasis6 2 5 3 2 2 3" xfId="18030" xr:uid="{6A846D06-C86C-411D-BF96-68A91690F771}"/>
    <cellStyle name="20% - Énfasis6 2 5 3 2 2 3 2" xfId="18031" xr:uid="{49598161-DD2E-48E0-870D-169C5E0C3675}"/>
    <cellStyle name="20% - Énfasis6 2 5 3 2 2 4" xfId="18032" xr:uid="{AF3A8B9A-813E-471C-A2B8-58CD42375038}"/>
    <cellStyle name="20% - Énfasis6 2 5 3 2 3" xfId="18033" xr:uid="{0E1B9C99-3093-43C7-95BC-F4EC1FD2D076}"/>
    <cellStyle name="20% - Énfasis6 2 5 3 2 3 2" xfId="18034" xr:uid="{D22E3086-C8B3-45E1-8DD3-729E826270DE}"/>
    <cellStyle name="20% - Énfasis6 2 5 3 2 3 2 2" xfId="18035" xr:uid="{6F60A822-1504-4733-9274-3189865BABFA}"/>
    <cellStyle name="20% - Énfasis6 2 5 3 2 3 3" xfId="18036" xr:uid="{2F792B83-6F5C-4C24-A377-5539FF2BAABA}"/>
    <cellStyle name="20% - Énfasis6 2 5 3 2 4" xfId="18037" xr:uid="{1EE95591-F54C-4E36-ABA1-6AB638419539}"/>
    <cellStyle name="20% - Énfasis6 2 5 3 2 4 2" xfId="18038" xr:uid="{6026945E-045B-4EE5-8EF6-0316E8D25689}"/>
    <cellStyle name="20% - Énfasis6 2 5 3 2 5" xfId="18039" xr:uid="{68A0B42C-3895-484D-B6D5-B1FB3215C122}"/>
    <cellStyle name="20% - Énfasis6 2 5 3 3" xfId="18040" xr:uid="{DD2D3011-B00D-4BCF-B74C-2B76FF3E31C2}"/>
    <cellStyle name="20% - Énfasis6 2 5 3 3 2" xfId="18041" xr:uid="{0143B72E-9237-417A-AA85-F87E69B49884}"/>
    <cellStyle name="20% - Énfasis6 2 5 3 3 2 2" xfId="18042" xr:uid="{E5188B83-95C8-4918-9DF0-00AA6287ECBB}"/>
    <cellStyle name="20% - Énfasis6 2 5 3 3 2 2 2" xfId="18043" xr:uid="{33DA7AB8-9787-4A58-8F63-CFAA0E4DD979}"/>
    <cellStyle name="20% - Énfasis6 2 5 3 3 2 3" xfId="18044" xr:uid="{B3F92125-6A85-46F0-A2D2-FF9C204767A8}"/>
    <cellStyle name="20% - Énfasis6 2 5 3 3 3" xfId="18045" xr:uid="{0FE0A8F4-7610-4F47-8568-1927A9AAD8BE}"/>
    <cellStyle name="20% - Énfasis6 2 5 3 3 3 2" xfId="18046" xr:uid="{2C96030E-FDB2-4753-9386-A5FBC01D6687}"/>
    <cellStyle name="20% - Énfasis6 2 5 3 3 4" xfId="18047" xr:uid="{253EB37E-8162-40D6-AA34-BD68B99A79AE}"/>
    <cellStyle name="20% - Énfasis6 2 5 3 4" xfId="18048" xr:uid="{7F6D61E3-9F5A-474E-A091-761501880E2D}"/>
    <cellStyle name="20% - Énfasis6 2 5 3 4 2" xfId="18049" xr:uid="{4E896326-E914-49A9-B189-3ECFF9583A06}"/>
    <cellStyle name="20% - Énfasis6 2 5 3 4 2 2" xfId="18050" xr:uid="{88AF8D10-E91F-491D-9379-2ABD8225B7B8}"/>
    <cellStyle name="20% - Énfasis6 2 5 3 4 3" xfId="18051" xr:uid="{3E38203B-0DE9-4758-8C52-D2F4DFC6C1E7}"/>
    <cellStyle name="20% - Énfasis6 2 5 3 5" xfId="18052" xr:uid="{2EC48FCC-C32B-4258-8CEF-069ADFC97F99}"/>
    <cellStyle name="20% - Énfasis6 2 5 3 5 2" xfId="18053" xr:uid="{29D268EF-B247-46B9-AB67-D6FCB1126205}"/>
    <cellStyle name="20% - Énfasis6 2 5 3 6" xfId="18054" xr:uid="{AFD1D40F-C843-4B8A-82DA-C1AE9888AC90}"/>
    <cellStyle name="20% - Énfasis6 2 5 4" xfId="18055" xr:uid="{61043AC6-4743-4DA1-A175-624A5479DF7C}"/>
    <cellStyle name="20% - Énfasis6 2 5 4 2" xfId="18056" xr:uid="{AA36107B-3418-4A56-8AC0-38EA36BE3545}"/>
    <cellStyle name="20% - Énfasis6 2 5 4 2 2" xfId="18057" xr:uid="{D9D46813-F976-4F44-BB94-99663041C88C}"/>
    <cellStyle name="20% - Énfasis6 2 5 4 2 2 2" xfId="18058" xr:uid="{4F2B13DF-4243-41B4-AC2A-A99B57874F57}"/>
    <cellStyle name="20% - Énfasis6 2 5 4 2 2 2 2" xfId="18059" xr:uid="{A4353FA7-96AA-4102-ADB1-65A03D38AF9D}"/>
    <cellStyle name="20% - Énfasis6 2 5 4 2 2 3" xfId="18060" xr:uid="{F39F6817-8076-4D65-9915-16BE3ACB0E54}"/>
    <cellStyle name="20% - Énfasis6 2 5 4 2 3" xfId="18061" xr:uid="{A1C681BE-254B-4C55-BF15-8381B22A92DB}"/>
    <cellStyle name="20% - Énfasis6 2 5 4 2 3 2" xfId="18062" xr:uid="{32AD0229-798E-4781-B69C-D5B0BE79E7AB}"/>
    <cellStyle name="20% - Énfasis6 2 5 4 2 4" xfId="18063" xr:uid="{298FC439-6081-4742-AFE4-1063E49AD5EE}"/>
    <cellStyle name="20% - Énfasis6 2 5 4 3" xfId="18064" xr:uid="{E689DB78-89A6-43DD-AB21-F3A4F95A8A6A}"/>
    <cellStyle name="20% - Énfasis6 2 5 4 3 2" xfId="18065" xr:uid="{25D10EED-FA27-429D-B949-CBDDB0BB90CC}"/>
    <cellStyle name="20% - Énfasis6 2 5 4 3 2 2" xfId="18066" xr:uid="{DB042D3D-493D-4D73-897E-F9D16D038788}"/>
    <cellStyle name="20% - Énfasis6 2 5 4 3 3" xfId="18067" xr:uid="{8D143327-2DC2-4DEE-9EAD-2EF55D13A4C9}"/>
    <cellStyle name="20% - Énfasis6 2 5 4 4" xfId="18068" xr:uid="{1D5E50C1-2967-45E0-8F47-1616C132E006}"/>
    <cellStyle name="20% - Énfasis6 2 5 4 4 2" xfId="18069" xr:uid="{0BB27584-8A3E-4F68-9D71-C880F7672BC2}"/>
    <cellStyle name="20% - Énfasis6 2 5 4 5" xfId="18070" xr:uid="{C8BE4B31-2ACF-423A-9343-CC9756E3A56C}"/>
    <cellStyle name="20% - Énfasis6 2 5 5" xfId="18071" xr:uid="{099BAB00-5257-45B7-AC04-296A718800A0}"/>
    <cellStyle name="20% - Énfasis6 2 5 5 2" xfId="18072" xr:uid="{C8467AD5-E5CD-4507-9C9E-87E18DCA2BC6}"/>
    <cellStyle name="20% - Énfasis6 2 5 5 2 2" xfId="18073" xr:uid="{4A75BF9D-ED58-4516-9D9B-9935AF228D5C}"/>
    <cellStyle name="20% - Énfasis6 2 5 5 2 2 2" xfId="18074" xr:uid="{95CF44FD-5CA5-4219-AADE-528960BCA021}"/>
    <cellStyle name="20% - Énfasis6 2 5 5 2 3" xfId="18075" xr:uid="{D3F50882-6EE2-444A-BD07-C3FF11C0A0D5}"/>
    <cellStyle name="20% - Énfasis6 2 5 5 3" xfId="18076" xr:uid="{06FC4AFE-1943-420B-A356-DADA6FEFE91E}"/>
    <cellStyle name="20% - Énfasis6 2 5 5 3 2" xfId="18077" xr:uid="{20FC3711-0BC8-4D70-9C8F-ECA87DA6F7B8}"/>
    <cellStyle name="20% - Énfasis6 2 5 5 4" xfId="18078" xr:uid="{5F395AF7-3165-4E37-9D37-A4E68A3C4F49}"/>
    <cellStyle name="20% - Énfasis6 2 5 6" xfId="18079" xr:uid="{D7053CD4-D434-4E81-B6CF-162E8BDE1F28}"/>
    <cellStyle name="20% - Énfasis6 2 5 6 2" xfId="18080" xr:uid="{5B85EB95-FCDF-4251-9010-43DC5321198B}"/>
    <cellStyle name="20% - Énfasis6 2 5 6 2 2" xfId="18081" xr:uid="{A7724753-A395-46F2-9D54-331EFB35800F}"/>
    <cellStyle name="20% - Énfasis6 2 5 6 3" xfId="18082" xr:uid="{42E42FAE-B388-410E-9757-06E9AD74D62B}"/>
    <cellStyle name="20% - Énfasis6 2 5 7" xfId="18083" xr:uid="{224D871D-F6EF-4E14-8606-57AD55DD3723}"/>
    <cellStyle name="20% - Énfasis6 2 5 7 2" xfId="18084" xr:uid="{6970B9E8-92D8-4DA8-AE32-1160252DFC8F}"/>
    <cellStyle name="20% - Énfasis6 2 5 8" xfId="18085" xr:uid="{38726253-0612-4693-88E8-08199B8CB578}"/>
    <cellStyle name="20% - Énfasis6 2 5 9" xfId="18086" xr:uid="{8BA873B7-596A-49AB-920E-92F410A42247}"/>
    <cellStyle name="20% - Énfasis6 2 6" xfId="18087" xr:uid="{0152D752-8C2A-408C-AA60-2733D910E8F7}"/>
    <cellStyle name="20% - Énfasis6 2 6 2" xfId="18088" xr:uid="{AB803053-5BD9-4912-82A5-97255F60D063}"/>
    <cellStyle name="20% - Énfasis6 2 6 2 2" xfId="18089" xr:uid="{3978ACF0-E96C-47C1-BA2C-8E09494782A8}"/>
    <cellStyle name="20% - Énfasis6 2 6 2 2 2" xfId="18090" xr:uid="{CF4F1FCD-88AB-4C06-992C-AA85D2F48921}"/>
    <cellStyle name="20% - Énfasis6 2 6 2 2 2 2" xfId="18091" xr:uid="{7B54F3D2-48A4-4E10-BA49-D46EB3CF9B76}"/>
    <cellStyle name="20% - Énfasis6 2 6 2 2 2 2 2" xfId="18092" xr:uid="{89BA066F-CFE6-440C-8BC1-C5D6829ABDF1}"/>
    <cellStyle name="20% - Énfasis6 2 6 2 2 2 2 2 2" xfId="18093" xr:uid="{D080A357-1E67-4437-9C8F-0D9806B986E7}"/>
    <cellStyle name="20% - Énfasis6 2 6 2 2 2 2 2 2 2" xfId="18094" xr:uid="{2A3FAE59-F23E-456E-94FE-37BF70B42B3D}"/>
    <cellStyle name="20% - Énfasis6 2 6 2 2 2 2 2 3" xfId="18095" xr:uid="{9AAC1FB3-538D-43FB-8290-0D6226993920}"/>
    <cellStyle name="20% - Énfasis6 2 6 2 2 2 2 3" xfId="18096" xr:uid="{AE655125-D922-4ACA-BFB4-6A3891AB64E8}"/>
    <cellStyle name="20% - Énfasis6 2 6 2 2 2 2 3 2" xfId="18097" xr:uid="{42E0914C-13AE-4EF1-ACBD-27C03B482C67}"/>
    <cellStyle name="20% - Énfasis6 2 6 2 2 2 2 4" xfId="18098" xr:uid="{17CFFD93-9CA3-4EA9-BBE7-4F9CC97FFCFA}"/>
    <cellStyle name="20% - Énfasis6 2 6 2 2 2 3" xfId="18099" xr:uid="{88BCEE53-6CB4-40F3-8E76-D0587CE568AB}"/>
    <cellStyle name="20% - Énfasis6 2 6 2 2 2 3 2" xfId="18100" xr:uid="{ED93001E-DA65-485C-BD8A-BA78DF4F1637}"/>
    <cellStyle name="20% - Énfasis6 2 6 2 2 2 3 2 2" xfId="18101" xr:uid="{2C0D4230-A5A6-4FF6-AA8E-C5A341F84AF8}"/>
    <cellStyle name="20% - Énfasis6 2 6 2 2 2 3 3" xfId="18102" xr:uid="{42C55AA5-1E38-41CF-AB99-D3C95D48797B}"/>
    <cellStyle name="20% - Énfasis6 2 6 2 2 2 4" xfId="18103" xr:uid="{22C6CBBA-999B-4ACC-A8DB-33085121A561}"/>
    <cellStyle name="20% - Énfasis6 2 6 2 2 2 4 2" xfId="18104" xr:uid="{DD99A589-1777-4B61-9244-9A00D0B4321A}"/>
    <cellStyle name="20% - Énfasis6 2 6 2 2 2 5" xfId="18105" xr:uid="{49B6422C-05F2-4A9B-96A1-537568467664}"/>
    <cellStyle name="20% - Énfasis6 2 6 2 2 3" xfId="18106" xr:uid="{4A4A78EE-CAD5-461B-B8E2-BABEAEE0C116}"/>
    <cellStyle name="20% - Énfasis6 2 6 2 2 3 2" xfId="18107" xr:uid="{3572958B-F48E-4B61-9043-6126A6608EA4}"/>
    <cellStyle name="20% - Énfasis6 2 6 2 2 3 2 2" xfId="18108" xr:uid="{2A8897D1-BF3D-4BF4-987E-4E2586BD0144}"/>
    <cellStyle name="20% - Énfasis6 2 6 2 2 3 2 2 2" xfId="18109" xr:uid="{1E44FC46-B1C9-4EE7-BABF-EC6F88B78241}"/>
    <cellStyle name="20% - Énfasis6 2 6 2 2 3 2 3" xfId="18110" xr:uid="{4602D932-8231-4BD8-9425-270C8A50ACE1}"/>
    <cellStyle name="20% - Énfasis6 2 6 2 2 3 3" xfId="18111" xr:uid="{95D404AD-244D-42C0-BBC0-9401173490D8}"/>
    <cellStyle name="20% - Énfasis6 2 6 2 2 3 3 2" xfId="18112" xr:uid="{D607C38E-65B3-47B0-B69F-3FB5719F0EAB}"/>
    <cellStyle name="20% - Énfasis6 2 6 2 2 3 4" xfId="18113" xr:uid="{EAFEB434-86CA-4052-82AC-7146EFE2DE56}"/>
    <cellStyle name="20% - Énfasis6 2 6 2 2 4" xfId="18114" xr:uid="{044532AA-E1BE-4779-A55C-A2BD527ED562}"/>
    <cellStyle name="20% - Énfasis6 2 6 2 2 4 2" xfId="18115" xr:uid="{F528334B-6B37-4116-84FF-F4697DF66EB7}"/>
    <cellStyle name="20% - Énfasis6 2 6 2 2 4 2 2" xfId="18116" xr:uid="{4DB1D829-1114-4594-85BC-8F4B298508BF}"/>
    <cellStyle name="20% - Énfasis6 2 6 2 2 4 3" xfId="18117" xr:uid="{CB3531F4-212C-4E78-94F6-1A283758E888}"/>
    <cellStyle name="20% - Énfasis6 2 6 2 2 5" xfId="18118" xr:uid="{C610883A-9415-4953-9285-FF4589C06DB6}"/>
    <cellStyle name="20% - Énfasis6 2 6 2 2 5 2" xfId="18119" xr:uid="{253F9915-A77A-4035-91EF-7915B6C8FC9E}"/>
    <cellStyle name="20% - Énfasis6 2 6 2 2 6" xfId="18120" xr:uid="{3CC929DE-0C64-4C29-A2AD-71E32980103B}"/>
    <cellStyle name="20% - Énfasis6 2 6 2 3" xfId="18121" xr:uid="{4EB70037-E4CB-49D4-82CD-E4E66D98BBC2}"/>
    <cellStyle name="20% - Énfasis6 2 6 2 3 2" xfId="18122" xr:uid="{59546150-61DA-4D36-8415-CC9C7C975C56}"/>
    <cellStyle name="20% - Énfasis6 2 6 2 3 2 2" xfId="18123" xr:uid="{E0F71825-1F66-4597-AB52-D9A760B2A413}"/>
    <cellStyle name="20% - Énfasis6 2 6 2 3 2 2 2" xfId="18124" xr:uid="{631E58CD-2572-4EB8-B564-7210BB75BE3E}"/>
    <cellStyle name="20% - Énfasis6 2 6 2 3 2 2 2 2" xfId="18125" xr:uid="{920B7589-798D-4AF1-855D-C33D62A5DA3E}"/>
    <cellStyle name="20% - Énfasis6 2 6 2 3 2 2 3" xfId="18126" xr:uid="{DEC5035C-CFA9-4615-AB43-D566F0974693}"/>
    <cellStyle name="20% - Énfasis6 2 6 2 3 2 3" xfId="18127" xr:uid="{2B91B027-8152-4BF2-BDC4-49C8D8DD8738}"/>
    <cellStyle name="20% - Énfasis6 2 6 2 3 2 3 2" xfId="18128" xr:uid="{C9F077EF-7F92-4828-875D-B16CF2C067D1}"/>
    <cellStyle name="20% - Énfasis6 2 6 2 3 2 4" xfId="18129" xr:uid="{8D06FCA1-68E3-4F36-8757-A384630CB6F7}"/>
    <cellStyle name="20% - Énfasis6 2 6 2 3 3" xfId="18130" xr:uid="{62917C62-677D-42C1-85A4-134ED57A4C22}"/>
    <cellStyle name="20% - Énfasis6 2 6 2 3 3 2" xfId="18131" xr:uid="{23F42950-0B55-49DC-A431-C09065AB256A}"/>
    <cellStyle name="20% - Énfasis6 2 6 2 3 3 2 2" xfId="18132" xr:uid="{CB7B463E-85B3-40C0-A9BD-C0A1C3C6FA59}"/>
    <cellStyle name="20% - Énfasis6 2 6 2 3 3 3" xfId="18133" xr:uid="{894597A8-DE1B-4FFF-8C1A-4E6F7EE446B5}"/>
    <cellStyle name="20% - Énfasis6 2 6 2 3 4" xfId="18134" xr:uid="{40C4717D-1E35-4A19-A617-1BFA890D1FB6}"/>
    <cellStyle name="20% - Énfasis6 2 6 2 3 4 2" xfId="18135" xr:uid="{EAB414EB-3696-448B-9DB2-85CBEB060A8C}"/>
    <cellStyle name="20% - Énfasis6 2 6 2 3 5" xfId="18136" xr:uid="{CD971A87-B36F-4DC2-949F-A1772F14F93B}"/>
    <cellStyle name="20% - Énfasis6 2 6 2 4" xfId="18137" xr:uid="{E7F12BDB-8F7C-45C6-ADA7-6FB0F07B1EC3}"/>
    <cellStyle name="20% - Énfasis6 2 6 2 4 2" xfId="18138" xr:uid="{542E9061-056E-4622-B406-BD7A25CE3811}"/>
    <cellStyle name="20% - Énfasis6 2 6 2 4 2 2" xfId="18139" xr:uid="{AA863D9A-632E-4C2A-8D36-065CD5D95B83}"/>
    <cellStyle name="20% - Énfasis6 2 6 2 4 2 2 2" xfId="18140" xr:uid="{F8F1E3B1-5C59-4774-9BE2-0C96A6D73C16}"/>
    <cellStyle name="20% - Énfasis6 2 6 2 4 2 3" xfId="18141" xr:uid="{9A2D9891-5D6D-4FF3-8C8C-5E4A1B338614}"/>
    <cellStyle name="20% - Énfasis6 2 6 2 4 3" xfId="18142" xr:uid="{881681AC-C076-4571-A543-3DD6A550C866}"/>
    <cellStyle name="20% - Énfasis6 2 6 2 4 3 2" xfId="18143" xr:uid="{8F7ADEE2-CED6-49D2-BED7-0DD58CC88C2F}"/>
    <cellStyle name="20% - Énfasis6 2 6 2 4 4" xfId="18144" xr:uid="{26513D5A-725E-4F1D-85BF-67E89B7E7A54}"/>
    <cellStyle name="20% - Énfasis6 2 6 2 5" xfId="18145" xr:uid="{FE8F674D-8E44-45B8-89D1-9B9EDC2D7D11}"/>
    <cellStyle name="20% - Énfasis6 2 6 2 5 2" xfId="18146" xr:uid="{C8AE0737-46DB-4242-B281-35A4C63ACCE5}"/>
    <cellStyle name="20% - Énfasis6 2 6 2 5 2 2" xfId="18147" xr:uid="{687B2D8F-9B9A-46C0-ADAB-1A7CA111CF29}"/>
    <cellStyle name="20% - Énfasis6 2 6 2 5 3" xfId="18148" xr:uid="{B78A5CC2-F95C-4E31-A04E-F9286B7F7919}"/>
    <cellStyle name="20% - Énfasis6 2 6 2 6" xfId="18149" xr:uid="{6FE83400-88CE-4CFC-9AB0-384253386E6C}"/>
    <cellStyle name="20% - Énfasis6 2 6 2 6 2" xfId="18150" xr:uid="{21827B1C-2469-4CDC-BB45-BE5BDF1E2DEC}"/>
    <cellStyle name="20% - Énfasis6 2 6 2 7" xfId="18151" xr:uid="{17945B34-8FFE-4FD2-AD4F-5CB629933AA3}"/>
    <cellStyle name="20% - Énfasis6 2 6 3" xfId="18152" xr:uid="{08025496-366D-4B3A-B0D5-47B6B02E6A19}"/>
    <cellStyle name="20% - Énfasis6 2 6 3 2" xfId="18153" xr:uid="{F4D89394-2FC1-448D-A664-0FC4DF1055AB}"/>
    <cellStyle name="20% - Énfasis6 2 6 3 2 2" xfId="18154" xr:uid="{5C99B46A-902B-46BF-8647-BD632209C623}"/>
    <cellStyle name="20% - Énfasis6 2 6 3 2 2 2" xfId="18155" xr:uid="{056C6E87-66B5-44AF-8C5E-64843B239638}"/>
    <cellStyle name="20% - Énfasis6 2 6 3 2 2 2 2" xfId="18156" xr:uid="{0DF50766-21A6-4B44-B49A-F59535357383}"/>
    <cellStyle name="20% - Énfasis6 2 6 3 2 2 2 2 2" xfId="18157" xr:uid="{798B73E4-BE4D-4999-904D-731877E3B3A4}"/>
    <cellStyle name="20% - Énfasis6 2 6 3 2 2 2 3" xfId="18158" xr:uid="{626672FE-0982-4BD7-9EEF-29286339CF67}"/>
    <cellStyle name="20% - Énfasis6 2 6 3 2 2 3" xfId="18159" xr:uid="{7FD972CF-C1F2-41CD-86BC-BEA802D5FCAC}"/>
    <cellStyle name="20% - Énfasis6 2 6 3 2 2 3 2" xfId="18160" xr:uid="{573ED1AE-FA5C-495A-8213-AF22E73FD473}"/>
    <cellStyle name="20% - Énfasis6 2 6 3 2 2 4" xfId="18161" xr:uid="{CAD97BD6-FC67-4A00-94B1-BA45A0FCE79D}"/>
    <cellStyle name="20% - Énfasis6 2 6 3 2 3" xfId="18162" xr:uid="{7D847A32-0A7D-4540-8A64-CD629E9438FC}"/>
    <cellStyle name="20% - Énfasis6 2 6 3 2 3 2" xfId="18163" xr:uid="{3CCD3AEC-FCE2-4C41-94C6-8445034F17D5}"/>
    <cellStyle name="20% - Énfasis6 2 6 3 2 3 2 2" xfId="18164" xr:uid="{D80F08BC-93E0-47AC-975A-5A94BD7FCF90}"/>
    <cellStyle name="20% - Énfasis6 2 6 3 2 3 3" xfId="18165" xr:uid="{C03B07D2-5D83-4D0E-9B83-4376A1C42B08}"/>
    <cellStyle name="20% - Énfasis6 2 6 3 2 4" xfId="18166" xr:uid="{498A6205-407C-4B4F-AED0-E961B2511326}"/>
    <cellStyle name="20% - Énfasis6 2 6 3 2 4 2" xfId="18167" xr:uid="{7DE20109-991A-4E06-945E-6E6069E0CDF1}"/>
    <cellStyle name="20% - Énfasis6 2 6 3 2 5" xfId="18168" xr:uid="{FEF3994F-8538-4C09-BB81-E2DD68FCA4DE}"/>
    <cellStyle name="20% - Énfasis6 2 6 3 3" xfId="18169" xr:uid="{296E56C5-C5E3-43F9-8A78-09EB76954AEC}"/>
    <cellStyle name="20% - Énfasis6 2 6 3 3 2" xfId="18170" xr:uid="{B870764B-C125-4E48-AD20-59DFD9A3EC12}"/>
    <cellStyle name="20% - Énfasis6 2 6 3 3 2 2" xfId="18171" xr:uid="{079D36F1-FC60-4C13-BD85-458BEC5E41B6}"/>
    <cellStyle name="20% - Énfasis6 2 6 3 3 2 2 2" xfId="18172" xr:uid="{7430B898-3493-44A9-9C90-34B5A3EA015A}"/>
    <cellStyle name="20% - Énfasis6 2 6 3 3 2 3" xfId="18173" xr:uid="{21CAB60E-D276-4F94-BD57-8261B6301517}"/>
    <cellStyle name="20% - Énfasis6 2 6 3 3 3" xfId="18174" xr:uid="{F5C45BED-B9C4-4775-944C-867ACE04D121}"/>
    <cellStyle name="20% - Énfasis6 2 6 3 3 3 2" xfId="18175" xr:uid="{D5147BD3-2AB5-40D3-9FE7-4F9D0181A206}"/>
    <cellStyle name="20% - Énfasis6 2 6 3 3 4" xfId="18176" xr:uid="{E1AC360E-A334-4F4F-A2A0-22C9C7371AC0}"/>
    <cellStyle name="20% - Énfasis6 2 6 3 4" xfId="18177" xr:uid="{E7B72DA5-49AC-4DCC-A2F2-BF6573111623}"/>
    <cellStyle name="20% - Énfasis6 2 6 3 4 2" xfId="18178" xr:uid="{E42DD8F5-4794-40FE-9103-B7EC7F0A338C}"/>
    <cellStyle name="20% - Énfasis6 2 6 3 4 2 2" xfId="18179" xr:uid="{6D594FF3-F13E-4DB1-A26C-74C27AC643A3}"/>
    <cellStyle name="20% - Énfasis6 2 6 3 4 3" xfId="18180" xr:uid="{9AA8E046-889B-43E7-8777-689DE6F8A0AE}"/>
    <cellStyle name="20% - Énfasis6 2 6 3 5" xfId="18181" xr:uid="{0AEA168C-08B9-4874-A2C3-CCC484C5D6DE}"/>
    <cellStyle name="20% - Énfasis6 2 6 3 5 2" xfId="18182" xr:uid="{CA58EE92-47FF-48B4-BE0C-94F59CA6D612}"/>
    <cellStyle name="20% - Énfasis6 2 6 3 6" xfId="18183" xr:uid="{54BD534E-E95D-4F36-BBEB-FC3B5E77E9E0}"/>
    <cellStyle name="20% - Énfasis6 2 6 4" xfId="18184" xr:uid="{AAC378BF-D843-4C46-B2E0-39053B77564C}"/>
    <cellStyle name="20% - Énfasis6 2 6 4 2" xfId="18185" xr:uid="{C98BAF24-6B6D-4048-8F26-BFF39DBC0A75}"/>
    <cellStyle name="20% - Énfasis6 2 6 4 2 2" xfId="18186" xr:uid="{D76C05E6-D4D7-4218-936C-6CB752E15703}"/>
    <cellStyle name="20% - Énfasis6 2 6 4 2 2 2" xfId="18187" xr:uid="{C2A1C929-AC6C-41AE-B18D-AE70B2004C8D}"/>
    <cellStyle name="20% - Énfasis6 2 6 4 2 2 2 2" xfId="18188" xr:uid="{D7707707-911D-4FA6-A6B1-ECFDD2B0AE29}"/>
    <cellStyle name="20% - Énfasis6 2 6 4 2 2 3" xfId="18189" xr:uid="{FC524EEE-2A6B-4193-B9AF-C5E78DA9391C}"/>
    <cellStyle name="20% - Énfasis6 2 6 4 2 3" xfId="18190" xr:uid="{77EECBF8-98D7-4785-AA7D-2C7BCEBC88B5}"/>
    <cellStyle name="20% - Énfasis6 2 6 4 2 3 2" xfId="18191" xr:uid="{A742CED1-2119-4D8B-A074-1175D7E1DACC}"/>
    <cellStyle name="20% - Énfasis6 2 6 4 2 4" xfId="18192" xr:uid="{AFF21D4E-B5DC-4CAB-877A-13AD19A64C41}"/>
    <cellStyle name="20% - Énfasis6 2 6 4 3" xfId="18193" xr:uid="{27B5F880-B986-43C7-A3B4-D299F28808D4}"/>
    <cellStyle name="20% - Énfasis6 2 6 4 3 2" xfId="18194" xr:uid="{9638EEF5-2AF3-4083-8962-06D9A90CF3A3}"/>
    <cellStyle name="20% - Énfasis6 2 6 4 3 2 2" xfId="18195" xr:uid="{7B3283D0-6388-42CE-BF3C-7D29D9109494}"/>
    <cellStyle name="20% - Énfasis6 2 6 4 3 3" xfId="18196" xr:uid="{8A2AF242-1AAF-4357-9029-93477ABD732A}"/>
    <cellStyle name="20% - Énfasis6 2 6 4 4" xfId="18197" xr:uid="{BEA067C9-0CE0-418D-9C62-C19B17C51B20}"/>
    <cellStyle name="20% - Énfasis6 2 6 4 4 2" xfId="18198" xr:uid="{8640A35B-40A4-4095-911D-8F78B61A452C}"/>
    <cellStyle name="20% - Énfasis6 2 6 4 5" xfId="18199" xr:uid="{4CA02065-6A82-4AA9-B47D-F317035555B5}"/>
    <cellStyle name="20% - Énfasis6 2 6 5" xfId="18200" xr:uid="{3DC2A322-6A08-431F-AA43-4A3831F38CE9}"/>
    <cellStyle name="20% - Énfasis6 2 6 5 2" xfId="18201" xr:uid="{AC5D3EAE-BF79-4363-91C6-70BE47E9219D}"/>
    <cellStyle name="20% - Énfasis6 2 6 5 2 2" xfId="18202" xr:uid="{FAF53E00-1F9E-402B-A919-BACD1FBD257A}"/>
    <cellStyle name="20% - Énfasis6 2 6 5 2 2 2" xfId="18203" xr:uid="{604308A2-A48F-48BB-8179-D2DBAA93390C}"/>
    <cellStyle name="20% - Énfasis6 2 6 5 2 3" xfId="18204" xr:uid="{847922A8-EF75-4FAD-A199-F96E08FB0A1E}"/>
    <cellStyle name="20% - Énfasis6 2 6 5 3" xfId="18205" xr:uid="{DCD1E684-6368-4909-8E51-631F669C07F6}"/>
    <cellStyle name="20% - Énfasis6 2 6 5 3 2" xfId="18206" xr:uid="{2DC577A3-E8C7-4C26-883C-35C9A7028C21}"/>
    <cellStyle name="20% - Énfasis6 2 6 5 4" xfId="18207" xr:uid="{2BCE8EBD-64C5-41B9-9038-EFED265ECC57}"/>
    <cellStyle name="20% - Énfasis6 2 6 6" xfId="18208" xr:uid="{15A36066-E139-4C14-9DE6-CA736D9817AD}"/>
    <cellStyle name="20% - Énfasis6 2 6 6 2" xfId="18209" xr:uid="{50598A43-E24A-4257-9FD6-80CBE9226E72}"/>
    <cellStyle name="20% - Énfasis6 2 6 6 2 2" xfId="18210" xr:uid="{2B727646-4DD4-489F-865A-8F11FEE701C7}"/>
    <cellStyle name="20% - Énfasis6 2 6 6 3" xfId="18211" xr:uid="{FC448F31-2F89-43A1-BA17-3E7902493651}"/>
    <cellStyle name="20% - Énfasis6 2 6 7" xfId="18212" xr:uid="{2B926624-E3BB-4F32-809A-991988CC7948}"/>
    <cellStyle name="20% - Énfasis6 2 6 7 2" xfId="18213" xr:uid="{E06972FC-A955-4B80-B5BE-5C5A731AE6DB}"/>
    <cellStyle name="20% - Énfasis6 2 6 8" xfId="18214" xr:uid="{F9998FAF-D239-4ECB-8B55-DF0D11AC8AFB}"/>
    <cellStyle name="20% - Énfasis6 2 7" xfId="18215" xr:uid="{EAA940A3-53D8-40E2-B0DA-10EAF3331C25}"/>
    <cellStyle name="20% - Énfasis6 2 7 2" xfId="18216" xr:uid="{3658A34B-6D56-4C54-BBF9-35E5E4CB41D3}"/>
    <cellStyle name="20% - Énfasis6 2 7 2 2" xfId="18217" xr:uid="{C03FB42D-4EB4-4445-BD7E-E0F022B17860}"/>
    <cellStyle name="20% - Énfasis6 2 7 2 2 2" xfId="18218" xr:uid="{9317DC37-11E3-4AE1-A919-5ECAF8B8B141}"/>
    <cellStyle name="20% - Énfasis6 2 7 2 2 2 2" xfId="18219" xr:uid="{16FC52EB-549E-4BB0-A277-0E74E797FEDF}"/>
    <cellStyle name="20% - Énfasis6 2 7 2 2 2 2 2" xfId="18220" xr:uid="{EE80FA2F-6141-43B4-B82B-0EDD6A67BD00}"/>
    <cellStyle name="20% - Énfasis6 2 7 2 2 2 2 2 2" xfId="18221" xr:uid="{36A1AA58-E92B-4C40-8759-B4B4B834649A}"/>
    <cellStyle name="20% - Énfasis6 2 7 2 2 2 2 2 2 2" xfId="18222" xr:uid="{737A090E-5751-4B79-93A8-3F0533BDC751}"/>
    <cellStyle name="20% - Énfasis6 2 7 2 2 2 2 2 3" xfId="18223" xr:uid="{B7914A2E-7E1B-4A49-80DF-F2AAEADCAA3C}"/>
    <cellStyle name="20% - Énfasis6 2 7 2 2 2 2 3" xfId="18224" xr:uid="{8FDB5816-A4DD-4125-B937-7B8B8545D7C0}"/>
    <cellStyle name="20% - Énfasis6 2 7 2 2 2 2 3 2" xfId="18225" xr:uid="{97E50EB7-EE7D-46C1-B03F-DEBA8B64EE57}"/>
    <cellStyle name="20% - Énfasis6 2 7 2 2 2 2 4" xfId="18226" xr:uid="{56F29D2E-0310-43D6-B9E7-24E370A9C6A7}"/>
    <cellStyle name="20% - Énfasis6 2 7 2 2 2 3" xfId="18227" xr:uid="{14865100-12F6-4F43-938B-BF072701509D}"/>
    <cellStyle name="20% - Énfasis6 2 7 2 2 2 3 2" xfId="18228" xr:uid="{A4E20D0B-CEE7-406E-A425-E63AF17471DF}"/>
    <cellStyle name="20% - Énfasis6 2 7 2 2 2 3 2 2" xfId="18229" xr:uid="{FB7EE74E-0543-4931-8F5F-F61D965F4E08}"/>
    <cellStyle name="20% - Énfasis6 2 7 2 2 2 3 3" xfId="18230" xr:uid="{3A47202A-0C19-411C-81FE-9B58CB38FB02}"/>
    <cellStyle name="20% - Énfasis6 2 7 2 2 2 4" xfId="18231" xr:uid="{60357122-69A8-40EA-91BB-0DFF3FCCB600}"/>
    <cellStyle name="20% - Énfasis6 2 7 2 2 2 4 2" xfId="18232" xr:uid="{498883AF-72A4-4D4B-8EA0-BC547C640BE7}"/>
    <cellStyle name="20% - Énfasis6 2 7 2 2 2 5" xfId="18233" xr:uid="{8C9F0AFB-5C42-486B-8AE8-479D9D790DED}"/>
    <cellStyle name="20% - Énfasis6 2 7 2 2 3" xfId="18234" xr:uid="{86CA1ED3-2D98-450F-967F-3928ECE3A5D6}"/>
    <cellStyle name="20% - Énfasis6 2 7 2 2 3 2" xfId="18235" xr:uid="{575A92AB-8060-4934-B115-4275481FD61D}"/>
    <cellStyle name="20% - Énfasis6 2 7 2 2 3 2 2" xfId="18236" xr:uid="{9017C42D-FD33-4ED5-931C-596C2C7793CC}"/>
    <cellStyle name="20% - Énfasis6 2 7 2 2 3 2 2 2" xfId="18237" xr:uid="{34769B31-B9D6-45DE-A2D3-3636BC9B0751}"/>
    <cellStyle name="20% - Énfasis6 2 7 2 2 3 2 3" xfId="18238" xr:uid="{C2E2B87C-655C-4B80-A980-6592E3550E26}"/>
    <cellStyle name="20% - Énfasis6 2 7 2 2 3 3" xfId="18239" xr:uid="{1EECEEA6-1754-4B47-BBA8-283A435BBB25}"/>
    <cellStyle name="20% - Énfasis6 2 7 2 2 3 3 2" xfId="18240" xr:uid="{956E49EC-FF98-4638-B0AE-CD984A031738}"/>
    <cellStyle name="20% - Énfasis6 2 7 2 2 3 4" xfId="18241" xr:uid="{277F799D-3715-47B3-B5F0-6F6D2B07C575}"/>
    <cellStyle name="20% - Énfasis6 2 7 2 2 4" xfId="18242" xr:uid="{D90F983A-BD21-45AB-990D-C3548FBC2706}"/>
    <cellStyle name="20% - Énfasis6 2 7 2 2 4 2" xfId="18243" xr:uid="{B1750FAE-0B24-49FF-A032-C793A7265F92}"/>
    <cellStyle name="20% - Énfasis6 2 7 2 2 4 2 2" xfId="18244" xr:uid="{7D09C213-3307-4D4F-9F38-086A4CC7FFBD}"/>
    <cellStyle name="20% - Énfasis6 2 7 2 2 4 3" xfId="18245" xr:uid="{2A10B24B-D990-4A76-B8E2-41C2D6DDD0AF}"/>
    <cellStyle name="20% - Énfasis6 2 7 2 2 5" xfId="18246" xr:uid="{01FCA214-0F32-49B0-ADA3-3F4606980AB2}"/>
    <cellStyle name="20% - Énfasis6 2 7 2 2 5 2" xfId="18247" xr:uid="{222D366F-4223-43EF-B835-51D134A3CB7C}"/>
    <cellStyle name="20% - Énfasis6 2 7 2 2 6" xfId="18248" xr:uid="{2D7F0CCD-CB64-44E0-A257-4BB202796939}"/>
    <cellStyle name="20% - Énfasis6 2 7 2 3" xfId="18249" xr:uid="{D557F281-FCB9-4F58-8ACB-FD73CCC6EF35}"/>
    <cellStyle name="20% - Énfasis6 2 7 2 3 2" xfId="18250" xr:uid="{DAD7E8E0-2D6C-4C83-96FA-CBCD173E5A91}"/>
    <cellStyle name="20% - Énfasis6 2 7 2 3 2 2" xfId="18251" xr:uid="{3AC4DD2F-A635-4BA0-A564-426ED9218CBB}"/>
    <cellStyle name="20% - Énfasis6 2 7 2 3 2 2 2" xfId="18252" xr:uid="{794FCF6D-0BFF-4504-8B63-C758867F766D}"/>
    <cellStyle name="20% - Énfasis6 2 7 2 3 2 2 2 2" xfId="18253" xr:uid="{0B14AE0D-1267-4F50-84F6-6E713C2F92A5}"/>
    <cellStyle name="20% - Énfasis6 2 7 2 3 2 2 3" xfId="18254" xr:uid="{8A8C85BE-9594-4550-81DD-C287CD7C9DE1}"/>
    <cellStyle name="20% - Énfasis6 2 7 2 3 2 3" xfId="18255" xr:uid="{8142890C-B947-430B-B6E2-B8319C872F18}"/>
    <cellStyle name="20% - Énfasis6 2 7 2 3 2 3 2" xfId="18256" xr:uid="{FA557A75-86B8-4A4E-AAA9-8C982BFC2135}"/>
    <cellStyle name="20% - Énfasis6 2 7 2 3 2 4" xfId="18257" xr:uid="{C98E5DBA-982C-491C-B7EB-E8C87B3C410B}"/>
    <cellStyle name="20% - Énfasis6 2 7 2 3 3" xfId="18258" xr:uid="{695C6791-8B4E-407B-A38F-5BE6F6409470}"/>
    <cellStyle name="20% - Énfasis6 2 7 2 3 3 2" xfId="18259" xr:uid="{C689CCD3-27C3-4F3E-862C-69404A1DE2C7}"/>
    <cellStyle name="20% - Énfasis6 2 7 2 3 3 2 2" xfId="18260" xr:uid="{7941C4F3-3873-434C-A0C4-1092397FAC4A}"/>
    <cellStyle name="20% - Énfasis6 2 7 2 3 3 3" xfId="18261" xr:uid="{B7F7A58C-C3CE-430E-ABB6-122F09ED6A71}"/>
    <cellStyle name="20% - Énfasis6 2 7 2 3 4" xfId="18262" xr:uid="{9B5BD396-199F-4696-8111-37C46B151418}"/>
    <cellStyle name="20% - Énfasis6 2 7 2 3 4 2" xfId="18263" xr:uid="{1B327D18-20CC-4F0D-A422-A839ACDCEC90}"/>
    <cellStyle name="20% - Énfasis6 2 7 2 3 5" xfId="18264" xr:uid="{DF0FA790-4B04-40E5-8C10-33BF4DE761C9}"/>
    <cellStyle name="20% - Énfasis6 2 7 2 4" xfId="18265" xr:uid="{E5A59E1F-CB89-4839-8B4C-723E7783C31B}"/>
    <cellStyle name="20% - Énfasis6 2 7 2 4 2" xfId="18266" xr:uid="{8C939CF9-2F8E-47FE-95C8-2AD6A80454B0}"/>
    <cellStyle name="20% - Énfasis6 2 7 2 4 2 2" xfId="18267" xr:uid="{C2BFEF0A-6339-4664-BDBD-9F30E7A1DB35}"/>
    <cellStyle name="20% - Énfasis6 2 7 2 4 2 2 2" xfId="18268" xr:uid="{7B83D5D5-1C01-4642-BBC8-2F137141AF55}"/>
    <cellStyle name="20% - Énfasis6 2 7 2 4 2 3" xfId="18269" xr:uid="{BAF10D06-A89B-47F9-99FB-321289A56476}"/>
    <cellStyle name="20% - Énfasis6 2 7 2 4 3" xfId="18270" xr:uid="{1ADBEB4A-AB22-45F8-9B1A-844F27AC1273}"/>
    <cellStyle name="20% - Énfasis6 2 7 2 4 3 2" xfId="18271" xr:uid="{E3000B17-FF21-4F4A-A73A-0E10AD433B26}"/>
    <cellStyle name="20% - Énfasis6 2 7 2 4 4" xfId="18272" xr:uid="{B875C7C1-FFB0-4013-8751-975809D7C054}"/>
    <cellStyle name="20% - Énfasis6 2 7 2 5" xfId="18273" xr:uid="{53B92E4B-D492-43C7-870E-8ED693C86CE4}"/>
    <cellStyle name="20% - Énfasis6 2 7 2 5 2" xfId="18274" xr:uid="{82BF06DD-75B4-4CEC-8A20-ECBC97276F0D}"/>
    <cellStyle name="20% - Énfasis6 2 7 2 5 2 2" xfId="18275" xr:uid="{49CE6FF1-68D4-4D99-A2D6-9EBF27F8BD05}"/>
    <cellStyle name="20% - Énfasis6 2 7 2 5 3" xfId="18276" xr:uid="{B15ED3C6-2818-4369-9EA9-847281537CED}"/>
    <cellStyle name="20% - Énfasis6 2 7 2 6" xfId="18277" xr:uid="{27522C11-3B6B-4CDE-8EB4-2E4471ACC4E5}"/>
    <cellStyle name="20% - Énfasis6 2 7 2 6 2" xfId="18278" xr:uid="{C7894C52-03A4-44FC-A8CF-51EACC339B8B}"/>
    <cellStyle name="20% - Énfasis6 2 7 2 7" xfId="18279" xr:uid="{090364E2-76AC-4613-80A1-C29EA765D82B}"/>
    <cellStyle name="20% - Énfasis6 2 7 3" xfId="18280" xr:uid="{004D2227-9803-438C-A24C-ED427B765546}"/>
    <cellStyle name="20% - Énfasis6 2 7 3 2" xfId="18281" xr:uid="{9D64F809-FC07-42D6-9830-850F5CA33325}"/>
    <cellStyle name="20% - Énfasis6 2 7 3 2 2" xfId="18282" xr:uid="{3B850DFA-6FA9-42D1-BFE3-59A569C622EE}"/>
    <cellStyle name="20% - Énfasis6 2 7 3 2 2 2" xfId="18283" xr:uid="{B091FE23-768A-43B7-A52E-41E8D05C9DC5}"/>
    <cellStyle name="20% - Énfasis6 2 7 3 2 2 2 2" xfId="18284" xr:uid="{EAC6C7C9-ED7F-4639-8763-D26BBA244A7D}"/>
    <cellStyle name="20% - Énfasis6 2 7 3 2 2 2 2 2" xfId="18285" xr:uid="{4EB0B8A2-2BAB-4FE8-BC32-1F11C2C0AA4A}"/>
    <cellStyle name="20% - Énfasis6 2 7 3 2 2 2 3" xfId="18286" xr:uid="{B7E79B32-8D08-44C4-B29B-46C97ED22746}"/>
    <cellStyle name="20% - Énfasis6 2 7 3 2 2 3" xfId="18287" xr:uid="{44705EC0-193C-44BF-A5F5-DF18525F8226}"/>
    <cellStyle name="20% - Énfasis6 2 7 3 2 2 3 2" xfId="18288" xr:uid="{1D37CF53-7FB6-4481-98BB-AC308B26E823}"/>
    <cellStyle name="20% - Énfasis6 2 7 3 2 2 4" xfId="18289" xr:uid="{556AC3E7-CA8A-4727-A71D-82F5A74824A5}"/>
    <cellStyle name="20% - Énfasis6 2 7 3 2 3" xfId="18290" xr:uid="{1E8DFB73-F814-46E4-A446-4B1A3F0DA834}"/>
    <cellStyle name="20% - Énfasis6 2 7 3 2 3 2" xfId="18291" xr:uid="{81B86124-ED4F-43AA-A862-07AE4EE157D8}"/>
    <cellStyle name="20% - Énfasis6 2 7 3 2 3 2 2" xfId="18292" xr:uid="{FF6EE6D9-4DE0-4CE6-8CAD-8781A8ED3E4C}"/>
    <cellStyle name="20% - Énfasis6 2 7 3 2 3 3" xfId="18293" xr:uid="{24FD1779-6511-4DAE-80E4-1F2830FA8926}"/>
    <cellStyle name="20% - Énfasis6 2 7 3 2 4" xfId="18294" xr:uid="{2EA79081-E075-4489-B6C7-AAE699DA3BBC}"/>
    <cellStyle name="20% - Énfasis6 2 7 3 2 4 2" xfId="18295" xr:uid="{0C66731F-5D6C-40B2-B270-78FF02EA282C}"/>
    <cellStyle name="20% - Énfasis6 2 7 3 2 5" xfId="18296" xr:uid="{C6C74242-D296-4FDB-8DCC-037777A34717}"/>
    <cellStyle name="20% - Énfasis6 2 7 3 3" xfId="18297" xr:uid="{46DC81CD-E9EE-4413-806E-38CA67D8AF2B}"/>
    <cellStyle name="20% - Énfasis6 2 7 3 3 2" xfId="18298" xr:uid="{AD0B9199-0312-464E-9173-EDF9A14C8941}"/>
    <cellStyle name="20% - Énfasis6 2 7 3 3 2 2" xfId="18299" xr:uid="{F18DBF09-8A83-45C3-8443-FBB7421E9F26}"/>
    <cellStyle name="20% - Énfasis6 2 7 3 3 2 2 2" xfId="18300" xr:uid="{557FD6C9-3B7A-4BFD-86E3-BE7CB8A30728}"/>
    <cellStyle name="20% - Énfasis6 2 7 3 3 2 3" xfId="18301" xr:uid="{BE158874-9F6C-4FB5-8A7A-FFCA4727D4DA}"/>
    <cellStyle name="20% - Énfasis6 2 7 3 3 3" xfId="18302" xr:uid="{7F893975-DC2D-4AD9-8B98-3236D2E8B694}"/>
    <cellStyle name="20% - Énfasis6 2 7 3 3 3 2" xfId="18303" xr:uid="{4B6E188B-77C6-4BB1-A8AF-F2A1C159D868}"/>
    <cellStyle name="20% - Énfasis6 2 7 3 3 4" xfId="18304" xr:uid="{67A07B64-F693-4FC3-B77E-1DE0D8858551}"/>
    <cellStyle name="20% - Énfasis6 2 7 3 4" xfId="18305" xr:uid="{CC23F2BC-A6E3-4117-93D4-5EC5E1317477}"/>
    <cellStyle name="20% - Énfasis6 2 7 3 4 2" xfId="18306" xr:uid="{B940CFD9-04B3-45D4-B532-72A76C78CEF6}"/>
    <cellStyle name="20% - Énfasis6 2 7 3 4 2 2" xfId="18307" xr:uid="{96AC859C-30B7-4A94-B017-FB1B698CA8BF}"/>
    <cellStyle name="20% - Énfasis6 2 7 3 4 3" xfId="18308" xr:uid="{465C0F5A-A91D-4FF1-9A78-8E095CA41808}"/>
    <cellStyle name="20% - Énfasis6 2 7 3 5" xfId="18309" xr:uid="{90BE1EC3-F31F-4354-8643-7ADCCB2DBECF}"/>
    <cellStyle name="20% - Énfasis6 2 7 3 5 2" xfId="18310" xr:uid="{1946D32A-A38A-441E-A368-43D29A669384}"/>
    <cellStyle name="20% - Énfasis6 2 7 3 6" xfId="18311" xr:uid="{A5F2EA68-AB4E-48DD-BB7A-73F1E64D069A}"/>
    <cellStyle name="20% - Énfasis6 2 7 4" xfId="18312" xr:uid="{572FB1F4-7582-4AC9-A539-E678B8052900}"/>
    <cellStyle name="20% - Énfasis6 2 7 4 2" xfId="18313" xr:uid="{AB61D7CD-2E2D-44E4-B8CA-D2E952B10BDF}"/>
    <cellStyle name="20% - Énfasis6 2 7 4 2 2" xfId="18314" xr:uid="{F18A6CFD-9398-470B-8B83-B630C0EA23E2}"/>
    <cellStyle name="20% - Énfasis6 2 7 4 2 2 2" xfId="18315" xr:uid="{78EC93ED-27EB-4E39-98D0-FC6F2186EE1C}"/>
    <cellStyle name="20% - Énfasis6 2 7 4 2 2 2 2" xfId="18316" xr:uid="{55F63555-879D-4F86-ADFF-658C1F1D5910}"/>
    <cellStyle name="20% - Énfasis6 2 7 4 2 2 3" xfId="18317" xr:uid="{7B0AF2D9-2464-46C6-910B-B9D3935CA207}"/>
    <cellStyle name="20% - Énfasis6 2 7 4 2 3" xfId="18318" xr:uid="{7AF8D14A-1D93-4E00-95ED-6DF06A69BA42}"/>
    <cellStyle name="20% - Énfasis6 2 7 4 2 3 2" xfId="18319" xr:uid="{611F3FFF-53AC-4673-8B17-065BF67604EC}"/>
    <cellStyle name="20% - Énfasis6 2 7 4 2 4" xfId="18320" xr:uid="{260D72EA-B801-453A-8EDC-07EE28421D43}"/>
    <cellStyle name="20% - Énfasis6 2 7 4 3" xfId="18321" xr:uid="{31B42B2F-A409-4344-9C8E-9F143B19C066}"/>
    <cellStyle name="20% - Énfasis6 2 7 4 3 2" xfId="18322" xr:uid="{522AD14E-A31C-4E19-94B4-BF061E319DDB}"/>
    <cellStyle name="20% - Énfasis6 2 7 4 3 2 2" xfId="18323" xr:uid="{DE887D2C-F084-44EA-9C4A-2A4936C70057}"/>
    <cellStyle name="20% - Énfasis6 2 7 4 3 3" xfId="18324" xr:uid="{740A3730-5D03-4716-AF76-2B7562C47006}"/>
    <cellStyle name="20% - Énfasis6 2 7 4 4" xfId="18325" xr:uid="{FC18BF2C-C7FC-466F-ACCD-0167EF1D48D9}"/>
    <cellStyle name="20% - Énfasis6 2 7 4 4 2" xfId="18326" xr:uid="{3D42370E-042F-4207-837E-3A7221B23092}"/>
    <cellStyle name="20% - Énfasis6 2 7 4 5" xfId="18327" xr:uid="{4D9959EF-3E5B-4516-92C7-F9A9036189F9}"/>
    <cellStyle name="20% - Énfasis6 2 7 5" xfId="18328" xr:uid="{417D7AF0-7102-472A-974F-5D654019F9E4}"/>
    <cellStyle name="20% - Énfasis6 2 7 5 2" xfId="18329" xr:uid="{5B7D4DD7-AC8F-459B-B44F-3DC641180B6D}"/>
    <cellStyle name="20% - Énfasis6 2 7 5 2 2" xfId="18330" xr:uid="{8EB64DC6-8147-4DDF-9E3E-C4836145A34D}"/>
    <cellStyle name="20% - Énfasis6 2 7 5 2 2 2" xfId="18331" xr:uid="{87D56D98-5F4C-42E4-9FC2-8CB403CF8CDB}"/>
    <cellStyle name="20% - Énfasis6 2 7 5 2 3" xfId="18332" xr:uid="{F158CA41-99A5-42D8-BDCD-694683162E68}"/>
    <cellStyle name="20% - Énfasis6 2 7 5 3" xfId="18333" xr:uid="{7924E24E-5DDD-4417-8348-A3D258839E0F}"/>
    <cellStyle name="20% - Énfasis6 2 7 5 3 2" xfId="18334" xr:uid="{74313687-3788-46AE-909F-72E0AFF2172F}"/>
    <cellStyle name="20% - Énfasis6 2 7 5 4" xfId="18335" xr:uid="{5FFC5175-E9EB-407D-9283-28032D0E70D9}"/>
    <cellStyle name="20% - Énfasis6 2 7 6" xfId="18336" xr:uid="{6621E916-A4AB-4C5F-814B-BADA3D14F3A4}"/>
    <cellStyle name="20% - Énfasis6 2 7 6 2" xfId="18337" xr:uid="{EA3F356C-51C5-45C8-AE47-8AB380946AFB}"/>
    <cellStyle name="20% - Énfasis6 2 7 6 2 2" xfId="18338" xr:uid="{6CC44056-04E9-42A1-9E61-B10913265BB5}"/>
    <cellStyle name="20% - Énfasis6 2 7 6 3" xfId="18339" xr:uid="{9FC1A5D6-A178-46A8-AA91-92E143577BEC}"/>
    <cellStyle name="20% - Énfasis6 2 7 7" xfId="18340" xr:uid="{0ADD0262-F9C1-45C3-A25A-DDD88E8F0E0F}"/>
    <cellStyle name="20% - Énfasis6 2 7 7 2" xfId="18341" xr:uid="{A20CE683-7541-44C7-95C7-D57F4E06270D}"/>
    <cellStyle name="20% - Énfasis6 2 7 8" xfId="18342" xr:uid="{EF2537D0-8137-4AD9-9826-E42A9ADA64FE}"/>
    <cellStyle name="20% - Énfasis6 2 8" xfId="18343" xr:uid="{4C61B696-1F01-41C3-9DC4-4C823E5BE4C0}"/>
    <cellStyle name="20% - Énfasis6 2 8 2" xfId="18344" xr:uid="{20DEEC4E-5E73-4745-8040-A5D0DABDD549}"/>
    <cellStyle name="20% - Énfasis6 2 8 2 2" xfId="18345" xr:uid="{E7557766-BAC9-497C-ACB7-3D44A79E9F4F}"/>
    <cellStyle name="20% - Énfasis6 2 8 2 2 2" xfId="18346" xr:uid="{0BFF28F3-22FC-40BA-9369-825001F13FB6}"/>
    <cellStyle name="20% - Énfasis6 2 8 2 2 2 2" xfId="18347" xr:uid="{7C4A204B-E294-47A3-9859-72960BD78EC4}"/>
    <cellStyle name="20% - Énfasis6 2 8 2 2 2 2 2" xfId="18348" xr:uid="{A0F802D0-11B7-4953-B643-2CDB049A85ED}"/>
    <cellStyle name="20% - Énfasis6 2 8 2 2 2 2 2 2" xfId="18349" xr:uid="{F5235CE4-5D7D-4094-80CC-D890432C81AA}"/>
    <cellStyle name="20% - Énfasis6 2 8 2 2 2 2 2 2 2" xfId="18350" xr:uid="{C9009DE9-6FE6-4309-86BE-612D53ABBEBE}"/>
    <cellStyle name="20% - Énfasis6 2 8 2 2 2 2 2 3" xfId="18351" xr:uid="{B1312DE7-751D-473B-9A63-D38C06354FCB}"/>
    <cellStyle name="20% - Énfasis6 2 8 2 2 2 2 3" xfId="18352" xr:uid="{BED876E6-FFA7-4DE2-A91A-2FF84AF4CBDB}"/>
    <cellStyle name="20% - Énfasis6 2 8 2 2 2 2 3 2" xfId="18353" xr:uid="{37AA9763-1252-4BA6-8BD1-A91849954AD3}"/>
    <cellStyle name="20% - Énfasis6 2 8 2 2 2 2 4" xfId="18354" xr:uid="{6DF91566-5000-4D5D-BEDC-B1D2A97FB768}"/>
    <cellStyle name="20% - Énfasis6 2 8 2 2 2 3" xfId="18355" xr:uid="{4B00C890-E726-47B4-93BD-125EA012DB80}"/>
    <cellStyle name="20% - Énfasis6 2 8 2 2 2 3 2" xfId="18356" xr:uid="{39244105-5848-4B50-BB20-EDB37238E8A2}"/>
    <cellStyle name="20% - Énfasis6 2 8 2 2 2 3 2 2" xfId="18357" xr:uid="{13942D1B-E7E2-44A4-A199-A3D3D806C9DE}"/>
    <cellStyle name="20% - Énfasis6 2 8 2 2 2 3 3" xfId="18358" xr:uid="{527957D5-1E56-4465-885D-27A5449FE822}"/>
    <cellStyle name="20% - Énfasis6 2 8 2 2 2 4" xfId="18359" xr:uid="{704DE455-BCB2-43D2-837D-0881E34D7832}"/>
    <cellStyle name="20% - Énfasis6 2 8 2 2 2 4 2" xfId="18360" xr:uid="{AF5F51BF-93AE-449F-8EBF-67C9D1859992}"/>
    <cellStyle name="20% - Énfasis6 2 8 2 2 2 5" xfId="18361" xr:uid="{C00B1EF5-CAEC-4519-9A3B-12F905C56EC4}"/>
    <cellStyle name="20% - Énfasis6 2 8 2 2 3" xfId="18362" xr:uid="{BD6B6C26-D08C-4B7D-A8EA-92E80FFE65F7}"/>
    <cellStyle name="20% - Énfasis6 2 8 2 2 3 2" xfId="18363" xr:uid="{DA4C3EED-9A51-42CE-A4E0-4FD46E138183}"/>
    <cellStyle name="20% - Énfasis6 2 8 2 2 3 2 2" xfId="18364" xr:uid="{E8D72364-E77B-4B1B-AC0C-4B63B46C5230}"/>
    <cellStyle name="20% - Énfasis6 2 8 2 2 3 2 2 2" xfId="18365" xr:uid="{48286636-6CD2-488B-B54A-27F40B41403D}"/>
    <cellStyle name="20% - Énfasis6 2 8 2 2 3 2 3" xfId="18366" xr:uid="{B579A048-43A0-45AC-A7AD-057AC4D5C820}"/>
    <cellStyle name="20% - Énfasis6 2 8 2 2 3 3" xfId="18367" xr:uid="{E0339518-AB9A-486A-BD9E-232695EC6DA6}"/>
    <cellStyle name="20% - Énfasis6 2 8 2 2 3 3 2" xfId="18368" xr:uid="{339E25D1-7BAE-4568-8062-6B2F41EA2DB4}"/>
    <cellStyle name="20% - Énfasis6 2 8 2 2 3 4" xfId="18369" xr:uid="{5AB2E000-4E91-4390-84D8-A8CCF172FBDA}"/>
    <cellStyle name="20% - Énfasis6 2 8 2 2 4" xfId="18370" xr:uid="{571B0F9D-CE0D-4665-833A-FBE58970B2CC}"/>
    <cellStyle name="20% - Énfasis6 2 8 2 2 4 2" xfId="18371" xr:uid="{CCB7DA60-5ABF-47AE-986F-CE08A3F16009}"/>
    <cellStyle name="20% - Énfasis6 2 8 2 2 4 2 2" xfId="18372" xr:uid="{90E972F5-89ED-492F-93A5-9B5BC541364D}"/>
    <cellStyle name="20% - Énfasis6 2 8 2 2 4 3" xfId="18373" xr:uid="{7607B336-602E-45D3-A425-380906AB4FA1}"/>
    <cellStyle name="20% - Énfasis6 2 8 2 2 5" xfId="18374" xr:uid="{1C6CFE7E-333E-4CB0-A0E3-77B90FDA1B43}"/>
    <cellStyle name="20% - Énfasis6 2 8 2 2 5 2" xfId="18375" xr:uid="{64BCBC27-FDA8-48A8-B25E-E1AA5F983C0F}"/>
    <cellStyle name="20% - Énfasis6 2 8 2 2 6" xfId="18376" xr:uid="{E30D6277-CF24-4549-B397-A7B2141FB02B}"/>
    <cellStyle name="20% - Énfasis6 2 8 2 3" xfId="18377" xr:uid="{579077D6-15BF-40A4-A25F-1BE5B28C9584}"/>
    <cellStyle name="20% - Énfasis6 2 8 2 3 2" xfId="18378" xr:uid="{A6FBD3FC-ED85-4083-AFE5-E2E821A76261}"/>
    <cellStyle name="20% - Énfasis6 2 8 2 3 2 2" xfId="18379" xr:uid="{6EE10341-50AE-4865-800B-BCEA737DFAB8}"/>
    <cellStyle name="20% - Énfasis6 2 8 2 3 2 2 2" xfId="18380" xr:uid="{9FF84C4A-01A6-44D5-82A1-91EDC6EF58C4}"/>
    <cellStyle name="20% - Énfasis6 2 8 2 3 2 2 2 2" xfId="18381" xr:uid="{6B83F376-549E-41CD-A8B0-EB254229EF41}"/>
    <cellStyle name="20% - Énfasis6 2 8 2 3 2 2 3" xfId="18382" xr:uid="{0661A98F-0C19-4296-A3F4-168A3C04472D}"/>
    <cellStyle name="20% - Énfasis6 2 8 2 3 2 3" xfId="18383" xr:uid="{A3ED2C42-9964-4367-936B-66404C58B3AC}"/>
    <cellStyle name="20% - Énfasis6 2 8 2 3 2 3 2" xfId="18384" xr:uid="{F7E78950-7029-4388-ADDD-C7DEF59DB670}"/>
    <cellStyle name="20% - Énfasis6 2 8 2 3 2 4" xfId="18385" xr:uid="{D82D504C-809D-49CE-A336-A5B9CF3481D5}"/>
    <cellStyle name="20% - Énfasis6 2 8 2 3 3" xfId="18386" xr:uid="{FE423B40-EC1C-4F4B-95B1-7AC9AB49CFAE}"/>
    <cellStyle name="20% - Énfasis6 2 8 2 3 3 2" xfId="18387" xr:uid="{52F0BDFA-8D31-4329-B002-26A6092B2EF6}"/>
    <cellStyle name="20% - Énfasis6 2 8 2 3 3 2 2" xfId="18388" xr:uid="{A54B41AC-4586-4101-BE3B-6EC45B682A65}"/>
    <cellStyle name="20% - Énfasis6 2 8 2 3 3 3" xfId="18389" xr:uid="{DF9413B5-7BE6-4A03-BA66-0850FEC86983}"/>
    <cellStyle name="20% - Énfasis6 2 8 2 3 4" xfId="18390" xr:uid="{CA990A76-B59C-49B0-ACE2-A1B80B709D49}"/>
    <cellStyle name="20% - Énfasis6 2 8 2 3 4 2" xfId="18391" xr:uid="{0BE37A5B-CFE5-452A-9585-E27635233E4F}"/>
    <cellStyle name="20% - Énfasis6 2 8 2 3 5" xfId="18392" xr:uid="{39BB23EE-10E2-46A4-B0AC-5B0AD58AD87E}"/>
    <cellStyle name="20% - Énfasis6 2 8 2 4" xfId="18393" xr:uid="{FDDA8D52-15B1-4742-8CD1-1567004DAA92}"/>
    <cellStyle name="20% - Énfasis6 2 8 2 4 2" xfId="18394" xr:uid="{0DBDA95A-2B8C-491C-9FC1-E3AC153413C3}"/>
    <cellStyle name="20% - Énfasis6 2 8 2 4 2 2" xfId="18395" xr:uid="{E1675FFB-3BBB-4F08-A810-71EA8AE8774E}"/>
    <cellStyle name="20% - Énfasis6 2 8 2 4 2 2 2" xfId="18396" xr:uid="{FA08D672-FA9F-4809-A28C-668955DF502F}"/>
    <cellStyle name="20% - Énfasis6 2 8 2 4 2 3" xfId="18397" xr:uid="{DC29D02A-A0E9-4839-8DAB-52B2EE04E137}"/>
    <cellStyle name="20% - Énfasis6 2 8 2 4 3" xfId="18398" xr:uid="{8057AB49-0625-46BF-AFD5-10D009EA36DA}"/>
    <cellStyle name="20% - Énfasis6 2 8 2 4 3 2" xfId="18399" xr:uid="{3956DB80-2451-443C-B74E-82A5219D058B}"/>
    <cellStyle name="20% - Énfasis6 2 8 2 4 4" xfId="18400" xr:uid="{56DF9A64-A183-4055-BDCE-C017B1800EBD}"/>
    <cellStyle name="20% - Énfasis6 2 8 2 5" xfId="18401" xr:uid="{8E46434A-2C74-4B50-9C8F-98DDD5350ABD}"/>
    <cellStyle name="20% - Énfasis6 2 8 2 5 2" xfId="18402" xr:uid="{247F305D-703E-4414-BEB0-E3A9DAEDABDC}"/>
    <cellStyle name="20% - Énfasis6 2 8 2 5 2 2" xfId="18403" xr:uid="{F643327B-54A8-4DD5-86FD-08C332A8E164}"/>
    <cellStyle name="20% - Énfasis6 2 8 2 5 3" xfId="18404" xr:uid="{1B97DEB3-B821-4580-AA9D-6DFE2B4C2910}"/>
    <cellStyle name="20% - Énfasis6 2 8 2 6" xfId="18405" xr:uid="{B45EEF23-8540-4039-9A3C-B0DE6D5586D7}"/>
    <cellStyle name="20% - Énfasis6 2 8 2 6 2" xfId="18406" xr:uid="{0BF93440-5036-42A2-B658-3FEE06566B22}"/>
    <cellStyle name="20% - Énfasis6 2 8 2 7" xfId="18407" xr:uid="{16530252-F3B2-42AB-A8A7-38D38DA47575}"/>
    <cellStyle name="20% - Énfasis6 2 8 3" xfId="18408" xr:uid="{544F9075-334F-477F-A779-6610CC982D54}"/>
    <cellStyle name="20% - Énfasis6 2 8 3 2" xfId="18409" xr:uid="{EF7003D1-D481-4338-AF1E-8741EE110519}"/>
    <cellStyle name="20% - Énfasis6 2 8 3 2 2" xfId="18410" xr:uid="{2EAE732C-202E-4CE9-BCCD-1D521B1D9C4A}"/>
    <cellStyle name="20% - Énfasis6 2 8 3 2 2 2" xfId="18411" xr:uid="{B4A7169B-5B72-4B0C-AF22-8EC53E9FABD9}"/>
    <cellStyle name="20% - Énfasis6 2 8 3 2 2 2 2" xfId="18412" xr:uid="{14502EDF-70D0-4402-9D9C-0C3BF1B3F49B}"/>
    <cellStyle name="20% - Énfasis6 2 8 3 2 2 2 2 2" xfId="18413" xr:uid="{F2311508-53CA-4235-A865-2FEF95052225}"/>
    <cellStyle name="20% - Énfasis6 2 8 3 2 2 2 3" xfId="18414" xr:uid="{D5233567-3DBC-4257-831C-C647D582A6F6}"/>
    <cellStyle name="20% - Énfasis6 2 8 3 2 2 3" xfId="18415" xr:uid="{A15EAC49-A463-4228-BD0B-ED5C23F95251}"/>
    <cellStyle name="20% - Énfasis6 2 8 3 2 2 3 2" xfId="18416" xr:uid="{2C54B0FA-2574-4C51-8657-04550FF792E4}"/>
    <cellStyle name="20% - Énfasis6 2 8 3 2 2 4" xfId="18417" xr:uid="{4A35B23F-9A28-4C53-A29A-234E647EA6CF}"/>
    <cellStyle name="20% - Énfasis6 2 8 3 2 3" xfId="18418" xr:uid="{5785FC8B-8F2B-4BC7-AE75-841AA94DF47B}"/>
    <cellStyle name="20% - Énfasis6 2 8 3 2 3 2" xfId="18419" xr:uid="{95361DB2-7300-4C68-B0C9-D38C86F763D1}"/>
    <cellStyle name="20% - Énfasis6 2 8 3 2 3 2 2" xfId="18420" xr:uid="{3FCA4063-29DD-4CEE-A3A0-B843782AC980}"/>
    <cellStyle name="20% - Énfasis6 2 8 3 2 3 3" xfId="18421" xr:uid="{DAFF1E74-198E-41B1-82FF-2E260821ABD1}"/>
    <cellStyle name="20% - Énfasis6 2 8 3 2 4" xfId="18422" xr:uid="{35EA0CFC-423A-4B6F-9FE3-ADD587DE67C9}"/>
    <cellStyle name="20% - Énfasis6 2 8 3 2 4 2" xfId="18423" xr:uid="{EDF75112-17BB-4853-B085-ADAEAD85C0F1}"/>
    <cellStyle name="20% - Énfasis6 2 8 3 2 5" xfId="18424" xr:uid="{490A59D4-7EE1-4EA0-8822-2DDF6E46E23E}"/>
    <cellStyle name="20% - Énfasis6 2 8 3 3" xfId="18425" xr:uid="{A1D18714-4057-4028-A0FB-A25ECE3706C1}"/>
    <cellStyle name="20% - Énfasis6 2 8 3 3 2" xfId="18426" xr:uid="{33C68284-5442-4EAB-A2C5-82CFDE8FF46A}"/>
    <cellStyle name="20% - Énfasis6 2 8 3 3 2 2" xfId="18427" xr:uid="{19181963-B6F0-476A-B0B9-1A730428C718}"/>
    <cellStyle name="20% - Énfasis6 2 8 3 3 2 2 2" xfId="18428" xr:uid="{86BF85EF-8AD4-4FA4-8CCB-B8879B84ADB7}"/>
    <cellStyle name="20% - Énfasis6 2 8 3 3 2 3" xfId="18429" xr:uid="{70A89DE6-4A7E-4AE8-AE87-52A70A44093A}"/>
    <cellStyle name="20% - Énfasis6 2 8 3 3 3" xfId="18430" xr:uid="{41EF25D1-0C6E-483E-9F0C-739014C88418}"/>
    <cellStyle name="20% - Énfasis6 2 8 3 3 3 2" xfId="18431" xr:uid="{676442BD-2C82-462C-A10F-632F0B3A3736}"/>
    <cellStyle name="20% - Énfasis6 2 8 3 3 4" xfId="18432" xr:uid="{8126598B-EB2F-4717-BC23-C579E84C18DE}"/>
    <cellStyle name="20% - Énfasis6 2 8 3 4" xfId="18433" xr:uid="{346A66C6-38E9-4B9D-85A3-26310BB74865}"/>
    <cellStyle name="20% - Énfasis6 2 8 3 4 2" xfId="18434" xr:uid="{9D20E92C-CF79-4858-944B-000921C7D668}"/>
    <cellStyle name="20% - Énfasis6 2 8 3 4 2 2" xfId="18435" xr:uid="{1C26503B-A417-4249-A4B6-C3539B4DDC21}"/>
    <cellStyle name="20% - Énfasis6 2 8 3 4 3" xfId="18436" xr:uid="{195D8830-7322-49B2-BBC3-9E2AD74CF35A}"/>
    <cellStyle name="20% - Énfasis6 2 8 3 5" xfId="18437" xr:uid="{BB8A58DC-5E25-4231-897A-C3432B88B112}"/>
    <cellStyle name="20% - Énfasis6 2 8 3 5 2" xfId="18438" xr:uid="{FB4AA3AB-30B0-46B7-8546-02FB5E35878A}"/>
    <cellStyle name="20% - Énfasis6 2 8 3 6" xfId="18439" xr:uid="{3C2DD635-A160-4218-982C-5190406ABFB3}"/>
    <cellStyle name="20% - Énfasis6 2 8 4" xfId="18440" xr:uid="{AB342B8A-B9A7-4A8C-B34F-CA4F798491DD}"/>
    <cellStyle name="20% - Énfasis6 2 8 4 2" xfId="18441" xr:uid="{70D64917-7B81-4A93-AD9F-58CD8D830411}"/>
    <cellStyle name="20% - Énfasis6 2 8 4 2 2" xfId="18442" xr:uid="{ABA8871B-3CB6-4884-BC03-5C314E865B2E}"/>
    <cellStyle name="20% - Énfasis6 2 8 4 2 2 2" xfId="18443" xr:uid="{BACE9CAD-7BA7-4ECA-BACC-8F9F697C55F6}"/>
    <cellStyle name="20% - Énfasis6 2 8 4 2 2 2 2" xfId="18444" xr:uid="{7437E283-39DF-4B3A-90D7-1CE5B63C6839}"/>
    <cellStyle name="20% - Énfasis6 2 8 4 2 2 3" xfId="18445" xr:uid="{5602932A-BD07-48A0-BB86-14887ACDFF52}"/>
    <cellStyle name="20% - Énfasis6 2 8 4 2 3" xfId="18446" xr:uid="{B673A177-157C-4423-ADED-16219B971215}"/>
    <cellStyle name="20% - Énfasis6 2 8 4 2 3 2" xfId="18447" xr:uid="{0D09DEAA-B2F7-4EEA-89E8-1276DC31E88F}"/>
    <cellStyle name="20% - Énfasis6 2 8 4 2 4" xfId="18448" xr:uid="{A42E5B61-BD2E-4D6A-8A13-70CCA531E3DF}"/>
    <cellStyle name="20% - Énfasis6 2 8 4 3" xfId="18449" xr:uid="{FBECD4E5-E8A8-4849-B0DE-AE6846DD78E5}"/>
    <cellStyle name="20% - Énfasis6 2 8 4 3 2" xfId="18450" xr:uid="{B0F9EC79-9321-4795-8AE3-EE6E1078570D}"/>
    <cellStyle name="20% - Énfasis6 2 8 4 3 2 2" xfId="18451" xr:uid="{DC4B387D-394F-413C-93C6-33EBEB5BA69D}"/>
    <cellStyle name="20% - Énfasis6 2 8 4 3 3" xfId="18452" xr:uid="{AF5B13CF-D524-4CF8-B62E-E5465790A997}"/>
    <cellStyle name="20% - Énfasis6 2 8 4 4" xfId="18453" xr:uid="{F357D21A-683C-4225-81FE-D9815B667741}"/>
    <cellStyle name="20% - Énfasis6 2 8 4 4 2" xfId="18454" xr:uid="{B4F3F2B1-589F-4C22-AA2D-F45E3C5AA167}"/>
    <cellStyle name="20% - Énfasis6 2 8 4 5" xfId="18455" xr:uid="{CBDD7B45-95DD-437E-8299-49A2819793C0}"/>
    <cellStyle name="20% - Énfasis6 2 8 5" xfId="18456" xr:uid="{649DFEF0-75EC-4458-8E3A-5C1C6A3408DD}"/>
    <cellStyle name="20% - Énfasis6 2 8 5 2" xfId="18457" xr:uid="{A63FC488-9206-4FBD-A9E3-898E5B46AD7E}"/>
    <cellStyle name="20% - Énfasis6 2 8 5 2 2" xfId="18458" xr:uid="{FB54F5F0-3DCD-4BBF-8D68-2FE543A3415B}"/>
    <cellStyle name="20% - Énfasis6 2 8 5 2 2 2" xfId="18459" xr:uid="{9C660043-5C5D-4CF8-B18F-BEB4AAEFD052}"/>
    <cellStyle name="20% - Énfasis6 2 8 5 2 3" xfId="18460" xr:uid="{D459724F-9029-4887-A723-725F1BFAE100}"/>
    <cellStyle name="20% - Énfasis6 2 8 5 3" xfId="18461" xr:uid="{760F1E5F-8180-40C2-8467-78262C97AEC2}"/>
    <cellStyle name="20% - Énfasis6 2 8 5 3 2" xfId="18462" xr:uid="{7687FDF3-30A9-4678-A8AD-A53069CD0F30}"/>
    <cellStyle name="20% - Énfasis6 2 8 5 4" xfId="18463" xr:uid="{4A21D779-3C7A-4A0B-AA23-93165A325277}"/>
    <cellStyle name="20% - Énfasis6 2 8 6" xfId="18464" xr:uid="{4F2992E1-A5D0-46BF-A58B-566F3DA6177B}"/>
    <cellStyle name="20% - Énfasis6 2 8 6 2" xfId="18465" xr:uid="{43E61E6A-BE0F-44D0-8116-1F7E022E2F78}"/>
    <cellStyle name="20% - Énfasis6 2 8 6 2 2" xfId="18466" xr:uid="{64447693-5CC0-4168-A0F2-4A59C9CE81DE}"/>
    <cellStyle name="20% - Énfasis6 2 8 6 3" xfId="18467" xr:uid="{6499BAA1-4442-4353-91A8-F5CD83F89800}"/>
    <cellStyle name="20% - Énfasis6 2 8 7" xfId="18468" xr:uid="{B8A72AC7-ABF1-47CE-BAB5-0B49CDE27286}"/>
    <cellStyle name="20% - Énfasis6 2 8 7 2" xfId="18469" xr:uid="{3BD96BF0-163F-4D3F-98F3-A57FE52490BA}"/>
    <cellStyle name="20% - Énfasis6 2 8 8" xfId="18470" xr:uid="{38D37456-484A-4047-B54A-3A1F7125D389}"/>
    <cellStyle name="20% - Énfasis6 2 9" xfId="18471" xr:uid="{91DEBFAB-B152-449D-8025-83094E75265B}"/>
    <cellStyle name="20% - Énfasis6 2 9 2" xfId="18472" xr:uid="{01F4A6F6-7FBB-41D4-A803-0519F963CB97}"/>
    <cellStyle name="20% - Énfasis6 2 9 2 2" xfId="18473" xr:uid="{95E6136F-1B9B-4FCB-989B-5EEC1538776B}"/>
    <cellStyle name="20% - Énfasis6 2 9 2 2 2" xfId="18474" xr:uid="{2F88196E-9E38-4A6F-B0E5-F01CF63CCF78}"/>
    <cellStyle name="20% - Énfasis6 2 9 2 2 2 2" xfId="18475" xr:uid="{E3A54280-610B-4223-A7C1-8DE6951D1FEC}"/>
    <cellStyle name="20% - Énfasis6 2 9 2 2 2 2 2" xfId="18476" xr:uid="{F6B057CD-2E0D-4B2E-8761-29A59BC7F7A4}"/>
    <cellStyle name="20% - Énfasis6 2 9 2 2 2 2 2 2" xfId="18477" xr:uid="{FD04387A-545E-4311-936F-A27490D728FF}"/>
    <cellStyle name="20% - Énfasis6 2 9 2 2 2 2 2 2 2" xfId="18478" xr:uid="{A86CF490-E681-4FCC-A218-F3D5D3A6C57D}"/>
    <cellStyle name="20% - Énfasis6 2 9 2 2 2 2 2 3" xfId="18479" xr:uid="{44657020-07C6-4B86-A9F0-C8777A84C358}"/>
    <cellStyle name="20% - Énfasis6 2 9 2 2 2 2 3" xfId="18480" xr:uid="{961366D7-0025-46D8-A5D3-6B04D1A76BA3}"/>
    <cellStyle name="20% - Énfasis6 2 9 2 2 2 2 3 2" xfId="18481" xr:uid="{A21DC977-F2C6-46CF-834B-EBC94DB80A2B}"/>
    <cellStyle name="20% - Énfasis6 2 9 2 2 2 2 4" xfId="18482" xr:uid="{3E497D9B-9963-4C14-8930-41CF8F9708D8}"/>
    <cellStyle name="20% - Énfasis6 2 9 2 2 2 3" xfId="18483" xr:uid="{7685352B-9182-4701-A42B-92DE81DDC229}"/>
    <cellStyle name="20% - Énfasis6 2 9 2 2 2 3 2" xfId="18484" xr:uid="{59089D81-9C6A-49AD-B757-98B678259C29}"/>
    <cellStyle name="20% - Énfasis6 2 9 2 2 2 3 2 2" xfId="18485" xr:uid="{12879437-0E88-4F28-B844-A9A8BB6C97A8}"/>
    <cellStyle name="20% - Énfasis6 2 9 2 2 2 3 3" xfId="18486" xr:uid="{CA823774-4A2A-406B-974B-F599B9EF68DC}"/>
    <cellStyle name="20% - Énfasis6 2 9 2 2 2 4" xfId="18487" xr:uid="{DF31847D-377F-46CB-840C-F52BCF6026C9}"/>
    <cellStyle name="20% - Énfasis6 2 9 2 2 2 4 2" xfId="18488" xr:uid="{99308798-A878-40F1-B4C4-36022C4B9F4D}"/>
    <cellStyle name="20% - Énfasis6 2 9 2 2 2 5" xfId="18489" xr:uid="{8538A548-4BDF-4C84-A9AF-0B384C398EED}"/>
    <cellStyle name="20% - Énfasis6 2 9 2 2 3" xfId="18490" xr:uid="{13D3D773-29FD-411E-BB6A-ACADBBAC147D}"/>
    <cellStyle name="20% - Énfasis6 2 9 2 2 3 2" xfId="18491" xr:uid="{5C685056-5F5B-4B5E-9831-C6DEC5B40304}"/>
    <cellStyle name="20% - Énfasis6 2 9 2 2 3 2 2" xfId="18492" xr:uid="{56B37D31-87A4-4780-8965-5F027E5B89C5}"/>
    <cellStyle name="20% - Énfasis6 2 9 2 2 3 2 2 2" xfId="18493" xr:uid="{D525C6F4-BB65-4E17-BE67-B49AD65EF1DB}"/>
    <cellStyle name="20% - Énfasis6 2 9 2 2 3 2 3" xfId="18494" xr:uid="{82C19A45-DE0A-44A7-BCAC-1D51FA1E0C03}"/>
    <cellStyle name="20% - Énfasis6 2 9 2 2 3 3" xfId="18495" xr:uid="{4BBF4CB9-9586-4B84-A732-49CE6CD47299}"/>
    <cellStyle name="20% - Énfasis6 2 9 2 2 3 3 2" xfId="18496" xr:uid="{F8C7BC22-C524-4217-AF2A-B3210B815ABD}"/>
    <cellStyle name="20% - Énfasis6 2 9 2 2 3 4" xfId="18497" xr:uid="{8EFF927E-E68F-46C7-AA31-A049C2B9E907}"/>
    <cellStyle name="20% - Énfasis6 2 9 2 2 4" xfId="18498" xr:uid="{AD0E06DF-2396-4ACF-BBE7-14F0647D23BE}"/>
    <cellStyle name="20% - Énfasis6 2 9 2 2 4 2" xfId="18499" xr:uid="{E2D395C4-A885-46C9-AF28-03F185FEE7D9}"/>
    <cellStyle name="20% - Énfasis6 2 9 2 2 4 2 2" xfId="18500" xr:uid="{63AB740B-8C32-46A8-9E4A-41E5732DE058}"/>
    <cellStyle name="20% - Énfasis6 2 9 2 2 4 3" xfId="18501" xr:uid="{3A39B0F6-11A8-4271-80E0-C6A7AC7BC58D}"/>
    <cellStyle name="20% - Énfasis6 2 9 2 2 5" xfId="18502" xr:uid="{3A80E667-0617-42DA-85D8-A662DBB3C13A}"/>
    <cellStyle name="20% - Énfasis6 2 9 2 2 5 2" xfId="18503" xr:uid="{EB12F459-82A7-4552-B620-B88FBB374A09}"/>
    <cellStyle name="20% - Énfasis6 2 9 2 2 6" xfId="18504" xr:uid="{0CBF4440-23E4-4834-BC74-91D196C43C66}"/>
    <cellStyle name="20% - Énfasis6 2 9 2 3" xfId="18505" xr:uid="{DDBB19C9-CD0A-4957-AEB1-9F8725C242EA}"/>
    <cellStyle name="20% - Énfasis6 2 9 2 3 2" xfId="18506" xr:uid="{B825CBED-CD33-47F2-81AD-F1C322C1A0BC}"/>
    <cellStyle name="20% - Énfasis6 2 9 2 3 2 2" xfId="18507" xr:uid="{1AE1F2CD-8F2D-435B-B971-8288994B4E5C}"/>
    <cellStyle name="20% - Énfasis6 2 9 2 3 2 2 2" xfId="18508" xr:uid="{82C79CDD-512C-4287-B0DC-C11D1373F987}"/>
    <cellStyle name="20% - Énfasis6 2 9 2 3 2 2 2 2" xfId="18509" xr:uid="{B586DDA4-E9A8-442A-AB8F-35EDC39BD50A}"/>
    <cellStyle name="20% - Énfasis6 2 9 2 3 2 2 3" xfId="18510" xr:uid="{7A01E438-152F-488B-8B6E-E075F5317112}"/>
    <cellStyle name="20% - Énfasis6 2 9 2 3 2 3" xfId="18511" xr:uid="{17E7D81D-8494-4CC0-A92C-55CB5ACE3972}"/>
    <cellStyle name="20% - Énfasis6 2 9 2 3 2 3 2" xfId="18512" xr:uid="{C75B789E-1973-4FF0-9792-3253F7268625}"/>
    <cellStyle name="20% - Énfasis6 2 9 2 3 2 4" xfId="18513" xr:uid="{8906D2A0-AA54-4D78-AEDB-ACA6EF659474}"/>
    <cellStyle name="20% - Énfasis6 2 9 2 3 3" xfId="18514" xr:uid="{7C529089-3EBB-4962-8927-29BDF86265DE}"/>
    <cellStyle name="20% - Énfasis6 2 9 2 3 3 2" xfId="18515" xr:uid="{6AA33118-D916-4B2C-A338-017AAD1B734E}"/>
    <cellStyle name="20% - Énfasis6 2 9 2 3 3 2 2" xfId="18516" xr:uid="{38F189E3-A5DB-49A8-9251-60CD8181A460}"/>
    <cellStyle name="20% - Énfasis6 2 9 2 3 3 3" xfId="18517" xr:uid="{7CA9668E-0863-4C7E-A35A-D5772E617609}"/>
    <cellStyle name="20% - Énfasis6 2 9 2 3 4" xfId="18518" xr:uid="{4C25004E-19A5-4768-B900-4DA1767264B0}"/>
    <cellStyle name="20% - Énfasis6 2 9 2 3 4 2" xfId="18519" xr:uid="{4539973E-31F0-4503-8313-8C7581383FDB}"/>
    <cellStyle name="20% - Énfasis6 2 9 2 3 5" xfId="18520" xr:uid="{9ADC0BFF-97FA-425B-9528-96C9C4B0FEEB}"/>
    <cellStyle name="20% - Énfasis6 2 9 2 4" xfId="18521" xr:uid="{8AD1C485-EF64-4132-B4C7-2D0EBAF2DAC2}"/>
    <cellStyle name="20% - Énfasis6 2 9 2 4 2" xfId="18522" xr:uid="{469C737B-294A-496D-A775-654826FE3BF1}"/>
    <cellStyle name="20% - Énfasis6 2 9 2 4 2 2" xfId="18523" xr:uid="{4178CAF9-ACF3-41F4-BE8D-5CE401F4DC1C}"/>
    <cellStyle name="20% - Énfasis6 2 9 2 4 2 2 2" xfId="18524" xr:uid="{74F2C461-4271-4065-AF4A-24FBDC116CDE}"/>
    <cellStyle name="20% - Énfasis6 2 9 2 4 2 3" xfId="18525" xr:uid="{B03DBB4A-4F5D-45D1-9CE1-AD9AB5DB5307}"/>
    <cellStyle name="20% - Énfasis6 2 9 2 4 3" xfId="18526" xr:uid="{9F8CDD21-6727-496F-A503-E2F552493A8A}"/>
    <cellStyle name="20% - Énfasis6 2 9 2 4 3 2" xfId="18527" xr:uid="{CF2952BF-F57C-4502-A236-84E26CBC416C}"/>
    <cellStyle name="20% - Énfasis6 2 9 2 4 4" xfId="18528" xr:uid="{9051DE72-51EC-411B-B246-5D13654744FB}"/>
    <cellStyle name="20% - Énfasis6 2 9 2 5" xfId="18529" xr:uid="{5772CDCA-E37B-4FE5-A32C-D3134F761037}"/>
    <cellStyle name="20% - Énfasis6 2 9 2 5 2" xfId="18530" xr:uid="{D61101DE-8AE1-4527-AF29-005A5CA2328F}"/>
    <cellStyle name="20% - Énfasis6 2 9 2 5 2 2" xfId="18531" xr:uid="{8EB33676-B79A-4ACC-9D0C-A5A635F27F76}"/>
    <cellStyle name="20% - Énfasis6 2 9 2 5 3" xfId="18532" xr:uid="{1461E34B-0187-47D5-9E7F-68AF41FB74B8}"/>
    <cellStyle name="20% - Énfasis6 2 9 2 6" xfId="18533" xr:uid="{90D62970-CABC-4B8A-8490-1C0585DAD202}"/>
    <cellStyle name="20% - Énfasis6 2 9 2 6 2" xfId="18534" xr:uid="{1746AD53-4CF1-4A58-8A57-E9BC3E101267}"/>
    <cellStyle name="20% - Énfasis6 2 9 2 7" xfId="18535" xr:uid="{BD4232B4-DBB8-40DB-A9FE-7CE6EB86CA45}"/>
    <cellStyle name="20% - Énfasis6 2 9 3" xfId="18536" xr:uid="{C11D741C-E16B-4947-AA58-6608FB094BFC}"/>
    <cellStyle name="20% - Énfasis6 2 9 3 2" xfId="18537" xr:uid="{1327F0BC-43FD-4C8E-9302-BBB40923E187}"/>
    <cellStyle name="20% - Énfasis6 2 9 3 2 2" xfId="18538" xr:uid="{2338DF43-C10A-4C96-84FA-13291A9A2800}"/>
    <cellStyle name="20% - Énfasis6 2 9 3 2 2 2" xfId="18539" xr:uid="{995CCE0F-4BE0-4F7D-8759-68753306C368}"/>
    <cellStyle name="20% - Énfasis6 2 9 3 2 2 2 2" xfId="18540" xr:uid="{EDAA539E-801D-45B5-9723-C8BB47760C9C}"/>
    <cellStyle name="20% - Énfasis6 2 9 3 2 2 2 2 2" xfId="18541" xr:uid="{1AD9597F-8FE5-45B2-8195-AF27B5F8D875}"/>
    <cellStyle name="20% - Énfasis6 2 9 3 2 2 2 3" xfId="18542" xr:uid="{DB3A304E-58FE-4BED-9970-F0F1AFC05040}"/>
    <cellStyle name="20% - Énfasis6 2 9 3 2 2 3" xfId="18543" xr:uid="{CCD664FA-5076-48E6-BA23-C8ABAAD2E217}"/>
    <cellStyle name="20% - Énfasis6 2 9 3 2 2 3 2" xfId="18544" xr:uid="{3CE3C1AF-2A74-4C2A-91A9-07FB79F8E86E}"/>
    <cellStyle name="20% - Énfasis6 2 9 3 2 2 4" xfId="18545" xr:uid="{EA6A4815-3965-4FF1-BDD2-9B68C2D21BD4}"/>
    <cellStyle name="20% - Énfasis6 2 9 3 2 3" xfId="18546" xr:uid="{B33B6B13-7CFA-46B3-8CB3-D76B7E09B108}"/>
    <cellStyle name="20% - Énfasis6 2 9 3 2 3 2" xfId="18547" xr:uid="{5A7ADB68-F847-46C9-91F8-6EF1A5E192A4}"/>
    <cellStyle name="20% - Énfasis6 2 9 3 2 3 2 2" xfId="18548" xr:uid="{C96E3930-C7AC-4098-854A-56193AFD1B8E}"/>
    <cellStyle name="20% - Énfasis6 2 9 3 2 3 3" xfId="18549" xr:uid="{C62D13C3-8C36-4E71-AABA-E529FBB12446}"/>
    <cellStyle name="20% - Énfasis6 2 9 3 2 4" xfId="18550" xr:uid="{B43C19D9-C543-41EF-8DC4-C6CFA74D33BE}"/>
    <cellStyle name="20% - Énfasis6 2 9 3 2 4 2" xfId="18551" xr:uid="{A864DF6F-A04E-48FA-9682-817726950D3A}"/>
    <cellStyle name="20% - Énfasis6 2 9 3 2 5" xfId="18552" xr:uid="{85EFB338-4CEC-4ABB-861B-123BED1FB0FB}"/>
    <cellStyle name="20% - Énfasis6 2 9 3 3" xfId="18553" xr:uid="{C080101F-9B1F-40E7-A895-793BA141E0EC}"/>
    <cellStyle name="20% - Énfasis6 2 9 3 3 2" xfId="18554" xr:uid="{A6C2B31C-DA42-47E2-A567-5B787C9BB424}"/>
    <cellStyle name="20% - Énfasis6 2 9 3 3 2 2" xfId="18555" xr:uid="{FC7A5B0F-6921-4F20-BEA5-4A9DE190937D}"/>
    <cellStyle name="20% - Énfasis6 2 9 3 3 2 2 2" xfId="18556" xr:uid="{4E788A3A-0541-4A12-9680-59286EBAF01E}"/>
    <cellStyle name="20% - Énfasis6 2 9 3 3 2 3" xfId="18557" xr:uid="{7D83A520-E4FB-41A3-8259-283C970E729D}"/>
    <cellStyle name="20% - Énfasis6 2 9 3 3 3" xfId="18558" xr:uid="{C35259F9-DDF8-460E-A179-F3AEF4F636F5}"/>
    <cellStyle name="20% - Énfasis6 2 9 3 3 3 2" xfId="18559" xr:uid="{C8E69E26-1BFE-4389-9054-6DC5741B1CCB}"/>
    <cellStyle name="20% - Énfasis6 2 9 3 3 4" xfId="18560" xr:uid="{58886A8B-E5FF-4FB7-89E8-32DBB2ACA7AD}"/>
    <cellStyle name="20% - Énfasis6 2 9 3 4" xfId="18561" xr:uid="{2D46D685-DC4F-4321-9A33-7FE799F7853E}"/>
    <cellStyle name="20% - Énfasis6 2 9 3 4 2" xfId="18562" xr:uid="{AEB91420-6CE9-405C-827E-F1595597BBB4}"/>
    <cellStyle name="20% - Énfasis6 2 9 3 4 2 2" xfId="18563" xr:uid="{5AD7FD2E-CD1F-4ACB-80E9-115168B4A997}"/>
    <cellStyle name="20% - Énfasis6 2 9 3 4 3" xfId="18564" xr:uid="{D2F4C4C5-9BDB-4058-843F-AB4A1D785719}"/>
    <cellStyle name="20% - Énfasis6 2 9 3 5" xfId="18565" xr:uid="{56D2CF9E-8045-4BFA-90DE-DCEA6FFE0748}"/>
    <cellStyle name="20% - Énfasis6 2 9 3 5 2" xfId="18566" xr:uid="{C99FD114-30C3-4E5B-AFC1-233833769A75}"/>
    <cellStyle name="20% - Énfasis6 2 9 3 6" xfId="18567" xr:uid="{771FDFC4-D2B3-4D2F-B8F1-741BFE9E329C}"/>
    <cellStyle name="20% - Énfasis6 2 9 4" xfId="18568" xr:uid="{99C8B4AB-90FD-4492-AF8B-AF6E94DFD5F3}"/>
    <cellStyle name="20% - Énfasis6 2 9 4 2" xfId="18569" xr:uid="{7EAEA16F-90CD-4060-AF3A-AED52AA24BD4}"/>
    <cellStyle name="20% - Énfasis6 2 9 4 2 2" xfId="18570" xr:uid="{D6B39752-92B0-4E43-80BB-A7EA11548F20}"/>
    <cellStyle name="20% - Énfasis6 2 9 4 2 2 2" xfId="18571" xr:uid="{A219E38B-0420-496A-8359-09C0080ACF71}"/>
    <cellStyle name="20% - Énfasis6 2 9 4 2 2 2 2" xfId="18572" xr:uid="{ADE0227A-61C6-4D8F-89FC-F67CAE4082D2}"/>
    <cellStyle name="20% - Énfasis6 2 9 4 2 2 3" xfId="18573" xr:uid="{1008880D-3FE6-4435-9E8B-D5746696D4A1}"/>
    <cellStyle name="20% - Énfasis6 2 9 4 2 3" xfId="18574" xr:uid="{88775B24-A665-4D27-A0BF-B03FD54E2577}"/>
    <cellStyle name="20% - Énfasis6 2 9 4 2 3 2" xfId="18575" xr:uid="{8BFE5150-5634-4943-B367-2EDB7FFBE35A}"/>
    <cellStyle name="20% - Énfasis6 2 9 4 2 4" xfId="18576" xr:uid="{ADD06982-A648-4FF8-BB0D-936AD99A2AB1}"/>
    <cellStyle name="20% - Énfasis6 2 9 4 3" xfId="18577" xr:uid="{C30E74FC-0C4A-4EE1-AA54-28C32176E9A6}"/>
    <cellStyle name="20% - Énfasis6 2 9 4 3 2" xfId="18578" xr:uid="{B18745D8-F919-45CC-BF39-B7791DB513F4}"/>
    <cellStyle name="20% - Énfasis6 2 9 4 3 2 2" xfId="18579" xr:uid="{0759A8C3-F0BF-441E-B014-15FA87021F1F}"/>
    <cellStyle name="20% - Énfasis6 2 9 4 3 3" xfId="18580" xr:uid="{988DAB65-C194-42FD-82DD-7051E6CC9019}"/>
    <cellStyle name="20% - Énfasis6 2 9 4 4" xfId="18581" xr:uid="{AF6EA416-3626-4F4E-9C1B-1FAEBCD88D3C}"/>
    <cellStyle name="20% - Énfasis6 2 9 4 4 2" xfId="18582" xr:uid="{CD3CA452-A546-42BC-BD1B-D0EBA0F9649D}"/>
    <cellStyle name="20% - Énfasis6 2 9 4 5" xfId="18583" xr:uid="{BC856E71-562B-4827-9ED0-8A80028D3331}"/>
    <cellStyle name="20% - Énfasis6 2 9 5" xfId="18584" xr:uid="{21D5D3B1-1F9B-47D4-BD3D-33ACC70B8B3C}"/>
    <cellStyle name="20% - Énfasis6 2 9 5 2" xfId="18585" xr:uid="{D6B82B08-1389-45A1-B03B-042D566BB38E}"/>
    <cellStyle name="20% - Énfasis6 2 9 5 2 2" xfId="18586" xr:uid="{FE232F4D-0463-4239-99ED-5817CF89F5E3}"/>
    <cellStyle name="20% - Énfasis6 2 9 5 2 2 2" xfId="18587" xr:uid="{AE65E5C5-05A3-446C-9702-26A5CE8E9007}"/>
    <cellStyle name="20% - Énfasis6 2 9 5 2 3" xfId="18588" xr:uid="{9D4FED9E-BBAC-4DD5-A51F-40ACCCBC9F90}"/>
    <cellStyle name="20% - Énfasis6 2 9 5 3" xfId="18589" xr:uid="{8D67163C-C233-4018-8427-2B155F98289B}"/>
    <cellStyle name="20% - Énfasis6 2 9 5 3 2" xfId="18590" xr:uid="{ABE5BD7E-8C71-4B58-99CB-D7CC2D750806}"/>
    <cellStyle name="20% - Énfasis6 2 9 5 4" xfId="18591" xr:uid="{C0731B2D-0ED6-42C2-A6E9-14863B7F5FF6}"/>
    <cellStyle name="20% - Énfasis6 2 9 6" xfId="18592" xr:uid="{BA9FD817-137C-4A35-A9E4-787D64BC3281}"/>
    <cellStyle name="20% - Énfasis6 2 9 6 2" xfId="18593" xr:uid="{F81738A0-AC33-4D9B-B1EA-C808B03F0F45}"/>
    <cellStyle name="20% - Énfasis6 2 9 6 2 2" xfId="18594" xr:uid="{80D98767-1BAC-4EBE-867F-0FB2E59FDC8F}"/>
    <cellStyle name="20% - Énfasis6 2 9 6 3" xfId="18595" xr:uid="{B35BB3E4-E990-4A2E-9F47-EFDEF3829745}"/>
    <cellStyle name="20% - Énfasis6 2 9 7" xfId="18596" xr:uid="{EC80112F-087E-40AC-AC00-7169150BAB92}"/>
    <cellStyle name="20% - Énfasis6 2 9 7 2" xfId="18597" xr:uid="{F9DDD2EF-8121-4ACE-9628-CDF4E8AFD83A}"/>
    <cellStyle name="20% - Énfasis6 2 9 8" xfId="18598" xr:uid="{553BB8A4-3C0C-44D0-B5F7-300038FA013D}"/>
    <cellStyle name="20% - Énfasis6 20" xfId="18599" xr:uid="{066DC646-3EB8-4399-9F89-26BEC42914C9}"/>
    <cellStyle name="20% - Énfasis6 20 2" xfId="18600" xr:uid="{92647AEF-8289-407C-AF77-162F78CEDD59}"/>
    <cellStyle name="20% - Énfasis6 20 2 2" xfId="18601" xr:uid="{60E2D2FB-41B9-4F7D-B7DC-00B2DEB6C9DD}"/>
    <cellStyle name="20% - Énfasis6 20 2 2 2" xfId="18602" xr:uid="{D093B48B-1E6F-488B-8793-9ADB66806DF7}"/>
    <cellStyle name="20% - Énfasis6 20 2 2 2 2" xfId="18603" xr:uid="{147C92EA-730F-4F65-9C8C-04006C82DC30}"/>
    <cellStyle name="20% - Énfasis6 20 2 2 3" xfId="18604" xr:uid="{A34BA524-9B17-4664-BA7C-CEB2A23F0793}"/>
    <cellStyle name="20% - Énfasis6 20 2 3" xfId="18605" xr:uid="{A9F0B124-1AA1-47AD-9F11-50FF47807F82}"/>
    <cellStyle name="20% - Énfasis6 20 2 3 2" xfId="18606" xr:uid="{6767060B-C943-4168-97DD-8A3D39B01F85}"/>
    <cellStyle name="20% - Énfasis6 20 2 4" xfId="18607" xr:uid="{29D885CA-6925-4310-AD0F-F22EE762BCC6}"/>
    <cellStyle name="20% - Énfasis6 20 3" xfId="18608" xr:uid="{EB0D0A8F-2320-4932-B00A-CE61799DE516}"/>
    <cellStyle name="20% - Énfasis6 20 3 2" xfId="18609" xr:uid="{26525BA7-B1B5-4C35-91A4-733584614B95}"/>
    <cellStyle name="20% - Énfasis6 20 3 2 2" xfId="18610" xr:uid="{AB784373-851F-43B6-B0D3-B54391C1C058}"/>
    <cellStyle name="20% - Énfasis6 20 3 3" xfId="18611" xr:uid="{64C4C442-4DAC-46A0-97DA-01BF15EEF5ED}"/>
    <cellStyle name="20% - Énfasis6 20 4" xfId="18612" xr:uid="{13426DDF-49E7-4A64-892B-1F52650D7082}"/>
    <cellStyle name="20% - Énfasis6 20 4 2" xfId="18613" xr:uid="{5B2AC813-D57C-4263-A7F2-A5BF06B727AB}"/>
    <cellStyle name="20% - Énfasis6 20 5" xfId="18614" xr:uid="{9EAD469D-040F-4F96-A9DA-A12BF7434FA6}"/>
    <cellStyle name="20% - Énfasis6 21" xfId="18615" xr:uid="{78BF66B5-8C2B-45D9-AC2F-CFECB663B2BD}"/>
    <cellStyle name="20% - Énfasis6 21 2" xfId="18616" xr:uid="{364A6F69-F57F-467B-9DB5-636A732FBF6C}"/>
    <cellStyle name="20% - Énfasis6 21 2 2" xfId="18617" xr:uid="{8677CF7B-4358-4804-BCA9-3666F3238751}"/>
    <cellStyle name="20% - Énfasis6 21 2 2 2" xfId="18618" xr:uid="{C56D47DC-2409-4845-854E-0667E01AC6F5}"/>
    <cellStyle name="20% - Énfasis6 21 2 3" xfId="18619" xr:uid="{F055C48F-9711-47E5-BF5E-EE972F7B8ED5}"/>
    <cellStyle name="20% - Énfasis6 21 3" xfId="18620" xr:uid="{8C7BC404-1136-464B-9DE2-363E61C3BAE0}"/>
    <cellStyle name="20% - Énfasis6 21 3 2" xfId="18621" xr:uid="{10872CC9-9332-4A30-B0F3-9E44EEB4010A}"/>
    <cellStyle name="20% - Énfasis6 21 4" xfId="18622" xr:uid="{E4E4AFF4-9459-45DD-8C04-2D570ECFB64D}"/>
    <cellStyle name="20% - Énfasis6 22" xfId="18623" xr:uid="{435919C1-7059-4B58-B92A-8179DF4C6DB5}"/>
    <cellStyle name="20% - Énfasis6 22 2" xfId="18624" xr:uid="{E1A88350-8008-4C8B-9615-28220A52A48F}"/>
    <cellStyle name="20% - Énfasis6 22 2 2" xfId="18625" xr:uid="{5B1E86C2-AB7D-461B-B86F-F1454DAE7B3C}"/>
    <cellStyle name="20% - Énfasis6 22 2 2 2" xfId="18626" xr:uid="{2D3D7C13-7F6E-4CB0-B088-25BE8217C06E}"/>
    <cellStyle name="20% - Énfasis6 22 2 3" xfId="18627" xr:uid="{68A78736-025C-4244-8B1B-F931055BE199}"/>
    <cellStyle name="20% - Énfasis6 22 3" xfId="18628" xr:uid="{A97C08FE-CEEC-4600-A31D-F51341060B77}"/>
    <cellStyle name="20% - Énfasis6 22 3 2" xfId="18629" xr:uid="{0F55CFF8-268B-45A1-B10C-7EAB0777B43B}"/>
    <cellStyle name="20% - Énfasis6 22 4" xfId="18630" xr:uid="{3EC490CB-9F0C-4109-B796-2E89F4E8DE9E}"/>
    <cellStyle name="20% - Énfasis6 23" xfId="18631" xr:uid="{BCF39756-050F-437E-A78E-BE8775FE140A}"/>
    <cellStyle name="20% - Énfasis6 23 2" xfId="18632" xr:uid="{41CF76B6-4A0D-4677-B4B9-CDF44A3607DD}"/>
    <cellStyle name="20% - Énfasis6 23 2 2" xfId="18633" xr:uid="{422D194C-2DAE-4DCF-9461-49E217A767FF}"/>
    <cellStyle name="20% - Énfasis6 23 2 2 2" xfId="18634" xr:uid="{2BC864A8-750F-4144-894B-037460CAE067}"/>
    <cellStyle name="20% - Énfasis6 23 2 3" xfId="18635" xr:uid="{BC2F0AC1-40BF-4291-9F58-1EF54F64DAC4}"/>
    <cellStyle name="20% - Énfasis6 23 3" xfId="18636" xr:uid="{4D95507D-909C-4D22-9A8E-D3DB17E292A5}"/>
    <cellStyle name="20% - Énfasis6 23 3 2" xfId="18637" xr:uid="{BCD5F779-BC04-4957-8BF5-DE374E9781C1}"/>
    <cellStyle name="20% - Énfasis6 23 4" xfId="18638" xr:uid="{88E32767-DDE1-44C3-9FDB-949915D6B593}"/>
    <cellStyle name="20% - Énfasis6 24" xfId="18639" xr:uid="{E09E7440-356C-46FD-A08A-AC1E7362C4DE}"/>
    <cellStyle name="20% - Énfasis6 24 2" xfId="18640" xr:uid="{CBB0B5C1-5266-4AB7-8F4B-E3549804A29F}"/>
    <cellStyle name="20% - Énfasis6 24 2 2" xfId="18641" xr:uid="{A96D6BF3-E7DF-4066-8DA8-A3F0600A10D6}"/>
    <cellStyle name="20% - Énfasis6 24 3" xfId="18642" xr:uid="{44341C41-C9EF-449A-91F2-16FA04D92270}"/>
    <cellStyle name="20% - Énfasis6 25" xfId="18643" xr:uid="{6858727C-C3DA-4ECD-94B2-3F090DE9E45E}"/>
    <cellStyle name="20% - Énfasis6 25 2" xfId="18644" xr:uid="{A370854F-1FF2-4149-AB39-56B9160C6AFE}"/>
    <cellStyle name="20% - Énfasis6 26" xfId="18645" xr:uid="{0EC6D4CA-9BD5-476D-807B-E3DC63BD81D9}"/>
    <cellStyle name="20% - Énfasis6 26 2" xfId="18646" xr:uid="{94EEB19E-5FB5-4AB1-A241-678275EC02A3}"/>
    <cellStyle name="20% - Énfasis6 27" xfId="18647" xr:uid="{7B702124-AC56-40FF-888E-BB45A2C8EE4B}"/>
    <cellStyle name="20% - Énfasis6 27 2" xfId="18648" xr:uid="{66AAC9BA-32C1-4C52-9B7C-823BEE50397F}"/>
    <cellStyle name="20% - Énfasis6 28" xfId="18649" xr:uid="{67328DA6-03F7-4287-A1E5-89BC86CF8783}"/>
    <cellStyle name="20% - Énfasis6 29" xfId="18650" xr:uid="{D4E20700-BD4D-427B-9CC4-E5C11CC16F08}"/>
    <cellStyle name="20% - Énfasis6 3" xfId="18651" xr:uid="{6409997C-D59A-4562-BC4C-00E0477AE4AE}"/>
    <cellStyle name="20% - Énfasis6 3 10" xfId="18652" xr:uid="{4225A126-7B43-4AF6-8D07-DDBDEE6757CB}"/>
    <cellStyle name="20% - Énfasis6 3 11" xfId="18653" xr:uid="{D76ECB5C-9B6D-4325-A816-264EADEA2D76}"/>
    <cellStyle name="20% - Énfasis6 3 12" xfId="18654" xr:uid="{8DC831DA-1AA8-4BEA-A802-6116C8475781}"/>
    <cellStyle name="20% - Énfasis6 3 2" xfId="18655" xr:uid="{D9AAABEF-C6EB-41FA-9C8F-F3EA44B5B3FB}"/>
    <cellStyle name="20% - Énfasis6 3 2 10" xfId="18656" xr:uid="{ECD886A6-0F96-40E4-8E76-58C720EADD7D}"/>
    <cellStyle name="20% - Énfasis6 3 2 11" xfId="18657" xr:uid="{577E2607-7D79-4204-833F-F2E9DEA7683F}"/>
    <cellStyle name="20% - Énfasis6 3 2 2" xfId="18658" xr:uid="{68538FF5-0722-4179-B555-C83C7FC97558}"/>
    <cellStyle name="20% - Énfasis6 3 2 2 10" xfId="18659" xr:uid="{CE93BF7A-0247-4789-8605-A75AB61EE092}"/>
    <cellStyle name="20% - Énfasis6 3 2 2 2" xfId="18660" xr:uid="{2D977CD1-0825-44D6-A2ED-5D7D5628A5A2}"/>
    <cellStyle name="20% - Énfasis6 3 2 2 2 2" xfId="18661" xr:uid="{3D441625-30D7-48D8-AB4A-0270810D372F}"/>
    <cellStyle name="20% - Énfasis6 3 2 2 2 2 2" xfId="18662" xr:uid="{3FE9C2C4-0947-4584-903B-05828BFCA997}"/>
    <cellStyle name="20% - Énfasis6 3 2 2 2 2 2 2" xfId="18663" xr:uid="{5339E736-B4B7-4913-9455-ACF838773DFC}"/>
    <cellStyle name="20% - Énfasis6 3 2 2 2 2 2 2 2" xfId="18664" xr:uid="{44A839F7-FECF-4500-8168-24D4CAB72FC8}"/>
    <cellStyle name="20% - Énfasis6 3 2 2 2 2 2 3" xfId="18665" xr:uid="{EA43D353-7547-41B8-8930-4FED9D368573}"/>
    <cellStyle name="20% - Énfasis6 3 2 2 2 2 3" xfId="18666" xr:uid="{47E3870B-29E1-439C-A9FD-910C0FD3BBEC}"/>
    <cellStyle name="20% - Énfasis6 3 2 2 2 2 3 2" xfId="18667" xr:uid="{1E8F6B53-D954-4123-BD73-6DA3C66B5A12}"/>
    <cellStyle name="20% - Énfasis6 3 2 2 2 2 4" xfId="18668" xr:uid="{5835F72D-C7C2-438F-80BA-F4D45AB9EAA1}"/>
    <cellStyle name="20% - Énfasis6 3 2 2 2 3" xfId="18669" xr:uid="{5392E2BF-F70E-496F-95BD-B7F9334CE584}"/>
    <cellStyle name="20% - Énfasis6 3 2 2 2 3 2" xfId="18670" xr:uid="{604BD364-CE16-4B01-AFB3-3E4E77694FDA}"/>
    <cellStyle name="20% - Énfasis6 3 2 2 2 3 2 2" xfId="18671" xr:uid="{FB07D4FB-90FC-42BC-86A9-F8AE16DE1100}"/>
    <cellStyle name="20% - Énfasis6 3 2 2 2 3 3" xfId="18672" xr:uid="{3461EE07-2D30-49E9-8565-432E9BAD5919}"/>
    <cellStyle name="20% - Énfasis6 3 2 2 2 4" xfId="18673" xr:uid="{1F0CEC3D-6BF7-4CD7-8D4B-522EBEF57E73}"/>
    <cellStyle name="20% - Énfasis6 3 2 2 2 4 2" xfId="18674" xr:uid="{FEDA4430-372F-43B4-BA76-70F68BEFCA25}"/>
    <cellStyle name="20% - Énfasis6 3 2 2 2 5" xfId="18675" xr:uid="{AEDAC4CA-3ACD-4E8F-B0C3-729FB3F8DD5D}"/>
    <cellStyle name="20% - Énfasis6 3 2 2 2 6" xfId="18676" xr:uid="{39F0056D-5909-46D6-87C5-2A77CE3B8352}"/>
    <cellStyle name="20% - Énfasis6 3 2 2 2 7" xfId="18677" xr:uid="{2761B822-FEEA-48F6-916C-088C8A1B80AF}"/>
    <cellStyle name="20% - Énfasis6 3 2 2 2 8" xfId="18678" xr:uid="{C536ECF0-9C04-4AAA-8BCE-77ED9A89DF2D}"/>
    <cellStyle name="20% - Énfasis6 3 2 2 2 9" xfId="18679" xr:uid="{65699BCE-A5EC-4970-B4D5-FE9279F4352C}"/>
    <cellStyle name="20% - Énfasis6 3 2 2 2_37. RESULTADO NEGOCIOS YOY" xfId="18680" xr:uid="{C2857530-BCC1-41A4-8E98-E215AD7BACDD}"/>
    <cellStyle name="20% - Énfasis6 3 2 2 3" xfId="18681" xr:uid="{6D0E79FE-0620-4F48-BE3B-C4EB4E4BD4AA}"/>
    <cellStyle name="20% - Énfasis6 3 2 2 3 2" xfId="18682" xr:uid="{8B7C5B29-D99E-4751-B17E-73A902893F58}"/>
    <cellStyle name="20% - Énfasis6 3 2 2 3 2 2" xfId="18683" xr:uid="{C4606DC7-1937-45DF-B902-9664C9B79581}"/>
    <cellStyle name="20% - Énfasis6 3 2 2 3 2 2 2" xfId="18684" xr:uid="{9FC7436F-9FAE-44E0-8BB0-5FA07690AFBA}"/>
    <cellStyle name="20% - Énfasis6 3 2 2 3 2 3" xfId="18685" xr:uid="{2B9AE18E-F6B0-497A-809B-673254881855}"/>
    <cellStyle name="20% - Énfasis6 3 2 2 3 3" xfId="18686" xr:uid="{7AF0A5E2-3231-492A-A0AD-070AB6057C36}"/>
    <cellStyle name="20% - Énfasis6 3 2 2 3 3 2" xfId="18687" xr:uid="{1B0F7554-1B03-4D6B-9297-D0DFBF4D63E4}"/>
    <cellStyle name="20% - Énfasis6 3 2 2 3 4" xfId="18688" xr:uid="{B9AC212B-5462-46E9-9C86-D5A31B086DEE}"/>
    <cellStyle name="20% - Énfasis6 3 2 2 4" xfId="18689" xr:uid="{9448E825-38DA-416B-8242-90552FA57BA6}"/>
    <cellStyle name="20% - Énfasis6 3 2 2 4 2" xfId="18690" xr:uid="{2B1AA2B6-F8FB-42FC-8A47-796BDA68B290}"/>
    <cellStyle name="20% - Énfasis6 3 2 2 4 2 2" xfId="18691" xr:uid="{8EF7D45A-907A-4856-A9A0-99C9DA60753B}"/>
    <cellStyle name="20% - Énfasis6 3 2 2 4 3" xfId="18692" xr:uid="{E5314594-D2BE-4BEB-8BAC-01C57F40BB5D}"/>
    <cellStyle name="20% - Énfasis6 3 2 2 5" xfId="18693" xr:uid="{B771492B-2013-4E0A-A733-B9585CB8DDB0}"/>
    <cellStyle name="20% - Énfasis6 3 2 2 5 2" xfId="18694" xr:uid="{DB711E43-1303-402E-B2C6-8960A10F4A94}"/>
    <cellStyle name="20% - Énfasis6 3 2 2 6" xfId="18695" xr:uid="{3C09C609-0EF7-40F9-A187-D14A184D126E}"/>
    <cellStyle name="20% - Énfasis6 3 2 2 7" xfId="18696" xr:uid="{DD35F779-A72A-4E5E-9B90-D4097BB7BF7C}"/>
    <cellStyle name="20% - Énfasis6 3 2 2 8" xfId="18697" xr:uid="{9A326E92-E544-4E57-BAEA-55CB178E0924}"/>
    <cellStyle name="20% - Énfasis6 3 2 2 9" xfId="18698" xr:uid="{D67EE3E8-5A51-43EE-AAB2-DC8E6BEA35F6}"/>
    <cellStyle name="20% - Énfasis6 3 2 2_37. RESULTADO NEGOCIOS YOY" xfId="18699" xr:uid="{1ECBE078-B4C6-4764-8F61-06698E9E23F3}"/>
    <cellStyle name="20% - Énfasis6 3 2 3" xfId="18700" xr:uid="{FB453972-647C-47A6-B316-61BCDC666455}"/>
    <cellStyle name="20% - Énfasis6 3 2 3 2" xfId="18701" xr:uid="{B583B682-414E-4E83-8B32-3353C05B04FC}"/>
    <cellStyle name="20% - Énfasis6 3 2 3 2 2" xfId="18702" xr:uid="{3B3881B7-082B-49DB-BB45-013866224489}"/>
    <cellStyle name="20% - Énfasis6 3 2 3 2 2 2" xfId="18703" xr:uid="{5D00B8FE-D83B-40AF-B0E9-F7F417A5F988}"/>
    <cellStyle name="20% - Énfasis6 3 2 3 2 2 2 2" xfId="18704" xr:uid="{961DF34B-BFF5-44DE-9FD6-BD4772D327A5}"/>
    <cellStyle name="20% - Énfasis6 3 2 3 2 2 3" xfId="18705" xr:uid="{957CA6E3-13C3-4E03-AD17-7D7A28489CED}"/>
    <cellStyle name="20% - Énfasis6 3 2 3 2 3" xfId="18706" xr:uid="{F576D084-640E-44D4-9344-AE07ED6B9AED}"/>
    <cellStyle name="20% - Énfasis6 3 2 3 2 3 2" xfId="18707" xr:uid="{0E975576-C4CB-4FD1-9BC3-05D58B06BA38}"/>
    <cellStyle name="20% - Énfasis6 3 2 3 2 4" xfId="18708" xr:uid="{873DF5FB-5F2C-4C63-9D93-75FAFE3DCD57}"/>
    <cellStyle name="20% - Énfasis6 3 2 3 3" xfId="18709" xr:uid="{BC1CC6A4-246F-4BAC-BDCE-80C7502EFEC6}"/>
    <cellStyle name="20% - Énfasis6 3 2 3 3 2" xfId="18710" xr:uid="{DB6B8E68-9374-4306-9FCA-CD759E6C9D76}"/>
    <cellStyle name="20% - Énfasis6 3 2 3 3 2 2" xfId="18711" xr:uid="{92EEF584-EA6C-4965-807C-92D7EC360AB2}"/>
    <cellStyle name="20% - Énfasis6 3 2 3 3 3" xfId="18712" xr:uid="{B4F9E360-3825-44CD-8E9F-2D83CA5D81D3}"/>
    <cellStyle name="20% - Énfasis6 3 2 3 4" xfId="18713" xr:uid="{6F3F2288-A62E-44EC-96AB-E0E33DBD6C47}"/>
    <cellStyle name="20% - Énfasis6 3 2 3 4 2" xfId="18714" xr:uid="{9F7228A3-8201-436A-91E7-1E16E0BC509A}"/>
    <cellStyle name="20% - Énfasis6 3 2 3 5" xfId="18715" xr:uid="{1B935AF7-4E1B-4B94-A817-51608C8D2D20}"/>
    <cellStyle name="20% - Énfasis6 3 2 3 6" xfId="18716" xr:uid="{D9092BDD-29BC-4B65-905A-F865817C490B}"/>
    <cellStyle name="20% - Énfasis6 3 2 3 7" xfId="18717" xr:uid="{B0ADBBA8-AEED-42D0-9C87-85515DF640B6}"/>
    <cellStyle name="20% - Énfasis6 3 2 3 8" xfId="18718" xr:uid="{3A87CE8A-78C1-44D1-A975-0FBB6CCF228B}"/>
    <cellStyle name="20% - Énfasis6 3 2 3 9" xfId="18719" xr:uid="{3EE11A9C-1469-4635-B2C2-6BA5777B13EA}"/>
    <cellStyle name="20% - Énfasis6 3 2 3_37. RESULTADO NEGOCIOS YOY" xfId="18720" xr:uid="{8E1A14E7-F130-4DFD-849D-AB39E1A77E86}"/>
    <cellStyle name="20% - Énfasis6 3 2 4" xfId="18721" xr:uid="{DCBFBAD0-A451-44DF-AD82-39847E5459AE}"/>
    <cellStyle name="20% - Énfasis6 3 2 4 2" xfId="18722" xr:uid="{AE7A4B69-7B6C-48DB-8C0D-44EA62AF2851}"/>
    <cellStyle name="20% - Énfasis6 3 2 4 2 2" xfId="18723" xr:uid="{3020BB25-AEEC-443A-A5F6-CC97C8FDF08C}"/>
    <cellStyle name="20% - Énfasis6 3 2 4 2 2 2" xfId="18724" xr:uid="{61250AB5-7ECC-4D09-912A-79BCEEABC6F0}"/>
    <cellStyle name="20% - Énfasis6 3 2 4 2 3" xfId="18725" xr:uid="{FB3E0CC9-FF1B-4D26-AF1A-7805534F303F}"/>
    <cellStyle name="20% - Énfasis6 3 2 4 3" xfId="18726" xr:uid="{7D875A57-5C73-4498-9668-F00AD7B664CE}"/>
    <cellStyle name="20% - Énfasis6 3 2 4 3 2" xfId="18727" xr:uid="{14D68DED-3DF7-4A0E-BAAA-1B81882313A2}"/>
    <cellStyle name="20% - Énfasis6 3 2 4 4" xfId="18728" xr:uid="{ACF202EB-97EF-40FF-8365-1CFDA04CC2B7}"/>
    <cellStyle name="20% - Énfasis6 3 2 5" xfId="18729" xr:uid="{91B7C869-DC27-46C4-A6CA-D19197BDF560}"/>
    <cellStyle name="20% - Énfasis6 3 2 5 2" xfId="18730" xr:uid="{5E8B7B6C-B981-4C8F-8B64-564161088431}"/>
    <cellStyle name="20% - Énfasis6 3 2 5 2 2" xfId="18731" xr:uid="{2AA63256-00F4-484B-A789-E6C29C84566D}"/>
    <cellStyle name="20% - Énfasis6 3 2 5 3" xfId="18732" xr:uid="{9E4949FF-6389-4BD5-9262-C49F74BF690D}"/>
    <cellStyle name="20% - Énfasis6 3 2 6" xfId="18733" xr:uid="{DB3947FD-03CB-461A-8B9E-2AD842FFE163}"/>
    <cellStyle name="20% - Énfasis6 3 2 6 2" xfId="18734" xr:uid="{AC2D4B0B-B462-4CF8-B458-54BE9093C8B5}"/>
    <cellStyle name="20% - Énfasis6 3 2 7" xfId="18735" xr:uid="{127576DF-E010-4780-87F4-252AC26E42AB}"/>
    <cellStyle name="20% - Énfasis6 3 2 8" xfId="18736" xr:uid="{0D43BA28-D177-425C-81D0-9B843C0EB653}"/>
    <cellStyle name="20% - Énfasis6 3 2 9" xfId="18737" xr:uid="{452F1143-A4E7-4072-9FCE-1D05637772F4}"/>
    <cellStyle name="20% - Énfasis6 3 2_37. RESULTADO NEGOCIOS YOY" xfId="18738" xr:uid="{FF43B3A1-E626-4EB2-8175-8CB78C71CCBC}"/>
    <cellStyle name="20% - Énfasis6 3 3" xfId="18739" xr:uid="{F623AD77-5DF2-4A41-BB6B-AD2687A76C16}"/>
    <cellStyle name="20% - Énfasis6 3 3 10" xfId="18740" xr:uid="{EE7392E6-C5A1-4343-A819-522B3272D64F}"/>
    <cellStyle name="20% - Énfasis6 3 3 2" xfId="18741" xr:uid="{50D72E11-D501-4FF3-8650-8C0EE510925E}"/>
    <cellStyle name="20% - Énfasis6 3 3 2 2" xfId="18742" xr:uid="{87DE79DC-8912-4BF4-BFDF-A32C56501701}"/>
    <cellStyle name="20% - Énfasis6 3 3 2 2 2" xfId="18743" xr:uid="{12D8C4D2-14F3-495C-AC2F-BCA96187E381}"/>
    <cellStyle name="20% - Énfasis6 3 3 2 2 2 2" xfId="18744" xr:uid="{79589BC3-C21B-488B-8648-CE6E2385C2FB}"/>
    <cellStyle name="20% - Énfasis6 3 3 2 2 2 2 2" xfId="18745" xr:uid="{9198EB8E-9CC7-4479-8ABF-EC11EBF4FAE0}"/>
    <cellStyle name="20% - Énfasis6 3 3 2 2 2 3" xfId="18746" xr:uid="{E0D11821-45CC-4299-AC31-1D95716512EF}"/>
    <cellStyle name="20% - Énfasis6 3 3 2 2 3" xfId="18747" xr:uid="{B09E5C5A-2AAF-4248-A478-357ED64E9814}"/>
    <cellStyle name="20% - Énfasis6 3 3 2 2 3 2" xfId="18748" xr:uid="{CB5CBF21-60F4-49D2-8D41-3E9CF3581BAB}"/>
    <cellStyle name="20% - Énfasis6 3 3 2 2 4" xfId="18749" xr:uid="{C1F684AF-EE80-4697-B3A7-00B12AAF892F}"/>
    <cellStyle name="20% - Énfasis6 3 3 2 3" xfId="18750" xr:uid="{1308674A-ECFF-446B-83A8-CC2EB313AE35}"/>
    <cellStyle name="20% - Énfasis6 3 3 2 3 2" xfId="18751" xr:uid="{6BA5FD54-1E47-4950-8FF4-2894617A8CE3}"/>
    <cellStyle name="20% - Énfasis6 3 3 2 3 2 2" xfId="18752" xr:uid="{B3857DC4-5971-4F11-ACA3-4E7392727266}"/>
    <cellStyle name="20% - Énfasis6 3 3 2 3 3" xfId="18753" xr:uid="{17B86424-F1F9-4701-B333-5B20027E66A1}"/>
    <cellStyle name="20% - Énfasis6 3 3 2 4" xfId="18754" xr:uid="{6CE23508-79EF-4B1E-B939-109FCF830549}"/>
    <cellStyle name="20% - Énfasis6 3 3 2 4 2" xfId="18755" xr:uid="{8EDA33EC-4C7D-4DE6-B1F4-9FE0EF0CA416}"/>
    <cellStyle name="20% - Énfasis6 3 3 2 5" xfId="18756" xr:uid="{DC31B2F6-B991-45CD-A466-CDF6170CCBEF}"/>
    <cellStyle name="20% - Énfasis6 3 3 2 6" xfId="18757" xr:uid="{05AEB407-99F3-4636-A1F7-E04E3F927B72}"/>
    <cellStyle name="20% - Énfasis6 3 3 2 7" xfId="18758" xr:uid="{2CC593F6-1B80-49EB-8C71-E80E655EC8C3}"/>
    <cellStyle name="20% - Énfasis6 3 3 2 8" xfId="18759" xr:uid="{4A4AE982-EB0D-4865-A1FF-BCF43801520A}"/>
    <cellStyle name="20% - Énfasis6 3 3 2 9" xfId="18760" xr:uid="{6B805561-BFF4-4914-B939-289A2BBD943E}"/>
    <cellStyle name="20% - Énfasis6 3 3 2_37. RESULTADO NEGOCIOS YOY" xfId="18761" xr:uid="{A48B1836-4CED-4145-B1E3-A7A1C3D103DF}"/>
    <cellStyle name="20% - Énfasis6 3 3 3" xfId="18762" xr:uid="{5B20075E-F66D-42EC-8CB7-2D17BBC6A31C}"/>
    <cellStyle name="20% - Énfasis6 3 3 3 2" xfId="18763" xr:uid="{1DCC53D4-589C-43F2-8636-2A57A0942ECE}"/>
    <cellStyle name="20% - Énfasis6 3 3 3 2 2" xfId="18764" xr:uid="{82CE95C5-49E4-47B2-9B7D-B67FC910EB9C}"/>
    <cellStyle name="20% - Énfasis6 3 3 3 2 2 2" xfId="18765" xr:uid="{6FA38E30-0106-4853-A068-8D3F656E29EF}"/>
    <cellStyle name="20% - Énfasis6 3 3 3 2 3" xfId="18766" xr:uid="{BA5A8F99-9093-462A-8049-FD05534F7E69}"/>
    <cellStyle name="20% - Énfasis6 3 3 3 3" xfId="18767" xr:uid="{7188F02E-4745-441B-9B0E-C0F1E818A36D}"/>
    <cellStyle name="20% - Énfasis6 3 3 3 3 2" xfId="18768" xr:uid="{34C59A0A-BB8C-47C4-B899-201C8C1D7738}"/>
    <cellStyle name="20% - Énfasis6 3 3 3 4" xfId="18769" xr:uid="{C48286A0-95EF-4B35-A7E6-2D30CD620156}"/>
    <cellStyle name="20% - Énfasis6 3 3 4" xfId="18770" xr:uid="{1554A9EE-9170-4EB8-A3D0-33D1130B88D3}"/>
    <cellStyle name="20% - Énfasis6 3 3 4 2" xfId="18771" xr:uid="{75B76E3F-F80E-4DC5-A5EE-C950214EDF0B}"/>
    <cellStyle name="20% - Énfasis6 3 3 4 2 2" xfId="18772" xr:uid="{4612CFBE-8037-4B90-954A-55ACA435C6D7}"/>
    <cellStyle name="20% - Énfasis6 3 3 4 3" xfId="18773" xr:uid="{437715BF-A5D3-4005-87F1-0DE48C3F64C3}"/>
    <cellStyle name="20% - Énfasis6 3 3 5" xfId="18774" xr:uid="{A2F1812B-2DB2-48F7-8F38-F554DC131DC7}"/>
    <cellStyle name="20% - Énfasis6 3 3 5 2" xfId="18775" xr:uid="{5047D0EA-772E-4198-BCB8-14FD218886F0}"/>
    <cellStyle name="20% - Énfasis6 3 3 6" xfId="18776" xr:uid="{D99E2D91-9E69-47E5-BF7F-1DF9D4D30031}"/>
    <cellStyle name="20% - Énfasis6 3 3 7" xfId="18777" xr:uid="{5415C69F-BBF7-4308-B988-D22A8F8F6333}"/>
    <cellStyle name="20% - Énfasis6 3 3 8" xfId="18778" xr:uid="{CFEBF27C-DEB7-4C3E-B42E-5E226BF7F89C}"/>
    <cellStyle name="20% - Énfasis6 3 3 9" xfId="18779" xr:uid="{8455DEE8-FA58-40AC-BF8F-E0F41CB36989}"/>
    <cellStyle name="20% - Énfasis6 3 3_37. RESULTADO NEGOCIOS YOY" xfId="18780" xr:uid="{CF4F4988-A068-4E51-8C7C-77D206E5B417}"/>
    <cellStyle name="20% - Énfasis6 3 4" xfId="18781" xr:uid="{3AC2277D-4D57-4F2D-9021-E7A3DB2CDE22}"/>
    <cellStyle name="20% - Énfasis6 3 4 2" xfId="18782" xr:uid="{172F1175-4804-4E8D-9880-870A11844968}"/>
    <cellStyle name="20% - Énfasis6 3 4 2 2" xfId="18783" xr:uid="{6DBE1DFD-A806-4A4E-9BC1-FA529925256A}"/>
    <cellStyle name="20% - Énfasis6 3 4 2 2 2" xfId="18784" xr:uid="{F16D4670-7241-4D12-9886-253F124347CE}"/>
    <cellStyle name="20% - Énfasis6 3 4 2 2 2 2" xfId="18785" xr:uid="{1333A324-EE18-4B10-8826-19B4B96F3709}"/>
    <cellStyle name="20% - Énfasis6 3 4 2 2 3" xfId="18786" xr:uid="{8E71FFE7-2FCD-47A3-A6F4-2240004FB49E}"/>
    <cellStyle name="20% - Énfasis6 3 4 2 3" xfId="18787" xr:uid="{5837ADD2-F1AD-4306-B39A-F823837ACEB7}"/>
    <cellStyle name="20% - Énfasis6 3 4 2 3 2" xfId="18788" xr:uid="{432B4398-D660-459E-8173-2EA0691FD9C9}"/>
    <cellStyle name="20% - Énfasis6 3 4 2 4" xfId="18789" xr:uid="{5E0118E6-B797-4BEE-BABE-3BEBBF26A52E}"/>
    <cellStyle name="20% - Énfasis6 3 4 3" xfId="18790" xr:uid="{A9916F50-299C-4872-8E41-032D46F2A4A3}"/>
    <cellStyle name="20% - Énfasis6 3 4 3 2" xfId="18791" xr:uid="{F4DE8F07-E8C1-4D3A-BF68-49C65FD6BC4A}"/>
    <cellStyle name="20% - Énfasis6 3 4 3 2 2" xfId="18792" xr:uid="{1C5F3414-D360-4E46-94B5-EA3A614F74B3}"/>
    <cellStyle name="20% - Énfasis6 3 4 3 3" xfId="18793" xr:uid="{1EDD333B-0748-4C6E-B3D0-2466F3ACF39F}"/>
    <cellStyle name="20% - Énfasis6 3 4 4" xfId="18794" xr:uid="{BBF5EB27-C005-48CF-A6B8-AB020AC1B2DB}"/>
    <cellStyle name="20% - Énfasis6 3 4 4 2" xfId="18795" xr:uid="{ADF16109-6336-4C2B-A5C7-03D1C42F4818}"/>
    <cellStyle name="20% - Énfasis6 3 4 5" xfId="18796" xr:uid="{00C95E78-E3AB-4550-80C3-5A7B10693B91}"/>
    <cellStyle name="20% - Énfasis6 3 4 6" xfId="18797" xr:uid="{22A0A034-716E-4C6A-927E-6F0C44D994ED}"/>
    <cellStyle name="20% - Énfasis6 3 4 7" xfId="18798" xr:uid="{FE1DE43A-ECA3-4032-A562-8CC0692F9A11}"/>
    <cellStyle name="20% - Énfasis6 3 4 8" xfId="18799" xr:uid="{00B9F201-F19D-423A-90FF-9A58C0CA8500}"/>
    <cellStyle name="20% - Énfasis6 3 4 9" xfId="18800" xr:uid="{22997350-22DF-4A16-8CF7-0A492FB7FCD5}"/>
    <cellStyle name="20% - Énfasis6 3 4_37. RESULTADO NEGOCIOS YOY" xfId="18801" xr:uid="{C43807A8-C7F8-41C4-8FDE-4F9CD524918E}"/>
    <cellStyle name="20% - Énfasis6 3 5" xfId="18802" xr:uid="{D697B993-B87F-472A-B7E9-0B4E9BA651A7}"/>
    <cellStyle name="20% - Énfasis6 3 5 2" xfId="18803" xr:uid="{BF9680D4-E750-4889-9353-8C1EAE1C2B0A}"/>
    <cellStyle name="20% - Énfasis6 3 5 2 2" xfId="18804" xr:uid="{403EBCBF-8124-4C11-ADF2-CE934219BD3D}"/>
    <cellStyle name="20% - Énfasis6 3 5 2 2 2" xfId="18805" xr:uid="{96937479-B75E-41AE-AA33-ABAE30F2DCA6}"/>
    <cellStyle name="20% - Énfasis6 3 5 2 3" xfId="18806" xr:uid="{375F4E5A-1F34-41A6-97D8-DC6407E02362}"/>
    <cellStyle name="20% - Énfasis6 3 5 3" xfId="18807" xr:uid="{2B72CACD-3062-4EE9-A17C-F0C88E95305C}"/>
    <cellStyle name="20% - Énfasis6 3 5 3 2" xfId="18808" xr:uid="{78B78277-36AD-4F21-913F-FC019F5BAD59}"/>
    <cellStyle name="20% - Énfasis6 3 5 4" xfId="18809" xr:uid="{EA72AC5E-8FA2-4546-8C41-8F75820783B7}"/>
    <cellStyle name="20% - Énfasis6 3 5 5" xfId="18810" xr:uid="{587B0E0B-7D7D-4831-AEF3-01CD4B9D656E}"/>
    <cellStyle name="20% - Énfasis6 3 5 6" xfId="18811" xr:uid="{4D3306FC-FAFD-4802-84D3-941127E6C79F}"/>
    <cellStyle name="20% - Énfasis6 3 5 7" xfId="18812" xr:uid="{D19D4EB1-F1CB-446F-95D4-B9CB83A6E21D}"/>
    <cellStyle name="20% - Énfasis6 3 5 8" xfId="18813" xr:uid="{A1B243F8-C6B4-4A75-92F1-14AFF5FFC8FA}"/>
    <cellStyle name="20% - Énfasis6 3 6" xfId="18814" xr:uid="{6CAB56E8-CC21-478A-BB93-A873A3AF6BE9}"/>
    <cellStyle name="20% - Énfasis6 3 6 2" xfId="18815" xr:uid="{2790FDAB-A26E-4FCF-A0E0-9CC97FDB7003}"/>
    <cellStyle name="20% - Énfasis6 3 6 2 2" xfId="18816" xr:uid="{13E86EF3-62CF-44F2-9D57-0BC9C705C251}"/>
    <cellStyle name="20% - Énfasis6 3 6 3" xfId="18817" xr:uid="{1F06C2E9-9C1F-4EAF-BD5A-B572FE66DC04}"/>
    <cellStyle name="20% - Énfasis6 3 7" xfId="18818" xr:uid="{5EAB4B93-8A9E-47E3-A622-34138F295DDA}"/>
    <cellStyle name="20% - Énfasis6 3 7 2" xfId="18819" xr:uid="{6890463E-72E4-4CB8-9FE2-9471AF018BA5}"/>
    <cellStyle name="20% - Énfasis6 3 8" xfId="18820" xr:uid="{F524A32B-FFD5-482B-AF03-000430D8E129}"/>
    <cellStyle name="20% - Énfasis6 3 9" xfId="18821" xr:uid="{671AD5F5-E6E7-4D14-A22F-2E4B2EDF651D}"/>
    <cellStyle name="20% - Énfasis6 3_37. RESULTADO NEGOCIOS YOY" xfId="18822" xr:uid="{BA460A12-F22A-4B0A-A3B4-AC3B9016804D}"/>
    <cellStyle name="20% - Énfasis6 30" xfId="18823" xr:uid="{200ABE84-0ADA-4CC3-98CC-C8EBDDC22CA9}"/>
    <cellStyle name="20% - Énfasis6 4" xfId="18824" xr:uid="{406F26E6-5538-4CF1-A9DD-6631E0175656}"/>
    <cellStyle name="20% - Énfasis6 4 10" xfId="18825" xr:uid="{3D0647C2-FE35-47BD-A1D8-3A7BCB4C72CF}"/>
    <cellStyle name="20% - Énfasis6 4 11" xfId="18826" xr:uid="{83EF65C6-2057-4AA7-8F86-775EF3B5326C}"/>
    <cellStyle name="20% - Énfasis6 4 12" xfId="18827" xr:uid="{D8A12518-DCA0-4F66-9A2A-722503D5980E}"/>
    <cellStyle name="20% - Énfasis6 4 2" xfId="18828" xr:uid="{640FEC17-48F6-4110-8292-EAE64B6F0FB9}"/>
    <cellStyle name="20% - Énfasis6 4 2 10" xfId="18829" xr:uid="{0D8130E8-12E2-49DE-A027-18667093AF52}"/>
    <cellStyle name="20% - Énfasis6 4 2 11" xfId="18830" xr:uid="{F0B43563-659F-411E-8565-847EBA8A2FC4}"/>
    <cellStyle name="20% - Énfasis6 4 2 2" xfId="18831" xr:uid="{EA25F1E6-395C-44AE-A8FD-6995C081F3F1}"/>
    <cellStyle name="20% - Énfasis6 4 2 2 2" xfId="18832" xr:uid="{D4192C79-7BE2-46EB-9DF3-E6BDA3DB123E}"/>
    <cellStyle name="20% - Énfasis6 4 2 2 2 2" xfId="18833" xr:uid="{FF662613-886D-4C12-A27C-F46BDF6DA96E}"/>
    <cellStyle name="20% - Énfasis6 4 2 2 2 2 2" xfId="18834" xr:uid="{50B4F5FC-9FFA-4221-A9CC-A19E0601146A}"/>
    <cellStyle name="20% - Énfasis6 4 2 2 2 2 2 2" xfId="18835" xr:uid="{4EBED5CE-B498-4D68-A8E7-D959D2929C50}"/>
    <cellStyle name="20% - Énfasis6 4 2 2 2 2 2 2 2" xfId="18836" xr:uid="{43E746F1-9139-4017-A973-93EB58DFB855}"/>
    <cellStyle name="20% - Énfasis6 4 2 2 2 2 2 3" xfId="18837" xr:uid="{37C7C1AA-D425-4FA1-8CF0-74FE3BB28AAD}"/>
    <cellStyle name="20% - Énfasis6 4 2 2 2 2 3" xfId="18838" xr:uid="{F93E934B-7BF4-47AE-8715-1EAE72849202}"/>
    <cellStyle name="20% - Énfasis6 4 2 2 2 2 3 2" xfId="18839" xr:uid="{750E1ACD-3431-49A0-BB1A-83EC3113C023}"/>
    <cellStyle name="20% - Énfasis6 4 2 2 2 2 4" xfId="18840" xr:uid="{3159C7F6-0796-4AB2-91D0-6CB383CACD55}"/>
    <cellStyle name="20% - Énfasis6 4 2 2 2 3" xfId="18841" xr:uid="{BA3AFA3E-07DA-41C8-9CDC-7460DE9DBAEE}"/>
    <cellStyle name="20% - Énfasis6 4 2 2 2 3 2" xfId="18842" xr:uid="{F39F66D5-78B6-45E7-B268-C1A4DB08678D}"/>
    <cellStyle name="20% - Énfasis6 4 2 2 2 3 2 2" xfId="18843" xr:uid="{2A5B5E3F-EA79-49A0-A8E6-DCB37347BB8F}"/>
    <cellStyle name="20% - Énfasis6 4 2 2 2 3 3" xfId="18844" xr:uid="{DBDDA749-D9ED-42BB-BB83-C5300B5B8C5D}"/>
    <cellStyle name="20% - Énfasis6 4 2 2 2 4" xfId="18845" xr:uid="{FAAE611B-F8A4-428E-B14E-86C40A3A9818}"/>
    <cellStyle name="20% - Énfasis6 4 2 2 2 4 2" xfId="18846" xr:uid="{066B0250-63EA-462C-924A-3A2DAC94C952}"/>
    <cellStyle name="20% - Énfasis6 4 2 2 2 5" xfId="18847" xr:uid="{8AA91A29-A11B-43FE-A875-B3430490D940}"/>
    <cellStyle name="20% - Énfasis6 4 2 2 3" xfId="18848" xr:uid="{DD641A00-5726-4358-8195-B43AEF33A404}"/>
    <cellStyle name="20% - Énfasis6 4 2 2 3 2" xfId="18849" xr:uid="{6A6B90B2-F4DC-4912-ABDD-6F5457CB6FB7}"/>
    <cellStyle name="20% - Énfasis6 4 2 2 3 2 2" xfId="18850" xr:uid="{8F663606-78A3-46D0-AA95-DB148522D265}"/>
    <cellStyle name="20% - Énfasis6 4 2 2 3 2 2 2" xfId="18851" xr:uid="{C903221F-2B8A-4CC3-A760-0C906C8F2F7B}"/>
    <cellStyle name="20% - Énfasis6 4 2 2 3 2 3" xfId="18852" xr:uid="{46B22F55-A6FF-44AC-8A9B-5F1E71D57A41}"/>
    <cellStyle name="20% - Énfasis6 4 2 2 3 3" xfId="18853" xr:uid="{468CE468-8059-4FFC-8F04-43BA279262CB}"/>
    <cellStyle name="20% - Énfasis6 4 2 2 3 3 2" xfId="18854" xr:uid="{1744A51F-8F9C-4449-B240-0A412A9B2D3B}"/>
    <cellStyle name="20% - Énfasis6 4 2 2 3 4" xfId="18855" xr:uid="{930EA388-73DF-448D-9E40-CEE2E4968E68}"/>
    <cellStyle name="20% - Énfasis6 4 2 2 4" xfId="18856" xr:uid="{62B8CCCF-4B2F-44D7-8104-3B9B2265CFAF}"/>
    <cellStyle name="20% - Énfasis6 4 2 2 4 2" xfId="18857" xr:uid="{2EDAF3C0-DCA7-4F09-8F12-1A0A72737182}"/>
    <cellStyle name="20% - Énfasis6 4 2 2 4 2 2" xfId="18858" xr:uid="{304C2D21-5BDB-4D46-9535-BC47833E9521}"/>
    <cellStyle name="20% - Énfasis6 4 2 2 4 3" xfId="18859" xr:uid="{8459DCA6-4852-4D58-BBCD-6DB1D3A478EF}"/>
    <cellStyle name="20% - Énfasis6 4 2 2 5" xfId="18860" xr:uid="{7E9984CC-BC1C-4767-930F-7F90074FA0EA}"/>
    <cellStyle name="20% - Énfasis6 4 2 2 5 2" xfId="18861" xr:uid="{43F0193F-CAB9-426F-8988-3BBC0B201E7A}"/>
    <cellStyle name="20% - Énfasis6 4 2 2 6" xfId="18862" xr:uid="{4440E28C-F0D1-48E4-BDED-3E1AC12A0140}"/>
    <cellStyle name="20% - Énfasis6 4 2 3" xfId="18863" xr:uid="{36BC7067-0CD3-4597-90B9-9D0E0780DBBF}"/>
    <cellStyle name="20% - Énfasis6 4 2 3 2" xfId="18864" xr:uid="{14A2CB1D-EA81-4DF2-99B1-AB63ACB32E5E}"/>
    <cellStyle name="20% - Énfasis6 4 2 3 2 2" xfId="18865" xr:uid="{06E8D6BB-DC34-4BEF-B5BF-6771799C9C55}"/>
    <cellStyle name="20% - Énfasis6 4 2 3 2 2 2" xfId="18866" xr:uid="{19E62147-3E6F-4D20-8240-562D84326E30}"/>
    <cellStyle name="20% - Énfasis6 4 2 3 2 2 2 2" xfId="18867" xr:uid="{8B37165D-E6E2-470E-BF91-42CC550282DE}"/>
    <cellStyle name="20% - Énfasis6 4 2 3 2 2 3" xfId="18868" xr:uid="{0519D166-CBD6-4321-89C1-97671754DD88}"/>
    <cellStyle name="20% - Énfasis6 4 2 3 2 3" xfId="18869" xr:uid="{F5E483D1-C1CB-417D-8552-2E3675CF3FD3}"/>
    <cellStyle name="20% - Énfasis6 4 2 3 2 3 2" xfId="18870" xr:uid="{C8359584-F01C-453C-A61F-68E72E1B489F}"/>
    <cellStyle name="20% - Énfasis6 4 2 3 2 4" xfId="18871" xr:uid="{C9781C47-3D94-41AD-9BFE-FAC63F2EE274}"/>
    <cellStyle name="20% - Énfasis6 4 2 3 3" xfId="18872" xr:uid="{9DC53CAA-9465-48AA-B1CB-DC60546BC40F}"/>
    <cellStyle name="20% - Énfasis6 4 2 3 3 2" xfId="18873" xr:uid="{4B0914FF-A229-47EE-97AB-087D65AA39CF}"/>
    <cellStyle name="20% - Énfasis6 4 2 3 3 2 2" xfId="18874" xr:uid="{BE7DC30B-0F93-41EB-B026-DC2BA8BBB423}"/>
    <cellStyle name="20% - Énfasis6 4 2 3 3 3" xfId="18875" xr:uid="{7321C782-9E6D-4808-8EB6-D98F57D4BA7C}"/>
    <cellStyle name="20% - Énfasis6 4 2 3 4" xfId="18876" xr:uid="{0F2388D0-C6F9-4D3C-B333-86932C3A7DC5}"/>
    <cellStyle name="20% - Énfasis6 4 2 3 4 2" xfId="18877" xr:uid="{EC586631-7943-4228-AA7A-1E99DABDE925}"/>
    <cellStyle name="20% - Énfasis6 4 2 3 5" xfId="18878" xr:uid="{FD628F19-F8A0-4ACB-9B35-AB72725E47DE}"/>
    <cellStyle name="20% - Énfasis6 4 2 4" xfId="18879" xr:uid="{9709B6A8-2473-42CD-AAFE-F09ACBD6F6E7}"/>
    <cellStyle name="20% - Énfasis6 4 2 4 2" xfId="18880" xr:uid="{2BDB9EDB-B673-43EF-B9C6-02DDAC7BB914}"/>
    <cellStyle name="20% - Énfasis6 4 2 4 2 2" xfId="18881" xr:uid="{7623D1CB-DDBB-48C0-8C7D-04685B0118A2}"/>
    <cellStyle name="20% - Énfasis6 4 2 4 2 2 2" xfId="18882" xr:uid="{EC0E3D2C-9D1C-4071-9255-EFC3151E3944}"/>
    <cellStyle name="20% - Énfasis6 4 2 4 2 3" xfId="18883" xr:uid="{FCE164DA-6DFC-442A-8ED1-D754B8A2CD6A}"/>
    <cellStyle name="20% - Énfasis6 4 2 4 3" xfId="18884" xr:uid="{5C768B8E-C347-464A-8C17-AA81B4A34BBD}"/>
    <cellStyle name="20% - Énfasis6 4 2 4 3 2" xfId="18885" xr:uid="{90105E17-69C5-43AA-BD6B-1C30D69C07FE}"/>
    <cellStyle name="20% - Énfasis6 4 2 4 4" xfId="18886" xr:uid="{7B03FAB1-F940-4D26-BD45-3F7ABDC67FA5}"/>
    <cellStyle name="20% - Énfasis6 4 2 5" xfId="18887" xr:uid="{215EA863-63A4-457D-BBF4-0E790D99AB5E}"/>
    <cellStyle name="20% - Énfasis6 4 2 5 2" xfId="18888" xr:uid="{86F667AE-6C75-493A-94A7-A701A66638C1}"/>
    <cellStyle name="20% - Énfasis6 4 2 5 2 2" xfId="18889" xr:uid="{EBB5DB78-0F3C-437D-9864-E85B1974C183}"/>
    <cellStyle name="20% - Énfasis6 4 2 5 3" xfId="18890" xr:uid="{B6AE2D96-5ABA-41B1-8F9B-2A15341D0396}"/>
    <cellStyle name="20% - Énfasis6 4 2 6" xfId="18891" xr:uid="{CFF1FBDD-7861-47BB-9ED1-95C49B90E2BA}"/>
    <cellStyle name="20% - Énfasis6 4 2 6 2" xfId="18892" xr:uid="{0E1902BD-617C-4DE7-AC80-9EFEB5B01009}"/>
    <cellStyle name="20% - Énfasis6 4 2 7" xfId="18893" xr:uid="{5ED5FF70-DC6F-4988-AD6F-38C1B511463B}"/>
    <cellStyle name="20% - Énfasis6 4 2 8" xfId="18894" xr:uid="{3EE28FBA-AE75-4ABA-818A-9C433D28D9C8}"/>
    <cellStyle name="20% - Énfasis6 4 2 9" xfId="18895" xr:uid="{D8FDDCC8-EBD9-4C8D-8F9D-BF22B1D6AD17}"/>
    <cellStyle name="20% - Énfasis6 4 2_37. RESULTADO NEGOCIOS YOY" xfId="18896" xr:uid="{A96CB5D6-E582-408A-89F3-E4614281A92A}"/>
    <cellStyle name="20% - Énfasis6 4 3" xfId="18897" xr:uid="{ACD495B9-57DD-4A00-8C4F-642A04C9C4AF}"/>
    <cellStyle name="20% - Énfasis6 4 3 2" xfId="18898" xr:uid="{BDC48A21-3AFA-44DF-909E-4F9DC4F17E83}"/>
    <cellStyle name="20% - Énfasis6 4 3 2 2" xfId="18899" xr:uid="{D40550CC-65D2-4997-9B49-857DDCF5545F}"/>
    <cellStyle name="20% - Énfasis6 4 3 2 2 2" xfId="18900" xr:uid="{796A896A-94B8-48CE-A15D-EA8FD80F3434}"/>
    <cellStyle name="20% - Énfasis6 4 3 2 2 2 2" xfId="18901" xr:uid="{23A6C147-A6F3-4D5E-A7D0-0ADE49FA1D08}"/>
    <cellStyle name="20% - Énfasis6 4 3 2 2 2 2 2" xfId="18902" xr:uid="{6FD06FD1-1C17-475C-A64E-074E02FEB2F9}"/>
    <cellStyle name="20% - Énfasis6 4 3 2 2 2 3" xfId="18903" xr:uid="{AF521C76-B678-4F0D-B09F-EDCFA5374EE1}"/>
    <cellStyle name="20% - Énfasis6 4 3 2 2 3" xfId="18904" xr:uid="{09AD59F2-720E-4D66-8A64-8BF3C42DB3C7}"/>
    <cellStyle name="20% - Énfasis6 4 3 2 2 3 2" xfId="18905" xr:uid="{DD15EE02-AFB3-4E0A-B215-EF4C0C8CF888}"/>
    <cellStyle name="20% - Énfasis6 4 3 2 2 4" xfId="18906" xr:uid="{A8892947-629A-42FB-B9C7-7641361BBB22}"/>
    <cellStyle name="20% - Énfasis6 4 3 2 3" xfId="18907" xr:uid="{28CE1B2D-A665-48A9-B2A5-21252B7A0EDF}"/>
    <cellStyle name="20% - Énfasis6 4 3 2 3 2" xfId="18908" xr:uid="{CD44767B-F32A-4E23-8267-9F41EE7595A3}"/>
    <cellStyle name="20% - Énfasis6 4 3 2 3 2 2" xfId="18909" xr:uid="{26801EE5-0AFD-4A42-8FE1-481F0F0FAD3B}"/>
    <cellStyle name="20% - Énfasis6 4 3 2 3 3" xfId="18910" xr:uid="{B4DD228F-A3E0-4059-ADA8-379C95A7850B}"/>
    <cellStyle name="20% - Énfasis6 4 3 2 4" xfId="18911" xr:uid="{4A3F5CF5-43A4-4E69-AAF3-4A12B30001BB}"/>
    <cellStyle name="20% - Énfasis6 4 3 2 4 2" xfId="18912" xr:uid="{B0F4C411-20C8-49EF-B652-D59962993824}"/>
    <cellStyle name="20% - Énfasis6 4 3 2 5" xfId="18913" xr:uid="{84E6EED6-FE30-4823-8908-50D99B192EFB}"/>
    <cellStyle name="20% - Énfasis6 4 3 3" xfId="18914" xr:uid="{A4963096-E098-4290-8DEE-CF6573FEEB4B}"/>
    <cellStyle name="20% - Énfasis6 4 3 3 2" xfId="18915" xr:uid="{AF1CDA33-C6C3-4BCA-9E4F-BFE38B30CB31}"/>
    <cellStyle name="20% - Énfasis6 4 3 3 2 2" xfId="18916" xr:uid="{638AE821-EDE1-4479-AB15-71BB63848D17}"/>
    <cellStyle name="20% - Énfasis6 4 3 3 2 2 2" xfId="18917" xr:uid="{84BF2716-81E5-40C1-9A84-023CF755EC66}"/>
    <cellStyle name="20% - Énfasis6 4 3 3 2 3" xfId="18918" xr:uid="{F10DF310-742A-4813-B475-AFD02481388B}"/>
    <cellStyle name="20% - Énfasis6 4 3 3 3" xfId="18919" xr:uid="{94183EF6-099A-48FB-9E9C-389D4E4CB788}"/>
    <cellStyle name="20% - Énfasis6 4 3 3 3 2" xfId="18920" xr:uid="{5E6CD6CA-0CBF-40C2-8005-53A2062EAB24}"/>
    <cellStyle name="20% - Énfasis6 4 3 3 4" xfId="18921" xr:uid="{31CA4A1A-51C7-458C-8675-CB4304A63B10}"/>
    <cellStyle name="20% - Énfasis6 4 3 4" xfId="18922" xr:uid="{C0829F2C-82A8-4056-B50F-2F25FA98F9ED}"/>
    <cellStyle name="20% - Énfasis6 4 3 4 2" xfId="18923" xr:uid="{920D33A3-AD4E-4236-A4E4-1C360B29E963}"/>
    <cellStyle name="20% - Énfasis6 4 3 4 2 2" xfId="18924" xr:uid="{613C0C11-E806-472D-8E60-254E330C1387}"/>
    <cellStyle name="20% - Énfasis6 4 3 4 3" xfId="18925" xr:uid="{47BEDA24-8BAB-49B6-B10B-B5BCB0C662FB}"/>
    <cellStyle name="20% - Énfasis6 4 3 5" xfId="18926" xr:uid="{784CCA2A-F3C2-4D20-9CB2-9EE47DAAC74F}"/>
    <cellStyle name="20% - Énfasis6 4 3 5 2" xfId="18927" xr:uid="{DEA59D7F-34BA-4A97-8CBB-717F803DCD69}"/>
    <cellStyle name="20% - Énfasis6 4 3 6" xfId="18928" xr:uid="{F11C4B42-08FC-4024-AF14-AF04A8842B0E}"/>
    <cellStyle name="20% - Énfasis6 4 4" xfId="18929" xr:uid="{202EC75D-65B6-43F4-B5CB-7095F2BCE079}"/>
    <cellStyle name="20% - Énfasis6 4 4 2" xfId="18930" xr:uid="{748614A0-ED0B-4831-9A46-CD84009AD30D}"/>
    <cellStyle name="20% - Énfasis6 4 4 2 2" xfId="18931" xr:uid="{B4678351-12FD-4DF1-A78A-A8DCED62BAF9}"/>
    <cellStyle name="20% - Énfasis6 4 4 2 2 2" xfId="18932" xr:uid="{2FB66277-348F-49D5-AA06-BA473FC2600F}"/>
    <cellStyle name="20% - Énfasis6 4 4 2 2 2 2" xfId="18933" xr:uid="{BD305CAB-95A2-4DFD-A32C-F85408DA84BF}"/>
    <cellStyle name="20% - Énfasis6 4 4 2 2 3" xfId="18934" xr:uid="{5A4E3201-57BF-4988-A487-879CA61F690E}"/>
    <cellStyle name="20% - Énfasis6 4 4 2 3" xfId="18935" xr:uid="{0F240BFF-4A36-4654-B8EC-BFCCC4A95D8A}"/>
    <cellStyle name="20% - Énfasis6 4 4 2 3 2" xfId="18936" xr:uid="{DE38077B-DF7E-4F72-B457-1F5B36FCB758}"/>
    <cellStyle name="20% - Énfasis6 4 4 2 4" xfId="18937" xr:uid="{8ADFB9FC-247F-4886-BD22-E1DE15BE0DEE}"/>
    <cellStyle name="20% - Énfasis6 4 4 3" xfId="18938" xr:uid="{FDA4B3FE-52ED-4E71-8F5B-E0C04D2F3B8E}"/>
    <cellStyle name="20% - Énfasis6 4 4 3 2" xfId="18939" xr:uid="{4508EBD0-C857-4BF7-BC46-445A4220AB6A}"/>
    <cellStyle name="20% - Énfasis6 4 4 3 2 2" xfId="18940" xr:uid="{0BB92042-7002-4A18-A063-9541111EB035}"/>
    <cellStyle name="20% - Énfasis6 4 4 3 3" xfId="18941" xr:uid="{82E944C7-CE5B-40AD-9614-B814AEBA2136}"/>
    <cellStyle name="20% - Énfasis6 4 4 4" xfId="18942" xr:uid="{2D8AF63C-2A97-4451-A9D1-6BB0FE952142}"/>
    <cellStyle name="20% - Énfasis6 4 4 4 2" xfId="18943" xr:uid="{7CBF587C-EA14-43DD-B682-35E0828E490C}"/>
    <cellStyle name="20% - Énfasis6 4 4 5" xfId="18944" xr:uid="{37B6CB55-376B-4E06-935C-923024654693}"/>
    <cellStyle name="20% - Énfasis6 4 5" xfId="18945" xr:uid="{F32849BE-DF13-4F5F-B5D4-D1D861A52BA7}"/>
    <cellStyle name="20% - Énfasis6 4 5 2" xfId="18946" xr:uid="{A2ADF06F-89C1-4C13-BB34-B2F2E6C2C909}"/>
    <cellStyle name="20% - Énfasis6 4 5 2 2" xfId="18947" xr:uid="{93C5DBCA-451E-4654-9B51-4C3A0959331A}"/>
    <cellStyle name="20% - Énfasis6 4 5 2 2 2" xfId="18948" xr:uid="{5D959B56-C509-4835-99C2-0176E2E0B9A9}"/>
    <cellStyle name="20% - Énfasis6 4 5 2 3" xfId="18949" xr:uid="{77AAA250-8D03-429B-A717-3B818120444E}"/>
    <cellStyle name="20% - Énfasis6 4 5 3" xfId="18950" xr:uid="{6E6AB78F-6DF7-4CAC-B33D-82337115B224}"/>
    <cellStyle name="20% - Énfasis6 4 5 3 2" xfId="18951" xr:uid="{DE84774D-0E7A-40F8-8A9C-E36D5D87AE2E}"/>
    <cellStyle name="20% - Énfasis6 4 5 4" xfId="18952" xr:uid="{1AC58DE3-5653-4A72-AFFC-05CD5DF55285}"/>
    <cellStyle name="20% - Énfasis6 4 6" xfId="18953" xr:uid="{81ABDA6A-E498-44E0-93E8-B39984A4180F}"/>
    <cellStyle name="20% - Énfasis6 4 6 2" xfId="18954" xr:uid="{42353C90-8C51-4D7C-BBB7-BC4D8CE939A4}"/>
    <cellStyle name="20% - Énfasis6 4 6 2 2" xfId="18955" xr:uid="{679E2B03-0EFF-4E1F-9E76-4439DE5B2CD9}"/>
    <cellStyle name="20% - Énfasis6 4 6 3" xfId="18956" xr:uid="{5238BBBB-156A-4B9C-9F8F-567A140348EA}"/>
    <cellStyle name="20% - Énfasis6 4 7" xfId="18957" xr:uid="{B4F3E7D3-FA96-462E-A476-0ADC5D5B27A5}"/>
    <cellStyle name="20% - Énfasis6 4 7 2" xfId="18958" xr:uid="{1439130D-44C1-4FD1-B9DB-B0647A1185DF}"/>
    <cellStyle name="20% - Énfasis6 4 8" xfId="18959" xr:uid="{AFFA98B1-BF66-4817-828D-2350F8536998}"/>
    <cellStyle name="20% - Énfasis6 4 9" xfId="18960" xr:uid="{CB9F38DC-8665-4D58-AE45-0DC8D4D50479}"/>
    <cellStyle name="20% - Énfasis6 4_37. RESULTADO NEGOCIOS YOY" xfId="18961" xr:uid="{48DD293E-5BE9-4027-B5D8-8A5942906CC8}"/>
    <cellStyle name="20% - Énfasis6 5" xfId="18962" xr:uid="{EDAFDD7C-D094-461A-9339-86E29D628C0C}"/>
    <cellStyle name="20% - Énfasis6 5 10" xfId="18963" xr:uid="{89386001-DEA6-46A5-9860-C9A14DD49C57}"/>
    <cellStyle name="20% - Énfasis6 5 11" xfId="18964" xr:uid="{B6C8127E-46F9-4882-80F3-8F83ECCDA93F}"/>
    <cellStyle name="20% - Énfasis6 5 12" xfId="18965" xr:uid="{9D1AE0BD-5909-46C8-A137-0CDE07D4E440}"/>
    <cellStyle name="20% - Énfasis6 5 2" xfId="18966" xr:uid="{C4F07412-E400-465A-82CC-3DD3BA7D0D48}"/>
    <cellStyle name="20% - Énfasis6 5 2 10" xfId="18967" xr:uid="{B0A54186-364B-44FE-838B-7D4A773B6F5F}"/>
    <cellStyle name="20% - Énfasis6 5 2 11" xfId="18968" xr:uid="{606E4F20-3ED8-4A34-98C9-0CF8BCC6A56F}"/>
    <cellStyle name="20% - Énfasis6 5 2 2" xfId="18969" xr:uid="{446DE951-8B65-4E4F-9E50-C6C044E773F0}"/>
    <cellStyle name="20% - Énfasis6 5 2 2 2" xfId="18970" xr:uid="{319A22EC-A462-435C-AC66-BAC333FF8874}"/>
    <cellStyle name="20% - Énfasis6 5 2 2 2 2" xfId="18971" xr:uid="{EA9754AE-4151-4833-AC9E-A36AC6C2131E}"/>
    <cellStyle name="20% - Énfasis6 5 2 2 2 2 2" xfId="18972" xr:uid="{0ED193DF-0BC0-49FD-978F-5CCD46A51077}"/>
    <cellStyle name="20% - Énfasis6 5 2 2 2 2 2 2" xfId="18973" xr:uid="{889BF3AB-C226-48DE-9CA5-17175AE81CC0}"/>
    <cellStyle name="20% - Énfasis6 5 2 2 2 2 2 2 2" xfId="18974" xr:uid="{B5B6B4AC-787B-403F-A9C9-D872953F08AE}"/>
    <cellStyle name="20% - Énfasis6 5 2 2 2 2 2 3" xfId="18975" xr:uid="{A3ABF62D-E394-4E05-92FB-A55A2151B555}"/>
    <cellStyle name="20% - Énfasis6 5 2 2 2 2 3" xfId="18976" xr:uid="{F8AF256B-643C-40F5-9979-90D7738F1A33}"/>
    <cellStyle name="20% - Énfasis6 5 2 2 2 2 3 2" xfId="18977" xr:uid="{6D5056FD-F49F-4640-9599-C203266BF25D}"/>
    <cellStyle name="20% - Énfasis6 5 2 2 2 2 4" xfId="18978" xr:uid="{5D89684D-31BD-4902-936B-003CA75F9069}"/>
    <cellStyle name="20% - Énfasis6 5 2 2 2 3" xfId="18979" xr:uid="{A1733D7F-EB74-466D-92AE-16C7D6F39020}"/>
    <cellStyle name="20% - Énfasis6 5 2 2 2 3 2" xfId="18980" xr:uid="{7D8393EE-8250-4800-B50C-4F391D468B95}"/>
    <cellStyle name="20% - Énfasis6 5 2 2 2 3 2 2" xfId="18981" xr:uid="{2FE06454-19E6-4325-AE10-9AEA8EFED402}"/>
    <cellStyle name="20% - Énfasis6 5 2 2 2 3 3" xfId="18982" xr:uid="{8BFC5810-D616-4FC9-838E-4E51C0EA8262}"/>
    <cellStyle name="20% - Énfasis6 5 2 2 2 4" xfId="18983" xr:uid="{A89C758D-DBA4-4350-A998-2E2783A5DCC2}"/>
    <cellStyle name="20% - Énfasis6 5 2 2 2 4 2" xfId="18984" xr:uid="{267C27E9-19ED-482B-B120-6D8E6868B05D}"/>
    <cellStyle name="20% - Énfasis6 5 2 2 2 5" xfId="18985" xr:uid="{9DE9EE90-6FAE-49E2-B245-90C6D7CFBCA6}"/>
    <cellStyle name="20% - Énfasis6 5 2 2 3" xfId="18986" xr:uid="{B041D911-EBE6-4EE8-B1B0-E659ECB9EDCF}"/>
    <cellStyle name="20% - Énfasis6 5 2 2 3 2" xfId="18987" xr:uid="{589BBB33-D6C2-4DFD-AE2E-6CD64A765DAD}"/>
    <cellStyle name="20% - Énfasis6 5 2 2 3 2 2" xfId="18988" xr:uid="{65FA3B08-8CE2-4C5E-831A-DB6AF1FED7E3}"/>
    <cellStyle name="20% - Énfasis6 5 2 2 3 2 2 2" xfId="18989" xr:uid="{464D48C9-1A98-4BC3-9225-19F31BBC5AD8}"/>
    <cellStyle name="20% - Énfasis6 5 2 2 3 2 3" xfId="18990" xr:uid="{FACA562D-C641-4C16-8C4D-300E9E30F7CC}"/>
    <cellStyle name="20% - Énfasis6 5 2 2 3 3" xfId="18991" xr:uid="{74713485-CA2F-4113-ADD5-719C475C619E}"/>
    <cellStyle name="20% - Énfasis6 5 2 2 3 3 2" xfId="18992" xr:uid="{6C45E10D-74A9-41E2-8C16-7DA9EE66AF9C}"/>
    <cellStyle name="20% - Énfasis6 5 2 2 3 4" xfId="18993" xr:uid="{FBC54073-9176-48FD-8E31-0B6531DEE28D}"/>
    <cellStyle name="20% - Énfasis6 5 2 2 4" xfId="18994" xr:uid="{671CF6E3-60C4-4FE2-B181-E660F41ECDE2}"/>
    <cellStyle name="20% - Énfasis6 5 2 2 4 2" xfId="18995" xr:uid="{473CA268-02BC-499B-A295-945AB6568DF4}"/>
    <cellStyle name="20% - Énfasis6 5 2 2 4 2 2" xfId="18996" xr:uid="{C3500EE7-5A19-47FE-BBC9-727E954D94DA}"/>
    <cellStyle name="20% - Énfasis6 5 2 2 4 3" xfId="18997" xr:uid="{E7A82920-03E9-471D-9641-C8D19D57B921}"/>
    <cellStyle name="20% - Énfasis6 5 2 2 5" xfId="18998" xr:uid="{58B8A515-4B6B-472C-BF4C-586966078C76}"/>
    <cellStyle name="20% - Énfasis6 5 2 2 5 2" xfId="18999" xr:uid="{179C7C5C-C4BA-4E7A-B66E-C786D75516C4}"/>
    <cellStyle name="20% - Énfasis6 5 2 2 6" xfId="19000" xr:uid="{CCDAC6FA-F1B5-4D48-847F-1622ED3DD8DC}"/>
    <cellStyle name="20% - Énfasis6 5 2 3" xfId="19001" xr:uid="{631B6D0D-B0CE-4CD9-8104-60E9FB3AF87B}"/>
    <cellStyle name="20% - Énfasis6 5 2 3 2" xfId="19002" xr:uid="{2779E12A-1715-45CE-BEB4-2266460B6D53}"/>
    <cellStyle name="20% - Énfasis6 5 2 3 2 2" xfId="19003" xr:uid="{D78CEEAE-32C5-40A5-9340-8B581A9C2954}"/>
    <cellStyle name="20% - Énfasis6 5 2 3 2 2 2" xfId="19004" xr:uid="{1A365EC4-657C-4B5C-B8EC-A8DB5329F062}"/>
    <cellStyle name="20% - Énfasis6 5 2 3 2 2 2 2" xfId="19005" xr:uid="{9CF7AD91-1561-453D-8435-94F2233DD9F5}"/>
    <cellStyle name="20% - Énfasis6 5 2 3 2 2 3" xfId="19006" xr:uid="{0F1BBF9F-47C3-4E12-806C-26390DB8F35E}"/>
    <cellStyle name="20% - Énfasis6 5 2 3 2 3" xfId="19007" xr:uid="{AAC802E6-D96B-4A47-8C07-32D83D007D9F}"/>
    <cellStyle name="20% - Énfasis6 5 2 3 2 3 2" xfId="19008" xr:uid="{FF5191D3-DC15-4E01-86C0-06584DDCAD42}"/>
    <cellStyle name="20% - Énfasis6 5 2 3 2 4" xfId="19009" xr:uid="{BE865B77-6AE1-4207-8863-2A008F50F390}"/>
    <cellStyle name="20% - Énfasis6 5 2 3 3" xfId="19010" xr:uid="{6CEDF6F5-0AA3-498F-A39F-9EC39CA02C90}"/>
    <cellStyle name="20% - Énfasis6 5 2 3 3 2" xfId="19011" xr:uid="{4014808F-6070-4608-ABAE-5A7248D7F3A1}"/>
    <cellStyle name="20% - Énfasis6 5 2 3 3 2 2" xfId="19012" xr:uid="{CED64231-9E02-4D6A-9D89-B2A11BE1AD67}"/>
    <cellStyle name="20% - Énfasis6 5 2 3 3 3" xfId="19013" xr:uid="{4F27846E-803D-4E0E-B53E-04F920E2F001}"/>
    <cellStyle name="20% - Énfasis6 5 2 3 4" xfId="19014" xr:uid="{2066CFBF-BFCF-4467-A0D2-B4CB9FA17018}"/>
    <cellStyle name="20% - Énfasis6 5 2 3 4 2" xfId="19015" xr:uid="{E50ED6D2-9806-4FEE-AD33-8F552C9C096E}"/>
    <cellStyle name="20% - Énfasis6 5 2 3 5" xfId="19016" xr:uid="{44C05DD0-1EF3-4A46-BFB0-1924745EE3AA}"/>
    <cellStyle name="20% - Énfasis6 5 2 4" xfId="19017" xr:uid="{7BFFA15F-A243-483F-B9A3-43115877D5F7}"/>
    <cellStyle name="20% - Énfasis6 5 2 4 2" xfId="19018" xr:uid="{75BA8BDF-1CF2-4C73-9FC6-1C829A57DFEA}"/>
    <cellStyle name="20% - Énfasis6 5 2 4 2 2" xfId="19019" xr:uid="{99177422-5B13-4627-B0F0-51E82A125EAB}"/>
    <cellStyle name="20% - Énfasis6 5 2 4 2 2 2" xfId="19020" xr:uid="{9D0209D2-9B50-4F8C-AAB4-59897D607DB7}"/>
    <cellStyle name="20% - Énfasis6 5 2 4 2 3" xfId="19021" xr:uid="{322C2841-C33B-4EF7-AC14-311E7C7A3B9A}"/>
    <cellStyle name="20% - Énfasis6 5 2 4 3" xfId="19022" xr:uid="{82378B88-F534-472D-8E1B-4FD6AFE702FB}"/>
    <cellStyle name="20% - Énfasis6 5 2 4 3 2" xfId="19023" xr:uid="{F8602DFC-CD31-40BA-959A-232E2666B438}"/>
    <cellStyle name="20% - Énfasis6 5 2 4 4" xfId="19024" xr:uid="{88D766D5-ECAA-4062-90EA-F791D94C3B8C}"/>
    <cellStyle name="20% - Énfasis6 5 2 5" xfId="19025" xr:uid="{87E3FAEC-D2F5-4D77-A17E-8043455B9499}"/>
    <cellStyle name="20% - Énfasis6 5 2 5 2" xfId="19026" xr:uid="{50E63B6C-F930-489C-9699-4BFB8E6ACE9A}"/>
    <cellStyle name="20% - Énfasis6 5 2 5 2 2" xfId="19027" xr:uid="{1A51611D-06BC-4F90-9F27-5C2DEAE17167}"/>
    <cellStyle name="20% - Énfasis6 5 2 5 3" xfId="19028" xr:uid="{975B7D06-2E5F-42F8-8A0C-69B3208DFA23}"/>
    <cellStyle name="20% - Énfasis6 5 2 6" xfId="19029" xr:uid="{503AC477-8A68-45B7-9DB7-B5FBCA4F2E61}"/>
    <cellStyle name="20% - Énfasis6 5 2 6 2" xfId="19030" xr:uid="{3FB26E7F-ABC3-46E5-9CEC-1B2DE7063B46}"/>
    <cellStyle name="20% - Énfasis6 5 2 7" xfId="19031" xr:uid="{F843895B-FDEB-4DBE-AAEB-C802194C2ABF}"/>
    <cellStyle name="20% - Énfasis6 5 2 8" xfId="19032" xr:uid="{2A085D4F-EDAE-4D10-827A-F81064C64BD1}"/>
    <cellStyle name="20% - Énfasis6 5 2 9" xfId="19033" xr:uid="{7D1145D7-C03B-43BC-9666-9D7EEF328DFF}"/>
    <cellStyle name="20% - Énfasis6 5 2_37. RESULTADO NEGOCIOS YOY" xfId="19034" xr:uid="{0EE2E153-E103-4405-BD37-5759ECD31842}"/>
    <cellStyle name="20% - Énfasis6 5 3" xfId="19035" xr:uid="{4B101F26-C100-4980-8DAE-20EA25F262BE}"/>
    <cellStyle name="20% - Énfasis6 5 3 2" xfId="19036" xr:uid="{1ACD5800-3AC0-4879-9904-C95FFD95C661}"/>
    <cellStyle name="20% - Énfasis6 5 3 2 2" xfId="19037" xr:uid="{A9DD2474-011F-4F54-9E14-B4C5CA13B64B}"/>
    <cellStyle name="20% - Énfasis6 5 3 2 2 2" xfId="19038" xr:uid="{CF317605-7246-4E66-9024-74982196D058}"/>
    <cellStyle name="20% - Énfasis6 5 3 2 2 2 2" xfId="19039" xr:uid="{781463D0-2355-4475-889A-360CE34083A3}"/>
    <cellStyle name="20% - Énfasis6 5 3 2 2 2 2 2" xfId="19040" xr:uid="{A949EF79-3D53-44AC-8CF6-EF486B495004}"/>
    <cellStyle name="20% - Énfasis6 5 3 2 2 2 3" xfId="19041" xr:uid="{39A72E4C-8860-481B-869E-9EFAE89F171D}"/>
    <cellStyle name="20% - Énfasis6 5 3 2 2 3" xfId="19042" xr:uid="{E0BEBDA1-3156-424E-ABF6-81FAF9214A2B}"/>
    <cellStyle name="20% - Énfasis6 5 3 2 2 3 2" xfId="19043" xr:uid="{56D038B5-2FFD-474C-98AB-B3DAC6A0B109}"/>
    <cellStyle name="20% - Énfasis6 5 3 2 2 4" xfId="19044" xr:uid="{29E8E934-6C03-4AEA-8346-E5420F1A4049}"/>
    <cellStyle name="20% - Énfasis6 5 3 2 3" xfId="19045" xr:uid="{5DB12BB9-2003-4B49-A591-08FE9A8CF86B}"/>
    <cellStyle name="20% - Énfasis6 5 3 2 3 2" xfId="19046" xr:uid="{2667A092-4436-4A6A-BA6A-4E472CAC51EB}"/>
    <cellStyle name="20% - Énfasis6 5 3 2 3 2 2" xfId="19047" xr:uid="{3D90085F-EDCB-4485-8D54-0B5EBF39F4ED}"/>
    <cellStyle name="20% - Énfasis6 5 3 2 3 3" xfId="19048" xr:uid="{A7C7B95E-58E6-4D85-852B-92FF6585AA2F}"/>
    <cellStyle name="20% - Énfasis6 5 3 2 4" xfId="19049" xr:uid="{F656A79B-9556-4C3B-A0C8-DC8E456923E1}"/>
    <cellStyle name="20% - Énfasis6 5 3 2 4 2" xfId="19050" xr:uid="{ECC786BD-5CBB-46DC-9AEE-B30ECC1DFC36}"/>
    <cellStyle name="20% - Énfasis6 5 3 2 5" xfId="19051" xr:uid="{46D930A8-2A18-4672-863F-A19D29CB643C}"/>
    <cellStyle name="20% - Énfasis6 5 3 3" xfId="19052" xr:uid="{5C7FCCF8-E3E0-4202-A641-034C131E8EC7}"/>
    <cellStyle name="20% - Énfasis6 5 3 3 2" xfId="19053" xr:uid="{D8623B79-30EA-478A-9574-CE63D9D8BAFE}"/>
    <cellStyle name="20% - Énfasis6 5 3 3 2 2" xfId="19054" xr:uid="{61338E37-1A73-429F-B996-A6ECF7D6AB68}"/>
    <cellStyle name="20% - Énfasis6 5 3 3 2 2 2" xfId="19055" xr:uid="{36B7B7CA-3589-4D51-A2B2-4485F0C03068}"/>
    <cellStyle name="20% - Énfasis6 5 3 3 2 3" xfId="19056" xr:uid="{645C0FD1-38AA-4B26-B630-076D77872B24}"/>
    <cellStyle name="20% - Énfasis6 5 3 3 3" xfId="19057" xr:uid="{503D21F6-FA3C-49EB-A8C9-747E28A4E98E}"/>
    <cellStyle name="20% - Énfasis6 5 3 3 3 2" xfId="19058" xr:uid="{B16DB0BC-2F2E-4EB3-A1DD-EB9BE03298AF}"/>
    <cellStyle name="20% - Énfasis6 5 3 3 4" xfId="19059" xr:uid="{C43528B5-0851-4AB7-95CF-2365BF335096}"/>
    <cellStyle name="20% - Énfasis6 5 3 4" xfId="19060" xr:uid="{BB4BC603-09C0-4C3B-9F88-F2546AA3E8E1}"/>
    <cellStyle name="20% - Énfasis6 5 3 4 2" xfId="19061" xr:uid="{F830756E-03FB-4B8C-8EE0-3A2D90E7D555}"/>
    <cellStyle name="20% - Énfasis6 5 3 4 2 2" xfId="19062" xr:uid="{1765A7BF-E11E-4AC8-90D1-FCD7172120AE}"/>
    <cellStyle name="20% - Énfasis6 5 3 4 3" xfId="19063" xr:uid="{75C2DA78-CF4E-4A4A-8F90-814E06330C72}"/>
    <cellStyle name="20% - Énfasis6 5 3 5" xfId="19064" xr:uid="{94DE3D35-E315-4646-A83A-A99A90F20D21}"/>
    <cellStyle name="20% - Énfasis6 5 3 5 2" xfId="19065" xr:uid="{837A2BE4-4C22-46D0-8468-BBDC0CBA18EC}"/>
    <cellStyle name="20% - Énfasis6 5 3 6" xfId="19066" xr:uid="{1D9CDA8F-78DB-4A9C-9308-A555020FC009}"/>
    <cellStyle name="20% - Énfasis6 5 4" xfId="19067" xr:uid="{134E4EE5-686B-43B2-8404-29FA0E905667}"/>
    <cellStyle name="20% - Énfasis6 5 4 2" xfId="19068" xr:uid="{17538BAF-7CF0-4FC9-922B-7ABBC1E1AF6C}"/>
    <cellStyle name="20% - Énfasis6 5 4 2 2" xfId="19069" xr:uid="{E30E6601-7A84-4CEC-8235-627EAFF782B2}"/>
    <cellStyle name="20% - Énfasis6 5 4 2 2 2" xfId="19070" xr:uid="{8DCBF262-7864-459C-9E8F-379B63B68507}"/>
    <cellStyle name="20% - Énfasis6 5 4 2 2 2 2" xfId="19071" xr:uid="{4F92A435-7D77-4758-B5CB-14871F4FDFE1}"/>
    <cellStyle name="20% - Énfasis6 5 4 2 2 3" xfId="19072" xr:uid="{9FB2BF45-67CE-4EA6-9F07-479EB32B6F45}"/>
    <cellStyle name="20% - Énfasis6 5 4 2 3" xfId="19073" xr:uid="{16444AF7-354B-4837-98D9-D5568DC6B538}"/>
    <cellStyle name="20% - Énfasis6 5 4 2 3 2" xfId="19074" xr:uid="{403B9AA7-7DBC-4DB6-A5E4-2E0E6C5CEF0D}"/>
    <cellStyle name="20% - Énfasis6 5 4 2 4" xfId="19075" xr:uid="{49FED74C-2BA2-499F-8ACD-51C2F30FA5A5}"/>
    <cellStyle name="20% - Énfasis6 5 4 3" xfId="19076" xr:uid="{F4135AD1-184E-407F-99E9-8225F4869BE5}"/>
    <cellStyle name="20% - Énfasis6 5 4 3 2" xfId="19077" xr:uid="{CF8DB42B-C511-4CE0-9342-23190F02B1C9}"/>
    <cellStyle name="20% - Énfasis6 5 4 3 2 2" xfId="19078" xr:uid="{89FD7C42-9D63-411D-A109-EC4B7289A6B3}"/>
    <cellStyle name="20% - Énfasis6 5 4 3 3" xfId="19079" xr:uid="{CF8730C4-89F2-4C0C-B43E-668C6FED9822}"/>
    <cellStyle name="20% - Énfasis6 5 4 4" xfId="19080" xr:uid="{CA6F41FC-B65F-4873-8C9E-E6C88EEE718A}"/>
    <cellStyle name="20% - Énfasis6 5 4 4 2" xfId="19081" xr:uid="{482ED5E9-6572-44F9-B437-62990664BD3A}"/>
    <cellStyle name="20% - Énfasis6 5 4 5" xfId="19082" xr:uid="{0917403A-0CBB-416D-9388-9A3B2F1EC95E}"/>
    <cellStyle name="20% - Énfasis6 5 5" xfId="19083" xr:uid="{A9D612E0-7ED1-4E02-AD8D-2722FE89D6A2}"/>
    <cellStyle name="20% - Énfasis6 5 5 2" xfId="19084" xr:uid="{A34A1C87-D290-42BB-B775-CD6789CB3A47}"/>
    <cellStyle name="20% - Énfasis6 5 5 2 2" xfId="19085" xr:uid="{556DA033-1FCA-45AA-A0C9-6189BEFAA135}"/>
    <cellStyle name="20% - Énfasis6 5 5 2 2 2" xfId="19086" xr:uid="{7B45C62B-CCF2-40CD-A154-422F069E9461}"/>
    <cellStyle name="20% - Énfasis6 5 5 2 3" xfId="19087" xr:uid="{2B16E83B-346B-458F-96C3-3BCB1D822643}"/>
    <cellStyle name="20% - Énfasis6 5 5 3" xfId="19088" xr:uid="{0746D22C-C05C-4B0C-AFE1-9B04BDDE56AD}"/>
    <cellStyle name="20% - Énfasis6 5 5 3 2" xfId="19089" xr:uid="{8B1ED2B8-D793-4C55-BB86-25FFE484CB41}"/>
    <cellStyle name="20% - Énfasis6 5 5 4" xfId="19090" xr:uid="{1288C7CC-2EC6-48D1-8216-5D4034189351}"/>
    <cellStyle name="20% - Énfasis6 5 6" xfId="19091" xr:uid="{11705B28-11F5-4636-B333-25D7E0771E17}"/>
    <cellStyle name="20% - Énfasis6 5 6 2" xfId="19092" xr:uid="{9727CCF3-4319-4A29-8B3F-D140C81530FA}"/>
    <cellStyle name="20% - Énfasis6 5 6 2 2" xfId="19093" xr:uid="{2578B392-BA8E-49A3-8E02-F16266AF726D}"/>
    <cellStyle name="20% - Énfasis6 5 6 3" xfId="19094" xr:uid="{468D9761-8F29-4B70-B9BA-3880B97F5B35}"/>
    <cellStyle name="20% - Énfasis6 5 7" xfId="19095" xr:uid="{054449FC-A6DA-4BD1-BBFB-2D0B1968FB6E}"/>
    <cellStyle name="20% - Énfasis6 5 7 2" xfId="19096" xr:uid="{09176943-AE7A-4E42-880E-464F63D17842}"/>
    <cellStyle name="20% - Énfasis6 5 8" xfId="19097" xr:uid="{2FFD6E8F-9F6A-4D81-8B3F-9C11065D9773}"/>
    <cellStyle name="20% - Énfasis6 5 9" xfId="19098" xr:uid="{50C7C5DA-303E-4ACC-8132-66EBCA1D41FC}"/>
    <cellStyle name="20% - Énfasis6 5_37. RESULTADO NEGOCIOS YOY" xfId="19099" xr:uid="{16943547-E1EE-4A5D-944D-0A98A847F9DC}"/>
    <cellStyle name="20% - Énfasis6 6" xfId="19100" xr:uid="{03738802-7AE6-420F-B1D8-02DF38BCE542}"/>
    <cellStyle name="20% - Énfasis6 6 10" xfId="19101" xr:uid="{3CD21662-4B51-4206-B06C-C6A3F78B35D1}"/>
    <cellStyle name="20% - Énfasis6 6 11" xfId="19102" xr:uid="{2BA496E1-09A0-4F12-8125-090CF6DA20A7}"/>
    <cellStyle name="20% - Énfasis6 6 12" xfId="19103" xr:uid="{EAF1D10B-09AE-47C6-B70A-AAF8B38D0EEF}"/>
    <cellStyle name="20% - Énfasis6 6 2" xfId="19104" xr:uid="{B11491BC-30D3-4DAB-8D25-ADF14EAD8D2A}"/>
    <cellStyle name="20% - Énfasis6 6 2 10" xfId="19105" xr:uid="{22EB6E28-E882-4125-9F5E-4CC18D61A048}"/>
    <cellStyle name="20% - Énfasis6 6 2 11" xfId="19106" xr:uid="{E498B964-5627-49A9-8FE1-E2815A0CE633}"/>
    <cellStyle name="20% - Énfasis6 6 2 2" xfId="19107" xr:uid="{174CB035-3BAD-4ED8-B0A6-75D1E79D8A28}"/>
    <cellStyle name="20% - Énfasis6 6 2 2 2" xfId="19108" xr:uid="{1692F31F-E345-41F4-8452-8C9A6C779D6F}"/>
    <cellStyle name="20% - Énfasis6 6 2 2 2 2" xfId="19109" xr:uid="{961F6C76-9190-4A9E-BB18-1A978AC685FF}"/>
    <cellStyle name="20% - Énfasis6 6 2 2 2 2 2" xfId="19110" xr:uid="{1E6F8575-AD18-40C1-BCFF-A80673CAE8CE}"/>
    <cellStyle name="20% - Énfasis6 6 2 2 2 2 2 2" xfId="19111" xr:uid="{EDE33E4C-AB37-4BC2-87D4-1CA7E6DED455}"/>
    <cellStyle name="20% - Énfasis6 6 2 2 2 2 2 2 2" xfId="19112" xr:uid="{B3751EFD-5414-4E16-B4A8-C1AF1CEE5C97}"/>
    <cellStyle name="20% - Énfasis6 6 2 2 2 2 2 3" xfId="19113" xr:uid="{A548F894-45B7-453D-B52C-476AA86E0816}"/>
    <cellStyle name="20% - Énfasis6 6 2 2 2 2 3" xfId="19114" xr:uid="{EDB58D8F-1A6F-4EEA-9465-584F59826EAB}"/>
    <cellStyle name="20% - Énfasis6 6 2 2 2 2 3 2" xfId="19115" xr:uid="{37FC654F-115C-42B5-8346-C27D9C9ED4EC}"/>
    <cellStyle name="20% - Énfasis6 6 2 2 2 2 4" xfId="19116" xr:uid="{4C60D503-D8C5-4E0B-A1CE-544EA5B19B14}"/>
    <cellStyle name="20% - Énfasis6 6 2 2 2 3" xfId="19117" xr:uid="{78811114-AE9B-48E3-B60A-5E558E95C610}"/>
    <cellStyle name="20% - Énfasis6 6 2 2 2 3 2" xfId="19118" xr:uid="{72AEFF74-B752-4AB6-A6B0-5455DCC118B8}"/>
    <cellStyle name="20% - Énfasis6 6 2 2 2 3 2 2" xfId="19119" xr:uid="{954E0F32-8DB2-4F53-9A54-1EABBB06EFD9}"/>
    <cellStyle name="20% - Énfasis6 6 2 2 2 3 3" xfId="19120" xr:uid="{B3A77DDE-2F71-48D3-92EE-576B95AFAE83}"/>
    <cellStyle name="20% - Énfasis6 6 2 2 2 4" xfId="19121" xr:uid="{5CC573CA-0694-420A-8A22-AE5ADC061B86}"/>
    <cellStyle name="20% - Énfasis6 6 2 2 2 4 2" xfId="19122" xr:uid="{3641AEF9-9B47-4870-817C-B272433124CA}"/>
    <cellStyle name="20% - Énfasis6 6 2 2 2 5" xfId="19123" xr:uid="{FC30A2A3-5383-452B-AD0B-820EDC7F1E32}"/>
    <cellStyle name="20% - Énfasis6 6 2 2 3" xfId="19124" xr:uid="{8D4DF296-2FCE-4DB8-B14B-9382E9144EA3}"/>
    <cellStyle name="20% - Énfasis6 6 2 2 3 2" xfId="19125" xr:uid="{1B820947-6151-4961-B0D6-9F0F24A4A79C}"/>
    <cellStyle name="20% - Énfasis6 6 2 2 3 2 2" xfId="19126" xr:uid="{03E94DCF-8D8B-41B4-8E59-68B4D7B64D24}"/>
    <cellStyle name="20% - Énfasis6 6 2 2 3 2 2 2" xfId="19127" xr:uid="{0B64BE80-4A2D-4458-8A67-51C4B3A86A37}"/>
    <cellStyle name="20% - Énfasis6 6 2 2 3 2 3" xfId="19128" xr:uid="{A3B6E400-CF42-4B3D-BF25-AF82A21D0A8D}"/>
    <cellStyle name="20% - Énfasis6 6 2 2 3 3" xfId="19129" xr:uid="{52C848E2-F65B-423C-B12E-2B38058B8C95}"/>
    <cellStyle name="20% - Énfasis6 6 2 2 3 3 2" xfId="19130" xr:uid="{0D613A35-5D2E-43F2-8185-9062AF598663}"/>
    <cellStyle name="20% - Énfasis6 6 2 2 3 4" xfId="19131" xr:uid="{4E6A4F1D-4913-4405-846C-01C79C77A35F}"/>
    <cellStyle name="20% - Énfasis6 6 2 2 4" xfId="19132" xr:uid="{E5EEDEBC-4B40-421A-87AE-103822D999AB}"/>
    <cellStyle name="20% - Énfasis6 6 2 2 4 2" xfId="19133" xr:uid="{B97E80F2-E735-43A9-985F-ED21B7DBBD1C}"/>
    <cellStyle name="20% - Énfasis6 6 2 2 4 2 2" xfId="19134" xr:uid="{4BB22120-A264-4BB3-B06D-977F57320438}"/>
    <cellStyle name="20% - Énfasis6 6 2 2 4 3" xfId="19135" xr:uid="{B5BB7563-2E0F-471D-8A02-EF314F58F2ED}"/>
    <cellStyle name="20% - Énfasis6 6 2 2 5" xfId="19136" xr:uid="{287BE7E4-D82E-480B-9FD6-76B50818B626}"/>
    <cellStyle name="20% - Énfasis6 6 2 2 5 2" xfId="19137" xr:uid="{08E3D442-75F1-47E6-878C-15511B567A79}"/>
    <cellStyle name="20% - Énfasis6 6 2 2 6" xfId="19138" xr:uid="{554D49FE-E28A-4364-8546-62D9E1B6EC81}"/>
    <cellStyle name="20% - Énfasis6 6 2 3" xfId="19139" xr:uid="{11562B5E-5351-472A-9F06-599ACEB9CC52}"/>
    <cellStyle name="20% - Énfasis6 6 2 3 2" xfId="19140" xr:uid="{9D989547-3D8D-4C00-A8AA-3573B46BFB6C}"/>
    <cellStyle name="20% - Énfasis6 6 2 3 2 2" xfId="19141" xr:uid="{55362000-874F-4955-87B3-0798E5088048}"/>
    <cellStyle name="20% - Énfasis6 6 2 3 2 2 2" xfId="19142" xr:uid="{E43D280C-0D51-40DD-98A9-40408E7AB3EB}"/>
    <cellStyle name="20% - Énfasis6 6 2 3 2 2 2 2" xfId="19143" xr:uid="{69F2E101-A40F-4B9A-9520-377A4C6D5530}"/>
    <cellStyle name="20% - Énfasis6 6 2 3 2 2 3" xfId="19144" xr:uid="{EE9574CD-CEFF-466E-A292-D6A5FA16B14C}"/>
    <cellStyle name="20% - Énfasis6 6 2 3 2 3" xfId="19145" xr:uid="{1E027036-E9EB-4E3C-9330-230DD27645D7}"/>
    <cellStyle name="20% - Énfasis6 6 2 3 2 3 2" xfId="19146" xr:uid="{35A756A4-96C5-4473-8606-EA11969230B8}"/>
    <cellStyle name="20% - Énfasis6 6 2 3 2 4" xfId="19147" xr:uid="{834E8BCD-6E53-4046-B7A6-B65E5AC04A5A}"/>
    <cellStyle name="20% - Énfasis6 6 2 3 3" xfId="19148" xr:uid="{1E7DEB56-DFB6-44DD-8789-CE5C875BE4E3}"/>
    <cellStyle name="20% - Énfasis6 6 2 3 3 2" xfId="19149" xr:uid="{A888F68E-9A98-4C2A-8A8C-02E5702CDA32}"/>
    <cellStyle name="20% - Énfasis6 6 2 3 3 2 2" xfId="19150" xr:uid="{3BC6EF81-043C-42F8-90F5-F4D56201BDDF}"/>
    <cellStyle name="20% - Énfasis6 6 2 3 3 3" xfId="19151" xr:uid="{FFC6F982-9899-4834-B36A-2D0A3A6CBB80}"/>
    <cellStyle name="20% - Énfasis6 6 2 3 4" xfId="19152" xr:uid="{9772F006-ED00-4E7E-AE23-A2420C48E49C}"/>
    <cellStyle name="20% - Énfasis6 6 2 3 4 2" xfId="19153" xr:uid="{AFF8BEFF-21F2-4E91-95FB-54316AA68427}"/>
    <cellStyle name="20% - Énfasis6 6 2 3 5" xfId="19154" xr:uid="{8CDB84DB-6D0A-4CDF-8DB9-4FAF52F2FFAE}"/>
    <cellStyle name="20% - Énfasis6 6 2 4" xfId="19155" xr:uid="{7AC45142-346E-4936-87D2-B36CA084E3BC}"/>
    <cellStyle name="20% - Énfasis6 6 2 4 2" xfId="19156" xr:uid="{02982C5E-6475-45E1-8363-E8C7FE69AE56}"/>
    <cellStyle name="20% - Énfasis6 6 2 4 2 2" xfId="19157" xr:uid="{8827DF3D-3658-421F-90F9-5F6896017404}"/>
    <cellStyle name="20% - Énfasis6 6 2 4 2 2 2" xfId="19158" xr:uid="{50372AF9-2633-4692-93F4-0DDD7081B845}"/>
    <cellStyle name="20% - Énfasis6 6 2 4 2 3" xfId="19159" xr:uid="{1239D2E2-1131-4165-B784-6693021E14F7}"/>
    <cellStyle name="20% - Énfasis6 6 2 4 3" xfId="19160" xr:uid="{5BC514AA-DCB7-496E-8119-A1E7F74CCF20}"/>
    <cellStyle name="20% - Énfasis6 6 2 4 3 2" xfId="19161" xr:uid="{72EA17EF-8ADA-48EF-AC7A-C72F6BDCA478}"/>
    <cellStyle name="20% - Énfasis6 6 2 4 4" xfId="19162" xr:uid="{0085EE0A-33F5-4BE4-AC43-A2BBC71D8A4F}"/>
    <cellStyle name="20% - Énfasis6 6 2 5" xfId="19163" xr:uid="{A7A4AA1E-DCB7-4A87-99BB-16EE9939B133}"/>
    <cellStyle name="20% - Énfasis6 6 2 5 2" xfId="19164" xr:uid="{D4A527BE-605B-4F0B-8D5E-D9EB57197F82}"/>
    <cellStyle name="20% - Énfasis6 6 2 5 2 2" xfId="19165" xr:uid="{D0037B88-9CDE-4F41-A381-28187D238FFE}"/>
    <cellStyle name="20% - Énfasis6 6 2 5 3" xfId="19166" xr:uid="{7B0C7C3E-B449-470B-B1C2-47FA582663F3}"/>
    <cellStyle name="20% - Énfasis6 6 2 6" xfId="19167" xr:uid="{BB89D1EB-050F-4A26-AE20-71029BFA4C03}"/>
    <cellStyle name="20% - Énfasis6 6 2 6 2" xfId="19168" xr:uid="{3C3AF681-0B84-4D78-A82B-6AACCC9B5DAC}"/>
    <cellStyle name="20% - Énfasis6 6 2 7" xfId="19169" xr:uid="{B01B1D58-B1CE-4C84-B400-7892EE86DDF8}"/>
    <cellStyle name="20% - Énfasis6 6 2 8" xfId="19170" xr:uid="{A78A0D9C-B27D-4DE7-8AD3-B9CFF80AE603}"/>
    <cellStyle name="20% - Énfasis6 6 2 9" xfId="19171" xr:uid="{13952295-E3AC-4DC8-93E4-A491CD9398E0}"/>
    <cellStyle name="20% - Énfasis6 6 2_37. RESULTADO NEGOCIOS YOY" xfId="19172" xr:uid="{C335804B-97B3-4EC3-AFA0-5E3CFB0C908F}"/>
    <cellStyle name="20% - Énfasis6 6 3" xfId="19173" xr:uid="{8F7C27C3-6BB5-4728-9834-8562BBE2795C}"/>
    <cellStyle name="20% - Énfasis6 6 3 2" xfId="19174" xr:uid="{E07B9EA1-B422-4A0C-A15C-7F2A6B59848B}"/>
    <cellStyle name="20% - Énfasis6 6 3 2 2" xfId="19175" xr:uid="{E0C3190F-0ED4-49CA-9BEB-97D684449308}"/>
    <cellStyle name="20% - Énfasis6 6 3 2 2 2" xfId="19176" xr:uid="{67086B32-99A9-4028-A38F-2133306B9AF6}"/>
    <cellStyle name="20% - Énfasis6 6 3 2 2 2 2" xfId="19177" xr:uid="{346D5954-A09A-4723-81AA-8E56C4457B93}"/>
    <cellStyle name="20% - Énfasis6 6 3 2 2 2 2 2" xfId="19178" xr:uid="{0E3717D3-7CBB-4BBE-9561-9ECFEC99C906}"/>
    <cellStyle name="20% - Énfasis6 6 3 2 2 2 3" xfId="19179" xr:uid="{4CDFC317-251E-4738-86D2-5DE0C3EEEDDF}"/>
    <cellStyle name="20% - Énfasis6 6 3 2 2 3" xfId="19180" xr:uid="{52D365F8-3378-42A9-AE6D-3EF022BFF206}"/>
    <cellStyle name="20% - Énfasis6 6 3 2 2 3 2" xfId="19181" xr:uid="{87ED3AC4-E464-4D57-B02B-B8A7B449B921}"/>
    <cellStyle name="20% - Énfasis6 6 3 2 2 4" xfId="19182" xr:uid="{CCDA9288-6120-485E-B902-E5D51D78E811}"/>
    <cellStyle name="20% - Énfasis6 6 3 2 3" xfId="19183" xr:uid="{F0D4B4CE-B94A-424B-A796-55171284395B}"/>
    <cellStyle name="20% - Énfasis6 6 3 2 3 2" xfId="19184" xr:uid="{05E8E018-D630-413E-9022-744D5BA38E83}"/>
    <cellStyle name="20% - Énfasis6 6 3 2 3 2 2" xfId="19185" xr:uid="{382698CC-5BAB-4AB8-BD62-6D282D418ECA}"/>
    <cellStyle name="20% - Énfasis6 6 3 2 3 3" xfId="19186" xr:uid="{5BBD7151-2D83-4962-96A8-FD01B73A8DA5}"/>
    <cellStyle name="20% - Énfasis6 6 3 2 4" xfId="19187" xr:uid="{8A1990AB-D94F-49EB-BBCC-5430EA252CB5}"/>
    <cellStyle name="20% - Énfasis6 6 3 2 4 2" xfId="19188" xr:uid="{E73C77B3-DC86-4FC8-9ECD-4D8CEBBD5000}"/>
    <cellStyle name="20% - Énfasis6 6 3 2 5" xfId="19189" xr:uid="{7BC967D2-29D5-48C8-832D-3F22DC14BAE1}"/>
    <cellStyle name="20% - Énfasis6 6 3 3" xfId="19190" xr:uid="{0820E766-E869-4F75-A2D6-A87FA3F34604}"/>
    <cellStyle name="20% - Énfasis6 6 3 3 2" xfId="19191" xr:uid="{DBD4772A-AED6-4CE9-A3FC-E9B423510066}"/>
    <cellStyle name="20% - Énfasis6 6 3 3 2 2" xfId="19192" xr:uid="{FCF5008C-E7F5-4400-B4AF-065E03F2C040}"/>
    <cellStyle name="20% - Énfasis6 6 3 3 2 2 2" xfId="19193" xr:uid="{1D45B1C4-8288-4E6E-A130-7C6F4E228AA3}"/>
    <cellStyle name="20% - Énfasis6 6 3 3 2 3" xfId="19194" xr:uid="{B7391F5F-28D7-4625-AA48-07B0F0F23BB9}"/>
    <cellStyle name="20% - Énfasis6 6 3 3 3" xfId="19195" xr:uid="{DFAEB7A7-4C40-4F0A-98A7-51B9645B3A60}"/>
    <cellStyle name="20% - Énfasis6 6 3 3 3 2" xfId="19196" xr:uid="{852EECC7-4649-4210-91CC-11DAEDB000A8}"/>
    <cellStyle name="20% - Énfasis6 6 3 3 4" xfId="19197" xr:uid="{B41E9BB9-7612-48F3-99B6-01F025023A4F}"/>
    <cellStyle name="20% - Énfasis6 6 3 4" xfId="19198" xr:uid="{357E9DD3-52BD-49CE-AF28-2DE3DED1C91E}"/>
    <cellStyle name="20% - Énfasis6 6 3 4 2" xfId="19199" xr:uid="{1644E28A-67F7-49FE-986C-07EE5BF37BA7}"/>
    <cellStyle name="20% - Énfasis6 6 3 4 2 2" xfId="19200" xr:uid="{5A933F94-356A-460D-AF76-76CE325CA342}"/>
    <cellStyle name="20% - Énfasis6 6 3 4 3" xfId="19201" xr:uid="{CFA34E89-31EE-4D37-88F3-A8F4E9047A38}"/>
    <cellStyle name="20% - Énfasis6 6 3 5" xfId="19202" xr:uid="{7F452DA9-85CA-4C03-B0AF-0785AB0FB1E3}"/>
    <cellStyle name="20% - Énfasis6 6 3 5 2" xfId="19203" xr:uid="{47C8AF35-3F2E-4BDF-B94C-7D951CC050B8}"/>
    <cellStyle name="20% - Énfasis6 6 3 6" xfId="19204" xr:uid="{69ED84F2-88A1-4EDD-A42A-D527478AF93C}"/>
    <cellStyle name="20% - Énfasis6 6 4" xfId="19205" xr:uid="{BA613325-0C4F-4CF1-816C-0B46AC7825CA}"/>
    <cellStyle name="20% - Énfasis6 6 4 2" xfId="19206" xr:uid="{427F02AA-7497-453D-994D-25FEDCBF828C}"/>
    <cellStyle name="20% - Énfasis6 6 4 2 2" xfId="19207" xr:uid="{083E4EDA-1F77-4ABC-AD0A-7788A5D5C9D1}"/>
    <cellStyle name="20% - Énfasis6 6 4 2 2 2" xfId="19208" xr:uid="{BBD5DE8B-3F3F-4758-A809-EBFCCA8BF786}"/>
    <cellStyle name="20% - Énfasis6 6 4 2 2 2 2" xfId="19209" xr:uid="{B11CA864-6197-4358-8983-DEA03BF25FB0}"/>
    <cellStyle name="20% - Énfasis6 6 4 2 2 3" xfId="19210" xr:uid="{73322F1E-9FEF-48E5-8FE9-C4FD2875390C}"/>
    <cellStyle name="20% - Énfasis6 6 4 2 3" xfId="19211" xr:uid="{A86CFED4-8639-4D6C-AA52-F1E950CBE9FA}"/>
    <cellStyle name="20% - Énfasis6 6 4 2 3 2" xfId="19212" xr:uid="{247DFCC5-3057-4A4B-8984-D2929840A755}"/>
    <cellStyle name="20% - Énfasis6 6 4 2 4" xfId="19213" xr:uid="{0F3480B6-2B11-43E4-BA19-361E768EAF20}"/>
    <cellStyle name="20% - Énfasis6 6 4 3" xfId="19214" xr:uid="{3BA78D64-C568-4E7D-A497-4DE1ECECC1F0}"/>
    <cellStyle name="20% - Énfasis6 6 4 3 2" xfId="19215" xr:uid="{3570CDF8-8DDE-432F-9239-BB497BF3B961}"/>
    <cellStyle name="20% - Énfasis6 6 4 3 2 2" xfId="19216" xr:uid="{27057DFE-0E37-4142-AAC9-53F6A6318863}"/>
    <cellStyle name="20% - Énfasis6 6 4 3 3" xfId="19217" xr:uid="{47B26261-06A3-46C9-8E5E-0DEC926A0E5F}"/>
    <cellStyle name="20% - Énfasis6 6 4 4" xfId="19218" xr:uid="{4FCFCEBB-C29C-4092-9BF4-E24B9E5DDE24}"/>
    <cellStyle name="20% - Énfasis6 6 4 4 2" xfId="19219" xr:uid="{B2D2AB76-0E26-45B0-91DD-FDD6EAACE436}"/>
    <cellStyle name="20% - Énfasis6 6 4 5" xfId="19220" xr:uid="{5E44FEAA-CE6F-45B1-B0F9-8D5D6B0C762B}"/>
    <cellStyle name="20% - Énfasis6 6 5" xfId="19221" xr:uid="{B39D4F90-9D80-4055-93FC-D482072E467D}"/>
    <cellStyle name="20% - Énfasis6 6 5 2" xfId="19222" xr:uid="{B3A9A53C-24F4-4CD3-AB5D-330536CC1C3D}"/>
    <cellStyle name="20% - Énfasis6 6 5 2 2" xfId="19223" xr:uid="{5A9DB83E-8890-4B0C-B78A-E5203857AE4F}"/>
    <cellStyle name="20% - Énfasis6 6 5 2 2 2" xfId="19224" xr:uid="{58657852-2515-46F0-8BCA-38CBC8A4B1E9}"/>
    <cellStyle name="20% - Énfasis6 6 5 2 3" xfId="19225" xr:uid="{826282E4-977F-4C1D-86DB-990EC6D1F7EC}"/>
    <cellStyle name="20% - Énfasis6 6 5 3" xfId="19226" xr:uid="{9ADD7E2A-5413-46AB-934F-C7F1D9A20C58}"/>
    <cellStyle name="20% - Énfasis6 6 5 3 2" xfId="19227" xr:uid="{CB67EBCD-A762-4B75-BFB1-D85F620BCAD6}"/>
    <cellStyle name="20% - Énfasis6 6 5 4" xfId="19228" xr:uid="{73A309B3-0CE6-4003-B274-FBF5F772D6C1}"/>
    <cellStyle name="20% - Énfasis6 6 6" xfId="19229" xr:uid="{1E9328EB-C40D-4200-860D-084AB4818E4F}"/>
    <cellStyle name="20% - Énfasis6 6 6 2" xfId="19230" xr:uid="{92E1324C-A86C-4473-ACC4-F10FB0E1C5A9}"/>
    <cellStyle name="20% - Énfasis6 6 6 2 2" xfId="19231" xr:uid="{86D20112-A953-4FBB-B927-380A845E0585}"/>
    <cellStyle name="20% - Énfasis6 6 6 3" xfId="19232" xr:uid="{9286DE8F-F192-436C-AF40-5547798B27DE}"/>
    <cellStyle name="20% - Énfasis6 6 7" xfId="19233" xr:uid="{0561351D-EC9F-41BD-9923-30C022A8C35F}"/>
    <cellStyle name="20% - Énfasis6 6 7 2" xfId="19234" xr:uid="{C7FF6789-EA6C-4C08-9013-194F470F8DDA}"/>
    <cellStyle name="20% - Énfasis6 6 8" xfId="19235" xr:uid="{56C1633F-55B6-491D-8905-C3ECC6E6867F}"/>
    <cellStyle name="20% - Énfasis6 6 9" xfId="19236" xr:uid="{B4902CB8-37C8-43EC-89E5-588D81CB468F}"/>
    <cellStyle name="20% - Énfasis6 6_37. RESULTADO NEGOCIOS YOY" xfId="19237" xr:uid="{FA31842E-2697-4A45-A32C-D58D3D1411E9}"/>
    <cellStyle name="20% - Énfasis6 7" xfId="19238" xr:uid="{56D9DE6C-5512-4B03-A171-034263F76046}"/>
    <cellStyle name="20% - Énfasis6 7 10" xfId="19239" xr:uid="{50AA2C88-3A88-4408-A173-1BCC42578D44}"/>
    <cellStyle name="20% - Énfasis6 7 11" xfId="19240" xr:uid="{F77DD377-988A-4030-80D5-3AF5900BF179}"/>
    <cellStyle name="20% - Énfasis6 7 12" xfId="19241" xr:uid="{90123D6B-6507-4A7D-AB3E-46263719A707}"/>
    <cellStyle name="20% - Énfasis6 7 2" xfId="19242" xr:uid="{AD9B1420-5C39-49C3-9FEF-F7178F038687}"/>
    <cellStyle name="20% - Énfasis6 7 2 10" xfId="19243" xr:uid="{2103329B-A141-4D39-9927-71D222BA8F57}"/>
    <cellStyle name="20% - Énfasis6 7 2 11" xfId="19244" xr:uid="{8085A198-3FCF-4762-BA78-09890E2F22B2}"/>
    <cellStyle name="20% - Énfasis6 7 2 2" xfId="19245" xr:uid="{0279A791-DA62-4DBE-BF9F-B8C6BB24043A}"/>
    <cellStyle name="20% - Énfasis6 7 2 2 2" xfId="19246" xr:uid="{BD83DD8A-5700-422F-8D18-B3CF9E742A3F}"/>
    <cellStyle name="20% - Énfasis6 7 2 2 2 2" xfId="19247" xr:uid="{6407B331-BD2D-419F-B9CD-9B9E4ED54B13}"/>
    <cellStyle name="20% - Énfasis6 7 2 2 2 2 2" xfId="19248" xr:uid="{AC45EFA6-411E-4832-9D97-2D4A056544C9}"/>
    <cellStyle name="20% - Énfasis6 7 2 2 2 2 2 2" xfId="19249" xr:uid="{98FF9C20-8CF6-4C4F-89C9-E940B0964E30}"/>
    <cellStyle name="20% - Énfasis6 7 2 2 2 2 2 2 2" xfId="19250" xr:uid="{BC834D72-AAD9-4541-8A22-7DB898A094DC}"/>
    <cellStyle name="20% - Énfasis6 7 2 2 2 2 2 3" xfId="19251" xr:uid="{ABBA422A-5913-4A84-AEB8-AFC37D5AE49F}"/>
    <cellStyle name="20% - Énfasis6 7 2 2 2 2 3" xfId="19252" xr:uid="{51DDF402-3296-4C06-B42A-9F7A57E298C3}"/>
    <cellStyle name="20% - Énfasis6 7 2 2 2 2 3 2" xfId="19253" xr:uid="{B1664583-B2B9-458F-9030-F358B6F1997A}"/>
    <cellStyle name="20% - Énfasis6 7 2 2 2 2 4" xfId="19254" xr:uid="{B430A614-12D0-4CD6-9736-848EE39ACA14}"/>
    <cellStyle name="20% - Énfasis6 7 2 2 2 3" xfId="19255" xr:uid="{34F22546-7F7D-4D6C-AE94-46A776E0E78E}"/>
    <cellStyle name="20% - Énfasis6 7 2 2 2 3 2" xfId="19256" xr:uid="{96E3BA12-1BC7-46B0-9128-49A5CCF844B7}"/>
    <cellStyle name="20% - Énfasis6 7 2 2 2 3 2 2" xfId="19257" xr:uid="{86D72F24-1CF0-4C84-924A-6331503F79A0}"/>
    <cellStyle name="20% - Énfasis6 7 2 2 2 3 3" xfId="19258" xr:uid="{AAC56552-2AF2-4E45-A86C-5DC796311708}"/>
    <cellStyle name="20% - Énfasis6 7 2 2 2 4" xfId="19259" xr:uid="{8688ECA9-0E82-49AE-A4C3-567C5AD12869}"/>
    <cellStyle name="20% - Énfasis6 7 2 2 2 4 2" xfId="19260" xr:uid="{320F44AD-83AC-4F55-A909-66AF41CEC6E8}"/>
    <cellStyle name="20% - Énfasis6 7 2 2 2 5" xfId="19261" xr:uid="{9AC24EDB-E5F6-4014-BD21-D0178584A5C6}"/>
    <cellStyle name="20% - Énfasis6 7 2 2 3" xfId="19262" xr:uid="{144A8F63-D0BA-4619-8F1D-6FD4476B3880}"/>
    <cellStyle name="20% - Énfasis6 7 2 2 3 2" xfId="19263" xr:uid="{A0222BD3-2641-4707-B093-2E4D946F60DD}"/>
    <cellStyle name="20% - Énfasis6 7 2 2 3 2 2" xfId="19264" xr:uid="{624739EA-9E25-4809-AD03-5B2BA5D22DFC}"/>
    <cellStyle name="20% - Énfasis6 7 2 2 3 2 2 2" xfId="19265" xr:uid="{F96616C1-602E-4F79-A03F-5868CA170D1A}"/>
    <cellStyle name="20% - Énfasis6 7 2 2 3 2 3" xfId="19266" xr:uid="{BEEAD3F9-6110-4C1F-98E2-8F0152A56316}"/>
    <cellStyle name="20% - Énfasis6 7 2 2 3 3" xfId="19267" xr:uid="{0D01174C-3E5B-43DB-9017-69D8CE37C1C3}"/>
    <cellStyle name="20% - Énfasis6 7 2 2 3 3 2" xfId="19268" xr:uid="{3A36DE04-D0EB-41EE-ADF2-2288C1681AF8}"/>
    <cellStyle name="20% - Énfasis6 7 2 2 3 4" xfId="19269" xr:uid="{6740E6C4-054D-4B9D-B081-ECB6A53058AC}"/>
    <cellStyle name="20% - Énfasis6 7 2 2 4" xfId="19270" xr:uid="{210645E8-2097-4A80-BE0B-A954CD890B6B}"/>
    <cellStyle name="20% - Énfasis6 7 2 2 4 2" xfId="19271" xr:uid="{D234596D-2B5E-4C00-B7AA-353F179A5409}"/>
    <cellStyle name="20% - Énfasis6 7 2 2 4 2 2" xfId="19272" xr:uid="{B6518DF6-96D6-4F18-B4B9-67912ECC937A}"/>
    <cellStyle name="20% - Énfasis6 7 2 2 4 3" xfId="19273" xr:uid="{268E79B5-9D14-47C9-83AE-D8B802143369}"/>
    <cellStyle name="20% - Énfasis6 7 2 2 5" xfId="19274" xr:uid="{A1E2A12A-7A8A-4212-A397-1015F692167F}"/>
    <cellStyle name="20% - Énfasis6 7 2 2 5 2" xfId="19275" xr:uid="{2E4BB833-53B3-4F60-8306-B0C24376AB8A}"/>
    <cellStyle name="20% - Énfasis6 7 2 2 6" xfId="19276" xr:uid="{111DECE4-87FC-48C8-91DE-A4FC4D1CB50E}"/>
    <cellStyle name="20% - Énfasis6 7 2 3" xfId="19277" xr:uid="{99FA1587-E40A-49D1-806F-4E5D478C2715}"/>
    <cellStyle name="20% - Énfasis6 7 2 3 2" xfId="19278" xr:uid="{6611E4CA-68B4-46DA-9A65-7B8F184F4F24}"/>
    <cellStyle name="20% - Énfasis6 7 2 3 2 2" xfId="19279" xr:uid="{5F35918F-E6BA-4EBF-B541-239A105F5AF6}"/>
    <cellStyle name="20% - Énfasis6 7 2 3 2 2 2" xfId="19280" xr:uid="{17C74ADC-5D3A-43C5-B903-F97B044D5316}"/>
    <cellStyle name="20% - Énfasis6 7 2 3 2 2 2 2" xfId="19281" xr:uid="{23B7B16B-AC61-4CEC-9797-70DDA3EDD8B6}"/>
    <cellStyle name="20% - Énfasis6 7 2 3 2 2 3" xfId="19282" xr:uid="{40C4EC6C-25BF-4779-9058-1269F90174FA}"/>
    <cellStyle name="20% - Énfasis6 7 2 3 2 3" xfId="19283" xr:uid="{0A7C9F85-A253-4EE7-A097-B54D56E406B3}"/>
    <cellStyle name="20% - Énfasis6 7 2 3 2 3 2" xfId="19284" xr:uid="{AF578B71-55CE-4DF2-989E-85BE64D67E57}"/>
    <cellStyle name="20% - Énfasis6 7 2 3 2 4" xfId="19285" xr:uid="{639E90F4-8186-4F55-9A3F-D08BE137685E}"/>
    <cellStyle name="20% - Énfasis6 7 2 3 3" xfId="19286" xr:uid="{0A6A67F5-7E7E-4A3A-8C8B-D81D7124D94F}"/>
    <cellStyle name="20% - Énfasis6 7 2 3 3 2" xfId="19287" xr:uid="{3EF00B81-E4A7-4CC8-8663-12664107EB43}"/>
    <cellStyle name="20% - Énfasis6 7 2 3 3 2 2" xfId="19288" xr:uid="{CCA87206-FD57-494A-B232-7F47F3EC5C94}"/>
    <cellStyle name="20% - Énfasis6 7 2 3 3 3" xfId="19289" xr:uid="{56BF27D7-8062-4E1D-ADC3-6EA9E3DDF1D5}"/>
    <cellStyle name="20% - Énfasis6 7 2 3 4" xfId="19290" xr:uid="{13411083-CA7C-42BF-BB0D-96CC2BBB5795}"/>
    <cellStyle name="20% - Énfasis6 7 2 3 4 2" xfId="19291" xr:uid="{03DE458B-1E9B-48BE-98D2-B5AAE1DB82FD}"/>
    <cellStyle name="20% - Énfasis6 7 2 3 5" xfId="19292" xr:uid="{8D301E15-2ACA-417E-A3E3-79C998C6CF4B}"/>
    <cellStyle name="20% - Énfasis6 7 2 4" xfId="19293" xr:uid="{27EDF8DB-DF1B-47A5-9FC1-1774225A6ACC}"/>
    <cellStyle name="20% - Énfasis6 7 2 4 2" xfId="19294" xr:uid="{986DEEB0-40DE-4862-9E58-927DA2EC7010}"/>
    <cellStyle name="20% - Énfasis6 7 2 4 2 2" xfId="19295" xr:uid="{8126B52A-2A26-49EF-96A6-91C7A5E19990}"/>
    <cellStyle name="20% - Énfasis6 7 2 4 2 2 2" xfId="19296" xr:uid="{EBAC9968-A9E6-4EAE-8F3F-AB342D358E57}"/>
    <cellStyle name="20% - Énfasis6 7 2 4 2 3" xfId="19297" xr:uid="{1220699F-95AD-42C8-9F51-B0AC27312B79}"/>
    <cellStyle name="20% - Énfasis6 7 2 4 3" xfId="19298" xr:uid="{1562A911-09DA-4273-B493-2EE9B528EABA}"/>
    <cellStyle name="20% - Énfasis6 7 2 4 3 2" xfId="19299" xr:uid="{4B54A4EB-6A27-434A-9745-72C5FC685AF9}"/>
    <cellStyle name="20% - Énfasis6 7 2 4 4" xfId="19300" xr:uid="{527F5B67-C31A-400C-ABD4-3818A75C34BA}"/>
    <cellStyle name="20% - Énfasis6 7 2 5" xfId="19301" xr:uid="{DD7D38E7-1BC4-41FB-B0D9-73A25BEA175C}"/>
    <cellStyle name="20% - Énfasis6 7 2 5 2" xfId="19302" xr:uid="{0ABC0726-7A9D-45A2-ABAA-0B8F49E41ED9}"/>
    <cellStyle name="20% - Énfasis6 7 2 5 2 2" xfId="19303" xr:uid="{B9E4F176-01A5-487D-87D4-14DF370A7791}"/>
    <cellStyle name="20% - Énfasis6 7 2 5 3" xfId="19304" xr:uid="{C3CC6FAE-076A-4767-BD58-1EFC775AB6CA}"/>
    <cellStyle name="20% - Énfasis6 7 2 6" xfId="19305" xr:uid="{660CB286-413A-47CF-B321-505FD170688A}"/>
    <cellStyle name="20% - Énfasis6 7 2 6 2" xfId="19306" xr:uid="{ED9C010C-0A63-4CEF-B306-93A022E34592}"/>
    <cellStyle name="20% - Énfasis6 7 2 7" xfId="19307" xr:uid="{3272B5CD-6643-436C-8BAB-4E61050A07DF}"/>
    <cellStyle name="20% - Énfasis6 7 2 8" xfId="19308" xr:uid="{DF4344EA-DB59-4684-8234-722F18CE9A37}"/>
    <cellStyle name="20% - Énfasis6 7 2 9" xfId="19309" xr:uid="{1E50659B-1114-4D54-9F9B-53CD28CB1568}"/>
    <cellStyle name="20% - Énfasis6 7 2_37. RESULTADO NEGOCIOS YOY" xfId="19310" xr:uid="{66D04F77-0714-4B71-93C3-FE1028EF3501}"/>
    <cellStyle name="20% - Énfasis6 7 3" xfId="19311" xr:uid="{B67C1DD9-10A7-424B-9F18-323CDD666D54}"/>
    <cellStyle name="20% - Énfasis6 7 3 2" xfId="19312" xr:uid="{78196025-0E82-4AE4-A06C-D34E228E8641}"/>
    <cellStyle name="20% - Énfasis6 7 3 2 2" xfId="19313" xr:uid="{2C00CE5C-79DA-457B-8921-0ACC516F0577}"/>
    <cellStyle name="20% - Énfasis6 7 3 2 2 2" xfId="19314" xr:uid="{1F56F133-7CEF-4D25-B4D0-9F7373BBCEDE}"/>
    <cellStyle name="20% - Énfasis6 7 3 2 2 2 2" xfId="19315" xr:uid="{5C4F83FD-8402-4626-80E1-06EEF68B2998}"/>
    <cellStyle name="20% - Énfasis6 7 3 2 2 2 2 2" xfId="19316" xr:uid="{0626DFB2-BD81-4790-A734-DE2961EF2CE6}"/>
    <cellStyle name="20% - Énfasis6 7 3 2 2 2 3" xfId="19317" xr:uid="{5B80E861-9F6C-4331-9320-4D4524E52C1E}"/>
    <cellStyle name="20% - Énfasis6 7 3 2 2 3" xfId="19318" xr:uid="{27E3C838-08DB-4173-93C6-60D3B4AB210C}"/>
    <cellStyle name="20% - Énfasis6 7 3 2 2 3 2" xfId="19319" xr:uid="{C0A579FE-B2AF-405D-896B-77A1C0C63A46}"/>
    <cellStyle name="20% - Énfasis6 7 3 2 2 4" xfId="19320" xr:uid="{7472517F-A469-47D3-BFFA-1D68C8073477}"/>
    <cellStyle name="20% - Énfasis6 7 3 2 3" xfId="19321" xr:uid="{942EE823-227A-463F-BD2B-65EB2FF11A70}"/>
    <cellStyle name="20% - Énfasis6 7 3 2 3 2" xfId="19322" xr:uid="{1595EBC7-5860-48BC-9CF9-EC6F2FF9EE2A}"/>
    <cellStyle name="20% - Énfasis6 7 3 2 3 2 2" xfId="19323" xr:uid="{CDD04CC1-2CB5-4AF5-9325-F6FE6BE09F46}"/>
    <cellStyle name="20% - Énfasis6 7 3 2 3 3" xfId="19324" xr:uid="{A825BE18-66A8-4303-8E4B-84E66F4FCB7C}"/>
    <cellStyle name="20% - Énfasis6 7 3 2 4" xfId="19325" xr:uid="{B076CC37-8331-4008-9B11-AB6353D7F87F}"/>
    <cellStyle name="20% - Énfasis6 7 3 2 4 2" xfId="19326" xr:uid="{85A69B72-A202-4AAA-A67E-22E99593BAF3}"/>
    <cellStyle name="20% - Énfasis6 7 3 2 5" xfId="19327" xr:uid="{82DD3261-6390-48BF-AB11-3902D6A7C405}"/>
    <cellStyle name="20% - Énfasis6 7 3 3" xfId="19328" xr:uid="{88DBC212-8566-4119-A84F-3E1A2A835CEA}"/>
    <cellStyle name="20% - Énfasis6 7 3 3 2" xfId="19329" xr:uid="{5E852A07-AA3E-40CE-B77E-0942ACB45DD2}"/>
    <cellStyle name="20% - Énfasis6 7 3 3 2 2" xfId="19330" xr:uid="{14F04762-81DF-4A31-A816-7DAC9FB9CF9F}"/>
    <cellStyle name="20% - Énfasis6 7 3 3 2 2 2" xfId="19331" xr:uid="{5A951603-EEE4-4FDF-92CD-D6A76C640289}"/>
    <cellStyle name="20% - Énfasis6 7 3 3 2 3" xfId="19332" xr:uid="{77D9E8A4-5243-4D79-8709-270597F3A9CA}"/>
    <cellStyle name="20% - Énfasis6 7 3 3 3" xfId="19333" xr:uid="{412371B3-54CB-4172-871F-15FCD10B820A}"/>
    <cellStyle name="20% - Énfasis6 7 3 3 3 2" xfId="19334" xr:uid="{8E1DECC2-55E0-4715-B26F-6827ED2A1C6E}"/>
    <cellStyle name="20% - Énfasis6 7 3 3 4" xfId="19335" xr:uid="{B14A4350-8CDF-4185-B6EE-6114AF964325}"/>
    <cellStyle name="20% - Énfasis6 7 3 4" xfId="19336" xr:uid="{2F5572AE-A7B9-41C6-8E3A-95CD9F3DC701}"/>
    <cellStyle name="20% - Énfasis6 7 3 4 2" xfId="19337" xr:uid="{3410BCCE-DF2B-4FC6-AE5C-2D013B3B6330}"/>
    <cellStyle name="20% - Énfasis6 7 3 4 2 2" xfId="19338" xr:uid="{C20DA3D8-9373-464E-88B8-2C75256967C6}"/>
    <cellStyle name="20% - Énfasis6 7 3 4 3" xfId="19339" xr:uid="{2C5E2F2E-8441-43C3-970B-BB2F924839B5}"/>
    <cellStyle name="20% - Énfasis6 7 3 5" xfId="19340" xr:uid="{4C92D582-2512-4DB1-B81C-12394417E1BA}"/>
    <cellStyle name="20% - Énfasis6 7 3 5 2" xfId="19341" xr:uid="{E4267213-756B-42B9-B589-8ACDE6B5FA84}"/>
    <cellStyle name="20% - Énfasis6 7 3 6" xfId="19342" xr:uid="{9083E74C-C6D6-425C-9E7C-2BC269D5D3E4}"/>
    <cellStyle name="20% - Énfasis6 7 4" xfId="19343" xr:uid="{23D7A9B3-F777-4F0C-A192-22ABDB683BFE}"/>
    <cellStyle name="20% - Énfasis6 7 4 2" xfId="19344" xr:uid="{E908F43A-D100-4795-847D-8474B369B987}"/>
    <cellStyle name="20% - Énfasis6 7 4 2 2" xfId="19345" xr:uid="{F8F1FF3A-9D4D-4B6A-B470-25ADF90C4C20}"/>
    <cellStyle name="20% - Énfasis6 7 4 2 2 2" xfId="19346" xr:uid="{7CE957DF-8A3D-41B4-B16C-AB77622C4C6A}"/>
    <cellStyle name="20% - Énfasis6 7 4 2 2 2 2" xfId="19347" xr:uid="{DCA0C232-1B2B-4502-8164-CD86EA66C346}"/>
    <cellStyle name="20% - Énfasis6 7 4 2 2 3" xfId="19348" xr:uid="{53B6BB2F-D7A9-47FE-80B5-D9F47DE9EE18}"/>
    <cellStyle name="20% - Énfasis6 7 4 2 3" xfId="19349" xr:uid="{3FB3D5F9-25B0-4046-B6FA-0746FFDE9BC0}"/>
    <cellStyle name="20% - Énfasis6 7 4 2 3 2" xfId="19350" xr:uid="{1F619DA0-9C25-4488-BBA4-B4FBD5236550}"/>
    <cellStyle name="20% - Énfasis6 7 4 2 4" xfId="19351" xr:uid="{300EEB10-69ED-4616-8691-DB486296BFBB}"/>
    <cellStyle name="20% - Énfasis6 7 4 3" xfId="19352" xr:uid="{2E9552A8-C5B4-4DDF-9269-A439DDAFAB8D}"/>
    <cellStyle name="20% - Énfasis6 7 4 3 2" xfId="19353" xr:uid="{C9282092-30C1-42A4-9382-FA7BB4BC9C0B}"/>
    <cellStyle name="20% - Énfasis6 7 4 3 2 2" xfId="19354" xr:uid="{A0FBADC3-FF8E-455F-86EE-456F1E750C80}"/>
    <cellStyle name="20% - Énfasis6 7 4 3 3" xfId="19355" xr:uid="{D1A2BC86-CCA0-4EEF-AB35-6A0A6F64E60F}"/>
    <cellStyle name="20% - Énfasis6 7 4 4" xfId="19356" xr:uid="{1FC15630-251B-4100-AB6B-3923216ED6E0}"/>
    <cellStyle name="20% - Énfasis6 7 4 4 2" xfId="19357" xr:uid="{556E2AD1-D0F0-4A9D-8E51-77A178CD56FC}"/>
    <cellStyle name="20% - Énfasis6 7 4 5" xfId="19358" xr:uid="{23EA1554-E808-4A7F-BCD1-E65E9165383C}"/>
    <cellStyle name="20% - Énfasis6 7 5" xfId="19359" xr:uid="{5A158B51-F64A-4D53-A2CF-80729ED0B974}"/>
    <cellStyle name="20% - Énfasis6 7 5 2" xfId="19360" xr:uid="{46FE89A2-77E0-4721-97E2-A106B73F2AD9}"/>
    <cellStyle name="20% - Énfasis6 7 5 2 2" xfId="19361" xr:uid="{4DC174E2-C589-42EC-B2E5-4DE868E706F5}"/>
    <cellStyle name="20% - Énfasis6 7 5 2 2 2" xfId="19362" xr:uid="{0A07F3AA-2D5C-4F95-AA36-57E1295B7EE3}"/>
    <cellStyle name="20% - Énfasis6 7 5 2 3" xfId="19363" xr:uid="{BDA0BF63-0B2D-4D6E-9872-5BEF04F9EB21}"/>
    <cellStyle name="20% - Énfasis6 7 5 3" xfId="19364" xr:uid="{02C5269F-BC84-4726-9401-005D8C794786}"/>
    <cellStyle name="20% - Énfasis6 7 5 3 2" xfId="19365" xr:uid="{2007CADC-408E-4A56-8FAA-D9B7C7F0D4F6}"/>
    <cellStyle name="20% - Énfasis6 7 5 4" xfId="19366" xr:uid="{98F27E37-96EB-4E88-920F-BC8EA56863DE}"/>
    <cellStyle name="20% - Énfasis6 7 6" xfId="19367" xr:uid="{C2D43A47-679F-47B7-8F90-8B33C329AE29}"/>
    <cellStyle name="20% - Énfasis6 7 6 2" xfId="19368" xr:uid="{C053D457-F81A-4053-8B0A-3042193236D2}"/>
    <cellStyle name="20% - Énfasis6 7 6 2 2" xfId="19369" xr:uid="{04A4D05C-582D-4DEC-B392-499FDA7DDD8B}"/>
    <cellStyle name="20% - Énfasis6 7 6 3" xfId="19370" xr:uid="{20ED93C9-F87B-470D-AABE-E459BF937C98}"/>
    <cellStyle name="20% - Énfasis6 7 7" xfId="19371" xr:uid="{1BF784BF-6067-4925-87B4-859E0DC20E3A}"/>
    <cellStyle name="20% - Énfasis6 7 7 2" xfId="19372" xr:uid="{18ACDB80-F2FA-46DD-AA39-C010D16ACCB5}"/>
    <cellStyle name="20% - Énfasis6 7 8" xfId="19373" xr:uid="{DDC14956-130E-40C9-98E8-298B47D1D17D}"/>
    <cellStyle name="20% - Énfasis6 7 9" xfId="19374" xr:uid="{9471DD47-9B7D-4004-A9F6-25CB562B290E}"/>
    <cellStyle name="20% - Énfasis6 7_37. RESULTADO NEGOCIOS YOY" xfId="19375" xr:uid="{A29A9435-5ACA-4400-8374-DDB82AC212FC}"/>
    <cellStyle name="20% - Énfasis6 8" xfId="19376" xr:uid="{9D443FE8-B9B3-44FB-8385-34F36A3196BA}"/>
    <cellStyle name="20% - Énfasis6 8 10" xfId="19377" xr:uid="{3F756428-0A66-41BB-AC0C-D11DC7CABF4B}"/>
    <cellStyle name="20% - Énfasis6 8 11" xfId="19378" xr:uid="{61908360-375A-4C41-B61A-601F00935D96}"/>
    <cellStyle name="20% - Énfasis6 8 12" xfId="19379" xr:uid="{0981C228-A12D-4B3F-B85A-BC9CD8989122}"/>
    <cellStyle name="20% - Énfasis6 8 2" xfId="19380" xr:uid="{B9575538-C31A-4A82-8B38-D928828A16D3}"/>
    <cellStyle name="20% - Énfasis6 8 2 10" xfId="19381" xr:uid="{DA6585C5-9ABB-4128-AA1E-D291E5943D43}"/>
    <cellStyle name="20% - Énfasis6 8 2 11" xfId="19382" xr:uid="{C8FBF0CB-7789-4674-9B79-B41943B4CDE7}"/>
    <cellStyle name="20% - Énfasis6 8 2 2" xfId="19383" xr:uid="{2359902F-1C7D-457D-9E4C-A44A2EFF9196}"/>
    <cellStyle name="20% - Énfasis6 8 2 2 2" xfId="19384" xr:uid="{7BE56BB7-028F-4236-828F-E293352CD920}"/>
    <cellStyle name="20% - Énfasis6 8 2 2 2 2" xfId="19385" xr:uid="{415594DE-8637-435A-ACC6-6BCA366CCB60}"/>
    <cellStyle name="20% - Énfasis6 8 2 2 2 2 2" xfId="19386" xr:uid="{C1DA9B52-8449-4975-A410-65647F014980}"/>
    <cellStyle name="20% - Énfasis6 8 2 2 2 2 2 2" xfId="19387" xr:uid="{4795DDCC-A240-475D-8335-E660F4ABDA3D}"/>
    <cellStyle name="20% - Énfasis6 8 2 2 2 2 2 2 2" xfId="19388" xr:uid="{3BD9DA8B-DA3B-46A8-A097-A82DB4807DAB}"/>
    <cellStyle name="20% - Énfasis6 8 2 2 2 2 2 3" xfId="19389" xr:uid="{7ACD71EF-BC40-4B6F-AEF1-BDEDC6D2D12B}"/>
    <cellStyle name="20% - Énfasis6 8 2 2 2 2 3" xfId="19390" xr:uid="{E5AE4E47-1A14-4CCB-ABB0-4577340A7997}"/>
    <cellStyle name="20% - Énfasis6 8 2 2 2 2 3 2" xfId="19391" xr:uid="{816E29D2-3ADB-4562-8C06-A0C9B465ABCE}"/>
    <cellStyle name="20% - Énfasis6 8 2 2 2 2 4" xfId="19392" xr:uid="{450B98F7-6C85-4D2C-A469-94297D3C332E}"/>
    <cellStyle name="20% - Énfasis6 8 2 2 2 3" xfId="19393" xr:uid="{3BD5D800-40B3-4BA6-B2A3-40048AB8D2C3}"/>
    <cellStyle name="20% - Énfasis6 8 2 2 2 3 2" xfId="19394" xr:uid="{934E8EB9-F96A-43ED-9F53-3E59B95725F5}"/>
    <cellStyle name="20% - Énfasis6 8 2 2 2 3 2 2" xfId="19395" xr:uid="{D28193BF-AF0B-49F9-B09F-E447DF8D9789}"/>
    <cellStyle name="20% - Énfasis6 8 2 2 2 3 3" xfId="19396" xr:uid="{0CAD198C-BF9A-48BD-BECA-0140C626A103}"/>
    <cellStyle name="20% - Énfasis6 8 2 2 2 4" xfId="19397" xr:uid="{E57B90D3-814F-4124-A3FB-4085E45B00AF}"/>
    <cellStyle name="20% - Énfasis6 8 2 2 2 4 2" xfId="19398" xr:uid="{97605BB0-2CB2-4006-BEEE-9BADBEA51E9C}"/>
    <cellStyle name="20% - Énfasis6 8 2 2 2 5" xfId="19399" xr:uid="{CD151636-76F2-4CDA-A4D6-C28DBAB71615}"/>
    <cellStyle name="20% - Énfasis6 8 2 2 3" xfId="19400" xr:uid="{D244952C-87EC-4861-A286-969FC961C283}"/>
    <cellStyle name="20% - Énfasis6 8 2 2 3 2" xfId="19401" xr:uid="{BBA3BB8F-D176-4D9F-BA2B-BB13EF3D942B}"/>
    <cellStyle name="20% - Énfasis6 8 2 2 3 2 2" xfId="19402" xr:uid="{0EAFC2B4-591D-4CDF-9265-3DE7262AE587}"/>
    <cellStyle name="20% - Énfasis6 8 2 2 3 2 2 2" xfId="19403" xr:uid="{A4C71ABA-FB4D-4CA6-B660-22B9F8286DE3}"/>
    <cellStyle name="20% - Énfasis6 8 2 2 3 2 3" xfId="19404" xr:uid="{481C5D94-7298-49EB-B0CA-52BCC0A72C96}"/>
    <cellStyle name="20% - Énfasis6 8 2 2 3 3" xfId="19405" xr:uid="{B4EB84CC-B61A-4A2D-8138-CF97DF313BE5}"/>
    <cellStyle name="20% - Énfasis6 8 2 2 3 3 2" xfId="19406" xr:uid="{A10C72F4-A57A-4290-9D9C-9478360FC154}"/>
    <cellStyle name="20% - Énfasis6 8 2 2 3 4" xfId="19407" xr:uid="{0EBD7639-D95F-4533-9627-66DE1DC5513F}"/>
    <cellStyle name="20% - Énfasis6 8 2 2 4" xfId="19408" xr:uid="{0091C719-70E7-459D-B895-E3FCB3290646}"/>
    <cellStyle name="20% - Énfasis6 8 2 2 4 2" xfId="19409" xr:uid="{0E08995F-3678-48F8-8436-B961F67DB1EF}"/>
    <cellStyle name="20% - Énfasis6 8 2 2 4 2 2" xfId="19410" xr:uid="{F922140C-4350-435E-BC01-D53601616E83}"/>
    <cellStyle name="20% - Énfasis6 8 2 2 4 3" xfId="19411" xr:uid="{DE72C253-3DE2-46A2-9B49-141C1C7C7BE5}"/>
    <cellStyle name="20% - Énfasis6 8 2 2 5" xfId="19412" xr:uid="{3484C0D2-557A-4269-9CF7-E4FB2447BFC5}"/>
    <cellStyle name="20% - Énfasis6 8 2 2 5 2" xfId="19413" xr:uid="{37D6F6B8-2E75-489D-AB80-B50963D34484}"/>
    <cellStyle name="20% - Énfasis6 8 2 2 6" xfId="19414" xr:uid="{85CA69C8-9BDC-468C-AB9A-EEDD68132131}"/>
    <cellStyle name="20% - Énfasis6 8 2 3" xfId="19415" xr:uid="{B732DF32-DA9D-4058-AD51-F54AA326F036}"/>
    <cellStyle name="20% - Énfasis6 8 2 3 2" xfId="19416" xr:uid="{8FD77AEF-CD80-4C45-93BC-B66C4F81F430}"/>
    <cellStyle name="20% - Énfasis6 8 2 3 2 2" xfId="19417" xr:uid="{346A2359-3B6E-4B97-9B12-9565F28DEF7A}"/>
    <cellStyle name="20% - Énfasis6 8 2 3 2 2 2" xfId="19418" xr:uid="{40404A48-1DD3-40D1-B25E-48561E95FA7D}"/>
    <cellStyle name="20% - Énfasis6 8 2 3 2 2 2 2" xfId="19419" xr:uid="{D85903D5-AF96-4FCD-B6E7-5F292E4BA0C4}"/>
    <cellStyle name="20% - Énfasis6 8 2 3 2 2 3" xfId="19420" xr:uid="{86006638-20B4-4BCF-B999-BEF4164D97C1}"/>
    <cellStyle name="20% - Énfasis6 8 2 3 2 3" xfId="19421" xr:uid="{77055A67-6537-4104-B64F-1BFE2CCF9F5B}"/>
    <cellStyle name="20% - Énfasis6 8 2 3 2 3 2" xfId="19422" xr:uid="{DA1C798B-8D4A-4442-ABE3-A310F59369D8}"/>
    <cellStyle name="20% - Énfasis6 8 2 3 2 4" xfId="19423" xr:uid="{FF2EA474-A6B5-4A5F-93AA-4FB06515A044}"/>
    <cellStyle name="20% - Énfasis6 8 2 3 3" xfId="19424" xr:uid="{C6BCAEED-ACEA-4955-A555-66F376F6E6F8}"/>
    <cellStyle name="20% - Énfasis6 8 2 3 3 2" xfId="19425" xr:uid="{3A878526-2FEF-45EC-A72B-0563429D8BA2}"/>
    <cellStyle name="20% - Énfasis6 8 2 3 3 2 2" xfId="19426" xr:uid="{EBF7EFF4-AC49-42FF-96B9-49597936B483}"/>
    <cellStyle name="20% - Énfasis6 8 2 3 3 3" xfId="19427" xr:uid="{00FF0B45-7686-40FE-9721-EA0F3ACB483B}"/>
    <cellStyle name="20% - Énfasis6 8 2 3 4" xfId="19428" xr:uid="{4081B015-1432-41AE-9CFB-B4F7F55A683E}"/>
    <cellStyle name="20% - Énfasis6 8 2 3 4 2" xfId="19429" xr:uid="{F45C47A5-EF0A-4E13-8B15-2F638F85DD85}"/>
    <cellStyle name="20% - Énfasis6 8 2 3 5" xfId="19430" xr:uid="{FB7EE5ED-F2E5-4F63-8EC0-9210F516FFF8}"/>
    <cellStyle name="20% - Énfasis6 8 2 4" xfId="19431" xr:uid="{F2AC3A3F-2CCF-4AE6-880C-48C2858578B0}"/>
    <cellStyle name="20% - Énfasis6 8 2 4 2" xfId="19432" xr:uid="{3BCF99D7-8337-49C3-A4D2-B99A0E041D5F}"/>
    <cellStyle name="20% - Énfasis6 8 2 4 2 2" xfId="19433" xr:uid="{7F2FAC21-3901-415F-B32D-F4C0B41964D2}"/>
    <cellStyle name="20% - Énfasis6 8 2 4 2 2 2" xfId="19434" xr:uid="{AB2AF04A-367F-4BFA-A190-46F80C1CB8C8}"/>
    <cellStyle name="20% - Énfasis6 8 2 4 2 3" xfId="19435" xr:uid="{9F916E32-8256-4847-9AD1-33705A70AC5B}"/>
    <cellStyle name="20% - Énfasis6 8 2 4 3" xfId="19436" xr:uid="{CC82EAD0-D551-47AB-BB99-A4143B50987B}"/>
    <cellStyle name="20% - Énfasis6 8 2 4 3 2" xfId="19437" xr:uid="{F0C39986-EBD1-48FD-9E4F-8B1133C170CD}"/>
    <cellStyle name="20% - Énfasis6 8 2 4 4" xfId="19438" xr:uid="{9851C7BA-5522-476F-8AFF-262F7E9C9F8A}"/>
    <cellStyle name="20% - Énfasis6 8 2 5" xfId="19439" xr:uid="{C9D7EC25-B41C-43E6-9FD7-237AF6234CAF}"/>
    <cellStyle name="20% - Énfasis6 8 2 5 2" xfId="19440" xr:uid="{6B3F615D-45DE-4FEE-A3A9-BF8A5A0DD84A}"/>
    <cellStyle name="20% - Énfasis6 8 2 5 2 2" xfId="19441" xr:uid="{B761E09D-CD63-42AF-9FD7-B8DD8ABD33D7}"/>
    <cellStyle name="20% - Énfasis6 8 2 5 3" xfId="19442" xr:uid="{E183B64D-86C0-41A1-8553-3EF7716718CC}"/>
    <cellStyle name="20% - Énfasis6 8 2 6" xfId="19443" xr:uid="{A37B7AD5-B362-4299-8493-CDF3E74136FA}"/>
    <cellStyle name="20% - Énfasis6 8 2 6 2" xfId="19444" xr:uid="{8E6F2FB9-76DD-40BE-8A8D-DF9936BE8926}"/>
    <cellStyle name="20% - Énfasis6 8 2 7" xfId="19445" xr:uid="{78DCFE7D-8CEE-4E0E-BD4A-8BD2D8C6DA6A}"/>
    <cellStyle name="20% - Énfasis6 8 2 8" xfId="19446" xr:uid="{75D160C7-C02A-4CB9-89EE-BFE88F74B336}"/>
    <cellStyle name="20% - Énfasis6 8 2 9" xfId="19447" xr:uid="{F6574E4B-D636-454B-BFCF-BD9D2531DD3D}"/>
    <cellStyle name="20% - Énfasis6 8 2_37. RESULTADO NEGOCIOS YOY" xfId="19448" xr:uid="{3D4A6B49-71F9-4167-868A-0AF6624068B4}"/>
    <cellStyle name="20% - Énfasis6 8 3" xfId="19449" xr:uid="{7BCA9D5F-61BF-4DA3-BE6C-DF5427A5D35E}"/>
    <cellStyle name="20% - Énfasis6 8 3 2" xfId="19450" xr:uid="{28CDD9DA-1277-4AC5-941F-26ABAA9C1A08}"/>
    <cellStyle name="20% - Énfasis6 8 3 2 2" xfId="19451" xr:uid="{24A6DDE8-9667-4730-9591-CBAE38B78635}"/>
    <cellStyle name="20% - Énfasis6 8 3 2 2 2" xfId="19452" xr:uid="{86A4FF72-8103-4EA9-A524-E354BD3FA74A}"/>
    <cellStyle name="20% - Énfasis6 8 3 2 2 2 2" xfId="19453" xr:uid="{F9CBBC4B-C2D1-4769-A212-F966BD7DC0F9}"/>
    <cellStyle name="20% - Énfasis6 8 3 2 2 2 2 2" xfId="19454" xr:uid="{70753508-F07B-4164-9387-6F27C57834DF}"/>
    <cellStyle name="20% - Énfasis6 8 3 2 2 2 3" xfId="19455" xr:uid="{E133F138-5680-477F-B067-BF08C1747CB6}"/>
    <cellStyle name="20% - Énfasis6 8 3 2 2 3" xfId="19456" xr:uid="{9FFB866C-09A9-46B8-8FFC-FDAEAFEB77E6}"/>
    <cellStyle name="20% - Énfasis6 8 3 2 2 3 2" xfId="19457" xr:uid="{C8AD69F5-F6E9-4C3D-8BE1-1F8BA3341823}"/>
    <cellStyle name="20% - Énfasis6 8 3 2 2 4" xfId="19458" xr:uid="{BFE14E68-CA02-4CEB-A629-512690355496}"/>
    <cellStyle name="20% - Énfasis6 8 3 2 3" xfId="19459" xr:uid="{8081E2CB-8481-4C7C-A7DC-866237F48B50}"/>
    <cellStyle name="20% - Énfasis6 8 3 2 3 2" xfId="19460" xr:uid="{576DF2CA-9739-4F70-9B69-BADB1BBED2A6}"/>
    <cellStyle name="20% - Énfasis6 8 3 2 3 2 2" xfId="19461" xr:uid="{7350C064-81B6-4223-8DB8-8C8C799F74BD}"/>
    <cellStyle name="20% - Énfasis6 8 3 2 3 3" xfId="19462" xr:uid="{C55311D6-04DA-41F7-A169-2ED698BB8329}"/>
    <cellStyle name="20% - Énfasis6 8 3 2 4" xfId="19463" xr:uid="{B62EE14A-F532-48EB-A3B5-7CD57FC3F8BA}"/>
    <cellStyle name="20% - Énfasis6 8 3 2 4 2" xfId="19464" xr:uid="{E13C98F4-169B-4875-A550-E33448015D92}"/>
    <cellStyle name="20% - Énfasis6 8 3 2 5" xfId="19465" xr:uid="{4DF15431-4A2A-47A8-B592-85E648A9D90D}"/>
    <cellStyle name="20% - Énfasis6 8 3 3" xfId="19466" xr:uid="{D213CB18-AF8C-41BC-983D-3014FB92A0C4}"/>
    <cellStyle name="20% - Énfasis6 8 3 3 2" xfId="19467" xr:uid="{2D37CA0C-2689-4149-968F-0F15498EA49E}"/>
    <cellStyle name="20% - Énfasis6 8 3 3 2 2" xfId="19468" xr:uid="{8FADE7D0-47FC-4696-B2C9-E608B91D4D33}"/>
    <cellStyle name="20% - Énfasis6 8 3 3 2 2 2" xfId="19469" xr:uid="{04CD4304-1103-49E3-8357-A9DDC8C0CD05}"/>
    <cellStyle name="20% - Énfasis6 8 3 3 2 3" xfId="19470" xr:uid="{27E0F2A0-F77C-4A28-9A20-2CD59BC0D2BF}"/>
    <cellStyle name="20% - Énfasis6 8 3 3 3" xfId="19471" xr:uid="{F455D12B-0DAF-4518-9449-608BA17590F5}"/>
    <cellStyle name="20% - Énfasis6 8 3 3 3 2" xfId="19472" xr:uid="{7C6C3963-74FE-44F5-AC9A-2011FDE1F763}"/>
    <cellStyle name="20% - Énfasis6 8 3 3 4" xfId="19473" xr:uid="{C04476ED-C64E-40F0-8F18-4BD71001B291}"/>
    <cellStyle name="20% - Énfasis6 8 3 4" xfId="19474" xr:uid="{74C7AC12-2641-4A2E-A130-0838A0F33391}"/>
    <cellStyle name="20% - Énfasis6 8 3 4 2" xfId="19475" xr:uid="{B004BF82-2A47-47F5-B7AB-F7B49314F785}"/>
    <cellStyle name="20% - Énfasis6 8 3 4 2 2" xfId="19476" xr:uid="{A56EE4F3-1FAC-495B-83BD-3ABFA6872089}"/>
    <cellStyle name="20% - Énfasis6 8 3 4 3" xfId="19477" xr:uid="{6FBFB669-7150-463B-BCFE-2DC3B27E7E41}"/>
    <cellStyle name="20% - Énfasis6 8 3 5" xfId="19478" xr:uid="{3BE38C08-97CC-4EA8-BFE0-59C442430FBB}"/>
    <cellStyle name="20% - Énfasis6 8 3 5 2" xfId="19479" xr:uid="{DC996E4D-EBB6-433E-8E27-B29E5FA92350}"/>
    <cellStyle name="20% - Énfasis6 8 3 6" xfId="19480" xr:uid="{50C11A94-AF42-4BAB-98D8-D8C9C0FCE9F6}"/>
    <cellStyle name="20% - Énfasis6 8 4" xfId="19481" xr:uid="{AD62CB5B-F43C-472D-8057-1CDF4DD7DE4A}"/>
    <cellStyle name="20% - Énfasis6 8 4 2" xfId="19482" xr:uid="{685E520F-9E7B-4CFD-8004-DED2856C75A7}"/>
    <cellStyle name="20% - Énfasis6 8 4 2 2" xfId="19483" xr:uid="{DEDC769E-E10F-4A9D-A45C-89CEAF2F4FC8}"/>
    <cellStyle name="20% - Énfasis6 8 4 2 2 2" xfId="19484" xr:uid="{4760B32C-AA0C-4EA7-A61A-77DDAC7ED143}"/>
    <cellStyle name="20% - Énfasis6 8 4 2 2 2 2" xfId="19485" xr:uid="{BA0DD2F3-4175-4C1A-9B20-A320793CD7B9}"/>
    <cellStyle name="20% - Énfasis6 8 4 2 2 3" xfId="19486" xr:uid="{4B14A563-9655-4E6C-9AF5-E9969CAD099E}"/>
    <cellStyle name="20% - Énfasis6 8 4 2 3" xfId="19487" xr:uid="{57E387EF-2BC9-4193-9639-742CDC2B70CD}"/>
    <cellStyle name="20% - Énfasis6 8 4 2 3 2" xfId="19488" xr:uid="{85B04B06-3877-4A8F-A483-E5E8A597DF2E}"/>
    <cellStyle name="20% - Énfasis6 8 4 2 4" xfId="19489" xr:uid="{D0541BA2-FE99-4A10-A5FE-9A36621E8B61}"/>
    <cellStyle name="20% - Énfasis6 8 4 3" xfId="19490" xr:uid="{10DA185E-BD9E-4EB8-BAFC-28AD8493CD7D}"/>
    <cellStyle name="20% - Énfasis6 8 4 3 2" xfId="19491" xr:uid="{A1BA2DB9-4D20-4902-8A92-D741BAD510DB}"/>
    <cellStyle name="20% - Énfasis6 8 4 3 2 2" xfId="19492" xr:uid="{E9AD7B1B-2D2C-4400-81F4-B6426F961A5C}"/>
    <cellStyle name="20% - Énfasis6 8 4 3 3" xfId="19493" xr:uid="{FBE365AB-0250-4619-9C27-85CF0FA782A8}"/>
    <cellStyle name="20% - Énfasis6 8 4 4" xfId="19494" xr:uid="{7B5C6002-3B2D-4966-9D0F-1866D60A5B13}"/>
    <cellStyle name="20% - Énfasis6 8 4 4 2" xfId="19495" xr:uid="{27536D45-7BB9-4654-86BB-6F4D06064943}"/>
    <cellStyle name="20% - Énfasis6 8 4 5" xfId="19496" xr:uid="{41A467C6-34BB-4F01-AB33-39D9BB5F67EC}"/>
    <cellStyle name="20% - Énfasis6 8 5" xfId="19497" xr:uid="{EFA15D64-32C1-40BF-94D6-230DD146028B}"/>
    <cellStyle name="20% - Énfasis6 8 5 2" xfId="19498" xr:uid="{2D24F1A8-19C8-4D43-BF9C-6170969F4AEB}"/>
    <cellStyle name="20% - Énfasis6 8 5 2 2" xfId="19499" xr:uid="{49EF9DAC-2D9D-46A8-9D10-CF9C7A69B6E3}"/>
    <cellStyle name="20% - Énfasis6 8 5 2 2 2" xfId="19500" xr:uid="{524E1A8F-54A0-493C-8F6F-DEBD4AA3842B}"/>
    <cellStyle name="20% - Énfasis6 8 5 2 3" xfId="19501" xr:uid="{BB2F9D7B-22D8-4DEE-BFFA-8691B33578BD}"/>
    <cellStyle name="20% - Énfasis6 8 5 3" xfId="19502" xr:uid="{887F1B04-A5A7-463C-9052-23DBF9722C4A}"/>
    <cellStyle name="20% - Énfasis6 8 5 3 2" xfId="19503" xr:uid="{CA636998-9980-482A-877C-B9BAF9CF2220}"/>
    <cellStyle name="20% - Énfasis6 8 5 4" xfId="19504" xr:uid="{9AE0405E-2AD5-41A9-AA20-979CEE8276E7}"/>
    <cellStyle name="20% - Énfasis6 8 6" xfId="19505" xr:uid="{49BB780A-16AF-4A81-B623-6F1567426AFB}"/>
    <cellStyle name="20% - Énfasis6 8 6 2" xfId="19506" xr:uid="{1DAC9A0F-591C-47FE-97A4-466DE3EB4C47}"/>
    <cellStyle name="20% - Énfasis6 8 6 2 2" xfId="19507" xr:uid="{E285E979-21E6-45FD-ACB1-4212E875C651}"/>
    <cellStyle name="20% - Énfasis6 8 6 3" xfId="19508" xr:uid="{616CA3F7-028D-4BFD-ACF5-07382878087C}"/>
    <cellStyle name="20% - Énfasis6 8 7" xfId="19509" xr:uid="{E06DB933-334E-4355-ACCF-FF918DD8448C}"/>
    <cellStyle name="20% - Énfasis6 8 7 2" xfId="19510" xr:uid="{D040D19A-E4D1-41E4-BFC3-8BAC66318CCE}"/>
    <cellStyle name="20% - Énfasis6 8 8" xfId="19511" xr:uid="{588F8754-2419-4C0D-9A25-E87F7FE7D782}"/>
    <cellStyle name="20% - Énfasis6 8 9" xfId="19512" xr:uid="{EF571883-08E8-487E-91DE-B37BCF15F4CD}"/>
    <cellStyle name="20% - Énfasis6 8_37. RESULTADO NEGOCIOS YOY" xfId="19513" xr:uid="{79BFFDE7-7603-454F-B872-FE656C13B29A}"/>
    <cellStyle name="20% - Énfasis6 9" xfId="19514" xr:uid="{7552BC60-3F29-4729-87D4-F2754215C85C}"/>
    <cellStyle name="20% - Énfasis6 9 10" xfId="19515" xr:uid="{26F15AB1-8AC9-401A-9D34-E8D5F10DAFC9}"/>
    <cellStyle name="20% - Énfasis6 9 11" xfId="19516" xr:uid="{9F552B6C-C311-436A-8B1C-107AE1F2EC4B}"/>
    <cellStyle name="20% - Énfasis6 9 12" xfId="19517" xr:uid="{501C31C6-0DC4-408E-826D-FC4145B4908C}"/>
    <cellStyle name="20% - Énfasis6 9 2" xfId="19518" xr:uid="{2C9AA9FB-0BB3-4D0E-A018-9DE5EE19A839}"/>
    <cellStyle name="20% - Énfasis6 9 2 10" xfId="19519" xr:uid="{12551D9D-3A0B-47F4-9D16-54250EA45CAB}"/>
    <cellStyle name="20% - Énfasis6 9 2 11" xfId="19520" xr:uid="{A9DDB83B-8F9B-4142-AD58-1950C1DDE076}"/>
    <cellStyle name="20% - Énfasis6 9 2 2" xfId="19521" xr:uid="{4360571F-8374-4FE2-8C61-4C1B974BF0D7}"/>
    <cellStyle name="20% - Énfasis6 9 2 2 2" xfId="19522" xr:uid="{B6F571F7-5458-4A87-8D61-72DBE7CA86AA}"/>
    <cellStyle name="20% - Énfasis6 9 2 2 2 2" xfId="19523" xr:uid="{1E9BEA86-60CA-4D43-9505-8A132230DB57}"/>
    <cellStyle name="20% - Énfasis6 9 2 2 2 2 2" xfId="19524" xr:uid="{0C8B4B23-37F3-4D33-9119-7AF8C7F15386}"/>
    <cellStyle name="20% - Énfasis6 9 2 2 2 2 2 2" xfId="19525" xr:uid="{7D134A40-046C-44C0-A46F-4F534CCD5493}"/>
    <cellStyle name="20% - Énfasis6 9 2 2 2 2 2 2 2" xfId="19526" xr:uid="{77D94F62-BB89-4F5C-9A78-F8128150ED19}"/>
    <cellStyle name="20% - Énfasis6 9 2 2 2 2 2 3" xfId="19527" xr:uid="{E4C13C0D-974A-40FA-A946-F45D3D61ED2C}"/>
    <cellStyle name="20% - Énfasis6 9 2 2 2 2 3" xfId="19528" xr:uid="{27D5B9CE-0BD8-45B4-B5D7-5DE89F202319}"/>
    <cellStyle name="20% - Énfasis6 9 2 2 2 2 3 2" xfId="19529" xr:uid="{C4D431DF-DDAC-43C4-B5B9-0C98BA3F639C}"/>
    <cellStyle name="20% - Énfasis6 9 2 2 2 2 4" xfId="19530" xr:uid="{AA0783DD-AA19-4EBC-A755-6A4E4E255235}"/>
    <cellStyle name="20% - Énfasis6 9 2 2 2 3" xfId="19531" xr:uid="{815E626C-D72A-40AD-B4D9-202BBC886C4B}"/>
    <cellStyle name="20% - Énfasis6 9 2 2 2 3 2" xfId="19532" xr:uid="{0A20D214-ADAF-4F8F-B3A2-B07AAB7C3438}"/>
    <cellStyle name="20% - Énfasis6 9 2 2 2 3 2 2" xfId="19533" xr:uid="{FC7A1CA9-8F7C-4177-9756-7C4A0F06E024}"/>
    <cellStyle name="20% - Énfasis6 9 2 2 2 3 3" xfId="19534" xr:uid="{78CE1EE8-DACA-452C-9365-A632E91E61A0}"/>
    <cellStyle name="20% - Énfasis6 9 2 2 2 4" xfId="19535" xr:uid="{4AF59B2B-3194-455E-B0F5-1E1786A6A4A2}"/>
    <cellStyle name="20% - Énfasis6 9 2 2 2 4 2" xfId="19536" xr:uid="{19270D7D-6D77-406E-8D3D-7D17EE773F33}"/>
    <cellStyle name="20% - Énfasis6 9 2 2 2 5" xfId="19537" xr:uid="{0EF2747A-4EB9-44D3-A0AC-60E5B5BBB5A5}"/>
    <cellStyle name="20% - Énfasis6 9 2 2 3" xfId="19538" xr:uid="{7F2BB0CA-CE7B-4EB0-9E76-2820DB2F63BF}"/>
    <cellStyle name="20% - Énfasis6 9 2 2 3 2" xfId="19539" xr:uid="{590B53B2-0561-4D3D-BA8A-422C6B6A790D}"/>
    <cellStyle name="20% - Énfasis6 9 2 2 3 2 2" xfId="19540" xr:uid="{18726176-F085-43AA-A2F1-E4CF7FF37F33}"/>
    <cellStyle name="20% - Énfasis6 9 2 2 3 2 2 2" xfId="19541" xr:uid="{43EDDBF9-4E14-4654-87EA-D81CA645B677}"/>
    <cellStyle name="20% - Énfasis6 9 2 2 3 2 3" xfId="19542" xr:uid="{C8DD3B3D-1E9D-4B7E-9AC1-8262C86EC0A2}"/>
    <cellStyle name="20% - Énfasis6 9 2 2 3 3" xfId="19543" xr:uid="{922F084A-8B36-4600-8BF5-6564CEDD443A}"/>
    <cellStyle name="20% - Énfasis6 9 2 2 3 3 2" xfId="19544" xr:uid="{36B82257-F0F5-4291-9A26-BAD4E656697C}"/>
    <cellStyle name="20% - Énfasis6 9 2 2 3 4" xfId="19545" xr:uid="{6A4E6E2E-321B-4026-B2FA-0C5A959A0F0F}"/>
    <cellStyle name="20% - Énfasis6 9 2 2 4" xfId="19546" xr:uid="{320D5C99-618D-49F1-8F8E-44E09DE9AC6B}"/>
    <cellStyle name="20% - Énfasis6 9 2 2 4 2" xfId="19547" xr:uid="{0ADEBD6F-E9B2-4561-9926-D3094CED1885}"/>
    <cellStyle name="20% - Énfasis6 9 2 2 4 2 2" xfId="19548" xr:uid="{7AA80F13-D30A-4601-A996-50D283187F04}"/>
    <cellStyle name="20% - Énfasis6 9 2 2 4 3" xfId="19549" xr:uid="{E42F6F80-F252-4DE0-90AF-EFDC86235541}"/>
    <cellStyle name="20% - Énfasis6 9 2 2 5" xfId="19550" xr:uid="{48EF8707-AC29-4737-BC51-75A3A33DDC8C}"/>
    <cellStyle name="20% - Énfasis6 9 2 2 5 2" xfId="19551" xr:uid="{5FDF4E54-163A-429F-B5AF-706CC633A3D1}"/>
    <cellStyle name="20% - Énfasis6 9 2 2 6" xfId="19552" xr:uid="{5D795489-E217-434B-A84D-961FDCC2F727}"/>
    <cellStyle name="20% - Énfasis6 9 2 3" xfId="19553" xr:uid="{37982893-5960-4FE6-989B-357BF79209E1}"/>
    <cellStyle name="20% - Énfasis6 9 2 3 2" xfId="19554" xr:uid="{BBA9B197-D457-4F39-BFD2-FBB54B96EAB4}"/>
    <cellStyle name="20% - Énfasis6 9 2 3 2 2" xfId="19555" xr:uid="{6B2D929F-3998-496C-940F-28ED460B09FD}"/>
    <cellStyle name="20% - Énfasis6 9 2 3 2 2 2" xfId="19556" xr:uid="{E47A7865-7351-479A-9024-7C4DF7F6371C}"/>
    <cellStyle name="20% - Énfasis6 9 2 3 2 2 2 2" xfId="19557" xr:uid="{003F6B7C-CE0C-4262-A4B4-DC41544FDB08}"/>
    <cellStyle name="20% - Énfasis6 9 2 3 2 2 3" xfId="19558" xr:uid="{6AFC9DA5-D767-441F-A799-A0B8BFE5C91F}"/>
    <cellStyle name="20% - Énfasis6 9 2 3 2 3" xfId="19559" xr:uid="{073FD8DB-2E9D-480D-BF56-940451DDF5C1}"/>
    <cellStyle name="20% - Énfasis6 9 2 3 2 3 2" xfId="19560" xr:uid="{81ADC182-6458-42AA-94CE-01DC9F776009}"/>
    <cellStyle name="20% - Énfasis6 9 2 3 2 4" xfId="19561" xr:uid="{AFA8C172-AC35-450C-9DDB-404F602682B3}"/>
    <cellStyle name="20% - Énfasis6 9 2 3 3" xfId="19562" xr:uid="{3DD7F3D3-BE11-4758-8A35-079139B113D2}"/>
    <cellStyle name="20% - Énfasis6 9 2 3 3 2" xfId="19563" xr:uid="{909AFBD3-D058-4A99-B32B-7CDAA18C7E2B}"/>
    <cellStyle name="20% - Énfasis6 9 2 3 3 2 2" xfId="19564" xr:uid="{F0D6992C-546D-41BA-9611-317471D3420B}"/>
    <cellStyle name="20% - Énfasis6 9 2 3 3 3" xfId="19565" xr:uid="{59687431-768A-40F1-A8FC-CACA218B2A2E}"/>
    <cellStyle name="20% - Énfasis6 9 2 3 4" xfId="19566" xr:uid="{804B4558-B42F-45B4-998E-473AF4CF2DD0}"/>
    <cellStyle name="20% - Énfasis6 9 2 3 4 2" xfId="19567" xr:uid="{12E15CE0-A1E1-42B2-93C9-8B424BB00B59}"/>
    <cellStyle name="20% - Énfasis6 9 2 3 5" xfId="19568" xr:uid="{5FAB74F4-7263-425F-9D6D-B209965D913C}"/>
    <cellStyle name="20% - Énfasis6 9 2 4" xfId="19569" xr:uid="{0D230F0E-3EB0-4077-B336-9AB40CF5026F}"/>
    <cellStyle name="20% - Énfasis6 9 2 4 2" xfId="19570" xr:uid="{FB40A27E-F04D-4B3D-A044-3B5BD27ED003}"/>
    <cellStyle name="20% - Énfasis6 9 2 4 2 2" xfId="19571" xr:uid="{6210C149-2EAB-4992-B575-9E9B8C0AED9D}"/>
    <cellStyle name="20% - Énfasis6 9 2 4 2 2 2" xfId="19572" xr:uid="{B50ED8B5-DA83-4208-B31C-4B6550ECF8EE}"/>
    <cellStyle name="20% - Énfasis6 9 2 4 2 3" xfId="19573" xr:uid="{40096959-B17B-4727-BCA1-9A7F93FA9D01}"/>
    <cellStyle name="20% - Énfasis6 9 2 4 3" xfId="19574" xr:uid="{2D37DFE4-DA23-482E-A51F-33DCF9812634}"/>
    <cellStyle name="20% - Énfasis6 9 2 4 3 2" xfId="19575" xr:uid="{A96DF396-C926-49D6-9537-D54D0BCB4765}"/>
    <cellStyle name="20% - Énfasis6 9 2 4 4" xfId="19576" xr:uid="{0ED51D2A-A326-4811-B957-1C669EB8E80F}"/>
    <cellStyle name="20% - Énfasis6 9 2 5" xfId="19577" xr:uid="{86BA86CD-44B2-400A-B4E4-D812F4D0428A}"/>
    <cellStyle name="20% - Énfasis6 9 2 5 2" xfId="19578" xr:uid="{FC889011-8EF5-446D-B1F4-CB66D6BCF770}"/>
    <cellStyle name="20% - Énfasis6 9 2 5 2 2" xfId="19579" xr:uid="{BE579BA4-BC09-4408-8443-416360653AC1}"/>
    <cellStyle name="20% - Énfasis6 9 2 5 3" xfId="19580" xr:uid="{8711E2BE-6B28-4C0A-A9FA-64051E6912A9}"/>
    <cellStyle name="20% - Énfasis6 9 2 6" xfId="19581" xr:uid="{AB500324-DAA0-49D0-861D-739A52D3B493}"/>
    <cellStyle name="20% - Énfasis6 9 2 6 2" xfId="19582" xr:uid="{B9B6A564-BDD8-466D-B8B6-19C24B5DE959}"/>
    <cellStyle name="20% - Énfasis6 9 2 7" xfId="19583" xr:uid="{F70FFAB5-BEB7-4890-9CC8-9A0DA596A639}"/>
    <cellStyle name="20% - Énfasis6 9 2 8" xfId="19584" xr:uid="{81692785-9129-4E9A-AA62-1427A58A0C1F}"/>
    <cellStyle name="20% - Énfasis6 9 2 9" xfId="19585" xr:uid="{AC89F402-C067-42B3-A8BD-DF606A92FCBE}"/>
    <cellStyle name="20% - Énfasis6 9 2_37. RESULTADO NEGOCIOS YOY" xfId="19586" xr:uid="{B3A176B2-FFAD-4621-816D-D5603F5D75C1}"/>
    <cellStyle name="20% - Énfasis6 9 3" xfId="19587" xr:uid="{0F169B96-0DCD-466C-9A91-D0BA2DF78563}"/>
    <cellStyle name="20% - Énfasis6 9 3 2" xfId="19588" xr:uid="{685B5A25-0BD3-45EF-B357-F6B358538EE7}"/>
    <cellStyle name="20% - Énfasis6 9 3 2 2" xfId="19589" xr:uid="{3E3BA13B-AA82-438D-A8E5-3A60F43AF4B7}"/>
    <cellStyle name="20% - Énfasis6 9 3 2 2 2" xfId="19590" xr:uid="{920C9030-3040-4B41-885F-6092359E3CB9}"/>
    <cellStyle name="20% - Énfasis6 9 3 2 2 2 2" xfId="19591" xr:uid="{8F7D4C79-DB37-4634-BA43-9512BFF21B70}"/>
    <cellStyle name="20% - Énfasis6 9 3 2 2 2 2 2" xfId="19592" xr:uid="{1C7AAAC3-7A86-4E90-A75E-4F932CEAD4E3}"/>
    <cellStyle name="20% - Énfasis6 9 3 2 2 2 3" xfId="19593" xr:uid="{29A61A20-FA7F-4FB0-8EAA-B3C23BEE323E}"/>
    <cellStyle name="20% - Énfasis6 9 3 2 2 3" xfId="19594" xr:uid="{67E3856A-B90C-4741-ACA2-611415F159F8}"/>
    <cellStyle name="20% - Énfasis6 9 3 2 2 3 2" xfId="19595" xr:uid="{4BCCBB40-56BA-4A50-B6BE-C20F77A7BD97}"/>
    <cellStyle name="20% - Énfasis6 9 3 2 2 4" xfId="19596" xr:uid="{47B4983F-B986-4D2A-8693-586866156D4E}"/>
    <cellStyle name="20% - Énfasis6 9 3 2 3" xfId="19597" xr:uid="{F3E8FE40-3E81-4371-9F59-734EB8975320}"/>
    <cellStyle name="20% - Énfasis6 9 3 2 3 2" xfId="19598" xr:uid="{336E00D3-FCD5-479C-83BF-33612D3EFE2B}"/>
    <cellStyle name="20% - Énfasis6 9 3 2 3 2 2" xfId="19599" xr:uid="{B87C99E3-A8A8-434F-AE5F-1FB61177C30A}"/>
    <cellStyle name="20% - Énfasis6 9 3 2 3 3" xfId="19600" xr:uid="{DFD3F07E-CD12-43E3-8397-B6FE868C6536}"/>
    <cellStyle name="20% - Énfasis6 9 3 2 4" xfId="19601" xr:uid="{45012AF3-26B1-47CC-A95B-EE610F5FAC49}"/>
    <cellStyle name="20% - Énfasis6 9 3 2 4 2" xfId="19602" xr:uid="{0D93670F-4DAD-4394-810B-F35285DBC83E}"/>
    <cellStyle name="20% - Énfasis6 9 3 2 5" xfId="19603" xr:uid="{92E44454-F3D7-415E-96F6-00BE0C07DA5C}"/>
    <cellStyle name="20% - Énfasis6 9 3 3" xfId="19604" xr:uid="{0F5FC2F8-A6B3-40F2-9CC8-94EFC8E36918}"/>
    <cellStyle name="20% - Énfasis6 9 3 3 2" xfId="19605" xr:uid="{B534AC88-C510-4C1C-8D1E-79C681BB7F78}"/>
    <cellStyle name="20% - Énfasis6 9 3 3 2 2" xfId="19606" xr:uid="{29A9E187-349E-4F80-9D88-0C20C85B8C41}"/>
    <cellStyle name="20% - Énfasis6 9 3 3 2 2 2" xfId="19607" xr:uid="{2C3EED48-2E23-42EA-BDB0-D15B6968A246}"/>
    <cellStyle name="20% - Énfasis6 9 3 3 2 3" xfId="19608" xr:uid="{29549A76-7267-48F0-980D-CD47C0DED8F9}"/>
    <cellStyle name="20% - Énfasis6 9 3 3 3" xfId="19609" xr:uid="{BF7A98FE-9FD6-47A7-8339-136BA28A8177}"/>
    <cellStyle name="20% - Énfasis6 9 3 3 3 2" xfId="19610" xr:uid="{99E503AA-510B-4655-8E55-49FD9B0311A7}"/>
    <cellStyle name="20% - Énfasis6 9 3 3 4" xfId="19611" xr:uid="{01EBBDF8-DACC-4BFD-94F3-AFE742ACB57A}"/>
    <cellStyle name="20% - Énfasis6 9 3 4" xfId="19612" xr:uid="{83D32900-C7E8-4EBA-9855-5127288BEE4D}"/>
    <cellStyle name="20% - Énfasis6 9 3 4 2" xfId="19613" xr:uid="{EC808550-DDD8-4E3E-BC41-0512D8C33FE9}"/>
    <cellStyle name="20% - Énfasis6 9 3 4 2 2" xfId="19614" xr:uid="{A6B1AB06-FE2B-4F38-8B6F-EF684D074F00}"/>
    <cellStyle name="20% - Énfasis6 9 3 4 3" xfId="19615" xr:uid="{F80D8765-B7C5-4BA0-AD85-35159893FF13}"/>
    <cellStyle name="20% - Énfasis6 9 3 5" xfId="19616" xr:uid="{C81121E2-DC33-442F-8DE9-9677CF6E0217}"/>
    <cellStyle name="20% - Énfasis6 9 3 5 2" xfId="19617" xr:uid="{109F14B8-F26F-4EA6-A269-BF8F8D45BC69}"/>
    <cellStyle name="20% - Énfasis6 9 3 6" xfId="19618" xr:uid="{868D3C93-F165-42AB-9449-0D5B6FB78CF9}"/>
    <cellStyle name="20% - Énfasis6 9 4" xfId="19619" xr:uid="{41E17365-9ADE-45CA-9673-5667D56E1F81}"/>
    <cellStyle name="20% - Énfasis6 9 4 2" xfId="19620" xr:uid="{7B73BF3F-0A81-4437-8BD8-3890A268083E}"/>
    <cellStyle name="20% - Énfasis6 9 4 2 2" xfId="19621" xr:uid="{1FDF30F6-ED90-4055-A1CA-2BD61C60D695}"/>
    <cellStyle name="20% - Énfasis6 9 4 2 2 2" xfId="19622" xr:uid="{5AA3A23A-B161-485A-9863-F8D8E840C410}"/>
    <cellStyle name="20% - Énfasis6 9 4 2 2 2 2" xfId="19623" xr:uid="{644D2B01-ED8D-45C1-AD36-2C92DA56E31D}"/>
    <cellStyle name="20% - Énfasis6 9 4 2 2 3" xfId="19624" xr:uid="{0E0601C1-545A-4D5B-BA19-E2CEE8EE0FE5}"/>
    <cellStyle name="20% - Énfasis6 9 4 2 3" xfId="19625" xr:uid="{E4A136B9-244F-4A9B-9AAE-BFCF0601A7BD}"/>
    <cellStyle name="20% - Énfasis6 9 4 2 3 2" xfId="19626" xr:uid="{419009C5-A660-4F40-91C7-ECA653CB7E53}"/>
    <cellStyle name="20% - Énfasis6 9 4 2 4" xfId="19627" xr:uid="{D0244F25-DA5A-4BB5-A005-6A3921791B9C}"/>
    <cellStyle name="20% - Énfasis6 9 4 3" xfId="19628" xr:uid="{3FB2658A-4933-43C2-861A-E7EE4F9E4EB0}"/>
    <cellStyle name="20% - Énfasis6 9 4 3 2" xfId="19629" xr:uid="{3AB5479C-11BC-4205-A851-3CAAB8993359}"/>
    <cellStyle name="20% - Énfasis6 9 4 3 2 2" xfId="19630" xr:uid="{56BB76F7-AA90-4544-98BF-029D6EAED902}"/>
    <cellStyle name="20% - Énfasis6 9 4 3 3" xfId="19631" xr:uid="{525C6500-529D-45FF-9B75-051A6DD998E9}"/>
    <cellStyle name="20% - Énfasis6 9 4 4" xfId="19632" xr:uid="{CAEC5470-0189-46DA-9F81-5C1AA6E4A8F8}"/>
    <cellStyle name="20% - Énfasis6 9 4 4 2" xfId="19633" xr:uid="{F9BEE5B4-886D-4FDF-AD62-031515431B81}"/>
    <cellStyle name="20% - Énfasis6 9 4 5" xfId="19634" xr:uid="{F13B1185-11CD-4242-8CF4-3DE696B1EEDD}"/>
    <cellStyle name="20% - Énfasis6 9 5" xfId="19635" xr:uid="{514D802D-E067-4352-B652-113D5F4E9C09}"/>
    <cellStyle name="20% - Énfasis6 9 5 2" xfId="19636" xr:uid="{313DFD67-DE54-42A6-985A-38869348F5CD}"/>
    <cellStyle name="20% - Énfasis6 9 5 2 2" xfId="19637" xr:uid="{D2B58270-4F93-4FA0-85EE-716C4BBA2D7D}"/>
    <cellStyle name="20% - Énfasis6 9 5 2 2 2" xfId="19638" xr:uid="{D907C27E-AE37-4A99-84BD-3E4E1A91852C}"/>
    <cellStyle name="20% - Énfasis6 9 5 2 3" xfId="19639" xr:uid="{0885C5E0-EA22-4648-A870-4E5183F3C613}"/>
    <cellStyle name="20% - Énfasis6 9 5 3" xfId="19640" xr:uid="{FAE6E5B1-007F-472F-8C71-22CF74078967}"/>
    <cellStyle name="20% - Énfasis6 9 5 3 2" xfId="19641" xr:uid="{C6799618-03B9-4EA6-A266-5CA6801B6EC8}"/>
    <cellStyle name="20% - Énfasis6 9 5 4" xfId="19642" xr:uid="{F7D7E55E-BAF2-4477-84F6-D6D9F2A6D421}"/>
    <cellStyle name="20% - Énfasis6 9 6" xfId="19643" xr:uid="{5E5AA184-34BC-49B3-A455-5D8A3C5A15F4}"/>
    <cellStyle name="20% - Énfasis6 9 6 2" xfId="19644" xr:uid="{A8765737-E4A5-4DC3-83C4-FF14D9BAAF77}"/>
    <cellStyle name="20% - Énfasis6 9 6 2 2" xfId="19645" xr:uid="{4A88338D-68F0-48F3-BEE2-D68B87E00B87}"/>
    <cellStyle name="20% - Énfasis6 9 6 3" xfId="19646" xr:uid="{9B0F8B32-0951-4135-9963-7CB072A12D17}"/>
    <cellStyle name="20% - Énfasis6 9 7" xfId="19647" xr:uid="{52D7DD3C-98D6-4D74-B60C-5FF766C0AF34}"/>
    <cellStyle name="20% - Énfasis6 9 7 2" xfId="19648" xr:uid="{67580107-6A88-4CDB-9391-DE613B62FD3F}"/>
    <cellStyle name="20% - Énfasis6 9 8" xfId="19649" xr:uid="{AE8A0D0E-406B-425F-9ACD-79458745D75B}"/>
    <cellStyle name="20% - Énfasis6 9 9" xfId="19650" xr:uid="{F3CB2F0E-3FD1-4002-AE8F-C6C320C02A65}"/>
    <cellStyle name="20% - Énfasis6 9_37. RESULTADO NEGOCIOS YOY" xfId="19651" xr:uid="{F5F90E11-9927-44F5-8417-54B2DA58D16E}"/>
    <cellStyle name="40% - Accent1" xfId="15" xr:uid="{1D5873D6-877D-4671-B735-55B17500A3B9}"/>
    <cellStyle name="40% - Accent1 10" xfId="19653" xr:uid="{EA307094-F28E-4F73-AE62-E598E87F1AAD}"/>
    <cellStyle name="40% - Accent1 10 2" xfId="19654" xr:uid="{E3918CDE-764D-4559-A6F9-327B6DA6C96C}"/>
    <cellStyle name="40% - Accent1 10 3" xfId="19655" xr:uid="{E105530A-5228-4690-B217-781B0C8013A6}"/>
    <cellStyle name="40% - Accent1 10 4" xfId="19656" xr:uid="{44308A9A-FCFF-4CD4-9340-F7E723B5D61E}"/>
    <cellStyle name="40% - Accent1 10_37. RESULTADO NEGOCIOS YOY" xfId="19657" xr:uid="{80E43C48-E75A-45E4-8F22-C71CB724327B}"/>
    <cellStyle name="40% - Accent1 11" xfId="19658" xr:uid="{6A9BD079-3F91-4574-8118-0ED352D01662}"/>
    <cellStyle name="40% - Accent1 12" xfId="19659" xr:uid="{5140D644-6532-4207-9893-691AC06B0D61}"/>
    <cellStyle name="40% - Accent1 13" xfId="19660" xr:uid="{105ABE2E-7A4B-4F27-89E8-AFEF30ABA241}"/>
    <cellStyle name="40% - Accent1 14" xfId="19661" xr:uid="{2340FC34-7F63-49CC-A2E8-CB943D86E576}"/>
    <cellStyle name="40% - Accent1 15" xfId="19662" xr:uid="{7F42D788-3566-412B-BC53-973020792F77}"/>
    <cellStyle name="40% - Accent1 16" xfId="19663" xr:uid="{E0D90D79-2658-477E-82F2-23137DA30E8D}"/>
    <cellStyle name="40% - Accent1 17" xfId="19652" xr:uid="{96C3E740-9CE6-497B-82FF-72E75D5E695D}"/>
    <cellStyle name="40% - Accent1 18" xfId="32869" xr:uid="{DC38D8F5-AFC4-4938-ACBC-48AE39AA83A0}"/>
    <cellStyle name="40% - Accent1 19" xfId="33002" xr:uid="{E563877E-076D-4C62-90A2-D60236346046}"/>
    <cellStyle name="40% - Accent1 2" xfId="19664" xr:uid="{C629446A-F7A9-4BFB-8FC0-96A42F6AD266}"/>
    <cellStyle name="40% - Accent1 2 10" xfId="19665" xr:uid="{0E33F96B-B282-41FA-8235-671DE461FE31}"/>
    <cellStyle name="40% - Accent1 2 11" xfId="19666" xr:uid="{62736401-2A6E-450D-82B1-2C1FBBC79FF9}"/>
    <cellStyle name="40% - Accent1 2 12" xfId="19667" xr:uid="{429B2A12-1C1E-43A0-ADA7-1242CE575A66}"/>
    <cellStyle name="40% - Accent1 2 2" xfId="19668" xr:uid="{6ABD75C8-6D5E-43CB-9B63-CBDCF6DF6570}"/>
    <cellStyle name="40% - Accent1 2 2 2" xfId="19669" xr:uid="{83BEB5BC-FC08-4EF2-B2EE-3D7CBD286031}"/>
    <cellStyle name="40% - Accent1 2 2 3" xfId="19670" xr:uid="{D5AECCDC-AD15-478B-9E31-9F63F9A8D3C7}"/>
    <cellStyle name="40% - Accent1 2 2 4" xfId="19671" xr:uid="{1B19BB35-5593-4486-AB3D-66310C2F534C}"/>
    <cellStyle name="40% - Accent1 2 2 5" xfId="19672" xr:uid="{69FE0B2E-0E61-4849-BF0C-0294B8B25740}"/>
    <cellStyle name="40% - Accent1 2 3" xfId="19673" xr:uid="{57E1B35A-1657-40C5-97DB-760BBCC53195}"/>
    <cellStyle name="40% - Accent1 2 3 2" xfId="19674" xr:uid="{301C5A75-9970-409B-B9F5-8BEBD19B48B4}"/>
    <cellStyle name="40% - Accent1 2 3 3" xfId="19675" xr:uid="{5A0B3417-784D-4FE1-A6D3-E0242B303ED8}"/>
    <cellStyle name="40% - Accent1 2 3 4" xfId="19676" xr:uid="{93F79AE6-8D4F-4513-8895-A12BE45056A7}"/>
    <cellStyle name="40% - Accent1 2 3_37. RESULTADO NEGOCIOS YOY" xfId="19677" xr:uid="{47DAA1C4-DF4E-4AA7-AD4E-A1F0333A3D0E}"/>
    <cellStyle name="40% - Accent1 2 4" xfId="19678" xr:uid="{24A4C6C1-BD2B-4719-B480-F773B6362CDA}"/>
    <cellStyle name="40% - Accent1 2 4 2" xfId="19679" xr:uid="{C03DE159-4E42-4266-A424-B106F5F0A27B}"/>
    <cellStyle name="40% - Accent1 2 4 3" xfId="19680" xr:uid="{4BD2E7D6-88D9-4DAD-824D-9EC6AEBB4CDB}"/>
    <cellStyle name="40% - Accent1 2 4 4" xfId="19681" xr:uid="{41708460-0651-4A93-8C6E-80440105958A}"/>
    <cellStyle name="40% - Accent1 2 4_37. RESULTADO NEGOCIOS YOY" xfId="19682" xr:uid="{2F17A59D-A0FA-4739-ACB1-BEA6C36B98C8}"/>
    <cellStyle name="40% - Accent1 2 5" xfId="19683" xr:uid="{BA716D7E-7159-4F65-8148-51CE8B7B9A6A}"/>
    <cellStyle name="40% - Accent1 2 5 2" xfId="19684" xr:uid="{04643592-BAB7-4C52-A278-353C719D8A78}"/>
    <cellStyle name="40% - Accent1 2 5 3" xfId="19685" xr:uid="{3D05BC7C-3270-4277-8085-48A88849E2EE}"/>
    <cellStyle name="40% - Accent1 2 5 4" xfId="19686" xr:uid="{C1F00927-BF59-42AB-AC6F-AE266AD7CDAE}"/>
    <cellStyle name="40% - Accent1 2 5_37. RESULTADO NEGOCIOS YOY" xfId="19687" xr:uid="{7E31B077-2EA0-4CBE-899D-00FD392F4E8E}"/>
    <cellStyle name="40% - Accent1 2 6" xfId="19688" xr:uid="{B11E23B8-4500-4E9C-96F4-45C238CDA5D3}"/>
    <cellStyle name="40% - Accent1 2 6 2" xfId="19689" xr:uid="{07CBD502-46EA-48D1-88AC-7C57736EA8B7}"/>
    <cellStyle name="40% - Accent1 2 6 3" xfId="19690" xr:uid="{544A8866-617F-4B61-8136-39E0F0E4BF11}"/>
    <cellStyle name="40% - Accent1 2 6 4" xfId="19691" xr:uid="{78378B56-7F7F-4C5D-BA3F-2520516F47FD}"/>
    <cellStyle name="40% - Accent1 2 6_37. RESULTADO NEGOCIOS YOY" xfId="19692" xr:uid="{23E68BBF-99EB-4C88-B9EA-75E5EE86BF72}"/>
    <cellStyle name="40% - Accent1 2 7" xfId="19693" xr:uid="{19151604-488D-4978-8433-9C39A4B95E72}"/>
    <cellStyle name="40% - Accent1 2 7 2" xfId="19694" xr:uid="{61F4AE07-70AB-48AE-9AF7-938F42C7B95A}"/>
    <cellStyle name="40% - Accent1 2 7 3" xfId="19695" xr:uid="{4BCE6E50-54E1-4144-826C-ACFC8B5B0D1E}"/>
    <cellStyle name="40% - Accent1 2 7 4" xfId="19696" xr:uid="{E4A4B14A-6447-46A2-91AB-A4CA1E7554B1}"/>
    <cellStyle name="40% - Accent1 2 7_37. RESULTADO NEGOCIOS YOY" xfId="19697" xr:uid="{D069DE67-C34D-4244-ABC1-2E9B132FF69A}"/>
    <cellStyle name="40% - Accent1 2 8" xfId="19698" xr:uid="{CCAD234B-E4A1-4B35-AEE7-E9DF9F712D52}"/>
    <cellStyle name="40% - Accent1 2 9" xfId="19699" xr:uid="{4887445A-F484-4903-9980-E0F5EA30FBC1}"/>
    <cellStyle name="40% - Accent1 20" xfId="33037" xr:uid="{C60DE47B-C1C4-4826-834F-2AC99473874B}"/>
    <cellStyle name="40% - Accent1 21" xfId="33076" xr:uid="{5C9C53AC-32C3-4EB1-9B1B-E7BDE6DBEF06}"/>
    <cellStyle name="40% - Accent1 3" xfId="19700" xr:uid="{B2D44D3B-47B0-44A9-8B4C-CC844DEFD660}"/>
    <cellStyle name="40% - Accent1 3 10" xfId="19701" xr:uid="{305955ED-FEE4-40F9-80B4-D736CDE5654A}"/>
    <cellStyle name="40% - Accent1 3 2" xfId="19702" xr:uid="{393705E9-6159-46B6-AB37-3649518DEF58}"/>
    <cellStyle name="40% - Accent1 3 2 2" xfId="19703" xr:uid="{6A3CF9A4-437C-4730-B723-91468F430F0B}"/>
    <cellStyle name="40% - Accent1 3 2 3" xfId="19704" xr:uid="{A3F9B45E-2FB3-40BF-ABDB-913904F9925D}"/>
    <cellStyle name="40% - Accent1 3 2 4" xfId="19705" xr:uid="{2CE4DE11-4FCF-4AC5-8156-9BC456B1EE7C}"/>
    <cellStyle name="40% - Accent1 3 2_37. RESULTADO NEGOCIOS YOY" xfId="19706" xr:uid="{C6C9CA10-D853-4D59-9F13-820F4A42DEE5}"/>
    <cellStyle name="40% - Accent1 3 3" xfId="19707" xr:uid="{69B1F4F9-6177-4D14-8447-4D5DD16DB56E}"/>
    <cellStyle name="40% - Accent1 3 3 2" xfId="19708" xr:uid="{F57380B5-50B5-413D-B9B2-28A3E63BFB5D}"/>
    <cellStyle name="40% - Accent1 3 3 3" xfId="19709" xr:uid="{423EE6AE-1D0F-4056-A13F-35879B335100}"/>
    <cellStyle name="40% - Accent1 3 3 4" xfId="19710" xr:uid="{1ECCAE91-CDDC-468D-BA88-0AE2563A35DE}"/>
    <cellStyle name="40% - Accent1 3 3 5" xfId="19711" xr:uid="{979BE52A-69B1-4D78-997A-737E61E71179}"/>
    <cellStyle name="40% - Accent1 3 3_37. RESULTADO NEGOCIOS YOY" xfId="19712" xr:uid="{C6B447E4-B99F-40F3-A6CC-79B46264AED1}"/>
    <cellStyle name="40% - Accent1 3 4" xfId="19713" xr:uid="{D977D7B4-200C-47F2-9A85-A9A389FDAB20}"/>
    <cellStyle name="40% - Accent1 3 4 2" xfId="19714" xr:uid="{B5FFF336-9161-412B-8CBD-B9F00512CE5A}"/>
    <cellStyle name="40% - Accent1 3 4 3" xfId="19715" xr:uid="{6608191A-BD9D-4C28-99CC-833E7A9296C1}"/>
    <cellStyle name="40% - Accent1 3 4 4" xfId="19716" xr:uid="{2E0D435C-31E9-4B73-A481-BE6C65086508}"/>
    <cellStyle name="40% - Accent1 3 4_37. RESULTADO NEGOCIOS YOY" xfId="19717" xr:uid="{ED348D62-09A2-4A71-9A24-DB9AB1AD2097}"/>
    <cellStyle name="40% - Accent1 3 5" xfId="19718" xr:uid="{895F3F18-8B19-49F0-8B5B-22CAD0186D12}"/>
    <cellStyle name="40% - Accent1 3 5 2" xfId="19719" xr:uid="{4A616B7E-DEE6-4690-95CA-897560E0BC02}"/>
    <cellStyle name="40% - Accent1 3 5 3" xfId="19720" xr:uid="{12D91D50-533E-4CA3-ADE2-4BD3EEF11184}"/>
    <cellStyle name="40% - Accent1 3 5 4" xfId="19721" xr:uid="{3B53A7F1-D486-4F37-B0FC-6355A3CE3AB1}"/>
    <cellStyle name="40% - Accent1 3 5_37. RESULTADO NEGOCIOS YOY" xfId="19722" xr:uid="{838B7AAA-2C7F-4632-B055-4A9136F8FC69}"/>
    <cellStyle name="40% - Accent1 3 6" xfId="19723" xr:uid="{21600EF0-46C9-4841-9711-2200FAD007F8}"/>
    <cellStyle name="40% - Accent1 3 7" xfId="19724" xr:uid="{484658B8-7534-4343-B99C-E94885E03082}"/>
    <cellStyle name="40% - Accent1 3 8" xfId="19725" xr:uid="{688C3DC7-C738-47EA-AA07-1409463BAEE1}"/>
    <cellStyle name="40% - Accent1 3 9" xfId="19726" xr:uid="{CB8DBCB5-6865-4859-9F55-2A0BB6C386B9}"/>
    <cellStyle name="40% - Accent1 4" xfId="19727" xr:uid="{0E7A6967-8DEB-490E-BF68-D73481C41A1B}"/>
    <cellStyle name="40% - Accent1 4 2" xfId="19728" xr:uid="{EF9B7B82-1FAC-4E14-BE78-599729E85423}"/>
    <cellStyle name="40% - Accent1 4 2 2" xfId="19729" xr:uid="{DD98A636-375B-46AB-A051-D03F1D95F0AF}"/>
    <cellStyle name="40% - Accent1 4 2 3" xfId="19730" xr:uid="{85E12EAD-BCDD-469C-8F86-3A9AE999BF6A}"/>
    <cellStyle name="40% - Accent1 4 2_37. RESULTADO NEGOCIOS YOY" xfId="19731" xr:uid="{DD04B830-F218-43A2-BD2E-7C4B7D64AA0A}"/>
    <cellStyle name="40% - Accent1 4 3" xfId="19732" xr:uid="{E85CDC14-10E5-497C-8019-657CCD2620BF}"/>
    <cellStyle name="40% - Accent1 4 3 2" xfId="19733" xr:uid="{99F25B9F-D6F1-4CD4-85BF-1E0F98F28103}"/>
    <cellStyle name="40% - Accent1 4 3_37. RESULTADO NEGOCIOS YOY" xfId="19734" xr:uid="{7AADBD27-1894-4CBA-9358-63B6DD78DFC7}"/>
    <cellStyle name="40% - Accent1 4 4" xfId="19735" xr:uid="{8D00CCA4-AE6C-4126-950B-2B4C8F1AFC63}"/>
    <cellStyle name="40% - Accent1 4 5" xfId="19736" xr:uid="{189EFA08-A97C-4ABF-A7C2-069504EEE8CB}"/>
    <cellStyle name="40% - Accent1 4_37. RESULTADO NEGOCIOS YOY" xfId="19737" xr:uid="{66302CA9-3A9A-481C-969F-D250F5A0CECE}"/>
    <cellStyle name="40% - Accent1 5" xfId="19738" xr:uid="{259F945E-E406-4C30-8B33-51FC93D39971}"/>
    <cellStyle name="40% - Accent1 5 2" xfId="19739" xr:uid="{267EC7EA-2DC0-42C0-81BE-0A571772A70B}"/>
    <cellStyle name="40% - Accent1 5 3" xfId="19740" xr:uid="{5C014E2E-5EB6-4D4B-A220-E32F8C655ADA}"/>
    <cellStyle name="40% - Accent1 5 4" xfId="19741" xr:uid="{A3FBF999-0734-44A2-B071-9B38F4087C4A}"/>
    <cellStyle name="40% - Accent1 5_37. RESULTADO NEGOCIOS YOY" xfId="19742" xr:uid="{363B531E-06B3-4137-BA1A-B245D7A1030B}"/>
    <cellStyle name="40% - Accent1 6" xfId="19743" xr:uid="{7DBC5EA1-3269-4C5B-B7E6-1E04299DEA84}"/>
    <cellStyle name="40% - Accent1 6 2" xfId="19744" xr:uid="{727BB42C-CE27-4619-A082-CA3A127095D5}"/>
    <cellStyle name="40% - Accent1 6 3" xfId="19745" xr:uid="{667CB034-1BE7-4631-A301-67C740CBFF91}"/>
    <cellStyle name="40% - Accent1 6 4" xfId="19746" xr:uid="{8B02EFB3-73F3-4540-9A1D-5C9CE67A087F}"/>
    <cellStyle name="40% - Accent1 6_37. RESULTADO NEGOCIOS YOY" xfId="19747" xr:uid="{20DF2A38-24AC-4CE5-8CA0-C7DA303AF71F}"/>
    <cellStyle name="40% - Accent1 7" xfId="19748" xr:uid="{08DAF7CD-4915-4751-BB27-D4DBFC701106}"/>
    <cellStyle name="40% - Accent1 7 2" xfId="19749" xr:uid="{E0A48A1B-FF82-4F60-879B-DA9617D90109}"/>
    <cellStyle name="40% - Accent1 7 2 2" xfId="19750" xr:uid="{EA923B3F-2EF2-411B-ABF5-E0DB67FD2790}"/>
    <cellStyle name="40% - Accent1 7 2_37. RESULTADO NEGOCIOS YOY" xfId="19751" xr:uid="{99159310-7E14-4EE9-B3CF-6C35B79E39EE}"/>
    <cellStyle name="40% - Accent1 7 3" xfId="19752" xr:uid="{C710FEA2-26CF-47D0-986E-977270C6345A}"/>
    <cellStyle name="40% - Accent1 7 4" xfId="19753" xr:uid="{9BB9202C-159A-47EB-B9A6-66C0E690B513}"/>
    <cellStyle name="40% - Accent1 7 5" xfId="19754" xr:uid="{579EC60D-47E4-4DB5-84CD-A0171CFA4F72}"/>
    <cellStyle name="40% - Accent1 7_37. RESULTADO NEGOCIOS YOY" xfId="19755" xr:uid="{ACA40C35-4877-4A9E-A30F-60D92A7A46CB}"/>
    <cellStyle name="40% - Accent1 8" xfId="19756" xr:uid="{5D3B52C1-8033-41FD-AF21-ABE6FBAB31AF}"/>
    <cellStyle name="40% - Accent1 8 2" xfId="19757" xr:uid="{26BEF6EA-AD92-47B5-BAE6-A22B7D722B53}"/>
    <cellStyle name="40% - Accent1 8 3" xfId="19758" xr:uid="{B1B1B027-E012-4800-9DE4-975DF42F917E}"/>
    <cellStyle name="40% - Accent1 8 4" xfId="19759" xr:uid="{FA830C02-250A-4F1B-9283-9005B266BB4D}"/>
    <cellStyle name="40% - Accent1 8 5" xfId="19760" xr:uid="{AB931467-6162-4CDA-9D16-FD0B5D08C945}"/>
    <cellStyle name="40% - Accent1 8_37. RESULTADO NEGOCIOS YOY" xfId="19761" xr:uid="{4A5C28D1-30CB-4514-A951-520C6D58A517}"/>
    <cellStyle name="40% - Accent1 9" xfId="19762" xr:uid="{DE0B7997-1F81-406D-B533-72F7D52A7EB8}"/>
    <cellStyle name="40% - Accent1 9 2" xfId="19763" xr:uid="{D0ED8C69-285B-44A5-9D27-35D23E40FD6F}"/>
    <cellStyle name="40% - Accent1 9 3" xfId="19764" xr:uid="{BCE7A40F-282B-4F91-BA4D-0B9800D73ED0}"/>
    <cellStyle name="40% - Accent1 9 4" xfId="19765" xr:uid="{C57B59A4-3ED4-454C-8521-86271B0724FA}"/>
    <cellStyle name="40% - Accent1 9 5" xfId="19766" xr:uid="{08701F17-CDD2-4A58-ADE0-4087243E54B2}"/>
    <cellStyle name="40% - Accent1 9_37. RESULTADO NEGOCIOS YOY" xfId="19767" xr:uid="{FBCF2847-D5C0-4593-83F9-487CFF273D89}"/>
    <cellStyle name="40% - Accent1_Duds_mov_Datos" xfId="19768" xr:uid="{70704520-8C60-471A-98A9-E1DFEA3BFB74}"/>
    <cellStyle name="40% - Accent2" xfId="16" xr:uid="{CD0B29E7-852B-42C2-9D41-13FD84F4E5CE}"/>
    <cellStyle name="40% - Accent2 10" xfId="19770" xr:uid="{355A9008-C4ED-4E58-ACD9-9AFE55B1854F}"/>
    <cellStyle name="40% - Accent2 10 2" xfId="19771" xr:uid="{DCE5FCB0-9499-4AFB-8DCB-487EBAC40B79}"/>
    <cellStyle name="40% - Accent2 10 3" xfId="19772" xr:uid="{2B7BF9D2-3E4E-4CB6-B56E-4A5EC28DE491}"/>
    <cellStyle name="40% - Accent2 10 4" xfId="19773" xr:uid="{44D02C6C-D071-4D25-93F5-DB32BD5E2F10}"/>
    <cellStyle name="40% - Accent2 10_37. RESULTADO NEGOCIOS YOY" xfId="19774" xr:uid="{DE58B29D-F9CC-465A-A0C2-FD53D7B3CABE}"/>
    <cellStyle name="40% - Accent2 11" xfId="19775" xr:uid="{37DA1911-1825-4DB8-9748-882DA2247488}"/>
    <cellStyle name="40% - Accent2 12" xfId="19776" xr:uid="{07C93925-C957-4F80-BBE4-AF13FDFE2E2A}"/>
    <cellStyle name="40% - Accent2 13" xfId="19777" xr:uid="{A61339BE-8C9A-429C-ADC1-C74B4FE8D860}"/>
    <cellStyle name="40% - Accent2 14" xfId="19778" xr:uid="{3B1BCD82-359C-4CF6-A029-A32A871162EE}"/>
    <cellStyle name="40% - Accent2 15" xfId="19779" xr:uid="{2153F5EA-A3D3-4B38-B7A7-752E4DE14C71}"/>
    <cellStyle name="40% - Accent2 16" xfId="19780" xr:uid="{704DE85A-A695-4833-950F-80DF8FFC2D06}"/>
    <cellStyle name="40% - Accent2 17" xfId="19769" xr:uid="{34D98B7E-9B1F-4ABF-B2CC-EBDE36FDFEA1}"/>
    <cellStyle name="40% - Accent2 18" xfId="32870" xr:uid="{E0999B7A-F4BE-4FCE-AAE3-CE908649D7B8}"/>
    <cellStyle name="40% - Accent2 19" xfId="33001" xr:uid="{3A0CB77C-EB66-4156-B6D7-0CAFEC092710}"/>
    <cellStyle name="40% - Accent2 2" xfId="19781" xr:uid="{E159F3EF-E2EB-4214-9A51-05C59F72A8C4}"/>
    <cellStyle name="40% - Accent2 2 10" xfId="19782" xr:uid="{F529EDEE-CEF0-44C1-AA07-8B315202260D}"/>
    <cellStyle name="40% - Accent2 2 11" xfId="19783" xr:uid="{36C1D801-4C6B-4E10-AFF4-491B732C79B9}"/>
    <cellStyle name="40% - Accent2 2 12" xfId="19784" xr:uid="{5C8733AD-3258-4D34-B279-E28B530C2A4D}"/>
    <cellStyle name="40% - Accent2 2 2" xfId="19785" xr:uid="{C3668A9E-8DCF-4E6B-953A-EA6EABD5FDF2}"/>
    <cellStyle name="40% - Accent2 2 2 2" xfId="19786" xr:uid="{4F8AF16B-E3CC-4F9C-A9C8-B321EBF2428A}"/>
    <cellStyle name="40% - Accent2 2 2 3" xfId="19787" xr:uid="{A6923150-AFD3-4639-956F-9870E2960A8A}"/>
    <cellStyle name="40% - Accent2 2 2 4" xfId="19788" xr:uid="{6CD5CDB8-3983-472B-8C15-CE8BC3C0D656}"/>
    <cellStyle name="40% - Accent2 2 2 5" xfId="19789" xr:uid="{C17E28C3-32BF-4830-9175-C2F0B1A3EDD2}"/>
    <cellStyle name="40% - Accent2 2 3" xfId="19790" xr:uid="{45F6D140-166C-47E3-AE8D-6D401666A2BC}"/>
    <cellStyle name="40% - Accent2 2 3 2" xfId="19791" xr:uid="{BB720390-B875-4E90-ACD1-B51962ABCFF7}"/>
    <cellStyle name="40% - Accent2 2 3 3" xfId="19792" xr:uid="{77990C5E-50BB-4CDB-94BB-ACF96901D1CC}"/>
    <cellStyle name="40% - Accent2 2 3 4" xfId="19793" xr:uid="{14257A9B-D899-452F-821F-4874373FD476}"/>
    <cellStyle name="40% - Accent2 2 3_37. RESULTADO NEGOCIOS YOY" xfId="19794" xr:uid="{E473F5C0-C483-4793-B33C-A4FD57EDCDC4}"/>
    <cellStyle name="40% - Accent2 2 4" xfId="19795" xr:uid="{F7AF7997-84C8-43AB-A48D-352CB3248904}"/>
    <cellStyle name="40% - Accent2 2 4 2" xfId="19796" xr:uid="{F6994336-41E4-417B-AA91-3EE7968CD4EB}"/>
    <cellStyle name="40% - Accent2 2 4 3" xfId="19797" xr:uid="{07AF8B83-4789-4230-9A0A-E54158318352}"/>
    <cellStyle name="40% - Accent2 2 4 4" xfId="19798" xr:uid="{7B117D95-9C6A-4F91-AA27-7AADAA7DD827}"/>
    <cellStyle name="40% - Accent2 2 4_37. RESULTADO NEGOCIOS YOY" xfId="19799" xr:uid="{B2579C4E-9348-427F-87B8-372FCC54E3E3}"/>
    <cellStyle name="40% - Accent2 2 5" xfId="19800" xr:uid="{CFD36850-3B2B-43BD-8F24-824EA2B0D7B3}"/>
    <cellStyle name="40% - Accent2 2 5 2" xfId="19801" xr:uid="{FD5C0A91-FB14-4040-A1F6-E502E1453290}"/>
    <cellStyle name="40% - Accent2 2 5 3" xfId="19802" xr:uid="{13791A38-9473-40D8-B762-0BDDFB8C9E81}"/>
    <cellStyle name="40% - Accent2 2 5 4" xfId="19803" xr:uid="{4BA1B47D-2C1C-4E67-BB76-BFB720227C86}"/>
    <cellStyle name="40% - Accent2 2 5_37. RESULTADO NEGOCIOS YOY" xfId="19804" xr:uid="{B4F7BDAE-96E9-4172-A544-C36D15D61437}"/>
    <cellStyle name="40% - Accent2 2 6" xfId="19805" xr:uid="{CF0E474E-3817-4200-9AFE-31212E63AAF7}"/>
    <cellStyle name="40% - Accent2 2 6 2" xfId="19806" xr:uid="{80058720-3A8D-4935-82B8-DA0CACA93FEB}"/>
    <cellStyle name="40% - Accent2 2 6 3" xfId="19807" xr:uid="{66FB801E-A3CA-4C4E-B60F-35081ECFFDBB}"/>
    <cellStyle name="40% - Accent2 2 6 4" xfId="19808" xr:uid="{23CDD2A6-2349-40ED-844C-9EA120A42B73}"/>
    <cellStyle name="40% - Accent2 2 6_37. RESULTADO NEGOCIOS YOY" xfId="19809" xr:uid="{45E53ECC-C321-43B9-97DE-2AD9FDDEF8BC}"/>
    <cellStyle name="40% - Accent2 2 7" xfId="19810" xr:uid="{3D25FD29-9C4E-4660-93FE-446AA6CEB4C3}"/>
    <cellStyle name="40% - Accent2 2 7 2" xfId="19811" xr:uid="{59A6078E-F40D-4C9B-B194-EE8BD5B442B8}"/>
    <cellStyle name="40% - Accent2 2 7 3" xfId="19812" xr:uid="{915F9CFD-3C33-4CAE-9568-C12334B1BF3A}"/>
    <cellStyle name="40% - Accent2 2 7 4" xfId="19813" xr:uid="{13EFA44B-BFD5-41BF-8F96-9679F157FB37}"/>
    <cellStyle name="40% - Accent2 2 7_37. RESULTADO NEGOCIOS YOY" xfId="19814" xr:uid="{80AD3D7D-C479-4CE8-B038-A053FBB9D843}"/>
    <cellStyle name="40% - Accent2 2 8" xfId="19815" xr:uid="{34F169BF-62E2-4BAB-85A5-7DACF8B90BDE}"/>
    <cellStyle name="40% - Accent2 2 9" xfId="19816" xr:uid="{3993AC92-20C5-406F-907C-4132D5D203F5}"/>
    <cellStyle name="40% - Accent2 20" xfId="33036" xr:uid="{FEA1CAAE-F105-4F1E-9561-D20800372AE7}"/>
    <cellStyle name="40% - Accent2 21" xfId="33075" xr:uid="{E87196F1-6579-42CB-98EF-AC408945A75B}"/>
    <cellStyle name="40% - Accent2 3" xfId="19817" xr:uid="{B116C6EE-0E25-4E22-9BBF-05EE7613BB73}"/>
    <cellStyle name="40% - Accent2 3 10" xfId="19818" xr:uid="{F2648347-69AA-462D-A3D6-C8E9098A99AA}"/>
    <cellStyle name="40% - Accent2 3 2" xfId="19819" xr:uid="{E6216AEC-AF5D-4AC9-9865-4C96ACF390BF}"/>
    <cellStyle name="40% - Accent2 3 2 2" xfId="19820" xr:uid="{F6EFEC5E-DF0D-4DF6-8E42-5DF395A72407}"/>
    <cellStyle name="40% - Accent2 3 2 3" xfId="19821" xr:uid="{C18E2B0E-AA01-4A10-B86D-67EA76960842}"/>
    <cellStyle name="40% - Accent2 3 2 4" xfId="19822" xr:uid="{1296DF95-D81E-4E16-BD55-8CC50CF096D8}"/>
    <cellStyle name="40% - Accent2 3 2_37. RESULTADO NEGOCIOS YOY" xfId="19823" xr:uid="{E0CC5DD1-3128-4D3F-AC21-EF96649E963B}"/>
    <cellStyle name="40% - Accent2 3 3" xfId="19824" xr:uid="{F0BAA963-A2A4-4ACC-A377-DF6B18D565FE}"/>
    <cellStyle name="40% - Accent2 3 3 2" xfId="19825" xr:uid="{557129B5-ABDE-44C4-A5CA-A5451DD06BED}"/>
    <cellStyle name="40% - Accent2 3 3 3" xfId="19826" xr:uid="{4AAF1C15-8803-4FF4-BEA4-B25CCB4EFC3E}"/>
    <cellStyle name="40% - Accent2 3 3 4" xfId="19827" xr:uid="{62BC8C11-7A02-41D6-AA7A-E6FD0742C300}"/>
    <cellStyle name="40% - Accent2 3 3 5" xfId="19828" xr:uid="{943B8010-FF94-48A9-AED1-6B6357598140}"/>
    <cellStyle name="40% - Accent2 3 3_37. RESULTADO NEGOCIOS YOY" xfId="19829" xr:uid="{CFDC665C-D684-4C94-A8B5-7E173BFCC9BD}"/>
    <cellStyle name="40% - Accent2 3 4" xfId="19830" xr:uid="{A81CA192-23F5-4A86-A60E-7F501DBCDED4}"/>
    <cellStyle name="40% - Accent2 3 4 2" xfId="19831" xr:uid="{56197AD5-5093-4620-9D9A-E739B0DD756B}"/>
    <cellStyle name="40% - Accent2 3 4 3" xfId="19832" xr:uid="{933F4A14-A6A2-4250-AFB2-EF0524B8A0F9}"/>
    <cellStyle name="40% - Accent2 3 4 4" xfId="19833" xr:uid="{A521471D-FB4C-437F-8376-016CB9C3F3CC}"/>
    <cellStyle name="40% - Accent2 3 4_37. RESULTADO NEGOCIOS YOY" xfId="19834" xr:uid="{FC84AD98-7292-4F18-B6F9-273E6D076CB6}"/>
    <cellStyle name="40% - Accent2 3 5" xfId="19835" xr:uid="{861FBB3B-ED14-4070-A01E-510164D2BCF5}"/>
    <cellStyle name="40% - Accent2 3 5 2" xfId="19836" xr:uid="{C0367EFA-6FB9-4EE7-A977-74321ADB9B23}"/>
    <cellStyle name="40% - Accent2 3 5 3" xfId="19837" xr:uid="{76CE01C0-A665-4C08-BA08-82DE759ADFE6}"/>
    <cellStyle name="40% - Accent2 3 5 4" xfId="19838" xr:uid="{5C8A5D13-2FDA-4DB4-B67D-89C5621547B9}"/>
    <cellStyle name="40% - Accent2 3 5_37. RESULTADO NEGOCIOS YOY" xfId="19839" xr:uid="{CAAA803C-B6FE-4AF1-A37F-12818D47BD52}"/>
    <cellStyle name="40% - Accent2 3 6" xfId="19840" xr:uid="{C5B4863D-3B97-48C1-9CE5-61709410C640}"/>
    <cellStyle name="40% - Accent2 3 7" xfId="19841" xr:uid="{E9B71B5F-5DF1-4771-9941-DA93D36162EA}"/>
    <cellStyle name="40% - Accent2 3 8" xfId="19842" xr:uid="{6447ED3D-F9EB-447A-99FA-B228F4C1B08B}"/>
    <cellStyle name="40% - Accent2 3 9" xfId="19843" xr:uid="{E3B58957-5CA7-42BB-A050-49B7AF008BB0}"/>
    <cellStyle name="40% - Accent2 4" xfId="19844" xr:uid="{570CDE26-8F19-4B29-B088-33767B323B50}"/>
    <cellStyle name="40% - Accent2 4 2" xfId="19845" xr:uid="{529142F6-BE5F-4E80-BE7C-36AE09396A76}"/>
    <cellStyle name="40% - Accent2 4 2 2" xfId="19846" xr:uid="{11F28673-2055-4CC6-9D57-30E8E9155BD1}"/>
    <cellStyle name="40% - Accent2 4 2 3" xfId="19847" xr:uid="{8ABECFCA-DC7B-4843-B5F6-E7A33C2603C8}"/>
    <cellStyle name="40% - Accent2 4 2_37. RESULTADO NEGOCIOS YOY" xfId="19848" xr:uid="{6E78AC39-2EE6-4817-9D91-4E050CFC04B7}"/>
    <cellStyle name="40% - Accent2 4 3" xfId="19849" xr:uid="{BDA0C623-2E52-4222-A17E-EA7697BCA8DA}"/>
    <cellStyle name="40% - Accent2 4 3 2" xfId="19850" xr:uid="{680E98FA-7F60-47A5-A3F7-651493F6C4EC}"/>
    <cellStyle name="40% - Accent2 4 3_37. RESULTADO NEGOCIOS YOY" xfId="19851" xr:uid="{118CC1CD-A93D-4D3F-978E-9902D0266F65}"/>
    <cellStyle name="40% - Accent2 4 4" xfId="19852" xr:uid="{69BE90BF-B661-46DF-9027-B387BB1B74A3}"/>
    <cellStyle name="40% - Accent2 4 5" xfId="19853" xr:uid="{A1F0A30C-8BB3-4E30-B1E2-A9CAFE88C9B9}"/>
    <cellStyle name="40% - Accent2 4_37. RESULTADO NEGOCIOS YOY" xfId="19854" xr:uid="{71DA5E14-E573-43FF-B3BB-88AC28B1650F}"/>
    <cellStyle name="40% - Accent2 5" xfId="19855" xr:uid="{B6CD2BE9-2574-4A05-9705-800AFFF4643D}"/>
    <cellStyle name="40% - Accent2 5 2" xfId="19856" xr:uid="{709275DC-0155-46A7-9CF8-B664CB7D7DE8}"/>
    <cellStyle name="40% - Accent2 5 3" xfId="19857" xr:uid="{1F1BCD6A-66AB-4284-838A-3C588535505C}"/>
    <cellStyle name="40% - Accent2 5 4" xfId="19858" xr:uid="{FF17B957-58DC-441D-93AE-E423014C5DF0}"/>
    <cellStyle name="40% - Accent2 5_37. RESULTADO NEGOCIOS YOY" xfId="19859" xr:uid="{9754EF2A-CDD7-4D37-80F7-F58D3E595997}"/>
    <cellStyle name="40% - Accent2 6" xfId="19860" xr:uid="{87D256CC-0786-4467-AFBD-9539877241D1}"/>
    <cellStyle name="40% - Accent2 6 2" xfId="19861" xr:uid="{AF03ADE7-F9C4-4778-B52D-F2648E1F6DC8}"/>
    <cellStyle name="40% - Accent2 6 3" xfId="19862" xr:uid="{E44D29C6-AD1A-42B0-8F95-6361DD774474}"/>
    <cellStyle name="40% - Accent2 6 4" xfId="19863" xr:uid="{1828CAD3-7F77-4D67-8CBA-DC064B232F8F}"/>
    <cellStyle name="40% - Accent2 6_37. RESULTADO NEGOCIOS YOY" xfId="19864" xr:uid="{5489A846-87F5-4D05-AA82-980043914E7E}"/>
    <cellStyle name="40% - Accent2 7" xfId="19865" xr:uid="{22B118BF-F2F2-4E01-82FF-4C9DF4D5CD17}"/>
    <cellStyle name="40% - Accent2 7 2" xfId="19866" xr:uid="{7E104DB6-AE89-458F-A8CF-A061B9E51476}"/>
    <cellStyle name="40% - Accent2 7 2 2" xfId="19867" xr:uid="{1359E85D-517A-4EC4-B363-44BA79320657}"/>
    <cellStyle name="40% - Accent2 7 2_37. RESULTADO NEGOCIOS YOY" xfId="19868" xr:uid="{AD940582-B1B8-45A4-AE4B-7CA0170E78B7}"/>
    <cellStyle name="40% - Accent2 7 3" xfId="19869" xr:uid="{E920219F-DDA1-4074-8AE9-3168B3335746}"/>
    <cellStyle name="40% - Accent2 7 4" xfId="19870" xr:uid="{2A0A223F-8F8C-445E-9A11-F862BCEF86C0}"/>
    <cellStyle name="40% - Accent2 7 5" xfId="19871" xr:uid="{01A730FD-989A-45B3-9159-F6A021D69AF1}"/>
    <cellStyle name="40% - Accent2 7_37. RESULTADO NEGOCIOS YOY" xfId="19872" xr:uid="{6DA54EC1-76D8-45ED-8FED-D06083A5F417}"/>
    <cellStyle name="40% - Accent2 8" xfId="19873" xr:uid="{A28E1977-247A-4BD7-9E78-D611D4AADD3D}"/>
    <cellStyle name="40% - Accent2 8 2" xfId="19874" xr:uid="{C5D12E6C-F2CB-4410-84FE-4FCACD57BCD1}"/>
    <cellStyle name="40% - Accent2 8 3" xfId="19875" xr:uid="{7F6E74B5-C960-482B-ACA4-262193D0C304}"/>
    <cellStyle name="40% - Accent2 8 4" xfId="19876" xr:uid="{8C64CEDB-0A80-4C93-9E20-FCD7709E5277}"/>
    <cellStyle name="40% - Accent2 8 5" xfId="19877" xr:uid="{1C2E820E-B296-467B-A781-AF314FEAA5C8}"/>
    <cellStyle name="40% - Accent2 8_37. RESULTADO NEGOCIOS YOY" xfId="19878" xr:uid="{092E95FD-D881-49D2-9C0C-452851F3342C}"/>
    <cellStyle name="40% - Accent2 9" xfId="19879" xr:uid="{F3AB3372-E871-41A8-A304-717139E45E88}"/>
    <cellStyle name="40% - Accent2 9 2" xfId="19880" xr:uid="{7F965C85-5F27-4869-A637-F65BE7822E01}"/>
    <cellStyle name="40% - Accent2 9 3" xfId="19881" xr:uid="{8DD6BB57-026A-4FD1-A383-662C611B06CC}"/>
    <cellStyle name="40% - Accent2 9 4" xfId="19882" xr:uid="{0DFEFC5D-E991-4A1B-8341-D1DF62CBD4BC}"/>
    <cellStyle name="40% - Accent2 9_37. RESULTADO NEGOCIOS YOY" xfId="19883" xr:uid="{7CAB03E5-E2EF-4471-9ADB-75194636ABD3}"/>
    <cellStyle name="40% - Accent2_Duds_mov_Datos" xfId="19884" xr:uid="{1C0B43CF-CAA8-4A37-A73F-ACB70AE8A81C}"/>
    <cellStyle name="40% - Accent3" xfId="17" xr:uid="{4585AF8E-2C68-4743-8027-3FC5E6DD507D}"/>
    <cellStyle name="40% - Accent3 10" xfId="19886" xr:uid="{2F0B427B-6E69-4649-9DC9-3C5F4B4B96C6}"/>
    <cellStyle name="40% - Accent3 10 2" xfId="19887" xr:uid="{1528DF48-99D5-44D9-9504-A7E3E91C04D1}"/>
    <cellStyle name="40% - Accent3 10 3" xfId="19888" xr:uid="{71949D92-C729-4405-841A-CF72601D9AE0}"/>
    <cellStyle name="40% - Accent3 10 4" xfId="19889" xr:uid="{BF593006-F7FE-4875-9B52-85E5B73403D5}"/>
    <cellStyle name="40% - Accent3 10_37. RESULTADO NEGOCIOS YOY" xfId="19890" xr:uid="{37CCAA30-711E-4A65-BB23-5CED3CDC25FE}"/>
    <cellStyle name="40% - Accent3 11" xfId="19891" xr:uid="{7EB09223-CE76-416A-9CEE-838B286FBBEB}"/>
    <cellStyle name="40% - Accent3 12" xfId="19892" xr:uid="{B1B49C30-87DA-4738-8DBA-3B992700E9CC}"/>
    <cellStyle name="40% - Accent3 13" xfId="19893" xr:uid="{0F96FBFE-68D6-452C-8535-10EAE84D8B39}"/>
    <cellStyle name="40% - Accent3 14" xfId="19894" xr:uid="{76B472A1-B675-41D9-8F22-13E702F5858E}"/>
    <cellStyle name="40% - Accent3 15" xfId="19895" xr:uid="{7348443F-E82E-402A-BE13-EE85A0D7B852}"/>
    <cellStyle name="40% - Accent3 16" xfId="19896" xr:uid="{460E9DA5-6446-4394-9798-3AE9B57344A5}"/>
    <cellStyle name="40% - Accent3 17" xfId="19885" xr:uid="{664607AF-8B28-4B06-9104-1F128BFBDB85}"/>
    <cellStyle name="40% - Accent3 18" xfId="32871" xr:uid="{287E001D-5243-482C-B04C-F08D7BCBF44E}"/>
    <cellStyle name="40% - Accent3 19" xfId="33000" xr:uid="{C7CA1630-6F66-4BFD-9EFC-039A0B9B8A73}"/>
    <cellStyle name="40% - Accent3 2" xfId="19897" xr:uid="{C1A97C84-47BF-4582-B67C-1EEFAF975FF8}"/>
    <cellStyle name="40% - Accent3 2 10" xfId="19898" xr:uid="{6A6AB6E4-6178-4703-96CE-88CAD055FAE7}"/>
    <cellStyle name="40% - Accent3 2 11" xfId="19899" xr:uid="{80F5988D-7A2C-4863-A3EA-2EBE4954D273}"/>
    <cellStyle name="40% - Accent3 2 12" xfId="19900" xr:uid="{D5C9B35E-8410-4BD2-822B-9111AFB9D651}"/>
    <cellStyle name="40% - Accent3 2 2" xfId="19901" xr:uid="{21D685AE-5EDE-40BA-B98F-AD3EB7980B86}"/>
    <cellStyle name="40% - Accent3 2 2 2" xfId="19902" xr:uid="{6C10F441-E36D-498E-9820-3E9A71BE4BE9}"/>
    <cellStyle name="40% - Accent3 2 2 3" xfId="19903" xr:uid="{B0BAF2AC-D3AC-4F94-A9D8-C1659BF055BA}"/>
    <cellStyle name="40% - Accent3 2 2 4" xfId="19904" xr:uid="{9E59485C-3946-4C32-AEDE-E1C08B0B7EB4}"/>
    <cellStyle name="40% - Accent3 2 2 5" xfId="19905" xr:uid="{EDDA7D22-154B-4003-974B-29FBF6F5938A}"/>
    <cellStyle name="40% - Accent3 2 3" xfId="19906" xr:uid="{C899865F-67B1-46D4-9AF1-89A8486532BB}"/>
    <cellStyle name="40% - Accent3 2 3 2" xfId="19907" xr:uid="{9C92E721-37FD-41D7-B83B-B8A92A4839FB}"/>
    <cellStyle name="40% - Accent3 2 3 3" xfId="19908" xr:uid="{97DDAFDB-6807-4601-983A-7F6DC75D0952}"/>
    <cellStyle name="40% - Accent3 2 3 4" xfId="19909" xr:uid="{94239215-C92C-47B6-9488-0A6661DF1A88}"/>
    <cellStyle name="40% - Accent3 2 3_37. RESULTADO NEGOCIOS YOY" xfId="19910" xr:uid="{7B201881-87F2-4D76-B423-F728C1496ABE}"/>
    <cellStyle name="40% - Accent3 2 4" xfId="19911" xr:uid="{0584A1C6-DFF2-4130-BDA7-C34D13180C3B}"/>
    <cellStyle name="40% - Accent3 2 4 2" xfId="19912" xr:uid="{AE3C5896-AD4D-4922-8936-6F9E8BB544C6}"/>
    <cellStyle name="40% - Accent3 2 4 3" xfId="19913" xr:uid="{FA2AF78C-D390-4DD0-98B5-88202631E2D8}"/>
    <cellStyle name="40% - Accent3 2 4 4" xfId="19914" xr:uid="{DB94539B-D16C-4A3A-ABB9-1FA850979C6A}"/>
    <cellStyle name="40% - Accent3 2 4_37. RESULTADO NEGOCIOS YOY" xfId="19915" xr:uid="{2530D98A-8071-4B04-9394-46BA343C6105}"/>
    <cellStyle name="40% - Accent3 2 5" xfId="19916" xr:uid="{30DDDF0C-E273-4C56-8AD4-FB637A2D47A4}"/>
    <cellStyle name="40% - Accent3 2 5 2" xfId="19917" xr:uid="{9CB8CED1-9A33-4398-86BC-A796029C7C59}"/>
    <cellStyle name="40% - Accent3 2 5 3" xfId="19918" xr:uid="{01A465FA-03E3-4F54-AD74-95CECC9D1BEE}"/>
    <cellStyle name="40% - Accent3 2 5 4" xfId="19919" xr:uid="{ACE83875-042D-46DB-8C2B-C6E195BFE955}"/>
    <cellStyle name="40% - Accent3 2 5_37. RESULTADO NEGOCIOS YOY" xfId="19920" xr:uid="{C3CF17DE-1D65-42A9-8A93-836E213EA061}"/>
    <cellStyle name="40% - Accent3 2 6" xfId="19921" xr:uid="{738E61AE-0D10-4021-8903-19D9D795DB38}"/>
    <cellStyle name="40% - Accent3 2 6 2" xfId="19922" xr:uid="{10767608-AF16-4D40-B050-D36B2FE05752}"/>
    <cellStyle name="40% - Accent3 2 6 3" xfId="19923" xr:uid="{2E1BA109-0B2C-4536-A31D-864D66874388}"/>
    <cellStyle name="40% - Accent3 2 6 4" xfId="19924" xr:uid="{C4E65F3E-F4DF-4CC6-98A4-9E6E04B347D8}"/>
    <cellStyle name="40% - Accent3 2 6_37. RESULTADO NEGOCIOS YOY" xfId="19925" xr:uid="{CE6A8EBE-16B1-4AA5-BC64-F511DE4F352E}"/>
    <cellStyle name="40% - Accent3 2 7" xfId="19926" xr:uid="{2C734952-2C77-4BC1-8E47-0D9989B71E42}"/>
    <cellStyle name="40% - Accent3 2 7 2" xfId="19927" xr:uid="{F32C62BB-F5FC-44B1-A946-1A1C8BAAD4F5}"/>
    <cellStyle name="40% - Accent3 2 7 3" xfId="19928" xr:uid="{6F811013-7CD3-435A-BDCB-1254228FCDE1}"/>
    <cellStyle name="40% - Accent3 2 7 4" xfId="19929" xr:uid="{DB53DD35-E7EB-4E12-826A-2612FDDC99CC}"/>
    <cellStyle name="40% - Accent3 2 7_37. RESULTADO NEGOCIOS YOY" xfId="19930" xr:uid="{2D7FBC06-8320-4CDA-86D8-EDFE910F5795}"/>
    <cellStyle name="40% - Accent3 2 8" xfId="19931" xr:uid="{F17B0AA0-A998-4E13-9FAF-177C77BACC51}"/>
    <cellStyle name="40% - Accent3 2 9" xfId="19932" xr:uid="{82794650-5D88-4E9B-91D8-0898F6F51D62}"/>
    <cellStyle name="40% - Accent3 20" xfId="33034" xr:uid="{AB663E30-AD88-4335-855F-423ECF72C72D}"/>
    <cellStyle name="40% - Accent3 21" xfId="33074" xr:uid="{82892056-260A-42AB-BD45-7CD0126B7DB4}"/>
    <cellStyle name="40% - Accent3 3" xfId="19933" xr:uid="{8B8878D6-380B-4605-B491-62090041105D}"/>
    <cellStyle name="40% - Accent3 3 10" xfId="19934" xr:uid="{017347B6-1812-4933-84CB-08DE2F1F69BF}"/>
    <cellStyle name="40% - Accent3 3 2" xfId="19935" xr:uid="{D01A5583-D016-4799-8A6B-15228C7404BE}"/>
    <cellStyle name="40% - Accent3 3 2 2" xfId="19936" xr:uid="{A73C1652-1869-4E74-B360-00B6305BF88E}"/>
    <cellStyle name="40% - Accent3 3 2 3" xfId="19937" xr:uid="{6C4D37F5-E054-49C5-A972-C1778EE5A74A}"/>
    <cellStyle name="40% - Accent3 3 2 4" xfId="19938" xr:uid="{18F44DC1-069E-4ED0-9C69-80832B7D2D80}"/>
    <cellStyle name="40% - Accent3 3 2_37. RESULTADO NEGOCIOS YOY" xfId="19939" xr:uid="{A3253AD1-A3D6-41B3-876B-A50FFF3119F1}"/>
    <cellStyle name="40% - Accent3 3 3" xfId="19940" xr:uid="{58D90BB8-CAAF-48BF-9E72-8DC1CA61A3D5}"/>
    <cellStyle name="40% - Accent3 3 3 2" xfId="19941" xr:uid="{33EB4188-54CD-4CF9-A664-D9E91295D8AE}"/>
    <cellStyle name="40% - Accent3 3 3 3" xfId="19942" xr:uid="{8D087001-8E0B-49EF-A0E5-8E0F93DA13C3}"/>
    <cellStyle name="40% - Accent3 3 3 4" xfId="19943" xr:uid="{AD235F9D-77D8-4DB1-A658-58908909CC15}"/>
    <cellStyle name="40% - Accent3 3 3 5" xfId="19944" xr:uid="{37084FC7-0142-4615-BE92-49CFD2BE3119}"/>
    <cellStyle name="40% - Accent3 3 3_37. RESULTADO NEGOCIOS YOY" xfId="19945" xr:uid="{3AF4E53E-A904-472B-A884-5B8A69329FEA}"/>
    <cellStyle name="40% - Accent3 3 4" xfId="19946" xr:uid="{9462566F-E76D-4A9F-BB19-3716AB526649}"/>
    <cellStyle name="40% - Accent3 3 4 2" xfId="19947" xr:uid="{7F952920-D90B-499F-8B82-B81798C5B050}"/>
    <cellStyle name="40% - Accent3 3 4 3" xfId="19948" xr:uid="{657510F6-99E3-4568-ABD3-19C8CBE7DCF8}"/>
    <cellStyle name="40% - Accent3 3 4 4" xfId="19949" xr:uid="{4215D534-6EA1-4A88-814E-7F1F01889902}"/>
    <cellStyle name="40% - Accent3 3 4_37. RESULTADO NEGOCIOS YOY" xfId="19950" xr:uid="{B87E9E70-6D98-42B1-819D-C7199E40AEEC}"/>
    <cellStyle name="40% - Accent3 3 5" xfId="19951" xr:uid="{26C1FE59-BA33-4D24-A456-53A627878B12}"/>
    <cellStyle name="40% - Accent3 3 5 2" xfId="19952" xr:uid="{A5CEA51F-A8CC-4FA0-BB03-37A60626E383}"/>
    <cellStyle name="40% - Accent3 3 5 3" xfId="19953" xr:uid="{ED5A7A83-4C40-4909-BC09-1BAD5DC10344}"/>
    <cellStyle name="40% - Accent3 3 5 4" xfId="19954" xr:uid="{60F16D50-394F-4D3F-B4AA-9383A49CDAB1}"/>
    <cellStyle name="40% - Accent3 3 5_37. RESULTADO NEGOCIOS YOY" xfId="19955" xr:uid="{88649F13-87B8-4572-BE50-98F79CB09800}"/>
    <cellStyle name="40% - Accent3 3 6" xfId="19956" xr:uid="{9C908B8A-C00E-400E-80B2-61FA622F7636}"/>
    <cellStyle name="40% - Accent3 3 7" xfId="19957" xr:uid="{296240D5-17A9-479D-A17B-B5CF9A5756A2}"/>
    <cellStyle name="40% - Accent3 3 8" xfId="19958" xr:uid="{E935C8A5-53EE-4C3E-B87C-D8A03B2B5D1E}"/>
    <cellStyle name="40% - Accent3 3 9" xfId="19959" xr:uid="{DAA34FF2-F2B6-44B3-83D3-0CE77B28BE22}"/>
    <cellStyle name="40% - Accent3 4" xfId="19960" xr:uid="{7DA3DE89-687D-4187-84C2-7D5993BCCF6F}"/>
    <cellStyle name="40% - Accent3 4 2" xfId="19961" xr:uid="{B411768C-539A-419F-BA04-8286361D46A6}"/>
    <cellStyle name="40% - Accent3 4 2 2" xfId="19962" xr:uid="{6ED87B37-A9FE-4FFC-A4FB-12692CA0A157}"/>
    <cellStyle name="40% - Accent3 4 2 3" xfId="19963" xr:uid="{A1F011B4-AC40-4F76-8F41-CD3F95A9FBFB}"/>
    <cellStyle name="40% - Accent3 4 2_37. RESULTADO NEGOCIOS YOY" xfId="19964" xr:uid="{A8E09809-3301-4284-94EC-9B54C1795726}"/>
    <cellStyle name="40% - Accent3 4 3" xfId="19965" xr:uid="{BF343629-ADA3-4114-ACB1-473CFE62DB33}"/>
    <cellStyle name="40% - Accent3 4 3 2" xfId="19966" xr:uid="{760CF39C-71EE-4606-B067-364FAD263DBB}"/>
    <cellStyle name="40% - Accent3 4 3_37. RESULTADO NEGOCIOS YOY" xfId="19967" xr:uid="{69B87427-52D5-42FF-9B01-721A5547A33E}"/>
    <cellStyle name="40% - Accent3 4 4" xfId="19968" xr:uid="{AF7CDF5E-D3D4-41DC-8B49-0D9364515FB4}"/>
    <cellStyle name="40% - Accent3 4 5" xfId="19969" xr:uid="{DFCD090B-7AD2-4B1F-9C95-5F95FD78C443}"/>
    <cellStyle name="40% - Accent3 4_37. RESULTADO NEGOCIOS YOY" xfId="19970" xr:uid="{2B5421F2-CA92-455C-BB61-351825F620B7}"/>
    <cellStyle name="40% - Accent3 5" xfId="19971" xr:uid="{AEFC2BFD-0683-4B28-9D84-E1673C5F9DB2}"/>
    <cellStyle name="40% - Accent3 5 2" xfId="19972" xr:uid="{EC286B54-9883-4D92-98B1-02F8632DB9CC}"/>
    <cellStyle name="40% - Accent3 5 3" xfId="19973" xr:uid="{7478CAE0-B30A-4B6F-B237-3B855CB52962}"/>
    <cellStyle name="40% - Accent3 5 4" xfId="19974" xr:uid="{18F3CD85-2182-4473-BB01-D4B22BD68811}"/>
    <cellStyle name="40% - Accent3 5_37. RESULTADO NEGOCIOS YOY" xfId="19975" xr:uid="{09F70CEF-FFFE-4E36-AA63-931E120CD887}"/>
    <cellStyle name="40% - Accent3 6" xfId="19976" xr:uid="{C8394199-7859-4890-93A8-3BBC8890053C}"/>
    <cellStyle name="40% - Accent3 6 2" xfId="19977" xr:uid="{10D2BCAA-094D-4C1A-8FE0-34240483A589}"/>
    <cellStyle name="40% - Accent3 6 3" xfId="19978" xr:uid="{7801B309-ECBA-49A9-86AD-B63109510889}"/>
    <cellStyle name="40% - Accent3 6 4" xfId="19979" xr:uid="{2D7A6569-40C6-4903-B7B4-F44448ECD61F}"/>
    <cellStyle name="40% - Accent3 6_37. RESULTADO NEGOCIOS YOY" xfId="19980" xr:uid="{03AD25B5-1E9B-4A4A-9C09-73C4257F36A7}"/>
    <cellStyle name="40% - Accent3 7" xfId="19981" xr:uid="{839184AF-DEED-439E-BF5A-93899E898FE8}"/>
    <cellStyle name="40% - Accent3 7 2" xfId="19982" xr:uid="{65545576-9405-49BE-AA8E-58F58514A60F}"/>
    <cellStyle name="40% - Accent3 7 2 2" xfId="19983" xr:uid="{CE6CBE07-AFB2-41E2-8469-D227FC501AA7}"/>
    <cellStyle name="40% - Accent3 7 2_37. RESULTADO NEGOCIOS YOY" xfId="19984" xr:uid="{0D3B1106-ED74-4024-804A-9CCC608D2BB0}"/>
    <cellStyle name="40% - Accent3 7 3" xfId="19985" xr:uid="{0077EA4D-4CAA-41E1-9EF9-870A4DA535C4}"/>
    <cellStyle name="40% - Accent3 7 4" xfId="19986" xr:uid="{452F8FB0-EF20-420E-AFA8-EBEEC9CC44D3}"/>
    <cellStyle name="40% - Accent3 7 5" xfId="19987" xr:uid="{6A01C12E-EAAF-430E-B46A-D8B17916F365}"/>
    <cellStyle name="40% - Accent3 7_37. RESULTADO NEGOCIOS YOY" xfId="19988" xr:uid="{9E9DB4B2-FAF8-46E1-B987-4DCE50DBDB8B}"/>
    <cellStyle name="40% - Accent3 8" xfId="19989" xr:uid="{F5939E32-FF5F-4D7D-BBEB-ACFE6D32DE74}"/>
    <cellStyle name="40% - Accent3 8 2" xfId="19990" xr:uid="{755EC849-D76B-49EF-B124-1466FF073FD8}"/>
    <cellStyle name="40% - Accent3 8 3" xfId="19991" xr:uid="{7F917B0A-0CF7-41C9-A860-311F19A00C26}"/>
    <cellStyle name="40% - Accent3 8 4" xfId="19992" xr:uid="{793ECB35-FB58-4705-AA96-E67463EE904D}"/>
    <cellStyle name="40% - Accent3 8 5" xfId="19993" xr:uid="{D106E409-50B2-426B-9D8E-9E25169829FC}"/>
    <cellStyle name="40% - Accent3 8_37. RESULTADO NEGOCIOS YOY" xfId="19994" xr:uid="{8920A0E0-3579-4460-9708-F51EED504818}"/>
    <cellStyle name="40% - Accent3 9" xfId="19995" xr:uid="{D20FC930-D4DC-4B23-B9C9-C0640F2C7BF8}"/>
    <cellStyle name="40% - Accent3 9 2" xfId="19996" xr:uid="{53CACCDB-B8B0-4CF6-97BB-11F4E2EA608E}"/>
    <cellStyle name="40% - Accent3 9 3" xfId="19997" xr:uid="{2220C3E6-3469-4402-B4D0-E700D33F0B99}"/>
    <cellStyle name="40% - Accent3 9 4" xfId="19998" xr:uid="{2AE7F960-BCFE-4164-8698-6DC7AE4F8F26}"/>
    <cellStyle name="40% - Accent3 9_37. RESULTADO NEGOCIOS YOY" xfId="19999" xr:uid="{815BCAA9-93EE-434B-A620-1E1F2B1E1294}"/>
    <cellStyle name="40% - Accent4" xfId="18" xr:uid="{FD45F1DE-7F56-4E95-BEB4-0048B4E557B6}"/>
    <cellStyle name="40% - Accent4 10" xfId="20001" xr:uid="{253BE1B8-3503-4814-ADCA-9C2EE3AF4091}"/>
    <cellStyle name="40% - Accent4 10 2" xfId="20002" xr:uid="{C0193874-B565-46AC-B1E7-91CFBFE102B5}"/>
    <cellStyle name="40% - Accent4 10 3" xfId="20003" xr:uid="{A46C1D73-4F44-42D6-B119-349F3585CEF9}"/>
    <cellStyle name="40% - Accent4 10 4" xfId="20004" xr:uid="{9A6966FF-8CBD-472C-B794-20443D6DDF4F}"/>
    <cellStyle name="40% - Accent4 10_37. RESULTADO NEGOCIOS YOY" xfId="20005" xr:uid="{1C569060-C41B-4D90-8E85-11F4F18E636D}"/>
    <cellStyle name="40% - Accent4 11" xfId="20006" xr:uid="{9B5A99CD-4E12-4BCD-AEAB-C37757B26D53}"/>
    <cellStyle name="40% - Accent4 12" xfId="20007" xr:uid="{C7276FD3-FB52-4A8D-8F34-4D2D1FDB35D2}"/>
    <cellStyle name="40% - Accent4 13" xfId="20008" xr:uid="{AADA287A-AB54-401B-8415-F8E09D4336D3}"/>
    <cellStyle name="40% - Accent4 14" xfId="20009" xr:uid="{2528A996-1FE7-41A2-A2DF-73D5181AC7D9}"/>
    <cellStyle name="40% - Accent4 15" xfId="20010" xr:uid="{FD1FB0F0-D16A-4BA9-8B02-6CE98E010314}"/>
    <cellStyle name="40% - Accent4 16" xfId="20011" xr:uid="{07D3EFBF-6D80-44D5-B20D-08AA54257D03}"/>
    <cellStyle name="40% - Accent4 17" xfId="20000" xr:uid="{61D7EE8F-DF04-4F2B-885C-884B94A8B337}"/>
    <cellStyle name="40% - Accent4 18" xfId="32872" xr:uid="{2B75FF2E-EBA8-4D2E-9119-4D17E036F922}"/>
    <cellStyle name="40% - Accent4 19" xfId="32999" xr:uid="{B8FDC432-6F53-4E86-A7D6-C8E6BC1DE346}"/>
    <cellStyle name="40% - Accent4 2" xfId="20012" xr:uid="{51277E54-CCA3-4D68-8DA5-2DB73BF49939}"/>
    <cellStyle name="40% - Accent4 2 10" xfId="20013" xr:uid="{DFC7F5F4-0E98-4BEC-8CB5-D01608C8BD56}"/>
    <cellStyle name="40% - Accent4 2 11" xfId="20014" xr:uid="{4F99FC83-BCE6-47CC-99B2-B9D5036C325A}"/>
    <cellStyle name="40% - Accent4 2 12" xfId="20015" xr:uid="{4B8C0A42-9719-4629-9ACD-31D80F1B0001}"/>
    <cellStyle name="40% - Accent4 2 2" xfId="20016" xr:uid="{716B2AE1-7972-4573-96E0-0BD409C45EF3}"/>
    <cellStyle name="40% - Accent4 2 2 2" xfId="20017" xr:uid="{324BEFDB-5DFD-462C-91AE-C7D3F0B22C7E}"/>
    <cellStyle name="40% - Accent4 2 2 3" xfId="20018" xr:uid="{7D8CC01B-118F-4310-96B4-EB51FFBF37C1}"/>
    <cellStyle name="40% - Accent4 2 2 4" xfId="20019" xr:uid="{3DF17371-0EAC-4D85-B1BB-424CB2C3994F}"/>
    <cellStyle name="40% - Accent4 2 2 5" xfId="20020" xr:uid="{D9B84857-C7A2-4896-A7DB-D09C5F4B55C7}"/>
    <cellStyle name="40% - Accent4 2 3" xfId="20021" xr:uid="{279583F2-92D5-4074-8827-B8193DA9BC43}"/>
    <cellStyle name="40% - Accent4 2 3 2" xfId="20022" xr:uid="{6148B9AE-DA08-4A34-B763-DAF63120A88A}"/>
    <cellStyle name="40% - Accent4 2 3 3" xfId="20023" xr:uid="{2D3EB7AA-814C-4369-88DE-CC46F0CFF135}"/>
    <cellStyle name="40% - Accent4 2 3 4" xfId="20024" xr:uid="{28091AA5-EC09-4B9C-8A1D-5D4DF1F930B4}"/>
    <cellStyle name="40% - Accent4 2 3_37. RESULTADO NEGOCIOS YOY" xfId="20025" xr:uid="{4F25EFCC-F7D8-49E7-9E18-5BDD89644616}"/>
    <cellStyle name="40% - Accent4 2 4" xfId="20026" xr:uid="{A452B2C2-6A40-412E-8084-90AA5125FC2B}"/>
    <cellStyle name="40% - Accent4 2 4 2" xfId="20027" xr:uid="{A1F231AB-AEF5-45E1-AB5F-728D7EB32C33}"/>
    <cellStyle name="40% - Accent4 2 4 3" xfId="20028" xr:uid="{880B0227-ED97-4181-8D61-B9E8B9A8AD01}"/>
    <cellStyle name="40% - Accent4 2 4 4" xfId="20029" xr:uid="{3A5ED7A6-4B11-4728-AF70-EE786ECCBE3C}"/>
    <cellStyle name="40% - Accent4 2 4_37. RESULTADO NEGOCIOS YOY" xfId="20030" xr:uid="{700FF6D6-5360-456C-B173-462C0E3FAC6F}"/>
    <cellStyle name="40% - Accent4 2 5" xfId="20031" xr:uid="{7943A8BC-E411-4C36-9048-D763DFDB2F2A}"/>
    <cellStyle name="40% - Accent4 2 5 2" xfId="20032" xr:uid="{22AE60DC-09EF-4DAB-B0D1-CFB924EBBEBD}"/>
    <cellStyle name="40% - Accent4 2 5 3" xfId="20033" xr:uid="{4F1C4848-9122-40FB-AD13-D81A3B3BA6CD}"/>
    <cellStyle name="40% - Accent4 2 5 4" xfId="20034" xr:uid="{794D1B67-4F51-4BF0-945E-56230B8766BD}"/>
    <cellStyle name="40% - Accent4 2 5_37. RESULTADO NEGOCIOS YOY" xfId="20035" xr:uid="{33AF98D2-38C7-448B-9CB0-F76229D83957}"/>
    <cellStyle name="40% - Accent4 2 6" xfId="20036" xr:uid="{41C300A2-485A-43EC-A2D8-0EE92F4A04F6}"/>
    <cellStyle name="40% - Accent4 2 6 2" xfId="20037" xr:uid="{89022719-62DF-4431-A534-DC7B4AF603D5}"/>
    <cellStyle name="40% - Accent4 2 6 3" xfId="20038" xr:uid="{3BCA82B0-D5F8-4D76-BDEE-820A930324A9}"/>
    <cellStyle name="40% - Accent4 2 6 4" xfId="20039" xr:uid="{8D7A5468-CA7E-4998-B9E8-47C240E7BA87}"/>
    <cellStyle name="40% - Accent4 2 6_37. RESULTADO NEGOCIOS YOY" xfId="20040" xr:uid="{0209243D-082B-42E3-ABEF-97021D68F6E7}"/>
    <cellStyle name="40% - Accent4 2 7" xfId="20041" xr:uid="{61E62C96-81C4-4F29-8F8E-DB7391497941}"/>
    <cellStyle name="40% - Accent4 2 7 2" xfId="20042" xr:uid="{1BC39F18-ABD7-49DC-8D4C-75DDA40B2060}"/>
    <cellStyle name="40% - Accent4 2 7 3" xfId="20043" xr:uid="{D8402C52-9384-4312-A025-797BA61D5A30}"/>
    <cellStyle name="40% - Accent4 2 7 4" xfId="20044" xr:uid="{1BDD0ABB-CEB6-42EF-B63A-01A5E27DFDE7}"/>
    <cellStyle name="40% - Accent4 2 7_37. RESULTADO NEGOCIOS YOY" xfId="20045" xr:uid="{9C278E58-D2D8-4CC2-9A9D-390F04B3EA47}"/>
    <cellStyle name="40% - Accent4 2 8" xfId="20046" xr:uid="{679711D3-F488-43E0-A7B2-ED85AEAEA023}"/>
    <cellStyle name="40% - Accent4 2 9" xfId="20047" xr:uid="{2043A6A0-C1B5-43A9-80A3-7F7F6EE5813A}"/>
    <cellStyle name="40% - Accent4 20" xfId="33035" xr:uid="{F14F7BE6-D439-4716-999A-34C1BCDD1E0F}"/>
    <cellStyle name="40% - Accent4 21" xfId="33073" xr:uid="{19816EA9-1EF9-4923-B24A-9E4B9DF5085C}"/>
    <cellStyle name="40% - Accent4 3" xfId="20048" xr:uid="{97BB0171-4EBB-431B-A4B6-882FE8C3DBE8}"/>
    <cellStyle name="40% - Accent4 3 10" xfId="20049" xr:uid="{6905F807-5A0B-4490-BE06-21414BBD7BCD}"/>
    <cellStyle name="40% - Accent4 3 2" xfId="20050" xr:uid="{175A9C00-EBFD-4465-9406-45A7AA0AE2C0}"/>
    <cellStyle name="40% - Accent4 3 2 2" xfId="20051" xr:uid="{3979ADD0-D9C3-4306-9954-BD37631E5C91}"/>
    <cellStyle name="40% - Accent4 3 2 3" xfId="20052" xr:uid="{D4CBD279-B2DC-4775-9432-E5456CB0D721}"/>
    <cellStyle name="40% - Accent4 3 2 4" xfId="20053" xr:uid="{171B7E5B-2909-40CF-B02C-C3D40EE4B66D}"/>
    <cellStyle name="40% - Accent4 3 2_37. RESULTADO NEGOCIOS YOY" xfId="20054" xr:uid="{11FB80F1-D2EB-492A-8EC1-8BEEA8D342E3}"/>
    <cellStyle name="40% - Accent4 3 3" xfId="20055" xr:uid="{A30FE9A3-B730-4592-8DB1-BBDAE3F7E764}"/>
    <cellStyle name="40% - Accent4 3 3 2" xfId="20056" xr:uid="{15831115-F1E4-4EFD-BD9E-E5B10FDDCF23}"/>
    <cellStyle name="40% - Accent4 3 3 3" xfId="20057" xr:uid="{0020A76A-AB61-40B4-80EE-6230E07F7252}"/>
    <cellStyle name="40% - Accent4 3 3 4" xfId="20058" xr:uid="{8A5FD2BC-CF9F-435F-8E84-46BC2374EE15}"/>
    <cellStyle name="40% - Accent4 3 3 5" xfId="20059" xr:uid="{B6566C8E-503A-4BC5-897E-134483E80A5C}"/>
    <cellStyle name="40% - Accent4 3 3_37. RESULTADO NEGOCIOS YOY" xfId="20060" xr:uid="{B6A519E2-D806-4984-9AED-BD1F713BD788}"/>
    <cellStyle name="40% - Accent4 3 4" xfId="20061" xr:uid="{5FA0BD33-7872-4A92-ADDD-74F9D7B919E9}"/>
    <cellStyle name="40% - Accent4 3 4 2" xfId="20062" xr:uid="{DD51961A-67C1-46E5-95EF-C271FA6E11DB}"/>
    <cellStyle name="40% - Accent4 3 4 3" xfId="20063" xr:uid="{BD64B46C-FE61-4075-8498-797F681E9188}"/>
    <cellStyle name="40% - Accent4 3 4 4" xfId="20064" xr:uid="{CE1FDF69-790F-438A-B4F9-9568DBD60A08}"/>
    <cellStyle name="40% - Accent4 3 4_37. RESULTADO NEGOCIOS YOY" xfId="20065" xr:uid="{B192D49F-AAEE-4C96-A05E-185F34C86322}"/>
    <cellStyle name="40% - Accent4 3 5" xfId="20066" xr:uid="{59B87CE0-8F1D-4CC2-BEBE-875B7A86DE79}"/>
    <cellStyle name="40% - Accent4 3 5 2" xfId="20067" xr:uid="{37E9C0E6-A019-4952-8F9E-315E56B6CF13}"/>
    <cellStyle name="40% - Accent4 3 5 3" xfId="20068" xr:uid="{60FBF8E6-FC2C-47B3-A957-1A8EDC67542D}"/>
    <cellStyle name="40% - Accent4 3 5 4" xfId="20069" xr:uid="{E81FE003-38B9-4927-BF80-BB820F5BBE4E}"/>
    <cellStyle name="40% - Accent4 3 5_37. RESULTADO NEGOCIOS YOY" xfId="20070" xr:uid="{16CB228A-BA1D-4BEF-AE22-B5BCBD76A42D}"/>
    <cellStyle name="40% - Accent4 3 6" xfId="20071" xr:uid="{3D2D0B3C-DA6F-432D-B7B2-C71E432630C8}"/>
    <cellStyle name="40% - Accent4 3 7" xfId="20072" xr:uid="{8394E865-F5B0-4B58-9548-167F9AF6DC62}"/>
    <cellStyle name="40% - Accent4 3 8" xfId="20073" xr:uid="{6246D34F-AE93-451B-B115-ED071F84B98F}"/>
    <cellStyle name="40% - Accent4 3 9" xfId="20074" xr:uid="{0C9DAD44-1999-4473-AB47-4419C359FEDC}"/>
    <cellStyle name="40% - Accent4 4" xfId="20075" xr:uid="{1B1F2CFF-6D18-47CB-BD98-BB4064ECFC82}"/>
    <cellStyle name="40% - Accent4 4 2" xfId="20076" xr:uid="{DCDE4FF1-50E0-4E15-923C-3B7094666542}"/>
    <cellStyle name="40% - Accent4 4 2 2" xfId="20077" xr:uid="{652ED9F2-62E2-4A7B-A088-B551CCDA9002}"/>
    <cellStyle name="40% - Accent4 4 2 3" xfId="20078" xr:uid="{462C8C8C-55A7-429D-8031-C6E823535C4F}"/>
    <cellStyle name="40% - Accent4 4 2_37. RESULTADO NEGOCIOS YOY" xfId="20079" xr:uid="{052431F6-EFDF-4D68-B404-DADE36D89061}"/>
    <cellStyle name="40% - Accent4 4 3" xfId="20080" xr:uid="{6F900945-3D59-4CFB-B42A-2E38022983DB}"/>
    <cellStyle name="40% - Accent4 4 3 2" xfId="20081" xr:uid="{D8E113C3-2D3D-4692-9A6F-4E2C8685B4CD}"/>
    <cellStyle name="40% - Accent4 4 3_37. RESULTADO NEGOCIOS YOY" xfId="20082" xr:uid="{9EE6BD19-E44F-459E-88E3-A83F86FC8770}"/>
    <cellStyle name="40% - Accent4 4 4" xfId="20083" xr:uid="{9C9A4DD3-FCA5-47A0-8DCC-66F29990B7D5}"/>
    <cellStyle name="40% - Accent4 4 5" xfId="20084" xr:uid="{E2B5C991-B382-4E9A-AAFC-DBF90D8D28C4}"/>
    <cellStyle name="40% - Accent4 4_37. RESULTADO NEGOCIOS YOY" xfId="20085" xr:uid="{A9AA58C4-4DA5-4DB0-9E7A-63ECEFD34B52}"/>
    <cellStyle name="40% - Accent4 5" xfId="20086" xr:uid="{2215BB74-E8BB-4B97-BAF4-88DBCAD479B4}"/>
    <cellStyle name="40% - Accent4 5 2" xfId="20087" xr:uid="{147B439D-ECCC-47AE-9967-929C7FAA8359}"/>
    <cellStyle name="40% - Accent4 5 3" xfId="20088" xr:uid="{30653B40-5C74-439C-8B97-F32EF8F5DD5B}"/>
    <cellStyle name="40% - Accent4 5 4" xfId="20089" xr:uid="{FF46B114-A0FB-496B-AEE3-70D7CE1627EA}"/>
    <cellStyle name="40% - Accent4 5_37. RESULTADO NEGOCIOS YOY" xfId="20090" xr:uid="{2A599604-ADA4-4A96-831D-21D1658DDEC8}"/>
    <cellStyle name="40% - Accent4 6" xfId="20091" xr:uid="{C5E4313B-29AD-4A39-9313-F669D97A3B7D}"/>
    <cellStyle name="40% - Accent4 6 2" xfId="20092" xr:uid="{160DC4C4-69B4-4E5B-B327-4B1D26A07ED6}"/>
    <cellStyle name="40% - Accent4 6 3" xfId="20093" xr:uid="{8C3DF690-11E0-4531-AF51-41F4E2F3CB47}"/>
    <cellStyle name="40% - Accent4 6 4" xfId="20094" xr:uid="{76654E47-32A3-4D06-ABD4-7522343439A5}"/>
    <cellStyle name="40% - Accent4 6_37. RESULTADO NEGOCIOS YOY" xfId="20095" xr:uid="{BC292716-EC34-4102-9D52-1FD1C13F7644}"/>
    <cellStyle name="40% - Accent4 7" xfId="20096" xr:uid="{A6D29334-50FB-4335-AF0E-2FD445ECE31D}"/>
    <cellStyle name="40% - Accent4 7 2" xfId="20097" xr:uid="{7A682FC0-E52C-4549-99A0-BE17C3D8A8D7}"/>
    <cellStyle name="40% - Accent4 7 2 2" xfId="20098" xr:uid="{76E0DAF0-DF1F-4FEC-8D8E-6F759FD7A7B1}"/>
    <cellStyle name="40% - Accent4 7 2_37. RESULTADO NEGOCIOS YOY" xfId="20099" xr:uid="{891E3816-953F-491D-A189-B708FCB76C91}"/>
    <cellStyle name="40% - Accent4 7 3" xfId="20100" xr:uid="{0E8FC9CC-54B1-4F36-9262-B41748AD7008}"/>
    <cellStyle name="40% - Accent4 7 4" xfId="20101" xr:uid="{D9742877-639A-4E98-931A-95DE71891B0E}"/>
    <cellStyle name="40% - Accent4 7 5" xfId="20102" xr:uid="{07EFE4D8-1FA2-4FC9-A0C1-40DDFF1F039D}"/>
    <cellStyle name="40% - Accent4 7_37. RESULTADO NEGOCIOS YOY" xfId="20103" xr:uid="{2BBD11BA-3B8E-4E6E-9029-82B8F4946C4C}"/>
    <cellStyle name="40% - Accent4 8" xfId="20104" xr:uid="{A62A293F-2F37-4357-B1D8-E4095D724BFF}"/>
    <cellStyle name="40% - Accent4 8 2" xfId="20105" xr:uid="{52ABBA5E-DDAF-463D-B643-2F48417F5F2B}"/>
    <cellStyle name="40% - Accent4 8 3" xfId="20106" xr:uid="{2AC74C87-167C-4AFC-9CBE-FFDBE7B1C22A}"/>
    <cellStyle name="40% - Accent4 8 4" xfId="20107" xr:uid="{38571E5D-D36A-4570-8023-1E43AB7C1080}"/>
    <cellStyle name="40% - Accent4 8 5" xfId="20108" xr:uid="{6816F386-80B6-4BDA-AB07-297F2F2CFB57}"/>
    <cellStyle name="40% - Accent4 8_37. RESULTADO NEGOCIOS YOY" xfId="20109" xr:uid="{93FD8FE9-DB17-4CDC-9FCD-E244300A357B}"/>
    <cellStyle name="40% - Accent4 9" xfId="20110" xr:uid="{26034B11-0D0F-4CA9-B337-B9C74875FF5C}"/>
    <cellStyle name="40% - Accent4 9 2" xfId="20111" xr:uid="{3157FADF-1624-460A-9FE8-4B5CFD69D118}"/>
    <cellStyle name="40% - Accent4 9 3" xfId="20112" xr:uid="{282744D8-97A9-47FA-9CE8-1DD8048889F8}"/>
    <cellStyle name="40% - Accent4 9 4" xfId="20113" xr:uid="{735EC0C8-17F5-4FFC-ACDA-DFB000D40AD2}"/>
    <cellStyle name="40% - Accent4 9_37. RESULTADO NEGOCIOS YOY" xfId="20114" xr:uid="{FA30DF42-224B-4783-92E6-0E0DD5313F11}"/>
    <cellStyle name="40% - Accent5" xfId="19" xr:uid="{A18B1D3F-B49C-43D9-B787-9E3E46B03E20}"/>
    <cellStyle name="40% - Accent5 10" xfId="20116" xr:uid="{EBAC5A28-94E2-4685-884D-05984A00158C}"/>
    <cellStyle name="40% - Accent5 10 2" xfId="20117" xr:uid="{0DE97F48-C995-413D-886D-96AA4AA88593}"/>
    <cellStyle name="40% - Accent5 10 3" xfId="20118" xr:uid="{CBC2CD1B-5940-4A4B-9F04-540D78372FD9}"/>
    <cellStyle name="40% - Accent5 10 4" xfId="20119" xr:uid="{F07C126A-A563-4665-8AC6-28BC4C827D1A}"/>
    <cellStyle name="40% - Accent5 10_37. RESULTADO NEGOCIOS YOY" xfId="20120" xr:uid="{0C131DF1-DE31-4EB7-9C3D-B20C45855E72}"/>
    <cellStyle name="40% - Accent5 11" xfId="20121" xr:uid="{5AF3E24C-94AD-47E1-9A7F-05A506482CF9}"/>
    <cellStyle name="40% - Accent5 12" xfId="20122" xr:uid="{6C4C8092-291E-48B0-A080-BD529B923301}"/>
    <cellStyle name="40% - Accent5 13" xfId="20123" xr:uid="{65498C0F-3387-47F4-9F78-40B0D7E687B8}"/>
    <cellStyle name="40% - Accent5 14" xfId="20124" xr:uid="{295C24EC-F558-4685-8F78-33CA6581C427}"/>
    <cellStyle name="40% - Accent5 15" xfId="20125" xr:uid="{A1CF83BF-645A-48A8-81C3-D167ED5F40F7}"/>
    <cellStyle name="40% - Accent5 16" xfId="20126" xr:uid="{D56D8A52-4FD6-40CC-BC41-5F2C4552C7EE}"/>
    <cellStyle name="40% - Accent5 17" xfId="20115" xr:uid="{4C22EBAB-4067-4752-B740-746D069649A3}"/>
    <cellStyle name="40% - Accent5 18" xfId="32873" xr:uid="{2A8D73B0-1C64-4AE4-ACDC-FA432E12F973}"/>
    <cellStyle name="40% - Accent5 19" xfId="32994" xr:uid="{64515024-F440-4599-9B68-9759B881D8C8}"/>
    <cellStyle name="40% - Accent5 2" xfId="20127" xr:uid="{AB8B2779-2757-4B97-8F55-C4B44568BF78}"/>
    <cellStyle name="40% - Accent5 2 10" xfId="20128" xr:uid="{8B2F1679-5172-449E-84A9-DAA6FBF4A5A0}"/>
    <cellStyle name="40% - Accent5 2 11" xfId="20129" xr:uid="{672133F7-1272-4E18-AD69-ADE3D5CC69F3}"/>
    <cellStyle name="40% - Accent5 2 12" xfId="20130" xr:uid="{4D90E2F3-3C21-42B7-B46B-2BB7F2665224}"/>
    <cellStyle name="40% - Accent5 2 2" xfId="20131" xr:uid="{57C68536-31E2-4D5D-9DA8-4CA5F7A8E11B}"/>
    <cellStyle name="40% - Accent5 2 2 2" xfId="20132" xr:uid="{90C22B7E-F6DF-480E-95AA-EF0853A47CDD}"/>
    <cellStyle name="40% - Accent5 2 2 3" xfId="20133" xr:uid="{91E1BF4F-A38B-4CCA-9D72-418F7D8745D2}"/>
    <cellStyle name="40% - Accent5 2 2 4" xfId="20134" xr:uid="{820EDA70-4454-4696-A4BD-8E39C2320B2A}"/>
    <cellStyle name="40% - Accent5 2 2 5" xfId="20135" xr:uid="{AF4D5502-611B-4B40-81CE-794B4F3DCB7D}"/>
    <cellStyle name="40% - Accent5 2 3" xfId="20136" xr:uid="{358AB41B-1270-43DE-82FC-4081E281A918}"/>
    <cellStyle name="40% - Accent5 2 3 2" xfId="20137" xr:uid="{AE9CB3CD-1A91-4AB1-A0B7-9BDC39BE30A7}"/>
    <cellStyle name="40% - Accent5 2 3 3" xfId="20138" xr:uid="{F712585A-8FB5-4E45-826C-7D01DAC6D2E3}"/>
    <cellStyle name="40% - Accent5 2 3 4" xfId="20139" xr:uid="{FEE8C293-7DD3-4A52-AA22-C0A2AEE0B75E}"/>
    <cellStyle name="40% - Accent5 2 3_37. RESULTADO NEGOCIOS YOY" xfId="20140" xr:uid="{3723B9DF-5588-44C5-B7C8-91EC599747FD}"/>
    <cellStyle name="40% - Accent5 2 4" xfId="20141" xr:uid="{A0A9A89F-724F-4813-85E7-7699FBCCDE28}"/>
    <cellStyle name="40% - Accent5 2 4 2" xfId="20142" xr:uid="{34334059-6644-4187-974B-5603B811076B}"/>
    <cellStyle name="40% - Accent5 2 4 3" xfId="20143" xr:uid="{70E50424-0002-4D4F-9ACC-5ACECC8D7688}"/>
    <cellStyle name="40% - Accent5 2 4 4" xfId="20144" xr:uid="{E5A5A1D6-31D6-4AC8-B79C-E39B2DE6D289}"/>
    <cellStyle name="40% - Accent5 2 4_37. RESULTADO NEGOCIOS YOY" xfId="20145" xr:uid="{6ADB9C7A-F755-4058-B99F-83A823B1CDB7}"/>
    <cellStyle name="40% - Accent5 2 5" xfId="20146" xr:uid="{277BEEBC-E064-41ED-87BE-CD7F6DADDB1B}"/>
    <cellStyle name="40% - Accent5 2 5 2" xfId="20147" xr:uid="{0862FF22-0B9A-4874-9EBF-F5E3A7226340}"/>
    <cellStyle name="40% - Accent5 2 5 3" xfId="20148" xr:uid="{464E9567-E4CF-4ACD-9C67-D48B5B3F7C30}"/>
    <cellStyle name="40% - Accent5 2 5 4" xfId="20149" xr:uid="{4AA9985A-0807-4340-B766-D13DBBF248CB}"/>
    <cellStyle name="40% - Accent5 2 5_37. RESULTADO NEGOCIOS YOY" xfId="20150" xr:uid="{53E5A923-7648-413C-BC59-8B4D3CD50FC0}"/>
    <cellStyle name="40% - Accent5 2 6" xfId="20151" xr:uid="{61850299-0020-44D4-A1C6-6C42FD2B0E49}"/>
    <cellStyle name="40% - Accent5 2 6 2" xfId="20152" xr:uid="{D51CB9DF-CEA0-4E0F-8AEF-C39A11E21D21}"/>
    <cellStyle name="40% - Accent5 2 6 3" xfId="20153" xr:uid="{5ABF8FC0-ACB1-4CCE-9DBC-90453EBEF3D0}"/>
    <cellStyle name="40% - Accent5 2 6 4" xfId="20154" xr:uid="{158EE5C0-C104-4142-B4BE-9FBAE8AB9F73}"/>
    <cellStyle name="40% - Accent5 2 6_37. RESULTADO NEGOCIOS YOY" xfId="20155" xr:uid="{0A3E880D-ECC2-40AF-B322-B667B569C851}"/>
    <cellStyle name="40% - Accent5 2 7" xfId="20156" xr:uid="{4B9CF3C5-2E14-4969-B5FE-4862F35EE7E3}"/>
    <cellStyle name="40% - Accent5 2 7 2" xfId="20157" xr:uid="{FDC5035B-1D36-48DA-B423-4B5E14558D64}"/>
    <cellStyle name="40% - Accent5 2 7 3" xfId="20158" xr:uid="{D76EF1A0-077C-4E68-A859-97FCB1678800}"/>
    <cellStyle name="40% - Accent5 2 7 4" xfId="20159" xr:uid="{BCF96FE0-0094-419B-A0AF-71B8A7080025}"/>
    <cellStyle name="40% - Accent5 2 7_37. RESULTADO NEGOCIOS YOY" xfId="20160" xr:uid="{A36C0686-D57C-4D61-8128-4C47CAFFF695}"/>
    <cellStyle name="40% - Accent5 2 8" xfId="20161" xr:uid="{9EFF67EA-84F8-4CA5-9F45-38222CF482C4}"/>
    <cellStyle name="40% - Accent5 2 9" xfId="20162" xr:uid="{6C3CE6D8-19BE-49A3-BC7B-CF3BC2D9EABF}"/>
    <cellStyle name="40% - Accent5 20" xfId="33042" xr:uid="{EB9D0678-03AD-4AC7-A0DB-7E0020A56EF9}"/>
    <cellStyle name="40% - Accent5 21" xfId="33072" xr:uid="{905925B8-5D2E-4A87-A6C8-AB10360123CC}"/>
    <cellStyle name="40% - Accent5 3" xfId="20163" xr:uid="{8638FC6F-6511-44CC-B842-51D36D1888C4}"/>
    <cellStyle name="40% - Accent5 3 10" xfId="20164" xr:uid="{32D3BE4D-FBA4-4811-8976-C53E55202B4F}"/>
    <cellStyle name="40% - Accent5 3 2" xfId="20165" xr:uid="{B67F4F0C-5B64-4E06-BA57-7CA8345B141C}"/>
    <cellStyle name="40% - Accent5 3 2 2" xfId="20166" xr:uid="{FEC04FBE-4C5C-494D-8ADD-3CC837416481}"/>
    <cellStyle name="40% - Accent5 3 2 3" xfId="20167" xr:uid="{E3E74ED6-0D1A-4C58-B38B-BA1BB885A707}"/>
    <cellStyle name="40% - Accent5 3 2 4" xfId="20168" xr:uid="{DCEF8BDD-5A50-4EEC-A906-A71C0340440C}"/>
    <cellStyle name="40% - Accent5 3 2_37. RESULTADO NEGOCIOS YOY" xfId="20169" xr:uid="{AFDB8D97-735E-408C-9990-F9466F22BC28}"/>
    <cellStyle name="40% - Accent5 3 3" xfId="20170" xr:uid="{FE015658-B919-4E92-BE4F-E8B9CADF779F}"/>
    <cellStyle name="40% - Accent5 3 3 2" xfId="20171" xr:uid="{E5CCB33E-2410-4D8D-A45B-4E5AE0B7F0F0}"/>
    <cellStyle name="40% - Accent5 3 3 3" xfId="20172" xr:uid="{1D9F5111-2B46-4E27-AAA4-CA893CA7A437}"/>
    <cellStyle name="40% - Accent5 3 3 4" xfId="20173" xr:uid="{EDA3D03A-13DF-4089-B9E5-18C0C0209CAA}"/>
    <cellStyle name="40% - Accent5 3 3 5" xfId="20174" xr:uid="{092E7C14-B659-4BE1-8223-340EE08791B0}"/>
    <cellStyle name="40% - Accent5 3 3_37. RESULTADO NEGOCIOS YOY" xfId="20175" xr:uid="{9CFF7307-1D20-42ED-AE0A-62104DE16DB4}"/>
    <cellStyle name="40% - Accent5 3 4" xfId="20176" xr:uid="{DBAD87DA-191C-43F8-825E-9C1363445FD7}"/>
    <cellStyle name="40% - Accent5 3 4 2" xfId="20177" xr:uid="{DCE3EBC0-721D-4361-A634-B81538E38461}"/>
    <cellStyle name="40% - Accent5 3 4 3" xfId="20178" xr:uid="{7058A620-7429-4A76-8DC4-65722DD27BDE}"/>
    <cellStyle name="40% - Accent5 3 4 4" xfId="20179" xr:uid="{50652373-D76A-4047-B20B-889E338AF885}"/>
    <cellStyle name="40% - Accent5 3 4_37. RESULTADO NEGOCIOS YOY" xfId="20180" xr:uid="{6D494ED2-AE3F-4E95-96BD-1A51FE4663D3}"/>
    <cellStyle name="40% - Accent5 3 5" xfId="20181" xr:uid="{3E6274A0-CC2D-4741-9691-BD29D2D28A0B}"/>
    <cellStyle name="40% - Accent5 3 5 2" xfId="20182" xr:uid="{F043DB51-4680-4383-A9EF-396735A718EA}"/>
    <cellStyle name="40% - Accent5 3 5 3" xfId="20183" xr:uid="{09A9D0E5-214C-4326-9844-6F4834DBFFF1}"/>
    <cellStyle name="40% - Accent5 3 5 4" xfId="20184" xr:uid="{597F5346-1864-4279-93E3-4AE9D042971E}"/>
    <cellStyle name="40% - Accent5 3 5_37. RESULTADO NEGOCIOS YOY" xfId="20185" xr:uid="{73D0CE2C-E184-4ACA-8FB3-2527989C48C0}"/>
    <cellStyle name="40% - Accent5 3 6" xfId="20186" xr:uid="{F835BB17-1530-4B12-B5DB-AD2F63475CAC}"/>
    <cellStyle name="40% - Accent5 3 7" xfId="20187" xr:uid="{9CDB2794-A671-4A66-BCBF-168983597BC0}"/>
    <cellStyle name="40% - Accent5 3 8" xfId="20188" xr:uid="{CC2F9E93-BB33-4DE6-B206-484D0DF9E0F1}"/>
    <cellStyle name="40% - Accent5 3 9" xfId="20189" xr:uid="{4E03B228-95E2-452C-AE6B-B1738F12A332}"/>
    <cellStyle name="40% - Accent5 4" xfId="20190" xr:uid="{11846B72-5633-4F31-BBB8-71A28E468F7E}"/>
    <cellStyle name="40% - Accent5 4 2" xfId="20191" xr:uid="{FA133E99-FAB8-4953-B856-DCDA53C40012}"/>
    <cellStyle name="40% - Accent5 4 2 2" xfId="20192" xr:uid="{A03CD914-E007-433F-ACC9-3346AA03D694}"/>
    <cellStyle name="40% - Accent5 4 2 3" xfId="20193" xr:uid="{E7CFD7B9-DBF2-49E6-BE37-398D7CAAEA12}"/>
    <cellStyle name="40% - Accent5 4 2_37. RESULTADO NEGOCIOS YOY" xfId="20194" xr:uid="{D9FD3671-53BC-44B2-9F86-07F177DB721F}"/>
    <cellStyle name="40% - Accent5 4 3" xfId="20195" xr:uid="{332231EE-862F-41EB-96D7-291AEB70B7D1}"/>
    <cellStyle name="40% - Accent5 4 3 2" xfId="20196" xr:uid="{73171D7B-E45B-4A76-9176-6025C65D929E}"/>
    <cellStyle name="40% - Accent5 4 3_37. RESULTADO NEGOCIOS YOY" xfId="20197" xr:uid="{2A4D6393-8484-484F-B2F5-5EEFF8C4068E}"/>
    <cellStyle name="40% - Accent5 4 4" xfId="20198" xr:uid="{383D255E-1744-4225-9D77-93E31D0B135E}"/>
    <cellStyle name="40% - Accent5 4 5" xfId="20199" xr:uid="{45F6B0A3-B048-4AF4-9A8E-9D792F616CDF}"/>
    <cellStyle name="40% - Accent5 4_37. RESULTADO NEGOCIOS YOY" xfId="20200" xr:uid="{D26D3A51-AEF6-4583-9F28-451406CC05BB}"/>
    <cellStyle name="40% - Accent5 5" xfId="20201" xr:uid="{BEF95F76-C030-4E38-B6FF-BFD7E3985939}"/>
    <cellStyle name="40% - Accent5 5 2" xfId="20202" xr:uid="{13A5FF9A-F282-4814-B34B-DCFE48987F91}"/>
    <cellStyle name="40% - Accent5 5 3" xfId="20203" xr:uid="{0CAA2BE9-3E00-45A1-9EFB-C38846BBA256}"/>
    <cellStyle name="40% - Accent5 5 4" xfId="20204" xr:uid="{42F83D1D-52A8-4FB9-8A73-3FAE57B7E719}"/>
    <cellStyle name="40% - Accent5 5_37. RESULTADO NEGOCIOS YOY" xfId="20205" xr:uid="{EE4E3755-3CBC-4CD7-9193-FC1A3729F080}"/>
    <cellStyle name="40% - Accent5 6" xfId="20206" xr:uid="{A295EFF1-4904-4B33-84F5-0190E59D6305}"/>
    <cellStyle name="40% - Accent5 6 2" xfId="20207" xr:uid="{352B8C12-98EE-4BAC-9565-A8024C0C1FC1}"/>
    <cellStyle name="40% - Accent5 6 3" xfId="20208" xr:uid="{16BBBF25-5317-418A-AF66-A51084CB46B8}"/>
    <cellStyle name="40% - Accent5 6 4" xfId="20209" xr:uid="{E75DF83D-E659-4C86-9BDC-B7D4964F84CF}"/>
    <cellStyle name="40% - Accent5 6_37. RESULTADO NEGOCIOS YOY" xfId="20210" xr:uid="{BF78711F-95B2-4E0B-9E1B-AC8E586F7DDF}"/>
    <cellStyle name="40% - Accent5 7" xfId="20211" xr:uid="{67EFE4DB-83F6-46AF-AF81-529A657B87BA}"/>
    <cellStyle name="40% - Accent5 7 2" xfId="20212" xr:uid="{F98D8EFB-2E93-4F13-914F-6960BD513CFB}"/>
    <cellStyle name="40% - Accent5 7 2 2" xfId="20213" xr:uid="{27A64B9E-90D1-410D-8D76-A15D9AFD275E}"/>
    <cellStyle name="40% - Accent5 7 2_37. RESULTADO NEGOCIOS YOY" xfId="20214" xr:uid="{7D654FFA-60A6-4C8D-B78F-2338B56DD867}"/>
    <cellStyle name="40% - Accent5 7 3" xfId="20215" xr:uid="{D6FB5680-701C-4884-B882-D180225B3157}"/>
    <cellStyle name="40% - Accent5 7 4" xfId="20216" xr:uid="{FDCBBEE4-F6B3-415F-802C-387983BF4993}"/>
    <cellStyle name="40% - Accent5 7 5" xfId="20217" xr:uid="{0AE3DED2-2450-461D-83C3-2906A75509B5}"/>
    <cellStyle name="40% - Accent5 7_37. RESULTADO NEGOCIOS YOY" xfId="20218" xr:uid="{4F972CAB-8AEF-4BDA-83E6-99CAA7ABD9B6}"/>
    <cellStyle name="40% - Accent5 8" xfId="20219" xr:uid="{DD6F38D1-C986-49BF-93F6-A588D4C67252}"/>
    <cellStyle name="40% - Accent5 8 2" xfId="20220" xr:uid="{9B5A8998-6D47-4351-BC71-ACF30BA2725A}"/>
    <cellStyle name="40% - Accent5 8 3" xfId="20221" xr:uid="{14D31E57-6FAA-4259-A345-ED6520964AD7}"/>
    <cellStyle name="40% - Accent5 8 4" xfId="20222" xr:uid="{3D6E0E70-69B5-417A-975A-E118F8EAB4E9}"/>
    <cellStyle name="40% - Accent5 8 5" xfId="20223" xr:uid="{C1D3FDAE-7C86-4F40-BAB7-C3ED2DC51097}"/>
    <cellStyle name="40% - Accent5 8_37. RESULTADO NEGOCIOS YOY" xfId="20224" xr:uid="{E570ED7A-1FFE-4FD6-89AA-7F798C0BC1FD}"/>
    <cellStyle name="40% - Accent5 9" xfId="20225" xr:uid="{0E542223-A2A1-444A-8632-879176D5BF8A}"/>
    <cellStyle name="40% - Accent5 9 2" xfId="20226" xr:uid="{0B4805E6-F2B5-45D2-BDE7-E3C9E6EC853F}"/>
    <cellStyle name="40% - Accent5 9 3" xfId="20227" xr:uid="{EEF9A5AF-A072-49F0-AEFF-2A3D17ABB463}"/>
    <cellStyle name="40% - Accent5 9 4" xfId="20228" xr:uid="{77830F93-95BB-4EE1-AD5D-CD4A199F99FC}"/>
    <cellStyle name="40% - Accent5 9 5" xfId="20229" xr:uid="{4E4AFD8A-3FAF-45EA-80D3-D6EBA9E7CA15}"/>
    <cellStyle name="40% - Accent5 9_37. RESULTADO NEGOCIOS YOY" xfId="20230" xr:uid="{0E582DC1-A75A-43B0-AA20-BA2BBBA0DF93}"/>
    <cellStyle name="40% - Accent5_Duds_mov_Datos" xfId="20231" xr:uid="{25E6A2C1-319A-49A3-A64D-C06FA9B0116B}"/>
    <cellStyle name="40% - Accent6" xfId="20" xr:uid="{C01C1C0F-B887-4623-B76F-896EFC69A14E}"/>
    <cellStyle name="40% - Accent6 10" xfId="20233" xr:uid="{791DA23B-49A1-4A27-B320-DDBF9FC05B1A}"/>
    <cellStyle name="40% - Accent6 10 2" xfId="20234" xr:uid="{D7CE77CB-4BAA-4546-BC13-D4DF7D45F4BC}"/>
    <cellStyle name="40% - Accent6 10 3" xfId="20235" xr:uid="{0B33A41B-66E0-4CF1-B67B-430A39CA6984}"/>
    <cellStyle name="40% - Accent6 10 4" xfId="20236" xr:uid="{4CD2A2A2-5C77-47C3-9E01-9BB24D6250CB}"/>
    <cellStyle name="40% - Accent6 10_37. RESULTADO NEGOCIOS YOY" xfId="20237" xr:uid="{F6095F85-0DAB-4DD4-9460-B1331605BBD2}"/>
    <cellStyle name="40% - Accent6 11" xfId="20238" xr:uid="{37586FFC-E0BF-4500-AF88-73000F230E7C}"/>
    <cellStyle name="40% - Accent6 12" xfId="20239" xr:uid="{93CAA49C-7411-4F9B-A52D-359268E063D2}"/>
    <cellStyle name="40% - Accent6 13" xfId="20240" xr:uid="{6CE1981F-5EA9-4B65-8EB2-4E72B2F20E27}"/>
    <cellStyle name="40% - Accent6 14" xfId="20241" xr:uid="{AD7D9710-18E9-4E26-B0CD-9B9FDD7B5C13}"/>
    <cellStyle name="40% - Accent6 15" xfId="20242" xr:uid="{89354D71-4AD5-4348-8331-6E4644369BBE}"/>
    <cellStyle name="40% - Accent6 16" xfId="20243" xr:uid="{CA7E77A0-384D-4905-80EB-7CB8309C1FA5}"/>
    <cellStyle name="40% - Accent6 17" xfId="20232" xr:uid="{6CD1EA4E-2B65-42A8-AFE0-9D4468BA863D}"/>
    <cellStyle name="40% - Accent6 18" xfId="32874" xr:uid="{196EF5AF-5C9E-4DFB-969B-15BFE999EB6C}"/>
    <cellStyle name="40% - Accent6 19" xfId="32978" xr:uid="{B3D254D0-E4D9-44E4-9173-3019EAF36C77}"/>
    <cellStyle name="40% - Accent6 2" xfId="20244" xr:uid="{73546A83-CBB2-4A15-B81A-0789C1946DE0}"/>
    <cellStyle name="40% - Accent6 2 10" xfId="20245" xr:uid="{64AAC7A5-DC1D-43C9-8805-687FAB806F66}"/>
    <cellStyle name="40% - Accent6 2 11" xfId="20246" xr:uid="{055E8549-E3A3-4CF8-9030-AFC1BBFEA6D6}"/>
    <cellStyle name="40% - Accent6 2 12" xfId="20247" xr:uid="{107C8C96-D018-4093-BDAE-FAF073EE765A}"/>
    <cellStyle name="40% - Accent6 2 2" xfId="20248" xr:uid="{1FBAE1AF-105D-4B66-8280-B604ADAB4B8A}"/>
    <cellStyle name="40% - Accent6 2 2 2" xfId="20249" xr:uid="{75EB4762-FB94-4EC8-A796-9F3EA79C3CCD}"/>
    <cellStyle name="40% - Accent6 2 2 3" xfId="20250" xr:uid="{A9DC56C7-4008-4A45-9C15-999E89EC4E89}"/>
    <cellStyle name="40% - Accent6 2 2 4" xfId="20251" xr:uid="{ADB04658-0D7D-40D9-BAEE-702FB8CF9655}"/>
    <cellStyle name="40% - Accent6 2 2 5" xfId="20252" xr:uid="{8AA2C50C-9DB3-4E51-A7DC-B2666F44DE18}"/>
    <cellStyle name="40% - Accent6 2 3" xfId="20253" xr:uid="{569E58D3-BC9E-4B0E-AC81-36C834089AFC}"/>
    <cellStyle name="40% - Accent6 2 3 2" xfId="20254" xr:uid="{C76AF96B-88BC-401D-A7DA-6F3937E75BE0}"/>
    <cellStyle name="40% - Accent6 2 3 3" xfId="20255" xr:uid="{1EC8AB4A-A810-4754-9329-D04093B56452}"/>
    <cellStyle name="40% - Accent6 2 3 4" xfId="20256" xr:uid="{CE710037-703C-406D-8843-CBE1B1BF186A}"/>
    <cellStyle name="40% - Accent6 2 3_37. RESULTADO NEGOCIOS YOY" xfId="20257" xr:uid="{F274D0BE-7E64-4B90-B638-3BA2A03603E5}"/>
    <cellStyle name="40% - Accent6 2 4" xfId="20258" xr:uid="{4BCCB2FF-09BD-469D-882D-A78A15A8C1BD}"/>
    <cellStyle name="40% - Accent6 2 4 2" xfId="20259" xr:uid="{1DD9CDDD-3524-4D34-AB52-BF2DD058F417}"/>
    <cellStyle name="40% - Accent6 2 4 3" xfId="20260" xr:uid="{A76069D7-F5CB-49BB-97C3-F221C6539A1E}"/>
    <cellStyle name="40% - Accent6 2 4 4" xfId="20261" xr:uid="{94BB164D-47CC-4B4C-BE3A-AF79C1F38727}"/>
    <cellStyle name="40% - Accent6 2 4_37. RESULTADO NEGOCIOS YOY" xfId="20262" xr:uid="{5D525D6E-4FEA-4C0B-BCDA-FB1D37FF6C15}"/>
    <cellStyle name="40% - Accent6 2 5" xfId="20263" xr:uid="{7B0505AD-364C-43C6-8753-D1ED39A25C31}"/>
    <cellStyle name="40% - Accent6 2 5 2" xfId="20264" xr:uid="{41483C8C-CDBC-4C95-AC35-A00E1530BDAC}"/>
    <cellStyle name="40% - Accent6 2 5 3" xfId="20265" xr:uid="{2DDEE818-8B24-4B19-94BC-E58D75C52640}"/>
    <cellStyle name="40% - Accent6 2 5 4" xfId="20266" xr:uid="{7F8DF49C-B987-44D5-83DC-A46FEDFAD795}"/>
    <cellStyle name="40% - Accent6 2 5_37. RESULTADO NEGOCIOS YOY" xfId="20267" xr:uid="{88210806-88A0-4E20-8A61-78143F4B90D6}"/>
    <cellStyle name="40% - Accent6 2 6" xfId="20268" xr:uid="{5E212395-CCEA-46D5-9DC8-E848CA548ACC}"/>
    <cellStyle name="40% - Accent6 2 6 2" xfId="20269" xr:uid="{9905990F-FE80-4A0B-BC89-A4D429B32C12}"/>
    <cellStyle name="40% - Accent6 2 6 3" xfId="20270" xr:uid="{DB775282-7E60-425D-B01E-B55F436D3621}"/>
    <cellStyle name="40% - Accent6 2 6 4" xfId="20271" xr:uid="{8B27AA92-53D5-4A8F-8AA2-6CE13074E56E}"/>
    <cellStyle name="40% - Accent6 2 6_37. RESULTADO NEGOCIOS YOY" xfId="20272" xr:uid="{8026D9A3-71C3-46AC-B72C-40731665CB27}"/>
    <cellStyle name="40% - Accent6 2 7" xfId="20273" xr:uid="{B4A9BDB2-3740-4BAA-8BAB-4B8559C3D550}"/>
    <cellStyle name="40% - Accent6 2 7 2" xfId="20274" xr:uid="{CCF5FE28-D116-43B9-ADB9-E8B34140C38C}"/>
    <cellStyle name="40% - Accent6 2 7 3" xfId="20275" xr:uid="{8F3D2A22-20E6-4502-B9E1-0DC9FFF89A4E}"/>
    <cellStyle name="40% - Accent6 2 7 4" xfId="20276" xr:uid="{37551E7B-B37D-4EC2-9A4B-91FFBA48B4DB}"/>
    <cellStyle name="40% - Accent6 2 7_37. RESULTADO NEGOCIOS YOY" xfId="20277" xr:uid="{8845A2F8-6BAA-4F96-AB4C-69C6B859F629}"/>
    <cellStyle name="40% - Accent6 2 8" xfId="20278" xr:uid="{5E1999E2-5308-4E07-BB8A-A4C1701CC2A7}"/>
    <cellStyle name="40% - Accent6 2 9" xfId="20279" xr:uid="{C65380F1-7CF7-46B2-AF4D-CAF3C24D5A48}"/>
    <cellStyle name="40% - Accent6 20" xfId="33043" xr:uid="{C7D917BC-C59F-49B0-B0C7-1D428EA77A7F}"/>
    <cellStyle name="40% - Accent6 21" xfId="33071" xr:uid="{3CA4F2C0-D108-4E9B-B961-711FE8144885}"/>
    <cellStyle name="40% - Accent6 3" xfId="20280" xr:uid="{1CD13628-93ED-4F7C-AEB5-82987B06F7B9}"/>
    <cellStyle name="40% - Accent6 3 10" xfId="20281" xr:uid="{C0993441-4B0B-40D6-9221-4F7CA31AFD4E}"/>
    <cellStyle name="40% - Accent6 3 2" xfId="20282" xr:uid="{BAC74262-0489-4A5A-A789-AA76DC7231C4}"/>
    <cellStyle name="40% - Accent6 3 2 2" xfId="20283" xr:uid="{32490AC2-C410-4E4F-991E-AB4E82BBB1F2}"/>
    <cellStyle name="40% - Accent6 3 2 3" xfId="20284" xr:uid="{33C8A4C4-751A-4FA8-B8F0-F01BD4BE82D3}"/>
    <cellStyle name="40% - Accent6 3 2 4" xfId="20285" xr:uid="{1327D17A-2127-42C4-99BF-BAB6060D62FE}"/>
    <cellStyle name="40% - Accent6 3 2_37. RESULTADO NEGOCIOS YOY" xfId="20286" xr:uid="{88D72E80-F6B1-4123-B0BF-076318F1E85B}"/>
    <cellStyle name="40% - Accent6 3 3" xfId="20287" xr:uid="{B8CD280E-DCD6-4657-A634-09686F1E7917}"/>
    <cellStyle name="40% - Accent6 3 3 2" xfId="20288" xr:uid="{F932C52D-728A-4F5B-837B-9D6B26D74312}"/>
    <cellStyle name="40% - Accent6 3 3 3" xfId="20289" xr:uid="{B08759AD-FA07-4CDA-850F-190A2AC92FFD}"/>
    <cellStyle name="40% - Accent6 3 3 4" xfId="20290" xr:uid="{64E2D233-BD4F-4E21-AB66-099E14D2A681}"/>
    <cellStyle name="40% - Accent6 3 3 5" xfId="20291" xr:uid="{624B1E4D-4CC3-412B-AA09-5D3A47E11606}"/>
    <cellStyle name="40% - Accent6 3 3_37. RESULTADO NEGOCIOS YOY" xfId="20292" xr:uid="{12515752-CCCE-468B-9DAD-A6A6D18BA436}"/>
    <cellStyle name="40% - Accent6 3 4" xfId="20293" xr:uid="{FD0E042A-9670-45FB-B9FB-B5550D2290A8}"/>
    <cellStyle name="40% - Accent6 3 4 2" xfId="20294" xr:uid="{9C1B3F82-B315-4C44-96FC-4316E19E9567}"/>
    <cellStyle name="40% - Accent6 3 4 3" xfId="20295" xr:uid="{282F41C3-9BE8-4D66-A246-1118EF3E097B}"/>
    <cellStyle name="40% - Accent6 3 4 4" xfId="20296" xr:uid="{11E3F908-A418-4FB4-8ABF-C92D09FF9B72}"/>
    <cellStyle name="40% - Accent6 3 4_37. RESULTADO NEGOCIOS YOY" xfId="20297" xr:uid="{9F93BBBD-7001-4A5A-8033-A5A596D20003}"/>
    <cellStyle name="40% - Accent6 3 5" xfId="20298" xr:uid="{0AD96493-4F50-4C77-A7CD-6BA040C4E4B9}"/>
    <cellStyle name="40% - Accent6 3 5 2" xfId="20299" xr:uid="{8F7DF97F-367D-4183-8826-5063738F7169}"/>
    <cellStyle name="40% - Accent6 3 5 3" xfId="20300" xr:uid="{78B8AA26-E8A9-4011-B4D1-BEA58368BD3C}"/>
    <cellStyle name="40% - Accent6 3 5 4" xfId="20301" xr:uid="{A1615CC9-24CF-4752-9C75-EEBD0AC62F74}"/>
    <cellStyle name="40% - Accent6 3 5_37. RESULTADO NEGOCIOS YOY" xfId="20302" xr:uid="{7FF86ED1-5106-4687-B021-477261568F9E}"/>
    <cellStyle name="40% - Accent6 3 6" xfId="20303" xr:uid="{EB488434-BFEB-4018-92FE-B9B0CDA66303}"/>
    <cellStyle name="40% - Accent6 3 7" xfId="20304" xr:uid="{50B9EF2C-25F1-4E9F-8806-4E15EE9E56D3}"/>
    <cellStyle name="40% - Accent6 3 8" xfId="20305" xr:uid="{9FFA9EA8-A1C3-4844-BF71-CA3DC9CF6391}"/>
    <cellStyle name="40% - Accent6 3 9" xfId="20306" xr:uid="{ABD3F345-3340-4F9E-8A4E-0E4C693BEDBE}"/>
    <cellStyle name="40% - Accent6 4" xfId="20307" xr:uid="{62710009-AFF7-4D2A-B288-D6EA677A0F7B}"/>
    <cellStyle name="40% - Accent6 4 2" xfId="20308" xr:uid="{29772BC3-3E5D-4AB7-9424-F1054A58F44A}"/>
    <cellStyle name="40% - Accent6 4 2 2" xfId="20309" xr:uid="{1D7BEA4B-5227-449B-8D26-FE6C03DA5EAA}"/>
    <cellStyle name="40% - Accent6 4 2 3" xfId="20310" xr:uid="{B1A36295-B926-4F00-810F-B2A615C1A72E}"/>
    <cellStyle name="40% - Accent6 4 2_37. RESULTADO NEGOCIOS YOY" xfId="20311" xr:uid="{C298341D-00CA-4DB5-AB93-8E438401D74E}"/>
    <cellStyle name="40% - Accent6 4 3" xfId="20312" xr:uid="{9D0EC746-79E9-4173-9E71-E10105743874}"/>
    <cellStyle name="40% - Accent6 4 3 2" xfId="20313" xr:uid="{8CB38D41-1DAF-4A4A-85B5-DB4A9A4E0AF5}"/>
    <cellStyle name="40% - Accent6 4 3_37. RESULTADO NEGOCIOS YOY" xfId="20314" xr:uid="{096CA9BD-A232-4AA6-8630-C20B76EEE6C5}"/>
    <cellStyle name="40% - Accent6 4 4" xfId="20315" xr:uid="{80BED07F-563A-43EF-8DFC-A34DC0E81D25}"/>
    <cellStyle name="40% - Accent6 4 5" xfId="20316" xr:uid="{4D7A449B-8A24-4B65-8ECC-DC7A4EAED11F}"/>
    <cellStyle name="40% - Accent6 4_37. RESULTADO NEGOCIOS YOY" xfId="20317" xr:uid="{185388E9-DF45-4132-B54B-270667A58D00}"/>
    <cellStyle name="40% - Accent6 5" xfId="20318" xr:uid="{CD3E4D68-9217-4C26-BF77-DF196F2D6E44}"/>
    <cellStyle name="40% - Accent6 5 2" xfId="20319" xr:uid="{C1F33E8F-828B-4569-B734-E74C0748B026}"/>
    <cellStyle name="40% - Accent6 5 3" xfId="20320" xr:uid="{08AB38AF-6F41-403D-8AC8-CF1744CE0282}"/>
    <cellStyle name="40% - Accent6 5 4" xfId="20321" xr:uid="{B46E6F23-9514-48AB-9C4F-519DAA5AFFD9}"/>
    <cellStyle name="40% - Accent6 5_37. RESULTADO NEGOCIOS YOY" xfId="20322" xr:uid="{B852836F-BEBE-48C0-A7F8-BE5A7760FCE9}"/>
    <cellStyle name="40% - Accent6 6" xfId="20323" xr:uid="{F425A732-F294-4BFE-9CED-F25221DA6A03}"/>
    <cellStyle name="40% - Accent6 6 2" xfId="20324" xr:uid="{528C9A83-5203-4917-9F4B-879AAE048BA9}"/>
    <cellStyle name="40% - Accent6 6 3" xfId="20325" xr:uid="{49961942-9BFA-4D2C-B575-A759646EBD9D}"/>
    <cellStyle name="40% - Accent6 6 4" xfId="20326" xr:uid="{72DCA95A-6E50-444E-9595-D92664BABFB8}"/>
    <cellStyle name="40% - Accent6 6_37. RESULTADO NEGOCIOS YOY" xfId="20327" xr:uid="{8ADBB65C-C783-46FE-801C-B013C5536A60}"/>
    <cellStyle name="40% - Accent6 7" xfId="20328" xr:uid="{5544CDCF-0E69-4875-88ED-AF46D04B9D56}"/>
    <cellStyle name="40% - Accent6 7 2" xfId="20329" xr:uid="{D7F4A6A2-B75C-4B4C-91A2-E1CA56562A8E}"/>
    <cellStyle name="40% - Accent6 7 2 2" xfId="20330" xr:uid="{A1868941-69F6-4878-B66B-81DCC32C92AA}"/>
    <cellStyle name="40% - Accent6 7 2_37. RESULTADO NEGOCIOS YOY" xfId="20331" xr:uid="{14686BC0-3086-42DF-8329-CF92A7C80A52}"/>
    <cellStyle name="40% - Accent6 7 3" xfId="20332" xr:uid="{785F5DC8-C343-4A08-B517-3C0ACD1AF757}"/>
    <cellStyle name="40% - Accent6 7 4" xfId="20333" xr:uid="{3600647A-5386-493A-A72C-BEC82ADADFBF}"/>
    <cellStyle name="40% - Accent6 7 5" xfId="20334" xr:uid="{71208A79-A69C-4EA5-B875-0B75E774C686}"/>
    <cellStyle name="40% - Accent6 7_37. RESULTADO NEGOCIOS YOY" xfId="20335" xr:uid="{73EF99E9-ACF9-4CEE-8698-7BFA3B3A0831}"/>
    <cellStyle name="40% - Accent6 8" xfId="20336" xr:uid="{3491A9A5-7779-41F1-9883-4ADAEDEFD44C}"/>
    <cellStyle name="40% - Accent6 8 2" xfId="20337" xr:uid="{E7C030F6-19EC-4625-B6DC-0BA2ECD739CD}"/>
    <cellStyle name="40% - Accent6 8 3" xfId="20338" xr:uid="{CDDDA6BC-14E1-42F0-BEAB-4F981B1DB233}"/>
    <cellStyle name="40% - Accent6 8 4" xfId="20339" xr:uid="{A3AA710B-12A5-4BE1-8443-6E8BDB1D9567}"/>
    <cellStyle name="40% - Accent6 8 5" xfId="20340" xr:uid="{8C13ADC1-BF0E-4413-A961-CCD40F47852C}"/>
    <cellStyle name="40% - Accent6 8_37. RESULTADO NEGOCIOS YOY" xfId="20341" xr:uid="{2C471724-B896-4DF7-9989-C90831317E55}"/>
    <cellStyle name="40% - Accent6 9" xfId="20342" xr:uid="{1085BD25-583F-4DA3-9A5D-E3675AF57D20}"/>
    <cellStyle name="40% - Accent6 9 2" xfId="20343" xr:uid="{62E74987-E3F1-415D-8AA4-C2BFC1714509}"/>
    <cellStyle name="40% - Accent6 9 3" xfId="20344" xr:uid="{71DE5F6F-E335-41F4-BDF0-082EA4A8D484}"/>
    <cellStyle name="40% - Accent6 9 4" xfId="20345" xr:uid="{20500224-07DB-43EB-B139-7B59FEB02836}"/>
    <cellStyle name="40% - Accent6 9_37. RESULTADO NEGOCIOS YOY" xfId="20346" xr:uid="{AB3BB148-1258-4C7C-9937-7B34025D485B}"/>
    <cellStyle name="40% - Énfasis1 10" xfId="20347" xr:uid="{BD90B18D-3C05-4F10-9721-4D97E6686656}"/>
    <cellStyle name="40% - Énfasis1 10 10" xfId="20348" xr:uid="{D7356E6B-524A-4A0B-86B6-0B4402183626}"/>
    <cellStyle name="40% - Énfasis1 10 11" xfId="20349" xr:uid="{48534E5E-ACB6-4DD6-845C-AB5DDA23E5A5}"/>
    <cellStyle name="40% - Énfasis1 10 12" xfId="20350" xr:uid="{D5C0FCFC-264F-4BC3-B57C-1A4743D9BD0B}"/>
    <cellStyle name="40% - Énfasis1 10 2" xfId="20351" xr:uid="{C3DB9FE7-586E-4E9D-AF4D-4496492DFA25}"/>
    <cellStyle name="40% - Énfasis1 10 2 2" xfId="20352" xr:uid="{55A8CFAC-FD1E-41A0-AC14-A4E9BEBFF301}"/>
    <cellStyle name="40% - Énfasis1 10 2 2 2" xfId="20353" xr:uid="{A2907228-1876-4642-9327-E7DC7D5BE0C5}"/>
    <cellStyle name="40% - Énfasis1 10 2 2 2 2" xfId="20354" xr:uid="{4317FBA3-0D37-467F-A344-315639E2867D}"/>
    <cellStyle name="40% - Énfasis1 10 2 2 2 2 2" xfId="20355" xr:uid="{88FC1818-C4B0-40B3-88CD-CA8F970B4F66}"/>
    <cellStyle name="40% - Énfasis1 10 2 2 2 2 2 2" xfId="20356" xr:uid="{8E3C4EEE-4C6B-4A0E-80D5-7ADF5F78E6FC}"/>
    <cellStyle name="40% - Énfasis1 10 2 2 2 2 2 2 2" xfId="20357" xr:uid="{357BF585-666D-4B1A-BBD3-732C0E00FEC2}"/>
    <cellStyle name="40% - Énfasis1 10 2 2 2 2 2 3" xfId="20358" xr:uid="{6BF885AA-303F-483F-994A-852CCFCC11DF}"/>
    <cellStyle name="40% - Énfasis1 10 2 2 2 2 3" xfId="20359" xr:uid="{8C47A94D-D778-4AFF-860D-6DD11FA3A4BF}"/>
    <cellStyle name="40% - Énfasis1 10 2 2 2 2 3 2" xfId="20360" xr:uid="{653BD2EA-CA56-42BC-9A94-D3C8957E7A21}"/>
    <cellStyle name="40% - Énfasis1 10 2 2 2 2 4" xfId="20361" xr:uid="{AE2D0989-681B-470F-B2B9-EBB139742078}"/>
    <cellStyle name="40% - Énfasis1 10 2 2 2 3" xfId="20362" xr:uid="{30CDAB57-7869-40DB-A457-98BFABB376D9}"/>
    <cellStyle name="40% - Énfasis1 10 2 2 2 3 2" xfId="20363" xr:uid="{2A7049C0-53E9-465E-8704-6AEC1D82EFE5}"/>
    <cellStyle name="40% - Énfasis1 10 2 2 2 3 2 2" xfId="20364" xr:uid="{1A5692C1-AC85-4021-809D-752FB6E7AC00}"/>
    <cellStyle name="40% - Énfasis1 10 2 2 2 3 3" xfId="20365" xr:uid="{0053F9F1-4CE2-42AF-ACF2-BBC65F986A1D}"/>
    <cellStyle name="40% - Énfasis1 10 2 2 2 4" xfId="20366" xr:uid="{DEFBECA2-140C-4739-A91D-AF2D0363E590}"/>
    <cellStyle name="40% - Énfasis1 10 2 2 2 4 2" xfId="20367" xr:uid="{A64F74C9-BB22-4103-8287-144D8164FCB1}"/>
    <cellStyle name="40% - Énfasis1 10 2 2 2 5" xfId="20368" xr:uid="{F7648F7B-1CC8-4C1E-A149-D782BC292AC5}"/>
    <cellStyle name="40% - Énfasis1 10 2 2 3" xfId="20369" xr:uid="{3EDA9101-CFA8-4924-8559-A43B7836E78E}"/>
    <cellStyle name="40% - Énfasis1 10 2 2 3 2" xfId="20370" xr:uid="{0D637BFB-DE15-4204-B540-D8DB46F10AEA}"/>
    <cellStyle name="40% - Énfasis1 10 2 2 3 2 2" xfId="20371" xr:uid="{FCCF02D8-2F60-4067-B34D-743E3E99D206}"/>
    <cellStyle name="40% - Énfasis1 10 2 2 3 2 2 2" xfId="20372" xr:uid="{B5248962-483B-47B3-8DCC-3F2BB3ACE246}"/>
    <cellStyle name="40% - Énfasis1 10 2 2 3 2 3" xfId="20373" xr:uid="{93E61F6F-B032-42FA-A644-DBD388F34A16}"/>
    <cellStyle name="40% - Énfasis1 10 2 2 3 3" xfId="20374" xr:uid="{CE54C512-DC9B-4071-983E-3C00288988B9}"/>
    <cellStyle name="40% - Énfasis1 10 2 2 3 3 2" xfId="20375" xr:uid="{AAFFCA49-031D-4E66-B49E-459B5D2F94B5}"/>
    <cellStyle name="40% - Énfasis1 10 2 2 3 4" xfId="20376" xr:uid="{3AB4F979-10A5-45E1-8EC7-8529B74DBAEB}"/>
    <cellStyle name="40% - Énfasis1 10 2 2 4" xfId="20377" xr:uid="{BF175C9A-EB11-4D51-B6ED-473465028AC5}"/>
    <cellStyle name="40% - Énfasis1 10 2 2 4 2" xfId="20378" xr:uid="{96CA9E7E-E90A-4A4B-95B3-7D33009CC143}"/>
    <cellStyle name="40% - Énfasis1 10 2 2 4 2 2" xfId="20379" xr:uid="{8A23B114-770A-474E-882F-3A2BE5CEED51}"/>
    <cellStyle name="40% - Énfasis1 10 2 2 4 3" xfId="20380" xr:uid="{BB9439ED-5F38-4387-9853-3CB6A1B08C0C}"/>
    <cellStyle name="40% - Énfasis1 10 2 2 5" xfId="20381" xr:uid="{88211849-C836-4461-B832-BDCAAF6DCE67}"/>
    <cellStyle name="40% - Énfasis1 10 2 2 5 2" xfId="20382" xr:uid="{F30AFD16-9FAF-4FC0-8A3E-C6C809C01AF4}"/>
    <cellStyle name="40% - Énfasis1 10 2 2 6" xfId="20383" xr:uid="{0454B4FA-E701-4B48-9B70-3C2CC61ACCC1}"/>
    <cellStyle name="40% - Énfasis1 10 2 3" xfId="20384" xr:uid="{E4E15350-28B6-4E94-9358-8B535ABE05D4}"/>
    <cellStyle name="40% - Énfasis1 10 2 3 2" xfId="20385" xr:uid="{DA3BDD5E-5482-4060-88AD-09E7B23264C3}"/>
    <cellStyle name="40% - Énfasis1 10 2 3 2 2" xfId="20386" xr:uid="{8007BB3C-7E9D-4FE3-B49F-B7BE13B091D9}"/>
    <cellStyle name="40% - Énfasis1 10 2 3 2 2 2" xfId="20387" xr:uid="{9EF1A982-0A9B-4EA2-AF37-137F24A2605A}"/>
    <cellStyle name="40% - Énfasis1 10 2 3 2 2 2 2" xfId="20388" xr:uid="{9A3B4672-9180-49AB-B477-C378034D04E6}"/>
    <cellStyle name="40% - Énfasis1 10 2 3 2 2 3" xfId="20389" xr:uid="{6D85C8F0-1DCC-4BBC-B881-BCF20723CAED}"/>
    <cellStyle name="40% - Énfasis1 10 2 3 2 3" xfId="20390" xr:uid="{C4356271-0B82-4842-9831-FD52B946BCFC}"/>
    <cellStyle name="40% - Énfasis1 10 2 3 2 3 2" xfId="20391" xr:uid="{9451B95C-D79E-4C3E-844C-04180C253B7C}"/>
    <cellStyle name="40% - Énfasis1 10 2 3 2 4" xfId="20392" xr:uid="{FEE1A3F4-82B6-4E49-A1C8-3055328F9ED4}"/>
    <cellStyle name="40% - Énfasis1 10 2 3 3" xfId="20393" xr:uid="{0CE088BE-DADD-4CB7-AAF3-BE445BBAE934}"/>
    <cellStyle name="40% - Énfasis1 10 2 3 3 2" xfId="20394" xr:uid="{54760734-F2E3-4BE3-B771-7A4C2BA62D84}"/>
    <cellStyle name="40% - Énfasis1 10 2 3 3 2 2" xfId="20395" xr:uid="{71753F2D-F359-4A2A-82BE-625CB206830B}"/>
    <cellStyle name="40% - Énfasis1 10 2 3 3 3" xfId="20396" xr:uid="{16B9E62A-FD77-4C7D-B087-429E5751E91B}"/>
    <cellStyle name="40% - Énfasis1 10 2 3 4" xfId="20397" xr:uid="{EAC3B2D9-5AAE-449C-B8EE-752874696129}"/>
    <cellStyle name="40% - Énfasis1 10 2 3 4 2" xfId="20398" xr:uid="{CD90C850-5705-456A-B135-775F5F3A19AD}"/>
    <cellStyle name="40% - Énfasis1 10 2 3 5" xfId="20399" xr:uid="{A33231D0-A689-4872-BAAD-2905A5C453D2}"/>
    <cellStyle name="40% - Énfasis1 10 2 4" xfId="20400" xr:uid="{4F4C91E5-BCFB-43EC-A2C7-1F6609D88FC5}"/>
    <cellStyle name="40% - Énfasis1 10 2 4 2" xfId="20401" xr:uid="{C1D532FC-CC3B-4648-8212-C4D419DDD855}"/>
    <cellStyle name="40% - Énfasis1 10 2 4 2 2" xfId="20402" xr:uid="{02820CD8-F03A-40A7-846A-6CD83904E25E}"/>
    <cellStyle name="40% - Énfasis1 10 2 4 2 2 2" xfId="20403" xr:uid="{84AD11F9-DEB9-4208-B3D8-E9D2102FCDBC}"/>
    <cellStyle name="40% - Énfasis1 10 2 4 2 3" xfId="20404" xr:uid="{4BD032BB-6627-4D1E-874C-BE80195A55D2}"/>
    <cellStyle name="40% - Énfasis1 10 2 4 3" xfId="20405" xr:uid="{E098A918-4C26-4E85-BA7D-4FB25FB8DBBF}"/>
    <cellStyle name="40% - Énfasis1 10 2 4 3 2" xfId="20406" xr:uid="{B897F974-4AB5-4007-9736-A87B5C84514A}"/>
    <cellStyle name="40% - Énfasis1 10 2 4 4" xfId="20407" xr:uid="{B3A38DCD-7C34-4100-8435-EA9C1A6BE4BF}"/>
    <cellStyle name="40% - Énfasis1 10 2 5" xfId="20408" xr:uid="{30E6E843-01BD-47A8-9AA9-B8202BD24644}"/>
    <cellStyle name="40% - Énfasis1 10 2 5 2" xfId="20409" xr:uid="{65EBC469-E412-4D45-B3A1-4083C9E3F40E}"/>
    <cellStyle name="40% - Énfasis1 10 2 5 2 2" xfId="20410" xr:uid="{FD7587E1-396E-4DA5-9795-85CC5075A86E}"/>
    <cellStyle name="40% - Énfasis1 10 2 5 3" xfId="20411" xr:uid="{6AF01A69-A5B8-4A0D-9342-3FE675CA252B}"/>
    <cellStyle name="40% - Énfasis1 10 2 6" xfId="20412" xr:uid="{0D1F708C-4297-49EB-B990-DC184A771D52}"/>
    <cellStyle name="40% - Énfasis1 10 2 6 2" xfId="20413" xr:uid="{9254380A-4417-4252-9775-4381CB30901C}"/>
    <cellStyle name="40% - Énfasis1 10 2 7" xfId="20414" xr:uid="{CC0AB33F-DA37-43D6-8509-8DFFC0BF1026}"/>
    <cellStyle name="40% - Énfasis1 10 3" xfId="20415" xr:uid="{2B64426C-A974-4D2B-820C-6DDD588FB73C}"/>
    <cellStyle name="40% - Énfasis1 10 3 2" xfId="20416" xr:uid="{B9F3D607-35BB-4451-8AC8-A630782B16EB}"/>
    <cellStyle name="40% - Énfasis1 10 3 2 2" xfId="20417" xr:uid="{90E6EAE6-F045-4DAC-978D-767E74295B67}"/>
    <cellStyle name="40% - Énfasis1 10 3 2 2 2" xfId="20418" xr:uid="{699E79D0-9DD1-44A1-B2FF-AAB7A437F9C8}"/>
    <cellStyle name="40% - Énfasis1 10 3 2 2 2 2" xfId="20419" xr:uid="{084AFB6C-E39E-401C-B01F-5195FCE5DA92}"/>
    <cellStyle name="40% - Énfasis1 10 3 2 2 2 2 2" xfId="20420" xr:uid="{288EAFDD-5577-4974-A869-1E41E322D825}"/>
    <cellStyle name="40% - Énfasis1 10 3 2 2 2 3" xfId="20421" xr:uid="{6689CFD1-2925-4CB7-9449-B7B388548C09}"/>
    <cellStyle name="40% - Énfasis1 10 3 2 2 3" xfId="20422" xr:uid="{01CD1F70-66DB-4DDE-895A-A97BB8FC42D1}"/>
    <cellStyle name="40% - Énfasis1 10 3 2 2 3 2" xfId="20423" xr:uid="{80C615F6-5C99-457B-966B-7A188FFB4A32}"/>
    <cellStyle name="40% - Énfasis1 10 3 2 2 4" xfId="20424" xr:uid="{7AFBC836-6873-4027-ACA7-1A4ACA25D363}"/>
    <cellStyle name="40% - Énfasis1 10 3 2 3" xfId="20425" xr:uid="{502F5A54-6313-4FCC-B7A4-A21C0D5F870F}"/>
    <cellStyle name="40% - Énfasis1 10 3 2 3 2" xfId="20426" xr:uid="{96A98E42-FFA2-4126-8672-6F682B47FCE8}"/>
    <cellStyle name="40% - Énfasis1 10 3 2 3 2 2" xfId="20427" xr:uid="{10C08ACA-868C-4015-AA1C-A0068C761D6F}"/>
    <cellStyle name="40% - Énfasis1 10 3 2 3 3" xfId="20428" xr:uid="{B3D13DA5-97B3-4898-AF5A-CD2D0A60F4FF}"/>
    <cellStyle name="40% - Énfasis1 10 3 2 4" xfId="20429" xr:uid="{5073EFC9-64C4-4A89-8D1E-7BCE7FA84496}"/>
    <cellStyle name="40% - Énfasis1 10 3 2 4 2" xfId="20430" xr:uid="{0B75B835-95EA-4C00-9812-AE0C0913CA3C}"/>
    <cellStyle name="40% - Énfasis1 10 3 2 5" xfId="20431" xr:uid="{7E8C6C2A-278A-4905-A320-081AD01CF64C}"/>
    <cellStyle name="40% - Énfasis1 10 3 3" xfId="20432" xr:uid="{C5CA7A27-7FFE-4C8B-8928-328BB09788FE}"/>
    <cellStyle name="40% - Énfasis1 10 3 3 2" xfId="20433" xr:uid="{B8C12311-5DC0-4B7A-B2C8-68B5F17946C8}"/>
    <cellStyle name="40% - Énfasis1 10 3 3 2 2" xfId="20434" xr:uid="{0C0EAD3D-5EF1-4B0F-9935-78DF751B1253}"/>
    <cellStyle name="40% - Énfasis1 10 3 3 2 2 2" xfId="20435" xr:uid="{CDBBCD3B-9EDD-4DA1-96A0-2A1616494932}"/>
    <cellStyle name="40% - Énfasis1 10 3 3 2 3" xfId="20436" xr:uid="{FB9D9C3D-97A8-48F3-8AAB-C779248389A2}"/>
    <cellStyle name="40% - Énfasis1 10 3 3 3" xfId="20437" xr:uid="{F2440B22-3420-42FA-828E-6B2E84A401F9}"/>
    <cellStyle name="40% - Énfasis1 10 3 3 3 2" xfId="20438" xr:uid="{0CF907AA-2B08-4BCE-A3AC-5267A2C08576}"/>
    <cellStyle name="40% - Énfasis1 10 3 3 4" xfId="20439" xr:uid="{C3A816F9-B5B9-465E-B7F4-F206C041AA2A}"/>
    <cellStyle name="40% - Énfasis1 10 3 4" xfId="20440" xr:uid="{DC829D4D-03EA-4CAD-876D-240F0D88110E}"/>
    <cellStyle name="40% - Énfasis1 10 3 4 2" xfId="20441" xr:uid="{353C86F1-C85B-42CE-B9AF-A09A8583B03A}"/>
    <cellStyle name="40% - Énfasis1 10 3 4 2 2" xfId="20442" xr:uid="{CCC2F26C-F325-497B-B514-4C64BEA49B77}"/>
    <cellStyle name="40% - Énfasis1 10 3 4 3" xfId="20443" xr:uid="{C51F220C-83D2-4E4E-818F-50FD48DE1995}"/>
    <cellStyle name="40% - Énfasis1 10 3 5" xfId="20444" xr:uid="{999D430D-17C5-4032-AD8C-391D14CF4FCB}"/>
    <cellStyle name="40% - Énfasis1 10 3 5 2" xfId="20445" xr:uid="{E6143196-74BE-40AC-82A5-A48DA25F4937}"/>
    <cellStyle name="40% - Énfasis1 10 3 6" xfId="20446" xr:uid="{681C0A44-1583-4FB2-9F81-BDD1328C70FA}"/>
    <cellStyle name="40% - Énfasis1 10 4" xfId="20447" xr:uid="{E07D8CEF-3BAF-4C34-909C-1C1A775ED657}"/>
    <cellStyle name="40% - Énfasis1 10 4 2" xfId="20448" xr:uid="{DD021C40-CDB1-45BD-8934-7FBDEFEEBA75}"/>
    <cellStyle name="40% - Énfasis1 10 4 2 2" xfId="20449" xr:uid="{4D594DBC-A546-40BA-A7D9-E9FD330FED18}"/>
    <cellStyle name="40% - Énfasis1 10 4 2 2 2" xfId="20450" xr:uid="{394B2083-7A86-4C3E-89D3-9035C1F7FF78}"/>
    <cellStyle name="40% - Énfasis1 10 4 2 2 2 2" xfId="20451" xr:uid="{59AF3294-BCC9-461D-90CA-C3DCE29BC967}"/>
    <cellStyle name="40% - Énfasis1 10 4 2 2 3" xfId="20452" xr:uid="{B5CDE02B-9AF5-4CDD-AA06-DD9E11F44926}"/>
    <cellStyle name="40% - Énfasis1 10 4 2 3" xfId="20453" xr:uid="{627FDC2D-DE9D-4E25-8510-1D3727AE83C8}"/>
    <cellStyle name="40% - Énfasis1 10 4 2 3 2" xfId="20454" xr:uid="{18F1C62F-2539-4F82-817E-037CDF705CF7}"/>
    <cellStyle name="40% - Énfasis1 10 4 2 4" xfId="20455" xr:uid="{1F6B3358-6A3A-4B82-B668-A20E5659C230}"/>
    <cellStyle name="40% - Énfasis1 10 4 3" xfId="20456" xr:uid="{F1427015-EE30-4E89-96AC-E1866AF4EBCF}"/>
    <cellStyle name="40% - Énfasis1 10 4 3 2" xfId="20457" xr:uid="{38286876-A500-4CD6-9C73-2EFE1F48C31A}"/>
    <cellStyle name="40% - Énfasis1 10 4 3 2 2" xfId="20458" xr:uid="{4FF795A1-D02B-432D-B308-6C463BD0A46D}"/>
    <cellStyle name="40% - Énfasis1 10 4 3 3" xfId="20459" xr:uid="{C68D261B-D213-45CC-8112-D26488BE42A4}"/>
    <cellStyle name="40% - Énfasis1 10 4 4" xfId="20460" xr:uid="{8E7253FC-33B9-498A-B0AF-6678109E3D10}"/>
    <cellStyle name="40% - Énfasis1 10 4 4 2" xfId="20461" xr:uid="{55327F25-65E7-47C1-94CE-E659AC09869B}"/>
    <cellStyle name="40% - Énfasis1 10 4 5" xfId="20462" xr:uid="{3B42BB6A-5E49-46FE-BFFF-788C4B46E479}"/>
    <cellStyle name="40% - Énfasis1 10 5" xfId="20463" xr:uid="{F09DD0A3-94F8-4237-B540-9116688EB7E8}"/>
    <cellStyle name="40% - Énfasis1 10 5 2" xfId="20464" xr:uid="{AFD97FFA-4EEB-47AD-9317-525368828AEF}"/>
    <cellStyle name="40% - Énfasis1 10 5 2 2" xfId="20465" xr:uid="{BF43072B-89BB-4B01-90C4-807EF8BFC634}"/>
    <cellStyle name="40% - Énfasis1 10 5 2 2 2" xfId="20466" xr:uid="{6741CFAA-467C-4E4A-B864-EC26D1A57D7B}"/>
    <cellStyle name="40% - Énfasis1 10 5 2 3" xfId="20467" xr:uid="{1B6DF194-8E11-4CEA-BA8E-4184B50C886B}"/>
    <cellStyle name="40% - Énfasis1 10 5 3" xfId="20468" xr:uid="{26BD9F4B-9EE9-4CFF-8679-DC61FE014DE2}"/>
    <cellStyle name="40% - Énfasis1 10 5 3 2" xfId="20469" xr:uid="{34217B4C-61E8-4221-8308-96954C8894F9}"/>
    <cellStyle name="40% - Énfasis1 10 5 4" xfId="20470" xr:uid="{288712A2-33CE-4D27-BE57-F18F0DB3E374}"/>
    <cellStyle name="40% - Énfasis1 10 6" xfId="20471" xr:uid="{BA93D9B3-50F3-48F7-B570-FD31A74AE1C9}"/>
    <cellStyle name="40% - Énfasis1 10 6 2" xfId="20472" xr:uid="{662AAAB8-D775-44C0-96A9-8381E477C103}"/>
    <cellStyle name="40% - Énfasis1 10 6 2 2" xfId="20473" xr:uid="{2DABD5F2-72F0-4A09-A2EA-C4F480C2A535}"/>
    <cellStyle name="40% - Énfasis1 10 6 3" xfId="20474" xr:uid="{62E45014-1524-44C4-A337-8DB6497E2D7E}"/>
    <cellStyle name="40% - Énfasis1 10 7" xfId="20475" xr:uid="{775A6894-8FFE-40C9-9ADE-60EA2BF3AF46}"/>
    <cellStyle name="40% - Énfasis1 10 7 2" xfId="20476" xr:uid="{2D7715B4-0C83-4DA7-9655-E160057CA763}"/>
    <cellStyle name="40% - Énfasis1 10 8" xfId="20477" xr:uid="{A0F69F94-50FE-404B-847D-ADA65510A593}"/>
    <cellStyle name="40% - Énfasis1 10 9" xfId="20478" xr:uid="{881DE841-2A96-428D-851C-E7B09BF3A5AF}"/>
    <cellStyle name="40% - Énfasis1 10_37. RESULTADO NEGOCIOS YOY" xfId="20479" xr:uid="{50DF6DE2-802A-4802-9291-7C7A190058FD}"/>
    <cellStyle name="40% - Énfasis1 11" xfId="20480" xr:uid="{25F505CF-ABCB-46E4-9096-DE2EB298D82B}"/>
    <cellStyle name="40% - Énfasis1 11 10" xfId="20481" xr:uid="{59ACC664-1FF0-43A1-ABF3-405FD1B90A57}"/>
    <cellStyle name="40% - Énfasis1 11 11" xfId="20482" xr:uid="{F7F7F3E5-4B57-4A55-B68C-00811061A625}"/>
    <cellStyle name="40% - Énfasis1 11 12" xfId="20483" xr:uid="{F15372C0-77C0-4486-BA02-F0AFE9E6865F}"/>
    <cellStyle name="40% - Énfasis1 11 2" xfId="20484" xr:uid="{2A3B651C-3C41-4B6C-821E-E38FAD4BB3BF}"/>
    <cellStyle name="40% - Énfasis1 11 2 2" xfId="20485" xr:uid="{83EF0B9B-1D22-44E1-B857-E4BF451B4635}"/>
    <cellStyle name="40% - Énfasis1 11 2 2 2" xfId="20486" xr:uid="{71E5B07A-E343-4FA1-83FC-697D375B51DE}"/>
    <cellStyle name="40% - Énfasis1 11 2 2 2 2" xfId="20487" xr:uid="{C75BA98F-B367-4BB4-BE63-FC2EDC11773A}"/>
    <cellStyle name="40% - Énfasis1 11 2 2 2 2 2" xfId="20488" xr:uid="{F1F01C23-72DB-4FFD-83C4-28F06950AB5F}"/>
    <cellStyle name="40% - Énfasis1 11 2 2 2 2 2 2" xfId="20489" xr:uid="{C5D55EDE-5AD8-4696-A872-600082FE6530}"/>
    <cellStyle name="40% - Énfasis1 11 2 2 2 2 2 2 2" xfId="20490" xr:uid="{6BB16077-2732-44E9-80EA-8915AA7BE83F}"/>
    <cellStyle name="40% - Énfasis1 11 2 2 2 2 2 3" xfId="20491" xr:uid="{77B1F305-1E3F-4A98-BBA9-2559B7075450}"/>
    <cellStyle name="40% - Énfasis1 11 2 2 2 2 3" xfId="20492" xr:uid="{110BE9ED-34EC-43C4-BB65-8D28D3367B3A}"/>
    <cellStyle name="40% - Énfasis1 11 2 2 2 2 3 2" xfId="20493" xr:uid="{2214B852-8EF6-4121-A361-24ECB571F5ED}"/>
    <cellStyle name="40% - Énfasis1 11 2 2 2 2 4" xfId="20494" xr:uid="{55B96CCC-ABD8-41A5-9451-081A4B38BEC2}"/>
    <cellStyle name="40% - Énfasis1 11 2 2 2 3" xfId="20495" xr:uid="{6A88D9DB-A580-4AB5-ADE9-9F223D8ADCB6}"/>
    <cellStyle name="40% - Énfasis1 11 2 2 2 3 2" xfId="20496" xr:uid="{8FA2943E-2C94-483A-B80D-736C89B1BB8F}"/>
    <cellStyle name="40% - Énfasis1 11 2 2 2 3 2 2" xfId="20497" xr:uid="{4A899F2A-89EA-4E3A-9D2F-A865D6E1D422}"/>
    <cellStyle name="40% - Énfasis1 11 2 2 2 3 3" xfId="20498" xr:uid="{99014687-BFFE-4A0A-8881-0412CB9CFD87}"/>
    <cellStyle name="40% - Énfasis1 11 2 2 2 4" xfId="20499" xr:uid="{FABF5495-BFBA-4254-801D-A10875763607}"/>
    <cellStyle name="40% - Énfasis1 11 2 2 2 4 2" xfId="20500" xr:uid="{D4E6F5C3-D8B9-4B1A-B56B-0D83D3F238EE}"/>
    <cellStyle name="40% - Énfasis1 11 2 2 2 5" xfId="20501" xr:uid="{062BCEC1-A7D0-484D-9792-17402B11C666}"/>
    <cellStyle name="40% - Énfasis1 11 2 2 3" xfId="20502" xr:uid="{0CC402A7-E6B3-4B7D-9710-48DB874B539C}"/>
    <cellStyle name="40% - Énfasis1 11 2 2 3 2" xfId="20503" xr:uid="{99961568-9F17-4ED8-A48D-E66D8627867E}"/>
    <cellStyle name="40% - Énfasis1 11 2 2 3 2 2" xfId="20504" xr:uid="{774FEE46-369C-49C1-8AC1-FE063810B1A6}"/>
    <cellStyle name="40% - Énfasis1 11 2 2 3 2 2 2" xfId="20505" xr:uid="{4CD21B22-ADDB-4F57-95BC-0F768C0CF410}"/>
    <cellStyle name="40% - Énfasis1 11 2 2 3 2 3" xfId="20506" xr:uid="{42A2C1AB-CF8A-476F-9D72-27EF597AB81D}"/>
    <cellStyle name="40% - Énfasis1 11 2 2 3 3" xfId="20507" xr:uid="{200A8F2D-C41A-4C6E-BC17-4FF068818BB3}"/>
    <cellStyle name="40% - Énfasis1 11 2 2 3 3 2" xfId="20508" xr:uid="{D92322A8-77BA-40A8-9D74-AD34BA9104A4}"/>
    <cellStyle name="40% - Énfasis1 11 2 2 3 4" xfId="20509" xr:uid="{671D746F-4518-44BD-BAA1-8351EF473A0B}"/>
    <cellStyle name="40% - Énfasis1 11 2 2 4" xfId="20510" xr:uid="{3F558821-6755-4A69-B94D-0F0D46910977}"/>
    <cellStyle name="40% - Énfasis1 11 2 2 4 2" xfId="20511" xr:uid="{85E2EADD-1975-40AD-986D-167BCE9677F8}"/>
    <cellStyle name="40% - Énfasis1 11 2 2 4 2 2" xfId="20512" xr:uid="{A38E035C-AA63-4AA5-9065-6A6A1D157D88}"/>
    <cellStyle name="40% - Énfasis1 11 2 2 4 3" xfId="20513" xr:uid="{65FE699F-B82A-4319-BC48-38D2A6EF0424}"/>
    <cellStyle name="40% - Énfasis1 11 2 2 5" xfId="20514" xr:uid="{0B997B73-A619-43E5-ACFB-19201634EFBA}"/>
    <cellStyle name="40% - Énfasis1 11 2 2 5 2" xfId="20515" xr:uid="{BE9AE706-25C6-4C77-9275-188D2F560DB4}"/>
    <cellStyle name="40% - Énfasis1 11 2 2 6" xfId="20516" xr:uid="{30515B55-36D2-44E8-B9DE-F672DD4ED405}"/>
    <cellStyle name="40% - Énfasis1 11 2 3" xfId="20517" xr:uid="{B087C4DE-7EA5-416C-80AF-E687CC95425D}"/>
    <cellStyle name="40% - Énfasis1 11 2 3 2" xfId="20518" xr:uid="{CF0D2417-72D1-402D-AF5B-8B604BFBD4ED}"/>
    <cellStyle name="40% - Énfasis1 11 2 3 2 2" xfId="20519" xr:uid="{8B43526C-64FB-475B-8609-03DE0F4F2FE8}"/>
    <cellStyle name="40% - Énfasis1 11 2 3 2 2 2" xfId="20520" xr:uid="{2D01588D-3760-45F8-88BD-E6E91865E1B6}"/>
    <cellStyle name="40% - Énfasis1 11 2 3 2 2 2 2" xfId="20521" xr:uid="{0747226E-CC9C-49D6-82AF-1088010A6245}"/>
    <cellStyle name="40% - Énfasis1 11 2 3 2 2 3" xfId="20522" xr:uid="{6BC5BB2C-54C2-4F52-A588-89CB6DC6D6A9}"/>
    <cellStyle name="40% - Énfasis1 11 2 3 2 3" xfId="20523" xr:uid="{FC2C5F2C-DC22-4E3F-B3DD-AD6F3CA733A7}"/>
    <cellStyle name="40% - Énfasis1 11 2 3 2 3 2" xfId="20524" xr:uid="{F9C765DD-A2F1-4008-8714-931BCC8B20B6}"/>
    <cellStyle name="40% - Énfasis1 11 2 3 2 4" xfId="20525" xr:uid="{112062DB-257C-4B9D-8C4C-A6BBEE24BC4C}"/>
    <cellStyle name="40% - Énfasis1 11 2 3 3" xfId="20526" xr:uid="{E9BB7DCA-0D4E-4087-BC46-EEC33C57666D}"/>
    <cellStyle name="40% - Énfasis1 11 2 3 3 2" xfId="20527" xr:uid="{DE1F64DE-3EEF-42FB-BAED-6A884CE62BFB}"/>
    <cellStyle name="40% - Énfasis1 11 2 3 3 2 2" xfId="20528" xr:uid="{4446C49E-BD4B-4B4F-BB34-AB8D5C4AF670}"/>
    <cellStyle name="40% - Énfasis1 11 2 3 3 3" xfId="20529" xr:uid="{3C62526C-E81E-4EE5-8A30-3788338E7411}"/>
    <cellStyle name="40% - Énfasis1 11 2 3 4" xfId="20530" xr:uid="{9CB0305C-150B-456F-9F81-3008054C1608}"/>
    <cellStyle name="40% - Énfasis1 11 2 3 4 2" xfId="20531" xr:uid="{227EA2A4-C862-4E69-8577-C4F014257411}"/>
    <cellStyle name="40% - Énfasis1 11 2 3 5" xfId="20532" xr:uid="{FCE550B1-8917-4BC7-8340-B15F061C41B8}"/>
    <cellStyle name="40% - Énfasis1 11 2 4" xfId="20533" xr:uid="{76712748-33A8-4568-B227-640E05863118}"/>
    <cellStyle name="40% - Énfasis1 11 2 4 2" xfId="20534" xr:uid="{911102FE-743C-43B6-B60D-2B7CD4CBBDE6}"/>
    <cellStyle name="40% - Énfasis1 11 2 4 2 2" xfId="20535" xr:uid="{D5324690-0C67-460C-8B32-3D0942D4B07A}"/>
    <cellStyle name="40% - Énfasis1 11 2 4 2 2 2" xfId="20536" xr:uid="{FE0F64E8-FA08-42E8-820D-FA5C40FCE6C8}"/>
    <cellStyle name="40% - Énfasis1 11 2 4 2 3" xfId="20537" xr:uid="{95BAB70F-B036-42E0-AA2F-3F93D82DB68C}"/>
    <cellStyle name="40% - Énfasis1 11 2 4 3" xfId="20538" xr:uid="{2B145EB7-F3B2-4535-9DBF-BC991F369E78}"/>
    <cellStyle name="40% - Énfasis1 11 2 4 3 2" xfId="20539" xr:uid="{E4308ACA-7750-4ACB-9DC7-80ECF8B98722}"/>
    <cellStyle name="40% - Énfasis1 11 2 4 4" xfId="20540" xr:uid="{8F7CEC19-CA2C-4B1A-9FC7-3907A4B36211}"/>
    <cellStyle name="40% - Énfasis1 11 2 5" xfId="20541" xr:uid="{BAF9B065-FDB5-4F0B-88A0-FA4C763F71CF}"/>
    <cellStyle name="40% - Énfasis1 11 2 5 2" xfId="20542" xr:uid="{568DAFB3-3F9B-42D4-B8B6-B8738FFF5431}"/>
    <cellStyle name="40% - Énfasis1 11 2 5 2 2" xfId="20543" xr:uid="{E5C86F2B-9566-4E7F-919C-3F0C658D6B54}"/>
    <cellStyle name="40% - Énfasis1 11 2 5 3" xfId="20544" xr:uid="{78177614-DB60-4729-9DAF-29E687D22452}"/>
    <cellStyle name="40% - Énfasis1 11 2 6" xfId="20545" xr:uid="{74C52E71-4507-4907-AC18-2F4FEB52B727}"/>
    <cellStyle name="40% - Énfasis1 11 2 6 2" xfId="20546" xr:uid="{36D2336B-B4FC-4AC5-A91E-ABF07EC6C406}"/>
    <cellStyle name="40% - Énfasis1 11 2 7" xfId="20547" xr:uid="{741E217C-F436-4DAD-A141-B6EB543D8BD6}"/>
    <cellStyle name="40% - Énfasis1 11 3" xfId="20548" xr:uid="{3515367D-71F0-4AF7-A6F4-6209EECA9436}"/>
    <cellStyle name="40% - Énfasis1 11 3 2" xfId="20549" xr:uid="{953708AA-8E2C-4749-91A0-04ED56E9F09C}"/>
    <cellStyle name="40% - Énfasis1 11 3 2 2" xfId="20550" xr:uid="{A6D3DCA8-C8BC-4567-9102-DD814F341B02}"/>
    <cellStyle name="40% - Énfasis1 11 3 2 2 2" xfId="20551" xr:uid="{CD2D136B-33E3-429A-8CB7-D3D31AE6B817}"/>
    <cellStyle name="40% - Énfasis1 11 3 2 2 2 2" xfId="20552" xr:uid="{58153A20-737C-4749-A07A-E5596DF0C105}"/>
    <cellStyle name="40% - Énfasis1 11 3 2 2 2 2 2" xfId="20553" xr:uid="{F53927FB-7591-421F-944D-3ED2FD4E944E}"/>
    <cellStyle name="40% - Énfasis1 11 3 2 2 2 3" xfId="20554" xr:uid="{2DE19F3C-072A-4433-9CAC-A639978E4327}"/>
    <cellStyle name="40% - Énfasis1 11 3 2 2 3" xfId="20555" xr:uid="{F1A3AAB6-3D1C-46E4-9815-2CC2D70D3649}"/>
    <cellStyle name="40% - Énfasis1 11 3 2 2 3 2" xfId="20556" xr:uid="{F0FE0858-A6C6-41A4-A83D-DC849A2C1076}"/>
    <cellStyle name="40% - Énfasis1 11 3 2 2 4" xfId="20557" xr:uid="{3ECF0E4C-7128-41B0-9E4B-AAC5B5FDA16C}"/>
    <cellStyle name="40% - Énfasis1 11 3 2 3" xfId="20558" xr:uid="{080A5E18-F0A9-4481-BD55-997182C915CB}"/>
    <cellStyle name="40% - Énfasis1 11 3 2 3 2" xfId="20559" xr:uid="{E0DA306A-B6A8-4EAF-BF55-60C1720C2644}"/>
    <cellStyle name="40% - Énfasis1 11 3 2 3 2 2" xfId="20560" xr:uid="{4620DECD-A189-4CC8-A4D2-278E86E7CC9C}"/>
    <cellStyle name="40% - Énfasis1 11 3 2 3 3" xfId="20561" xr:uid="{FEA5B68D-96F4-4CED-AE0E-C931188C22C7}"/>
    <cellStyle name="40% - Énfasis1 11 3 2 4" xfId="20562" xr:uid="{AF4595FB-4810-4CF4-B830-EF506D09BFD3}"/>
    <cellStyle name="40% - Énfasis1 11 3 2 4 2" xfId="20563" xr:uid="{FBA85193-4F74-464D-84E9-5B1E69729BC3}"/>
    <cellStyle name="40% - Énfasis1 11 3 2 5" xfId="20564" xr:uid="{DA764DC1-A026-4F66-97D2-EE1B02F78900}"/>
    <cellStyle name="40% - Énfasis1 11 3 3" xfId="20565" xr:uid="{7CFD2AD7-6F15-48F6-A158-1E714075A966}"/>
    <cellStyle name="40% - Énfasis1 11 3 3 2" xfId="20566" xr:uid="{844D5459-AA63-41A4-A7F7-77230F654EC6}"/>
    <cellStyle name="40% - Énfasis1 11 3 3 2 2" xfId="20567" xr:uid="{0957EE0F-7343-4282-BFD6-0010338DAF3F}"/>
    <cellStyle name="40% - Énfasis1 11 3 3 2 2 2" xfId="20568" xr:uid="{379C1CA8-DD1E-40AA-B7B0-2429B0B0C397}"/>
    <cellStyle name="40% - Énfasis1 11 3 3 2 3" xfId="20569" xr:uid="{279B823B-2DD3-437A-BD6E-00811B6EBF2D}"/>
    <cellStyle name="40% - Énfasis1 11 3 3 3" xfId="20570" xr:uid="{1C95C0DE-FA45-4D56-8505-0237A40FA51E}"/>
    <cellStyle name="40% - Énfasis1 11 3 3 3 2" xfId="20571" xr:uid="{B9A09BD5-9B45-410D-812B-3C4B467880A8}"/>
    <cellStyle name="40% - Énfasis1 11 3 3 4" xfId="20572" xr:uid="{D01D3D16-1B68-4358-899B-CE47B58FFC8D}"/>
    <cellStyle name="40% - Énfasis1 11 3 4" xfId="20573" xr:uid="{D131E22C-4826-44BD-85AC-F2AAA26C66EE}"/>
    <cellStyle name="40% - Énfasis1 11 3 4 2" xfId="20574" xr:uid="{9DE0F28F-D296-447C-AE8D-30598CB731B6}"/>
    <cellStyle name="40% - Énfasis1 11 3 4 2 2" xfId="20575" xr:uid="{A8119E3C-A375-4B91-931C-D904A2BD3679}"/>
    <cellStyle name="40% - Énfasis1 11 3 4 3" xfId="20576" xr:uid="{F9F7E219-0C89-42E1-B0DF-2F61551F9BD0}"/>
    <cellStyle name="40% - Énfasis1 11 3 5" xfId="20577" xr:uid="{0084E2D1-04E8-4EBE-A022-830C31D8B27F}"/>
    <cellStyle name="40% - Énfasis1 11 3 5 2" xfId="20578" xr:uid="{7B157D18-7B32-4EE4-A0A4-231E31CE1881}"/>
    <cellStyle name="40% - Énfasis1 11 3 6" xfId="20579" xr:uid="{D5668F3D-A1FA-4B0D-B808-2EAFAE07037C}"/>
    <cellStyle name="40% - Énfasis1 11 4" xfId="20580" xr:uid="{28F2A90E-CDAC-44B8-A9F3-FED98699922F}"/>
    <cellStyle name="40% - Énfasis1 11 4 2" xfId="20581" xr:uid="{9F287E31-A9BF-42F3-8F00-6BCC987889B3}"/>
    <cellStyle name="40% - Énfasis1 11 4 2 2" xfId="20582" xr:uid="{403835E8-723A-4386-AE46-130AA32BED58}"/>
    <cellStyle name="40% - Énfasis1 11 4 2 2 2" xfId="20583" xr:uid="{3BCB7CC1-08A9-418A-9AC4-853092FDBA14}"/>
    <cellStyle name="40% - Énfasis1 11 4 2 2 2 2" xfId="20584" xr:uid="{74278EC0-64DD-4A40-A3E2-530612B34EF2}"/>
    <cellStyle name="40% - Énfasis1 11 4 2 2 3" xfId="20585" xr:uid="{39BDD8D1-F1BB-473C-894E-62CEB09F0458}"/>
    <cellStyle name="40% - Énfasis1 11 4 2 3" xfId="20586" xr:uid="{E6E536C8-930F-4A2A-BEA4-1BD8A03E604F}"/>
    <cellStyle name="40% - Énfasis1 11 4 2 3 2" xfId="20587" xr:uid="{8C016991-E694-4A71-BB22-4A2DA00D695C}"/>
    <cellStyle name="40% - Énfasis1 11 4 2 4" xfId="20588" xr:uid="{A63AD95A-67B5-4615-A489-1669A0AE1967}"/>
    <cellStyle name="40% - Énfasis1 11 4 3" xfId="20589" xr:uid="{4C5FD9AE-DD29-4971-821B-69CCAEED5C6A}"/>
    <cellStyle name="40% - Énfasis1 11 4 3 2" xfId="20590" xr:uid="{49B1117B-7646-407A-8ECA-285ECD90BB99}"/>
    <cellStyle name="40% - Énfasis1 11 4 3 2 2" xfId="20591" xr:uid="{56D3BB45-5EC9-43D3-8E1D-8B12CC3369D8}"/>
    <cellStyle name="40% - Énfasis1 11 4 3 3" xfId="20592" xr:uid="{82AD4C60-DF9A-4042-A14B-D584044A634B}"/>
    <cellStyle name="40% - Énfasis1 11 4 4" xfId="20593" xr:uid="{16F99824-5CAC-4D94-A1C0-6E257BF570A2}"/>
    <cellStyle name="40% - Énfasis1 11 4 4 2" xfId="20594" xr:uid="{72A45606-886B-425B-83DE-3DF3FED949A7}"/>
    <cellStyle name="40% - Énfasis1 11 4 5" xfId="20595" xr:uid="{B03A7081-2465-4082-89A1-114C580B52EB}"/>
    <cellStyle name="40% - Énfasis1 11 5" xfId="20596" xr:uid="{806C4B7B-980F-4EEA-B892-9C4EBF5F6C61}"/>
    <cellStyle name="40% - Énfasis1 11 5 2" xfId="20597" xr:uid="{6ADE3FAD-E6D5-4FAF-8FBE-82C8A10374E3}"/>
    <cellStyle name="40% - Énfasis1 11 5 2 2" xfId="20598" xr:uid="{03D10D70-6716-4A69-87AE-104D5B496A8A}"/>
    <cellStyle name="40% - Énfasis1 11 5 2 2 2" xfId="20599" xr:uid="{1DDAFC19-1496-4D8B-8D09-71AF2584261D}"/>
    <cellStyle name="40% - Énfasis1 11 5 2 3" xfId="20600" xr:uid="{DAA93268-C9F3-4D7F-9172-F7A563596308}"/>
    <cellStyle name="40% - Énfasis1 11 5 3" xfId="20601" xr:uid="{43891A45-B6AA-449E-8861-5F3BD0C24A04}"/>
    <cellStyle name="40% - Énfasis1 11 5 3 2" xfId="20602" xr:uid="{8ACCBA05-CD34-419D-8DC8-CF2080D58AB0}"/>
    <cellStyle name="40% - Énfasis1 11 5 4" xfId="20603" xr:uid="{5C3B2D51-8FC3-430F-8D67-2682DDE68C44}"/>
    <cellStyle name="40% - Énfasis1 11 6" xfId="20604" xr:uid="{ED82BFFE-C192-480B-B60D-681498DD888B}"/>
    <cellStyle name="40% - Énfasis1 11 6 2" xfId="20605" xr:uid="{7B22641D-9A9E-48D2-8996-3CEAAC9DD78D}"/>
    <cellStyle name="40% - Énfasis1 11 6 2 2" xfId="20606" xr:uid="{0A26D0F6-81C6-43B6-B908-22978768206F}"/>
    <cellStyle name="40% - Énfasis1 11 6 3" xfId="20607" xr:uid="{6F3A6621-1226-4EAE-B7F2-57D45EC7105F}"/>
    <cellStyle name="40% - Énfasis1 11 7" xfId="20608" xr:uid="{E5429057-A64D-4214-9C83-52A743EF0470}"/>
    <cellStyle name="40% - Énfasis1 11 7 2" xfId="20609" xr:uid="{DA8644B3-BAB9-4A37-90B0-CF3917D84AB1}"/>
    <cellStyle name="40% - Énfasis1 11 8" xfId="20610" xr:uid="{AE2634DB-2132-4C62-B26A-C58D29CAD3AD}"/>
    <cellStyle name="40% - Énfasis1 11 9" xfId="20611" xr:uid="{2B319830-C81C-456E-8156-212212870CCB}"/>
    <cellStyle name="40% - Énfasis1 11_37. RESULTADO NEGOCIOS YOY" xfId="20612" xr:uid="{1D8CDE62-DA83-4193-AAEA-6F06F31E58CE}"/>
    <cellStyle name="40% - Énfasis1 12" xfId="20613" xr:uid="{9012AA8C-60AE-40E1-B27B-8FF36286A90F}"/>
    <cellStyle name="40% - Énfasis1 12 2" xfId="20614" xr:uid="{C09C4771-3CF6-4516-B13C-C2C6217FF84F}"/>
    <cellStyle name="40% - Énfasis1 12 2 2" xfId="20615" xr:uid="{AA8047D2-8B8A-48A8-9F9D-CA564B43FE95}"/>
    <cellStyle name="40% - Énfasis1 12 2 2 2" xfId="20616" xr:uid="{A4204A24-601B-4E27-BD5D-2FD066D391A3}"/>
    <cellStyle name="40% - Énfasis1 12 2 2 2 2" xfId="20617" xr:uid="{B707B505-FB77-406F-BC21-745723DA747C}"/>
    <cellStyle name="40% - Énfasis1 12 2 2 2 2 2" xfId="20618" xr:uid="{3B374224-4E75-4C20-8BCA-75CC92646DA4}"/>
    <cellStyle name="40% - Énfasis1 12 2 2 2 2 2 2" xfId="20619" xr:uid="{8951FF8A-B96D-4ECE-8951-2DF27DB08F67}"/>
    <cellStyle name="40% - Énfasis1 12 2 2 2 2 2 2 2" xfId="20620" xr:uid="{996E207F-FAF3-4EA3-A9BC-86A81902F5C5}"/>
    <cellStyle name="40% - Énfasis1 12 2 2 2 2 2 3" xfId="20621" xr:uid="{15C20849-337F-4B3B-ADDB-7E34ABFC9110}"/>
    <cellStyle name="40% - Énfasis1 12 2 2 2 2 3" xfId="20622" xr:uid="{B80AF3B9-89A9-4D95-874B-73249C2941FE}"/>
    <cellStyle name="40% - Énfasis1 12 2 2 2 2 3 2" xfId="20623" xr:uid="{1C150FCA-A402-4013-A437-E51149CBDA7D}"/>
    <cellStyle name="40% - Énfasis1 12 2 2 2 2 4" xfId="20624" xr:uid="{D1E916EC-BA7D-456D-99FF-657E6F7ABE32}"/>
    <cellStyle name="40% - Énfasis1 12 2 2 2 3" xfId="20625" xr:uid="{699D67FD-0EBA-4832-A5E0-6B354DBD8C2A}"/>
    <cellStyle name="40% - Énfasis1 12 2 2 2 3 2" xfId="20626" xr:uid="{9147D5F8-DCC1-402B-8A68-F65AD8A4A834}"/>
    <cellStyle name="40% - Énfasis1 12 2 2 2 3 2 2" xfId="20627" xr:uid="{985B07D1-CA1D-4146-B610-200EB26D3C20}"/>
    <cellStyle name="40% - Énfasis1 12 2 2 2 3 3" xfId="20628" xr:uid="{49C9BE57-3450-40C5-A5A9-CFFE0AEB19BD}"/>
    <cellStyle name="40% - Énfasis1 12 2 2 2 4" xfId="20629" xr:uid="{BF4FE869-A315-4268-98E2-28CE5E69D6BF}"/>
    <cellStyle name="40% - Énfasis1 12 2 2 2 4 2" xfId="20630" xr:uid="{23C97B89-6E48-402B-94CC-9D16FFDC4BF0}"/>
    <cellStyle name="40% - Énfasis1 12 2 2 2 5" xfId="20631" xr:uid="{0966FA1D-7172-45B4-A953-D85C532F9DB0}"/>
    <cellStyle name="40% - Énfasis1 12 2 2 3" xfId="20632" xr:uid="{54744A38-8DA3-44FD-96CC-24D2DBA21443}"/>
    <cellStyle name="40% - Énfasis1 12 2 2 3 2" xfId="20633" xr:uid="{AEFB0C02-E09F-42D0-B5F7-525BFD3B671C}"/>
    <cellStyle name="40% - Énfasis1 12 2 2 3 2 2" xfId="20634" xr:uid="{003442B7-8C1C-4541-ABDA-5C3BC315E91D}"/>
    <cellStyle name="40% - Énfasis1 12 2 2 3 2 2 2" xfId="20635" xr:uid="{475F8BB0-4A6A-4C5C-B3D8-4AECB3F83E1C}"/>
    <cellStyle name="40% - Énfasis1 12 2 2 3 2 3" xfId="20636" xr:uid="{F7B4B6AF-C808-4103-94AF-8D5BFF9E61C6}"/>
    <cellStyle name="40% - Énfasis1 12 2 2 3 3" xfId="20637" xr:uid="{E43DD41D-A547-40D3-946A-1CD8A7C90AD0}"/>
    <cellStyle name="40% - Énfasis1 12 2 2 3 3 2" xfId="20638" xr:uid="{86DE3C25-E8AB-40C7-AD4F-3691460707FB}"/>
    <cellStyle name="40% - Énfasis1 12 2 2 3 4" xfId="20639" xr:uid="{63ABF892-14DA-481E-9153-40DAEFCBB07C}"/>
    <cellStyle name="40% - Énfasis1 12 2 2 4" xfId="20640" xr:uid="{4BCFBB89-41DC-40EE-B076-069EC2187563}"/>
    <cellStyle name="40% - Énfasis1 12 2 2 4 2" xfId="20641" xr:uid="{3A91B300-AF22-4BCF-AF5A-D1225019BC1A}"/>
    <cellStyle name="40% - Énfasis1 12 2 2 4 2 2" xfId="20642" xr:uid="{A3B40FF0-2678-4828-857D-A5B972B4E4F2}"/>
    <cellStyle name="40% - Énfasis1 12 2 2 4 3" xfId="20643" xr:uid="{CB1B57DA-7904-4C4B-8040-7287557C14BF}"/>
    <cellStyle name="40% - Énfasis1 12 2 2 5" xfId="20644" xr:uid="{CC8445C4-DE78-4EF5-AD13-AD1C0AB80C18}"/>
    <cellStyle name="40% - Énfasis1 12 2 2 5 2" xfId="20645" xr:uid="{38B4843E-7691-4885-92C7-E49D5E8C36CE}"/>
    <cellStyle name="40% - Énfasis1 12 2 2 6" xfId="20646" xr:uid="{ECE67490-EC73-467D-8645-0DC935D53335}"/>
    <cellStyle name="40% - Énfasis1 12 2 3" xfId="20647" xr:uid="{0159AF1C-C615-4EFA-A2DE-4ACE1DEC10E2}"/>
    <cellStyle name="40% - Énfasis1 12 2 3 2" xfId="20648" xr:uid="{DFA5F701-FD05-47A5-96C3-25B798A771FE}"/>
    <cellStyle name="40% - Énfasis1 12 2 3 2 2" xfId="20649" xr:uid="{926F2823-8071-4BCA-96CB-28CACE10F991}"/>
    <cellStyle name="40% - Énfasis1 12 2 3 2 2 2" xfId="20650" xr:uid="{27D465BA-80A2-414C-A6AD-67F87D9E8EC9}"/>
    <cellStyle name="40% - Énfasis1 12 2 3 2 2 2 2" xfId="20651" xr:uid="{377F8C40-8235-4FE5-BE1F-24F1C00DFB6E}"/>
    <cellStyle name="40% - Énfasis1 12 2 3 2 2 3" xfId="20652" xr:uid="{6CA3D3BC-5337-4149-8AF8-E361258AD911}"/>
    <cellStyle name="40% - Énfasis1 12 2 3 2 3" xfId="20653" xr:uid="{513B8ABF-8EDC-4CAA-9CA5-4D7403582E73}"/>
    <cellStyle name="40% - Énfasis1 12 2 3 2 3 2" xfId="20654" xr:uid="{46EB2DC1-D1B8-4465-B7C6-D7CB901B6B77}"/>
    <cellStyle name="40% - Énfasis1 12 2 3 2 4" xfId="20655" xr:uid="{B1566701-BC01-4818-9411-E0DD2CD9C3F0}"/>
    <cellStyle name="40% - Énfasis1 12 2 3 3" xfId="20656" xr:uid="{E7E4578E-DE42-4DBF-AC5E-A2C3005EDE8D}"/>
    <cellStyle name="40% - Énfasis1 12 2 3 3 2" xfId="20657" xr:uid="{BBDCC034-945E-4D9F-B3BB-1369D117B2DA}"/>
    <cellStyle name="40% - Énfasis1 12 2 3 3 2 2" xfId="20658" xr:uid="{94102D37-E0CC-4C12-9CD0-C6BED039527F}"/>
    <cellStyle name="40% - Énfasis1 12 2 3 3 3" xfId="20659" xr:uid="{33721525-8931-43A6-9DA3-E9736F71A0FD}"/>
    <cellStyle name="40% - Énfasis1 12 2 3 4" xfId="20660" xr:uid="{EFCCEC2C-2FA2-4F76-A7FD-A47C268E0660}"/>
    <cellStyle name="40% - Énfasis1 12 2 3 4 2" xfId="20661" xr:uid="{4A838712-E4BC-4D4F-A4F6-78B3446E336F}"/>
    <cellStyle name="40% - Énfasis1 12 2 3 5" xfId="20662" xr:uid="{74C70AAC-4DBB-449C-A2A8-E215A0BFB791}"/>
    <cellStyle name="40% - Énfasis1 12 2 4" xfId="20663" xr:uid="{8D20FC33-E0CF-4D3D-8628-35C7820DC352}"/>
    <cellStyle name="40% - Énfasis1 12 2 4 2" xfId="20664" xr:uid="{45D3C3D0-F2B9-49EB-9150-CE53B09311FD}"/>
    <cellStyle name="40% - Énfasis1 12 2 4 2 2" xfId="20665" xr:uid="{7352C477-8B5D-420F-8A16-CC5FD6CB8373}"/>
    <cellStyle name="40% - Énfasis1 12 2 4 2 2 2" xfId="20666" xr:uid="{BDEA41D0-03ED-49B9-B099-829BD65AFBF9}"/>
    <cellStyle name="40% - Énfasis1 12 2 4 2 3" xfId="20667" xr:uid="{BBFFCD3A-DCCE-4F53-8149-9DC2517CAEAA}"/>
    <cellStyle name="40% - Énfasis1 12 2 4 3" xfId="20668" xr:uid="{F69F920B-72F0-4E99-B844-2800AC043AAC}"/>
    <cellStyle name="40% - Énfasis1 12 2 4 3 2" xfId="20669" xr:uid="{0868FAE3-C5DB-49E1-8CF7-D61D37E727D2}"/>
    <cellStyle name="40% - Énfasis1 12 2 4 4" xfId="20670" xr:uid="{E34A5863-D539-4408-AC57-45E971BE233E}"/>
    <cellStyle name="40% - Énfasis1 12 2 5" xfId="20671" xr:uid="{5079538B-18CE-4912-8A29-0ED4F6441083}"/>
    <cellStyle name="40% - Énfasis1 12 2 5 2" xfId="20672" xr:uid="{22AF61C8-4BCC-4549-9767-99446D6AE8C7}"/>
    <cellStyle name="40% - Énfasis1 12 2 5 2 2" xfId="20673" xr:uid="{8FF7100C-5727-476E-A2EA-B8CD7F1AEC21}"/>
    <cellStyle name="40% - Énfasis1 12 2 5 3" xfId="20674" xr:uid="{C252FB01-C62B-448F-BD66-AAB5F0D78B90}"/>
    <cellStyle name="40% - Énfasis1 12 2 6" xfId="20675" xr:uid="{67EEE9DB-DCF1-4F29-92D5-BC70088642B4}"/>
    <cellStyle name="40% - Énfasis1 12 2 6 2" xfId="20676" xr:uid="{49953EDD-264F-4110-907B-8C7302CADB31}"/>
    <cellStyle name="40% - Énfasis1 12 2 7" xfId="20677" xr:uid="{D5E6AD58-0528-49A1-B4B2-E9A92791005E}"/>
    <cellStyle name="40% - Énfasis1 12 3" xfId="20678" xr:uid="{2356C853-26BD-4029-BA02-75D7C1A7111C}"/>
    <cellStyle name="40% - Énfasis1 12 3 2" xfId="20679" xr:uid="{B38D22A4-6591-4E53-9FA6-CF83B304E6C6}"/>
    <cellStyle name="40% - Énfasis1 12 3 2 2" xfId="20680" xr:uid="{380B7B08-0F86-43F6-B8DF-E9C7E0DBFD4C}"/>
    <cellStyle name="40% - Énfasis1 12 3 2 2 2" xfId="20681" xr:uid="{2A2B680B-34BB-4D71-A7EE-01397FBFDAE9}"/>
    <cellStyle name="40% - Énfasis1 12 3 2 2 2 2" xfId="20682" xr:uid="{CFBA6CCB-4DA3-4013-8C4D-97EF73B6ADCD}"/>
    <cellStyle name="40% - Énfasis1 12 3 2 2 2 2 2" xfId="20683" xr:uid="{4B132281-A9AD-4806-931E-195311246ABD}"/>
    <cellStyle name="40% - Énfasis1 12 3 2 2 2 3" xfId="20684" xr:uid="{A7D12BA5-24A5-4FF0-B2D7-72D101E9F95A}"/>
    <cellStyle name="40% - Énfasis1 12 3 2 2 3" xfId="20685" xr:uid="{BA1740B9-BF02-4EF6-8FE1-794AC64677A4}"/>
    <cellStyle name="40% - Énfasis1 12 3 2 2 3 2" xfId="20686" xr:uid="{A40A526E-634D-4195-8B06-7F50932D3686}"/>
    <cellStyle name="40% - Énfasis1 12 3 2 2 4" xfId="20687" xr:uid="{C2E698F4-9CB9-4BA6-BA23-5C45DD4063AA}"/>
    <cellStyle name="40% - Énfasis1 12 3 2 3" xfId="20688" xr:uid="{7366B8E5-7490-4EAD-886A-E8B3EF543136}"/>
    <cellStyle name="40% - Énfasis1 12 3 2 3 2" xfId="20689" xr:uid="{4D54C93B-DACC-4475-8F5A-B7EA11A56BFC}"/>
    <cellStyle name="40% - Énfasis1 12 3 2 3 2 2" xfId="20690" xr:uid="{E7A821C8-1C6B-4ECB-B9CE-765C8C49192F}"/>
    <cellStyle name="40% - Énfasis1 12 3 2 3 3" xfId="20691" xr:uid="{79E7023E-0178-4C62-8214-F678D46EAC25}"/>
    <cellStyle name="40% - Énfasis1 12 3 2 4" xfId="20692" xr:uid="{F2095202-289C-45C0-BE05-3F4EDAB600D8}"/>
    <cellStyle name="40% - Énfasis1 12 3 2 4 2" xfId="20693" xr:uid="{18DFC0E5-C018-475A-8793-BD99642F2305}"/>
    <cellStyle name="40% - Énfasis1 12 3 2 5" xfId="20694" xr:uid="{49B4E970-D726-4637-B477-B536546ADF9A}"/>
    <cellStyle name="40% - Énfasis1 12 3 3" xfId="20695" xr:uid="{12826584-7E56-4214-9553-36080AB220CE}"/>
    <cellStyle name="40% - Énfasis1 12 3 3 2" xfId="20696" xr:uid="{E0DE5066-2736-4CD3-AF72-338488D1B6D7}"/>
    <cellStyle name="40% - Énfasis1 12 3 3 2 2" xfId="20697" xr:uid="{208EB3D5-478F-44C3-9147-A084AF346CDB}"/>
    <cellStyle name="40% - Énfasis1 12 3 3 2 2 2" xfId="20698" xr:uid="{ED0ADACB-7AE6-456A-997D-FAA62FF7950A}"/>
    <cellStyle name="40% - Énfasis1 12 3 3 2 3" xfId="20699" xr:uid="{86ED54FB-379E-4082-83F6-A11432F9F579}"/>
    <cellStyle name="40% - Énfasis1 12 3 3 3" xfId="20700" xr:uid="{FE5E6ECF-728D-46AD-B4C9-C595C78B8B58}"/>
    <cellStyle name="40% - Énfasis1 12 3 3 3 2" xfId="20701" xr:uid="{DFD35D83-D184-4365-928A-DBD9D6E34488}"/>
    <cellStyle name="40% - Énfasis1 12 3 3 4" xfId="20702" xr:uid="{0A448CF3-514B-4BC5-B51D-ADF5F422BBAF}"/>
    <cellStyle name="40% - Énfasis1 12 3 4" xfId="20703" xr:uid="{D040E548-06FA-4B6A-BB79-F4E8ACA05C80}"/>
    <cellStyle name="40% - Énfasis1 12 3 4 2" xfId="20704" xr:uid="{74CDB0D8-3012-4ADC-B2B7-E62AF87BA88C}"/>
    <cellStyle name="40% - Énfasis1 12 3 4 2 2" xfId="20705" xr:uid="{BE839142-6D46-4E25-9A0D-A7B7D029BC1F}"/>
    <cellStyle name="40% - Énfasis1 12 3 4 3" xfId="20706" xr:uid="{C9182400-2F37-48DF-BF7F-41486B925561}"/>
    <cellStyle name="40% - Énfasis1 12 3 5" xfId="20707" xr:uid="{1304AA93-D3B5-4DEF-89E1-6445756B6EFD}"/>
    <cellStyle name="40% - Énfasis1 12 3 5 2" xfId="20708" xr:uid="{CFC0CE02-3C6D-407A-B341-AF90708DA632}"/>
    <cellStyle name="40% - Énfasis1 12 3 6" xfId="20709" xr:uid="{CECC86BE-CE5F-40F0-A8EB-7DEB7FC33202}"/>
    <cellStyle name="40% - Énfasis1 12 4" xfId="20710" xr:uid="{FFC7D3CB-DDFC-4BED-8FBA-3607FCD9C588}"/>
    <cellStyle name="40% - Énfasis1 12 4 2" xfId="20711" xr:uid="{3B75D890-D3D2-4B98-BE01-551864002D50}"/>
    <cellStyle name="40% - Énfasis1 12 4 2 2" xfId="20712" xr:uid="{E337FA0A-81F9-4F06-87F3-566C14947B90}"/>
    <cellStyle name="40% - Énfasis1 12 4 2 2 2" xfId="20713" xr:uid="{364CB7AA-C67A-421E-8857-F864DAB63D55}"/>
    <cellStyle name="40% - Énfasis1 12 4 2 2 2 2" xfId="20714" xr:uid="{0F0DC12A-25FC-45CA-8A15-0AC87A6A150A}"/>
    <cellStyle name="40% - Énfasis1 12 4 2 2 3" xfId="20715" xr:uid="{2EFE507F-1346-401A-BC7C-969051FE4FB2}"/>
    <cellStyle name="40% - Énfasis1 12 4 2 3" xfId="20716" xr:uid="{28436399-197C-4ADC-BE95-B4A9AE47FAF7}"/>
    <cellStyle name="40% - Énfasis1 12 4 2 3 2" xfId="20717" xr:uid="{12E052F2-7F63-414B-8EFF-9242DAF9EF07}"/>
    <cellStyle name="40% - Énfasis1 12 4 2 4" xfId="20718" xr:uid="{6093A40A-3A1C-4A01-8C85-BCBAB5887260}"/>
    <cellStyle name="40% - Énfasis1 12 4 3" xfId="20719" xr:uid="{8564B7F3-3F1C-4E56-85D1-BE68C3693A88}"/>
    <cellStyle name="40% - Énfasis1 12 4 3 2" xfId="20720" xr:uid="{4F190470-0EC3-4CA3-B656-EFEB6CE606AF}"/>
    <cellStyle name="40% - Énfasis1 12 4 3 2 2" xfId="20721" xr:uid="{007F98D7-7207-4B48-81A2-024C01C01D92}"/>
    <cellStyle name="40% - Énfasis1 12 4 3 3" xfId="20722" xr:uid="{5D198D67-36C3-40BB-B470-6F3B8D736DDE}"/>
    <cellStyle name="40% - Énfasis1 12 4 4" xfId="20723" xr:uid="{9751F6DD-5CEF-47EB-ABD5-CB0F48C3F175}"/>
    <cellStyle name="40% - Énfasis1 12 4 4 2" xfId="20724" xr:uid="{1BD102CF-DB75-464A-AD7D-2917DF5CFE7A}"/>
    <cellStyle name="40% - Énfasis1 12 4 5" xfId="20725" xr:uid="{BC9B3DF0-E082-4148-A0D9-143125073B95}"/>
    <cellStyle name="40% - Énfasis1 12 5" xfId="20726" xr:uid="{9216D2EA-2588-460A-9FBF-06B23F29104E}"/>
    <cellStyle name="40% - Énfasis1 12 5 2" xfId="20727" xr:uid="{7364AC7E-D61D-4A23-B6A7-ABFB55465A7C}"/>
    <cellStyle name="40% - Énfasis1 12 5 2 2" xfId="20728" xr:uid="{4FFAD39B-9F3C-42F0-A0F2-003607D2FE24}"/>
    <cellStyle name="40% - Énfasis1 12 5 2 2 2" xfId="20729" xr:uid="{990E21B5-BDF8-4898-8A24-1D78BF13B849}"/>
    <cellStyle name="40% - Énfasis1 12 5 2 3" xfId="20730" xr:uid="{7E4ABFCC-7A7C-4CF2-953B-5F120688D8A4}"/>
    <cellStyle name="40% - Énfasis1 12 5 3" xfId="20731" xr:uid="{ABE9981C-1D29-41EC-8AE5-4CAEF4F383B3}"/>
    <cellStyle name="40% - Énfasis1 12 5 3 2" xfId="20732" xr:uid="{5CBB522A-86EB-4FDC-A528-016FC478EEDD}"/>
    <cellStyle name="40% - Énfasis1 12 5 4" xfId="20733" xr:uid="{7408C7E7-54D3-462E-8227-39D33809A7C2}"/>
    <cellStyle name="40% - Énfasis1 12 6" xfId="20734" xr:uid="{BE69422E-FD9E-4B3A-8CDF-049844A88F52}"/>
    <cellStyle name="40% - Énfasis1 12 6 2" xfId="20735" xr:uid="{E56B6365-E42A-4AB1-A31D-434325C575B6}"/>
    <cellStyle name="40% - Énfasis1 12 6 2 2" xfId="20736" xr:uid="{BA9515AC-6130-47F0-A2AE-1153D1E3B3D4}"/>
    <cellStyle name="40% - Énfasis1 12 6 3" xfId="20737" xr:uid="{A3C61B17-6B2A-4E3F-8DB9-0AF893CEC1AF}"/>
    <cellStyle name="40% - Énfasis1 12 7" xfId="20738" xr:uid="{1284D365-43E5-495C-81CC-A696DCB9DC1C}"/>
    <cellStyle name="40% - Énfasis1 12 7 2" xfId="20739" xr:uid="{5D6E9739-38AB-4F98-8C73-917E33AF5724}"/>
    <cellStyle name="40% - Énfasis1 12 8" xfId="20740" xr:uid="{CDDEA400-FFB7-44F2-93EA-F9E732FBECA0}"/>
    <cellStyle name="40% - Énfasis1 12 9" xfId="20741" xr:uid="{739E2C9F-694A-4C4E-A9AA-A9BDEE680681}"/>
    <cellStyle name="40% - Énfasis1 13" xfId="20742" xr:uid="{736BD1C5-CD27-460E-9781-9160E1D610BA}"/>
    <cellStyle name="40% - Énfasis1 13 2" xfId="20743" xr:uid="{8F1E0C6B-27E5-4EBE-993B-0BEF3BB0D702}"/>
    <cellStyle name="40% - Énfasis1 13 2 2" xfId="20744" xr:uid="{9D4F4A42-CA54-4DBD-A783-A1D8CE3820DC}"/>
    <cellStyle name="40% - Énfasis1 13 2 2 2" xfId="20745" xr:uid="{8044AD12-E8B5-485F-8418-C1CAB03AA4B9}"/>
    <cellStyle name="40% - Énfasis1 13 2 2 2 2" xfId="20746" xr:uid="{8874B0AA-1B7A-4A2E-89A4-52363E4270A8}"/>
    <cellStyle name="40% - Énfasis1 13 2 2 2 2 2" xfId="20747" xr:uid="{D5A11710-D215-470B-B7F7-31956C03A71C}"/>
    <cellStyle name="40% - Énfasis1 13 2 2 2 2 2 2" xfId="20748" xr:uid="{0ABCB247-D837-4F29-8810-6CBA98695A06}"/>
    <cellStyle name="40% - Énfasis1 13 2 2 2 2 2 2 2" xfId="20749" xr:uid="{B97B17D5-E0A8-4939-928C-F5726CF3EB9B}"/>
    <cellStyle name="40% - Énfasis1 13 2 2 2 2 2 3" xfId="20750" xr:uid="{EAE2B67D-AE84-4F19-91B7-64FC44BA866C}"/>
    <cellStyle name="40% - Énfasis1 13 2 2 2 2 3" xfId="20751" xr:uid="{13304CC5-00A0-4322-BB1C-27E3BE01DD80}"/>
    <cellStyle name="40% - Énfasis1 13 2 2 2 2 3 2" xfId="20752" xr:uid="{B61EC04E-6EB9-41A6-A668-DAB933FF2067}"/>
    <cellStyle name="40% - Énfasis1 13 2 2 2 2 4" xfId="20753" xr:uid="{FFF3D3FB-79CF-410E-9FAA-B6FF580F57EF}"/>
    <cellStyle name="40% - Énfasis1 13 2 2 2 3" xfId="20754" xr:uid="{C9D7A4B3-E943-4F82-9A80-B0B346AA24C8}"/>
    <cellStyle name="40% - Énfasis1 13 2 2 2 3 2" xfId="20755" xr:uid="{69AB2A84-EC02-448C-8E29-89EB626748C1}"/>
    <cellStyle name="40% - Énfasis1 13 2 2 2 3 2 2" xfId="20756" xr:uid="{296DC7D7-7671-4B72-BA79-2C1BB35C7C16}"/>
    <cellStyle name="40% - Énfasis1 13 2 2 2 3 3" xfId="20757" xr:uid="{6771E351-0678-4BF2-95FA-615500685DD9}"/>
    <cellStyle name="40% - Énfasis1 13 2 2 2 4" xfId="20758" xr:uid="{43710887-71A5-4FDC-9886-C561557F5606}"/>
    <cellStyle name="40% - Énfasis1 13 2 2 2 4 2" xfId="20759" xr:uid="{36922B5B-2933-4E69-BE2E-C4496E231BD4}"/>
    <cellStyle name="40% - Énfasis1 13 2 2 2 5" xfId="20760" xr:uid="{D549FF64-EC0A-4FC3-9BB7-C2196F70E6A3}"/>
    <cellStyle name="40% - Énfasis1 13 2 2 3" xfId="20761" xr:uid="{1FA54C04-ECA3-416E-B79E-AF59B4D9AD70}"/>
    <cellStyle name="40% - Énfasis1 13 2 2 3 2" xfId="20762" xr:uid="{24746E12-191F-46E3-B02D-A8E91A79BDC8}"/>
    <cellStyle name="40% - Énfasis1 13 2 2 3 2 2" xfId="20763" xr:uid="{C8CEE379-9164-42A5-A686-09444F62B03A}"/>
    <cellStyle name="40% - Énfasis1 13 2 2 3 2 2 2" xfId="20764" xr:uid="{1D5919BC-AB55-47B9-940B-C2FCC5CAE0B2}"/>
    <cellStyle name="40% - Énfasis1 13 2 2 3 2 3" xfId="20765" xr:uid="{19201BBA-C639-4896-BADB-3E793D292A4D}"/>
    <cellStyle name="40% - Énfasis1 13 2 2 3 3" xfId="20766" xr:uid="{76DA3FA5-E3EC-47DA-AE19-43E8BDB5A6CA}"/>
    <cellStyle name="40% - Énfasis1 13 2 2 3 3 2" xfId="20767" xr:uid="{A8AB284F-B0F1-477A-9D5C-BE203B2E0CEE}"/>
    <cellStyle name="40% - Énfasis1 13 2 2 3 4" xfId="20768" xr:uid="{3BD4F737-3C3C-454E-AB07-D47272100E11}"/>
    <cellStyle name="40% - Énfasis1 13 2 2 4" xfId="20769" xr:uid="{7F4772F0-E149-4180-8426-EC686248ECA4}"/>
    <cellStyle name="40% - Énfasis1 13 2 2 4 2" xfId="20770" xr:uid="{AA449CF0-8D01-4CBF-ABF4-D9EC8DF5BFEE}"/>
    <cellStyle name="40% - Énfasis1 13 2 2 4 2 2" xfId="20771" xr:uid="{A1888AD8-68C5-4A96-BCBE-1D9248CFC45B}"/>
    <cellStyle name="40% - Énfasis1 13 2 2 4 3" xfId="20772" xr:uid="{44622EF4-73D6-43B5-BCE5-ACFD4FFD09B5}"/>
    <cellStyle name="40% - Énfasis1 13 2 2 5" xfId="20773" xr:uid="{2BDBCB3B-C8EB-401B-AE34-73647D1A0273}"/>
    <cellStyle name="40% - Énfasis1 13 2 2 5 2" xfId="20774" xr:uid="{A75C550B-9D4A-4A82-8850-2312F769B347}"/>
    <cellStyle name="40% - Énfasis1 13 2 2 6" xfId="20775" xr:uid="{80ACC791-DF46-4679-B63F-31A3C5DC8788}"/>
    <cellStyle name="40% - Énfasis1 13 2 3" xfId="20776" xr:uid="{65992012-423F-4EC0-B5EB-3673EA4032C1}"/>
    <cellStyle name="40% - Énfasis1 13 2 3 2" xfId="20777" xr:uid="{6E2E3512-B3D8-485E-B00B-3532EEF9A89B}"/>
    <cellStyle name="40% - Énfasis1 13 2 3 2 2" xfId="20778" xr:uid="{73CDF175-2DA2-4959-B4BB-57FCD171547B}"/>
    <cellStyle name="40% - Énfasis1 13 2 3 2 2 2" xfId="20779" xr:uid="{D3B72858-71B9-473B-9696-97B7945E4F51}"/>
    <cellStyle name="40% - Énfasis1 13 2 3 2 2 2 2" xfId="20780" xr:uid="{574FF3AA-9563-452B-A351-2A2EAEE65189}"/>
    <cellStyle name="40% - Énfasis1 13 2 3 2 2 3" xfId="20781" xr:uid="{240E5865-DC33-4920-9E1A-62A9924D0914}"/>
    <cellStyle name="40% - Énfasis1 13 2 3 2 3" xfId="20782" xr:uid="{9C68A878-ABF6-4541-8F67-D729B76F8E32}"/>
    <cellStyle name="40% - Énfasis1 13 2 3 2 3 2" xfId="20783" xr:uid="{AD80B5F7-EEF4-4F8B-B9CC-A0B2946A348B}"/>
    <cellStyle name="40% - Énfasis1 13 2 3 2 4" xfId="20784" xr:uid="{94419CC1-ED24-4795-B338-AC4A7D8BAC79}"/>
    <cellStyle name="40% - Énfasis1 13 2 3 3" xfId="20785" xr:uid="{A8995F91-941E-432D-9D58-9334F3413153}"/>
    <cellStyle name="40% - Énfasis1 13 2 3 3 2" xfId="20786" xr:uid="{6C0591F4-7175-4638-82EA-B72FD080BB3D}"/>
    <cellStyle name="40% - Énfasis1 13 2 3 3 2 2" xfId="20787" xr:uid="{43071C95-8AEB-4C6B-8CDC-74F1E4334E17}"/>
    <cellStyle name="40% - Énfasis1 13 2 3 3 3" xfId="20788" xr:uid="{3CD71D71-6AE7-4133-B046-F36C3AB333B8}"/>
    <cellStyle name="40% - Énfasis1 13 2 3 4" xfId="20789" xr:uid="{ACBB6A3B-473F-4D61-9520-F2D94F864BC2}"/>
    <cellStyle name="40% - Énfasis1 13 2 3 4 2" xfId="20790" xr:uid="{BCAC5118-19F1-46D8-A1E7-EB341F7909DA}"/>
    <cellStyle name="40% - Énfasis1 13 2 3 5" xfId="20791" xr:uid="{2813164B-46D5-4C7D-89DC-A2EAA6DB2660}"/>
    <cellStyle name="40% - Énfasis1 13 2 4" xfId="20792" xr:uid="{53C485B2-CE41-42E3-93BC-0F779A171D23}"/>
    <cellStyle name="40% - Énfasis1 13 2 4 2" xfId="20793" xr:uid="{145C854A-BFCC-4C22-9820-6C50E9BABB5C}"/>
    <cellStyle name="40% - Énfasis1 13 2 4 2 2" xfId="20794" xr:uid="{C135CDF4-8D27-47AE-92CA-0DFC7F493B74}"/>
    <cellStyle name="40% - Énfasis1 13 2 4 2 2 2" xfId="20795" xr:uid="{6FF7CCC9-9A32-4C92-BAFB-18DF61E44B48}"/>
    <cellStyle name="40% - Énfasis1 13 2 4 2 3" xfId="20796" xr:uid="{8D950C51-1E9F-4844-A593-5C086298B3F0}"/>
    <cellStyle name="40% - Énfasis1 13 2 4 3" xfId="20797" xr:uid="{57782658-65D9-47C3-A6D0-ECF38958DBC6}"/>
    <cellStyle name="40% - Énfasis1 13 2 4 3 2" xfId="20798" xr:uid="{32388491-6852-45CE-97C9-38749FD1DD53}"/>
    <cellStyle name="40% - Énfasis1 13 2 4 4" xfId="20799" xr:uid="{6874E96C-96B9-4AC7-BA50-957D0BBBE702}"/>
    <cellStyle name="40% - Énfasis1 13 2 5" xfId="20800" xr:uid="{F78793A7-56A4-4FE4-B01D-C60BDCF9BD40}"/>
    <cellStyle name="40% - Énfasis1 13 2 5 2" xfId="20801" xr:uid="{23975A67-2CFE-4AC7-BD37-3629D12345C3}"/>
    <cellStyle name="40% - Énfasis1 13 2 5 2 2" xfId="20802" xr:uid="{4D131BD1-4D2D-48BA-BBED-BEA9E9F09C1A}"/>
    <cellStyle name="40% - Énfasis1 13 2 5 3" xfId="20803" xr:uid="{4C830FD7-A24B-45C7-9A4A-7DA7C16FC849}"/>
    <cellStyle name="40% - Énfasis1 13 2 6" xfId="20804" xr:uid="{48DEED7B-4683-4507-983F-5B119D8A444D}"/>
    <cellStyle name="40% - Énfasis1 13 2 6 2" xfId="20805" xr:uid="{CB1DF482-D77A-4BE6-835D-722868E9F376}"/>
    <cellStyle name="40% - Énfasis1 13 2 7" xfId="20806" xr:uid="{F4134C91-4759-490F-9D39-91C07BEB5904}"/>
    <cellStyle name="40% - Énfasis1 13 3" xfId="20807" xr:uid="{73155B19-DFBE-4690-8483-5959FFD65602}"/>
    <cellStyle name="40% - Énfasis1 13 3 2" xfId="20808" xr:uid="{0E21F188-83F1-41DB-8C77-436E24C4BD71}"/>
    <cellStyle name="40% - Énfasis1 13 3 2 2" xfId="20809" xr:uid="{596E3CC0-AD9D-4E5A-90F8-E4EEE8BD862B}"/>
    <cellStyle name="40% - Énfasis1 13 3 2 2 2" xfId="20810" xr:uid="{1245C4FE-87B2-416D-8DD4-07BBABBF9DEE}"/>
    <cellStyle name="40% - Énfasis1 13 3 2 2 2 2" xfId="20811" xr:uid="{C762EB57-15CF-42FF-8BD8-91FCC48ADF71}"/>
    <cellStyle name="40% - Énfasis1 13 3 2 2 2 2 2" xfId="20812" xr:uid="{CCED86A3-DCB5-4CAD-BBA6-1AFA39B7BF99}"/>
    <cellStyle name="40% - Énfasis1 13 3 2 2 2 3" xfId="20813" xr:uid="{838515C5-1EA7-4A7D-9B1A-8005F202CC0E}"/>
    <cellStyle name="40% - Énfasis1 13 3 2 2 3" xfId="20814" xr:uid="{D019B88F-0F7E-4226-818E-0ABF2D514BA4}"/>
    <cellStyle name="40% - Énfasis1 13 3 2 2 3 2" xfId="20815" xr:uid="{CBD9C296-27CA-48D7-9E68-177D198AB733}"/>
    <cellStyle name="40% - Énfasis1 13 3 2 2 4" xfId="20816" xr:uid="{73184648-2611-45E2-88E7-AB61BE95026E}"/>
    <cellStyle name="40% - Énfasis1 13 3 2 3" xfId="20817" xr:uid="{C7FB83E8-AFC2-4A16-BC03-8A5716067756}"/>
    <cellStyle name="40% - Énfasis1 13 3 2 3 2" xfId="20818" xr:uid="{B74CCF38-C887-478E-A07A-37D5E01C52F4}"/>
    <cellStyle name="40% - Énfasis1 13 3 2 3 2 2" xfId="20819" xr:uid="{45370472-DF87-4DA5-A402-63E56288FE59}"/>
    <cellStyle name="40% - Énfasis1 13 3 2 3 3" xfId="20820" xr:uid="{B0402DFB-09C6-402E-B51C-2FB9A422E751}"/>
    <cellStyle name="40% - Énfasis1 13 3 2 4" xfId="20821" xr:uid="{1616721C-9944-42FE-83B7-0C7FA5D293B1}"/>
    <cellStyle name="40% - Énfasis1 13 3 2 4 2" xfId="20822" xr:uid="{B82F7A3E-C92F-4F17-A2D7-762F82FE0C1E}"/>
    <cellStyle name="40% - Énfasis1 13 3 2 5" xfId="20823" xr:uid="{63737DF0-D4A7-425F-89C8-340655CC6653}"/>
    <cellStyle name="40% - Énfasis1 13 3 3" xfId="20824" xr:uid="{5282B029-198E-4930-837D-8C9A7DF5892C}"/>
    <cellStyle name="40% - Énfasis1 13 3 3 2" xfId="20825" xr:uid="{7EBEF427-C862-48BD-899A-D37BF903090D}"/>
    <cellStyle name="40% - Énfasis1 13 3 3 2 2" xfId="20826" xr:uid="{849C47D7-6016-4B39-A77C-7F517AD4BD69}"/>
    <cellStyle name="40% - Énfasis1 13 3 3 2 2 2" xfId="20827" xr:uid="{86C9EFAC-798C-4970-83B3-6428DBB34B3A}"/>
    <cellStyle name="40% - Énfasis1 13 3 3 2 3" xfId="20828" xr:uid="{A4932078-4041-4586-9569-592AF5F0BC54}"/>
    <cellStyle name="40% - Énfasis1 13 3 3 3" xfId="20829" xr:uid="{9E88446A-3390-4354-82C4-AF06DD228534}"/>
    <cellStyle name="40% - Énfasis1 13 3 3 3 2" xfId="20830" xr:uid="{B1AB8CDC-9C53-4D00-AFE0-7BB146CAABBE}"/>
    <cellStyle name="40% - Énfasis1 13 3 3 4" xfId="20831" xr:uid="{7FAAFC7D-865C-4034-BF52-5104AC5AC703}"/>
    <cellStyle name="40% - Énfasis1 13 3 4" xfId="20832" xr:uid="{4FE8B5D8-B0C7-47BD-BCE8-B4E554E8EB17}"/>
    <cellStyle name="40% - Énfasis1 13 3 4 2" xfId="20833" xr:uid="{46E094BD-ED16-440C-AB56-47FF82C030FF}"/>
    <cellStyle name="40% - Énfasis1 13 3 4 2 2" xfId="20834" xr:uid="{4C92827F-32DC-4808-9D09-E67F170E56B2}"/>
    <cellStyle name="40% - Énfasis1 13 3 4 3" xfId="20835" xr:uid="{36ADFE7E-7FFD-440C-9D71-B1BB442B1CE3}"/>
    <cellStyle name="40% - Énfasis1 13 3 5" xfId="20836" xr:uid="{41CE043E-3987-40CD-A44C-46A25E23B095}"/>
    <cellStyle name="40% - Énfasis1 13 3 5 2" xfId="20837" xr:uid="{6D6D1255-1D6A-427F-9E81-A79139F3125E}"/>
    <cellStyle name="40% - Énfasis1 13 3 6" xfId="20838" xr:uid="{2FF9388B-5C98-4078-86FB-38329FE2A758}"/>
    <cellStyle name="40% - Énfasis1 13 4" xfId="20839" xr:uid="{90B04883-518B-4775-8720-EE52989BF51F}"/>
    <cellStyle name="40% - Énfasis1 13 4 2" xfId="20840" xr:uid="{37E85872-EA6C-42F3-8AA5-4E3D117CB1CE}"/>
    <cellStyle name="40% - Énfasis1 13 4 2 2" xfId="20841" xr:uid="{EA5B0A33-C6D3-4750-9E40-C944941E0632}"/>
    <cellStyle name="40% - Énfasis1 13 4 2 2 2" xfId="20842" xr:uid="{407931B1-12D7-4825-9457-28D8909D5FA0}"/>
    <cellStyle name="40% - Énfasis1 13 4 2 2 2 2" xfId="20843" xr:uid="{FBD87369-EA94-43EB-B5AC-E4A61170BF91}"/>
    <cellStyle name="40% - Énfasis1 13 4 2 2 3" xfId="20844" xr:uid="{BDC8C5A9-B6E8-4F03-A459-28EBD189B311}"/>
    <cellStyle name="40% - Énfasis1 13 4 2 3" xfId="20845" xr:uid="{07B20140-A582-499A-99EB-9F38272F8FEF}"/>
    <cellStyle name="40% - Énfasis1 13 4 2 3 2" xfId="20846" xr:uid="{756B81C0-AC7F-48C1-95CB-372AA1808DEF}"/>
    <cellStyle name="40% - Énfasis1 13 4 2 4" xfId="20847" xr:uid="{EF5A8B0E-889D-4E02-AA41-FAAF3B87074A}"/>
    <cellStyle name="40% - Énfasis1 13 4 3" xfId="20848" xr:uid="{591073C2-653B-4A2F-8243-E3921F740216}"/>
    <cellStyle name="40% - Énfasis1 13 4 3 2" xfId="20849" xr:uid="{030CB520-96C3-43B8-B061-9F46011BAE28}"/>
    <cellStyle name="40% - Énfasis1 13 4 3 2 2" xfId="20850" xr:uid="{1E1CAEB0-801B-4520-A394-FE0C65956F74}"/>
    <cellStyle name="40% - Énfasis1 13 4 3 3" xfId="20851" xr:uid="{F71F859A-BFEF-4B2F-A4C6-D10073013B2D}"/>
    <cellStyle name="40% - Énfasis1 13 4 4" xfId="20852" xr:uid="{907F6619-F271-4E70-A4BC-4ACB3AC26E3C}"/>
    <cellStyle name="40% - Énfasis1 13 4 4 2" xfId="20853" xr:uid="{EEFDA154-C983-4859-8BE1-3593D6B26062}"/>
    <cellStyle name="40% - Énfasis1 13 4 5" xfId="20854" xr:uid="{EC6CE29B-613B-42F9-8DFB-3196F094E5AF}"/>
    <cellStyle name="40% - Énfasis1 13 5" xfId="20855" xr:uid="{13EC795C-6321-4E05-A0D7-BF95CAEBA589}"/>
    <cellStyle name="40% - Énfasis1 13 5 2" xfId="20856" xr:uid="{C1F8CFA0-57C6-4F7D-875C-994F6B1EA13C}"/>
    <cellStyle name="40% - Énfasis1 13 5 2 2" xfId="20857" xr:uid="{D872B135-6AEF-43A3-81EC-5571169B43F2}"/>
    <cellStyle name="40% - Énfasis1 13 5 2 2 2" xfId="20858" xr:uid="{BC6902CF-8403-4EAE-8317-38B739315CEC}"/>
    <cellStyle name="40% - Énfasis1 13 5 2 3" xfId="20859" xr:uid="{437C15F4-E3E9-44A8-8D07-11BCE785252D}"/>
    <cellStyle name="40% - Énfasis1 13 5 3" xfId="20860" xr:uid="{062B1886-DD68-48CC-A4A5-168A2754B72A}"/>
    <cellStyle name="40% - Énfasis1 13 5 3 2" xfId="20861" xr:uid="{B24AADEA-C59D-481E-A769-E001FBFDFB3A}"/>
    <cellStyle name="40% - Énfasis1 13 5 4" xfId="20862" xr:uid="{E4817297-7082-4CCF-9516-DA42EF3D491A}"/>
    <cellStyle name="40% - Énfasis1 13 6" xfId="20863" xr:uid="{CDEE10F3-37E2-451E-A68F-D72211F0AE5A}"/>
    <cellStyle name="40% - Énfasis1 13 6 2" xfId="20864" xr:uid="{F8743DD1-182E-42AF-BB8E-0C2797997F7E}"/>
    <cellStyle name="40% - Énfasis1 13 6 2 2" xfId="20865" xr:uid="{41B0F058-01B2-4C43-93FF-0A80C4882B5C}"/>
    <cellStyle name="40% - Énfasis1 13 6 3" xfId="20866" xr:uid="{AF8CCB81-CD5B-4908-857D-AEF4D898AC0B}"/>
    <cellStyle name="40% - Énfasis1 13 7" xfId="20867" xr:uid="{80B9B59D-93D6-4A20-B194-69B74BE237C1}"/>
    <cellStyle name="40% - Énfasis1 13 7 2" xfId="20868" xr:uid="{05630BDB-7B49-426F-9652-D3F3675FF558}"/>
    <cellStyle name="40% - Énfasis1 13 8" xfId="20869" xr:uid="{B99C24D7-E6B3-41AC-919B-6AAF2556A44C}"/>
    <cellStyle name="40% - Énfasis1 14" xfId="20870" xr:uid="{53C7CBBA-31FA-4F86-838B-C279ADDA1EAA}"/>
    <cellStyle name="40% - Énfasis1 14 2" xfId="20871" xr:uid="{CC4B993A-A222-4140-92CB-0D36D646C6C9}"/>
    <cellStyle name="40% - Énfasis1 14 2 2" xfId="20872" xr:uid="{6D3EE430-194F-4CB9-8F15-69E0E3372892}"/>
    <cellStyle name="40% - Énfasis1 14 2 2 2" xfId="20873" xr:uid="{02F3CDF1-106C-4DAA-B39D-9D791DBD2DC3}"/>
    <cellStyle name="40% - Énfasis1 14 2 2 2 2" xfId="20874" xr:uid="{5CD141E1-C050-46AC-9CE2-3D348D0212C5}"/>
    <cellStyle name="40% - Énfasis1 14 2 2 2 2 2" xfId="20875" xr:uid="{36BF4E4B-C671-4327-A971-70F720ACD879}"/>
    <cellStyle name="40% - Énfasis1 14 2 2 2 2 2 2" xfId="20876" xr:uid="{BFE632F4-1F55-4886-904E-67719A3DD20B}"/>
    <cellStyle name="40% - Énfasis1 14 2 2 2 2 3" xfId="20877" xr:uid="{484F19EF-A01C-4572-B64F-7FB7FA4AD068}"/>
    <cellStyle name="40% - Énfasis1 14 2 2 2 3" xfId="20878" xr:uid="{BA34367B-5094-4906-9CF5-AAEAF2BE692A}"/>
    <cellStyle name="40% - Énfasis1 14 2 2 2 3 2" xfId="20879" xr:uid="{86A24761-1CBA-4B26-855C-91B60170B736}"/>
    <cellStyle name="40% - Énfasis1 14 2 2 2 4" xfId="20880" xr:uid="{FDE9F5D0-3AD7-4147-BA27-47B2ECF1FE34}"/>
    <cellStyle name="40% - Énfasis1 14 2 2 3" xfId="20881" xr:uid="{50C4D80C-5CA6-40AF-B168-7EE2D8AE750A}"/>
    <cellStyle name="40% - Énfasis1 14 2 2 3 2" xfId="20882" xr:uid="{4A47261F-E3B7-46DF-A300-7DD3A77BED1B}"/>
    <cellStyle name="40% - Énfasis1 14 2 2 3 2 2" xfId="20883" xr:uid="{580E3E29-30EA-4C58-A636-44634A5A7F88}"/>
    <cellStyle name="40% - Énfasis1 14 2 2 3 3" xfId="20884" xr:uid="{51E41DCE-5E8B-49D2-9E55-B51A5BFA22D1}"/>
    <cellStyle name="40% - Énfasis1 14 2 2 4" xfId="20885" xr:uid="{E630532D-A206-4E14-B484-765BF655FB65}"/>
    <cellStyle name="40% - Énfasis1 14 2 2 4 2" xfId="20886" xr:uid="{8D8554D4-94D8-435F-8C3C-DFD6096668BB}"/>
    <cellStyle name="40% - Énfasis1 14 2 2 5" xfId="20887" xr:uid="{1EB6F295-A7BF-4F18-898A-FBAE63BBC5B2}"/>
    <cellStyle name="40% - Énfasis1 14 2 3" xfId="20888" xr:uid="{B694523B-7080-4F2D-92A3-E8996A1940E0}"/>
    <cellStyle name="40% - Énfasis1 14 2 3 2" xfId="20889" xr:uid="{A79F3DB5-7FC8-44FA-B4C4-798544CB1638}"/>
    <cellStyle name="40% - Énfasis1 14 2 3 2 2" xfId="20890" xr:uid="{29AE7BE7-CD7F-4D5B-B39A-20838A3F6B02}"/>
    <cellStyle name="40% - Énfasis1 14 2 3 2 2 2" xfId="20891" xr:uid="{A9F00363-E5C9-4735-915B-2A7661EB7C6C}"/>
    <cellStyle name="40% - Énfasis1 14 2 3 2 3" xfId="20892" xr:uid="{19D8FE32-0B0D-4259-8116-98ED2708C59F}"/>
    <cellStyle name="40% - Énfasis1 14 2 3 3" xfId="20893" xr:uid="{D63FD344-D8B1-4BB2-8DBD-E41648E752CE}"/>
    <cellStyle name="40% - Énfasis1 14 2 3 3 2" xfId="20894" xr:uid="{237DB997-52BA-4F27-AF5C-C77308030A64}"/>
    <cellStyle name="40% - Énfasis1 14 2 3 4" xfId="20895" xr:uid="{7F0A8028-015C-4E14-8014-069D5D23298E}"/>
    <cellStyle name="40% - Énfasis1 14 2 4" xfId="20896" xr:uid="{E99E119C-EEE9-442D-BD8C-26B436B04B78}"/>
    <cellStyle name="40% - Énfasis1 14 2 4 2" xfId="20897" xr:uid="{98AF5F3F-7D7D-4454-887A-CE3F6DE82A3C}"/>
    <cellStyle name="40% - Énfasis1 14 2 4 2 2" xfId="20898" xr:uid="{B0EF8732-7916-4890-8901-AA9151638E94}"/>
    <cellStyle name="40% - Énfasis1 14 2 4 3" xfId="20899" xr:uid="{139AAE3D-D52A-4C75-9D1A-8716FA31C802}"/>
    <cellStyle name="40% - Énfasis1 14 2 5" xfId="20900" xr:uid="{00B5556E-2A5B-4EF1-85DF-6B7A52FB862D}"/>
    <cellStyle name="40% - Énfasis1 14 2 5 2" xfId="20901" xr:uid="{7D61AB54-09B3-41D5-9CC0-5419A038CA85}"/>
    <cellStyle name="40% - Énfasis1 14 2 6" xfId="20902" xr:uid="{8E9D150A-54F7-43B3-A80A-8F0CFBBED741}"/>
    <cellStyle name="40% - Énfasis1 14 3" xfId="20903" xr:uid="{0769F6D5-576F-412B-BE68-030C8768ADF7}"/>
    <cellStyle name="40% - Énfasis1 14 3 2" xfId="20904" xr:uid="{CE4F1EAC-63AE-4724-B896-253F0E3ECBB5}"/>
    <cellStyle name="40% - Énfasis1 14 3 2 2" xfId="20905" xr:uid="{6139304C-D761-4A1A-A362-A3FF044BF7A0}"/>
    <cellStyle name="40% - Énfasis1 14 3 2 2 2" xfId="20906" xr:uid="{E71C8159-3AAA-4C16-A83D-A9F117B4B360}"/>
    <cellStyle name="40% - Énfasis1 14 3 2 2 2 2" xfId="20907" xr:uid="{498EBDCD-31B3-4BA3-86D9-668E35B83761}"/>
    <cellStyle name="40% - Énfasis1 14 3 2 2 3" xfId="20908" xr:uid="{200F5EBE-26EF-450B-BE20-0326C7E59A7C}"/>
    <cellStyle name="40% - Énfasis1 14 3 2 3" xfId="20909" xr:uid="{2AE0C921-5528-49EB-B826-F591EA5E9580}"/>
    <cellStyle name="40% - Énfasis1 14 3 2 3 2" xfId="20910" xr:uid="{04B0DD8A-38CF-45A9-99E7-3981D0585E88}"/>
    <cellStyle name="40% - Énfasis1 14 3 2 4" xfId="20911" xr:uid="{D8C9BB44-C4D1-4E34-B4AA-BDD39E4C7386}"/>
    <cellStyle name="40% - Énfasis1 14 3 3" xfId="20912" xr:uid="{4582A3C2-9D18-4361-93FC-7234F3E11DCF}"/>
    <cellStyle name="40% - Énfasis1 14 3 3 2" xfId="20913" xr:uid="{90951381-E5B4-4521-AE56-0C4DACD60D86}"/>
    <cellStyle name="40% - Énfasis1 14 3 3 2 2" xfId="20914" xr:uid="{7F8D2F9A-F65D-4B59-844B-1B0B4FACA962}"/>
    <cellStyle name="40% - Énfasis1 14 3 3 3" xfId="20915" xr:uid="{F41CABD8-C1BA-4545-BF58-3B6FEA68188B}"/>
    <cellStyle name="40% - Énfasis1 14 3 4" xfId="20916" xr:uid="{2EE0B26A-376D-4ECB-8F80-D5CA72EA65D2}"/>
    <cellStyle name="40% - Énfasis1 14 3 4 2" xfId="20917" xr:uid="{59A8CD1D-2C00-4DE8-9BB7-0A771B443F17}"/>
    <cellStyle name="40% - Énfasis1 14 3 5" xfId="20918" xr:uid="{1B0E8749-C8BB-4B0A-AAAA-F7A04AC8E446}"/>
    <cellStyle name="40% - Énfasis1 14 4" xfId="20919" xr:uid="{409E1C4C-7595-4EC6-885B-B28583D49B76}"/>
    <cellStyle name="40% - Énfasis1 14 4 2" xfId="20920" xr:uid="{8163F604-6431-4F5E-97FB-38A2D5FBE960}"/>
    <cellStyle name="40% - Énfasis1 14 4 2 2" xfId="20921" xr:uid="{53F1946D-C8FA-4520-A2DF-FB04CFD423A2}"/>
    <cellStyle name="40% - Énfasis1 14 4 2 2 2" xfId="20922" xr:uid="{9FD92CDC-5082-43BC-935D-19191CED4259}"/>
    <cellStyle name="40% - Énfasis1 14 4 2 3" xfId="20923" xr:uid="{E087B67E-E3D3-4CAC-89D2-772AE5321147}"/>
    <cellStyle name="40% - Énfasis1 14 4 3" xfId="20924" xr:uid="{48AD39D6-FA82-4127-8993-1E898BAA89A3}"/>
    <cellStyle name="40% - Énfasis1 14 4 3 2" xfId="20925" xr:uid="{348455F1-6D3C-451D-8456-54A625E66728}"/>
    <cellStyle name="40% - Énfasis1 14 4 4" xfId="20926" xr:uid="{4128FCA9-4650-4C55-9F4C-5D8051B12182}"/>
    <cellStyle name="40% - Énfasis1 14 5" xfId="20927" xr:uid="{D90AA4BF-74D0-465F-9699-EBE6BF69D37B}"/>
    <cellStyle name="40% - Énfasis1 14 5 2" xfId="20928" xr:uid="{03F2DCE3-B10C-490F-A4DF-52A1D22A5490}"/>
    <cellStyle name="40% - Énfasis1 14 5 2 2" xfId="20929" xr:uid="{EC8B89F7-F4EF-4F31-85D1-3E60A659BD1E}"/>
    <cellStyle name="40% - Énfasis1 14 5 3" xfId="20930" xr:uid="{9537AAE7-E0F8-48DB-8775-C8F1395A7765}"/>
    <cellStyle name="40% - Énfasis1 14 6" xfId="20931" xr:uid="{7F4ECB1E-436D-45CA-8540-B240B132923F}"/>
    <cellStyle name="40% - Énfasis1 14 6 2" xfId="20932" xr:uid="{5CAD9542-9C30-4030-A496-92247B54D4F4}"/>
    <cellStyle name="40% - Énfasis1 14 7" xfId="20933" xr:uid="{0441E9A0-242B-415D-9425-778DFAAA60F9}"/>
    <cellStyle name="40% - Énfasis1 15" xfId="20934" xr:uid="{4DD11817-3F5B-4E8E-BA84-D09CA57694C1}"/>
    <cellStyle name="40% - Énfasis1 15 2" xfId="20935" xr:uid="{46DAFD9D-96D4-4803-974B-9441CB80BED3}"/>
    <cellStyle name="40% - Énfasis1 15 2 2" xfId="20936" xr:uid="{5286CE06-5129-462C-84D6-1348DE93AB2A}"/>
    <cellStyle name="40% - Énfasis1 15 2 2 2" xfId="20937" xr:uid="{5D20CBEC-9041-40A9-8D69-B4DC4F83BA92}"/>
    <cellStyle name="40% - Énfasis1 15 2 2 2 2" xfId="20938" xr:uid="{3A6E630F-7A69-42F2-BA10-41CEEE7A552C}"/>
    <cellStyle name="40% - Énfasis1 15 2 2 2 2 2" xfId="20939" xr:uid="{7C88F1BE-5E09-4B08-932B-4D365790A468}"/>
    <cellStyle name="40% - Énfasis1 15 2 2 2 2 2 2" xfId="20940" xr:uid="{E4D7C910-6F2A-453C-AE2C-01C458B83E0C}"/>
    <cellStyle name="40% - Énfasis1 15 2 2 2 2 3" xfId="20941" xr:uid="{65F5BDFC-7C40-414F-85CF-BC51CE001AA8}"/>
    <cellStyle name="40% - Énfasis1 15 2 2 2 3" xfId="20942" xr:uid="{5BD03FED-39E6-4C60-B73C-FC2148DCC9A3}"/>
    <cellStyle name="40% - Énfasis1 15 2 2 2 3 2" xfId="20943" xr:uid="{34FB04FB-9A4A-467F-8E01-518891B2D305}"/>
    <cellStyle name="40% - Énfasis1 15 2 2 2 4" xfId="20944" xr:uid="{28F72CCD-E752-4602-9750-36ADF869D013}"/>
    <cellStyle name="40% - Énfasis1 15 2 2 3" xfId="20945" xr:uid="{3A8DA00E-4A64-4C91-9E30-B55A6B99DDB6}"/>
    <cellStyle name="40% - Énfasis1 15 2 2 3 2" xfId="20946" xr:uid="{A8DAC137-DE2D-46E6-9FD7-BD42E393039E}"/>
    <cellStyle name="40% - Énfasis1 15 2 2 3 2 2" xfId="20947" xr:uid="{34FB89C9-B9E2-420A-AEBB-27F1E1E89542}"/>
    <cellStyle name="40% - Énfasis1 15 2 2 3 3" xfId="20948" xr:uid="{3C9EB7D9-FC00-4259-A102-0F8C49D3A9F1}"/>
    <cellStyle name="40% - Énfasis1 15 2 2 4" xfId="20949" xr:uid="{76C8185E-C6AE-42D7-A899-D1FDBD73D273}"/>
    <cellStyle name="40% - Énfasis1 15 2 2 4 2" xfId="20950" xr:uid="{13EB7F56-C8A6-4A7C-A391-A729388D20A6}"/>
    <cellStyle name="40% - Énfasis1 15 2 2 5" xfId="20951" xr:uid="{C23FA969-0825-40E9-8081-B40C8392F77B}"/>
    <cellStyle name="40% - Énfasis1 15 2 3" xfId="20952" xr:uid="{BB0D2EFC-792F-4EDB-B7A4-2B00F3A8753C}"/>
    <cellStyle name="40% - Énfasis1 15 2 3 2" xfId="20953" xr:uid="{2CEDC701-B3B8-4FC8-BCFC-C3B30C9BF4EE}"/>
    <cellStyle name="40% - Énfasis1 15 2 3 2 2" xfId="20954" xr:uid="{91D17EB4-FBC3-4546-93A7-20C2CE2CB2D5}"/>
    <cellStyle name="40% - Énfasis1 15 2 3 2 2 2" xfId="20955" xr:uid="{0529B83E-C626-434C-B429-B94274BDCAA8}"/>
    <cellStyle name="40% - Énfasis1 15 2 3 2 3" xfId="20956" xr:uid="{A80C9866-2EE5-498B-A7F5-375D510106BC}"/>
    <cellStyle name="40% - Énfasis1 15 2 3 3" xfId="20957" xr:uid="{1771339E-E05F-48E0-AE65-9FC9FD01F714}"/>
    <cellStyle name="40% - Énfasis1 15 2 3 3 2" xfId="20958" xr:uid="{FD20211C-6EC3-45BF-96F6-38DDCECDAED5}"/>
    <cellStyle name="40% - Énfasis1 15 2 3 4" xfId="20959" xr:uid="{C5E4A0FC-1D47-452E-9D3D-CC9073E650F3}"/>
    <cellStyle name="40% - Énfasis1 15 2 4" xfId="20960" xr:uid="{BFCBD64D-13EB-43FF-8E3D-377489AA0F49}"/>
    <cellStyle name="40% - Énfasis1 15 2 4 2" xfId="20961" xr:uid="{382CBE56-6DD7-4978-AF0B-CB1224CC45D8}"/>
    <cellStyle name="40% - Énfasis1 15 2 4 2 2" xfId="20962" xr:uid="{36962957-2A53-4548-9533-CD075B07FDA5}"/>
    <cellStyle name="40% - Énfasis1 15 2 4 3" xfId="20963" xr:uid="{C36F8DC7-A925-4DF3-9B93-F2047282E4B5}"/>
    <cellStyle name="40% - Énfasis1 15 2 5" xfId="20964" xr:uid="{9869AEC2-926C-414E-B21B-D14620BB9B25}"/>
    <cellStyle name="40% - Énfasis1 15 2 5 2" xfId="20965" xr:uid="{4025A9A8-DF5F-4443-A158-EE9BC6293355}"/>
    <cellStyle name="40% - Énfasis1 15 2 6" xfId="20966" xr:uid="{574A9D06-AB3D-43AA-ABC4-C59D24D0F0F0}"/>
    <cellStyle name="40% - Énfasis1 15 3" xfId="20967" xr:uid="{D9E7A747-C441-46AE-AC71-BA4B609AFA9E}"/>
    <cellStyle name="40% - Énfasis1 15 3 2" xfId="20968" xr:uid="{0FBD2367-0650-4BDC-9130-0868FB2DF6C5}"/>
    <cellStyle name="40% - Énfasis1 15 3 2 2" xfId="20969" xr:uid="{40E2C4E5-1BDE-40D1-99E4-0FD297C48AD2}"/>
    <cellStyle name="40% - Énfasis1 15 3 2 2 2" xfId="20970" xr:uid="{2D08D771-75BB-404F-AD44-72BFAD684073}"/>
    <cellStyle name="40% - Énfasis1 15 3 2 2 2 2" xfId="20971" xr:uid="{D7FE53AB-100B-4B44-8752-0DF00D50BC6A}"/>
    <cellStyle name="40% - Énfasis1 15 3 2 2 3" xfId="20972" xr:uid="{1734024E-BD20-4700-819A-B483A50E496D}"/>
    <cellStyle name="40% - Énfasis1 15 3 2 3" xfId="20973" xr:uid="{37F97C17-070A-436C-BE38-2C8AA30C0B24}"/>
    <cellStyle name="40% - Énfasis1 15 3 2 3 2" xfId="20974" xr:uid="{570F9EA3-E5F4-4F81-8601-0755082F7A61}"/>
    <cellStyle name="40% - Énfasis1 15 3 2 4" xfId="20975" xr:uid="{756ABBB5-2DB1-4306-8CDC-62C2E88DE6D9}"/>
    <cellStyle name="40% - Énfasis1 15 3 3" xfId="20976" xr:uid="{90EC7D14-31B8-404D-A2D3-61F67D5E7299}"/>
    <cellStyle name="40% - Énfasis1 15 3 3 2" xfId="20977" xr:uid="{08F0C621-9E1F-48A0-B5DE-D1AB972C4389}"/>
    <cellStyle name="40% - Énfasis1 15 3 3 2 2" xfId="20978" xr:uid="{4FC76B43-4DF4-446D-898B-AC15366E12BA}"/>
    <cellStyle name="40% - Énfasis1 15 3 3 3" xfId="20979" xr:uid="{A373DD5D-DB8B-496B-8CCE-78BA2B6CDA7A}"/>
    <cellStyle name="40% - Énfasis1 15 3 4" xfId="20980" xr:uid="{F483FDEB-2AF3-482B-8229-390180DB5EC2}"/>
    <cellStyle name="40% - Énfasis1 15 3 4 2" xfId="20981" xr:uid="{004711F5-CBED-4857-9BA4-053AB8F22608}"/>
    <cellStyle name="40% - Énfasis1 15 3 5" xfId="20982" xr:uid="{E635A361-CD76-4EC7-9F7D-6A8EF2B88C3C}"/>
    <cellStyle name="40% - Énfasis1 15 4" xfId="20983" xr:uid="{334F13DE-8263-45DF-9E66-730149A917C5}"/>
    <cellStyle name="40% - Énfasis1 15 4 2" xfId="20984" xr:uid="{2A4888E3-B5FF-493A-99B2-BAF058AC5C37}"/>
    <cellStyle name="40% - Énfasis1 15 4 2 2" xfId="20985" xr:uid="{64233BEC-A53B-4899-BC30-EEA30B600272}"/>
    <cellStyle name="40% - Énfasis1 15 4 2 2 2" xfId="20986" xr:uid="{FB1B2130-95A3-4D74-9445-1408FA6761F8}"/>
    <cellStyle name="40% - Énfasis1 15 4 2 3" xfId="20987" xr:uid="{0E5CD4F3-4CE8-40A3-9514-6C1B4D4FF5FC}"/>
    <cellStyle name="40% - Énfasis1 15 4 3" xfId="20988" xr:uid="{E7D69879-3416-480D-BEAD-81646EFC5C68}"/>
    <cellStyle name="40% - Énfasis1 15 4 3 2" xfId="20989" xr:uid="{CD28E697-3EA5-48B4-988E-9BA9DC007EBD}"/>
    <cellStyle name="40% - Énfasis1 15 4 4" xfId="20990" xr:uid="{8FE0FBA3-9199-4AF3-8C37-7D0DDD8EBD39}"/>
    <cellStyle name="40% - Énfasis1 15 5" xfId="20991" xr:uid="{E74FE13E-8C63-4202-BBD3-117625235B1E}"/>
    <cellStyle name="40% - Énfasis1 15 5 2" xfId="20992" xr:uid="{1FC1E59E-ACA3-4F4C-B5BE-8F5AFA13CDC5}"/>
    <cellStyle name="40% - Énfasis1 15 5 2 2" xfId="20993" xr:uid="{F4B42D38-493A-48EA-9B0D-6E1A9C1AEF99}"/>
    <cellStyle name="40% - Énfasis1 15 5 3" xfId="20994" xr:uid="{A734A140-C93C-4965-9389-D01674ADD42F}"/>
    <cellStyle name="40% - Énfasis1 15 6" xfId="20995" xr:uid="{9BB2608F-C965-44AF-8C70-0CF667C0CEA2}"/>
    <cellStyle name="40% - Énfasis1 15 6 2" xfId="20996" xr:uid="{4DF835B8-1E32-4C30-BC49-BB192C47C6DA}"/>
    <cellStyle name="40% - Énfasis1 15 7" xfId="20997" xr:uid="{CEEAC724-87E2-4913-8ACF-06D74F96AACB}"/>
    <cellStyle name="40% - Énfasis1 16" xfId="20998" xr:uid="{D40BF7E8-0732-4C6D-BB76-4FA25AA38446}"/>
    <cellStyle name="40% - Énfasis1 16 2" xfId="20999" xr:uid="{C94AF597-3428-43C9-8216-D5DC4D801455}"/>
    <cellStyle name="40% - Énfasis1 16 2 2" xfId="21000" xr:uid="{2E3363D5-2009-46AA-AF42-2B7BED833358}"/>
    <cellStyle name="40% - Énfasis1 16 2 2 2" xfId="21001" xr:uid="{BE2F5EBC-1099-49DC-B4CE-07511BEEB301}"/>
    <cellStyle name="40% - Énfasis1 16 2 2 2 2" xfId="21002" xr:uid="{186BDB7B-682E-4E40-8099-364161820B6F}"/>
    <cellStyle name="40% - Énfasis1 16 2 2 2 2 2" xfId="21003" xr:uid="{FBA56E63-FEF7-4D66-971D-589BB3844F81}"/>
    <cellStyle name="40% - Énfasis1 16 2 2 2 2 2 2" xfId="21004" xr:uid="{99541DDE-4BC4-478B-9FC0-99F8721D955E}"/>
    <cellStyle name="40% - Énfasis1 16 2 2 2 2 3" xfId="21005" xr:uid="{02E7F507-7605-4868-9E80-E5378C2829B4}"/>
    <cellStyle name="40% - Énfasis1 16 2 2 2 3" xfId="21006" xr:uid="{230617FF-F6E5-48FD-B027-5AA1DEF63025}"/>
    <cellStyle name="40% - Énfasis1 16 2 2 2 3 2" xfId="21007" xr:uid="{879AB4A4-8A8B-4456-8285-0ECFCD9AB16F}"/>
    <cellStyle name="40% - Énfasis1 16 2 2 2 4" xfId="21008" xr:uid="{D4BB147A-4BD7-488F-8F84-816B5883C652}"/>
    <cellStyle name="40% - Énfasis1 16 2 2 3" xfId="21009" xr:uid="{6050CF9C-DFA3-4DDD-AF57-C3B8FAA57BBD}"/>
    <cellStyle name="40% - Énfasis1 16 2 2 3 2" xfId="21010" xr:uid="{A74B03BC-78B5-414B-A96D-93E3E4CA5765}"/>
    <cellStyle name="40% - Énfasis1 16 2 2 3 2 2" xfId="21011" xr:uid="{07122E0A-076F-4F78-BFDF-E629F389AA57}"/>
    <cellStyle name="40% - Énfasis1 16 2 2 3 3" xfId="21012" xr:uid="{85073C06-809A-4B0E-A5D8-1A3DF54A5317}"/>
    <cellStyle name="40% - Énfasis1 16 2 2 4" xfId="21013" xr:uid="{269A3AAC-83B0-4FCC-BC94-50E3FB2EB7E5}"/>
    <cellStyle name="40% - Énfasis1 16 2 2 4 2" xfId="21014" xr:uid="{D9998FC8-6C2F-49B9-87AB-93B67734E992}"/>
    <cellStyle name="40% - Énfasis1 16 2 2 5" xfId="21015" xr:uid="{ADA68F99-AF21-43A9-AC49-33EFDE9CD042}"/>
    <cellStyle name="40% - Énfasis1 16 2 3" xfId="21016" xr:uid="{EC0C049A-76F0-4873-B131-F70637AA495C}"/>
    <cellStyle name="40% - Énfasis1 16 2 3 2" xfId="21017" xr:uid="{D42DFCCE-4882-4FF7-8B7D-2D511063AD19}"/>
    <cellStyle name="40% - Énfasis1 16 2 3 2 2" xfId="21018" xr:uid="{3273876B-72A6-43BA-8FED-A04026BEDE0F}"/>
    <cellStyle name="40% - Énfasis1 16 2 3 2 2 2" xfId="21019" xr:uid="{E8F6E9A9-C3E3-4625-B8C4-55954EECA172}"/>
    <cellStyle name="40% - Énfasis1 16 2 3 2 3" xfId="21020" xr:uid="{D75ECB89-DB03-4A00-993A-E7C87CFC4EF6}"/>
    <cellStyle name="40% - Énfasis1 16 2 3 3" xfId="21021" xr:uid="{D3307D16-D836-4F76-B68A-26A9AAC8B2FF}"/>
    <cellStyle name="40% - Énfasis1 16 2 3 3 2" xfId="21022" xr:uid="{04669093-BEED-482C-838D-145788E933FF}"/>
    <cellStyle name="40% - Énfasis1 16 2 3 4" xfId="21023" xr:uid="{8ED50EAF-9818-4587-84F0-504729C8F5E8}"/>
    <cellStyle name="40% - Énfasis1 16 2 4" xfId="21024" xr:uid="{4C25404E-FE51-444F-B00E-54BA6CCE7283}"/>
    <cellStyle name="40% - Énfasis1 16 2 4 2" xfId="21025" xr:uid="{5B00D87D-2D06-4169-BB14-9BB4389843BB}"/>
    <cellStyle name="40% - Énfasis1 16 2 4 2 2" xfId="21026" xr:uid="{641DA2FA-DE35-48F7-AA31-6064D5E28DDD}"/>
    <cellStyle name="40% - Énfasis1 16 2 4 3" xfId="21027" xr:uid="{47CD5B92-F1CF-4BB1-90BD-8FA7C889F958}"/>
    <cellStyle name="40% - Énfasis1 16 2 5" xfId="21028" xr:uid="{BC8D1F4A-11CF-4923-AE4F-602D1EEAD9A1}"/>
    <cellStyle name="40% - Énfasis1 16 2 5 2" xfId="21029" xr:uid="{C6A365E2-B9A4-4629-9719-1B22C6FCAEE0}"/>
    <cellStyle name="40% - Énfasis1 16 2 6" xfId="21030" xr:uid="{A28F48D0-1BE7-4445-BC87-986F0470DEAD}"/>
    <cellStyle name="40% - Énfasis1 16 3" xfId="21031" xr:uid="{F57A6B42-CA66-4FCA-9948-40F0A527E86A}"/>
    <cellStyle name="40% - Énfasis1 16 3 2" xfId="21032" xr:uid="{65E8A4D6-198C-4C8F-AA85-244A2CAC2119}"/>
    <cellStyle name="40% - Énfasis1 16 3 2 2" xfId="21033" xr:uid="{45598027-8ED4-4050-8959-A05C5F590AF5}"/>
    <cellStyle name="40% - Énfasis1 16 3 2 2 2" xfId="21034" xr:uid="{00FDF086-6AF9-4D97-A7A0-7668B4C0DD5A}"/>
    <cellStyle name="40% - Énfasis1 16 3 2 2 2 2" xfId="21035" xr:uid="{94E1E11A-8C1B-41BE-91BA-355971A7259C}"/>
    <cellStyle name="40% - Énfasis1 16 3 2 2 3" xfId="21036" xr:uid="{95A7B530-B52C-44C2-8736-7F0567F6E133}"/>
    <cellStyle name="40% - Énfasis1 16 3 2 3" xfId="21037" xr:uid="{D3FE9E4E-0E9D-40BE-9FC7-24F28BC95DBD}"/>
    <cellStyle name="40% - Énfasis1 16 3 2 3 2" xfId="21038" xr:uid="{D01D50E6-9445-4F94-BE60-65F3342EB765}"/>
    <cellStyle name="40% - Énfasis1 16 3 2 4" xfId="21039" xr:uid="{3E407FA7-1B18-4A86-B126-857A29B6BB54}"/>
    <cellStyle name="40% - Énfasis1 16 3 3" xfId="21040" xr:uid="{AEFE6403-2607-497E-9337-45D162300543}"/>
    <cellStyle name="40% - Énfasis1 16 3 3 2" xfId="21041" xr:uid="{5C36935B-948C-4B13-A7BF-21C909E36EE5}"/>
    <cellStyle name="40% - Énfasis1 16 3 3 2 2" xfId="21042" xr:uid="{92093894-69F8-40F9-BF94-1922AC99BBAD}"/>
    <cellStyle name="40% - Énfasis1 16 3 3 3" xfId="21043" xr:uid="{14020390-F814-4B97-87B7-BE6A222C1214}"/>
    <cellStyle name="40% - Énfasis1 16 3 4" xfId="21044" xr:uid="{0A1675D2-5220-4FD3-84E4-7035FC2AAF67}"/>
    <cellStyle name="40% - Énfasis1 16 3 4 2" xfId="21045" xr:uid="{34A7BE97-A7D3-410E-98A4-923E5BCF3BC9}"/>
    <cellStyle name="40% - Énfasis1 16 3 5" xfId="21046" xr:uid="{8E4E6ACF-711C-4AE9-B9FA-1B5C00BCB139}"/>
    <cellStyle name="40% - Énfasis1 16 4" xfId="21047" xr:uid="{92391909-296C-4FAE-9421-0CCED399D40E}"/>
    <cellStyle name="40% - Énfasis1 16 4 2" xfId="21048" xr:uid="{A8FB5C83-C405-47FF-8C90-C111E9745391}"/>
    <cellStyle name="40% - Énfasis1 16 4 2 2" xfId="21049" xr:uid="{E77C8573-D108-4000-ACD3-18AEA81E41C5}"/>
    <cellStyle name="40% - Énfasis1 16 4 2 2 2" xfId="21050" xr:uid="{5002FCC2-5285-466C-B02C-E1CC194B64DF}"/>
    <cellStyle name="40% - Énfasis1 16 4 2 3" xfId="21051" xr:uid="{F1FA5D69-2C6B-4E8B-BA8B-40B924824E36}"/>
    <cellStyle name="40% - Énfasis1 16 4 3" xfId="21052" xr:uid="{D7E69AEA-9BDE-40B7-873D-C537208274FE}"/>
    <cellStyle name="40% - Énfasis1 16 4 3 2" xfId="21053" xr:uid="{97828AAE-BEB6-4B8D-80D5-FE34F5F67835}"/>
    <cellStyle name="40% - Énfasis1 16 4 4" xfId="21054" xr:uid="{D137DCD3-D07C-4DBD-832C-140A9FB89854}"/>
    <cellStyle name="40% - Énfasis1 16 5" xfId="21055" xr:uid="{12A410BB-F7E3-4860-AE9C-DEC9D82B8F5C}"/>
    <cellStyle name="40% - Énfasis1 16 5 2" xfId="21056" xr:uid="{69B9247A-BE5A-49FF-87A3-89994423A2D7}"/>
    <cellStyle name="40% - Énfasis1 16 5 2 2" xfId="21057" xr:uid="{246F5AB4-4AA1-408C-B535-F66B19693460}"/>
    <cellStyle name="40% - Énfasis1 16 5 3" xfId="21058" xr:uid="{0D83C9C5-F562-4E15-817F-259FCC6520CB}"/>
    <cellStyle name="40% - Énfasis1 16 6" xfId="21059" xr:uid="{3CD000F9-3C26-4651-A77A-7CBA094D532E}"/>
    <cellStyle name="40% - Énfasis1 16 6 2" xfId="21060" xr:uid="{0550CF6B-0D73-4DA3-8968-097DDDC5027C}"/>
    <cellStyle name="40% - Énfasis1 16 7" xfId="21061" xr:uid="{49D18CC5-6EA4-4212-9C94-35F5EF3CB1AF}"/>
    <cellStyle name="40% - Énfasis1 17" xfId="21062" xr:uid="{BF48B3F4-376D-4572-9A75-A973012088CF}"/>
    <cellStyle name="40% - Énfasis1 17 2" xfId="21063" xr:uid="{F06075B9-6347-4213-8C85-EA46A6F8AD5C}"/>
    <cellStyle name="40% - Énfasis1 17 2 2" xfId="21064" xr:uid="{6E77886E-89C6-40BE-873B-D1E08DCD3032}"/>
    <cellStyle name="40% - Énfasis1 17 2 2 2" xfId="21065" xr:uid="{1046A22A-87EC-471D-9E07-2A2EA49816F6}"/>
    <cellStyle name="40% - Énfasis1 17 2 2 2 2" xfId="21066" xr:uid="{B2345BCA-7101-4D03-8F67-C2BBE0CBFACD}"/>
    <cellStyle name="40% - Énfasis1 17 2 2 2 2 2" xfId="21067" xr:uid="{370278C3-6B4C-4EC4-ADE1-06BEA672C62B}"/>
    <cellStyle name="40% - Énfasis1 17 2 2 2 2 2 2" xfId="21068" xr:uid="{FD11F590-7BA6-4129-B652-F38F31DE1396}"/>
    <cellStyle name="40% - Énfasis1 17 2 2 2 2 3" xfId="21069" xr:uid="{AF42B2A7-658E-4EB2-857B-1BC743DADFBE}"/>
    <cellStyle name="40% - Énfasis1 17 2 2 2 3" xfId="21070" xr:uid="{F460B948-0143-4CF0-B3B9-9E66C6878529}"/>
    <cellStyle name="40% - Énfasis1 17 2 2 2 3 2" xfId="21071" xr:uid="{CE74E4EC-915E-42FE-8A7F-4D8811E60F51}"/>
    <cellStyle name="40% - Énfasis1 17 2 2 2 4" xfId="21072" xr:uid="{5834C334-AAA7-4C35-AAAC-DC9B0C95739B}"/>
    <cellStyle name="40% - Énfasis1 17 2 2 3" xfId="21073" xr:uid="{653B472E-7288-431A-A34B-1CECF560E306}"/>
    <cellStyle name="40% - Énfasis1 17 2 2 3 2" xfId="21074" xr:uid="{D7964813-8D5D-4E29-943E-320A757B7920}"/>
    <cellStyle name="40% - Énfasis1 17 2 2 3 2 2" xfId="21075" xr:uid="{FA8874E7-B620-4738-8DF9-D0446DC0FD52}"/>
    <cellStyle name="40% - Énfasis1 17 2 2 3 3" xfId="21076" xr:uid="{CCBB3981-B097-4FFE-9A3A-223759CA1A85}"/>
    <cellStyle name="40% - Énfasis1 17 2 2 4" xfId="21077" xr:uid="{C2845EF5-3E0C-416D-9C2D-0D65304D9375}"/>
    <cellStyle name="40% - Énfasis1 17 2 2 4 2" xfId="21078" xr:uid="{D6A06DB0-59E7-453A-9E4A-FBBBBB086297}"/>
    <cellStyle name="40% - Énfasis1 17 2 2 5" xfId="21079" xr:uid="{85E09972-8A29-4A42-9DFA-141388ACB3CA}"/>
    <cellStyle name="40% - Énfasis1 17 2 3" xfId="21080" xr:uid="{4ADB98D7-22CF-499C-AED7-A921E3BAAB7A}"/>
    <cellStyle name="40% - Énfasis1 17 2 3 2" xfId="21081" xr:uid="{B1AB9E6D-901A-4005-A6EE-C1DD3A7D60EC}"/>
    <cellStyle name="40% - Énfasis1 17 2 3 2 2" xfId="21082" xr:uid="{DCF5867F-5F80-4DC0-AA22-DE2A0D87D77A}"/>
    <cellStyle name="40% - Énfasis1 17 2 3 2 2 2" xfId="21083" xr:uid="{FB4519B2-002B-4315-AD8D-EDF1C6DD878A}"/>
    <cellStyle name="40% - Énfasis1 17 2 3 2 3" xfId="21084" xr:uid="{982B521B-63EF-4385-A38D-0083356555A6}"/>
    <cellStyle name="40% - Énfasis1 17 2 3 3" xfId="21085" xr:uid="{92A6F300-F387-4625-A4CA-2DC48F3B0E50}"/>
    <cellStyle name="40% - Énfasis1 17 2 3 3 2" xfId="21086" xr:uid="{CF826E9E-58E3-42DA-869D-243C97C4C594}"/>
    <cellStyle name="40% - Énfasis1 17 2 3 4" xfId="21087" xr:uid="{DC0C843C-72D5-44A4-B1C4-5AAF0A20E240}"/>
    <cellStyle name="40% - Énfasis1 17 2 4" xfId="21088" xr:uid="{B9D77C6F-ECB5-4DF2-B6CD-2FFF8D3E4950}"/>
    <cellStyle name="40% - Énfasis1 17 2 4 2" xfId="21089" xr:uid="{9561D68E-D0B4-48E0-82D9-C9EAF0A560F0}"/>
    <cellStyle name="40% - Énfasis1 17 2 4 2 2" xfId="21090" xr:uid="{A85C1536-FD53-4F48-98A3-78F0A55818F1}"/>
    <cellStyle name="40% - Énfasis1 17 2 4 3" xfId="21091" xr:uid="{D4CF16E9-33FF-48E7-A127-94F5C3501484}"/>
    <cellStyle name="40% - Énfasis1 17 2 5" xfId="21092" xr:uid="{AB91A760-2E6A-4046-8B1A-E05667BFAC78}"/>
    <cellStyle name="40% - Énfasis1 17 2 5 2" xfId="21093" xr:uid="{6A002EFA-7E25-4F2B-BCC8-FA56AD13177C}"/>
    <cellStyle name="40% - Énfasis1 17 2 6" xfId="21094" xr:uid="{785F4B00-C8DF-4A39-99F1-BCB976039C0E}"/>
    <cellStyle name="40% - Énfasis1 17 3" xfId="21095" xr:uid="{6FC6B16F-CA77-4970-9318-E76D88CBE3D0}"/>
    <cellStyle name="40% - Énfasis1 17 3 2" xfId="21096" xr:uid="{4D6F32C6-4042-4FB0-B789-34593A3104DA}"/>
    <cellStyle name="40% - Énfasis1 17 3 2 2" xfId="21097" xr:uid="{9BE3E5C8-00B4-4507-9BE7-1AD672697B1E}"/>
    <cellStyle name="40% - Énfasis1 17 3 2 2 2" xfId="21098" xr:uid="{93EE7AE1-F2F6-474A-ACFA-A45E1FC0470D}"/>
    <cellStyle name="40% - Énfasis1 17 3 2 2 2 2" xfId="21099" xr:uid="{2E62E6EF-5AC6-49D8-BDDD-B2F0C5214478}"/>
    <cellStyle name="40% - Énfasis1 17 3 2 2 3" xfId="21100" xr:uid="{FF4437B9-65AF-4F18-A8E3-F3C44E18A9C4}"/>
    <cellStyle name="40% - Énfasis1 17 3 2 3" xfId="21101" xr:uid="{07028384-6EA9-4EA9-8BD9-27289F232636}"/>
    <cellStyle name="40% - Énfasis1 17 3 2 3 2" xfId="21102" xr:uid="{0C740020-7EEB-4309-A595-027AE88830DF}"/>
    <cellStyle name="40% - Énfasis1 17 3 2 4" xfId="21103" xr:uid="{799A4DF2-7C5B-44E6-B8D5-1FBD92780761}"/>
    <cellStyle name="40% - Énfasis1 17 3 3" xfId="21104" xr:uid="{7AE0B02E-CB64-44C2-A4B6-E11C17284126}"/>
    <cellStyle name="40% - Énfasis1 17 3 3 2" xfId="21105" xr:uid="{CFF91EEF-2AE0-4DB7-88DE-E61F9F72999B}"/>
    <cellStyle name="40% - Énfasis1 17 3 3 2 2" xfId="21106" xr:uid="{0C9F7AEC-12EB-4855-9A20-F23A09A8BBD9}"/>
    <cellStyle name="40% - Énfasis1 17 3 3 3" xfId="21107" xr:uid="{E72CDAA5-3106-4702-AF76-D7A8BB2A4FD5}"/>
    <cellStyle name="40% - Énfasis1 17 3 4" xfId="21108" xr:uid="{DAB58E86-4AD9-4CD1-8EC5-E9DB7AADFB82}"/>
    <cellStyle name="40% - Énfasis1 17 3 4 2" xfId="21109" xr:uid="{44335659-6425-4089-B251-CC398C86B635}"/>
    <cellStyle name="40% - Énfasis1 17 3 5" xfId="21110" xr:uid="{1DFC9F5E-6D15-4558-A619-43631D6EBCEF}"/>
    <cellStyle name="40% - Énfasis1 17 4" xfId="21111" xr:uid="{B640CD06-CB65-40FD-93F1-641DD59AF8A9}"/>
    <cellStyle name="40% - Énfasis1 17 4 2" xfId="21112" xr:uid="{A2A12C0A-22C8-4E9D-88A1-F9744B6D18EF}"/>
    <cellStyle name="40% - Énfasis1 17 4 2 2" xfId="21113" xr:uid="{7B4D78C6-C40A-4B3B-A977-135423BDFA13}"/>
    <cellStyle name="40% - Énfasis1 17 4 2 2 2" xfId="21114" xr:uid="{A2BD408A-320C-4CA9-9C49-7722D0CB059D}"/>
    <cellStyle name="40% - Énfasis1 17 4 2 3" xfId="21115" xr:uid="{50B6AF80-DCC0-48CD-8327-BA741C6D3297}"/>
    <cellStyle name="40% - Énfasis1 17 4 3" xfId="21116" xr:uid="{05778817-FE69-4A9F-B6AB-340DB8A536BA}"/>
    <cellStyle name="40% - Énfasis1 17 4 3 2" xfId="21117" xr:uid="{7A6801D6-CFA5-4400-900F-91E87D1F7363}"/>
    <cellStyle name="40% - Énfasis1 17 4 4" xfId="21118" xr:uid="{58F11FBC-EA18-4FDF-AA11-6E1ABEEE31ED}"/>
    <cellStyle name="40% - Énfasis1 17 5" xfId="21119" xr:uid="{9CB3F182-78D2-41E2-A60B-C69899530863}"/>
    <cellStyle name="40% - Énfasis1 17 5 2" xfId="21120" xr:uid="{FA0CCF4E-1C4F-4401-A946-6A2BF0090703}"/>
    <cellStyle name="40% - Énfasis1 17 5 2 2" xfId="21121" xr:uid="{5964F00D-C0A2-4C60-866D-67776F8D1CFF}"/>
    <cellStyle name="40% - Énfasis1 17 5 3" xfId="21122" xr:uid="{EE288AB5-FBEF-4E3E-89FA-2454765FCEE4}"/>
    <cellStyle name="40% - Énfasis1 17 6" xfId="21123" xr:uid="{E1A2B4A8-BE7F-4068-BA43-731AA7A43DF5}"/>
    <cellStyle name="40% - Énfasis1 17 6 2" xfId="21124" xr:uid="{47711909-020C-43FE-BFC6-B2E4C0EE631C}"/>
    <cellStyle name="40% - Énfasis1 17 7" xfId="21125" xr:uid="{778272DE-0A71-403A-8E64-963BCB3147AE}"/>
    <cellStyle name="40% - Énfasis1 18" xfId="21126" xr:uid="{716F2F4B-B43C-4A2C-81B6-9546E6D6B122}"/>
    <cellStyle name="40% - Énfasis1 18 2" xfId="21127" xr:uid="{A9BA437E-A462-4511-9A5A-2897EB52E913}"/>
    <cellStyle name="40% - Énfasis1 18 2 2" xfId="21128" xr:uid="{D31FCA0E-433A-41C1-8A18-F113162583B9}"/>
    <cellStyle name="40% - Énfasis1 18 2 2 2" xfId="21129" xr:uid="{16C2E854-4810-4459-BFAB-7F71CF77AB60}"/>
    <cellStyle name="40% - Énfasis1 18 2 2 2 2" xfId="21130" xr:uid="{7C6135A9-EF79-4A1C-9C9D-901FC2B3B5A7}"/>
    <cellStyle name="40% - Énfasis1 18 2 2 2 2 2" xfId="21131" xr:uid="{F370FF91-D1F7-426C-899E-C9FA1507CA5B}"/>
    <cellStyle name="40% - Énfasis1 18 2 2 2 3" xfId="21132" xr:uid="{8F3A548B-9864-4716-90CD-69A4AF40E794}"/>
    <cellStyle name="40% - Énfasis1 18 2 2 3" xfId="21133" xr:uid="{0B14B780-A660-4D78-BEF1-93596BCDD9D5}"/>
    <cellStyle name="40% - Énfasis1 18 2 2 3 2" xfId="21134" xr:uid="{26E399D3-B993-40B5-A5AB-95B7EEF0CDEE}"/>
    <cellStyle name="40% - Énfasis1 18 2 2 4" xfId="21135" xr:uid="{2D5680AF-F266-4B19-8662-2EB32259335F}"/>
    <cellStyle name="40% - Énfasis1 18 2 3" xfId="21136" xr:uid="{2AFAD9CF-0F42-4E81-A310-F105E06F3B8F}"/>
    <cellStyle name="40% - Énfasis1 18 2 3 2" xfId="21137" xr:uid="{47D5B5B5-EBA0-41AE-BEB0-A1700A2F6B13}"/>
    <cellStyle name="40% - Énfasis1 18 2 3 2 2" xfId="21138" xr:uid="{2ACDA7F6-547F-4210-8235-50D4E7653969}"/>
    <cellStyle name="40% - Énfasis1 18 2 3 3" xfId="21139" xr:uid="{9326C8E5-8799-4EE3-B8E6-5FCDFF26BD1E}"/>
    <cellStyle name="40% - Énfasis1 18 2 4" xfId="21140" xr:uid="{7B78506F-032C-4B46-825F-D2C31F97DA69}"/>
    <cellStyle name="40% - Énfasis1 18 2 4 2" xfId="21141" xr:uid="{AD38D4F7-5468-49A8-B78B-6803B7DD1586}"/>
    <cellStyle name="40% - Énfasis1 18 2 5" xfId="21142" xr:uid="{6CC9CB7A-304B-4442-A48C-BFF0C40C4ECF}"/>
    <cellStyle name="40% - Énfasis1 18 3" xfId="21143" xr:uid="{8B8401B4-AB29-4022-98BD-461C83E4981C}"/>
    <cellStyle name="40% - Énfasis1 18 3 2" xfId="21144" xr:uid="{887DDA6D-0484-431E-BBCC-3FB683A36089}"/>
    <cellStyle name="40% - Énfasis1 18 3 2 2" xfId="21145" xr:uid="{319D5181-C493-4A4A-8C83-EF3E16C2330B}"/>
    <cellStyle name="40% - Énfasis1 18 3 2 2 2" xfId="21146" xr:uid="{0E211359-B40F-449C-8FE0-E8256C3D792C}"/>
    <cellStyle name="40% - Énfasis1 18 3 2 3" xfId="21147" xr:uid="{079932E9-6619-441C-A658-707982767D8D}"/>
    <cellStyle name="40% - Énfasis1 18 3 3" xfId="21148" xr:uid="{CD6F1D29-BECE-4700-98C5-E550AA1A3678}"/>
    <cellStyle name="40% - Énfasis1 18 3 3 2" xfId="21149" xr:uid="{52412A43-E1F1-4871-A525-83E3D37B4B49}"/>
    <cellStyle name="40% - Énfasis1 18 3 4" xfId="21150" xr:uid="{F63095A5-6E1B-483F-B8B0-07152DA49A1A}"/>
    <cellStyle name="40% - Énfasis1 18 4" xfId="21151" xr:uid="{6DA815E4-5D6D-41AC-8DD2-DD3862DFB475}"/>
    <cellStyle name="40% - Énfasis1 18 4 2" xfId="21152" xr:uid="{42D25402-9816-4CA8-AB10-B2FC245B2BE1}"/>
    <cellStyle name="40% - Énfasis1 18 4 2 2" xfId="21153" xr:uid="{429B0A08-AE5A-48B2-A50E-11F36133A7EE}"/>
    <cellStyle name="40% - Énfasis1 18 4 3" xfId="21154" xr:uid="{114F63F8-206D-4CE1-9D72-BCF790BF04F6}"/>
    <cellStyle name="40% - Énfasis1 18 5" xfId="21155" xr:uid="{291AE1D3-3119-408C-8C74-30BA16DDC9CA}"/>
    <cellStyle name="40% - Énfasis1 18 5 2" xfId="21156" xr:uid="{1896264A-DCB1-4512-B701-040052BEF6F3}"/>
    <cellStyle name="40% - Énfasis1 18 6" xfId="21157" xr:uid="{B9594EAC-19A9-4ABD-A41E-6A4C3C80A630}"/>
    <cellStyle name="40% - Énfasis1 19" xfId="21158" xr:uid="{97E65878-7121-4A99-A2FD-9596C0184DA0}"/>
    <cellStyle name="40% - Énfasis1 19 2" xfId="21159" xr:uid="{FC41E1C1-621A-4267-94E1-3BD14A6547EA}"/>
    <cellStyle name="40% - Énfasis1 19 2 2" xfId="21160" xr:uid="{EBDCB2E4-516B-4F3E-80BC-9A0427272839}"/>
    <cellStyle name="40% - Énfasis1 19 2 2 2" xfId="21161" xr:uid="{44BA15CD-8E2D-47B0-BF39-B063D9795A49}"/>
    <cellStyle name="40% - Énfasis1 19 2 2 2 2" xfId="21162" xr:uid="{2B6E03D0-3570-4EAE-A076-30BEC639CBD1}"/>
    <cellStyle name="40% - Énfasis1 19 2 2 3" xfId="21163" xr:uid="{80D526A5-F901-4F58-A2F8-216716CF3AE7}"/>
    <cellStyle name="40% - Énfasis1 19 2 3" xfId="21164" xr:uid="{74A51ED6-620B-40FF-887A-7664C6D086D3}"/>
    <cellStyle name="40% - Énfasis1 19 2 3 2" xfId="21165" xr:uid="{2BBD0FE5-1550-4587-A592-C487DFB9F65E}"/>
    <cellStyle name="40% - Énfasis1 19 2 4" xfId="21166" xr:uid="{53652136-2BD9-462C-AA9A-79391128C04C}"/>
    <cellStyle name="40% - Énfasis1 19 3" xfId="21167" xr:uid="{EA7C00CF-EB53-4EC0-9DED-0158C3DAD7A0}"/>
    <cellStyle name="40% - Énfasis1 19 3 2" xfId="21168" xr:uid="{5DEEEF0F-1E89-431C-B43A-9233A4850A0D}"/>
    <cellStyle name="40% - Énfasis1 19 3 2 2" xfId="21169" xr:uid="{5F2E583C-66F0-48B1-B3F5-94036931C618}"/>
    <cellStyle name="40% - Énfasis1 19 3 3" xfId="21170" xr:uid="{A10BA15C-A15D-45DD-ABF5-5E2F6D266E3E}"/>
    <cellStyle name="40% - Énfasis1 19 4" xfId="21171" xr:uid="{4EEB77B8-0C34-414D-817A-3DA883336CE6}"/>
    <cellStyle name="40% - Énfasis1 19 4 2" xfId="21172" xr:uid="{DC5CE341-643E-449A-9005-20891B8054B5}"/>
    <cellStyle name="40% - Énfasis1 19 5" xfId="21173" xr:uid="{45F196F4-20F9-4FE2-BAED-02031AD6A24C}"/>
    <cellStyle name="40% - Énfasis1 2" xfId="21" xr:uid="{29690889-E5A3-4A7F-A971-24C00E9DAC3F}"/>
    <cellStyle name="40% - Énfasis1 2 10" xfId="21175" xr:uid="{D51DE1B1-CE87-494C-BEDA-1CD73E3C2A1E}"/>
    <cellStyle name="40% - Énfasis1 2 10 2" xfId="21176" xr:uid="{8F8EF375-D0D5-4494-9E63-666F7B4A478A}"/>
    <cellStyle name="40% - Énfasis1 2 10 2 2" xfId="21177" xr:uid="{41B5C253-C343-48D1-B8BC-244BA9F55A2D}"/>
    <cellStyle name="40% - Énfasis1 2 10 2 2 2" xfId="21178" xr:uid="{DBD0E317-BAD4-4939-A9AF-D03F927CA227}"/>
    <cellStyle name="40% - Énfasis1 2 10 2 2 2 2" xfId="21179" xr:uid="{9FF1CCD2-0760-45B4-A4D1-0A9307957C66}"/>
    <cellStyle name="40% - Énfasis1 2 10 2 2 2 2 2" xfId="21180" xr:uid="{7BCBED14-AF1C-4411-90B6-04478575F48A}"/>
    <cellStyle name="40% - Énfasis1 2 10 2 2 2 2 2 2" xfId="21181" xr:uid="{C75BAA71-541A-4A07-9CF5-D3DFBB323449}"/>
    <cellStyle name="40% - Énfasis1 2 10 2 2 2 2 3" xfId="21182" xr:uid="{620CA730-A9EA-4733-B168-DC75D7B85993}"/>
    <cellStyle name="40% - Énfasis1 2 10 2 2 2 3" xfId="21183" xr:uid="{EBAB5A92-8B07-4D43-8FA4-B794232EA484}"/>
    <cellStyle name="40% - Énfasis1 2 10 2 2 2 3 2" xfId="21184" xr:uid="{DAEA61AE-AAB2-4729-9D98-E17EC1BE5D09}"/>
    <cellStyle name="40% - Énfasis1 2 10 2 2 2 4" xfId="21185" xr:uid="{A624F609-0294-40BA-B427-F88371CE3BAC}"/>
    <cellStyle name="40% - Énfasis1 2 10 2 2 3" xfId="21186" xr:uid="{715E18B7-5AC3-407B-9505-A7CE7238F37B}"/>
    <cellStyle name="40% - Énfasis1 2 10 2 2 3 2" xfId="21187" xr:uid="{5DD7C3E3-1640-4D61-ABEA-9E1052E1644B}"/>
    <cellStyle name="40% - Énfasis1 2 10 2 2 3 2 2" xfId="21188" xr:uid="{10FC07E8-38D4-4A24-A2E2-B6C2EC9F38A5}"/>
    <cellStyle name="40% - Énfasis1 2 10 2 2 3 3" xfId="21189" xr:uid="{A03FF213-501A-41E7-9616-44F9FAFE1E6D}"/>
    <cellStyle name="40% - Énfasis1 2 10 2 2 4" xfId="21190" xr:uid="{6CAC646E-BB22-49A8-B0AE-1268B2003748}"/>
    <cellStyle name="40% - Énfasis1 2 10 2 2 4 2" xfId="21191" xr:uid="{F7A36045-C770-4BDE-BB87-509F27E3C976}"/>
    <cellStyle name="40% - Énfasis1 2 10 2 2 5" xfId="21192" xr:uid="{89F48BED-37DF-458D-B78C-A8069420079D}"/>
    <cellStyle name="40% - Énfasis1 2 10 2 3" xfId="21193" xr:uid="{BA95F7FC-C46B-4721-A766-7B3A3CF1E1C7}"/>
    <cellStyle name="40% - Énfasis1 2 10 2 3 2" xfId="21194" xr:uid="{1B56BBE8-B334-42FA-80F2-C9B9460F4557}"/>
    <cellStyle name="40% - Énfasis1 2 10 2 3 2 2" xfId="21195" xr:uid="{7E61F37D-F51C-4553-BBA6-935511505BBA}"/>
    <cellStyle name="40% - Énfasis1 2 10 2 3 2 2 2" xfId="21196" xr:uid="{82E20ECB-4F7A-4B05-A53A-48DE46AAA7B2}"/>
    <cellStyle name="40% - Énfasis1 2 10 2 3 2 3" xfId="21197" xr:uid="{7A30F206-71BC-490F-8FBC-131CDDAC0ABF}"/>
    <cellStyle name="40% - Énfasis1 2 10 2 3 3" xfId="21198" xr:uid="{CAEE98B1-4520-469F-B7F8-D6A38562A0AA}"/>
    <cellStyle name="40% - Énfasis1 2 10 2 3 3 2" xfId="21199" xr:uid="{70E3FFB1-8AB2-4CCD-924A-835CF40BBEF3}"/>
    <cellStyle name="40% - Énfasis1 2 10 2 3 4" xfId="21200" xr:uid="{B575AB2D-34D9-45B0-9ACE-E545022C0FFD}"/>
    <cellStyle name="40% - Énfasis1 2 10 2 4" xfId="21201" xr:uid="{4A67EC36-7B15-4F71-BCA9-FD14EEBF22A2}"/>
    <cellStyle name="40% - Énfasis1 2 10 2 4 2" xfId="21202" xr:uid="{736AFC52-26FF-43AF-AD1D-F67B419EF1E2}"/>
    <cellStyle name="40% - Énfasis1 2 10 2 4 2 2" xfId="21203" xr:uid="{480EB806-4B1C-4B5E-AC9F-B93B3551B205}"/>
    <cellStyle name="40% - Énfasis1 2 10 2 4 3" xfId="21204" xr:uid="{38F1F6A2-63BF-4B9F-82E0-5F171D4FD5B6}"/>
    <cellStyle name="40% - Énfasis1 2 10 2 5" xfId="21205" xr:uid="{2A9B2A76-FB88-4C21-AD45-553632F7CFD8}"/>
    <cellStyle name="40% - Énfasis1 2 10 2 5 2" xfId="21206" xr:uid="{76D09868-E346-4DE8-882B-DB1EFB8C96F3}"/>
    <cellStyle name="40% - Énfasis1 2 10 2 6" xfId="21207" xr:uid="{A577C18C-13CD-448A-9B16-B45237A878B6}"/>
    <cellStyle name="40% - Énfasis1 2 10 3" xfId="21208" xr:uid="{9D97FB6C-AFD7-4DAE-940B-B24BAD9C103F}"/>
    <cellStyle name="40% - Énfasis1 2 10 3 2" xfId="21209" xr:uid="{9695CE3E-0CF7-47F4-A63B-75E9C8D1005A}"/>
    <cellStyle name="40% - Énfasis1 2 10 3 2 2" xfId="21210" xr:uid="{D2CF820B-A029-47EF-9DC6-7B480F6D3857}"/>
    <cellStyle name="40% - Énfasis1 2 10 3 2 2 2" xfId="21211" xr:uid="{F06177D1-0DFD-415A-8FB3-8B5628E0AA99}"/>
    <cellStyle name="40% - Énfasis1 2 10 3 2 2 2 2" xfId="21212" xr:uid="{CFCB4B08-3957-4D8B-91AC-AC7EA858FF77}"/>
    <cellStyle name="40% - Énfasis1 2 10 3 2 2 3" xfId="21213" xr:uid="{81A1333D-4FFB-4E8D-B59D-6B8CFA668DA7}"/>
    <cellStyle name="40% - Énfasis1 2 10 3 2 3" xfId="21214" xr:uid="{2E9ABE4B-750D-4E5D-AED2-6F9D19DE3ED2}"/>
    <cellStyle name="40% - Énfasis1 2 10 3 2 3 2" xfId="21215" xr:uid="{CDCB9090-2790-4727-9C39-D105F24B5DA0}"/>
    <cellStyle name="40% - Énfasis1 2 10 3 2 4" xfId="21216" xr:uid="{1C337529-2A7E-42B1-AE67-B52C97E056B4}"/>
    <cellStyle name="40% - Énfasis1 2 10 3 3" xfId="21217" xr:uid="{01C60836-6D4E-4193-B117-84839284D29F}"/>
    <cellStyle name="40% - Énfasis1 2 10 3 3 2" xfId="21218" xr:uid="{182A0ED4-73CE-4AE0-9C5A-3C83E2E2726A}"/>
    <cellStyle name="40% - Énfasis1 2 10 3 3 2 2" xfId="21219" xr:uid="{87BD4C02-F182-4877-8CC3-0B791DD590CE}"/>
    <cellStyle name="40% - Énfasis1 2 10 3 3 3" xfId="21220" xr:uid="{5874AB1F-E0A6-49BE-942B-F875E0C4F733}"/>
    <cellStyle name="40% - Énfasis1 2 10 3 4" xfId="21221" xr:uid="{4CF371C1-FC57-405E-9873-3086862D0AFB}"/>
    <cellStyle name="40% - Énfasis1 2 10 3 4 2" xfId="21222" xr:uid="{D49EBB4B-1B8F-4744-B6BF-5002A8AF0232}"/>
    <cellStyle name="40% - Énfasis1 2 10 3 5" xfId="21223" xr:uid="{9FBE1F15-971D-4417-AD2E-45A16114A9CB}"/>
    <cellStyle name="40% - Énfasis1 2 10 4" xfId="21224" xr:uid="{DD1F5E63-4305-4FFF-873D-AD2F937D05A3}"/>
    <cellStyle name="40% - Énfasis1 2 10 4 2" xfId="21225" xr:uid="{37921AD0-C6E9-4DF6-97AE-437D4388476C}"/>
    <cellStyle name="40% - Énfasis1 2 10 4 2 2" xfId="21226" xr:uid="{DCB52F65-69A5-437C-B416-E5E301B38BD0}"/>
    <cellStyle name="40% - Énfasis1 2 10 4 2 2 2" xfId="21227" xr:uid="{45C1A599-0F65-47AA-AE7E-4938389831C6}"/>
    <cellStyle name="40% - Énfasis1 2 10 4 2 3" xfId="21228" xr:uid="{8688A478-463F-47CD-89E6-21AA363952A1}"/>
    <cellStyle name="40% - Énfasis1 2 10 4 3" xfId="21229" xr:uid="{CAA9DF30-8454-422B-A4D0-BF2E7000C129}"/>
    <cellStyle name="40% - Énfasis1 2 10 4 3 2" xfId="21230" xr:uid="{058A2CEA-7172-4693-86E2-7C693AF4DFEB}"/>
    <cellStyle name="40% - Énfasis1 2 10 4 4" xfId="21231" xr:uid="{B3C7F27F-E5F8-42C6-B0A2-D14BF72DDB19}"/>
    <cellStyle name="40% - Énfasis1 2 10 5" xfId="21232" xr:uid="{50B449FB-4D46-4471-A1E6-BCBF43816E85}"/>
    <cellStyle name="40% - Énfasis1 2 10 5 2" xfId="21233" xr:uid="{F55996C6-20EB-45B7-92A8-93E5ED8FC83B}"/>
    <cellStyle name="40% - Énfasis1 2 10 5 2 2" xfId="21234" xr:uid="{FBB25B02-E2C9-40FE-8F99-66A908934534}"/>
    <cellStyle name="40% - Énfasis1 2 10 5 3" xfId="21235" xr:uid="{34F21156-C494-4402-9666-ACC989373504}"/>
    <cellStyle name="40% - Énfasis1 2 10 6" xfId="21236" xr:uid="{73370640-B039-452A-AC58-213E29BC4F21}"/>
    <cellStyle name="40% - Énfasis1 2 10 6 2" xfId="21237" xr:uid="{2082779C-9DF2-4AE7-8E3F-39AADE6CFB48}"/>
    <cellStyle name="40% - Énfasis1 2 10 7" xfId="21238" xr:uid="{E940C3EF-A317-4D0B-A8A2-C980588A8563}"/>
    <cellStyle name="40% - Énfasis1 2 11" xfId="21239" xr:uid="{6F5A6B9B-ABAB-416C-AAA6-D5FD6E876B27}"/>
    <cellStyle name="40% - Énfasis1 2 11 2" xfId="21240" xr:uid="{35B0CB84-F0A2-4F4D-85CE-BE78A1E856E8}"/>
    <cellStyle name="40% - Énfasis1 2 11 2 2" xfId="21241" xr:uid="{946044D6-6DA4-4414-87FF-E5047705F512}"/>
    <cellStyle name="40% - Énfasis1 2 11 2 2 2" xfId="21242" xr:uid="{85213AB4-3ABF-4B22-9070-299B30A54D42}"/>
    <cellStyle name="40% - Énfasis1 2 11 2 2 2 2" xfId="21243" xr:uid="{90B6BE3A-3871-4D95-8274-DF13161E3E9B}"/>
    <cellStyle name="40% - Énfasis1 2 11 2 2 2 2 2" xfId="21244" xr:uid="{AFC18FE6-8422-40D7-BD4E-F927C70AC648}"/>
    <cellStyle name="40% - Énfasis1 2 11 2 2 2 2 2 2" xfId="21245" xr:uid="{2689F92D-2788-489E-AF57-8D39C50C2112}"/>
    <cellStyle name="40% - Énfasis1 2 11 2 2 2 2 3" xfId="21246" xr:uid="{6863B498-F65A-45B9-B55E-4AE28F7FDB13}"/>
    <cellStyle name="40% - Énfasis1 2 11 2 2 2 3" xfId="21247" xr:uid="{C1404973-6F13-47BE-8BD5-68C8A512E1C7}"/>
    <cellStyle name="40% - Énfasis1 2 11 2 2 2 3 2" xfId="21248" xr:uid="{55AF5DB6-1E53-4764-B371-1FA11B59949A}"/>
    <cellStyle name="40% - Énfasis1 2 11 2 2 2 4" xfId="21249" xr:uid="{94548670-1D4C-40D3-9AB8-36C470415E97}"/>
    <cellStyle name="40% - Énfasis1 2 11 2 2 3" xfId="21250" xr:uid="{703A5229-0E70-4DAA-A0A1-B4BA368A5B51}"/>
    <cellStyle name="40% - Énfasis1 2 11 2 2 3 2" xfId="21251" xr:uid="{F81CA0E9-15DD-42DF-AF70-02D37AF241BC}"/>
    <cellStyle name="40% - Énfasis1 2 11 2 2 3 2 2" xfId="21252" xr:uid="{D9373200-B4F4-409A-93BC-31BCD22649C7}"/>
    <cellStyle name="40% - Énfasis1 2 11 2 2 3 3" xfId="21253" xr:uid="{D6512B81-B246-4C86-93E4-3EF0F5C7F2C6}"/>
    <cellStyle name="40% - Énfasis1 2 11 2 2 4" xfId="21254" xr:uid="{E5AA5F42-1141-4B63-96B1-E8FE004E99E9}"/>
    <cellStyle name="40% - Énfasis1 2 11 2 2 4 2" xfId="21255" xr:uid="{B9C55BF1-DF17-4FBE-88AB-4C3E3590882F}"/>
    <cellStyle name="40% - Énfasis1 2 11 2 2 5" xfId="21256" xr:uid="{72290BAA-3AD2-4D16-87BD-8B38B30EC8EB}"/>
    <cellStyle name="40% - Énfasis1 2 11 2 3" xfId="21257" xr:uid="{8EFF903D-5EB7-4071-BA13-8637AD46887E}"/>
    <cellStyle name="40% - Énfasis1 2 11 2 3 2" xfId="21258" xr:uid="{93C53C52-3200-4216-8271-ADB1DA92B770}"/>
    <cellStyle name="40% - Énfasis1 2 11 2 3 2 2" xfId="21259" xr:uid="{034BFB33-9D1F-4393-A0B6-D5C42516FF60}"/>
    <cellStyle name="40% - Énfasis1 2 11 2 3 2 2 2" xfId="21260" xr:uid="{19C07629-030B-40E4-A776-FA1C1D72C4BC}"/>
    <cellStyle name="40% - Énfasis1 2 11 2 3 2 3" xfId="21261" xr:uid="{A104EAFF-6F22-40C7-BD61-B8A11CC41FA1}"/>
    <cellStyle name="40% - Énfasis1 2 11 2 3 3" xfId="21262" xr:uid="{4AD92E04-2D8E-4D1A-ABBB-C60FD5F447E7}"/>
    <cellStyle name="40% - Énfasis1 2 11 2 3 3 2" xfId="21263" xr:uid="{114043D7-E214-48D3-A61D-71928CF918C4}"/>
    <cellStyle name="40% - Énfasis1 2 11 2 3 4" xfId="21264" xr:uid="{92426A59-C76D-4580-B09F-4793AE4B49CB}"/>
    <cellStyle name="40% - Énfasis1 2 11 2 4" xfId="21265" xr:uid="{5719366B-C6C8-4BAC-AC1C-4AE5CE23023F}"/>
    <cellStyle name="40% - Énfasis1 2 11 2 4 2" xfId="21266" xr:uid="{34E47BD4-1AF8-41B1-94A2-3BEE06A8FB5E}"/>
    <cellStyle name="40% - Énfasis1 2 11 2 4 2 2" xfId="21267" xr:uid="{1985CAFC-9D83-44B8-B589-36B48B802594}"/>
    <cellStyle name="40% - Énfasis1 2 11 2 4 3" xfId="21268" xr:uid="{BBFADAF9-82FC-4C8A-8A1D-642FB0200B10}"/>
    <cellStyle name="40% - Énfasis1 2 11 2 5" xfId="21269" xr:uid="{28256F40-7B7D-428D-8C17-04D0011122AB}"/>
    <cellStyle name="40% - Énfasis1 2 11 2 5 2" xfId="21270" xr:uid="{9E482E7F-A624-4878-B433-685CF049261A}"/>
    <cellStyle name="40% - Énfasis1 2 11 2 6" xfId="21271" xr:uid="{BBC13E3C-9BC8-4D77-8923-E187350717A2}"/>
    <cellStyle name="40% - Énfasis1 2 11 3" xfId="21272" xr:uid="{7DF9F566-2F21-4396-A51C-39E33A9FFD39}"/>
    <cellStyle name="40% - Énfasis1 2 11 3 2" xfId="21273" xr:uid="{15B3BB48-7D1A-4733-95BE-771F80468DB9}"/>
    <cellStyle name="40% - Énfasis1 2 11 3 2 2" xfId="21274" xr:uid="{9CDD34B4-8357-41C1-BF0E-708E6A349428}"/>
    <cellStyle name="40% - Énfasis1 2 11 3 2 2 2" xfId="21275" xr:uid="{7E63A304-0947-47BD-84F0-E0660C9C2A0E}"/>
    <cellStyle name="40% - Énfasis1 2 11 3 2 2 2 2" xfId="21276" xr:uid="{E3292588-621F-4899-AA6A-A7A21783726D}"/>
    <cellStyle name="40% - Énfasis1 2 11 3 2 2 3" xfId="21277" xr:uid="{5F334B49-2625-42E6-8244-1EA2B3969271}"/>
    <cellStyle name="40% - Énfasis1 2 11 3 2 3" xfId="21278" xr:uid="{3C6A6E3A-042C-434D-B0A8-896586565EE9}"/>
    <cellStyle name="40% - Énfasis1 2 11 3 2 3 2" xfId="21279" xr:uid="{C6709CEE-67F7-4C4C-81EB-0B06A6F38608}"/>
    <cellStyle name="40% - Énfasis1 2 11 3 2 4" xfId="21280" xr:uid="{95CA0A94-A7C5-4936-A26E-369AB4B6D5E7}"/>
    <cellStyle name="40% - Énfasis1 2 11 3 3" xfId="21281" xr:uid="{78B50C83-7110-4835-A09F-D5C19C2AE474}"/>
    <cellStyle name="40% - Énfasis1 2 11 3 3 2" xfId="21282" xr:uid="{5EF52ED4-05E0-486C-AA32-2302078B3E65}"/>
    <cellStyle name="40% - Énfasis1 2 11 3 3 2 2" xfId="21283" xr:uid="{E7B7AF74-569D-492B-95E3-8E1B0CEE7AF6}"/>
    <cellStyle name="40% - Énfasis1 2 11 3 3 3" xfId="21284" xr:uid="{CD8984C0-4218-4946-A783-7F6924054EFD}"/>
    <cellStyle name="40% - Énfasis1 2 11 3 4" xfId="21285" xr:uid="{A263D75E-18CD-4523-BDD6-601B6E1F5F84}"/>
    <cellStyle name="40% - Énfasis1 2 11 3 4 2" xfId="21286" xr:uid="{B0CC9B9E-3176-47A8-A5C9-3203B63167B0}"/>
    <cellStyle name="40% - Énfasis1 2 11 3 5" xfId="21287" xr:uid="{C3122489-EEE3-4755-BF48-4C11F7ECEA96}"/>
    <cellStyle name="40% - Énfasis1 2 11 4" xfId="21288" xr:uid="{5C4BFFA0-C86D-4B21-8843-F548EF978D37}"/>
    <cellStyle name="40% - Énfasis1 2 11 4 2" xfId="21289" xr:uid="{F27B476B-E314-44A6-8272-DA77EAADEF57}"/>
    <cellStyle name="40% - Énfasis1 2 11 4 2 2" xfId="21290" xr:uid="{05DE8AEC-78F6-4954-A726-CA7B96B5F9D3}"/>
    <cellStyle name="40% - Énfasis1 2 11 4 2 2 2" xfId="21291" xr:uid="{C6DFA60D-4367-421E-8AD2-7642224CB45B}"/>
    <cellStyle name="40% - Énfasis1 2 11 4 2 3" xfId="21292" xr:uid="{37E3EB74-33AB-49AE-AE0F-AEF5B093B4EA}"/>
    <cellStyle name="40% - Énfasis1 2 11 4 3" xfId="21293" xr:uid="{FE4E7D05-C39D-4075-93BA-B3882EC4B468}"/>
    <cellStyle name="40% - Énfasis1 2 11 4 3 2" xfId="21294" xr:uid="{2A3D18A3-B9D0-4389-BFC3-0B5014D99128}"/>
    <cellStyle name="40% - Énfasis1 2 11 4 4" xfId="21295" xr:uid="{2251D42D-ACC4-4967-8FB3-F05DC1FF942F}"/>
    <cellStyle name="40% - Énfasis1 2 11 5" xfId="21296" xr:uid="{C82751E6-D22D-48DD-BF4C-1856C6574B5A}"/>
    <cellStyle name="40% - Énfasis1 2 11 5 2" xfId="21297" xr:uid="{20F6CAB7-D1E5-4E5F-B30F-E54497F95A3E}"/>
    <cellStyle name="40% - Énfasis1 2 11 5 2 2" xfId="21298" xr:uid="{70AC2807-D61D-4304-A0A9-08422380101E}"/>
    <cellStyle name="40% - Énfasis1 2 11 5 3" xfId="21299" xr:uid="{BEDC8A0A-883D-45EB-950A-71494D1507F5}"/>
    <cellStyle name="40% - Énfasis1 2 11 6" xfId="21300" xr:uid="{7C5FDAAE-05FD-452D-A3FE-4445506828DD}"/>
    <cellStyle name="40% - Énfasis1 2 11 6 2" xfId="21301" xr:uid="{4F0B1EF5-BB92-41B4-89FF-49A9A4038282}"/>
    <cellStyle name="40% - Énfasis1 2 11 7" xfId="21302" xr:uid="{99145A5C-300D-4A23-A875-5AE03CA7481E}"/>
    <cellStyle name="40% - Énfasis1 2 12" xfId="21303" xr:uid="{555E3A16-A07C-4B7C-8CA5-3651BDB5B257}"/>
    <cellStyle name="40% - Énfasis1 2 12 2" xfId="21304" xr:uid="{DA41EAA3-EC88-4E7D-AC7A-879AA4C00DE6}"/>
    <cellStyle name="40% - Énfasis1 2 12 2 2" xfId="21305" xr:uid="{1B861E5D-1DCF-4113-A9D0-CDBD14DC39C9}"/>
    <cellStyle name="40% - Énfasis1 2 12 2 2 2" xfId="21306" xr:uid="{DEB1FFDD-8D3E-43EE-9ED9-5BF1021DA4E1}"/>
    <cellStyle name="40% - Énfasis1 2 12 2 2 2 2" xfId="21307" xr:uid="{BF35EAC1-D21D-4B23-9DAC-3367B6179ED5}"/>
    <cellStyle name="40% - Énfasis1 2 12 2 2 2 2 2" xfId="21308" xr:uid="{6B4D5505-95BD-4A5F-8F4C-2CF53EC292B5}"/>
    <cellStyle name="40% - Énfasis1 2 12 2 2 2 3" xfId="21309" xr:uid="{05AB6DC2-C351-41BA-AD7E-394EC48A14F9}"/>
    <cellStyle name="40% - Énfasis1 2 12 2 2 3" xfId="21310" xr:uid="{D5E38271-D385-4E40-81DC-A14C51028F44}"/>
    <cellStyle name="40% - Énfasis1 2 12 2 2 3 2" xfId="21311" xr:uid="{7D0DFAB1-CF50-48B6-86B0-F4F5A838A2F0}"/>
    <cellStyle name="40% - Énfasis1 2 12 2 2 4" xfId="21312" xr:uid="{823F9613-E1AE-4A62-AE00-B73A8D6F37C8}"/>
    <cellStyle name="40% - Énfasis1 2 12 2 3" xfId="21313" xr:uid="{1F2063A4-D2CF-4248-B3F8-E221CE6189FE}"/>
    <cellStyle name="40% - Énfasis1 2 12 2 3 2" xfId="21314" xr:uid="{CB812AD8-4BBD-4381-8EC2-FEB186869949}"/>
    <cellStyle name="40% - Énfasis1 2 12 2 3 2 2" xfId="21315" xr:uid="{E42F47F7-A8D3-415A-82DB-36F181A96173}"/>
    <cellStyle name="40% - Énfasis1 2 12 2 3 3" xfId="21316" xr:uid="{99B2332E-F667-4585-A8AC-E5DFAA6E4DAD}"/>
    <cellStyle name="40% - Énfasis1 2 12 2 4" xfId="21317" xr:uid="{E155338B-8D79-4719-8248-4895BC67C446}"/>
    <cellStyle name="40% - Énfasis1 2 12 2 4 2" xfId="21318" xr:uid="{F4B4F718-0AFD-41E3-B774-BA017D17388D}"/>
    <cellStyle name="40% - Énfasis1 2 12 2 5" xfId="21319" xr:uid="{D89BE001-CC9C-41DA-9E75-A04DB369EFBE}"/>
    <cellStyle name="40% - Énfasis1 2 12 3" xfId="21320" xr:uid="{57526352-D849-4337-9C34-F9C176EBD59D}"/>
    <cellStyle name="40% - Énfasis1 2 12 3 2" xfId="21321" xr:uid="{2D951EEE-0C22-44F4-AAC3-45F49E0E5BC1}"/>
    <cellStyle name="40% - Énfasis1 2 12 3 2 2" xfId="21322" xr:uid="{14472C39-6512-4AD7-8A02-EE66DD9E008B}"/>
    <cellStyle name="40% - Énfasis1 2 12 3 2 2 2" xfId="21323" xr:uid="{A45E8438-0F41-4E59-9048-AE91E128AF28}"/>
    <cellStyle name="40% - Énfasis1 2 12 3 2 3" xfId="21324" xr:uid="{948741C4-0402-4169-BA19-770BC31A174E}"/>
    <cellStyle name="40% - Énfasis1 2 12 3 3" xfId="21325" xr:uid="{41314383-302C-4C23-9C7B-6A51587F9F98}"/>
    <cellStyle name="40% - Énfasis1 2 12 3 3 2" xfId="21326" xr:uid="{6E84A4E8-DEB0-4F3B-BE6E-809FFADFF621}"/>
    <cellStyle name="40% - Énfasis1 2 12 3 4" xfId="21327" xr:uid="{B5005D54-925D-4389-8272-51FC889EB26E}"/>
    <cellStyle name="40% - Énfasis1 2 12 4" xfId="21328" xr:uid="{BC08A75A-644C-49AF-8CB7-F3FEEDBB036D}"/>
    <cellStyle name="40% - Énfasis1 2 12 4 2" xfId="21329" xr:uid="{48289DC9-458A-4C22-BE39-FB2B65045162}"/>
    <cellStyle name="40% - Énfasis1 2 12 4 2 2" xfId="21330" xr:uid="{AC6B9C97-BC29-4566-9F37-91E995B1123F}"/>
    <cellStyle name="40% - Énfasis1 2 12 4 3" xfId="21331" xr:uid="{085363B4-1C04-4767-82F2-C3E4C7DA06E3}"/>
    <cellStyle name="40% - Énfasis1 2 12 5" xfId="21332" xr:uid="{638A2119-EF0C-4D10-A017-F6AA3E95F9A6}"/>
    <cellStyle name="40% - Énfasis1 2 12 5 2" xfId="21333" xr:uid="{A89AF6BA-A382-4D8F-97DE-56D630931FBC}"/>
    <cellStyle name="40% - Énfasis1 2 12 6" xfId="21334" xr:uid="{F67AF7A2-1DEB-407F-B7FE-13ABE64711A8}"/>
    <cellStyle name="40% - Énfasis1 2 13" xfId="21335" xr:uid="{BA47EABC-6173-479D-9A9B-5E46E4DD09FA}"/>
    <cellStyle name="40% - Énfasis1 2 13 2" xfId="21336" xr:uid="{F72D31C0-EA49-48AF-B269-542D332918DB}"/>
    <cellStyle name="40% - Énfasis1 2 13 2 2" xfId="21337" xr:uid="{8138267E-88AA-49A5-A012-263D2F8D66F9}"/>
    <cellStyle name="40% - Énfasis1 2 13 2 2 2" xfId="21338" xr:uid="{8AB712C1-9F52-400A-8607-20BA9F904796}"/>
    <cellStyle name="40% - Énfasis1 2 13 2 2 2 2" xfId="21339" xr:uid="{9F11FE14-C1B8-4F49-B227-2C91E9B4EE53}"/>
    <cellStyle name="40% - Énfasis1 2 13 2 2 3" xfId="21340" xr:uid="{38B7ACD2-CEDC-4715-B5BF-2AC66BE802AA}"/>
    <cellStyle name="40% - Énfasis1 2 13 2 3" xfId="21341" xr:uid="{8DEF5AE5-2176-4879-88C4-339EE963AA80}"/>
    <cellStyle name="40% - Énfasis1 2 13 2 3 2" xfId="21342" xr:uid="{4B76D761-3A2A-4407-BC0C-51083599D290}"/>
    <cellStyle name="40% - Énfasis1 2 13 2 4" xfId="21343" xr:uid="{87BDBA3C-D905-425E-8C5E-D27AB355ACB6}"/>
    <cellStyle name="40% - Énfasis1 2 13 3" xfId="21344" xr:uid="{726B0DE5-82D6-464E-94EC-6137654DBCE0}"/>
    <cellStyle name="40% - Énfasis1 2 13 3 2" xfId="21345" xr:uid="{D33E4BB2-58D9-4549-A0BC-877D9358F44F}"/>
    <cellStyle name="40% - Énfasis1 2 13 3 2 2" xfId="21346" xr:uid="{964F5B99-0529-43C1-BBBE-5EDCF651837B}"/>
    <cellStyle name="40% - Énfasis1 2 13 3 3" xfId="21347" xr:uid="{281AEDDF-14F2-46F1-BB0A-8565C6B62F50}"/>
    <cellStyle name="40% - Énfasis1 2 13 4" xfId="21348" xr:uid="{4C6969A9-3CC0-4AA4-9209-89A2B1B68F44}"/>
    <cellStyle name="40% - Énfasis1 2 13 4 2" xfId="21349" xr:uid="{4DA49286-8F61-46DD-B620-1139B0DAA302}"/>
    <cellStyle name="40% - Énfasis1 2 13 5" xfId="21350" xr:uid="{9ED74583-A6C7-476A-AE8A-558834B858AD}"/>
    <cellStyle name="40% - Énfasis1 2 14" xfId="21351" xr:uid="{80F1E181-8C03-45E2-883D-BF2B6F31271F}"/>
    <cellStyle name="40% - Énfasis1 2 14 2" xfId="21352" xr:uid="{1FE76E01-4EC4-4DC5-AC85-57CEA16F8709}"/>
    <cellStyle name="40% - Énfasis1 2 14 2 2" xfId="21353" xr:uid="{4E91E02C-E159-4804-9C2E-7D3EA0916906}"/>
    <cellStyle name="40% - Énfasis1 2 14 2 2 2" xfId="21354" xr:uid="{02011BBF-B027-4813-9E3E-C9DB574B820B}"/>
    <cellStyle name="40% - Énfasis1 2 14 2 3" xfId="21355" xr:uid="{B4313926-0148-4D56-A761-0ED93C327745}"/>
    <cellStyle name="40% - Énfasis1 2 14 3" xfId="21356" xr:uid="{672E59CA-884E-4090-BDFC-AA61F022632D}"/>
    <cellStyle name="40% - Énfasis1 2 14 3 2" xfId="21357" xr:uid="{7002C48E-00E6-4C69-B10E-808457AD5684}"/>
    <cellStyle name="40% - Énfasis1 2 14 4" xfId="21358" xr:uid="{C0E30F85-7632-41ED-80EE-9650192A74DE}"/>
    <cellStyle name="40% - Énfasis1 2 15" xfId="21359" xr:uid="{BBCE01C4-78B3-4D48-BB43-93136BAA6E53}"/>
    <cellStyle name="40% - Énfasis1 2 15 2" xfId="21360" xr:uid="{4D67A986-1FF2-4B26-879B-70B92E98E8B7}"/>
    <cellStyle name="40% - Énfasis1 2 15 2 2" xfId="21361" xr:uid="{5DC89AD9-1D48-4D7B-B38C-1C4BC307C3FD}"/>
    <cellStyle name="40% - Énfasis1 2 15 3" xfId="21362" xr:uid="{0A57B035-DD06-4B8A-BBFB-663C85D0061D}"/>
    <cellStyle name="40% - Énfasis1 2 16" xfId="21363" xr:uid="{2A2993BE-3438-402E-9C4D-E74A7B08853A}"/>
    <cellStyle name="40% - Énfasis1 2 16 2" xfId="21364" xr:uid="{6B61B6A2-EAEE-4751-A1FA-5301612E8EE1}"/>
    <cellStyle name="40% - Énfasis1 2 17" xfId="21365" xr:uid="{D501764D-688B-45E7-9646-D65D6E73698F}"/>
    <cellStyle name="40% - Énfasis1 2 18" xfId="21366" xr:uid="{00986C49-FB70-49AA-A47C-CBBEBFC7321D}"/>
    <cellStyle name="40% - Énfasis1 2 19" xfId="21367" xr:uid="{C3C5E434-236E-40FD-A046-87372EA06B9E}"/>
    <cellStyle name="40% - Énfasis1 2 2" xfId="21368" xr:uid="{99587781-9DF7-4BAD-A22A-8F39519F1404}"/>
    <cellStyle name="40% - Énfasis1 2 2 10" xfId="21369" xr:uid="{87B26802-1D05-4BFB-B740-98208C76C6CA}"/>
    <cellStyle name="40% - Énfasis1 2 2 11" xfId="21370" xr:uid="{BF43BEA5-C1B1-4844-972F-6CC49CD2D8D0}"/>
    <cellStyle name="40% - Énfasis1 2 2 12" xfId="21371" xr:uid="{06927438-F40A-4430-83DA-33173A1D39F7}"/>
    <cellStyle name="40% - Énfasis1 2 2 13" xfId="21372" xr:uid="{F90E6557-CC49-4446-A016-504C8085E4F8}"/>
    <cellStyle name="40% - Énfasis1 2 2 14" xfId="32674" xr:uid="{99BFDA9F-C925-4CA2-ACF2-F0F96B8FD719}"/>
    <cellStyle name="40% - Énfasis1 2 2 2" xfId="21373" xr:uid="{CC0B174C-CBB0-4A5D-9404-693C741F2693}"/>
    <cellStyle name="40% - Énfasis1 2 2 2 10" xfId="21374" xr:uid="{1ABC0C78-6D0E-4517-A02F-346CBB6FCF65}"/>
    <cellStyle name="40% - Énfasis1 2 2 2 11" xfId="21375" xr:uid="{AF0D511D-E8C1-4A6B-8C6A-57CEC5CE7FC9}"/>
    <cellStyle name="40% - Énfasis1 2 2 2 2" xfId="21376" xr:uid="{56729917-9F31-4700-9A4E-3B0F89491F4F}"/>
    <cellStyle name="40% - Énfasis1 2 2 2 2 10" xfId="21377" xr:uid="{C8DE87E1-5068-47DE-B5AB-BF67157725AF}"/>
    <cellStyle name="40% - Énfasis1 2 2 2 2 2" xfId="21378" xr:uid="{2B6197FF-B81A-4431-A038-20DC233DD9A2}"/>
    <cellStyle name="40% - Énfasis1 2 2 2 2 2 2" xfId="21379" xr:uid="{74E697A3-9C75-454B-856C-2F9C9A532661}"/>
    <cellStyle name="40% - Énfasis1 2 2 2 2 2 2 2" xfId="21380" xr:uid="{0B2F6621-A185-43C1-AF33-F0D612EAA93C}"/>
    <cellStyle name="40% - Énfasis1 2 2 2 2 2 2 2 2" xfId="21381" xr:uid="{2F079782-C2EA-407B-AA9A-730FB98AD3EE}"/>
    <cellStyle name="40% - Énfasis1 2 2 2 2 2 2 2 2 2" xfId="21382" xr:uid="{263EC22A-5ECB-45FA-B734-8E250E52BA04}"/>
    <cellStyle name="40% - Énfasis1 2 2 2 2 2 2 2 3" xfId="21383" xr:uid="{B4EF55AB-ABB0-4444-8CC6-AAC9EB1B859F}"/>
    <cellStyle name="40% - Énfasis1 2 2 2 2 2 2 3" xfId="21384" xr:uid="{06D61CD1-131E-4C99-B009-03CEBA4BCBE5}"/>
    <cellStyle name="40% - Énfasis1 2 2 2 2 2 2 3 2" xfId="21385" xr:uid="{B021CF95-F94E-46F0-BAD2-2C4B53AFAB37}"/>
    <cellStyle name="40% - Énfasis1 2 2 2 2 2 2 4" xfId="21386" xr:uid="{5A41E02B-E862-4B33-85D4-BC3265BC4835}"/>
    <cellStyle name="40% - Énfasis1 2 2 2 2 2 3" xfId="21387" xr:uid="{2607AC35-233E-49CB-914B-8638014B7BEA}"/>
    <cellStyle name="40% - Énfasis1 2 2 2 2 2 3 2" xfId="21388" xr:uid="{FA46417F-ADBE-4CBB-8C66-BFA0AD61B839}"/>
    <cellStyle name="40% - Énfasis1 2 2 2 2 2 3 2 2" xfId="21389" xr:uid="{D933FC6D-F816-4481-851C-5C57EF34B3B8}"/>
    <cellStyle name="40% - Énfasis1 2 2 2 2 2 3 3" xfId="21390" xr:uid="{85F46500-AB54-4239-90A7-A86E2B03BA14}"/>
    <cellStyle name="40% - Énfasis1 2 2 2 2 2 4" xfId="21391" xr:uid="{C244BA9A-6870-4E01-A61B-0567EC806944}"/>
    <cellStyle name="40% - Énfasis1 2 2 2 2 2 4 2" xfId="21392" xr:uid="{2B94DFE8-EAD7-4CA5-997A-B52612615BB8}"/>
    <cellStyle name="40% - Énfasis1 2 2 2 2 2 5" xfId="21393" xr:uid="{EA8A1BFE-ECB4-4EFB-8FE6-F037F397A3EA}"/>
    <cellStyle name="40% - Énfasis1 2 2 2 2 3" xfId="21394" xr:uid="{403BA168-1940-4CE8-A86A-6694A655515F}"/>
    <cellStyle name="40% - Énfasis1 2 2 2 2 3 2" xfId="21395" xr:uid="{4968F620-1A35-488A-AE15-64BAF3DD12C3}"/>
    <cellStyle name="40% - Énfasis1 2 2 2 2 3 2 2" xfId="21396" xr:uid="{0F76B367-16C8-4EE0-A786-DF43E6AE9821}"/>
    <cellStyle name="40% - Énfasis1 2 2 2 2 3 2 2 2" xfId="21397" xr:uid="{45B15136-54BE-44AC-89FD-DA73F96C48F3}"/>
    <cellStyle name="40% - Énfasis1 2 2 2 2 3 2 3" xfId="21398" xr:uid="{88EF6CE3-5313-4557-8718-16DA1FB18AE1}"/>
    <cellStyle name="40% - Énfasis1 2 2 2 2 3 3" xfId="21399" xr:uid="{EE4B97C9-2D78-4AAF-B90A-5ACBB96E7643}"/>
    <cellStyle name="40% - Énfasis1 2 2 2 2 3 3 2" xfId="21400" xr:uid="{5E99D42E-2F6D-4277-8D63-F0426D883EB8}"/>
    <cellStyle name="40% - Énfasis1 2 2 2 2 3 4" xfId="21401" xr:uid="{64344215-16CC-463B-948B-F75FEED4F8BA}"/>
    <cellStyle name="40% - Énfasis1 2 2 2 2 4" xfId="21402" xr:uid="{D00E857C-5A89-4912-A0C1-D456B1B737C4}"/>
    <cellStyle name="40% - Énfasis1 2 2 2 2 4 2" xfId="21403" xr:uid="{7D9B7622-FC83-41AE-8D08-D246A4E18218}"/>
    <cellStyle name="40% - Énfasis1 2 2 2 2 4 2 2" xfId="21404" xr:uid="{A9EB6ED6-2E2E-449A-87F1-E71D87171238}"/>
    <cellStyle name="40% - Énfasis1 2 2 2 2 4 3" xfId="21405" xr:uid="{68BFAA38-93F2-46B1-8508-22D39649AFA9}"/>
    <cellStyle name="40% - Énfasis1 2 2 2 2 5" xfId="21406" xr:uid="{B2CB34B1-30BE-4E74-BC3D-D6C8C60AD331}"/>
    <cellStyle name="40% - Énfasis1 2 2 2 2 5 2" xfId="21407" xr:uid="{71C156F1-A40E-4829-8A1D-08820D43D757}"/>
    <cellStyle name="40% - Énfasis1 2 2 2 2 6" xfId="21408" xr:uid="{08A1C83B-7D2E-46F1-9313-9FF045CCB97A}"/>
    <cellStyle name="40% - Énfasis1 2 2 2 2 7" xfId="21409" xr:uid="{00F1411F-EDF3-4175-B340-518AA538BDDC}"/>
    <cellStyle name="40% - Énfasis1 2 2 2 2 8" xfId="21410" xr:uid="{C405553A-1ABA-468B-9A82-B4E66936B665}"/>
    <cellStyle name="40% - Énfasis1 2 2 2 2 9" xfId="21411" xr:uid="{6878DDAA-6447-4FA0-BDCB-78B950BDA401}"/>
    <cellStyle name="40% - Énfasis1 2 2 2 2_37. RESULTADO NEGOCIOS YOY" xfId="21412" xr:uid="{D871EF1D-A559-48E0-A05C-E5D0855D2F8A}"/>
    <cellStyle name="40% - Énfasis1 2 2 2 3" xfId="21413" xr:uid="{281645B7-E954-4856-B055-D55D22FB8DA4}"/>
    <cellStyle name="40% - Énfasis1 2 2 2 3 2" xfId="21414" xr:uid="{8884F452-156F-4843-8EBB-E69AB13DE3A4}"/>
    <cellStyle name="40% - Énfasis1 2 2 2 3 2 2" xfId="21415" xr:uid="{0E75B41C-6999-4B5B-9D2C-89E421ED8503}"/>
    <cellStyle name="40% - Énfasis1 2 2 2 3 2 2 2" xfId="21416" xr:uid="{F2C63345-6A5F-4280-B70F-508463A14528}"/>
    <cellStyle name="40% - Énfasis1 2 2 2 3 2 2 2 2" xfId="21417" xr:uid="{65399044-501A-4FA3-A334-DC670C96F193}"/>
    <cellStyle name="40% - Énfasis1 2 2 2 3 2 2 3" xfId="21418" xr:uid="{7BCA7AA1-E9CD-4999-A58C-9DC8F14A453A}"/>
    <cellStyle name="40% - Énfasis1 2 2 2 3 2 3" xfId="21419" xr:uid="{B00BD9C7-360F-4EC9-9AB9-9FF601E99A16}"/>
    <cellStyle name="40% - Énfasis1 2 2 2 3 2 3 2" xfId="21420" xr:uid="{63C73B0E-C01F-4F48-82B2-EF37F33FC8A3}"/>
    <cellStyle name="40% - Énfasis1 2 2 2 3 2 4" xfId="21421" xr:uid="{D66EE612-04C0-4CAB-9CEC-35507F816944}"/>
    <cellStyle name="40% - Énfasis1 2 2 2 3 3" xfId="21422" xr:uid="{0DB8FC35-26C1-4DEE-A7E2-FA5406EA6389}"/>
    <cellStyle name="40% - Énfasis1 2 2 2 3 3 2" xfId="21423" xr:uid="{71124B32-BDFB-47CE-9996-75D905F67478}"/>
    <cellStyle name="40% - Énfasis1 2 2 2 3 3 2 2" xfId="21424" xr:uid="{270E59C4-7399-40F0-8288-499C23BA686F}"/>
    <cellStyle name="40% - Énfasis1 2 2 2 3 3 3" xfId="21425" xr:uid="{4407A45D-1FFE-4937-AB0F-55AE4762CA50}"/>
    <cellStyle name="40% - Énfasis1 2 2 2 3 4" xfId="21426" xr:uid="{DBF99B16-8832-4F3B-9500-9499354EABA1}"/>
    <cellStyle name="40% - Énfasis1 2 2 2 3 4 2" xfId="21427" xr:uid="{9C889B1D-9DE5-4246-92E6-D14CFBEC4958}"/>
    <cellStyle name="40% - Énfasis1 2 2 2 3 5" xfId="21428" xr:uid="{48DB3608-37DF-4698-81B5-AE865EEF8C70}"/>
    <cellStyle name="40% - Énfasis1 2 2 2 4" xfId="21429" xr:uid="{542A71B9-C7F1-4382-9BFB-62D83BD6DC67}"/>
    <cellStyle name="40% - Énfasis1 2 2 2 4 2" xfId="21430" xr:uid="{CE075036-4A06-428A-91A1-579E7FB9ECF1}"/>
    <cellStyle name="40% - Énfasis1 2 2 2 4 2 2" xfId="21431" xr:uid="{61550E5B-5635-4B05-8934-437474653303}"/>
    <cellStyle name="40% - Énfasis1 2 2 2 4 2 2 2" xfId="21432" xr:uid="{C9975DD5-D2FA-43EC-92F6-5FCEDBF4BA22}"/>
    <cellStyle name="40% - Énfasis1 2 2 2 4 2 3" xfId="21433" xr:uid="{5DF7F540-DAAC-4BFB-90FD-F0A75D1F74BD}"/>
    <cellStyle name="40% - Énfasis1 2 2 2 4 3" xfId="21434" xr:uid="{FF7E7FF8-202F-4C87-98D4-E2B2ABF3469A}"/>
    <cellStyle name="40% - Énfasis1 2 2 2 4 3 2" xfId="21435" xr:uid="{5732440F-C77F-4617-80AC-6051375C54CC}"/>
    <cellStyle name="40% - Énfasis1 2 2 2 4 4" xfId="21436" xr:uid="{0BB15D82-D78E-44EB-8584-63F01578DAAF}"/>
    <cellStyle name="40% - Énfasis1 2 2 2 5" xfId="21437" xr:uid="{1D42322C-046E-4D99-AA3B-25370A6CE7FB}"/>
    <cellStyle name="40% - Énfasis1 2 2 2 5 2" xfId="21438" xr:uid="{DD172852-7AC9-4094-9F3F-FEAE20D12ECC}"/>
    <cellStyle name="40% - Énfasis1 2 2 2 5 2 2" xfId="21439" xr:uid="{6A64A4AA-FAB5-4D53-BF8F-25259ED96F57}"/>
    <cellStyle name="40% - Énfasis1 2 2 2 5 3" xfId="21440" xr:uid="{DC18F138-E20D-40CC-B41E-469FE017053A}"/>
    <cellStyle name="40% - Énfasis1 2 2 2 6" xfId="21441" xr:uid="{8748294E-CB45-49F1-A948-F4ED21DB5C1A}"/>
    <cellStyle name="40% - Énfasis1 2 2 2 6 2" xfId="21442" xr:uid="{BB7A67C5-9CA8-4941-B28D-1692DF814EBB}"/>
    <cellStyle name="40% - Énfasis1 2 2 2 7" xfId="21443" xr:uid="{8182A53F-7BF6-4D45-BB63-7C5DAE0CC862}"/>
    <cellStyle name="40% - Énfasis1 2 2 2 8" xfId="21444" xr:uid="{74AC02D6-4A66-4A6A-99C5-811351790FC6}"/>
    <cellStyle name="40% - Énfasis1 2 2 2 9" xfId="21445" xr:uid="{C0AFBDD9-D596-4A83-9E25-F14ADE0C695A}"/>
    <cellStyle name="40% - Énfasis1 2 2 2_37. RESULTADO NEGOCIOS YOY" xfId="21446" xr:uid="{8D5EFFB0-3382-40AF-AB51-7EE3A8EE1450}"/>
    <cellStyle name="40% - Énfasis1 2 2 3" xfId="21447" xr:uid="{5CD43CDF-EF38-4CF5-BD10-5F2E8EB7648E}"/>
    <cellStyle name="40% - Énfasis1 2 2 3 10" xfId="21448" xr:uid="{C8006D96-AC9F-4138-B7AC-EFBD99E7446F}"/>
    <cellStyle name="40% - Énfasis1 2 2 3 2" xfId="21449" xr:uid="{063F135D-8710-4F33-9DF9-9349305556EF}"/>
    <cellStyle name="40% - Énfasis1 2 2 3 2 2" xfId="21450" xr:uid="{78FB1F92-C56C-4D81-A202-977562F10583}"/>
    <cellStyle name="40% - Énfasis1 2 2 3 2 2 2" xfId="21451" xr:uid="{2C21BC64-013A-4021-8B48-DB1604CCA099}"/>
    <cellStyle name="40% - Énfasis1 2 2 3 2 2 2 2" xfId="21452" xr:uid="{84DDA542-E91A-4F4A-967E-8EF8CB39293E}"/>
    <cellStyle name="40% - Énfasis1 2 2 3 2 2 2 2 2" xfId="21453" xr:uid="{7C047643-FBD6-40CD-90E4-67B8ECDDDA24}"/>
    <cellStyle name="40% - Énfasis1 2 2 3 2 2 2 3" xfId="21454" xr:uid="{CF3E0A81-F4A0-433B-82D9-CE486DA2A484}"/>
    <cellStyle name="40% - Énfasis1 2 2 3 2 2 3" xfId="21455" xr:uid="{28E1CB3F-838F-4087-9EED-F2FD5496E0F9}"/>
    <cellStyle name="40% - Énfasis1 2 2 3 2 2 3 2" xfId="21456" xr:uid="{5C78BBD5-244C-4F82-A0B3-1FD089BF4CA0}"/>
    <cellStyle name="40% - Énfasis1 2 2 3 2 2 4" xfId="21457" xr:uid="{537CE3B2-6D80-4CC6-9EA5-6ED8151F5B72}"/>
    <cellStyle name="40% - Énfasis1 2 2 3 2 3" xfId="21458" xr:uid="{CB8CEA4C-F679-4DA0-AA2E-39BEA9E7F7E4}"/>
    <cellStyle name="40% - Énfasis1 2 2 3 2 3 2" xfId="21459" xr:uid="{048EDAB5-9917-456E-AF87-651BE991399A}"/>
    <cellStyle name="40% - Énfasis1 2 2 3 2 3 2 2" xfId="21460" xr:uid="{F6E187B0-0876-4CB0-8C73-30ACDF4CF2B6}"/>
    <cellStyle name="40% - Énfasis1 2 2 3 2 3 3" xfId="21461" xr:uid="{B027AFD9-91B3-4A3B-BFBC-B5979208BD92}"/>
    <cellStyle name="40% - Énfasis1 2 2 3 2 4" xfId="21462" xr:uid="{88E39038-DF12-49BF-8A8A-8C5AFE830A0D}"/>
    <cellStyle name="40% - Énfasis1 2 2 3 2 4 2" xfId="21463" xr:uid="{315BD11D-C79F-45FF-B5A1-F252E784BAA0}"/>
    <cellStyle name="40% - Énfasis1 2 2 3 2 5" xfId="21464" xr:uid="{0309F30F-8071-455A-AB79-30F47AD431D4}"/>
    <cellStyle name="40% - Énfasis1 2 2 3 3" xfId="21465" xr:uid="{5E9FAD71-54EE-4FE8-B572-BF3F8F985769}"/>
    <cellStyle name="40% - Énfasis1 2 2 3 3 2" xfId="21466" xr:uid="{2FA0501E-4D8C-43A0-BFD3-39EF667F7028}"/>
    <cellStyle name="40% - Énfasis1 2 2 3 3 2 2" xfId="21467" xr:uid="{E80B427A-09EC-414F-96F9-4C901B6779ED}"/>
    <cellStyle name="40% - Énfasis1 2 2 3 3 2 2 2" xfId="21468" xr:uid="{F6E2D1E1-D958-42AA-B83B-9F623BDDCD56}"/>
    <cellStyle name="40% - Énfasis1 2 2 3 3 2 3" xfId="21469" xr:uid="{FB6A488D-71C4-427A-89A2-4842FF0505D9}"/>
    <cellStyle name="40% - Énfasis1 2 2 3 3 3" xfId="21470" xr:uid="{307F8BEB-C925-4917-BF18-458D3FF9B656}"/>
    <cellStyle name="40% - Énfasis1 2 2 3 3 3 2" xfId="21471" xr:uid="{B650A9A4-8ACE-43E1-9363-C1AD960791B8}"/>
    <cellStyle name="40% - Énfasis1 2 2 3 3 4" xfId="21472" xr:uid="{2C6A63C1-9DBB-4057-99BB-F56E80B5AF9D}"/>
    <cellStyle name="40% - Énfasis1 2 2 3 4" xfId="21473" xr:uid="{9632C65A-4F2D-4CFF-9FA4-D592B3703698}"/>
    <cellStyle name="40% - Énfasis1 2 2 3 4 2" xfId="21474" xr:uid="{AFE81102-756A-4F0A-B812-E3A61D3C976E}"/>
    <cellStyle name="40% - Énfasis1 2 2 3 4 2 2" xfId="21475" xr:uid="{1C1C6621-3FF0-4370-97D9-FDBFA2476976}"/>
    <cellStyle name="40% - Énfasis1 2 2 3 4 3" xfId="21476" xr:uid="{E87AE181-E422-47F9-A31C-B9638CF437AE}"/>
    <cellStyle name="40% - Énfasis1 2 2 3 5" xfId="21477" xr:uid="{C7DDFFC1-0161-4BFF-8A81-D14AA368FB9F}"/>
    <cellStyle name="40% - Énfasis1 2 2 3 5 2" xfId="21478" xr:uid="{BBC8146E-4E07-4C13-9A70-E80289076D06}"/>
    <cellStyle name="40% - Énfasis1 2 2 3 6" xfId="21479" xr:uid="{BD28D21F-A502-4198-AD1A-DF245CC2DF0B}"/>
    <cellStyle name="40% - Énfasis1 2 2 3 7" xfId="21480" xr:uid="{95098F55-9ED7-4597-AD26-C06A01CD13B1}"/>
    <cellStyle name="40% - Énfasis1 2 2 3 8" xfId="21481" xr:uid="{462BDCF7-FF94-4F26-B188-6AA9056D9A6B}"/>
    <cellStyle name="40% - Énfasis1 2 2 3 9" xfId="21482" xr:uid="{91D5D316-42EE-4470-BA6E-8C224C27CB25}"/>
    <cellStyle name="40% - Énfasis1 2 2 3_37. RESULTADO NEGOCIOS YOY" xfId="21483" xr:uid="{DAAC45ED-C768-415B-94E6-FEB8A594FDDB}"/>
    <cellStyle name="40% - Énfasis1 2 2 4" xfId="21484" xr:uid="{7673AA37-64AA-4301-A605-39AD739E5A34}"/>
    <cellStyle name="40% - Énfasis1 2 2 4 2" xfId="21485" xr:uid="{DC7A1D50-A92C-4C24-9E96-6EECD251CC11}"/>
    <cellStyle name="40% - Énfasis1 2 2 4 2 2" xfId="21486" xr:uid="{E83F5238-118E-469B-95FA-F84BDEA3DD02}"/>
    <cellStyle name="40% - Énfasis1 2 2 4 2 2 2" xfId="21487" xr:uid="{8EF9E2B6-3176-4863-8EE5-09D51EA00DEE}"/>
    <cellStyle name="40% - Énfasis1 2 2 4 2 2 2 2" xfId="21488" xr:uid="{B0399669-9020-49B0-9857-F45232B2F5EF}"/>
    <cellStyle name="40% - Énfasis1 2 2 4 2 2 3" xfId="21489" xr:uid="{4101ACD4-DA03-44E7-A890-52961DE659FD}"/>
    <cellStyle name="40% - Énfasis1 2 2 4 2 3" xfId="21490" xr:uid="{0CB9D4F3-634A-4570-A381-1BBD66E57AE5}"/>
    <cellStyle name="40% - Énfasis1 2 2 4 2 3 2" xfId="21491" xr:uid="{0130D1AD-6B6D-456A-8215-392F6362EA77}"/>
    <cellStyle name="40% - Énfasis1 2 2 4 2 4" xfId="21492" xr:uid="{0959B5E3-D1A7-424B-8B0A-94001A446AB8}"/>
    <cellStyle name="40% - Énfasis1 2 2 4 3" xfId="21493" xr:uid="{630503A8-BE86-4174-BA0F-7922BA47B97C}"/>
    <cellStyle name="40% - Énfasis1 2 2 4 3 2" xfId="21494" xr:uid="{FCFA7ADC-B9B4-429E-BD13-661C0A991E1C}"/>
    <cellStyle name="40% - Énfasis1 2 2 4 3 2 2" xfId="21495" xr:uid="{7FE2D743-DDCB-44D1-9CA8-3029554132D8}"/>
    <cellStyle name="40% - Énfasis1 2 2 4 3 3" xfId="21496" xr:uid="{3993A125-5E62-441C-8E28-2C96F9EDFCB7}"/>
    <cellStyle name="40% - Énfasis1 2 2 4 4" xfId="21497" xr:uid="{A7C611CC-0252-4595-85E1-83AFA148079C}"/>
    <cellStyle name="40% - Énfasis1 2 2 4 4 2" xfId="21498" xr:uid="{C1A398CA-FDA4-42D8-9232-AF47BDB7506F}"/>
    <cellStyle name="40% - Énfasis1 2 2 4 5" xfId="21499" xr:uid="{5DB5A193-6B20-4226-ABFE-75F90BF6902E}"/>
    <cellStyle name="40% - Énfasis1 2 2 5" xfId="21500" xr:uid="{F4795E59-CD9F-4978-AD9F-4626FDD00D02}"/>
    <cellStyle name="40% - Énfasis1 2 2 5 2" xfId="21501" xr:uid="{B0FEC606-091A-4B82-A5C3-7BA63639F75C}"/>
    <cellStyle name="40% - Énfasis1 2 2 5 2 2" xfId="21502" xr:uid="{9B5BC421-F6BC-411F-B794-43B3E80E066D}"/>
    <cellStyle name="40% - Énfasis1 2 2 5 2 2 2" xfId="21503" xr:uid="{B0D27BB7-E87C-497F-AD96-C82DD9658D2C}"/>
    <cellStyle name="40% - Énfasis1 2 2 5 2 3" xfId="21504" xr:uid="{A562C4AD-6116-43B5-BAD0-6E78A3C8B9E8}"/>
    <cellStyle name="40% - Énfasis1 2 2 5 3" xfId="21505" xr:uid="{62E40F61-3EF7-49ED-942E-0D8AD7D514E2}"/>
    <cellStyle name="40% - Énfasis1 2 2 5 3 2" xfId="21506" xr:uid="{BFC0E9F6-2820-4A1C-864A-6A0ED97A53C6}"/>
    <cellStyle name="40% - Énfasis1 2 2 5 4" xfId="21507" xr:uid="{BD0E808F-EF54-438D-9E39-AE2A9E5D548A}"/>
    <cellStyle name="40% - Énfasis1 2 2 6" xfId="21508" xr:uid="{2B7F3937-6C8C-4843-BDE2-6B8E3A3AC1D4}"/>
    <cellStyle name="40% - Énfasis1 2 2 6 2" xfId="21509" xr:uid="{7968988C-530A-4008-A711-5744B95FDE06}"/>
    <cellStyle name="40% - Énfasis1 2 2 6 2 2" xfId="21510" xr:uid="{3FE5813F-5826-40DA-BF1A-BCC0F5C08B6C}"/>
    <cellStyle name="40% - Énfasis1 2 2 6 3" xfId="21511" xr:uid="{C858CDD3-F7EE-45CE-91A3-D949E752BFAE}"/>
    <cellStyle name="40% - Énfasis1 2 2 7" xfId="21512" xr:uid="{8E167911-E43F-4BDB-ACD1-764B2F4F17B3}"/>
    <cellStyle name="40% - Énfasis1 2 2 7 2" xfId="21513" xr:uid="{2B214399-5B1D-41C2-95D3-55C824CCF545}"/>
    <cellStyle name="40% - Énfasis1 2 2 8" xfId="21514" xr:uid="{06974476-8B84-4481-9CC8-34B7C437477E}"/>
    <cellStyle name="40% - Énfasis1 2 2 9" xfId="21515" xr:uid="{E5943FDA-FB9F-405F-8178-EBDB107DE2E0}"/>
    <cellStyle name="40% - Énfasis1 2 2_37. RESULTADO NEGOCIOS YOY" xfId="21516" xr:uid="{61AD3775-BA4D-4803-A2FD-804C3E5375A8}"/>
    <cellStyle name="40% - Énfasis1 2 20" xfId="21517" xr:uid="{F688F9A7-A888-4EF0-9F9E-497C2556500A}"/>
    <cellStyle name="40% - Énfasis1 2 21" xfId="21518" xr:uid="{FB885C20-7CD5-4A0B-AAD1-60652BB1B13D}"/>
    <cellStyle name="40% - Énfasis1 2 22" xfId="21174" xr:uid="{D81AE0FB-0059-428C-83A8-9D04112EC81B}"/>
    <cellStyle name="40% - Énfasis1 2 23" xfId="32673" xr:uid="{E935B535-4A2F-4B69-A24F-652A49C4AFF2}"/>
    <cellStyle name="40% - Énfasis1 2 24" xfId="32826" xr:uid="{013BE1EF-BC73-4745-B253-65E44DF745D2}"/>
    <cellStyle name="40% - Énfasis1 2 25" xfId="32851" xr:uid="{02ADB345-636A-473F-8866-56BBB6F092DC}"/>
    <cellStyle name="40% - Énfasis1 2 3" xfId="21519" xr:uid="{89C8A297-3BE0-4C8B-957C-1CA1CAAAB6FD}"/>
    <cellStyle name="40% - Énfasis1 2 3 10" xfId="21520" xr:uid="{4EB9E850-CED7-4406-A644-C7289308DB62}"/>
    <cellStyle name="40% - Énfasis1 2 3 11" xfId="21521" xr:uid="{AE462C10-574E-4974-964B-ABB7DA12AB47}"/>
    <cellStyle name="40% - Énfasis1 2 3 12" xfId="21522" xr:uid="{6F3E5D84-B716-4D2F-A05F-2FF230D25B6A}"/>
    <cellStyle name="40% - Énfasis1 2 3 13" xfId="32675" xr:uid="{ABFDAD28-4B0A-4B37-ADDD-DBD3F12CB285}"/>
    <cellStyle name="40% - Énfasis1 2 3 2" xfId="21523" xr:uid="{3459D3CE-EF83-44C3-899C-62D80F567A5A}"/>
    <cellStyle name="40% - Énfasis1 2 3 2 10" xfId="21524" xr:uid="{18E44877-519F-4AC1-84A6-DA9BDD4721D2}"/>
    <cellStyle name="40% - Énfasis1 2 3 2 11" xfId="21525" xr:uid="{607A86C7-AA1D-47E0-9F32-CDA4B04B0352}"/>
    <cellStyle name="40% - Énfasis1 2 3 2 2" xfId="21526" xr:uid="{A2DC6872-3C8C-4509-B985-B5801D2E9ED6}"/>
    <cellStyle name="40% - Énfasis1 2 3 2 2 2" xfId="21527" xr:uid="{6EDBF710-633A-453B-937A-6DCDFCD3A802}"/>
    <cellStyle name="40% - Énfasis1 2 3 2 2 2 2" xfId="21528" xr:uid="{B88CE848-9C0D-4ABD-ABB3-27CF10E0045B}"/>
    <cellStyle name="40% - Énfasis1 2 3 2 2 2 2 2" xfId="21529" xr:uid="{3397E15B-C2DC-4C1B-87CA-640F083249CA}"/>
    <cellStyle name="40% - Énfasis1 2 3 2 2 2 2 2 2" xfId="21530" xr:uid="{F607983D-86F5-4C5A-8B1D-26EE6A734BC5}"/>
    <cellStyle name="40% - Énfasis1 2 3 2 2 2 2 2 2 2" xfId="21531" xr:uid="{689DD79B-9B99-415C-9A84-E9B64B8B71C4}"/>
    <cellStyle name="40% - Énfasis1 2 3 2 2 2 2 2 3" xfId="21532" xr:uid="{319C33A0-20CA-4445-8C26-8199E38F4D8A}"/>
    <cellStyle name="40% - Énfasis1 2 3 2 2 2 2 3" xfId="21533" xr:uid="{DE61DA6E-4C3B-4825-9AD7-7074964F9163}"/>
    <cellStyle name="40% - Énfasis1 2 3 2 2 2 2 3 2" xfId="21534" xr:uid="{35A51D37-DA5E-4027-9985-76254C77BBA7}"/>
    <cellStyle name="40% - Énfasis1 2 3 2 2 2 2 4" xfId="21535" xr:uid="{CA3625A1-CC81-40C2-A54F-D41633BBEB31}"/>
    <cellStyle name="40% - Énfasis1 2 3 2 2 2 3" xfId="21536" xr:uid="{E8D0830A-F696-4E57-AB63-3129ECCB93AE}"/>
    <cellStyle name="40% - Énfasis1 2 3 2 2 2 3 2" xfId="21537" xr:uid="{6C4BC14F-6638-498E-9A42-8C02896B41F0}"/>
    <cellStyle name="40% - Énfasis1 2 3 2 2 2 3 2 2" xfId="21538" xr:uid="{BE2BA7BB-96A1-4DD4-AD65-A51CA638EF97}"/>
    <cellStyle name="40% - Énfasis1 2 3 2 2 2 3 3" xfId="21539" xr:uid="{CB486118-6709-4AA9-9042-48EC2728001D}"/>
    <cellStyle name="40% - Énfasis1 2 3 2 2 2 4" xfId="21540" xr:uid="{58F51A61-AAAA-4874-B4FB-4B73C6EB4EE5}"/>
    <cellStyle name="40% - Énfasis1 2 3 2 2 2 4 2" xfId="21541" xr:uid="{5DD6B61A-CCD3-40ED-9E93-D4D843246AD7}"/>
    <cellStyle name="40% - Énfasis1 2 3 2 2 2 5" xfId="21542" xr:uid="{97B74C64-9979-4516-8ECF-F7ED086098F9}"/>
    <cellStyle name="40% - Énfasis1 2 3 2 2 3" xfId="21543" xr:uid="{D1F216CA-FD52-4365-B036-024B041930EA}"/>
    <cellStyle name="40% - Énfasis1 2 3 2 2 3 2" xfId="21544" xr:uid="{64C859FD-825E-4ADC-B479-43E6ABD7AF1A}"/>
    <cellStyle name="40% - Énfasis1 2 3 2 2 3 2 2" xfId="21545" xr:uid="{EA58AFFE-A08B-4022-BA38-A84B4E6495EB}"/>
    <cellStyle name="40% - Énfasis1 2 3 2 2 3 2 2 2" xfId="21546" xr:uid="{90D33D85-8B07-4B30-A79F-9A5BE1255A01}"/>
    <cellStyle name="40% - Énfasis1 2 3 2 2 3 2 3" xfId="21547" xr:uid="{6B9BE3B0-4C54-4B9E-AE98-410995161D4C}"/>
    <cellStyle name="40% - Énfasis1 2 3 2 2 3 3" xfId="21548" xr:uid="{C880255F-F2FD-4749-A151-DE24C5781B9A}"/>
    <cellStyle name="40% - Énfasis1 2 3 2 2 3 3 2" xfId="21549" xr:uid="{088476D3-FDF0-43B5-8E01-2BB80E1982E1}"/>
    <cellStyle name="40% - Énfasis1 2 3 2 2 3 4" xfId="21550" xr:uid="{70EE6E96-4632-467D-A31A-E1F27221312A}"/>
    <cellStyle name="40% - Énfasis1 2 3 2 2 4" xfId="21551" xr:uid="{2EB39E7D-2267-452E-B8D7-8BAFB08F9BA6}"/>
    <cellStyle name="40% - Énfasis1 2 3 2 2 4 2" xfId="21552" xr:uid="{B47D1674-B443-438B-80D6-E46CEFEDD107}"/>
    <cellStyle name="40% - Énfasis1 2 3 2 2 4 2 2" xfId="21553" xr:uid="{CD5B7FF9-51FF-4700-9927-35A83693191E}"/>
    <cellStyle name="40% - Énfasis1 2 3 2 2 4 3" xfId="21554" xr:uid="{244066FD-219A-4F87-9D42-B586395C37EB}"/>
    <cellStyle name="40% - Énfasis1 2 3 2 2 5" xfId="21555" xr:uid="{B89FEDDE-5C73-40E6-A458-0566D5428494}"/>
    <cellStyle name="40% - Énfasis1 2 3 2 2 5 2" xfId="21556" xr:uid="{4691137B-F20F-421C-B1BD-9099E263B447}"/>
    <cellStyle name="40% - Énfasis1 2 3 2 2 6" xfId="21557" xr:uid="{784A26EE-9661-489E-A1C9-410B491E4A52}"/>
    <cellStyle name="40% - Énfasis1 2 3 2 3" xfId="21558" xr:uid="{1EB17999-43A8-4FB7-83B7-DAB4F9F16961}"/>
    <cellStyle name="40% - Énfasis1 2 3 2 3 2" xfId="21559" xr:uid="{D70345DF-ED4F-42D6-8350-1CD711B40F17}"/>
    <cellStyle name="40% - Énfasis1 2 3 2 3 2 2" xfId="21560" xr:uid="{5083A6CD-8694-4A6E-AEAD-5E9774D75F81}"/>
    <cellStyle name="40% - Énfasis1 2 3 2 3 2 2 2" xfId="21561" xr:uid="{1F950A84-C392-4F73-9807-FB2ED33E1243}"/>
    <cellStyle name="40% - Énfasis1 2 3 2 3 2 2 2 2" xfId="21562" xr:uid="{72F31CDA-8110-4B9C-B701-F570F763E717}"/>
    <cellStyle name="40% - Énfasis1 2 3 2 3 2 2 3" xfId="21563" xr:uid="{874E4B72-9222-4AC5-B20F-6A63FBEAAADC}"/>
    <cellStyle name="40% - Énfasis1 2 3 2 3 2 3" xfId="21564" xr:uid="{B78B35A8-64B1-47B5-A83C-078FFBA9EC98}"/>
    <cellStyle name="40% - Énfasis1 2 3 2 3 2 3 2" xfId="21565" xr:uid="{4044492C-7D66-413A-B1C7-6C44889A8551}"/>
    <cellStyle name="40% - Énfasis1 2 3 2 3 2 4" xfId="21566" xr:uid="{0F439401-FF57-4DF3-9C6D-55BC12928B61}"/>
    <cellStyle name="40% - Énfasis1 2 3 2 3 3" xfId="21567" xr:uid="{75464884-C798-47AB-A79D-3359426E4A62}"/>
    <cellStyle name="40% - Énfasis1 2 3 2 3 3 2" xfId="21568" xr:uid="{9C081BB9-4DA7-4474-9FB7-64A5729D6444}"/>
    <cellStyle name="40% - Énfasis1 2 3 2 3 3 2 2" xfId="21569" xr:uid="{821A5C55-D788-4935-9D35-396F224BF638}"/>
    <cellStyle name="40% - Énfasis1 2 3 2 3 3 3" xfId="21570" xr:uid="{1BC8E0D3-4C34-4B8A-A823-CC42929AE997}"/>
    <cellStyle name="40% - Énfasis1 2 3 2 3 4" xfId="21571" xr:uid="{83724557-D451-4ADD-AD64-84A2C54D6452}"/>
    <cellStyle name="40% - Énfasis1 2 3 2 3 4 2" xfId="21572" xr:uid="{2F20A231-8EF6-430C-A7E6-72D4CC68D3A4}"/>
    <cellStyle name="40% - Énfasis1 2 3 2 3 5" xfId="21573" xr:uid="{E1C3D6C4-2CC5-4874-82E1-7267FD396B1E}"/>
    <cellStyle name="40% - Énfasis1 2 3 2 4" xfId="21574" xr:uid="{9F237F7E-7FAE-4601-8123-FE01CCBA03A9}"/>
    <cellStyle name="40% - Énfasis1 2 3 2 4 2" xfId="21575" xr:uid="{7895C06E-B75D-42C7-A212-4D2FCBE8991D}"/>
    <cellStyle name="40% - Énfasis1 2 3 2 4 2 2" xfId="21576" xr:uid="{A765DBF9-83B8-4ED4-9466-1BEC56E0EA22}"/>
    <cellStyle name="40% - Énfasis1 2 3 2 4 2 2 2" xfId="21577" xr:uid="{C6DE1507-4B26-4376-BB21-DB04BC3E23D7}"/>
    <cellStyle name="40% - Énfasis1 2 3 2 4 2 3" xfId="21578" xr:uid="{43CE2932-3026-41E9-9C07-605E67424A03}"/>
    <cellStyle name="40% - Énfasis1 2 3 2 4 3" xfId="21579" xr:uid="{6DBECBBF-36A6-41B2-B569-F0D770720255}"/>
    <cellStyle name="40% - Énfasis1 2 3 2 4 3 2" xfId="21580" xr:uid="{2872F6BA-254B-44DE-A109-9EFA31605A96}"/>
    <cellStyle name="40% - Énfasis1 2 3 2 4 4" xfId="21581" xr:uid="{E0D77B2D-A9C2-491C-8973-094CFA245E88}"/>
    <cellStyle name="40% - Énfasis1 2 3 2 5" xfId="21582" xr:uid="{E34CB2DB-5114-4751-B8C5-95DC1075D078}"/>
    <cellStyle name="40% - Énfasis1 2 3 2 5 2" xfId="21583" xr:uid="{A8F3CB3E-2E9D-4F78-8DD5-0AE5658EB23F}"/>
    <cellStyle name="40% - Énfasis1 2 3 2 5 2 2" xfId="21584" xr:uid="{77F70FEA-5A67-4ADA-BE09-602CA9FF7D22}"/>
    <cellStyle name="40% - Énfasis1 2 3 2 5 3" xfId="21585" xr:uid="{B72B5833-FAD6-45D9-8E25-3417A92E1741}"/>
    <cellStyle name="40% - Énfasis1 2 3 2 6" xfId="21586" xr:uid="{B5D7247E-766D-418E-9B0E-B1E168206D8E}"/>
    <cellStyle name="40% - Énfasis1 2 3 2 6 2" xfId="21587" xr:uid="{07BF9A39-8302-4F73-BF8F-FA9EA3708E5F}"/>
    <cellStyle name="40% - Énfasis1 2 3 2 7" xfId="21588" xr:uid="{45022400-0850-4729-ABFD-6A0F6638DA6E}"/>
    <cellStyle name="40% - Énfasis1 2 3 2 8" xfId="21589" xr:uid="{C92F08C2-B21E-432B-89C8-02BF4CFA2CDD}"/>
    <cellStyle name="40% - Énfasis1 2 3 2 9" xfId="21590" xr:uid="{3AD268E1-79D2-47C0-973C-AF185C0068DF}"/>
    <cellStyle name="40% - Énfasis1 2 3 2_37. RESULTADO NEGOCIOS YOY" xfId="21591" xr:uid="{FD89E782-7948-4D64-ADE6-521DC06FEB86}"/>
    <cellStyle name="40% - Énfasis1 2 3 3" xfId="21592" xr:uid="{6A3D0588-533D-4695-AFE2-7987DA2E75F5}"/>
    <cellStyle name="40% - Énfasis1 2 3 3 2" xfId="21593" xr:uid="{884BA524-5B0A-4ECE-97EC-6381452CA031}"/>
    <cellStyle name="40% - Énfasis1 2 3 3 2 2" xfId="21594" xr:uid="{66932619-95AC-45D9-981D-6254840F68AA}"/>
    <cellStyle name="40% - Énfasis1 2 3 3 2 2 2" xfId="21595" xr:uid="{02F0A21A-5593-426D-9D27-A8624AC85B3F}"/>
    <cellStyle name="40% - Énfasis1 2 3 3 2 2 2 2" xfId="21596" xr:uid="{B56EB225-8A5B-4D01-A7CE-66ECE35E1C88}"/>
    <cellStyle name="40% - Énfasis1 2 3 3 2 2 2 2 2" xfId="21597" xr:uid="{922540DC-F0A8-4C5B-8BBA-CCA0DBA9BEF5}"/>
    <cellStyle name="40% - Énfasis1 2 3 3 2 2 2 3" xfId="21598" xr:uid="{BDFAA6DD-7FA5-42A6-A309-1466C14EDF8F}"/>
    <cellStyle name="40% - Énfasis1 2 3 3 2 2 3" xfId="21599" xr:uid="{28AFBF8F-D230-4C76-9FBF-5B59E762D74B}"/>
    <cellStyle name="40% - Énfasis1 2 3 3 2 2 3 2" xfId="21600" xr:uid="{0445BF4A-096A-49A8-910D-AECE7925F0DE}"/>
    <cellStyle name="40% - Énfasis1 2 3 3 2 2 4" xfId="21601" xr:uid="{D4274554-2C89-4C87-A68A-D26A943479DD}"/>
    <cellStyle name="40% - Énfasis1 2 3 3 2 3" xfId="21602" xr:uid="{6D6258C3-B28B-437B-BBA7-DBA5D136564E}"/>
    <cellStyle name="40% - Énfasis1 2 3 3 2 3 2" xfId="21603" xr:uid="{379E885E-39A5-4F92-AC9C-C872FD5EB11A}"/>
    <cellStyle name="40% - Énfasis1 2 3 3 2 3 2 2" xfId="21604" xr:uid="{C8C2E55C-8849-4F30-8651-890690E094B5}"/>
    <cellStyle name="40% - Énfasis1 2 3 3 2 3 3" xfId="21605" xr:uid="{E9535FA2-5D56-4430-AAF1-2110B6D75AEB}"/>
    <cellStyle name="40% - Énfasis1 2 3 3 2 4" xfId="21606" xr:uid="{F93B2ED5-7BDF-43E6-9640-4BAACBC0E120}"/>
    <cellStyle name="40% - Énfasis1 2 3 3 2 4 2" xfId="21607" xr:uid="{5C20ABB2-38A1-4574-831B-2055CF11ABDC}"/>
    <cellStyle name="40% - Énfasis1 2 3 3 2 5" xfId="21608" xr:uid="{D8058B79-4F97-4CD3-8288-421269BA1B58}"/>
    <cellStyle name="40% - Énfasis1 2 3 3 3" xfId="21609" xr:uid="{A823AB8C-E0BA-43AF-A4BE-E7D2DE705833}"/>
    <cellStyle name="40% - Énfasis1 2 3 3 3 2" xfId="21610" xr:uid="{401D8220-85DF-4581-B3D1-BE05DBBE26A5}"/>
    <cellStyle name="40% - Énfasis1 2 3 3 3 2 2" xfId="21611" xr:uid="{9996EAB4-53AA-4EAF-B19B-92938C9FAB70}"/>
    <cellStyle name="40% - Énfasis1 2 3 3 3 2 2 2" xfId="21612" xr:uid="{E4B6D0D9-1E6F-4436-93B0-3F5362461900}"/>
    <cellStyle name="40% - Énfasis1 2 3 3 3 2 3" xfId="21613" xr:uid="{ADE8B24D-BC89-4011-A50C-09AEFAF099E1}"/>
    <cellStyle name="40% - Énfasis1 2 3 3 3 3" xfId="21614" xr:uid="{CF27931E-0E0F-4570-9D8E-FCB7ABDC9699}"/>
    <cellStyle name="40% - Énfasis1 2 3 3 3 3 2" xfId="21615" xr:uid="{9684CF30-8ED9-4D2F-BB74-908EECC33CC3}"/>
    <cellStyle name="40% - Énfasis1 2 3 3 3 4" xfId="21616" xr:uid="{FBFA599C-80F2-437F-9AEE-18708E9EE542}"/>
    <cellStyle name="40% - Énfasis1 2 3 3 4" xfId="21617" xr:uid="{C1E0DC3A-90D8-4123-8CC7-FC1EA9A44190}"/>
    <cellStyle name="40% - Énfasis1 2 3 3 4 2" xfId="21618" xr:uid="{37BA9C70-2949-42F5-B2FD-9FB4B83351A5}"/>
    <cellStyle name="40% - Énfasis1 2 3 3 4 2 2" xfId="21619" xr:uid="{3FE3D225-F84A-410F-BE53-680916A915E9}"/>
    <cellStyle name="40% - Énfasis1 2 3 3 4 3" xfId="21620" xr:uid="{E01D38C0-EE02-4327-81A1-166119D637E1}"/>
    <cellStyle name="40% - Énfasis1 2 3 3 5" xfId="21621" xr:uid="{67CE2DAA-B566-4A12-95C3-51626523A18E}"/>
    <cellStyle name="40% - Énfasis1 2 3 3 5 2" xfId="21622" xr:uid="{F76C01D5-A3C6-43A9-A7AB-9D96ABAB2DDB}"/>
    <cellStyle name="40% - Énfasis1 2 3 3 6" xfId="21623" xr:uid="{AF3D983F-4B39-4993-874D-21FAD788B5FB}"/>
    <cellStyle name="40% - Énfasis1 2 3 4" xfId="21624" xr:uid="{A74DFA95-069F-480E-9793-CAE8DFD77002}"/>
    <cellStyle name="40% - Énfasis1 2 3 4 2" xfId="21625" xr:uid="{630B7FBE-EAB4-49DA-A248-E3DCE8B01164}"/>
    <cellStyle name="40% - Énfasis1 2 3 4 2 2" xfId="21626" xr:uid="{0A839B94-F408-47FE-AC30-A8F25F0DF0BF}"/>
    <cellStyle name="40% - Énfasis1 2 3 4 2 2 2" xfId="21627" xr:uid="{48818A45-A2CC-4B9D-AEC1-E61456D0CC7E}"/>
    <cellStyle name="40% - Énfasis1 2 3 4 2 2 2 2" xfId="21628" xr:uid="{8972AC30-872F-4C39-851F-3E730E60B6B4}"/>
    <cellStyle name="40% - Énfasis1 2 3 4 2 2 3" xfId="21629" xr:uid="{15D0B218-804F-4BC7-8227-126DDDB5D704}"/>
    <cellStyle name="40% - Énfasis1 2 3 4 2 3" xfId="21630" xr:uid="{87D79549-7E40-4719-9DE8-523CA3E91374}"/>
    <cellStyle name="40% - Énfasis1 2 3 4 2 3 2" xfId="21631" xr:uid="{F21D789B-073C-40BA-A6AF-7427298C2EAE}"/>
    <cellStyle name="40% - Énfasis1 2 3 4 2 4" xfId="21632" xr:uid="{8A1BF844-6465-4994-A4FC-2F2BDAFE4D66}"/>
    <cellStyle name="40% - Énfasis1 2 3 4 3" xfId="21633" xr:uid="{184D1190-8E62-45EF-A6FE-0E4EAB3F5D82}"/>
    <cellStyle name="40% - Énfasis1 2 3 4 3 2" xfId="21634" xr:uid="{8CC4D431-63A5-4F74-8495-8D8CFB98C841}"/>
    <cellStyle name="40% - Énfasis1 2 3 4 3 2 2" xfId="21635" xr:uid="{922A7285-8DC8-43D0-999D-630D412AE397}"/>
    <cellStyle name="40% - Énfasis1 2 3 4 3 3" xfId="21636" xr:uid="{C602DEA0-7E80-401A-AA7A-5EA528249A5F}"/>
    <cellStyle name="40% - Énfasis1 2 3 4 4" xfId="21637" xr:uid="{81DF54D0-FA7B-446D-A6DB-132FC52B45F3}"/>
    <cellStyle name="40% - Énfasis1 2 3 4 4 2" xfId="21638" xr:uid="{EE6BE9E0-6A64-4443-8E36-7EEF4358CC4F}"/>
    <cellStyle name="40% - Énfasis1 2 3 4 5" xfId="21639" xr:uid="{E60D498A-D8BD-46DC-8EAE-227DCC7FDB07}"/>
    <cellStyle name="40% - Énfasis1 2 3 5" xfId="21640" xr:uid="{7934C37F-2323-4837-A6CA-D985DA148DD9}"/>
    <cellStyle name="40% - Énfasis1 2 3 5 2" xfId="21641" xr:uid="{F28056B9-8C49-4A54-8BA7-509742015F27}"/>
    <cellStyle name="40% - Énfasis1 2 3 5 2 2" xfId="21642" xr:uid="{6F035A3B-3E51-4ECF-8F3A-8F7E9CEC1F5F}"/>
    <cellStyle name="40% - Énfasis1 2 3 5 2 2 2" xfId="21643" xr:uid="{DC43350E-2705-437A-869C-62B5450ACED4}"/>
    <cellStyle name="40% - Énfasis1 2 3 5 2 3" xfId="21644" xr:uid="{9FEC282A-19C9-4F47-BEAE-A6D04819BDFF}"/>
    <cellStyle name="40% - Énfasis1 2 3 5 3" xfId="21645" xr:uid="{3801DD4E-9888-4EBA-92F2-E81A659DE6C2}"/>
    <cellStyle name="40% - Énfasis1 2 3 5 3 2" xfId="21646" xr:uid="{C1D755F1-FDA9-43E0-BF6E-CA2200F624BC}"/>
    <cellStyle name="40% - Énfasis1 2 3 5 4" xfId="21647" xr:uid="{CF27B7A4-E3C2-4649-A412-F7A2821A622D}"/>
    <cellStyle name="40% - Énfasis1 2 3 6" xfId="21648" xr:uid="{EFE02F14-ACE4-4230-9949-F0640634DF8E}"/>
    <cellStyle name="40% - Énfasis1 2 3 6 2" xfId="21649" xr:uid="{FF505298-DA4B-4328-A76B-691A649BCAD9}"/>
    <cellStyle name="40% - Énfasis1 2 3 6 2 2" xfId="21650" xr:uid="{28409210-3A98-4824-971D-57AA1FA8210F}"/>
    <cellStyle name="40% - Énfasis1 2 3 6 3" xfId="21651" xr:uid="{D61B637A-D374-42BB-86C8-695C5840D91A}"/>
    <cellStyle name="40% - Énfasis1 2 3 7" xfId="21652" xr:uid="{C385E588-2980-4C1E-9E26-A3C1F486DA47}"/>
    <cellStyle name="40% - Énfasis1 2 3 7 2" xfId="21653" xr:uid="{C7EF25A3-DB3C-4703-B3DF-AFE4AB4D2D0A}"/>
    <cellStyle name="40% - Énfasis1 2 3 8" xfId="21654" xr:uid="{662A4F53-8BAA-4266-9D62-65A253583136}"/>
    <cellStyle name="40% - Énfasis1 2 3 9" xfId="21655" xr:uid="{5AAD7430-29B4-475E-A144-733D7B1F8D7E}"/>
    <cellStyle name="40% - Énfasis1 2 3_37. RESULTADO NEGOCIOS YOY" xfId="21656" xr:uid="{9884BC79-4FFD-494A-84BF-EFC5242687F5}"/>
    <cellStyle name="40% - Énfasis1 2 4" xfId="21657" xr:uid="{2455123A-D823-4365-A7B1-1AA349B302E6}"/>
    <cellStyle name="40% - Énfasis1 2 4 10" xfId="21658" xr:uid="{9316BE0E-480D-409A-9C93-A9EFF11DB9A4}"/>
    <cellStyle name="40% - Énfasis1 2 4 11" xfId="21659" xr:uid="{87776AD7-7C59-498B-BBB4-A8790826EFC6}"/>
    <cellStyle name="40% - Énfasis1 2 4 12" xfId="21660" xr:uid="{399F0FBE-401C-48F8-8CC4-29727DE93A19}"/>
    <cellStyle name="40% - Énfasis1 2 4 2" xfId="21661" xr:uid="{6CA6D316-5FC7-45BA-97CD-E6DBF171670D}"/>
    <cellStyle name="40% - Énfasis1 2 4 2 2" xfId="21662" xr:uid="{C9DA2343-9E20-47F8-A89A-0D7E325D220B}"/>
    <cellStyle name="40% - Énfasis1 2 4 2 2 2" xfId="21663" xr:uid="{57DEE7F3-5874-4B89-983A-4BCF8AE8CF8D}"/>
    <cellStyle name="40% - Énfasis1 2 4 2 2 2 2" xfId="21664" xr:uid="{008F489B-7EF2-4ED6-B47A-C572A61E4FC5}"/>
    <cellStyle name="40% - Énfasis1 2 4 2 2 2 2 2" xfId="21665" xr:uid="{B03DB5AD-130B-4CAC-9BB2-E00843F54951}"/>
    <cellStyle name="40% - Énfasis1 2 4 2 2 2 2 2 2" xfId="21666" xr:uid="{6FE822EC-9CC4-4EC7-B05F-103620A25267}"/>
    <cellStyle name="40% - Énfasis1 2 4 2 2 2 2 2 2 2" xfId="21667" xr:uid="{4EAA68B0-C90D-4170-A000-3AB8AF217D0F}"/>
    <cellStyle name="40% - Énfasis1 2 4 2 2 2 2 2 3" xfId="21668" xr:uid="{709D338F-DA34-46EB-96FA-6B8610557266}"/>
    <cellStyle name="40% - Énfasis1 2 4 2 2 2 2 3" xfId="21669" xr:uid="{1DC06035-E23C-45AB-A2FA-D705185CE142}"/>
    <cellStyle name="40% - Énfasis1 2 4 2 2 2 2 3 2" xfId="21670" xr:uid="{0EAC93A8-890E-4BA0-A5B4-1BEEBE6C0736}"/>
    <cellStyle name="40% - Énfasis1 2 4 2 2 2 2 4" xfId="21671" xr:uid="{98C71286-EC1E-4951-A165-E4819D5FE6E6}"/>
    <cellStyle name="40% - Énfasis1 2 4 2 2 2 3" xfId="21672" xr:uid="{1FDA6617-94F3-43BC-BF07-F4604B248C44}"/>
    <cellStyle name="40% - Énfasis1 2 4 2 2 2 3 2" xfId="21673" xr:uid="{E20A4236-332D-42A1-9CA2-EB9AE10C25E0}"/>
    <cellStyle name="40% - Énfasis1 2 4 2 2 2 3 2 2" xfId="21674" xr:uid="{5DF882F9-96C2-490A-AF71-9FFF402D7369}"/>
    <cellStyle name="40% - Énfasis1 2 4 2 2 2 3 3" xfId="21675" xr:uid="{F5122BF1-8C10-4132-A573-EFCDD8A67727}"/>
    <cellStyle name="40% - Énfasis1 2 4 2 2 2 4" xfId="21676" xr:uid="{3A0787F4-F116-4674-9C40-BE2B71C83D8A}"/>
    <cellStyle name="40% - Énfasis1 2 4 2 2 2 4 2" xfId="21677" xr:uid="{EBC20FC6-B562-433E-9C5C-59BA0E7F2104}"/>
    <cellStyle name="40% - Énfasis1 2 4 2 2 2 5" xfId="21678" xr:uid="{397E2150-E011-4B49-867C-1D29CD59849E}"/>
    <cellStyle name="40% - Énfasis1 2 4 2 2 3" xfId="21679" xr:uid="{95098D14-5318-46E2-B396-6791C3FB82AA}"/>
    <cellStyle name="40% - Énfasis1 2 4 2 2 3 2" xfId="21680" xr:uid="{E1888BF3-661C-43E9-BA7C-A3F4CA96CF8D}"/>
    <cellStyle name="40% - Énfasis1 2 4 2 2 3 2 2" xfId="21681" xr:uid="{1E8BD820-D008-441E-8707-580E6D4B2E2C}"/>
    <cellStyle name="40% - Énfasis1 2 4 2 2 3 2 2 2" xfId="21682" xr:uid="{07302CFD-DBFE-43F1-85EA-C7EEC9C508EB}"/>
    <cellStyle name="40% - Énfasis1 2 4 2 2 3 2 3" xfId="21683" xr:uid="{03DBA0D4-3FC1-4AE5-B8C4-D400F5D169C1}"/>
    <cellStyle name="40% - Énfasis1 2 4 2 2 3 3" xfId="21684" xr:uid="{7462A5A0-3FC5-4131-8049-5122C4FE16CC}"/>
    <cellStyle name="40% - Énfasis1 2 4 2 2 3 3 2" xfId="21685" xr:uid="{D3968A0A-09DD-44B2-A7D9-9D74A4F9CCA9}"/>
    <cellStyle name="40% - Énfasis1 2 4 2 2 3 4" xfId="21686" xr:uid="{0D6A4F93-C9D0-4BD2-A2A1-7AEF5F9C2E98}"/>
    <cellStyle name="40% - Énfasis1 2 4 2 2 4" xfId="21687" xr:uid="{7A5A0CDF-44B6-4165-8C80-DEC0B2E4E912}"/>
    <cellStyle name="40% - Énfasis1 2 4 2 2 4 2" xfId="21688" xr:uid="{F1713896-5762-4C92-8BF9-4BFD17F9C6B0}"/>
    <cellStyle name="40% - Énfasis1 2 4 2 2 4 2 2" xfId="21689" xr:uid="{D0051E3B-5CF6-483B-9361-4D924F9D5904}"/>
    <cellStyle name="40% - Énfasis1 2 4 2 2 4 3" xfId="21690" xr:uid="{89E00708-A282-48B8-8B54-A61365BD202B}"/>
    <cellStyle name="40% - Énfasis1 2 4 2 2 5" xfId="21691" xr:uid="{21B10049-95F2-4341-8339-5282FEA60185}"/>
    <cellStyle name="40% - Énfasis1 2 4 2 2 5 2" xfId="21692" xr:uid="{44A98C93-732E-4F11-A8D6-5331DB3EFD89}"/>
    <cellStyle name="40% - Énfasis1 2 4 2 2 6" xfId="21693" xr:uid="{FE31520B-B860-4C57-9978-6994E442BAB9}"/>
    <cellStyle name="40% - Énfasis1 2 4 2 3" xfId="21694" xr:uid="{F9EA61C4-8C13-4B03-8AAF-2AF134ADBD67}"/>
    <cellStyle name="40% - Énfasis1 2 4 2 3 2" xfId="21695" xr:uid="{DEB52E68-36BC-4C68-83CC-AF70AF02A742}"/>
    <cellStyle name="40% - Énfasis1 2 4 2 3 2 2" xfId="21696" xr:uid="{1E37E53F-2C1F-48C7-8B63-9C043F3D2595}"/>
    <cellStyle name="40% - Énfasis1 2 4 2 3 2 2 2" xfId="21697" xr:uid="{1C13D9C1-AB93-4095-A0EF-9501815B6837}"/>
    <cellStyle name="40% - Énfasis1 2 4 2 3 2 2 2 2" xfId="21698" xr:uid="{C723FFFD-869C-47B2-B771-AB36C431CB58}"/>
    <cellStyle name="40% - Énfasis1 2 4 2 3 2 2 3" xfId="21699" xr:uid="{42DF1B5A-3B5E-4B57-A288-53B6C9272698}"/>
    <cellStyle name="40% - Énfasis1 2 4 2 3 2 3" xfId="21700" xr:uid="{1199DE67-B5BD-4DD2-B1C7-92FD17771770}"/>
    <cellStyle name="40% - Énfasis1 2 4 2 3 2 3 2" xfId="21701" xr:uid="{978B757F-EBDA-4E44-8C98-AE434BBBF74B}"/>
    <cellStyle name="40% - Énfasis1 2 4 2 3 2 4" xfId="21702" xr:uid="{1F67A6ED-6306-4D75-B2E1-C0F0434E93C1}"/>
    <cellStyle name="40% - Énfasis1 2 4 2 3 3" xfId="21703" xr:uid="{541E35E9-E547-4796-B74B-FDE068E73C04}"/>
    <cellStyle name="40% - Énfasis1 2 4 2 3 3 2" xfId="21704" xr:uid="{041E01CD-0EC9-4763-B3DF-6DEC61A0DA80}"/>
    <cellStyle name="40% - Énfasis1 2 4 2 3 3 2 2" xfId="21705" xr:uid="{3D702CF4-81AA-4343-AADF-771C0E338ECE}"/>
    <cellStyle name="40% - Énfasis1 2 4 2 3 3 3" xfId="21706" xr:uid="{B7FA59EF-EA9D-4622-8BED-78902E0360FE}"/>
    <cellStyle name="40% - Énfasis1 2 4 2 3 4" xfId="21707" xr:uid="{02B5AA73-3213-4B7F-A9A5-E42DBF98AA33}"/>
    <cellStyle name="40% - Énfasis1 2 4 2 3 4 2" xfId="21708" xr:uid="{31D32DB4-0E77-4A5F-A669-9F41CAC73EA0}"/>
    <cellStyle name="40% - Énfasis1 2 4 2 3 5" xfId="21709" xr:uid="{23611CD4-8DA1-438A-AEFC-881EFFCBF733}"/>
    <cellStyle name="40% - Énfasis1 2 4 2 4" xfId="21710" xr:uid="{580C8E1E-0FCB-49E6-962E-BEEF932F4B38}"/>
    <cellStyle name="40% - Énfasis1 2 4 2 4 2" xfId="21711" xr:uid="{029F22FF-8DD0-4114-9DAB-06EDCA0683CA}"/>
    <cellStyle name="40% - Énfasis1 2 4 2 4 2 2" xfId="21712" xr:uid="{EF9AB826-496B-4C2B-BC95-D4FF22788EE2}"/>
    <cellStyle name="40% - Énfasis1 2 4 2 4 2 2 2" xfId="21713" xr:uid="{9F6FE0A8-D7FD-4A29-83A6-165E3F942675}"/>
    <cellStyle name="40% - Énfasis1 2 4 2 4 2 3" xfId="21714" xr:uid="{CCD3B6B9-8716-4D62-87B3-C8EC6C1455C0}"/>
    <cellStyle name="40% - Énfasis1 2 4 2 4 3" xfId="21715" xr:uid="{2584EFAD-4FAB-45BE-9F6E-EC72C0CE08F3}"/>
    <cellStyle name="40% - Énfasis1 2 4 2 4 3 2" xfId="21716" xr:uid="{7E4971BB-A5F6-42B8-9E44-7F79B010893E}"/>
    <cellStyle name="40% - Énfasis1 2 4 2 4 4" xfId="21717" xr:uid="{EF357D68-7CAC-4271-A877-CEF168CF0283}"/>
    <cellStyle name="40% - Énfasis1 2 4 2 5" xfId="21718" xr:uid="{DAD69A11-CCA8-4CA6-845F-E8E3E5A8ED36}"/>
    <cellStyle name="40% - Énfasis1 2 4 2 5 2" xfId="21719" xr:uid="{C2BB36A1-B89E-4E45-BA4D-22C923B6EFFD}"/>
    <cellStyle name="40% - Énfasis1 2 4 2 5 2 2" xfId="21720" xr:uid="{693ED982-AA78-4916-8537-91E116C4E292}"/>
    <cellStyle name="40% - Énfasis1 2 4 2 5 3" xfId="21721" xr:uid="{63F732FE-8F77-44BC-949F-B99A6B0285C3}"/>
    <cellStyle name="40% - Énfasis1 2 4 2 6" xfId="21722" xr:uid="{A740BFD1-4EF7-42D9-A80A-7428E4D42F2E}"/>
    <cellStyle name="40% - Énfasis1 2 4 2 6 2" xfId="21723" xr:uid="{B3E28ADD-A60F-44FD-872B-FED1DCAD6E0C}"/>
    <cellStyle name="40% - Énfasis1 2 4 2 7" xfId="21724" xr:uid="{5FAA4CB7-D121-4250-BB43-3C1A9E3A28A7}"/>
    <cellStyle name="40% - Énfasis1 2 4 3" xfId="21725" xr:uid="{B85C1AA5-B4AA-4102-AA3D-516895F5656B}"/>
    <cellStyle name="40% - Énfasis1 2 4 3 2" xfId="21726" xr:uid="{3D7D24D0-1FDB-48DA-B255-1D88D51AB4AC}"/>
    <cellStyle name="40% - Énfasis1 2 4 3 2 2" xfId="21727" xr:uid="{A079CBDD-BCA2-4CB5-9114-F9D5BFA51147}"/>
    <cellStyle name="40% - Énfasis1 2 4 3 2 2 2" xfId="21728" xr:uid="{696B129B-6F6E-4B17-8FAE-9CE155CC8A20}"/>
    <cellStyle name="40% - Énfasis1 2 4 3 2 2 2 2" xfId="21729" xr:uid="{BF510A62-A5FD-476D-838B-305C8C34FAE5}"/>
    <cellStyle name="40% - Énfasis1 2 4 3 2 2 2 2 2" xfId="21730" xr:uid="{9E06624C-7710-415F-8BB1-B69006939E8F}"/>
    <cellStyle name="40% - Énfasis1 2 4 3 2 2 2 3" xfId="21731" xr:uid="{84119E30-0106-4326-8ADC-AB55E2C05E37}"/>
    <cellStyle name="40% - Énfasis1 2 4 3 2 2 3" xfId="21732" xr:uid="{1A585C35-27DB-4A42-8184-2591BDB71A94}"/>
    <cellStyle name="40% - Énfasis1 2 4 3 2 2 3 2" xfId="21733" xr:uid="{D46D3C76-CC39-40D5-8E06-46150238B57E}"/>
    <cellStyle name="40% - Énfasis1 2 4 3 2 2 4" xfId="21734" xr:uid="{B5BB4AF8-C2EF-4E84-B3D3-D657212CEEEA}"/>
    <cellStyle name="40% - Énfasis1 2 4 3 2 3" xfId="21735" xr:uid="{ABC05584-DF45-4B90-9B93-0039AFCDD40E}"/>
    <cellStyle name="40% - Énfasis1 2 4 3 2 3 2" xfId="21736" xr:uid="{BC9B66B9-6856-49AE-9B78-4ECE68BA24DF}"/>
    <cellStyle name="40% - Énfasis1 2 4 3 2 3 2 2" xfId="21737" xr:uid="{4068F0B3-B7B5-4893-B489-D578278FF882}"/>
    <cellStyle name="40% - Énfasis1 2 4 3 2 3 3" xfId="21738" xr:uid="{975D04E3-8522-442D-94EB-35C9BDE9AEF7}"/>
    <cellStyle name="40% - Énfasis1 2 4 3 2 4" xfId="21739" xr:uid="{2CE5530D-F3B5-42A8-831F-9CBCFC52B65C}"/>
    <cellStyle name="40% - Énfasis1 2 4 3 2 4 2" xfId="21740" xr:uid="{230DFE93-D885-45C6-A71A-08D65A1D33A5}"/>
    <cellStyle name="40% - Énfasis1 2 4 3 2 5" xfId="21741" xr:uid="{DD158A35-8260-4D7B-BE0A-83120E66E367}"/>
    <cellStyle name="40% - Énfasis1 2 4 3 3" xfId="21742" xr:uid="{D1242CCB-8780-462D-8AD5-78ABFA7334EF}"/>
    <cellStyle name="40% - Énfasis1 2 4 3 3 2" xfId="21743" xr:uid="{1412B5D3-C1CB-432E-ADE2-56EF5DFD697D}"/>
    <cellStyle name="40% - Énfasis1 2 4 3 3 2 2" xfId="21744" xr:uid="{47426BC8-EB0B-4799-AB49-3F8C76254BDE}"/>
    <cellStyle name="40% - Énfasis1 2 4 3 3 2 2 2" xfId="21745" xr:uid="{FDCF45B9-BBE3-4ABC-9CFA-9D46B749AA4E}"/>
    <cellStyle name="40% - Énfasis1 2 4 3 3 2 3" xfId="21746" xr:uid="{D3CAF36C-79A9-46E7-BECA-EB32DFAC3CFF}"/>
    <cellStyle name="40% - Énfasis1 2 4 3 3 3" xfId="21747" xr:uid="{E170A9E6-DEE7-465D-BD7A-A493B6C56879}"/>
    <cellStyle name="40% - Énfasis1 2 4 3 3 3 2" xfId="21748" xr:uid="{9EDC43A1-7287-4C2E-BAC0-7183C554DBF0}"/>
    <cellStyle name="40% - Énfasis1 2 4 3 3 4" xfId="21749" xr:uid="{9C853E15-E4B1-4791-9B1E-6122695D2E3F}"/>
    <cellStyle name="40% - Énfasis1 2 4 3 4" xfId="21750" xr:uid="{3AA53FD6-FC07-45B1-BCE9-B537D6A25E1B}"/>
    <cellStyle name="40% - Énfasis1 2 4 3 4 2" xfId="21751" xr:uid="{3D333CC8-BFA4-473D-9CA8-319C2963F153}"/>
    <cellStyle name="40% - Énfasis1 2 4 3 4 2 2" xfId="21752" xr:uid="{C4750A83-C466-4C9A-A58D-6142B8A52E57}"/>
    <cellStyle name="40% - Énfasis1 2 4 3 4 3" xfId="21753" xr:uid="{E3E22BCD-3FE1-4620-BEAF-4C53A1E24514}"/>
    <cellStyle name="40% - Énfasis1 2 4 3 5" xfId="21754" xr:uid="{8058BED1-A958-4450-BAC5-3C4A7A951537}"/>
    <cellStyle name="40% - Énfasis1 2 4 3 5 2" xfId="21755" xr:uid="{4F1B0EB5-F498-497D-A7B1-10AA4FC8FD93}"/>
    <cellStyle name="40% - Énfasis1 2 4 3 6" xfId="21756" xr:uid="{AC04B674-C5F7-4346-8F1C-2A69DC0A40F9}"/>
    <cellStyle name="40% - Énfasis1 2 4 4" xfId="21757" xr:uid="{7D89DEF4-3234-4F1C-A50E-4021A6112876}"/>
    <cellStyle name="40% - Énfasis1 2 4 4 2" xfId="21758" xr:uid="{20C14C98-52BF-4725-9297-3821B91E8E34}"/>
    <cellStyle name="40% - Énfasis1 2 4 4 2 2" xfId="21759" xr:uid="{FD805134-E6B3-49E2-9787-75C4C86581EF}"/>
    <cellStyle name="40% - Énfasis1 2 4 4 2 2 2" xfId="21760" xr:uid="{73FDE494-487B-4F36-9D9E-5132389F15D5}"/>
    <cellStyle name="40% - Énfasis1 2 4 4 2 2 2 2" xfId="21761" xr:uid="{B4F23FEA-FD6F-426A-AF95-45EB499C1A00}"/>
    <cellStyle name="40% - Énfasis1 2 4 4 2 2 3" xfId="21762" xr:uid="{0036E55E-DF6D-436A-9183-AD5AC054C807}"/>
    <cellStyle name="40% - Énfasis1 2 4 4 2 3" xfId="21763" xr:uid="{FDEA3DB1-1483-4B11-9281-A664B6A951B4}"/>
    <cellStyle name="40% - Énfasis1 2 4 4 2 3 2" xfId="21764" xr:uid="{879F6DE0-7DC2-4F4D-845D-001E9EB74050}"/>
    <cellStyle name="40% - Énfasis1 2 4 4 2 4" xfId="21765" xr:uid="{7F35E3AD-675C-4D83-A33A-479B0D8D15BB}"/>
    <cellStyle name="40% - Énfasis1 2 4 4 3" xfId="21766" xr:uid="{3EED9A00-A2CB-42A2-BBBC-1FE57422E29F}"/>
    <cellStyle name="40% - Énfasis1 2 4 4 3 2" xfId="21767" xr:uid="{BCBEC5E0-DE21-4963-AD8A-01CE59CC71EC}"/>
    <cellStyle name="40% - Énfasis1 2 4 4 3 2 2" xfId="21768" xr:uid="{54F03EE6-F52D-4757-9B95-865290DBFAD8}"/>
    <cellStyle name="40% - Énfasis1 2 4 4 3 3" xfId="21769" xr:uid="{9E193176-C013-4617-991C-94A178F99B5B}"/>
    <cellStyle name="40% - Énfasis1 2 4 4 4" xfId="21770" xr:uid="{9DA4A883-6FDF-49FA-993C-98C776642345}"/>
    <cellStyle name="40% - Énfasis1 2 4 4 4 2" xfId="21771" xr:uid="{EF1B4464-BEAE-456F-A1FB-8B4E13469963}"/>
    <cellStyle name="40% - Énfasis1 2 4 4 5" xfId="21772" xr:uid="{EB4CDEF9-6894-4C97-BF04-17000163BC12}"/>
    <cellStyle name="40% - Énfasis1 2 4 5" xfId="21773" xr:uid="{147D8813-B50A-469D-86A4-105059B0951B}"/>
    <cellStyle name="40% - Énfasis1 2 4 5 2" xfId="21774" xr:uid="{BDD0CFC5-21E6-44ED-B078-2B3134C48003}"/>
    <cellStyle name="40% - Énfasis1 2 4 5 2 2" xfId="21775" xr:uid="{4CC7A9FA-DF87-4B47-BDED-E87A1F08D194}"/>
    <cellStyle name="40% - Énfasis1 2 4 5 2 2 2" xfId="21776" xr:uid="{FDA2BA1D-8CBC-4C3B-A496-DA4D0C5BBE5B}"/>
    <cellStyle name="40% - Énfasis1 2 4 5 2 3" xfId="21777" xr:uid="{B6E262C0-3B33-4794-B118-A78EEDABB93A}"/>
    <cellStyle name="40% - Énfasis1 2 4 5 3" xfId="21778" xr:uid="{C032E347-DE6F-4F72-BA22-581C993AEC1B}"/>
    <cellStyle name="40% - Énfasis1 2 4 5 3 2" xfId="21779" xr:uid="{CCFAF534-9976-445F-B2C1-D670ED5FF89E}"/>
    <cellStyle name="40% - Énfasis1 2 4 5 4" xfId="21780" xr:uid="{0C4AC477-F571-4AA5-9FD4-56461D82A70B}"/>
    <cellStyle name="40% - Énfasis1 2 4 6" xfId="21781" xr:uid="{49B1099A-679D-4EB3-9DE9-82C2DB7ED575}"/>
    <cellStyle name="40% - Énfasis1 2 4 6 2" xfId="21782" xr:uid="{E784A96D-3949-4A47-AF1F-BF97FA65B7F5}"/>
    <cellStyle name="40% - Énfasis1 2 4 6 2 2" xfId="21783" xr:uid="{F3F0C33E-179E-4598-9E48-614F8DD67090}"/>
    <cellStyle name="40% - Énfasis1 2 4 6 3" xfId="21784" xr:uid="{F6DA4990-4F59-4F4C-A218-36BC870F2A81}"/>
    <cellStyle name="40% - Énfasis1 2 4 7" xfId="21785" xr:uid="{C2497CC0-657B-40CA-911F-B381D0FF5F11}"/>
    <cellStyle name="40% - Énfasis1 2 4 7 2" xfId="21786" xr:uid="{8E4A5AE2-FA9F-4725-B553-B0FD0EF4409D}"/>
    <cellStyle name="40% - Énfasis1 2 4 8" xfId="21787" xr:uid="{1C931605-9045-4A55-A290-9A9A4D195220}"/>
    <cellStyle name="40% - Énfasis1 2 4 9" xfId="21788" xr:uid="{4B796180-9B1C-41DC-AD07-3B8760C7844F}"/>
    <cellStyle name="40% - Énfasis1 2 4_37. RESULTADO NEGOCIOS YOY" xfId="21789" xr:uid="{28EDA54D-D881-4987-A338-CABB0554C1FE}"/>
    <cellStyle name="40% - Énfasis1 2 5" xfId="21790" xr:uid="{5D1F1CE4-67D2-4CC8-95C7-93CB163393EA}"/>
    <cellStyle name="40% - Énfasis1 2 5 10" xfId="21791" xr:uid="{7B599868-A90C-4D10-89A1-BE4F33DE6DD4}"/>
    <cellStyle name="40% - Énfasis1 2 5 11" xfId="21792" xr:uid="{18AE0922-DE3F-4229-9B03-17DBC9D74B09}"/>
    <cellStyle name="40% - Énfasis1 2 5 12" xfId="21793" xr:uid="{9ABAAC3D-DB7D-49D5-A140-FC385F66E29E}"/>
    <cellStyle name="40% - Énfasis1 2 5 2" xfId="21794" xr:uid="{FE7D7319-8FB5-4E3C-B030-2BC19F7D92BB}"/>
    <cellStyle name="40% - Énfasis1 2 5 2 2" xfId="21795" xr:uid="{E4C3ADF0-A0C6-4EC9-9ECC-B23F952130FA}"/>
    <cellStyle name="40% - Énfasis1 2 5 2 2 2" xfId="21796" xr:uid="{0F030FD0-60A3-473F-BC8F-AD76C97C1283}"/>
    <cellStyle name="40% - Énfasis1 2 5 2 2 2 2" xfId="21797" xr:uid="{94002637-6766-477D-A7D4-1C5112DA48F6}"/>
    <cellStyle name="40% - Énfasis1 2 5 2 2 2 2 2" xfId="21798" xr:uid="{0D12F0E9-0A19-499B-9E6D-0D477380C829}"/>
    <cellStyle name="40% - Énfasis1 2 5 2 2 2 2 2 2" xfId="21799" xr:uid="{7966F06B-AAC4-45DA-970E-C664C8B001D4}"/>
    <cellStyle name="40% - Énfasis1 2 5 2 2 2 2 2 2 2" xfId="21800" xr:uid="{A2862097-E0FC-485E-A7FB-C45ECA4218D7}"/>
    <cellStyle name="40% - Énfasis1 2 5 2 2 2 2 2 3" xfId="21801" xr:uid="{CF59D29F-EB89-403F-A9F0-CA863B8F7AF2}"/>
    <cellStyle name="40% - Énfasis1 2 5 2 2 2 2 3" xfId="21802" xr:uid="{0334D481-D339-4EC7-A52B-0FEC62127F95}"/>
    <cellStyle name="40% - Énfasis1 2 5 2 2 2 2 3 2" xfId="21803" xr:uid="{18A711F3-B15A-4AFD-9EA9-FC056C7A58E6}"/>
    <cellStyle name="40% - Énfasis1 2 5 2 2 2 2 4" xfId="21804" xr:uid="{727A1DF4-39ED-49DA-95A5-4C0C8C33BCE5}"/>
    <cellStyle name="40% - Énfasis1 2 5 2 2 2 3" xfId="21805" xr:uid="{F1EAE5E6-896C-40BF-B2EC-40A17E3B87DE}"/>
    <cellStyle name="40% - Énfasis1 2 5 2 2 2 3 2" xfId="21806" xr:uid="{987F6B72-C017-4DD9-9C11-DE2BA013D59A}"/>
    <cellStyle name="40% - Énfasis1 2 5 2 2 2 3 2 2" xfId="21807" xr:uid="{6028F05B-8AB8-4430-97DF-E48947A8C7A6}"/>
    <cellStyle name="40% - Énfasis1 2 5 2 2 2 3 3" xfId="21808" xr:uid="{1D3385CE-5420-4442-B2EC-B1E33365D0B0}"/>
    <cellStyle name="40% - Énfasis1 2 5 2 2 2 4" xfId="21809" xr:uid="{050F3F9A-F0CD-4618-8583-0FC5797EF966}"/>
    <cellStyle name="40% - Énfasis1 2 5 2 2 2 4 2" xfId="21810" xr:uid="{ED3665F7-9E8C-42CE-80D1-DEB4A3C6ED9F}"/>
    <cellStyle name="40% - Énfasis1 2 5 2 2 2 5" xfId="21811" xr:uid="{4B55A3C9-4281-42E4-85AB-571BD91C5FC6}"/>
    <cellStyle name="40% - Énfasis1 2 5 2 2 3" xfId="21812" xr:uid="{48222F06-1E32-496D-8A5C-A53715C7E805}"/>
    <cellStyle name="40% - Énfasis1 2 5 2 2 3 2" xfId="21813" xr:uid="{DC154E9E-E992-45E2-AB04-BBCB9D6D68A3}"/>
    <cellStyle name="40% - Énfasis1 2 5 2 2 3 2 2" xfId="21814" xr:uid="{C499D48C-5057-49D8-BAC8-7BD3B53FF18A}"/>
    <cellStyle name="40% - Énfasis1 2 5 2 2 3 2 2 2" xfId="21815" xr:uid="{1FE9B1FF-3601-4F5C-BEA9-FEE529016E93}"/>
    <cellStyle name="40% - Énfasis1 2 5 2 2 3 2 3" xfId="21816" xr:uid="{65444B7C-DD58-4A8B-8920-EA52395909D6}"/>
    <cellStyle name="40% - Énfasis1 2 5 2 2 3 3" xfId="21817" xr:uid="{94A8D9E2-62F1-4326-BB24-4174A3866C82}"/>
    <cellStyle name="40% - Énfasis1 2 5 2 2 3 3 2" xfId="21818" xr:uid="{DAF519DE-67CC-4349-B203-2BC0CCA29B12}"/>
    <cellStyle name="40% - Énfasis1 2 5 2 2 3 4" xfId="21819" xr:uid="{4F9EDC57-C97D-4299-8E52-23F0FB394CDD}"/>
    <cellStyle name="40% - Énfasis1 2 5 2 2 4" xfId="21820" xr:uid="{9C4A959D-A88A-49A4-B418-9D163E53DC16}"/>
    <cellStyle name="40% - Énfasis1 2 5 2 2 4 2" xfId="21821" xr:uid="{5EC27A14-C1B6-44B9-B617-E3522CA67293}"/>
    <cellStyle name="40% - Énfasis1 2 5 2 2 4 2 2" xfId="21822" xr:uid="{F9217AC7-261E-4BD0-AB6B-5A3E99934D4C}"/>
    <cellStyle name="40% - Énfasis1 2 5 2 2 4 3" xfId="21823" xr:uid="{E9C61746-343D-4EA7-A2A8-319902B6E598}"/>
    <cellStyle name="40% - Énfasis1 2 5 2 2 5" xfId="21824" xr:uid="{05E00809-4947-4621-AA66-AFEE70C138B3}"/>
    <cellStyle name="40% - Énfasis1 2 5 2 2 5 2" xfId="21825" xr:uid="{7EB833AB-70F3-468C-BC2D-DA1CDD4CD43F}"/>
    <cellStyle name="40% - Énfasis1 2 5 2 2 6" xfId="21826" xr:uid="{0D20A642-925E-4229-A792-F7AA36F4F5FA}"/>
    <cellStyle name="40% - Énfasis1 2 5 2 3" xfId="21827" xr:uid="{524ADACD-4005-442E-A555-A198D11CA96A}"/>
    <cellStyle name="40% - Énfasis1 2 5 2 3 2" xfId="21828" xr:uid="{D5E31451-444C-467F-96C0-09B33A728323}"/>
    <cellStyle name="40% - Énfasis1 2 5 2 3 2 2" xfId="21829" xr:uid="{880DDA2B-64E7-472B-8124-09A6DBE1FDC8}"/>
    <cellStyle name="40% - Énfasis1 2 5 2 3 2 2 2" xfId="21830" xr:uid="{486D6D00-526E-4210-8AEC-90881593C1D6}"/>
    <cellStyle name="40% - Énfasis1 2 5 2 3 2 2 2 2" xfId="21831" xr:uid="{7F1B4726-82C5-4000-992A-CBC09C62CF8E}"/>
    <cellStyle name="40% - Énfasis1 2 5 2 3 2 2 3" xfId="21832" xr:uid="{DC9F615F-9A9C-497B-B4D5-231647D2610F}"/>
    <cellStyle name="40% - Énfasis1 2 5 2 3 2 3" xfId="21833" xr:uid="{FE2E2C9F-4739-4107-A7C4-A60010824258}"/>
    <cellStyle name="40% - Énfasis1 2 5 2 3 2 3 2" xfId="21834" xr:uid="{E6CC8A52-C97B-4220-8EB7-6259B8F1FC23}"/>
    <cellStyle name="40% - Énfasis1 2 5 2 3 2 4" xfId="21835" xr:uid="{5D36384D-EE5F-44AD-9630-DFC22480B3BF}"/>
    <cellStyle name="40% - Énfasis1 2 5 2 3 3" xfId="21836" xr:uid="{092C9A9D-D2BB-40C8-85A4-080C984179EF}"/>
    <cellStyle name="40% - Énfasis1 2 5 2 3 3 2" xfId="21837" xr:uid="{F4AEFDBE-4E49-4B6F-A5C0-EE9A82E2655C}"/>
    <cellStyle name="40% - Énfasis1 2 5 2 3 3 2 2" xfId="21838" xr:uid="{A62DD108-FC8D-448D-9984-F86A252311AB}"/>
    <cellStyle name="40% - Énfasis1 2 5 2 3 3 3" xfId="21839" xr:uid="{B0664D42-887E-4C38-AC61-8A2C7E9CDF0E}"/>
    <cellStyle name="40% - Énfasis1 2 5 2 3 4" xfId="21840" xr:uid="{B7B2B712-1543-482D-BF9A-09B8114F8D7D}"/>
    <cellStyle name="40% - Énfasis1 2 5 2 3 4 2" xfId="21841" xr:uid="{7C255C4B-7A22-4689-9EB3-C693A82650B5}"/>
    <cellStyle name="40% - Énfasis1 2 5 2 3 5" xfId="21842" xr:uid="{560FDA4F-269F-4294-81D3-37FE60E051A7}"/>
    <cellStyle name="40% - Énfasis1 2 5 2 4" xfId="21843" xr:uid="{DEA03BB2-3E27-47DF-BAE7-B284518F4AE8}"/>
    <cellStyle name="40% - Énfasis1 2 5 2 4 2" xfId="21844" xr:uid="{7DB8914C-2944-48D9-A537-EF2383C4AAA8}"/>
    <cellStyle name="40% - Énfasis1 2 5 2 4 2 2" xfId="21845" xr:uid="{D65C31ED-D228-4C6F-A7A7-0D53A4650195}"/>
    <cellStyle name="40% - Énfasis1 2 5 2 4 2 2 2" xfId="21846" xr:uid="{FECE8CFA-9AFB-4FBD-8858-84543E4CB9FF}"/>
    <cellStyle name="40% - Énfasis1 2 5 2 4 2 3" xfId="21847" xr:uid="{0E247D73-CA9C-4EBC-A846-87606F9034AE}"/>
    <cellStyle name="40% - Énfasis1 2 5 2 4 3" xfId="21848" xr:uid="{F8BA5D68-F4C5-4EEE-89EA-37483DA64F8F}"/>
    <cellStyle name="40% - Énfasis1 2 5 2 4 3 2" xfId="21849" xr:uid="{9E2E68D6-5296-4907-8CB0-EACB77DD3B31}"/>
    <cellStyle name="40% - Énfasis1 2 5 2 4 4" xfId="21850" xr:uid="{2AF1364D-AFFA-4840-88C4-4563F14CE91C}"/>
    <cellStyle name="40% - Énfasis1 2 5 2 5" xfId="21851" xr:uid="{45202279-C812-4A09-9E13-170B6C2225D2}"/>
    <cellStyle name="40% - Énfasis1 2 5 2 5 2" xfId="21852" xr:uid="{F0F4213F-D22B-47E5-B268-BFA7525EA379}"/>
    <cellStyle name="40% - Énfasis1 2 5 2 5 2 2" xfId="21853" xr:uid="{5CF1B1C1-FE62-462F-BC1C-D4BEC936827B}"/>
    <cellStyle name="40% - Énfasis1 2 5 2 5 3" xfId="21854" xr:uid="{1C84BDFB-890D-4D14-9337-6B60063DE4E2}"/>
    <cellStyle name="40% - Énfasis1 2 5 2 6" xfId="21855" xr:uid="{F750890D-B09E-43E5-8068-932659FBEB3E}"/>
    <cellStyle name="40% - Énfasis1 2 5 2 6 2" xfId="21856" xr:uid="{3540EB6B-0DB0-41FA-BBA5-5C0A1E2F7D28}"/>
    <cellStyle name="40% - Énfasis1 2 5 2 7" xfId="21857" xr:uid="{774872C4-0703-49FC-9DDA-96D0D9C77A6E}"/>
    <cellStyle name="40% - Énfasis1 2 5 3" xfId="21858" xr:uid="{62B293B8-8316-45CD-BEAA-94C7A987A0AF}"/>
    <cellStyle name="40% - Énfasis1 2 5 3 2" xfId="21859" xr:uid="{EC2ABE55-5AAA-4DDE-B0DE-7DC2D3DB72DE}"/>
    <cellStyle name="40% - Énfasis1 2 5 3 2 2" xfId="21860" xr:uid="{601DF23E-09AE-4082-AA57-26E911C8D5F2}"/>
    <cellStyle name="40% - Énfasis1 2 5 3 2 2 2" xfId="21861" xr:uid="{CE5E1D31-6752-43E1-BFC3-1817D3B16AE1}"/>
    <cellStyle name="40% - Énfasis1 2 5 3 2 2 2 2" xfId="21862" xr:uid="{30C93519-BB9C-46B9-8F69-54204CAD5BE9}"/>
    <cellStyle name="40% - Énfasis1 2 5 3 2 2 2 2 2" xfId="21863" xr:uid="{59C87EFC-F522-41E5-AB93-1B43D1E6E18B}"/>
    <cellStyle name="40% - Énfasis1 2 5 3 2 2 2 3" xfId="21864" xr:uid="{D118A326-C368-4E88-BA32-3EF69B71FA57}"/>
    <cellStyle name="40% - Énfasis1 2 5 3 2 2 3" xfId="21865" xr:uid="{A1DD0353-C948-41AB-8C2E-9291267AE80C}"/>
    <cellStyle name="40% - Énfasis1 2 5 3 2 2 3 2" xfId="21866" xr:uid="{CA92AFFD-126B-4621-8E4B-A242D39AE7AF}"/>
    <cellStyle name="40% - Énfasis1 2 5 3 2 2 4" xfId="21867" xr:uid="{00EE0FAE-5C71-43E3-A3A8-E33F0EB237CF}"/>
    <cellStyle name="40% - Énfasis1 2 5 3 2 3" xfId="21868" xr:uid="{941FF685-50DD-4C55-B253-30F0FD424140}"/>
    <cellStyle name="40% - Énfasis1 2 5 3 2 3 2" xfId="21869" xr:uid="{D33ABAB2-934F-485E-B639-46EF6BBB7E4A}"/>
    <cellStyle name="40% - Énfasis1 2 5 3 2 3 2 2" xfId="21870" xr:uid="{51DB10FC-47FE-4FFB-96BC-F7063DBDCACE}"/>
    <cellStyle name="40% - Énfasis1 2 5 3 2 3 3" xfId="21871" xr:uid="{1496B29B-961E-4D4B-82C2-F31EEA7456B1}"/>
    <cellStyle name="40% - Énfasis1 2 5 3 2 4" xfId="21872" xr:uid="{31DCE901-79BF-4E27-9FBC-B41BAEF40DD4}"/>
    <cellStyle name="40% - Énfasis1 2 5 3 2 4 2" xfId="21873" xr:uid="{378CC0EA-F7BE-405B-8CA9-0795447A718E}"/>
    <cellStyle name="40% - Énfasis1 2 5 3 2 5" xfId="21874" xr:uid="{7260465B-722D-4CBB-A4C7-6A731D596604}"/>
    <cellStyle name="40% - Énfasis1 2 5 3 3" xfId="21875" xr:uid="{07E4156D-2DD3-4294-8A12-46B57D50E44F}"/>
    <cellStyle name="40% - Énfasis1 2 5 3 3 2" xfId="21876" xr:uid="{537C0310-A491-44AD-8A87-7E77DBDD2D56}"/>
    <cellStyle name="40% - Énfasis1 2 5 3 3 2 2" xfId="21877" xr:uid="{EC010ED5-822B-44EE-AD1B-BABBA7306E66}"/>
    <cellStyle name="40% - Énfasis1 2 5 3 3 2 2 2" xfId="21878" xr:uid="{E8A4B4DB-4C2D-4558-ABA6-1164F4DA9BF8}"/>
    <cellStyle name="40% - Énfasis1 2 5 3 3 2 3" xfId="21879" xr:uid="{ADAD9C3B-77A8-4013-B70C-DD83D6A45C86}"/>
    <cellStyle name="40% - Énfasis1 2 5 3 3 3" xfId="21880" xr:uid="{C068EEF9-1B4E-4C04-8821-FB7044A0904A}"/>
    <cellStyle name="40% - Énfasis1 2 5 3 3 3 2" xfId="21881" xr:uid="{E5B70433-F770-4BED-AA02-3F36B05B9FFE}"/>
    <cellStyle name="40% - Énfasis1 2 5 3 3 4" xfId="21882" xr:uid="{DCAB66FB-068D-4F56-81CE-8E4A8F642377}"/>
    <cellStyle name="40% - Énfasis1 2 5 3 4" xfId="21883" xr:uid="{B1107512-B4EC-4EAC-91A5-737E166E6371}"/>
    <cellStyle name="40% - Énfasis1 2 5 3 4 2" xfId="21884" xr:uid="{071C8B9E-874C-4EE1-B9D7-F6E400204A15}"/>
    <cellStyle name="40% - Énfasis1 2 5 3 4 2 2" xfId="21885" xr:uid="{FE6140CC-E2F3-463C-B7A6-E24E29F3CD8A}"/>
    <cellStyle name="40% - Énfasis1 2 5 3 4 3" xfId="21886" xr:uid="{60F7963A-A5AE-4135-95E3-D32BA59E0FBE}"/>
    <cellStyle name="40% - Énfasis1 2 5 3 5" xfId="21887" xr:uid="{6E4FA0BA-359F-4367-99FF-E82513081E03}"/>
    <cellStyle name="40% - Énfasis1 2 5 3 5 2" xfId="21888" xr:uid="{3BF4BAA3-1030-4A8E-9463-403BD062545A}"/>
    <cellStyle name="40% - Énfasis1 2 5 3 6" xfId="21889" xr:uid="{DC7CE79F-6A36-40FA-B9ED-80B500DAC3CA}"/>
    <cellStyle name="40% - Énfasis1 2 5 4" xfId="21890" xr:uid="{F7109DA4-94BE-49E1-8682-05A43B525666}"/>
    <cellStyle name="40% - Énfasis1 2 5 4 2" xfId="21891" xr:uid="{9CCC0593-0F03-457F-999A-826C6EA0A9E0}"/>
    <cellStyle name="40% - Énfasis1 2 5 4 2 2" xfId="21892" xr:uid="{8EA4368F-C681-47E9-911C-FE9C9D8998EA}"/>
    <cellStyle name="40% - Énfasis1 2 5 4 2 2 2" xfId="21893" xr:uid="{35EF43C3-7DDE-4C40-A66F-8C250C42E07B}"/>
    <cellStyle name="40% - Énfasis1 2 5 4 2 2 2 2" xfId="21894" xr:uid="{D635CB27-8B91-46EE-AC60-890ABC9BC904}"/>
    <cellStyle name="40% - Énfasis1 2 5 4 2 2 3" xfId="21895" xr:uid="{83EF6129-FD39-49C2-8FCC-263967F49E65}"/>
    <cellStyle name="40% - Énfasis1 2 5 4 2 3" xfId="21896" xr:uid="{F6D49ABC-8E36-4529-B3D7-C402B72A2D87}"/>
    <cellStyle name="40% - Énfasis1 2 5 4 2 3 2" xfId="21897" xr:uid="{19E02C42-F324-4BDF-8450-4295F04BF173}"/>
    <cellStyle name="40% - Énfasis1 2 5 4 2 4" xfId="21898" xr:uid="{D1BD074A-26B4-459D-8F1F-643D808027A4}"/>
    <cellStyle name="40% - Énfasis1 2 5 4 3" xfId="21899" xr:uid="{D6B76351-A91D-4F26-BDAD-A9ACE2CB6B8B}"/>
    <cellStyle name="40% - Énfasis1 2 5 4 3 2" xfId="21900" xr:uid="{AF2107ED-3EE6-4250-8A71-A91CEA801D69}"/>
    <cellStyle name="40% - Énfasis1 2 5 4 3 2 2" xfId="21901" xr:uid="{2356811E-9170-466D-AB18-2948905C04D3}"/>
    <cellStyle name="40% - Énfasis1 2 5 4 3 3" xfId="21902" xr:uid="{93BB1CEA-EDE9-4C0D-9FF4-4F414C404251}"/>
    <cellStyle name="40% - Énfasis1 2 5 4 4" xfId="21903" xr:uid="{6045C382-FC54-49D3-9938-28F880ACE5E4}"/>
    <cellStyle name="40% - Énfasis1 2 5 4 4 2" xfId="21904" xr:uid="{EE02BA93-7F62-436B-A5A9-615D3C425748}"/>
    <cellStyle name="40% - Énfasis1 2 5 4 5" xfId="21905" xr:uid="{FB8E5045-DADC-4F89-B01F-8BC849D7DF7F}"/>
    <cellStyle name="40% - Énfasis1 2 5 5" xfId="21906" xr:uid="{D6E22C0A-9CA6-4D7B-93D3-0DD1ECA3C718}"/>
    <cellStyle name="40% - Énfasis1 2 5 5 2" xfId="21907" xr:uid="{E2A8EE93-FD5A-40FF-AC07-388BACAF75C3}"/>
    <cellStyle name="40% - Énfasis1 2 5 5 2 2" xfId="21908" xr:uid="{84B86D9A-D7B9-4CAD-A0EE-1F4593F284A8}"/>
    <cellStyle name="40% - Énfasis1 2 5 5 2 2 2" xfId="21909" xr:uid="{5FEAC06C-7BE0-4896-B43B-D30A192744CE}"/>
    <cellStyle name="40% - Énfasis1 2 5 5 2 3" xfId="21910" xr:uid="{59E52DA3-7461-4EDC-AE1F-30BE09ACA289}"/>
    <cellStyle name="40% - Énfasis1 2 5 5 3" xfId="21911" xr:uid="{EE8445F1-69FC-493B-BB5E-E0C495463CEF}"/>
    <cellStyle name="40% - Énfasis1 2 5 5 3 2" xfId="21912" xr:uid="{7A2AD2EB-09C3-4C30-A7B3-6FE6FC9E74F5}"/>
    <cellStyle name="40% - Énfasis1 2 5 5 4" xfId="21913" xr:uid="{25C8C745-1947-4D77-B2FA-3EABE4B041EB}"/>
    <cellStyle name="40% - Énfasis1 2 5 6" xfId="21914" xr:uid="{F5C7DD85-CEC1-4367-89DC-2A11C5481A92}"/>
    <cellStyle name="40% - Énfasis1 2 5 6 2" xfId="21915" xr:uid="{4C78ECC2-6700-4AB0-9193-ECB5B7279546}"/>
    <cellStyle name="40% - Énfasis1 2 5 6 2 2" xfId="21916" xr:uid="{5F42AAC5-8E92-4050-A0C3-DF0B1CBDC05C}"/>
    <cellStyle name="40% - Énfasis1 2 5 6 3" xfId="21917" xr:uid="{5EE760B6-E25C-4AF0-AE1C-6FE359583450}"/>
    <cellStyle name="40% - Énfasis1 2 5 7" xfId="21918" xr:uid="{2D79D3DB-4EC5-4B41-BFD4-CE228E94117F}"/>
    <cellStyle name="40% - Énfasis1 2 5 7 2" xfId="21919" xr:uid="{2EA813FE-7AEF-4E29-9DAB-07D2E1EBF82F}"/>
    <cellStyle name="40% - Énfasis1 2 5 8" xfId="21920" xr:uid="{E8FE4486-BF6B-4A33-8351-0B89CE9D39C7}"/>
    <cellStyle name="40% - Énfasis1 2 5 9" xfId="21921" xr:uid="{5AE531AE-64E3-4521-8239-C7A8BFED108B}"/>
    <cellStyle name="40% - Énfasis1 2 6" xfId="21922" xr:uid="{25FEC31D-B609-4334-AF98-CD8F754A05CD}"/>
    <cellStyle name="40% - Énfasis1 2 6 2" xfId="21923" xr:uid="{3C841B5B-10EB-4A52-B9F6-D44AE12DE009}"/>
    <cellStyle name="40% - Énfasis1 2 6 2 2" xfId="21924" xr:uid="{8CC92374-17AF-41CB-87B5-FA107863B205}"/>
    <cellStyle name="40% - Énfasis1 2 6 2 2 2" xfId="21925" xr:uid="{9DFDA4D9-CC63-4348-AB5C-069F67B931A8}"/>
    <cellStyle name="40% - Énfasis1 2 6 2 2 2 2" xfId="21926" xr:uid="{2553BF81-F985-4367-8F62-F93C6AC424C2}"/>
    <cellStyle name="40% - Énfasis1 2 6 2 2 2 2 2" xfId="21927" xr:uid="{4F0F6B8E-F4E2-4772-89CA-813F08AE6C34}"/>
    <cellStyle name="40% - Énfasis1 2 6 2 2 2 2 2 2" xfId="21928" xr:uid="{E1F6B70C-C9E4-47BC-B26A-38D54B8DDD96}"/>
    <cellStyle name="40% - Énfasis1 2 6 2 2 2 2 2 2 2" xfId="21929" xr:uid="{7C3A8536-10D2-42E1-A7C7-D47ED57016F7}"/>
    <cellStyle name="40% - Énfasis1 2 6 2 2 2 2 2 3" xfId="21930" xr:uid="{AB1A95C9-6A77-4BA5-BCC3-30E32437F6B4}"/>
    <cellStyle name="40% - Énfasis1 2 6 2 2 2 2 3" xfId="21931" xr:uid="{5E168F3F-3FC4-4B4F-860E-815D6AD4DBCD}"/>
    <cellStyle name="40% - Énfasis1 2 6 2 2 2 2 3 2" xfId="21932" xr:uid="{7E08FAE2-B97C-4479-9A3F-5AA3488563CF}"/>
    <cellStyle name="40% - Énfasis1 2 6 2 2 2 2 4" xfId="21933" xr:uid="{F3F3E261-5746-458D-A5D1-6E13F5316FA8}"/>
    <cellStyle name="40% - Énfasis1 2 6 2 2 2 3" xfId="21934" xr:uid="{F32F8F15-2D38-4607-84E0-E22DD95ECBDF}"/>
    <cellStyle name="40% - Énfasis1 2 6 2 2 2 3 2" xfId="21935" xr:uid="{68734CF5-2F56-4796-A33E-C5D35F90E23D}"/>
    <cellStyle name="40% - Énfasis1 2 6 2 2 2 3 2 2" xfId="21936" xr:uid="{1AA01D36-A6A6-4A81-9712-C97BAF8223A5}"/>
    <cellStyle name="40% - Énfasis1 2 6 2 2 2 3 3" xfId="21937" xr:uid="{20993742-8332-4976-A697-0219602CB078}"/>
    <cellStyle name="40% - Énfasis1 2 6 2 2 2 4" xfId="21938" xr:uid="{2B5CE8A8-E857-4982-91DB-93363C4E0917}"/>
    <cellStyle name="40% - Énfasis1 2 6 2 2 2 4 2" xfId="21939" xr:uid="{E6B9A175-6F8F-45C8-ABAD-E2D538FBC42B}"/>
    <cellStyle name="40% - Énfasis1 2 6 2 2 2 5" xfId="21940" xr:uid="{BA13B760-81A5-47FC-8BE7-A7BD36593C6E}"/>
    <cellStyle name="40% - Énfasis1 2 6 2 2 3" xfId="21941" xr:uid="{97022C57-3661-4C9D-A325-2674F775615B}"/>
    <cellStyle name="40% - Énfasis1 2 6 2 2 3 2" xfId="21942" xr:uid="{1ECD4F6E-5C29-43D9-8651-BAF62DD71F57}"/>
    <cellStyle name="40% - Énfasis1 2 6 2 2 3 2 2" xfId="21943" xr:uid="{BCA65F76-E263-4AA5-A03D-E4E878F60B16}"/>
    <cellStyle name="40% - Énfasis1 2 6 2 2 3 2 2 2" xfId="21944" xr:uid="{1EBACEAA-F657-4578-962B-53D0F8AC9241}"/>
    <cellStyle name="40% - Énfasis1 2 6 2 2 3 2 3" xfId="21945" xr:uid="{B6296EEA-DF6E-4962-B24E-218FE8D21F52}"/>
    <cellStyle name="40% - Énfasis1 2 6 2 2 3 3" xfId="21946" xr:uid="{4344096E-1427-4799-9A7B-F809FDDD3901}"/>
    <cellStyle name="40% - Énfasis1 2 6 2 2 3 3 2" xfId="21947" xr:uid="{78152257-E334-448C-A353-BA56D6754050}"/>
    <cellStyle name="40% - Énfasis1 2 6 2 2 3 4" xfId="21948" xr:uid="{97B3E7BF-716A-4E5A-97C9-19B3D9A74755}"/>
    <cellStyle name="40% - Énfasis1 2 6 2 2 4" xfId="21949" xr:uid="{149EC624-F0FE-4DB0-B6E2-E03C4CFD3CD1}"/>
    <cellStyle name="40% - Énfasis1 2 6 2 2 4 2" xfId="21950" xr:uid="{99EE0707-1D64-471A-8F2B-B0A40E6ACCCF}"/>
    <cellStyle name="40% - Énfasis1 2 6 2 2 4 2 2" xfId="21951" xr:uid="{C2BB57A5-60EE-4560-8243-78C2058A2DD0}"/>
    <cellStyle name="40% - Énfasis1 2 6 2 2 4 3" xfId="21952" xr:uid="{47D4A2C3-3009-4500-AA35-511DC820E897}"/>
    <cellStyle name="40% - Énfasis1 2 6 2 2 5" xfId="21953" xr:uid="{69A76D5A-F0A3-4899-BD0D-304A33CAFB02}"/>
    <cellStyle name="40% - Énfasis1 2 6 2 2 5 2" xfId="21954" xr:uid="{6BEBC062-D3A3-42F1-8853-64ACF5AFFD38}"/>
    <cellStyle name="40% - Énfasis1 2 6 2 2 6" xfId="21955" xr:uid="{E6895B87-B054-4813-8F91-99862245A71D}"/>
    <cellStyle name="40% - Énfasis1 2 6 2 3" xfId="21956" xr:uid="{625CA1FF-8A9F-4200-A125-584E51B581DB}"/>
    <cellStyle name="40% - Énfasis1 2 6 2 3 2" xfId="21957" xr:uid="{8060D588-4C0F-4C24-AB17-389B50E48ED5}"/>
    <cellStyle name="40% - Énfasis1 2 6 2 3 2 2" xfId="21958" xr:uid="{B4F85E21-27D1-43FB-8184-7D8AAFF5CD5A}"/>
    <cellStyle name="40% - Énfasis1 2 6 2 3 2 2 2" xfId="21959" xr:uid="{1F82CB75-CF24-4C3D-9140-17A78FB9EB98}"/>
    <cellStyle name="40% - Énfasis1 2 6 2 3 2 2 2 2" xfId="21960" xr:uid="{ECF40D47-0E36-42E9-A231-0338FFD9A655}"/>
    <cellStyle name="40% - Énfasis1 2 6 2 3 2 2 3" xfId="21961" xr:uid="{DFC683CC-FBCB-421D-93D3-344C417510C1}"/>
    <cellStyle name="40% - Énfasis1 2 6 2 3 2 3" xfId="21962" xr:uid="{923C14BE-907B-4EA5-84DB-B0A6B8A4076C}"/>
    <cellStyle name="40% - Énfasis1 2 6 2 3 2 3 2" xfId="21963" xr:uid="{9BD67FDF-7159-49AF-B725-4D6BD6C719D2}"/>
    <cellStyle name="40% - Énfasis1 2 6 2 3 2 4" xfId="21964" xr:uid="{629BF459-BAB3-4C28-8932-810799C2C423}"/>
    <cellStyle name="40% - Énfasis1 2 6 2 3 3" xfId="21965" xr:uid="{09B6CDF9-454A-43DB-A7D9-E9C9FEA54FA6}"/>
    <cellStyle name="40% - Énfasis1 2 6 2 3 3 2" xfId="21966" xr:uid="{BA6647EF-5DEE-4E19-86EB-CAE9B4CAAEB1}"/>
    <cellStyle name="40% - Énfasis1 2 6 2 3 3 2 2" xfId="21967" xr:uid="{9DBCA0B4-4FAD-4D03-B38E-B957A70850DB}"/>
    <cellStyle name="40% - Énfasis1 2 6 2 3 3 3" xfId="21968" xr:uid="{A17D8463-E8B2-4887-ABDE-A6D80FE57753}"/>
    <cellStyle name="40% - Énfasis1 2 6 2 3 4" xfId="21969" xr:uid="{6FB4D60E-93C6-469C-99FD-7421D503D364}"/>
    <cellStyle name="40% - Énfasis1 2 6 2 3 4 2" xfId="21970" xr:uid="{B9CBB39F-2E77-4DFB-89E0-6BB058FE2B48}"/>
    <cellStyle name="40% - Énfasis1 2 6 2 3 5" xfId="21971" xr:uid="{D1BE8251-EE31-414D-ABBB-AB1AA785DCC3}"/>
    <cellStyle name="40% - Énfasis1 2 6 2 4" xfId="21972" xr:uid="{D0F59DDE-6EAF-42E6-9B1A-62DEB7B9156A}"/>
    <cellStyle name="40% - Énfasis1 2 6 2 4 2" xfId="21973" xr:uid="{8F4D74E3-AEAD-449E-ADDC-2CCC3F557E59}"/>
    <cellStyle name="40% - Énfasis1 2 6 2 4 2 2" xfId="21974" xr:uid="{2792E702-2624-420D-B3A1-D31533768F1D}"/>
    <cellStyle name="40% - Énfasis1 2 6 2 4 2 2 2" xfId="21975" xr:uid="{C6A598D1-6543-4929-962A-3F91540FCFA4}"/>
    <cellStyle name="40% - Énfasis1 2 6 2 4 2 3" xfId="21976" xr:uid="{1D6715FA-1BC9-48C7-B538-F6BF5BF23DA5}"/>
    <cellStyle name="40% - Énfasis1 2 6 2 4 3" xfId="21977" xr:uid="{887DF758-425E-423A-991B-B184F1F91749}"/>
    <cellStyle name="40% - Énfasis1 2 6 2 4 3 2" xfId="21978" xr:uid="{6E71BDC2-62E5-4EF9-89B1-7D94458511DC}"/>
    <cellStyle name="40% - Énfasis1 2 6 2 4 4" xfId="21979" xr:uid="{717FA94D-4711-4E4E-A67C-F35DD8D1E130}"/>
    <cellStyle name="40% - Énfasis1 2 6 2 5" xfId="21980" xr:uid="{0B49D426-84B3-4C5E-B953-1AB21E2EEE01}"/>
    <cellStyle name="40% - Énfasis1 2 6 2 5 2" xfId="21981" xr:uid="{5E32B8FA-BD27-4C26-8232-36BFF7763EB4}"/>
    <cellStyle name="40% - Énfasis1 2 6 2 5 2 2" xfId="21982" xr:uid="{D3BE7ACE-5960-4E93-893D-D280473D07C4}"/>
    <cellStyle name="40% - Énfasis1 2 6 2 5 3" xfId="21983" xr:uid="{969652F3-4913-4058-AD25-A1202C8E15C7}"/>
    <cellStyle name="40% - Énfasis1 2 6 2 6" xfId="21984" xr:uid="{05869F6F-CD5E-41E2-8DBB-99D8E18C219A}"/>
    <cellStyle name="40% - Énfasis1 2 6 2 6 2" xfId="21985" xr:uid="{590B37E4-BA7D-416D-A56C-295AD0A5D969}"/>
    <cellStyle name="40% - Énfasis1 2 6 2 7" xfId="21986" xr:uid="{6567A864-AF25-4B42-BAD9-0588952A588A}"/>
    <cellStyle name="40% - Énfasis1 2 6 3" xfId="21987" xr:uid="{DBE7C43A-2D0F-4470-A7E2-91B9355ECF23}"/>
    <cellStyle name="40% - Énfasis1 2 6 3 2" xfId="21988" xr:uid="{42325B12-B120-44C5-ABE8-69567EA9157C}"/>
    <cellStyle name="40% - Énfasis1 2 6 3 2 2" xfId="21989" xr:uid="{4EDBCCF8-10C9-44DE-B9B8-05F4AC1DBC6A}"/>
    <cellStyle name="40% - Énfasis1 2 6 3 2 2 2" xfId="21990" xr:uid="{18E5072C-5CC4-4F70-8A98-065412EE59F6}"/>
    <cellStyle name="40% - Énfasis1 2 6 3 2 2 2 2" xfId="21991" xr:uid="{B2652C40-FA9A-4367-ACA9-36C905559BE5}"/>
    <cellStyle name="40% - Énfasis1 2 6 3 2 2 2 2 2" xfId="21992" xr:uid="{36265A9F-02CD-4729-BE36-4BF879362702}"/>
    <cellStyle name="40% - Énfasis1 2 6 3 2 2 2 3" xfId="21993" xr:uid="{519957CA-DF1F-4EF1-9FC8-4B2ABA50B0A1}"/>
    <cellStyle name="40% - Énfasis1 2 6 3 2 2 3" xfId="21994" xr:uid="{293ABA18-2DF3-49B2-81EA-4079B9B6910A}"/>
    <cellStyle name="40% - Énfasis1 2 6 3 2 2 3 2" xfId="21995" xr:uid="{5CCDBBDA-9B63-4E86-A8D5-2DEBE399E001}"/>
    <cellStyle name="40% - Énfasis1 2 6 3 2 2 4" xfId="21996" xr:uid="{8CDEC233-EE6D-4ABC-B672-36BF672D981E}"/>
    <cellStyle name="40% - Énfasis1 2 6 3 2 3" xfId="21997" xr:uid="{A7059E64-96F1-4B62-B2C1-C8E82E22949B}"/>
    <cellStyle name="40% - Énfasis1 2 6 3 2 3 2" xfId="21998" xr:uid="{E12D9099-5C9A-4E69-9384-471D3F72AF7A}"/>
    <cellStyle name="40% - Énfasis1 2 6 3 2 3 2 2" xfId="21999" xr:uid="{0F7B50D5-5840-44DE-BA74-CB3ADE99B73B}"/>
    <cellStyle name="40% - Énfasis1 2 6 3 2 3 3" xfId="22000" xr:uid="{31A4F7B7-15D2-4685-A8E5-103852F7B505}"/>
    <cellStyle name="40% - Énfasis1 2 6 3 2 4" xfId="22001" xr:uid="{877F4B43-2DBD-4C4F-8649-69BA12B09B91}"/>
    <cellStyle name="40% - Énfasis1 2 6 3 2 4 2" xfId="22002" xr:uid="{C6D5285A-C2B7-4293-B193-DD20C52C4BD3}"/>
    <cellStyle name="40% - Énfasis1 2 6 3 2 5" xfId="22003" xr:uid="{0FA4C774-9081-4C71-A554-44B0C0D7660A}"/>
    <cellStyle name="40% - Énfasis1 2 6 3 3" xfId="22004" xr:uid="{D081208E-5183-4CBC-9F81-06BFCA312434}"/>
    <cellStyle name="40% - Énfasis1 2 6 3 3 2" xfId="22005" xr:uid="{C317B68B-6FDB-4491-97FF-9F2DF5924C9D}"/>
    <cellStyle name="40% - Énfasis1 2 6 3 3 2 2" xfId="22006" xr:uid="{6ED510F1-0FBB-451D-A88B-4C028E92A814}"/>
    <cellStyle name="40% - Énfasis1 2 6 3 3 2 2 2" xfId="22007" xr:uid="{9DB84CE9-9E43-49A9-8D07-489B31C604B9}"/>
    <cellStyle name="40% - Énfasis1 2 6 3 3 2 3" xfId="22008" xr:uid="{FB970573-B9F6-41AE-AC77-3E826F7C5773}"/>
    <cellStyle name="40% - Énfasis1 2 6 3 3 3" xfId="22009" xr:uid="{2877E8B7-5238-457E-88FF-56ADA067DCD0}"/>
    <cellStyle name="40% - Énfasis1 2 6 3 3 3 2" xfId="22010" xr:uid="{39518FD2-4545-4867-B979-8DEB530FB55E}"/>
    <cellStyle name="40% - Énfasis1 2 6 3 3 4" xfId="22011" xr:uid="{92C2A5BA-5EA5-4A6D-9AFE-8CC901317664}"/>
    <cellStyle name="40% - Énfasis1 2 6 3 4" xfId="22012" xr:uid="{B5CFA3DD-922F-440F-AD86-2E69751583CE}"/>
    <cellStyle name="40% - Énfasis1 2 6 3 4 2" xfId="22013" xr:uid="{5860DEE6-AB43-48E5-B86E-92A640D1FC40}"/>
    <cellStyle name="40% - Énfasis1 2 6 3 4 2 2" xfId="22014" xr:uid="{815FE785-A4D8-4739-8175-3213C7292310}"/>
    <cellStyle name="40% - Énfasis1 2 6 3 4 3" xfId="22015" xr:uid="{2C0208E2-F38C-43C7-936D-824EAB7D7686}"/>
    <cellStyle name="40% - Énfasis1 2 6 3 5" xfId="22016" xr:uid="{380AE6E0-8EAE-45C8-A2AC-93A20AC6D4E6}"/>
    <cellStyle name="40% - Énfasis1 2 6 3 5 2" xfId="22017" xr:uid="{6AE6117A-88F5-43F5-83FF-1CC5B9F36BA9}"/>
    <cellStyle name="40% - Énfasis1 2 6 3 6" xfId="22018" xr:uid="{66A7F3B4-9D6C-478E-9750-57ACC0672B33}"/>
    <cellStyle name="40% - Énfasis1 2 6 4" xfId="22019" xr:uid="{E8313940-C468-4D4D-B286-79E8020F1938}"/>
    <cellStyle name="40% - Énfasis1 2 6 4 2" xfId="22020" xr:uid="{6C8E01E2-1B99-4F05-9ECA-EACEA964C305}"/>
    <cellStyle name="40% - Énfasis1 2 6 4 2 2" xfId="22021" xr:uid="{278B1DB6-010F-4A82-AF29-D155DF21A69C}"/>
    <cellStyle name="40% - Énfasis1 2 6 4 2 2 2" xfId="22022" xr:uid="{32CBD012-DBD6-45D8-9F1D-92C10088EFB7}"/>
    <cellStyle name="40% - Énfasis1 2 6 4 2 2 2 2" xfId="22023" xr:uid="{7D25C7BC-D5B5-409D-950C-292B9BDBD0C9}"/>
    <cellStyle name="40% - Énfasis1 2 6 4 2 2 3" xfId="22024" xr:uid="{37DB8E69-44A3-473B-AE43-7F3B42ECCB66}"/>
    <cellStyle name="40% - Énfasis1 2 6 4 2 3" xfId="22025" xr:uid="{69E3A333-3A7B-4087-92C2-29371F14BB66}"/>
    <cellStyle name="40% - Énfasis1 2 6 4 2 3 2" xfId="22026" xr:uid="{213839EC-EB26-49E7-BB68-E3420CA0A503}"/>
    <cellStyle name="40% - Énfasis1 2 6 4 2 4" xfId="22027" xr:uid="{6BA8840D-D86F-48A7-98C7-CAD23E829DA9}"/>
    <cellStyle name="40% - Énfasis1 2 6 4 3" xfId="22028" xr:uid="{91786626-0C62-489F-8298-5533CE184718}"/>
    <cellStyle name="40% - Énfasis1 2 6 4 3 2" xfId="22029" xr:uid="{20FC3997-1281-4BD0-99C7-3F9979F5ABE1}"/>
    <cellStyle name="40% - Énfasis1 2 6 4 3 2 2" xfId="22030" xr:uid="{62439E14-0089-4BB5-8776-FA8E20B5FA4B}"/>
    <cellStyle name="40% - Énfasis1 2 6 4 3 3" xfId="22031" xr:uid="{D053730A-6981-4821-BFC2-461C39A5D51E}"/>
    <cellStyle name="40% - Énfasis1 2 6 4 4" xfId="22032" xr:uid="{6FE824FC-0601-4440-B9B3-D24D63549699}"/>
    <cellStyle name="40% - Énfasis1 2 6 4 4 2" xfId="22033" xr:uid="{71B69209-C39A-4B81-B392-43AF046D9207}"/>
    <cellStyle name="40% - Énfasis1 2 6 4 5" xfId="22034" xr:uid="{B9C5DE33-4548-409F-8E86-AAB2D96C6833}"/>
    <cellStyle name="40% - Énfasis1 2 6 5" xfId="22035" xr:uid="{E1A70806-A4C2-403D-A52D-D6FFC31F4E2F}"/>
    <cellStyle name="40% - Énfasis1 2 6 5 2" xfId="22036" xr:uid="{7133ACEF-084B-4BEB-B53D-A453D847FC1B}"/>
    <cellStyle name="40% - Énfasis1 2 6 5 2 2" xfId="22037" xr:uid="{8EBACACA-76F1-4F43-83D9-FE6BD233CF07}"/>
    <cellStyle name="40% - Énfasis1 2 6 5 2 2 2" xfId="22038" xr:uid="{47FD6939-871A-43AB-9CD0-FC06FD0667EC}"/>
    <cellStyle name="40% - Énfasis1 2 6 5 2 3" xfId="22039" xr:uid="{EC3A3CB9-F782-4939-BB7A-DD369D8CDEF7}"/>
    <cellStyle name="40% - Énfasis1 2 6 5 3" xfId="22040" xr:uid="{CDB1117A-1F26-4E5F-954E-AF81CEDF4AA9}"/>
    <cellStyle name="40% - Énfasis1 2 6 5 3 2" xfId="22041" xr:uid="{DF009646-DB7E-4191-8BFF-138BD2C7390F}"/>
    <cellStyle name="40% - Énfasis1 2 6 5 4" xfId="22042" xr:uid="{DB454DD4-AEA3-4B54-B9C7-84512151127C}"/>
    <cellStyle name="40% - Énfasis1 2 6 6" xfId="22043" xr:uid="{34B16250-8539-4439-9F70-41B92F90E630}"/>
    <cellStyle name="40% - Énfasis1 2 6 6 2" xfId="22044" xr:uid="{8293DDDD-0715-4F19-9111-0C00614CC06C}"/>
    <cellStyle name="40% - Énfasis1 2 6 6 2 2" xfId="22045" xr:uid="{062D1BD2-F8C8-42AD-A395-FB69DA1F328C}"/>
    <cellStyle name="40% - Énfasis1 2 6 6 3" xfId="22046" xr:uid="{80C35795-3B55-408A-8F1A-F5E34D6CDB05}"/>
    <cellStyle name="40% - Énfasis1 2 6 7" xfId="22047" xr:uid="{3BC63460-EE7C-4B57-BA04-98F971861540}"/>
    <cellStyle name="40% - Énfasis1 2 6 7 2" xfId="22048" xr:uid="{3632B486-F384-4E31-8B94-86E46F9EA681}"/>
    <cellStyle name="40% - Énfasis1 2 6 8" xfId="22049" xr:uid="{03372FC1-8426-4BB5-B51E-6CE0917D0065}"/>
    <cellStyle name="40% - Énfasis1 2 7" xfId="22050" xr:uid="{F13BC9E4-4BCB-4661-A2D1-1AD729374D6E}"/>
    <cellStyle name="40% - Énfasis1 2 7 2" xfId="22051" xr:uid="{6D197AB0-195C-4987-B3C5-DC4E503928EF}"/>
    <cellStyle name="40% - Énfasis1 2 7 2 2" xfId="22052" xr:uid="{BD9E54E0-30CF-49B7-BBF1-1A323600E32F}"/>
    <cellStyle name="40% - Énfasis1 2 7 2 2 2" xfId="22053" xr:uid="{29535655-C0FD-4EE4-A0D9-55CE2ECAB633}"/>
    <cellStyle name="40% - Énfasis1 2 7 2 2 2 2" xfId="22054" xr:uid="{905C3184-F9E7-48A1-8D50-5BEB43FF95B1}"/>
    <cellStyle name="40% - Énfasis1 2 7 2 2 2 2 2" xfId="22055" xr:uid="{2F053400-1689-4CB6-AD37-D5E7350351C3}"/>
    <cellStyle name="40% - Énfasis1 2 7 2 2 2 2 2 2" xfId="22056" xr:uid="{29F09DB8-94D4-4A91-8355-8544A84FC49F}"/>
    <cellStyle name="40% - Énfasis1 2 7 2 2 2 2 2 2 2" xfId="22057" xr:uid="{E892744A-7809-4349-BB70-D69B70B8337F}"/>
    <cellStyle name="40% - Énfasis1 2 7 2 2 2 2 2 3" xfId="22058" xr:uid="{C12FBBA9-03E6-4C33-A7AF-50324A2CD00E}"/>
    <cellStyle name="40% - Énfasis1 2 7 2 2 2 2 3" xfId="22059" xr:uid="{BB4CF520-4212-4C5F-8D79-71FF116753CD}"/>
    <cellStyle name="40% - Énfasis1 2 7 2 2 2 2 3 2" xfId="22060" xr:uid="{34BC5360-6CCA-4C45-A58C-4E0FEE602CFA}"/>
    <cellStyle name="40% - Énfasis1 2 7 2 2 2 2 4" xfId="22061" xr:uid="{91E0E422-2020-4060-A44C-E084C18A325C}"/>
    <cellStyle name="40% - Énfasis1 2 7 2 2 2 3" xfId="22062" xr:uid="{CD4AC45C-7607-42ED-9EB3-1ADAAF6B623A}"/>
    <cellStyle name="40% - Énfasis1 2 7 2 2 2 3 2" xfId="22063" xr:uid="{9DD1D605-9B55-44A3-A449-D09524155CC0}"/>
    <cellStyle name="40% - Énfasis1 2 7 2 2 2 3 2 2" xfId="22064" xr:uid="{190C2A72-0EC3-4604-A91B-83ADBFC61ED0}"/>
    <cellStyle name="40% - Énfasis1 2 7 2 2 2 3 3" xfId="22065" xr:uid="{EEA7744D-024C-429E-A06A-AD3A64CD80FF}"/>
    <cellStyle name="40% - Énfasis1 2 7 2 2 2 4" xfId="22066" xr:uid="{66383CD0-AA09-4857-8EA8-0808D7765D8E}"/>
    <cellStyle name="40% - Énfasis1 2 7 2 2 2 4 2" xfId="22067" xr:uid="{9DE39E30-1D64-4723-978F-32B4C801B0E5}"/>
    <cellStyle name="40% - Énfasis1 2 7 2 2 2 5" xfId="22068" xr:uid="{BAA99EC0-233D-4FA4-BB6C-03EBDDED9EFB}"/>
    <cellStyle name="40% - Énfasis1 2 7 2 2 3" xfId="22069" xr:uid="{0EF33AA8-028C-477A-936B-F1361D374A2A}"/>
    <cellStyle name="40% - Énfasis1 2 7 2 2 3 2" xfId="22070" xr:uid="{0EB1260D-8298-4AAC-A8C2-9AB91249C968}"/>
    <cellStyle name="40% - Énfasis1 2 7 2 2 3 2 2" xfId="22071" xr:uid="{3C44991C-13C3-4C99-8DB5-5666EB9376CB}"/>
    <cellStyle name="40% - Énfasis1 2 7 2 2 3 2 2 2" xfId="22072" xr:uid="{02F42F95-9989-4B0C-8CE7-A7FF9A277DDA}"/>
    <cellStyle name="40% - Énfasis1 2 7 2 2 3 2 3" xfId="22073" xr:uid="{178B5F83-24E3-486B-BD8E-C81005D36118}"/>
    <cellStyle name="40% - Énfasis1 2 7 2 2 3 3" xfId="22074" xr:uid="{BD4EC05C-4F3E-421B-A959-987008CAC28A}"/>
    <cellStyle name="40% - Énfasis1 2 7 2 2 3 3 2" xfId="22075" xr:uid="{139DD277-9F83-48BA-859A-7FBD392A368E}"/>
    <cellStyle name="40% - Énfasis1 2 7 2 2 3 4" xfId="22076" xr:uid="{DF3C8B84-0DBF-4D6F-B548-F419EC996D9D}"/>
    <cellStyle name="40% - Énfasis1 2 7 2 2 4" xfId="22077" xr:uid="{6B5E22D8-4831-4696-8DC3-31121A1E1476}"/>
    <cellStyle name="40% - Énfasis1 2 7 2 2 4 2" xfId="22078" xr:uid="{1498FBCF-073B-44CB-BEAB-7037B4F93E1A}"/>
    <cellStyle name="40% - Énfasis1 2 7 2 2 4 2 2" xfId="22079" xr:uid="{CABB5498-826A-436E-8C58-4CB114F94FC3}"/>
    <cellStyle name="40% - Énfasis1 2 7 2 2 4 3" xfId="22080" xr:uid="{176359BD-B802-4E64-9CA5-1EA79DDFC00B}"/>
    <cellStyle name="40% - Énfasis1 2 7 2 2 5" xfId="22081" xr:uid="{C102A31B-4508-4D00-BF0D-ACDDDE3FAFCE}"/>
    <cellStyle name="40% - Énfasis1 2 7 2 2 5 2" xfId="22082" xr:uid="{3B4DD078-65C0-4E02-9A7B-8557250BC216}"/>
    <cellStyle name="40% - Énfasis1 2 7 2 2 6" xfId="22083" xr:uid="{8493D669-BB95-4D1D-8C09-3FA6406352C4}"/>
    <cellStyle name="40% - Énfasis1 2 7 2 3" xfId="22084" xr:uid="{8D3CBBFB-73B5-4DBA-9073-C59E8634BF7F}"/>
    <cellStyle name="40% - Énfasis1 2 7 2 3 2" xfId="22085" xr:uid="{C0FF7818-16BA-4BB5-AFF1-91A07818D7D1}"/>
    <cellStyle name="40% - Énfasis1 2 7 2 3 2 2" xfId="22086" xr:uid="{5A285C2A-32E3-47F7-870D-055BB8CC112A}"/>
    <cellStyle name="40% - Énfasis1 2 7 2 3 2 2 2" xfId="22087" xr:uid="{AFF883E6-5B87-4374-ADE4-AC607723ACC7}"/>
    <cellStyle name="40% - Énfasis1 2 7 2 3 2 2 2 2" xfId="22088" xr:uid="{333796B6-6A92-426B-9998-73FFA217603F}"/>
    <cellStyle name="40% - Énfasis1 2 7 2 3 2 2 3" xfId="22089" xr:uid="{51F8CBB5-7771-4B02-8503-C2947319B7BA}"/>
    <cellStyle name="40% - Énfasis1 2 7 2 3 2 3" xfId="22090" xr:uid="{B5B02414-A399-4E62-859C-99C1631DE1B4}"/>
    <cellStyle name="40% - Énfasis1 2 7 2 3 2 3 2" xfId="22091" xr:uid="{6A04482F-13A2-477A-9967-F49396DBDCED}"/>
    <cellStyle name="40% - Énfasis1 2 7 2 3 2 4" xfId="22092" xr:uid="{653136B6-A86D-4C3E-8644-9907CD780698}"/>
    <cellStyle name="40% - Énfasis1 2 7 2 3 3" xfId="22093" xr:uid="{121F2E8B-6064-4194-A19A-EDAD89F36AB6}"/>
    <cellStyle name="40% - Énfasis1 2 7 2 3 3 2" xfId="22094" xr:uid="{83209DF2-E4A4-4C4B-9D6A-34A66AD6789F}"/>
    <cellStyle name="40% - Énfasis1 2 7 2 3 3 2 2" xfId="22095" xr:uid="{5628F88D-F7C5-45D2-9A51-26D6045499AD}"/>
    <cellStyle name="40% - Énfasis1 2 7 2 3 3 3" xfId="22096" xr:uid="{504C3A06-3480-41E7-BCC8-6262A7634FDE}"/>
    <cellStyle name="40% - Énfasis1 2 7 2 3 4" xfId="22097" xr:uid="{933E18A0-3B45-40EE-99DB-0B004C488451}"/>
    <cellStyle name="40% - Énfasis1 2 7 2 3 4 2" xfId="22098" xr:uid="{7B9F3BD3-A20B-4D2C-9304-5E13806A7C6D}"/>
    <cellStyle name="40% - Énfasis1 2 7 2 3 5" xfId="22099" xr:uid="{E0FC48E0-2D40-4A4C-BB94-B9A0AE8A27D6}"/>
    <cellStyle name="40% - Énfasis1 2 7 2 4" xfId="22100" xr:uid="{C0E5F922-A044-4E4F-AC62-FF57184B1536}"/>
    <cellStyle name="40% - Énfasis1 2 7 2 4 2" xfId="22101" xr:uid="{FD1B5852-F764-4890-A387-C0C864D64E61}"/>
    <cellStyle name="40% - Énfasis1 2 7 2 4 2 2" xfId="22102" xr:uid="{B6912187-1427-4A77-A331-014F360DC22D}"/>
    <cellStyle name="40% - Énfasis1 2 7 2 4 2 2 2" xfId="22103" xr:uid="{6CD3FBC1-6B96-478F-8910-AABF59B715BF}"/>
    <cellStyle name="40% - Énfasis1 2 7 2 4 2 3" xfId="22104" xr:uid="{D4BE80A3-23C0-45C2-8275-2C42DB8ABF8F}"/>
    <cellStyle name="40% - Énfasis1 2 7 2 4 3" xfId="22105" xr:uid="{15A6CB1C-E07A-4494-81C4-F1406D74BAA7}"/>
    <cellStyle name="40% - Énfasis1 2 7 2 4 3 2" xfId="22106" xr:uid="{78A677DA-FEEC-4582-BEFC-745091A336D3}"/>
    <cellStyle name="40% - Énfasis1 2 7 2 4 4" xfId="22107" xr:uid="{D34410FC-19F2-4A2F-8C25-CC50068592BB}"/>
    <cellStyle name="40% - Énfasis1 2 7 2 5" xfId="22108" xr:uid="{B4926B13-7605-4C9D-918D-E7D55605E410}"/>
    <cellStyle name="40% - Énfasis1 2 7 2 5 2" xfId="22109" xr:uid="{C86AD8AE-B07E-4BED-9055-D4A0ECE95DE0}"/>
    <cellStyle name="40% - Énfasis1 2 7 2 5 2 2" xfId="22110" xr:uid="{ED54365B-1C11-4904-B4EE-0056DF7DCAAF}"/>
    <cellStyle name="40% - Énfasis1 2 7 2 5 3" xfId="22111" xr:uid="{59A547D9-E0BE-4493-A067-A17934194988}"/>
    <cellStyle name="40% - Énfasis1 2 7 2 6" xfId="22112" xr:uid="{622FB8BE-D741-4B15-9AFB-4E814EF155D5}"/>
    <cellStyle name="40% - Énfasis1 2 7 2 6 2" xfId="22113" xr:uid="{A08D9FFC-9929-4B1F-AFC7-FC3A378533D4}"/>
    <cellStyle name="40% - Énfasis1 2 7 2 7" xfId="22114" xr:uid="{D78B7E12-642C-4DF3-8EC6-4B7C0716A065}"/>
    <cellStyle name="40% - Énfasis1 2 7 3" xfId="22115" xr:uid="{098C0C19-06B4-4342-805A-2F2981492559}"/>
    <cellStyle name="40% - Énfasis1 2 7 3 2" xfId="22116" xr:uid="{2C382315-0ED3-4616-8E2E-0C62E8DB6568}"/>
    <cellStyle name="40% - Énfasis1 2 7 3 2 2" xfId="22117" xr:uid="{417A269E-F5E4-46CE-A248-552BEFF2008E}"/>
    <cellStyle name="40% - Énfasis1 2 7 3 2 2 2" xfId="22118" xr:uid="{8C4CFF02-753A-4738-9773-95B82BC98726}"/>
    <cellStyle name="40% - Énfasis1 2 7 3 2 2 2 2" xfId="22119" xr:uid="{8F325D94-A2FB-459F-A222-B2B7F5777E08}"/>
    <cellStyle name="40% - Énfasis1 2 7 3 2 2 2 2 2" xfId="22120" xr:uid="{152DE8D3-03A7-45EC-8265-69FE0F9FCDBB}"/>
    <cellStyle name="40% - Énfasis1 2 7 3 2 2 2 3" xfId="22121" xr:uid="{E65C7362-D58D-4131-91E6-5CE8283F5616}"/>
    <cellStyle name="40% - Énfasis1 2 7 3 2 2 3" xfId="22122" xr:uid="{27C2FBAE-2E25-4FF0-AF1F-A67267C00BF3}"/>
    <cellStyle name="40% - Énfasis1 2 7 3 2 2 3 2" xfId="22123" xr:uid="{AB594C47-BB25-4A14-A90E-02E9B60B71C2}"/>
    <cellStyle name="40% - Énfasis1 2 7 3 2 2 4" xfId="22124" xr:uid="{077EC0BD-624D-46F1-A4E7-9879B59A5D72}"/>
    <cellStyle name="40% - Énfasis1 2 7 3 2 3" xfId="22125" xr:uid="{FF35E3D0-0E74-4FED-A69B-51B7C426BD5E}"/>
    <cellStyle name="40% - Énfasis1 2 7 3 2 3 2" xfId="22126" xr:uid="{6440D975-7F24-4758-9DCB-172919518645}"/>
    <cellStyle name="40% - Énfasis1 2 7 3 2 3 2 2" xfId="22127" xr:uid="{A3F77AC1-8250-44A4-8F26-D0681B148395}"/>
    <cellStyle name="40% - Énfasis1 2 7 3 2 3 3" xfId="22128" xr:uid="{1D224D87-A3A9-4654-B4CA-6B0D033459A8}"/>
    <cellStyle name="40% - Énfasis1 2 7 3 2 4" xfId="22129" xr:uid="{86E1C6F6-6E50-47E2-9D4A-82D6A3FB991E}"/>
    <cellStyle name="40% - Énfasis1 2 7 3 2 4 2" xfId="22130" xr:uid="{90976A11-44FB-4D67-BD1B-0397F9C6C68D}"/>
    <cellStyle name="40% - Énfasis1 2 7 3 2 5" xfId="22131" xr:uid="{AEF83BE2-DB5B-4E81-B8CA-F8066A3FB7BD}"/>
    <cellStyle name="40% - Énfasis1 2 7 3 3" xfId="22132" xr:uid="{995437C7-673E-4370-A813-EDF118604E6D}"/>
    <cellStyle name="40% - Énfasis1 2 7 3 3 2" xfId="22133" xr:uid="{5BA31905-01F3-4463-B692-5D430133E13B}"/>
    <cellStyle name="40% - Énfasis1 2 7 3 3 2 2" xfId="22134" xr:uid="{55D8CC46-CAEE-437C-BDB0-2DA78028A57A}"/>
    <cellStyle name="40% - Énfasis1 2 7 3 3 2 2 2" xfId="22135" xr:uid="{FD325016-D27C-4087-A894-AC325FDABB3D}"/>
    <cellStyle name="40% - Énfasis1 2 7 3 3 2 3" xfId="22136" xr:uid="{EAB1BA7C-5F1C-428C-A84B-3BAC489FFBCD}"/>
    <cellStyle name="40% - Énfasis1 2 7 3 3 3" xfId="22137" xr:uid="{B646901D-137D-40FF-94AC-53D9706B58B9}"/>
    <cellStyle name="40% - Énfasis1 2 7 3 3 3 2" xfId="22138" xr:uid="{2F60D3B1-D546-4B1A-9ECA-7983D0EB474F}"/>
    <cellStyle name="40% - Énfasis1 2 7 3 3 4" xfId="22139" xr:uid="{3CDC0470-8B4B-4F70-AFFF-EF2DEFED7937}"/>
    <cellStyle name="40% - Énfasis1 2 7 3 4" xfId="22140" xr:uid="{F5A79EFE-125D-4D04-833A-B57735A8C0BE}"/>
    <cellStyle name="40% - Énfasis1 2 7 3 4 2" xfId="22141" xr:uid="{5BAD3D61-748E-4EC4-9771-C4DEF4CA6DB9}"/>
    <cellStyle name="40% - Énfasis1 2 7 3 4 2 2" xfId="22142" xr:uid="{DCFA72D6-E6D3-435D-8D03-56D1C21B957F}"/>
    <cellStyle name="40% - Énfasis1 2 7 3 4 3" xfId="22143" xr:uid="{92A4D460-1FCC-43EC-8434-1AD36C218270}"/>
    <cellStyle name="40% - Énfasis1 2 7 3 5" xfId="22144" xr:uid="{7BE41A88-F49B-4683-8EE7-78C17D258FE5}"/>
    <cellStyle name="40% - Énfasis1 2 7 3 5 2" xfId="22145" xr:uid="{2F4956FA-5B2A-49F7-8A8C-AB92661A7673}"/>
    <cellStyle name="40% - Énfasis1 2 7 3 6" xfId="22146" xr:uid="{BBE62329-76B5-4D7A-A4BB-DFD69F22FA1D}"/>
    <cellStyle name="40% - Énfasis1 2 7 4" xfId="22147" xr:uid="{B41DBFB2-7B0B-4992-A4AF-6095AD165661}"/>
    <cellStyle name="40% - Énfasis1 2 7 4 2" xfId="22148" xr:uid="{B1F15081-6F2F-4F88-AB60-927FD704FF68}"/>
    <cellStyle name="40% - Énfasis1 2 7 4 2 2" xfId="22149" xr:uid="{C4E9A55C-B8EE-4BFB-81D7-0719D2B332DC}"/>
    <cellStyle name="40% - Énfasis1 2 7 4 2 2 2" xfId="22150" xr:uid="{0ABCA869-ED98-47C2-854F-5AED1EC2C822}"/>
    <cellStyle name="40% - Énfasis1 2 7 4 2 2 2 2" xfId="22151" xr:uid="{D3F2F147-8DB0-4DA9-BFE0-9F2FE8696045}"/>
    <cellStyle name="40% - Énfasis1 2 7 4 2 2 3" xfId="22152" xr:uid="{45C3B484-551B-45FE-8B03-BE75AE95C92B}"/>
    <cellStyle name="40% - Énfasis1 2 7 4 2 3" xfId="22153" xr:uid="{E1044769-DB64-413B-94DE-06FE33EC81A7}"/>
    <cellStyle name="40% - Énfasis1 2 7 4 2 3 2" xfId="22154" xr:uid="{02BC2EA5-8BA3-4FDE-9DDB-DBA3BE38970F}"/>
    <cellStyle name="40% - Énfasis1 2 7 4 2 4" xfId="22155" xr:uid="{09FA7E27-2717-429B-84B8-FA261EBFCA74}"/>
    <cellStyle name="40% - Énfasis1 2 7 4 3" xfId="22156" xr:uid="{C8011538-AB6E-464A-A562-4853C2809B78}"/>
    <cellStyle name="40% - Énfasis1 2 7 4 3 2" xfId="22157" xr:uid="{38FD2CF9-9622-43D6-AF4B-D49388720861}"/>
    <cellStyle name="40% - Énfasis1 2 7 4 3 2 2" xfId="22158" xr:uid="{15943CA1-82AE-459E-9CCF-2932F5673813}"/>
    <cellStyle name="40% - Énfasis1 2 7 4 3 3" xfId="22159" xr:uid="{F88DAA57-4354-498C-AA85-3406531723FF}"/>
    <cellStyle name="40% - Énfasis1 2 7 4 4" xfId="22160" xr:uid="{27BE701F-7560-440C-AFF1-23A6127BE193}"/>
    <cellStyle name="40% - Énfasis1 2 7 4 4 2" xfId="22161" xr:uid="{C33C8DDF-B13C-493D-9F2C-23E920B3EA4F}"/>
    <cellStyle name="40% - Énfasis1 2 7 4 5" xfId="22162" xr:uid="{6E17A0D0-C1B3-4BA6-973A-59F5BB866338}"/>
    <cellStyle name="40% - Énfasis1 2 7 5" xfId="22163" xr:uid="{A8B0263B-3929-4E47-9DBE-F63AA5C69CC0}"/>
    <cellStyle name="40% - Énfasis1 2 7 5 2" xfId="22164" xr:uid="{5C819348-2523-46FF-B34F-8079660C0208}"/>
    <cellStyle name="40% - Énfasis1 2 7 5 2 2" xfId="22165" xr:uid="{2F4FB073-355F-4FF5-AACB-21408A96E8F9}"/>
    <cellStyle name="40% - Énfasis1 2 7 5 2 2 2" xfId="22166" xr:uid="{1A793B87-B370-49F3-8C20-21F4CFFB4F18}"/>
    <cellStyle name="40% - Énfasis1 2 7 5 2 3" xfId="22167" xr:uid="{A47F676E-B3DD-49AB-A281-058628536CE2}"/>
    <cellStyle name="40% - Énfasis1 2 7 5 3" xfId="22168" xr:uid="{B7848379-1B08-4669-A79A-03A5586A0C48}"/>
    <cellStyle name="40% - Énfasis1 2 7 5 3 2" xfId="22169" xr:uid="{2B5C910E-4EEE-4636-9F56-41B3702BF5C1}"/>
    <cellStyle name="40% - Énfasis1 2 7 5 4" xfId="22170" xr:uid="{EB95A204-59FE-44CC-8F5F-6C0DE91C549D}"/>
    <cellStyle name="40% - Énfasis1 2 7 6" xfId="22171" xr:uid="{1C2CDA6C-83AD-4FD0-86D0-F4F49683E242}"/>
    <cellStyle name="40% - Énfasis1 2 7 6 2" xfId="22172" xr:uid="{5288F94E-849A-42DE-81CA-205C0E30B15F}"/>
    <cellStyle name="40% - Énfasis1 2 7 6 2 2" xfId="22173" xr:uid="{7675F4A1-C8DA-4CEB-ABFD-B9E87D257762}"/>
    <cellStyle name="40% - Énfasis1 2 7 6 3" xfId="22174" xr:uid="{9907BE5A-BD91-474B-AC26-449392C667F7}"/>
    <cellStyle name="40% - Énfasis1 2 7 7" xfId="22175" xr:uid="{CD4E8F25-B160-485E-814E-F9991B91B1FE}"/>
    <cellStyle name="40% - Énfasis1 2 7 7 2" xfId="22176" xr:uid="{92BA28C4-28FE-458A-98A4-FEC1F4AD31FC}"/>
    <cellStyle name="40% - Énfasis1 2 7 8" xfId="22177" xr:uid="{8ADF560A-9395-46D1-A660-0333B9267962}"/>
    <cellStyle name="40% - Énfasis1 2 8" xfId="22178" xr:uid="{FB775C0D-651F-4931-92B7-61FD39936A25}"/>
    <cellStyle name="40% - Énfasis1 2 8 2" xfId="22179" xr:uid="{FF7AAEB8-2A73-461B-8C4B-D4CA4B7B346B}"/>
    <cellStyle name="40% - Énfasis1 2 8 2 2" xfId="22180" xr:uid="{81811443-AAAE-4491-BBAA-C734DF6B06FB}"/>
    <cellStyle name="40% - Énfasis1 2 8 2 2 2" xfId="22181" xr:uid="{8D5E4CB6-5B68-43C8-8A0F-B66EFC7192A1}"/>
    <cellStyle name="40% - Énfasis1 2 8 2 2 2 2" xfId="22182" xr:uid="{E675A7C0-291A-466E-BFFE-487FBC49BDEF}"/>
    <cellStyle name="40% - Énfasis1 2 8 2 2 2 2 2" xfId="22183" xr:uid="{6B5D5CEA-B990-4800-99A1-AFE6D8B347AE}"/>
    <cellStyle name="40% - Énfasis1 2 8 2 2 2 2 2 2" xfId="22184" xr:uid="{0BA53169-478E-4A05-85D5-933C3A175CA0}"/>
    <cellStyle name="40% - Énfasis1 2 8 2 2 2 2 2 2 2" xfId="22185" xr:uid="{E762363F-A777-4AA3-B218-FA0B23FBC9F4}"/>
    <cellStyle name="40% - Énfasis1 2 8 2 2 2 2 2 3" xfId="22186" xr:uid="{3953FBB4-E3F1-4701-9194-44E398525CD8}"/>
    <cellStyle name="40% - Énfasis1 2 8 2 2 2 2 3" xfId="22187" xr:uid="{B6159C8D-98B9-48FA-98F9-B308279ACE6B}"/>
    <cellStyle name="40% - Énfasis1 2 8 2 2 2 2 3 2" xfId="22188" xr:uid="{AC2BA8EA-E575-4545-AD52-2E2EC281101F}"/>
    <cellStyle name="40% - Énfasis1 2 8 2 2 2 2 4" xfId="22189" xr:uid="{7F1CCFC3-CCDB-4681-829F-EC83AB327728}"/>
    <cellStyle name="40% - Énfasis1 2 8 2 2 2 3" xfId="22190" xr:uid="{4C925229-C3E5-4532-BC85-DEC940A2A9F1}"/>
    <cellStyle name="40% - Énfasis1 2 8 2 2 2 3 2" xfId="22191" xr:uid="{5570518F-B305-4F4F-BAE9-7017C6B5D0F6}"/>
    <cellStyle name="40% - Énfasis1 2 8 2 2 2 3 2 2" xfId="22192" xr:uid="{C5F23315-9090-461E-BE94-FEC2F412CC18}"/>
    <cellStyle name="40% - Énfasis1 2 8 2 2 2 3 3" xfId="22193" xr:uid="{A07F8A62-C4B3-4E47-A7CC-C0EBEB15A168}"/>
    <cellStyle name="40% - Énfasis1 2 8 2 2 2 4" xfId="22194" xr:uid="{35470733-D226-496E-BB14-02D368281466}"/>
    <cellStyle name="40% - Énfasis1 2 8 2 2 2 4 2" xfId="22195" xr:uid="{3E7C281E-D016-41DF-894C-A0E5BC479AF1}"/>
    <cellStyle name="40% - Énfasis1 2 8 2 2 2 5" xfId="22196" xr:uid="{5CDC241D-B328-4D21-A8B5-2A4E172F33A4}"/>
    <cellStyle name="40% - Énfasis1 2 8 2 2 3" xfId="22197" xr:uid="{B9144187-1CD6-4A6D-A7AF-1EA055DC743E}"/>
    <cellStyle name="40% - Énfasis1 2 8 2 2 3 2" xfId="22198" xr:uid="{F8325A13-4AA4-441C-B1A5-C3F9EE0623F4}"/>
    <cellStyle name="40% - Énfasis1 2 8 2 2 3 2 2" xfId="22199" xr:uid="{246219EA-314A-4150-BE7B-2FBBF7F2C0FD}"/>
    <cellStyle name="40% - Énfasis1 2 8 2 2 3 2 2 2" xfId="22200" xr:uid="{26CE7F7C-F853-4323-9CF3-80615784BB9A}"/>
    <cellStyle name="40% - Énfasis1 2 8 2 2 3 2 3" xfId="22201" xr:uid="{0A0731D5-57FC-4985-99F2-F57EDCA11373}"/>
    <cellStyle name="40% - Énfasis1 2 8 2 2 3 3" xfId="22202" xr:uid="{F52DD64F-4A7B-41EE-BA24-EA00E38E52A9}"/>
    <cellStyle name="40% - Énfasis1 2 8 2 2 3 3 2" xfId="22203" xr:uid="{A6ABB153-21F2-4101-9E3E-8C18CC440FBE}"/>
    <cellStyle name="40% - Énfasis1 2 8 2 2 3 4" xfId="22204" xr:uid="{0231A43D-AAE5-4A09-AA75-CE174B4EAF93}"/>
    <cellStyle name="40% - Énfasis1 2 8 2 2 4" xfId="22205" xr:uid="{6389D249-B6F5-4DAB-8970-1A941ED0EE52}"/>
    <cellStyle name="40% - Énfasis1 2 8 2 2 4 2" xfId="22206" xr:uid="{3C60452D-9D4B-45EA-A916-CB91C1374796}"/>
    <cellStyle name="40% - Énfasis1 2 8 2 2 4 2 2" xfId="22207" xr:uid="{CE92C19B-89B6-44B2-97BB-CA9FF78996E2}"/>
    <cellStyle name="40% - Énfasis1 2 8 2 2 4 3" xfId="22208" xr:uid="{105CB253-1D5B-44D0-A55F-0B16A7A51A7F}"/>
    <cellStyle name="40% - Énfasis1 2 8 2 2 5" xfId="22209" xr:uid="{28A830C5-B750-430C-A905-67BAE44DBD98}"/>
    <cellStyle name="40% - Énfasis1 2 8 2 2 5 2" xfId="22210" xr:uid="{4031DD00-BCDD-49DE-AE70-64BD2F06F444}"/>
    <cellStyle name="40% - Énfasis1 2 8 2 2 6" xfId="22211" xr:uid="{30E482C7-653A-49AC-A3F8-A8939C8C7A1F}"/>
    <cellStyle name="40% - Énfasis1 2 8 2 3" xfId="22212" xr:uid="{128F5047-D0D8-4110-ADDA-3F9A6E06B067}"/>
    <cellStyle name="40% - Énfasis1 2 8 2 3 2" xfId="22213" xr:uid="{46FF2FDD-8CF2-456F-BE3A-2620FA0547ED}"/>
    <cellStyle name="40% - Énfasis1 2 8 2 3 2 2" xfId="22214" xr:uid="{376CBEFE-A52F-4D9D-BD74-4057CE3E383B}"/>
    <cellStyle name="40% - Énfasis1 2 8 2 3 2 2 2" xfId="22215" xr:uid="{7C22549F-4EDA-46C9-A538-AA07F8382E8D}"/>
    <cellStyle name="40% - Énfasis1 2 8 2 3 2 2 2 2" xfId="22216" xr:uid="{39E0919A-F5DA-4CC6-8A54-0E99039A6666}"/>
    <cellStyle name="40% - Énfasis1 2 8 2 3 2 2 3" xfId="22217" xr:uid="{AE934798-C49B-4627-ACB5-0D0B0AE2CC6E}"/>
    <cellStyle name="40% - Énfasis1 2 8 2 3 2 3" xfId="22218" xr:uid="{420BACD1-C703-4245-AF70-2AD488121855}"/>
    <cellStyle name="40% - Énfasis1 2 8 2 3 2 3 2" xfId="22219" xr:uid="{982A9D9B-A7DB-4DCF-86AF-F57EE5962412}"/>
    <cellStyle name="40% - Énfasis1 2 8 2 3 2 4" xfId="22220" xr:uid="{73C1C587-186B-4967-A6B5-FC05BE444B2A}"/>
    <cellStyle name="40% - Énfasis1 2 8 2 3 3" xfId="22221" xr:uid="{F3A1387C-FA8E-49B0-BEFD-2B5418FB33DC}"/>
    <cellStyle name="40% - Énfasis1 2 8 2 3 3 2" xfId="22222" xr:uid="{E2B5B9F2-2003-4C67-A974-B2658D262F64}"/>
    <cellStyle name="40% - Énfasis1 2 8 2 3 3 2 2" xfId="22223" xr:uid="{FE632D98-D2DA-48C3-9A77-176A350F0403}"/>
    <cellStyle name="40% - Énfasis1 2 8 2 3 3 3" xfId="22224" xr:uid="{41CC38FF-F9A1-41EA-A024-43EBE546A9A7}"/>
    <cellStyle name="40% - Énfasis1 2 8 2 3 4" xfId="22225" xr:uid="{450CDDDD-52C5-4EB4-8626-D942347BF2E4}"/>
    <cellStyle name="40% - Énfasis1 2 8 2 3 4 2" xfId="22226" xr:uid="{94376B78-098B-4935-A4AA-0690BFD8150A}"/>
    <cellStyle name="40% - Énfasis1 2 8 2 3 5" xfId="22227" xr:uid="{48BCDE9A-6F46-4534-9E30-F41969258D69}"/>
    <cellStyle name="40% - Énfasis1 2 8 2 4" xfId="22228" xr:uid="{D4191047-333E-463F-B559-3C8357A80489}"/>
    <cellStyle name="40% - Énfasis1 2 8 2 4 2" xfId="22229" xr:uid="{10FC59DD-A432-4DBC-96F6-385EBA35B463}"/>
    <cellStyle name="40% - Énfasis1 2 8 2 4 2 2" xfId="22230" xr:uid="{9A611A9C-9EB3-4E84-80FA-2F44A3C22D91}"/>
    <cellStyle name="40% - Énfasis1 2 8 2 4 2 2 2" xfId="22231" xr:uid="{E299F4D1-27F0-4D74-8E17-E05C4BD9A4B0}"/>
    <cellStyle name="40% - Énfasis1 2 8 2 4 2 3" xfId="22232" xr:uid="{93B04572-E143-452E-89C2-57A0541028FB}"/>
    <cellStyle name="40% - Énfasis1 2 8 2 4 3" xfId="22233" xr:uid="{86CD4566-A8AC-4D1A-95CA-8F062EA35B26}"/>
    <cellStyle name="40% - Énfasis1 2 8 2 4 3 2" xfId="22234" xr:uid="{D08BCC72-A7BD-469A-A654-37377BD433A3}"/>
    <cellStyle name="40% - Énfasis1 2 8 2 4 4" xfId="22235" xr:uid="{59671178-5311-42B8-A550-D7409B2DA180}"/>
    <cellStyle name="40% - Énfasis1 2 8 2 5" xfId="22236" xr:uid="{C9A54294-F13C-46A3-9EF6-3BC139C97A7A}"/>
    <cellStyle name="40% - Énfasis1 2 8 2 5 2" xfId="22237" xr:uid="{53549D1E-29BA-445B-AD84-64B94B81F511}"/>
    <cellStyle name="40% - Énfasis1 2 8 2 5 2 2" xfId="22238" xr:uid="{48F0BBB0-BA51-4964-93B9-202CBFE8CFB5}"/>
    <cellStyle name="40% - Énfasis1 2 8 2 5 3" xfId="22239" xr:uid="{A677189B-4A24-419A-A029-803D03689782}"/>
    <cellStyle name="40% - Énfasis1 2 8 2 6" xfId="22240" xr:uid="{D2C931D2-0151-4D7F-B828-7E7254077CE9}"/>
    <cellStyle name="40% - Énfasis1 2 8 2 6 2" xfId="22241" xr:uid="{928E9F1B-586B-4EC3-B9F7-D836F8155171}"/>
    <cellStyle name="40% - Énfasis1 2 8 2 7" xfId="22242" xr:uid="{4890C0B4-6E3B-418C-90FD-E0B1F0AECDC5}"/>
    <cellStyle name="40% - Énfasis1 2 8 3" xfId="22243" xr:uid="{BE4D25FE-F3E4-42E2-98DB-076CC1FACF57}"/>
    <cellStyle name="40% - Énfasis1 2 8 3 2" xfId="22244" xr:uid="{583577AE-6E62-4233-A5F4-D1EEECCACD10}"/>
    <cellStyle name="40% - Énfasis1 2 8 3 2 2" xfId="22245" xr:uid="{A60D8953-6C95-4422-9DDD-07D13E7E3F21}"/>
    <cellStyle name="40% - Énfasis1 2 8 3 2 2 2" xfId="22246" xr:uid="{04BE84EF-09AA-4A7E-A8FB-A884A2AA16D0}"/>
    <cellStyle name="40% - Énfasis1 2 8 3 2 2 2 2" xfId="22247" xr:uid="{D2E42DB7-616B-403A-A6B1-9576D6B597AE}"/>
    <cellStyle name="40% - Énfasis1 2 8 3 2 2 2 2 2" xfId="22248" xr:uid="{582E33CB-E740-4E8B-A808-E0A595E39A41}"/>
    <cellStyle name="40% - Énfasis1 2 8 3 2 2 2 3" xfId="22249" xr:uid="{15FBF700-671F-4433-B156-946C60171F86}"/>
    <cellStyle name="40% - Énfasis1 2 8 3 2 2 3" xfId="22250" xr:uid="{A1B73FCE-4964-452F-82A7-E1B954F28932}"/>
    <cellStyle name="40% - Énfasis1 2 8 3 2 2 3 2" xfId="22251" xr:uid="{F1804738-CDEE-4035-92CB-02831A44CA37}"/>
    <cellStyle name="40% - Énfasis1 2 8 3 2 2 4" xfId="22252" xr:uid="{2E2B1F1F-565E-4783-BD81-ACE1BE2E3003}"/>
    <cellStyle name="40% - Énfasis1 2 8 3 2 3" xfId="22253" xr:uid="{AC14D5A4-CB2C-4362-B1CA-23415BE4EC04}"/>
    <cellStyle name="40% - Énfasis1 2 8 3 2 3 2" xfId="22254" xr:uid="{C1CF5C18-1017-490A-BEDC-A9E063DDE724}"/>
    <cellStyle name="40% - Énfasis1 2 8 3 2 3 2 2" xfId="22255" xr:uid="{1F7C4073-4392-4DDB-B0CB-5BD449EEF34A}"/>
    <cellStyle name="40% - Énfasis1 2 8 3 2 3 3" xfId="22256" xr:uid="{DDF065E3-59F3-40BD-8E92-CB4AB42499B5}"/>
    <cellStyle name="40% - Énfasis1 2 8 3 2 4" xfId="22257" xr:uid="{62435646-5563-4C51-B7E9-8B1602E3B8B5}"/>
    <cellStyle name="40% - Énfasis1 2 8 3 2 4 2" xfId="22258" xr:uid="{FCEE325D-C769-42A1-9714-26798585471D}"/>
    <cellStyle name="40% - Énfasis1 2 8 3 2 5" xfId="22259" xr:uid="{EFE60CC2-6812-4841-B049-EE9D20296EA8}"/>
    <cellStyle name="40% - Énfasis1 2 8 3 3" xfId="22260" xr:uid="{1F318CFB-D315-4B22-A9F2-7D2FFFBCE96B}"/>
    <cellStyle name="40% - Énfasis1 2 8 3 3 2" xfId="22261" xr:uid="{6481680D-F223-4E3C-8A23-E4ACD24E03D0}"/>
    <cellStyle name="40% - Énfasis1 2 8 3 3 2 2" xfId="22262" xr:uid="{3966CAAF-769F-414E-A399-2F6FF27BC3BB}"/>
    <cellStyle name="40% - Énfasis1 2 8 3 3 2 2 2" xfId="22263" xr:uid="{D81C7F08-9871-4997-95A3-EDFEC58082D1}"/>
    <cellStyle name="40% - Énfasis1 2 8 3 3 2 3" xfId="22264" xr:uid="{DB9949E4-AEE7-4B17-873D-1ACA7B0CD49E}"/>
    <cellStyle name="40% - Énfasis1 2 8 3 3 3" xfId="22265" xr:uid="{DA947C12-F50E-40FA-8F9D-9332675077CE}"/>
    <cellStyle name="40% - Énfasis1 2 8 3 3 3 2" xfId="22266" xr:uid="{7B1C5BB5-BF38-46C3-A2EB-4E6C28E180B1}"/>
    <cellStyle name="40% - Énfasis1 2 8 3 3 4" xfId="22267" xr:uid="{529A02F8-FF8A-40E9-A55B-9CB12E48996B}"/>
    <cellStyle name="40% - Énfasis1 2 8 3 4" xfId="22268" xr:uid="{98C0D97C-09BF-4974-864C-F8624F8B6FF9}"/>
    <cellStyle name="40% - Énfasis1 2 8 3 4 2" xfId="22269" xr:uid="{E13ACFED-7199-4DDF-9BC2-D4B2FB241D8E}"/>
    <cellStyle name="40% - Énfasis1 2 8 3 4 2 2" xfId="22270" xr:uid="{6FB4639F-45D1-4D50-B44C-6824CD1F9E03}"/>
    <cellStyle name="40% - Énfasis1 2 8 3 4 3" xfId="22271" xr:uid="{257FB87E-4754-4806-A2D8-5D475E06E3D0}"/>
    <cellStyle name="40% - Énfasis1 2 8 3 5" xfId="22272" xr:uid="{42E73F49-39B5-46E4-BB4C-63D8344C28AA}"/>
    <cellStyle name="40% - Énfasis1 2 8 3 5 2" xfId="22273" xr:uid="{BEC9A9E9-AE67-4FAD-9BB9-860C7724FFE4}"/>
    <cellStyle name="40% - Énfasis1 2 8 3 6" xfId="22274" xr:uid="{FD5F050A-F197-4B70-99C2-D940068AF8B2}"/>
    <cellStyle name="40% - Énfasis1 2 8 4" xfId="22275" xr:uid="{69807B0E-60C5-4877-9772-C8C09367933B}"/>
    <cellStyle name="40% - Énfasis1 2 8 4 2" xfId="22276" xr:uid="{E455D524-68C3-4AF6-8BD8-09A8ACEA926F}"/>
    <cellStyle name="40% - Énfasis1 2 8 4 2 2" xfId="22277" xr:uid="{85A0BACB-F761-4E1A-BFA9-6A3E0AEEBD58}"/>
    <cellStyle name="40% - Énfasis1 2 8 4 2 2 2" xfId="22278" xr:uid="{28C887A8-7421-4E2F-B506-B8265D5BDE9D}"/>
    <cellStyle name="40% - Énfasis1 2 8 4 2 2 2 2" xfId="22279" xr:uid="{A4CA0474-C873-4A83-81DC-B444A63F50F9}"/>
    <cellStyle name="40% - Énfasis1 2 8 4 2 2 3" xfId="22280" xr:uid="{B88D0C9A-322A-4BFD-869B-8D29CCE67053}"/>
    <cellStyle name="40% - Énfasis1 2 8 4 2 3" xfId="22281" xr:uid="{1B289591-E7E7-4165-8B4A-E7E6B41A64EB}"/>
    <cellStyle name="40% - Énfasis1 2 8 4 2 3 2" xfId="22282" xr:uid="{A40C074A-558A-4436-BC6A-AC8726936D60}"/>
    <cellStyle name="40% - Énfasis1 2 8 4 2 4" xfId="22283" xr:uid="{14773C0F-1D0A-49B9-977E-9A779014455C}"/>
    <cellStyle name="40% - Énfasis1 2 8 4 3" xfId="22284" xr:uid="{F1DE71BA-D4C9-4593-AFBD-B6AAE15D5009}"/>
    <cellStyle name="40% - Énfasis1 2 8 4 3 2" xfId="22285" xr:uid="{1D05A3A0-C4EA-4F2C-9FB3-9DF29BE4394F}"/>
    <cellStyle name="40% - Énfasis1 2 8 4 3 2 2" xfId="22286" xr:uid="{05B037AA-4913-4468-9E3B-A45EA53ADAD4}"/>
    <cellStyle name="40% - Énfasis1 2 8 4 3 3" xfId="22287" xr:uid="{03B48F6E-A068-4486-8749-8B86270D395C}"/>
    <cellStyle name="40% - Énfasis1 2 8 4 4" xfId="22288" xr:uid="{4173C507-D8A6-4039-BE30-41EFF5CFD898}"/>
    <cellStyle name="40% - Énfasis1 2 8 4 4 2" xfId="22289" xr:uid="{9B1BAE12-ED7C-4B65-8CBB-ED5BAEADEDD0}"/>
    <cellStyle name="40% - Énfasis1 2 8 4 5" xfId="22290" xr:uid="{572AB799-84A6-47BC-837C-0B8802F91DB9}"/>
    <cellStyle name="40% - Énfasis1 2 8 5" xfId="22291" xr:uid="{A89844E7-13C6-4D4F-9916-82F290170FA2}"/>
    <cellStyle name="40% - Énfasis1 2 8 5 2" xfId="22292" xr:uid="{53EF08B6-65C5-412E-9D8F-BDE8CF6AD356}"/>
    <cellStyle name="40% - Énfasis1 2 8 5 2 2" xfId="22293" xr:uid="{3DA25440-9F25-4A26-B785-6319B64649D3}"/>
    <cellStyle name="40% - Énfasis1 2 8 5 2 2 2" xfId="22294" xr:uid="{B5CD3386-F380-4968-9F64-B402F56B6D8C}"/>
    <cellStyle name="40% - Énfasis1 2 8 5 2 3" xfId="22295" xr:uid="{8EF6E96B-25BF-4AAB-A6F5-EBFC5FC6F6E1}"/>
    <cellStyle name="40% - Énfasis1 2 8 5 3" xfId="22296" xr:uid="{DEC0629C-9454-4441-AC6B-BC43EBD21E8D}"/>
    <cellStyle name="40% - Énfasis1 2 8 5 3 2" xfId="22297" xr:uid="{ACD54039-412B-4524-AB81-5E26BCC3C21D}"/>
    <cellStyle name="40% - Énfasis1 2 8 5 4" xfId="22298" xr:uid="{1E8ED597-B842-4478-A25C-E9A784C8B0AB}"/>
    <cellStyle name="40% - Énfasis1 2 8 6" xfId="22299" xr:uid="{E5D6810B-400A-402B-93FA-77BB50CC6C93}"/>
    <cellStyle name="40% - Énfasis1 2 8 6 2" xfId="22300" xr:uid="{3A06AB08-7539-4791-8110-736D94152602}"/>
    <cellStyle name="40% - Énfasis1 2 8 6 2 2" xfId="22301" xr:uid="{1E3CBB20-54D2-4C21-95AE-D26C633CA6A9}"/>
    <cellStyle name="40% - Énfasis1 2 8 6 3" xfId="22302" xr:uid="{28B81E98-A024-476A-B1B2-BD77C5FE3C8A}"/>
    <cellStyle name="40% - Énfasis1 2 8 7" xfId="22303" xr:uid="{60FA3183-4068-4FCC-A017-CCDFAA43367F}"/>
    <cellStyle name="40% - Énfasis1 2 8 7 2" xfId="22304" xr:uid="{44C1FE0B-3ECC-46BC-9AB8-4FAD6F8DF704}"/>
    <cellStyle name="40% - Énfasis1 2 8 8" xfId="22305" xr:uid="{7D94A6A6-68A6-4FEC-9D5B-40F54B5305EB}"/>
    <cellStyle name="40% - Énfasis1 2 9" xfId="22306" xr:uid="{8B3BE2C6-2838-4C2F-8495-995B7FB44F36}"/>
    <cellStyle name="40% - Énfasis1 2 9 2" xfId="22307" xr:uid="{69BBED30-5173-421B-A054-3C0D5C324A9A}"/>
    <cellStyle name="40% - Énfasis1 2 9 2 2" xfId="22308" xr:uid="{985E68F7-FDDC-463F-803A-2A5FDFB40B4F}"/>
    <cellStyle name="40% - Énfasis1 2 9 2 2 2" xfId="22309" xr:uid="{6008B0F2-68F5-4B88-AF09-1EE0FC1F6AC1}"/>
    <cellStyle name="40% - Énfasis1 2 9 2 2 2 2" xfId="22310" xr:uid="{F2205F81-FD30-460D-A1A6-39B42C945C7A}"/>
    <cellStyle name="40% - Énfasis1 2 9 2 2 2 2 2" xfId="22311" xr:uid="{40FBF8BD-A9E9-4353-BB05-E68F13E9DE41}"/>
    <cellStyle name="40% - Énfasis1 2 9 2 2 2 2 2 2" xfId="22312" xr:uid="{4F125481-F154-44A6-B7BC-F02BBA4D8F15}"/>
    <cellStyle name="40% - Énfasis1 2 9 2 2 2 2 2 2 2" xfId="22313" xr:uid="{D572B738-DAC9-46AD-86BE-58B7368EE48C}"/>
    <cellStyle name="40% - Énfasis1 2 9 2 2 2 2 2 3" xfId="22314" xr:uid="{43F6C236-7914-45D7-AE7F-4F644194EC90}"/>
    <cellStyle name="40% - Énfasis1 2 9 2 2 2 2 3" xfId="22315" xr:uid="{B098223D-D1E5-4EF2-9345-2D2729EC0FE8}"/>
    <cellStyle name="40% - Énfasis1 2 9 2 2 2 2 3 2" xfId="22316" xr:uid="{434DBD60-D443-45DB-ACDD-0FE2BD6DD71E}"/>
    <cellStyle name="40% - Énfasis1 2 9 2 2 2 2 4" xfId="22317" xr:uid="{CE827D01-1117-4DD7-9A32-0F7F42A9F2AA}"/>
    <cellStyle name="40% - Énfasis1 2 9 2 2 2 3" xfId="22318" xr:uid="{C526047D-5088-4FF2-B376-85B6EBFE79A3}"/>
    <cellStyle name="40% - Énfasis1 2 9 2 2 2 3 2" xfId="22319" xr:uid="{66018168-D11B-488B-818E-3A7FDD666F81}"/>
    <cellStyle name="40% - Énfasis1 2 9 2 2 2 3 2 2" xfId="22320" xr:uid="{FB11DE0B-2C39-4E46-BC2B-61AEF94A22A9}"/>
    <cellStyle name="40% - Énfasis1 2 9 2 2 2 3 3" xfId="22321" xr:uid="{28A6DB8F-F4BE-45DB-9834-5CD178D871E2}"/>
    <cellStyle name="40% - Énfasis1 2 9 2 2 2 4" xfId="22322" xr:uid="{827AD3AC-34FC-4D73-8005-2216F88B1926}"/>
    <cellStyle name="40% - Énfasis1 2 9 2 2 2 4 2" xfId="22323" xr:uid="{FBEE03CF-7CDB-4D71-B679-4F73A9122EEF}"/>
    <cellStyle name="40% - Énfasis1 2 9 2 2 2 5" xfId="22324" xr:uid="{40178114-C273-4354-BA87-B826690310F6}"/>
    <cellStyle name="40% - Énfasis1 2 9 2 2 3" xfId="22325" xr:uid="{8C683F1A-5B32-4E0A-8675-FBD7644E7D22}"/>
    <cellStyle name="40% - Énfasis1 2 9 2 2 3 2" xfId="22326" xr:uid="{81DDC3E7-6BE0-4569-9DFA-E2222BC679BE}"/>
    <cellStyle name="40% - Énfasis1 2 9 2 2 3 2 2" xfId="22327" xr:uid="{E5147386-D6FF-45FB-B9EC-63B60C1172C3}"/>
    <cellStyle name="40% - Énfasis1 2 9 2 2 3 2 2 2" xfId="22328" xr:uid="{93D7BB09-508B-4499-B0A7-F6A99C7FC393}"/>
    <cellStyle name="40% - Énfasis1 2 9 2 2 3 2 3" xfId="22329" xr:uid="{1FAA4909-0188-40F1-B82D-88DA1A6B9D03}"/>
    <cellStyle name="40% - Énfasis1 2 9 2 2 3 3" xfId="22330" xr:uid="{F77D09C1-AE56-4824-BBF8-7F812D3E1876}"/>
    <cellStyle name="40% - Énfasis1 2 9 2 2 3 3 2" xfId="22331" xr:uid="{C3064D37-7EB9-4280-B639-2839C0726842}"/>
    <cellStyle name="40% - Énfasis1 2 9 2 2 3 4" xfId="22332" xr:uid="{9F8E541E-0982-44FD-B3E3-795E6E5BABDA}"/>
    <cellStyle name="40% - Énfasis1 2 9 2 2 4" xfId="22333" xr:uid="{F90B2103-2733-4F6F-A974-FEFC18677D68}"/>
    <cellStyle name="40% - Énfasis1 2 9 2 2 4 2" xfId="22334" xr:uid="{424C1BA9-D937-45BE-92DA-589A97EF2226}"/>
    <cellStyle name="40% - Énfasis1 2 9 2 2 4 2 2" xfId="22335" xr:uid="{460A58B8-7311-4681-B198-2B46C8D1975C}"/>
    <cellStyle name="40% - Énfasis1 2 9 2 2 4 3" xfId="22336" xr:uid="{BCE43812-AE2C-491C-8AAB-F69C15DD2470}"/>
    <cellStyle name="40% - Énfasis1 2 9 2 2 5" xfId="22337" xr:uid="{F36FE689-6233-4EEB-B1C5-D87E7C3024A7}"/>
    <cellStyle name="40% - Énfasis1 2 9 2 2 5 2" xfId="22338" xr:uid="{0FEEAA51-FE4C-44E7-AEF2-0C91111814F1}"/>
    <cellStyle name="40% - Énfasis1 2 9 2 2 6" xfId="22339" xr:uid="{78159444-474E-4882-89E9-A4E43A98A454}"/>
    <cellStyle name="40% - Énfasis1 2 9 2 3" xfId="22340" xr:uid="{885BB8B5-0C4A-45BF-B62F-44C3B7CA89B0}"/>
    <cellStyle name="40% - Énfasis1 2 9 2 3 2" xfId="22341" xr:uid="{5E7DD1C7-D88C-48D6-B7E7-E35B8E939F72}"/>
    <cellStyle name="40% - Énfasis1 2 9 2 3 2 2" xfId="22342" xr:uid="{653146F0-853C-48FE-8480-5947556984A6}"/>
    <cellStyle name="40% - Énfasis1 2 9 2 3 2 2 2" xfId="22343" xr:uid="{81A06D89-F6C5-442B-8423-F47AA556A991}"/>
    <cellStyle name="40% - Énfasis1 2 9 2 3 2 2 2 2" xfId="22344" xr:uid="{2BB1791C-74C2-4BC0-B971-454E89137281}"/>
    <cellStyle name="40% - Énfasis1 2 9 2 3 2 2 3" xfId="22345" xr:uid="{1C1BF5CA-99D6-470A-8C1F-D1C53D2E9599}"/>
    <cellStyle name="40% - Énfasis1 2 9 2 3 2 3" xfId="22346" xr:uid="{923C858C-2CD1-4222-BFD0-7BE579D242BD}"/>
    <cellStyle name="40% - Énfasis1 2 9 2 3 2 3 2" xfId="22347" xr:uid="{0123CBA8-DC49-462A-AC66-0EF46DB73C8E}"/>
    <cellStyle name="40% - Énfasis1 2 9 2 3 2 4" xfId="22348" xr:uid="{F71E8CD1-53E4-45DA-AC75-0146F40B3296}"/>
    <cellStyle name="40% - Énfasis1 2 9 2 3 3" xfId="22349" xr:uid="{393EE6FD-0FEB-4C4D-ADEF-B7527DBBC88D}"/>
    <cellStyle name="40% - Énfasis1 2 9 2 3 3 2" xfId="22350" xr:uid="{E5AAC722-D566-49D2-B457-3207D4C38F21}"/>
    <cellStyle name="40% - Énfasis1 2 9 2 3 3 2 2" xfId="22351" xr:uid="{9D099C49-FB76-4D98-A6F8-BDEE55FAE1D8}"/>
    <cellStyle name="40% - Énfasis1 2 9 2 3 3 3" xfId="22352" xr:uid="{E389423D-4609-453D-96BE-4AD3ABBDF18C}"/>
    <cellStyle name="40% - Énfasis1 2 9 2 3 4" xfId="22353" xr:uid="{F2D8BAFF-2614-455A-A73E-04333C125FA5}"/>
    <cellStyle name="40% - Énfasis1 2 9 2 3 4 2" xfId="22354" xr:uid="{0A837115-30D5-48FC-94B0-51484AFAD79A}"/>
    <cellStyle name="40% - Énfasis1 2 9 2 3 5" xfId="22355" xr:uid="{F1B31BDF-56F4-4D15-A52B-0B2F75618EEC}"/>
    <cellStyle name="40% - Énfasis1 2 9 2 4" xfId="22356" xr:uid="{08737CD8-4C0B-442D-B833-168865EF6384}"/>
    <cellStyle name="40% - Énfasis1 2 9 2 4 2" xfId="22357" xr:uid="{72877355-0879-49FF-A65A-37AE9802B0E7}"/>
    <cellStyle name="40% - Énfasis1 2 9 2 4 2 2" xfId="22358" xr:uid="{973E2AA4-318D-4F35-BB1C-7B841CE7005A}"/>
    <cellStyle name="40% - Énfasis1 2 9 2 4 2 2 2" xfId="22359" xr:uid="{687D2A9F-B096-4193-8C9F-E61B9929AE4B}"/>
    <cellStyle name="40% - Énfasis1 2 9 2 4 2 3" xfId="22360" xr:uid="{61F2324B-8CE6-4518-8FDE-A388384EBF53}"/>
    <cellStyle name="40% - Énfasis1 2 9 2 4 3" xfId="22361" xr:uid="{2250FAC2-99C4-42C2-94B5-AA8B95B2F7BA}"/>
    <cellStyle name="40% - Énfasis1 2 9 2 4 3 2" xfId="22362" xr:uid="{03987434-1804-43F8-BA69-011C73DBA87E}"/>
    <cellStyle name="40% - Énfasis1 2 9 2 4 4" xfId="22363" xr:uid="{88C3AFE7-9000-4EF1-9F1A-41249DF25E06}"/>
    <cellStyle name="40% - Énfasis1 2 9 2 5" xfId="22364" xr:uid="{D4478DA3-04A4-4B1B-9A3E-3A398D2BD201}"/>
    <cellStyle name="40% - Énfasis1 2 9 2 5 2" xfId="22365" xr:uid="{EA4AAF32-5D81-4F86-B246-8753A96723B1}"/>
    <cellStyle name="40% - Énfasis1 2 9 2 5 2 2" xfId="22366" xr:uid="{FF1AB1A9-B37B-4CAE-A2BB-37BEA649A70A}"/>
    <cellStyle name="40% - Énfasis1 2 9 2 5 3" xfId="22367" xr:uid="{4E1D150D-11A9-43C6-B34F-67C97780D69D}"/>
    <cellStyle name="40% - Énfasis1 2 9 2 6" xfId="22368" xr:uid="{3687F2DC-646A-4DEE-A314-EB2C9042D50C}"/>
    <cellStyle name="40% - Énfasis1 2 9 2 6 2" xfId="22369" xr:uid="{756B79BF-44E7-4003-ADD5-6FD3A0276FE1}"/>
    <cellStyle name="40% - Énfasis1 2 9 2 7" xfId="22370" xr:uid="{3ED2DEC1-F84A-4C92-BC44-5CC4D8F2277C}"/>
    <cellStyle name="40% - Énfasis1 2 9 3" xfId="22371" xr:uid="{4DE51E7F-36C7-4AB2-B062-7B71444D9119}"/>
    <cellStyle name="40% - Énfasis1 2 9 3 2" xfId="22372" xr:uid="{5D9E9148-2F57-4D08-BE72-D5C6DE16B0B3}"/>
    <cellStyle name="40% - Énfasis1 2 9 3 2 2" xfId="22373" xr:uid="{27F74DE8-28E9-466A-9ED5-71115432D6DD}"/>
    <cellStyle name="40% - Énfasis1 2 9 3 2 2 2" xfId="22374" xr:uid="{870F981B-DB90-4654-9713-2251F422A75C}"/>
    <cellStyle name="40% - Énfasis1 2 9 3 2 2 2 2" xfId="22375" xr:uid="{9095DE72-7AE6-443F-83A5-77F416896771}"/>
    <cellStyle name="40% - Énfasis1 2 9 3 2 2 2 2 2" xfId="22376" xr:uid="{B8A88382-333F-409A-9335-6E7BEAC8BEEA}"/>
    <cellStyle name="40% - Énfasis1 2 9 3 2 2 2 3" xfId="22377" xr:uid="{1AE19F91-2D7F-4484-ADB8-B7159417E7F0}"/>
    <cellStyle name="40% - Énfasis1 2 9 3 2 2 3" xfId="22378" xr:uid="{F5751924-D7A6-442D-80AC-D6D96DBD2766}"/>
    <cellStyle name="40% - Énfasis1 2 9 3 2 2 3 2" xfId="22379" xr:uid="{F0918CB0-08D3-4E04-80B7-CB97A40311D7}"/>
    <cellStyle name="40% - Énfasis1 2 9 3 2 2 4" xfId="22380" xr:uid="{EAC4F6F2-A893-4FFF-B743-CA5EB2127FB7}"/>
    <cellStyle name="40% - Énfasis1 2 9 3 2 3" xfId="22381" xr:uid="{68EAAF8B-7006-4038-B77A-84E49520A112}"/>
    <cellStyle name="40% - Énfasis1 2 9 3 2 3 2" xfId="22382" xr:uid="{EEE5EBC7-6E7D-41B0-B1B2-B02E2AFFACA5}"/>
    <cellStyle name="40% - Énfasis1 2 9 3 2 3 2 2" xfId="22383" xr:uid="{0DA2C4FE-FBC7-498F-BE1A-8D89686F5927}"/>
    <cellStyle name="40% - Énfasis1 2 9 3 2 3 3" xfId="22384" xr:uid="{7FD1AF8C-FB03-4D38-9A74-BF5CD36B624D}"/>
    <cellStyle name="40% - Énfasis1 2 9 3 2 4" xfId="22385" xr:uid="{B4BB351E-6ABE-41FB-8835-D98849283A6C}"/>
    <cellStyle name="40% - Énfasis1 2 9 3 2 4 2" xfId="22386" xr:uid="{C8582EBB-2580-4A44-BE48-AB007DBF2208}"/>
    <cellStyle name="40% - Énfasis1 2 9 3 2 5" xfId="22387" xr:uid="{467D4ACC-E864-4614-A2A1-B98DD3AD1D2A}"/>
    <cellStyle name="40% - Énfasis1 2 9 3 3" xfId="22388" xr:uid="{931E16B1-120E-422B-AD34-244FCA7028EB}"/>
    <cellStyle name="40% - Énfasis1 2 9 3 3 2" xfId="22389" xr:uid="{85CF5602-7D94-453C-A060-67B2F77BEF58}"/>
    <cellStyle name="40% - Énfasis1 2 9 3 3 2 2" xfId="22390" xr:uid="{FB73E122-A60F-4B9A-B853-A492640A442E}"/>
    <cellStyle name="40% - Énfasis1 2 9 3 3 2 2 2" xfId="22391" xr:uid="{F12F05FB-04EB-40B5-8356-19D9E39D7388}"/>
    <cellStyle name="40% - Énfasis1 2 9 3 3 2 3" xfId="22392" xr:uid="{F0707FAD-DE2D-4AA6-851A-874A9515D0FC}"/>
    <cellStyle name="40% - Énfasis1 2 9 3 3 3" xfId="22393" xr:uid="{0E1BC037-86E6-4FB1-9408-915FA2BB3EEC}"/>
    <cellStyle name="40% - Énfasis1 2 9 3 3 3 2" xfId="22394" xr:uid="{6F8D1987-77C4-4B6B-9B2A-BD4193930786}"/>
    <cellStyle name="40% - Énfasis1 2 9 3 3 4" xfId="22395" xr:uid="{7819B39D-E07A-45C2-AD68-744F5E3C358D}"/>
    <cellStyle name="40% - Énfasis1 2 9 3 4" xfId="22396" xr:uid="{5CEC196E-61A9-411A-9A2A-0376F4F920A5}"/>
    <cellStyle name="40% - Énfasis1 2 9 3 4 2" xfId="22397" xr:uid="{7E393665-1AFA-410D-B74B-E538B5C0D806}"/>
    <cellStyle name="40% - Énfasis1 2 9 3 4 2 2" xfId="22398" xr:uid="{E4D6FCD4-BC87-4E3C-A1B3-5822C9B42338}"/>
    <cellStyle name="40% - Énfasis1 2 9 3 4 3" xfId="22399" xr:uid="{971278B3-94B5-4084-8B8D-188745004702}"/>
    <cellStyle name="40% - Énfasis1 2 9 3 5" xfId="22400" xr:uid="{81B6833E-AC9C-4EA8-A35A-B0F1E01CB0B5}"/>
    <cellStyle name="40% - Énfasis1 2 9 3 5 2" xfId="22401" xr:uid="{BA8FC57C-F413-44F0-97E6-7717AE6AA211}"/>
    <cellStyle name="40% - Énfasis1 2 9 3 6" xfId="22402" xr:uid="{9B0AB3B2-3E9F-4CC0-B3BB-83C7DA4F5AE4}"/>
    <cellStyle name="40% - Énfasis1 2 9 4" xfId="22403" xr:uid="{F890521C-EC6C-465B-9657-A8F205501B9B}"/>
    <cellStyle name="40% - Énfasis1 2 9 4 2" xfId="22404" xr:uid="{E293309D-0A60-46CE-8969-EBC40941A934}"/>
    <cellStyle name="40% - Énfasis1 2 9 4 2 2" xfId="22405" xr:uid="{F54722F1-98CA-442B-A913-4681A9C656C9}"/>
    <cellStyle name="40% - Énfasis1 2 9 4 2 2 2" xfId="22406" xr:uid="{3E0ABF76-EFAE-4FC9-AF45-1F2F6B61F4DC}"/>
    <cellStyle name="40% - Énfasis1 2 9 4 2 2 2 2" xfId="22407" xr:uid="{897BF083-FC28-4887-B8D3-0468FAB6DABD}"/>
    <cellStyle name="40% - Énfasis1 2 9 4 2 2 3" xfId="22408" xr:uid="{CD9B7677-4E9E-451A-B114-D0664C5871ED}"/>
    <cellStyle name="40% - Énfasis1 2 9 4 2 3" xfId="22409" xr:uid="{6440EF28-4C94-4FA1-90D4-B6E32EBCB52B}"/>
    <cellStyle name="40% - Énfasis1 2 9 4 2 3 2" xfId="22410" xr:uid="{91C0886B-1F68-4FCB-A6BD-3A3B8469BA39}"/>
    <cellStyle name="40% - Énfasis1 2 9 4 2 4" xfId="22411" xr:uid="{14D48BC0-B894-4420-ABE3-5254C6A3BFEF}"/>
    <cellStyle name="40% - Énfasis1 2 9 4 3" xfId="22412" xr:uid="{05F8CD88-126B-47A7-8316-0801189CF46C}"/>
    <cellStyle name="40% - Énfasis1 2 9 4 3 2" xfId="22413" xr:uid="{EF55BF12-5471-40CF-B1D5-E28255B4F709}"/>
    <cellStyle name="40% - Énfasis1 2 9 4 3 2 2" xfId="22414" xr:uid="{BA55F587-37D2-43CF-8935-326D6683DA9A}"/>
    <cellStyle name="40% - Énfasis1 2 9 4 3 3" xfId="22415" xr:uid="{6D3AE8F0-DDEF-4780-AEB6-51D6E8AAF1CF}"/>
    <cellStyle name="40% - Énfasis1 2 9 4 4" xfId="22416" xr:uid="{217B1187-2134-4CCC-9714-951116E981A4}"/>
    <cellStyle name="40% - Énfasis1 2 9 4 4 2" xfId="22417" xr:uid="{245F3165-9611-4870-AA42-9DD6D440D533}"/>
    <cellStyle name="40% - Énfasis1 2 9 4 5" xfId="22418" xr:uid="{12A1A2C7-C607-4850-860D-99DC474C66E6}"/>
    <cellStyle name="40% - Énfasis1 2 9 5" xfId="22419" xr:uid="{736CA8A5-69C0-4452-9F66-614DC4F49443}"/>
    <cellStyle name="40% - Énfasis1 2 9 5 2" xfId="22420" xr:uid="{7E6AD97D-5A31-489D-96A2-217A894B6C07}"/>
    <cellStyle name="40% - Énfasis1 2 9 5 2 2" xfId="22421" xr:uid="{BA2B7E8C-64D4-4156-9AAB-4CB98123FB33}"/>
    <cellStyle name="40% - Énfasis1 2 9 5 2 2 2" xfId="22422" xr:uid="{BEACDDC5-0D17-4EF6-A7BA-AEEBDB0403A7}"/>
    <cellStyle name="40% - Énfasis1 2 9 5 2 3" xfId="22423" xr:uid="{69C93093-B1B4-4143-9A36-DC3B350398E8}"/>
    <cellStyle name="40% - Énfasis1 2 9 5 3" xfId="22424" xr:uid="{B030CAB3-40ED-4927-BFF6-AF0A51FD5F6F}"/>
    <cellStyle name="40% - Énfasis1 2 9 5 3 2" xfId="22425" xr:uid="{D42D6AE1-560B-4723-BBFF-3C1041FCE9D7}"/>
    <cellStyle name="40% - Énfasis1 2 9 5 4" xfId="22426" xr:uid="{A26B02E0-DA05-4746-8AF3-FFFB62DE7827}"/>
    <cellStyle name="40% - Énfasis1 2 9 6" xfId="22427" xr:uid="{BE6F01B5-CD47-4FC3-AB3D-039D6715F135}"/>
    <cellStyle name="40% - Énfasis1 2 9 6 2" xfId="22428" xr:uid="{0052C180-CF59-4BB2-85DA-556A3325B9B0}"/>
    <cellStyle name="40% - Énfasis1 2 9 6 2 2" xfId="22429" xr:uid="{054DF32B-7E4D-4E19-947F-939AD5288207}"/>
    <cellStyle name="40% - Énfasis1 2 9 6 3" xfId="22430" xr:uid="{BDC1BB97-1C3C-4BB8-8B84-A0EB96116C26}"/>
    <cellStyle name="40% - Énfasis1 2 9 7" xfId="22431" xr:uid="{4D083B1B-B43B-4991-8C40-97181770663B}"/>
    <cellStyle name="40% - Énfasis1 2 9 7 2" xfId="22432" xr:uid="{F3A690A7-274D-4675-8C95-FFDF1A3E123E}"/>
    <cellStyle name="40% - Énfasis1 2 9 8" xfId="22433" xr:uid="{AA19D4FC-D634-4DF1-94E9-C1B715BE10B0}"/>
    <cellStyle name="40% - Énfasis1 20" xfId="22434" xr:uid="{037F5576-1567-4F66-AF4E-21DE1BEFC691}"/>
    <cellStyle name="40% - Énfasis1 20 2" xfId="22435" xr:uid="{9C3671AF-F3CA-4F38-9B37-FD5D8175F3AE}"/>
    <cellStyle name="40% - Énfasis1 20 2 2" xfId="22436" xr:uid="{59EF1F8A-1C73-40E2-AC1F-CEB7E04F4A4C}"/>
    <cellStyle name="40% - Énfasis1 20 2 2 2" xfId="22437" xr:uid="{265FE190-1446-4384-A3FF-11294B8F42FE}"/>
    <cellStyle name="40% - Énfasis1 20 2 2 2 2" xfId="22438" xr:uid="{42310DC3-70E1-4F03-A702-0BF739C3BDDA}"/>
    <cellStyle name="40% - Énfasis1 20 2 2 3" xfId="22439" xr:uid="{57451FA0-1046-4DDD-8882-6BCF111D7E1B}"/>
    <cellStyle name="40% - Énfasis1 20 2 3" xfId="22440" xr:uid="{8032F41A-FCEC-4DC5-8ABF-F4A5B899BC3B}"/>
    <cellStyle name="40% - Énfasis1 20 2 3 2" xfId="22441" xr:uid="{95A3695E-6BC3-448A-ABBC-495D5554837B}"/>
    <cellStyle name="40% - Énfasis1 20 2 4" xfId="22442" xr:uid="{6E9A6348-A9B0-4F99-90FC-AB99ED25456C}"/>
    <cellStyle name="40% - Énfasis1 20 3" xfId="22443" xr:uid="{B3E59E55-1864-444A-B4A4-E1D154299EED}"/>
    <cellStyle name="40% - Énfasis1 20 3 2" xfId="22444" xr:uid="{FC23735E-2AED-4B89-A922-6BE7FE16C5AF}"/>
    <cellStyle name="40% - Énfasis1 20 3 2 2" xfId="22445" xr:uid="{EC837A36-528A-4C8E-A17B-CB8FD77486A6}"/>
    <cellStyle name="40% - Énfasis1 20 3 3" xfId="22446" xr:uid="{E94EAB97-B387-4BB6-B2FE-A97F3C575B4A}"/>
    <cellStyle name="40% - Énfasis1 20 4" xfId="22447" xr:uid="{FC9FF50E-F2A6-4B01-B1A4-6A344ED36C2E}"/>
    <cellStyle name="40% - Énfasis1 20 4 2" xfId="22448" xr:uid="{9590BCCF-FC48-4CEB-9359-D600A48C2A4E}"/>
    <cellStyle name="40% - Énfasis1 20 5" xfId="22449" xr:uid="{DD104D07-43C2-48AE-A018-7B79AC3D3B32}"/>
    <cellStyle name="40% - Énfasis1 21" xfId="22450" xr:uid="{17758C96-DA40-4A33-A000-6DFB62970F20}"/>
    <cellStyle name="40% - Énfasis1 21 2" xfId="22451" xr:uid="{561C7FEA-51C4-434E-9515-EC6A20C11F89}"/>
    <cellStyle name="40% - Énfasis1 21 2 2" xfId="22452" xr:uid="{8F4892AD-6A9E-4352-A09A-4011BBFB2253}"/>
    <cellStyle name="40% - Énfasis1 21 2 2 2" xfId="22453" xr:uid="{B6590885-F75A-4AF3-934C-37921A02E0B8}"/>
    <cellStyle name="40% - Énfasis1 21 2 3" xfId="22454" xr:uid="{F0713898-1DE9-4268-B737-E00F85C20EE0}"/>
    <cellStyle name="40% - Énfasis1 21 3" xfId="22455" xr:uid="{02046B86-7164-41A2-94A3-AE3E10293485}"/>
    <cellStyle name="40% - Énfasis1 21 3 2" xfId="22456" xr:uid="{FA39C393-6BF9-432D-B248-8F78ED0E966C}"/>
    <cellStyle name="40% - Énfasis1 21 4" xfId="22457" xr:uid="{41FFE078-20AE-4F61-80C6-A5734C082108}"/>
    <cellStyle name="40% - Énfasis1 22" xfId="22458" xr:uid="{3A8D5614-335B-4545-8DBA-9F5BCF77C924}"/>
    <cellStyle name="40% - Énfasis1 22 2" xfId="22459" xr:uid="{79334E45-862D-4972-98EC-3E65D4A44695}"/>
    <cellStyle name="40% - Énfasis1 22 2 2" xfId="22460" xr:uid="{58C67146-7B2F-4E3A-A3D9-418229643BF1}"/>
    <cellStyle name="40% - Énfasis1 22 2 2 2" xfId="22461" xr:uid="{E0F073AD-B06E-4B9C-83E8-1F37533635D6}"/>
    <cellStyle name="40% - Énfasis1 22 2 3" xfId="22462" xr:uid="{94349F4B-2269-4BBD-8662-C8DED0E1E925}"/>
    <cellStyle name="40% - Énfasis1 22 3" xfId="22463" xr:uid="{01F47456-C2A7-4545-8DD4-2C957D3B9E91}"/>
    <cellStyle name="40% - Énfasis1 22 3 2" xfId="22464" xr:uid="{08DE8C6D-47A7-43E4-AD1C-CD21EFEA3C5C}"/>
    <cellStyle name="40% - Énfasis1 22 4" xfId="22465" xr:uid="{94BA33DB-A913-4BC1-838A-6C3D781E311D}"/>
    <cellStyle name="40% - Énfasis1 23" xfId="22466" xr:uid="{DAF05852-73CE-41D2-A8F7-875DA84C0897}"/>
    <cellStyle name="40% - Énfasis1 23 2" xfId="22467" xr:uid="{FD85B1A3-BE06-40A1-9C87-16E0264589AD}"/>
    <cellStyle name="40% - Énfasis1 23 2 2" xfId="22468" xr:uid="{A27C2B62-D5C0-482D-A4C9-7D11A6D71844}"/>
    <cellStyle name="40% - Énfasis1 23 2 2 2" xfId="22469" xr:uid="{4775DC2C-A2C6-4C74-BECF-09892AB7B86B}"/>
    <cellStyle name="40% - Énfasis1 23 2 3" xfId="22470" xr:uid="{2EF74119-34C0-498A-B5AB-BFBAF9B07902}"/>
    <cellStyle name="40% - Énfasis1 23 3" xfId="22471" xr:uid="{D6B7C0F9-9FFD-4E9F-A23E-9B151DEE179B}"/>
    <cellStyle name="40% - Énfasis1 23 3 2" xfId="22472" xr:uid="{7B1AE564-6920-46F2-8D7D-696E7AB89E06}"/>
    <cellStyle name="40% - Énfasis1 23 4" xfId="22473" xr:uid="{F6BC2248-27A6-465C-89FD-DAE483527355}"/>
    <cellStyle name="40% - Énfasis1 24" xfId="22474" xr:uid="{924DB22A-89AF-49C6-865F-533110741320}"/>
    <cellStyle name="40% - Énfasis1 24 2" xfId="22475" xr:uid="{5F0BF394-18B5-4107-BD87-1AD3143F97A7}"/>
    <cellStyle name="40% - Énfasis1 24 2 2" xfId="22476" xr:uid="{E681317B-8EE3-497A-B254-4AEA827DE964}"/>
    <cellStyle name="40% - Énfasis1 24 3" xfId="22477" xr:uid="{DCB62CEC-9620-4106-ABE2-581547603F4C}"/>
    <cellStyle name="40% - Énfasis1 25" xfId="22478" xr:uid="{3055CE27-E119-45B7-93E1-8FEC31720D3A}"/>
    <cellStyle name="40% - Énfasis1 25 2" xfId="22479" xr:uid="{3618464D-F5AE-463F-B319-12D5B07B7F65}"/>
    <cellStyle name="40% - Énfasis1 26" xfId="22480" xr:uid="{C7B0AAF2-867A-4BC2-9A2D-71B999363BBF}"/>
    <cellStyle name="40% - Énfasis1 26 2" xfId="22481" xr:uid="{524317A8-8ACC-40F8-A686-86B420125EB0}"/>
    <cellStyle name="40% - Énfasis1 27" xfId="22482" xr:uid="{E8BD37C9-5B97-4092-97D5-8C660C35B9B2}"/>
    <cellStyle name="40% - Énfasis1 27 2" xfId="22483" xr:uid="{39EDDF0E-3496-4785-BF6C-6336F38E7214}"/>
    <cellStyle name="40% - Énfasis1 28" xfId="22484" xr:uid="{95799FCE-3BBC-43AB-9CE5-B1E45604A2A3}"/>
    <cellStyle name="40% - Énfasis1 29" xfId="22485" xr:uid="{AB2C609D-98E7-4943-BDBD-F70DF2F770BB}"/>
    <cellStyle name="40% - Énfasis1 3" xfId="22486" xr:uid="{46FFC73B-CC08-4D94-B0F2-596B14B97A54}"/>
    <cellStyle name="40% - Énfasis1 3 10" xfId="22487" xr:uid="{F54D5A52-5DBF-43E4-9177-4EF6DB9FBCED}"/>
    <cellStyle name="40% - Énfasis1 3 11" xfId="22488" xr:uid="{A551FFC0-8F9F-4543-9015-7427A0F2B8A8}"/>
    <cellStyle name="40% - Énfasis1 3 12" xfId="22489" xr:uid="{31BA3269-3566-45DF-A607-FE6D30756402}"/>
    <cellStyle name="40% - Énfasis1 3 2" xfId="22490" xr:uid="{2F204E6C-6315-4D42-9073-2E831C120BE7}"/>
    <cellStyle name="40% - Énfasis1 3 2 10" xfId="22491" xr:uid="{F2293399-B9FC-4E8A-9610-AD1078A22C57}"/>
    <cellStyle name="40% - Énfasis1 3 2 11" xfId="22492" xr:uid="{B06767A5-F503-44AA-A163-4BA24632C81D}"/>
    <cellStyle name="40% - Énfasis1 3 2 2" xfId="22493" xr:uid="{8EBB36E5-4548-4D9B-864E-E9AADF9FED68}"/>
    <cellStyle name="40% - Énfasis1 3 2 2 10" xfId="22494" xr:uid="{F467A0C0-F112-4529-9A56-98F368B8A0BD}"/>
    <cellStyle name="40% - Énfasis1 3 2 2 2" xfId="22495" xr:uid="{428FDE6C-B724-4AE5-B60E-C566564ABA31}"/>
    <cellStyle name="40% - Énfasis1 3 2 2 2 2" xfId="22496" xr:uid="{66D47386-818E-4734-A6DC-B258484396C2}"/>
    <cellStyle name="40% - Énfasis1 3 2 2 2 2 2" xfId="22497" xr:uid="{4C15C180-14C4-4332-BF92-72AC015101AF}"/>
    <cellStyle name="40% - Énfasis1 3 2 2 2 2 2 2" xfId="22498" xr:uid="{067FBF16-25FC-44DB-B8B8-2DF03F7DC51E}"/>
    <cellStyle name="40% - Énfasis1 3 2 2 2 2 2 2 2" xfId="22499" xr:uid="{1EB98FB7-FBB9-4921-9EFE-E31EE74049E3}"/>
    <cellStyle name="40% - Énfasis1 3 2 2 2 2 2 3" xfId="22500" xr:uid="{0BF702BF-D5BB-43A3-83B4-A46F5F71C9DE}"/>
    <cellStyle name="40% - Énfasis1 3 2 2 2 2 3" xfId="22501" xr:uid="{8CD74D3B-6869-4935-A992-66E75EB79FB3}"/>
    <cellStyle name="40% - Énfasis1 3 2 2 2 2 3 2" xfId="22502" xr:uid="{F0EF0456-D19F-48FF-9B8F-FB867C5727AF}"/>
    <cellStyle name="40% - Énfasis1 3 2 2 2 2 4" xfId="22503" xr:uid="{1B21707E-6224-43C8-82EA-1DDE63971BB6}"/>
    <cellStyle name="40% - Énfasis1 3 2 2 2 3" xfId="22504" xr:uid="{39AB849D-506F-4304-B68A-6FCE2EDBBD99}"/>
    <cellStyle name="40% - Énfasis1 3 2 2 2 3 2" xfId="22505" xr:uid="{3B047AE8-5EBC-41FA-B3D5-3F365EA28876}"/>
    <cellStyle name="40% - Énfasis1 3 2 2 2 3 2 2" xfId="22506" xr:uid="{DEBEF661-69C0-4EA2-AB79-E927FAEAFD7F}"/>
    <cellStyle name="40% - Énfasis1 3 2 2 2 3 3" xfId="22507" xr:uid="{B421B272-70D4-40F4-B3CB-6E2F76C6CB13}"/>
    <cellStyle name="40% - Énfasis1 3 2 2 2 4" xfId="22508" xr:uid="{7CE4AE66-4E45-464A-8C5B-45568123A9DB}"/>
    <cellStyle name="40% - Énfasis1 3 2 2 2 4 2" xfId="22509" xr:uid="{FFD22FD1-D222-4621-AB82-A68E8B9B36C6}"/>
    <cellStyle name="40% - Énfasis1 3 2 2 2 5" xfId="22510" xr:uid="{0B754510-FFC6-412F-943D-CA9026A648BB}"/>
    <cellStyle name="40% - Énfasis1 3 2 2 2 6" xfId="22511" xr:uid="{D50F3186-631E-426A-BFFE-8F722AE90F60}"/>
    <cellStyle name="40% - Énfasis1 3 2 2 2 7" xfId="22512" xr:uid="{17A78AFA-8BEE-42DF-8040-58D3B31F8090}"/>
    <cellStyle name="40% - Énfasis1 3 2 2 2 8" xfId="22513" xr:uid="{934B941B-C8A0-410E-A5B5-C51821081A6D}"/>
    <cellStyle name="40% - Énfasis1 3 2 2 2 9" xfId="22514" xr:uid="{6B949205-3376-42D6-8AB3-AE978A3F26BF}"/>
    <cellStyle name="40% - Énfasis1 3 2 2 2_37. RESULTADO NEGOCIOS YOY" xfId="22515" xr:uid="{DA9DFFEE-D0C3-4ACF-920A-CE0E29BBB64A}"/>
    <cellStyle name="40% - Énfasis1 3 2 2 3" xfId="22516" xr:uid="{B36FAC7D-E538-4A03-AAAA-820967CED8D1}"/>
    <cellStyle name="40% - Énfasis1 3 2 2 3 2" xfId="22517" xr:uid="{766AF58F-5529-4677-86B2-F382396EFC31}"/>
    <cellStyle name="40% - Énfasis1 3 2 2 3 2 2" xfId="22518" xr:uid="{ED488882-9E2E-466F-B895-84A87ECFC4C3}"/>
    <cellStyle name="40% - Énfasis1 3 2 2 3 2 2 2" xfId="22519" xr:uid="{D591057F-D77B-4332-99D6-8DC1D5330C51}"/>
    <cellStyle name="40% - Énfasis1 3 2 2 3 2 3" xfId="22520" xr:uid="{87DB3E54-9CC2-45AC-9062-79D36C8133CA}"/>
    <cellStyle name="40% - Énfasis1 3 2 2 3 3" xfId="22521" xr:uid="{3E294D7D-8379-43C3-AF30-9CD5FD42E2CE}"/>
    <cellStyle name="40% - Énfasis1 3 2 2 3 3 2" xfId="22522" xr:uid="{E080954F-EBEC-4A58-9023-70BECB549988}"/>
    <cellStyle name="40% - Énfasis1 3 2 2 3 4" xfId="22523" xr:uid="{32B4A84E-2893-4F27-ABB8-2FCE9607B1F5}"/>
    <cellStyle name="40% - Énfasis1 3 2 2 4" xfId="22524" xr:uid="{8A3F3953-2906-4210-9300-072D1F2BF0A2}"/>
    <cellStyle name="40% - Énfasis1 3 2 2 4 2" xfId="22525" xr:uid="{6F275B84-EF73-4F88-BE9E-88DD9C04E579}"/>
    <cellStyle name="40% - Énfasis1 3 2 2 4 2 2" xfId="22526" xr:uid="{93C5A9BB-B10E-4929-8A4A-164104935064}"/>
    <cellStyle name="40% - Énfasis1 3 2 2 4 3" xfId="22527" xr:uid="{BC3AE25D-1F40-4FBF-97B3-BD2C6F9DC5A2}"/>
    <cellStyle name="40% - Énfasis1 3 2 2 5" xfId="22528" xr:uid="{E41A8E12-0725-493B-B401-2B771B7BFBD8}"/>
    <cellStyle name="40% - Énfasis1 3 2 2 5 2" xfId="22529" xr:uid="{02532C16-7801-435F-BF7D-1BC1E65D553C}"/>
    <cellStyle name="40% - Énfasis1 3 2 2 6" xfId="22530" xr:uid="{68B0E6D1-6790-4E26-80EC-8F4261111E85}"/>
    <cellStyle name="40% - Énfasis1 3 2 2 7" xfId="22531" xr:uid="{09E45098-D5BA-4AD1-9AB7-09A60872F7B3}"/>
    <cellStyle name="40% - Énfasis1 3 2 2 8" xfId="22532" xr:uid="{DAD13D90-DEB8-45A9-8B82-BD2568347211}"/>
    <cellStyle name="40% - Énfasis1 3 2 2 9" xfId="22533" xr:uid="{07F7D0F9-8C6E-4B11-AA4E-BA113140FAD3}"/>
    <cellStyle name="40% - Énfasis1 3 2 2_37. RESULTADO NEGOCIOS YOY" xfId="22534" xr:uid="{A7BA297D-DAB7-4C8D-92B2-773B2E1A76A9}"/>
    <cellStyle name="40% - Énfasis1 3 2 3" xfId="22535" xr:uid="{8D69E345-5F31-4D7A-BA85-90024FA85473}"/>
    <cellStyle name="40% - Énfasis1 3 2 3 2" xfId="22536" xr:uid="{F9AA5696-6745-4618-B28A-7FECE28069AD}"/>
    <cellStyle name="40% - Énfasis1 3 2 3 2 2" xfId="22537" xr:uid="{4E9D9C94-3BAE-4301-865D-D590F6915F50}"/>
    <cellStyle name="40% - Énfasis1 3 2 3 2 2 2" xfId="22538" xr:uid="{EE88919C-1B1B-4722-A83B-5048B891FFD1}"/>
    <cellStyle name="40% - Énfasis1 3 2 3 2 2 2 2" xfId="22539" xr:uid="{52960DA4-0534-42D6-AF2E-80A7436CA481}"/>
    <cellStyle name="40% - Énfasis1 3 2 3 2 2 3" xfId="22540" xr:uid="{46D52736-1348-4394-AAD5-54453D02B299}"/>
    <cellStyle name="40% - Énfasis1 3 2 3 2 3" xfId="22541" xr:uid="{0B6D0724-535A-4AF9-B6CC-755D393097D6}"/>
    <cellStyle name="40% - Énfasis1 3 2 3 2 3 2" xfId="22542" xr:uid="{663A0976-2390-49BF-89BC-E3E2179FA2D2}"/>
    <cellStyle name="40% - Énfasis1 3 2 3 2 4" xfId="22543" xr:uid="{5C13C1C6-E476-4830-A5CA-3C8CE3350D9F}"/>
    <cellStyle name="40% - Énfasis1 3 2 3 3" xfId="22544" xr:uid="{3A7309BC-985E-4C18-9B41-B797B3CFDD4E}"/>
    <cellStyle name="40% - Énfasis1 3 2 3 3 2" xfId="22545" xr:uid="{70F89DB0-AA79-4C1B-B3FB-E9A9F58DC66F}"/>
    <cellStyle name="40% - Énfasis1 3 2 3 3 2 2" xfId="22546" xr:uid="{1451A683-F85B-40DD-9CD2-A42D668AF77F}"/>
    <cellStyle name="40% - Énfasis1 3 2 3 3 3" xfId="22547" xr:uid="{2A36FF9D-EFDA-4ED7-BAFC-F576150DDCF1}"/>
    <cellStyle name="40% - Énfasis1 3 2 3 4" xfId="22548" xr:uid="{2D9E9C76-A574-4451-9B13-D0ECF9CB5B45}"/>
    <cellStyle name="40% - Énfasis1 3 2 3 4 2" xfId="22549" xr:uid="{4B4C3CD9-5D41-42E1-84F1-BC00862653E6}"/>
    <cellStyle name="40% - Énfasis1 3 2 3 5" xfId="22550" xr:uid="{2DF97C6C-5DF9-403C-96C2-70C488368C28}"/>
    <cellStyle name="40% - Énfasis1 3 2 3 6" xfId="22551" xr:uid="{44ED5ECA-A466-4FC0-A1A9-DB7943D17E19}"/>
    <cellStyle name="40% - Énfasis1 3 2 3 7" xfId="22552" xr:uid="{14D561B6-C1F8-4738-B8D8-A8F3DFEDEE11}"/>
    <cellStyle name="40% - Énfasis1 3 2 3 8" xfId="22553" xr:uid="{661940AB-45BB-4A54-A776-1701DF3C8C49}"/>
    <cellStyle name="40% - Énfasis1 3 2 3 9" xfId="22554" xr:uid="{DDD13122-85E0-4E6B-80B5-17243BF173A9}"/>
    <cellStyle name="40% - Énfasis1 3 2 3_37. RESULTADO NEGOCIOS YOY" xfId="22555" xr:uid="{C8776763-A894-4319-BC1E-4B067F2D2F8C}"/>
    <cellStyle name="40% - Énfasis1 3 2 4" xfId="22556" xr:uid="{3BE35B0C-35F3-4F52-B052-95CA85FDBAAA}"/>
    <cellStyle name="40% - Énfasis1 3 2 4 2" xfId="22557" xr:uid="{646E041E-510B-414F-8ED4-374DD505837B}"/>
    <cellStyle name="40% - Énfasis1 3 2 4 2 2" xfId="22558" xr:uid="{D62893ED-D2A1-4232-8AC5-CA04AB327147}"/>
    <cellStyle name="40% - Énfasis1 3 2 4 2 2 2" xfId="22559" xr:uid="{35FCFD3F-7234-44B1-9AAC-4964A214E158}"/>
    <cellStyle name="40% - Énfasis1 3 2 4 2 3" xfId="22560" xr:uid="{90E2796A-E0E9-4100-9DD1-5E3115F8AF1C}"/>
    <cellStyle name="40% - Énfasis1 3 2 4 3" xfId="22561" xr:uid="{2181AFF7-AA5E-40B0-8A64-F70A0F4A5572}"/>
    <cellStyle name="40% - Énfasis1 3 2 4 3 2" xfId="22562" xr:uid="{172FDD52-8BF4-4ED6-A030-3251D7985A5F}"/>
    <cellStyle name="40% - Énfasis1 3 2 4 4" xfId="22563" xr:uid="{EE300F36-C617-4011-8C20-1E7C0505C364}"/>
    <cellStyle name="40% - Énfasis1 3 2 5" xfId="22564" xr:uid="{F2F5D3A8-A421-42CE-BDC4-36EFC9CE0586}"/>
    <cellStyle name="40% - Énfasis1 3 2 5 2" xfId="22565" xr:uid="{611CDD44-21C4-46DE-B5AE-8E116A375947}"/>
    <cellStyle name="40% - Énfasis1 3 2 5 2 2" xfId="22566" xr:uid="{8FE0EAFF-D5BF-4950-9689-0FF31C177C68}"/>
    <cellStyle name="40% - Énfasis1 3 2 5 3" xfId="22567" xr:uid="{64086C7C-6876-4213-B9B5-86726035D50A}"/>
    <cellStyle name="40% - Énfasis1 3 2 6" xfId="22568" xr:uid="{9CFE082A-FF0A-4B9A-8042-50EB2F3B8CA5}"/>
    <cellStyle name="40% - Énfasis1 3 2 6 2" xfId="22569" xr:uid="{1F8AFEB0-603D-4E18-BF58-FEC9CADC1AEB}"/>
    <cellStyle name="40% - Énfasis1 3 2 7" xfId="22570" xr:uid="{58031EAF-DC2E-4622-89AA-C26130039F97}"/>
    <cellStyle name="40% - Énfasis1 3 2 8" xfId="22571" xr:uid="{7107B5FD-FEDD-4A08-AEA6-709F11F39077}"/>
    <cellStyle name="40% - Énfasis1 3 2 9" xfId="22572" xr:uid="{B09C0797-7A96-456F-B5BD-4C0E019A5AEB}"/>
    <cellStyle name="40% - Énfasis1 3 2_37. RESULTADO NEGOCIOS YOY" xfId="22573" xr:uid="{A2667A6A-7687-4C4E-95DA-F325F96A63C6}"/>
    <cellStyle name="40% - Énfasis1 3 3" xfId="22574" xr:uid="{52907268-E2B1-44CD-9F04-9BC1361A9D7B}"/>
    <cellStyle name="40% - Énfasis1 3 3 10" xfId="22575" xr:uid="{9A6BD4BC-4DDF-4B65-8CE3-52E47700702B}"/>
    <cellStyle name="40% - Énfasis1 3 3 2" xfId="22576" xr:uid="{0B29C991-1976-4775-8792-6DCCD97382A2}"/>
    <cellStyle name="40% - Énfasis1 3 3 2 2" xfId="22577" xr:uid="{D8D59250-CF01-4CCC-A236-006221A7A13C}"/>
    <cellStyle name="40% - Énfasis1 3 3 2 2 2" xfId="22578" xr:uid="{6B82D29A-4CE5-4325-9083-3540E3E3CC4A}"/>
    <cellStyle name="40% - Énfasis1 3 3 2 2 2 2" xfId="22579" xr:uid="{F6361579-EC54-4C4D-869C-FE644DE9705E}"/>
    <cellStyle name="40% - Énfasis1 3 3 2 2 2 2 2" xfId="22580" xr:uid="{6E642DFF-7617-4840-A49B-9A78AD0780E2}"/>
    <cellStyle name="40% - Énfasis1 3 3 2 2 2 3" xfId="22581" xr:uid="{AAB911E2-9528-4C52-98D4-A096399D5B91}"/>
    <cellStyle name="40% - Énfasis1 3 3 2 2 3" xfId="22582" xr:uid="{60F99A44-B4EA-40E9-BDAA-34AA51B4BACB}"/>
    <cellStyle name="40% - Énfasis1 3 3 2 2 3 2" xfId="22583" xr:uid="{E05FE385-569F-4FD0-B867-B8E908A9E8F6}"/>
    <cellStyle name="40% - Énfasis1 3 3 2 2 4" xfId="22584" xr:uid="{1434AE1F-E4CF-43D5-A76D-172CB1F41896}"/>
    <cellStyle name="40% - Énfasis1 3 3 2 3" xfId="22585" xr:uid="{3D9823FF-B998-4330-930E-8B028DE9B5E7}"/>
    <cellStyle name="40% - Énfasis1 3 3 2 3 2" xfId="22586" xr:uid="{E1895992-BA11-4C4F-87F5-66E829CFD9F4}"/>
    <cellStyle name="40% - Énfasis1 3 3 2 3 2 2" xfId="22587" xr:uid="{38197DA5-7027-4020-BE0B-9B5DE0C606C1}"/>
    <cellStyle name="40% - Énfasis1 3 3 2 3 3" xfId="22588" xr:uid="{6DCA7070-7A72-445E-A9F6-86998F32ED4A}"/>
    <cellStyle name="40% - Énfasis1 3 3 2 4" xfId="22589" xr:uid="{CC8C239B-F92F-4525-8628-9446DB59F279}"/>
    <cellStyle name="40% - Énfasis1 3 3 2 4 2" xfId="22590" xr:uid="{042B9C3E-2392-4B28-BDD8-8F307688096F}"/>
    <cellStyle name="40% - Énfasis1 3 3 2 5" xfId="22591" xr:uid="{12DB0DDA-ABE1-4769-B1E5-C56F01D64340}"/>
    <cellStyle name="40% - Énfasis1 3 3 2 6" xfId="22592" xr:uid="{9979ABAE-B8B3-4F8B-9D97-475FF453C862}"/>
    <cellStyle name="40% - Énfasis1 3 3 2 7" xfId="22593" xr:uid="{16646010-ED31-452C-8355-E745048F3A83}"/>
    <cellStyle name="40% - Énfasis1 3 3 2 8" xfId="22594" xr:uid="{327C4CFE-FF09-4E2E-A9F3-7B85D47B0BB9}"/>
    <cellStyle name="40% - Énfasis1 3 3 2 9" xfId="22595" xr:uid="{A484F776-1007-4785-B588-75282766411E}"/>
    <cellStyle name="40% - Énfasis1 3 3 2_37. RESULTADO NEGOCIOS YOY" xfId="22596" xr:uid="{526915F2-6579-4E85-A67D-58E93D206807}"/>
    <cellStyle name="40% - Énfasis1 3 3 3" xfId="22597" xr:uid="{F146F8E9-53B3-4BB2-BA28-F1940A5C3651}"/>
    <cellStyle name="40% - Énfasis1 3 3 3 2" xfId="22598" xr:uid="{9BB33B88-2644-477A-95CB-1C98CF1D5742}"/>
    <cellStyle name="40% - Énfasis1 3 3 3 2 2" xfId="22599" xr:uid="{75D4FDB4-9E54-46FF-A422-11BD29ED7FF5}"/>
    <cellStyle name="40% - Énfasis1 3 3 3 2 2 2" xfId="22600" xr:uid="{50703150-A37B-48C8-B2F0-2ABB041C8AAE}"/>
    <cellStyle name="40% - Énfasis1 3 3 3 2 3" xfId="22601" xr:uid="{12208FB2-D70E-4E67-B82A-17B97F08A126}"/>
    <cellStyle name="40% - Énfasis1 3 3 3 3" xfId="22602" xr:uid="{46914267-B0D7-46B0-8E85-FB714B66554A}"/>
    <cellStyle name="40% - Énfasis1 3 3 3 3 2" xfId="22603" xr:uid="{027D9D24-9AC1-4502-BA72-3F6923008ECE}"/>
    <cellStyle name="40% - Énfasis1 3 3 3 4" xfId="22604" xr:uid="{F595052F-63E8-49E8-AC48-449CA0008815}"/>
    <cellStyle name="40% - Énfasis1 3 3 4" xfId="22605" xr:uid="{229D2907-E0FB-4985-98D0-93DFD7999C81}"/>
    <cellStyle name="40% - Énfasis1 3 3 4 2" xfId="22606" xr:uid="{31FF2D05-97B4-4830-BD05-298065AA69BD}"/>
    <cellStyle name="40% - Énfasis1 3 3 4 2 2" xfId="22607" xr:uid="{CD08B6CE-C1BC-4CFB-9A66-9CD954946017}"/>
    <cellStyle name="40% - Énfasis1 3 3 4 3" xfId="22608" xr:uid="{21CCE35F-984F-46DA-B234-26B76F4A732C}"/>
    <cellStyle name="40% - Énfasis1 3 3 5" xfId="22609" xr:uid="{C39A3BF4-D5CA-4C8D-B595-764179DECFE0}"/>
    <cellStyle name="40% - Énfasis1 3 3 5 2" xfId="22610" xr:uid="{EEF3C759-BDAD-4FC1-B11B-B710756999FC}"/>
    <cellStyle name="40% - Énfasis1 3 3 6" xfId="22611" xr:uid="{78B0B0DD-45D5-4685-888D-AB88D1B0D1CA}"/>
    <cellStyle name="40% - Énfasis1 3 3 7" xfId="22612" xr:uid="{35416683-DE42-4EEA-9747-EB25159FFF72}"/>
    <cellStyle name="40% - Énfasis1 3 3 8" xfId="22613" xr:uid="{4DB592C9-08DB-4502-B4F0-12B38034E42F}"/>
    <cellStyle name="40% - Énfasis1 3 3 9" xfId="22614" xr:uid="{91DA9D16-C5FE-457C-AD9C-F83B9F927560}"/>
    <cellStyle name="40% - Énfasis1 3 3_37. RESULTADO NEGOCIOS YOY" xfId="22615" xr:uid="{21C019BD-A8C5-404F-BBDE-B488F61AB408}"/>
    <cellStyle name="40% - Énfasis1 3 4" xfId="22616" xr:uid="{FAF52350-5F1B-4E60-9D00-87FC562C520B}"/>
    <cellStyle name="40% - Énfasis1 3 4 2" xfId="22617" xr:uid="{F8959D90-37B9-4857-934B-23F96C7E0C80}"/>
    <cellStyle name="40% - Énfasis1 3 4 2 2" xfId="22618" xr:uid="{517E8A86-3905-41F6-ADD3-8D0746D2DE4E}"/>
    <cellStyle name="40% - Énfasis1 3 4 2 2 2" xfId="22619" xr:uid="{B9D74F14-2E29-42E4-B145-68DFA6875A27}"/>
    <cellStyle name="40% - Énfasis1 3 4 2 2 2 2" xfId="22620" xr:uid="{84C203C5-7FFA-4CE4-87A4-86638C621EB3}"/>
    <cellStyle name="40% - Énfasis1 3 4 2 2 3" xfId="22621" xr:uid="{80463C0C-582C-404A-A9AF-A4B513992BF6}"/>
    <cellStyle name="40% - Énfasis1 3 4 2 3" xfId="22622" xr:uid="{8BE3C0DB-E508-436D-880D-A02700CD14D2}"/>
    <cellStyle name="40% - Énfasis1 3 4 2 3 2" xfId="22623" xr:uid="{AD697307-9EE5-404E-8E5C-FE8809EE18E5}"/>
    <cellStyle name="40% - Énfasis1 3 4 2 4" xfId="22624" xr:uid="{35CD4A15-2430-475D-AF17-E0650A8F5610}"/>
    <cellStyle name="40% - Énfasis1 3 4 3" xfId="22625" xr:uid="{40B5CE5C-7C80-4AB2-A64B-43394106E32B}"/>
    <cellStyle name="40% - Énfasis1 3 4 3 2" xfId="22626" xr:uid="{B9F4ADF0-0CB8-48DC-BC57-636FCE5BE4C4}"/>
    <cellStyle name="40% - Énfasis1 3 4 3 2 2" xfId="22627" xr:uid="{798F9707-98C3-44C7-B613-D6934181EAB3}"/>
    <cellStyle name="40% - Énfasis1 3 4 3 3" xfId="22628" xr:uid="{37D331AB-2648-4E79-9FA4-DDF72B3B1674}"/>
    <cellStyle name="40% - Énfasis1 3 4 4" xfId="22629" xr:uid="{9F95A23D-4CEC-4B88-98ED-F1B52E02AEC4}"/>
    <cellStyle name="40% - Énfasis1 3 4 4 2" xfId="22630" xr:uid="{F478FAE1-1072-4F74-B196-F32F67F26FB5}"/>
    <cellStyle name="40% - Énfasis1 3 4 5" xfId="22631" xr:uid="{48BEC9C6-126C-4129-90F1-5913FE8842A9}"/>
    <cellStyle name="40% - Énfasis1 3 4 6" xfId="22632" xr:uid="{528BD931-E933-410F-9B68-FE9CDDA40CF9}"/>
    <cellStyle name="40% - Énfasis1 3 4 7" xfId="22633" xr:uid="{6529C8CF-8966-429F-8582-9C7B38F15B11}"/>
    <cellStyle name="40% - Énfasis1 3 4 8" xfId="22634" xr:uid="{F5827944-651F-463C-8260-17ED4459B5B1}"/>
    <cellStyle name="40% - Énfasis1 3 4 9" xfId="22635" xr:uid="{4F197D78-079D-4458-94C8-C17C9030FECB}"/>
    <cellStyle name="40% - Énfasis1 3 4_37. RESULTADO NEGOCIOS YOY" xfId="22636" xr:uid="{C0E9AB96-9CA5-426B-9FE9-16BADB7CDACD}"/>
    <cellStyle name="40% - Énfasis1 3 5" xfId="22637" xr:uid="{613DC7D6-5B32-457B-B56B-BD36A990F403}"/>
    <cellStyle name="40% - Énfasis1 3 5 2" xfId="22638" xr:uid="{6ADEC5D8-6044-4B2B-9F9A-96431D3E7476}"/>
    <cellStyle name="40% - Énfasis1 3 5 2 2" xfId="22639" xr:uid="{17CF512F-CE2D-4C39-BE46-84A26EA8251C}"/>
    <cellStyle name="40% - Énfasis1 3 5 2 2 2" xfId="22640" xr:uid="{02963F04-1D57-4BDB-A370-BEFE8F6F23AE}"/>
    <cellStyle name="40% - Énfasis1 3 5 2 3" xfId="22641" xr:uid="{1E3D7D5F-797B-4F64-996E-121F45CB5362}"/>
    <cellStyle name="40% - Énfasis1 3 5 3" xfId="22642" xr:uid="{8C553F0B-A18B-44EE-86F0-E2773F593A06}"/>
    <cellStyle name="40% - Énfasis1 3 5 3 2" xfId="22643" xr:uid="{1D17B85B-7767-42F1-8E5B-2B8A65066B9B}"/>
    <cellStyle name="40% - Énfasis1 3 5 4" xfId="22644" xr:uid="{35C8F798-975B-48A8-B420-3A2AECFD2F53}"/>
    <cellStyle name="40% - Énfasis1 3 5 5" xfId="22645" xr:uid="{58910A6E-0D1F-419C-ACA4-F9C75383C6C4}"/>
    <cellStyle name="40% - Énfasis1 3 5 6" xfId="22646" xr:uid="{631D7CBB-A5EF-4D1A-9AA9-00BF32CB482C}"/>
    <cellStyle name="40% - Énfasis1 3 5 7" xfId="22647" xr:uid="{1F346658-4593-480E-8B31-C4CF36BB897C}"/>
    <cellStyle name="40% - Énfasis1 3 5 8" xfId="22648" xr:uid="{87703BF7-CA6E-4903-BA5E-E372DB7C1641}"/>
    <cellStyle name="40% - Énfasis1 3 6" xfId="22649" xr:uid="{538D66A4-1EC3-489B-92C1-FFCD53F98273}"/>
    <cellStyle name="40% - Énfasis1 3 6 2" xfId="22650" xr:uid="{E3755CAE-7691-4DF1-BADE-6128C7FCE263}"/>
    <cellStyle name="40% - Énfasis1 3 6 2 2" xfId="22651" xr:uid="{31239E51-2784-499A-97FE-E755F52B781C}"/>
    <cellStyle name="40% - Énfasis1 3 6 3" xfId="22652" xr:uid="{09D46E88-F1E1-4279-81DE-63957F46E10C}"/>
    <cellStyle name="40% - Énfasis1 3 7" xfId="22653" xr:uid="{2BA381F8-D49A-421D-897D-2D5622A7193E}"/>
    <cellStyle name="40% - Énfasis1 3 7 2" xfId="22654" xr:uid="{AF48DA82-4297-4B29-BD16-D5D9013EE94F}"/>
    <cellStyle name="40% - Énfasis1 3 8" xfId="22655" xr:uid="{FF35C440-B73E-4B3F-A4FD-9E6884BB616A}"/>
    <cellStyle name="40% - Énfasis1 3 9" xfId="22656" xr:uid="{EE5A6839-71B9-4001-B4ED-3E1E46E161D8}"/>
    <cellStyle name="40% - Énfasis1 3_37. RESULTADO NEGOCIOS YOY" xfId="22657" xr:uid="{F6FA9023-3B2B-4B62-8360-5C389930C390}"/>
    <cellStyle name="40% - Énfasis1 30" xfId="22658" xr:uid="{75BAB260-878E-46DC-B432-89558A5317B4}"/>
    <cellStyle name="40% - Énfasis1 4" xfId="22659" xr:uid="{84921223-1451-4A6B-BB70-A3300D46F60B}"/>
    <cellStyle name="40% - Énfasis1 4 10" xfId="22660" xr:uid="{CF39742A-4607-4F16-86B2-AF85CBA7C665}"/>
    <cellStyle name="40% - Énfasis1 4 11" xfId="22661" xr:uid="{A18DED4E-C9CD-4907-ACD2-DF364DA25EC1}"/>
    <cellStyle name="40% - Énfasis1 4 12" xfId="22662" xr:uid="{C2BEEE6A-7F67-4D15-ADE4-F9EA1F874DD7}"/>
    <cellStyle name="40% - Énfasis1 4 2" xfId="22663" xr:uid="{6F5BE1C2-56A1-407C-ABBC-74DE738CE92C}"/>
    <cellStyle name="40% - Énfasis1 4 2 10" xfId="22664" xr:uid="{C7E46035-B972-428D-9909-435F6D5C7CCC}"/>
    <cellStyle name="40% - Énfasis1 4 2 11" xfId="22665" xr:uid="{43F8F56D-5BFF-4C9A-B22D-722EA6F8DD76}"/>
    <cellStyle name="40% - Énfasis1 4 2 2" xfId="22666" xr:uid="{E6C934A6-21EA-4379-BE4B-E476311E1317}"/>
    <cellStyle name="40% - Énfasis1 4 2 2 2" xfId="22667" xr:uid="{8E4F1FFB-2751-462B-9660-96ECDB13FCBA}"/>
    <cellStyle name="40% - Énfasis1 4 2 2 2 2" xfId="22668" xr:uid="{99FD1297-68C6-42ED-B40F-99447C1C16F7}"/>
    <cellStyle name="40% - Énfasis1 4 2 2 2 2 2" xfId="22669" xr:uid="{7150E224-A5C3-4B1D-A1C8-9A5115509B15}"/>
    <cellStyle name="40% - Énfasis1 4 2 2 2 2 2 2" xfId="22670" xr:uid="{F1D7D33A-4EAB-4245-A8F0-8528C929685A}"/>
    <cellStyle name="40% - Énfasis1 4 2 2 2 2 2 2 2" xfId="22671" xr:uid="{2B9E7D4A-34F9-4354-8BAD-7B81AF4FFBFC}"/>
    <cellStyle name="40% - Énfasis1 4 2 2 2 2 2 3" xfId="22672" xr:uid="{530545C8-2334-4A77-B867-64079385ADD6}"/>
    <cellStyle name="40% - Énfasis1 4 2 2 2 2 3" xfId="22673" xr:uid="{F88E6CC1-A2EE-4663-BB3C-1BA5C8DC4DF4}"/>
    <cellStyle name="40% - Énfasis1 4 2 2 2 2 3 2" xfId="22674" xr:uid="{4439A356-8AC9-46E3-A961-B68FBD7F06A5}"/>
    <cellStyle name="40% - Énfasis1 4 2 2 2 2 4" xfId="22675" xr:uid="{E8F43914-9620-4FD7-B6CA-7F2DCC462BA0}"/>
    <cellStyle name="40% - Énfasis1 4 2 2 2 3" xfId="22676" xr:uid="{6D2150AF-807B-4F3D-AD1E-0413055C59FA}"/>
    <cellStyle name="40% - Énfasis1 4 2 2 2 3 2" xfId="22677" xr:uid="{347EECD2-58C8-496C-8FB4-BCE699C62577}"/>
    <cellStyle name="40% - Énfasis1 4 2 2 2 3 2 2" xfId="22678" xr:uid="{026D50F8-E960-488C-BBCB-0A8F16B08F91}"/>
    <cellStyle name="40% - Énfasis1 4 2 2 2 3 3" xfId="22679" xr:uid="{97A35DCF-3841-4BD1-AEE4-8A82F3E5BEB3}"/>
    <cellStyle name="40% - Énfasis1 4 2 2 2 4" xfId="22680" xr:uid="{248EEC87-230D-4800-895E-28ABF1F08843}"/>
    <cellStyle name="40% - Énfasis1 4 2 2 2 4 2" xfId="22681" xr:uid="{37FAC501-D930-431E-A53D-F8598BBF6A7E}"/>
    <cellStyle name="40% - Énfasis1 4 2 2 2 5" xfId="22682" xr:uid="{D7FC8EFD-B3DF-4A70-BE10-381CB8772248}"/>
    <cellStyle name="40% - Énfasis1 4 2 2 3" xfId="22683" xr:uid="{D296DFBD-4FA9-4DFE-9B40-9940E6B4762B}"/>
    <cellStyle name="40% - Énfasis1 4 2 2 3 2" xfId="22684" xr:uid="{2C115ECA-89C7-4524-9823-62D0A79CC468}"/>
    <cellStyle name="40% - Énfasis1 4 2 2 3 2 2" xfId="22685" xr:uid="{5081F382-B97D-43D7-9EED-6BCF292DDBDB}"/>
    <cellStyle name="40% - Énfasis1 4 2 2 3 2 2 2" xfId="22686" xr:uid="{5B3024AF-00A2-4ED4-9F44-D9E80EB4E034}"/>
    <cellStyle name="40% - Énfasis1 4 2 2 3 2 3" xfId="22687" xr:uid="{7A93229A-61EA-492D-94C7-CFF60EAC4DC5}"/>
    <cellStyle name="40% - Énfasis1 4 2 2 3 3" xfId="22688" xr:uid="{B69BAC45-4F06-4A58-92AD-B9345A6908F8}"/>
    <cellStyle name="40% - Énfasis1 4 2 2 3 3 2" xfId="22689" xr:uid="{1212DCC4-1C4E-4F65-B3C8-72D4F0298919}"/>
    <cellStyle name="40% - Énfasis1 4 2 2 3 4" xfId="22690" xr:uid="{500ADF33-84AF-4C6C-A089-2C4CAEB3B107}"/>
    <cellStyle name="40% - Énfasis1 4 2 2 4" xfId="22691" xr:uid="{7D11E127-9A06-4561-884C-EE67C9C7948C}"/>
    <cellStyle name="40% - Énfasis1 4 2 2 4 2" xfId="22692" xr:uid="{A0CA8929-34C3-4839-805E-7FF37B8FAC74}"/>
    <cellStyle name="40% - Énfasis1 4 2 2 4 2 2" xfId="22693" xr:uid="{2528779C-B6B2-4EBF-9600-30299E50EF92}"/>
    <cellStyle name="40% - Énfasis1 4 2 2 4 3" xfId="22694" xr:uid="{D3341DF4-DDC1-4C46-979B-078592C27172}"/>
    <cellStyle name="40% - Énfasis1 4 2 2 5" xfId="22695" xr:uid="{3246DC8F-B7EB-4188-A6D0-232E2CE05938}"/>
    <cellStyle name="40% - Énfasis1 4 2 2 5 2" xfId="22696" xr:uid="{FFBAE5BB-F9BF-4EA0-846D-7D2731FFE8EB}"/>
    <cellStyle name="40% - Énfasis1 4 2 2 6" xfId="22697" xr:uid="{67FC4B5C-926F-48CD-A5FE-74E28D046593}"/>
    <cellStyle name="40% - Énfasis1 4 2 3" xfId="22698" xr:uid="{8EE6D33C-7492-4557-9332-DA1220195346}"/>
    <cellStyle name="40% - Énfasis1 4 2 3 2" xfId="22699" xr:uid="{01363363-78CA-4088-AC27-516FB7477CA7}"/>
    <cellStyle name="40% - Énfasis1 4 2 3 2 2" xfId="22700" xr:uid="{57C437CF-8DAE-4049-89DD-62F156E9595F}"/>
    <cellStyle name="40% - Énfasis1 4 2 3 2 2 2" xfId="22701" xr:uid="{B3CC8A15-1656-4411-8BBB-70FC4C8F840E}"/>
    <cellStyle name="40% - Énfasis1 4 2 3 2 2 2 2" xfId="22702" xr:uid="{1C3F0453-EF8F-44A0-BD83-C6EE4FEAA8D5}"/>
    <cellStyle name="40% - Énfasis1 4 2 3 2 2 3" xfId="22703" xr:uid="{90BC4577-55EB-4D16-BC62-8E989CC71A13}"/>
    <cellStyle name="40% - Énfasis1 4 2 3 2 3" xfId="22704" xr:uid="{00363B73-9DCA-4CA8-9861-E431D7ED600A}"/>
    <cellStyle name="40% - Énfasis1 4 2 3 2 3 2" xfId="22705" xr:uid="{A07642B9-F5DF-4637-8FFC-188D8DAE5F15}"/>
    <cellStyle name="40% - Énfasis1 4 2 3 2 4" xfId="22706" xr:uid="{E97CA280-A3D5-4643-924A-FBE7E46FA7A3}"/>
    <cellStyle name="40% - Énfasis1 4 2 3 3" xfId="22707" xr:uid="{6900C7D0-3422-4A3B-ADF7-761C19686E81}"/>
    <cellStyle name="40% - Énfasis1 4 2 3 3 2" xfId="22708" xr:uid="{C908A998-01B4-49DF-A761-455F3EDAEC48}"/>
    <cellStyle name="40% - Énfasis1 4 2 3 3 2 2" xfId="22709" xr:uid="{A42ED9CA-F79C-48E9-B5BD-631428B6FCA0}"/>
    <cellStyle name="40% - Énfasis1 4 2 3 3 3" xfId="22710" xr:uid="{4A105AD4-49DB-49E8-A337-BB0191AA090C}"/>
    <cellStyle name="40% - Énfasis1 4 2 3 4" xfId="22711" xr:uid="{B6EB333C-66B3-4221-8F47-B4E0ABB5C34B}"/>
    <cellStyle name="40% - Énfasis1 4 2 3 4 2" xfId="22712" xr:uid="{A6B18F33-4231-4073-A556-35BF5FD7ABF9}"/>
    <cellStyle name="40% - Énfasis1 4 2 3 5" xfId="22713" xr:uid="{4A574E07-A3DD-476C-89E8-F06C6138BCB3}"/>
    <cellStyle name="40% - Énfasis1 4 2 4" xfId="22714" xr:uid="{05093EFE-A18A-4581-81DC-838B72ACA1EB}"/>
    <cellStyle name="40% - Énfasis1 4 2 4 2" xfId="22715" xr:uid="{F1769F64-9885-4378-9356-6DE0D8947CBF}"/>
    <cellStyle name="40% - Énfasis1 4 2 4 2 2" xfId="22716" xr:uid="{9BFC4735-2262-4F65-AABF-D496B95958FB}"/>
    <cellStyle name="40% - Énfasis1 4 2 4 2 2 2" xfId="22717" xr:uid="{F3A2BCD1-2555-4BF2-9A01-F79FFFCB69EA}"/>
    <cellStyle name="40% - Énfasis1 4 2 4 2 3" xfId="22718" xr:uid="{D7CFCE27-05D3-4869-8F68-6401A88AF78E}"/>
    <cellStyle name="40% - Énfasis1 4 2 4 3" xfId="22719" xr:uid="{19BA2ED1-8F44-4FA1-B49A-058935F83B03}"/>
    <cellStyle name="40% - Énfasis1 4 2 4 3 2" xfId="22720" xr:uid="{325E3974-4309-4705-8A38-3BD516D8B1CD}"/>
    <cellStyle name="40% - Énfasis1 4 2 4 4" xfId="22721" xr:uid="{47521BDB-C137-440C-9F23-F7FAF2538607}"/>
    <cellStyle name="40% - Énfasis1 4 2 5" xfId="22722" xr:uid="{A2526014-6FEA-437A-9241-37D171886109}"/>
    <cellStyle name="40% - Énfasis1 4 2 5 2" xfId="22723" xr:uid="{792BB938-CB80-4C2D-9E37-940C13AD00D6}"/>
    <cellStyle name="40% - Énfasis1 4 2 5 2 2" xfId="22724" xr:uid="{A83A97EC-5E2D-4B2A-9D45-62707D99328F}"/>
    <cellStyle name="40% - Énfasis1 4 2 5 3" xfId="22725" xr:uid="{AAE3F00A-A3B4-48EE-B3A0-AB42F4BD9E19}"/>
    <cellStyle name="40% - Énfasis1 4 2 6" xfId="22726" xr:uid="{CBED29BA-2D86-4488-B8FB-74B01372E9F0}"/>
    <cellStyle name="40% - Énfasis1 4 2 6 2" xfId="22727" xr:uid="{3F49DAE9-C583-4D18-9CC7-8F8BC91D9D05}"/>
    <cellStyle name="40% - Énfasis1 4 2 7" xfId="22728" xr:uid="{250398C7-45A1-4302-B91D-AEC32ACBCEC0}"/>
    <cellStyle name="40% - Énfasis1 4 2 8" xfId="22729" xr:uid="{AF0849E4-085F-4FA5-BE60-EF07F3306CEF}"/>
    <cellStyle name="40% - Énfasis1 4 2 9" xfId="22730" xr:uid="{E764359F-9077-42E1-97BB-D86F62CCEAAD}"/>
    <cellStyle name="40% - Énfasis1 4 2_37. RESULTADO NEGOCIOS YOY" xfId="22731" xr:uid="{49359139-0082-438B-8497-DD79E3E730CB}"/>
    <cellStyle name="40% - Énfasis1 4 3" xfId="22732" xr:uid="{C8CD4FFC-6A73-4AEE-BCFA-258DF7D97516}"/>
    <cellStyle name="40% - Énfasis1 4 3 2" xfId="22733" xr:uid="{93AC5268-92BD-49D3-A38B-49A04F49B330}"/>
    <cellStyle name="40% - Énfasis1 4 3 2 2" xfId="22734" xr:uid="{17CC0FCF-4574-41FC-A1FC-ED035EF8F443}"/>
    <cellStyle name="40% - Énfasis1 4 3 2 2 2" xfId="22735" xr:uid="{2C915D6E-99D7-448B-9B60-DEBA16D4E80C}"/>
    <cellStyle name="40% - Énfasis1 4 3 2 2 2 2" xfId="22736" xr:uid="{F8CAF23C-C308-4B0C-87D5-34983E283D9B}"/>
    <cellStyle name="40% - Énfasis1 4 3 2 2 2 2 2" xfId="22737" xr:uid="{E06D2038-D14A-4E00-8D41-99574E4846A5}"/>
    <cellStyle name="40% - Énfasis1 4 3 2 2 2 3" xfId="22738" xr:uid="{92DEFCB9-BCD1-4C45-B456-7B5AC0978A0D}"/>
    <cellStyle name="40% - Énfasis1 4 3 2 2 3" xfId="22739" xr:uid="{9C3B167C-D735-45D6-A57C-08C43D581853}"/>
    <cellStyle name="40% - Énfasis1 4 3 2 2 3 2" xfId="22740" xr:uid="{7FCDEBCC-052D-4121-B2B0-32A1BAF3F1DD}"/>
    <cellStyle name="40% - Énfasis1 4 3 2 2 4" xfId="22741" xr:uid="{640363BF-2052-4E39-8A8A-515572F64111}"/>
    <cellStyle name="40% - Énfasis1 4 3 2 3" xfId="22742" xr:uid="{7FC0A84E-189C-46B8-BBC6-F1DC853E7AE7}"/>
    <cellStyle name="40% - Énfasis1 4 3 2 3 2" xfId="22743" xr:uid="{9FFF3961-408F-4315-9574-E507A2FD0431}"/>
    <cellStyle name="40% - Énfasis1 4 3 2 3 2 2" xfId="22744" xr:uid="{DF9B1CB6-7FE6-4DE0-AB2D-D745C47A1B30}"/>
    <cellStyle name="40% - Énfasis1 4 3 2 3 3" xfId="22745" xr:uid="{79D87DAA-18FE-4398-BE00-1628C9A4B97E}"/>
    <cellStyle name="40% - Énfasis1 4 3 2 4" xfId="22746" xr:uid="{74A15F82-3813-4637-833D-308CF1AE71C9}"/>
    <cellStyle name="40% - Énfasis1 4 3 2 4 2" xfId="22747" xr:uid="{E3B368CA-576C-412E-9C62-766CE3627C53}"/>
    <cellStyle name="40% - Énfasis1 4 3 2 5" xfId="22748" xr:uid="{4B3C4F55-AE2B-402A-AD4D-1454257DEA14}"/>
    <cellStyle name="40% - Énfasis1 4 3 3" xfId="22749" xr:uid="{378E363C-0523-48FD-9697-B16C4359517C}"/>
    <cellStyle name="40% - Énfasis1 4 3 3 2" xfId="22750" xr:uid="{A658D2D2-7B75-4DE3-A58D-6CD46FF3C22D}"/>
    <cellStyle name="40% - Énfasis1 4 3 3 2 2" xfId="22751" xr:uid="{DACEC8CA-2EC7-4EF4-A643-E9E448283144}"/>
    <cellStyle name="40% - Énfasis1 4 3 3 2 2 2" xfId="22752" xr:uid="{2E2A183A-9DAB-4105-B29A-5ED279882FFD}"/>
    <cellStyle name="40% - Énfasis1 4 3 3 2 3" xfId="22753" xr:uid="{6087489C-1933-4EA9-B81D-93BEC2AF1904}"/>
    <cellStyle name="40% - Énfasis1 4 3 3 3" xfId="22754" xr:uid="{A6F8D6A5-9CDA-4512-8F0D-33DF7D789525}"/>
    <cellStyle name="40% - Énfasis1 4 3 3 3 2" xfId="22755" xr:uid="{C0321A4E-F365-48A8-999A-83DD0746F206}"/>
    <cellStyle name="40% - Énfasis1 4 3 3 4" xfId="22756" xr:uid="{A3FCED2B-23FB-4A66-9838-A0C9D5C34819}"/>
    <cellStyle name="40% - Énfasis1 4 3 4" xfId="22757" xr:uid="{6069DB34-ECF8-4CEC-8111-361BC927E4CC}"/>
    <cellStyle name="40% - Énfasis1 4 3 4 2" xfId="22758" xr:uid="{8FF0E250-D8E2-4D78-A5E6-C61497DE1EB8}"/>
    <cellStyle name="40% - Énfasis1 4 3 4 2 2" xfId="22759" xr:uid="{E6078456-85ED-4330-B307-2C26D50A0028}"/>
    <cellStyle name="40% - Énfasis1 4 3 4 3" xfId="22760" xr:uid="{BD1B1FBE-0A95-4342-B5EE-476C7C62247B}"/>
    <cellStyle name="40% - Énfasis1 4 3 5" xfId="22761" xr:uid="{B8DA4766-347F-4AB4-98FC-AE3FFF326E51}"/>
    <cellStyle name="40% - Énfasis1 4 3 5 2" xfId="22762" xr:uid="{0E2FEA42-E368-48EB-89E4-3BF8FFEA2385}"/>
    <cellStyle name="40% - Énfasis1 4 3 6" xfId="22763" xr:uid="{FEE079AF-26D0-4815-8022-FE0661558DE8}"/>
    <cellStyle name="40% - Énfasis1 4 4" xfId="22764" xr:uid="{ADFC70D7-A18E-44CE-897A-AF6E38E0DA18}"/>
    <cellStyle name="40% - Énfasis1 4 4 2" xfId="22765" xr:uid="{CC089058-1B21-467D-B035-E6F1AD2CE079}"/>
    <cellStyle name="40% - Énfasis1 4 4 2 2" xfId="22766" xr:uid="{0D967F69-487D-42B7-9013-F2DE24EB25F4}"/>
    <cellStyle name="40% - Énfasis1 4 4 2 2 2" xfId="22767" xr:uid="{DD1CC560-B652-4F91-BD68-B725E64D56EE}"/>
    <cellStyle name="40% - Énfasis1 4 4 2 2 2 2" xfId="22768" xr:uid="{748455C1-7471-4996-9752-8D17068FE6EC}"/>
    <cellStyle name="40% - Énfasis1 4 4 2 2 3" xfId="22769" xr:uid="{82261FAA-9751-4A20-A839-8E7D48EFC10F}"/>
    <cellStyle name="40% - Énfasis1 4 4 2 3" xfId="22770" xr:uid="{7329DDBE-DC71-4E19-8873-50AA0A7DA6C8}"/>
    <cellStyle name="40% - Énfasis1 4 4 2 3 2" xfId="22771" xr:uid="{D973AC2D-18E5-41F8-A753-BBB8E57FD02E}"/>
    <cellStyle name="40% - Énfasis1 4 4 2 4" xfId="22772" xr:uid="{0C038224-3813-4E19-B914-97AA75CF3B86}"/>
    <cellStyle name="40% - Énfasis1 4 4 3" xfId="22773" xr:uid="{74D142B9-F72E-4FB4-9D3D-2A9133609762}"/>
    <cellStyle name="40% - Énfasis1 4 4 3 2" xfId="22774" xr:uid="{3174BEEB-E29B-4355-BF59-772DA2D6A46B}"/>
    <cellStyle name="40% - Énfasis1 4 4 3 2 2" xfId="22775" xr:uid="{D2EEB274-070A-4173-B944-9C81F17243E5}"/>
    <cellStyle name="40% - Énfasis1 4 4 3 3" xfId="22776" xr:uid="{45AD69B2-E9EF-4E33-B3B0-DEF33D08C00C}"/>
    <cellStyle name="40% - Énfasis1 4 4 4" xfId="22777" xr:uid="{74E365D6-7820-47B8-AB06-6A05207FA482}"/>
    <cellStyle name="40% - Énfasis1 4 4 4 2" xfId="22778" xr:uid="{6DBACF78-5685-4283-889A-C54683566865}"/>
    <cellStyle name="40% - Énfasis1 4 4 5" xfId="22779" xr:uid="{B7E7CDF5-DDC5-4749-99C1-0658F9E10D84}"/>
    <cellStyle name="40% - Énfasis1 4 5" xfId="22780" xr:uid="{21640BB8-E240-4447-A204-0C6ACE2B65D3}"/>
    <cellStyle name="40% - Énfasis1 4 5 2" xfId="22781" xr:uid="{1AE0D57C-66DB-48A7-BE56-3F92BB27E621}"/>
    <cellStyle name="40% - Énfasis1 4 5 2 2" xfId="22782" xr:uid="{52573B7B-306B-4D75-A08A-5A7F0FF6594B}"/>
    <cellStyle name="40% - Énfasis1 4 5 2 2 2" xfId="22783" xr:uid="{932BD151-DAE5-4595-8107-1526612D0EAF}"/>
    <cellStyle name="40% - Énfasis1 4 5 2 3" xfId="22784" xr:uid="{84DC2834-77CA-40C7-9281-F4F80B21496C}"/>
    <cellStyle name="40% - Énfasis1 4 5 3" xfId="22785" xr:uid="{A89E8FDE-2870-4D69-B74B-661E60EC99B5}"/>
    <cellStyle name="40% - Énfasis1 4 5 3 2" xfId="22786" xr:uid="{F36508D8-8204-4FB0-9CE9-F7CEDE0FA2DE}"/>
    <cellStyle name="40% - Énfasis1 4 5 4" xfId="22787" xr:uid="{E7FF84D9-1B8F-47DA-8463-5ECAF36B82E1}"/>
    <cellStyle name="40% - Énfasis1 4 6" xfId="22788" xr:uid="{D918A666-EA80-49B1-9924-A09536A5EA69}"/>
    <cellStyle name="40% - Énfasis1 4 6 2" xfId="22789" xr:uid="{23FEACD0-E57D-4237-BB95-D41927C6623D}"/>
    <cellStyle name="40% - Énfasis1 4 6 2 2" xfId="22790" xr:uid="{84DCE462-73C5-4C1B-B73F-115AF3C4FB8F}"/>
    <cellStyle name="40% - Énfasis1 4 6 3" xfId="22791" xr:uid="{BFB6E816-20E3-4E9C-8988-C33C60D74FE8}"/>
    <cellStyle name="40% - Énfasis1 4 7" xfId="22792" xr:uid="{A65D037D-50B5-4CE8-96CA-AA167018C9BA}"/>
    <cellStyle name="40% - Énfasis1 4 7 2" xfId="22793" xr:uid="{F1E8B9C0-ACED-42AA-875D-DF0891AE7596}"/>
    <cellStyle name="40% - Énfasis1 4 8" xfId="22794" xr:uid="{AE2B15B5-590C-4C46-B3A8-C2D187E2C748}"/>
    <cellStyle name="40% - Énfasis1 4 9" xfId="22795" xr:uid="{912A8EF7-2A2C-4EE2-9F73-F07FF93455B8}"/>
    <cellStyle name="40% - Énfasis1 4_37. RESULTADO NEGOCIOS YOY" xfId="22796" xr:uid="{99101443-54D3-40BE-A6F3-28CC6BBFD943}"/>
    <cellStyle name="40% - Énfasis1 5" xfId="22797" xr:uid="{87176E24-847D-46F6-89D4-E46D848CC2B5}"/>
    <cellStyle name="40% - Énfasis1 5 10" xfId="22798" xr:uid="{A81D7239-6B71-476D-83E9-F76F924281E4}"/>
    <cellStyle name="40% - Énfasis1 5 11" xfId="22799" xr:uid="{3482B96B-F940-4780-9AD0-5390C5FB4CDC}"/>
    <cellStyle name="40% - Énfasis1 5 12" xfId="22800" xr:uid="{6C086CD8-7611-4BE9-8D69-1820F8A77F53}"/>
    <cellStyle name="40% - Énfasis1 5 2" xfId="22801" xr:uid="{2A9BC57B-5DDA-4AF9-9F7C-F3C7FE1AFD8F}"/>
    <cellStyle name="40% - Énfasis1 5 2 10" xfId="22802" xr:uid="{EE5BABC0-858E-49BD-94B0-3F9D594BAB97}"/>
    <cellStyle name="40% - Énfasis1 5 2 11" xfId="22803" xr:uid="{452CE38C-E889-431E-96A4-67FD3247B02F}"/>
    <cellStyle name="40% - Énfasis1 5 2 2" xfId="22804" xr:uid="{7C74D09C-1E5F-4108-9AA5-B0B2742B8886}"/>
    <cellStyle name="40% - Énfasis1 5 2 2 2" xfId="22805" xr:uid="{97C1992C-0BFF-43FC-86E9-86DD923383BF}"/>
    <cellStyle name="40% - Énfasis1 5 2 2 2 2" xfId="22806" xr:uid="{DF46D1B7-D114-4404-A593-8C69B0AF376D}"/>
    <cellStyle name="40% - Énfasis1 5 2 2 2 2 2" xfId="22807" xr:uid="{71054044-B8FE-4198-8948-AE8C0CC277CA}"/>
    <cellStyle name="40% - Énfasis1 5 2 2 2 2 2 2" xfId="22808" xr:uid="{54D973E9-8C30-4347-AECD-A12E8FEF748B}"/>
    <cellStyle name="40% - Énfasis1 5 2 2 2 2 2 2 2" xfId="22809" xr:uid="{71C8552C-6987-4572-B61A-290164B570D1}"/>
    <cellStyle name="40% - Énfasis1 5 2 2 2 2 2 3" xfId="22810" xr:uid="{542A7EC2-60DD-4868-8090-C3F53A0265E4}"/>
    <cellStyle name="40% - Énfasis1 5 2 2 2 2 3" xfId="22811" xr:uid="{0245C593-E841-417E-AE71-3B3B5F6F6F54}"/>
    <cellStyle name="40% - Énfasis1 5 2 2 2 2 3 2" xfId="22812" xr:uid="{465606A4-7621-415A-82A9-AA0245BB5385}"/>
    <cellStyle name="40% - Énfasis1 5 2 2 2 2 4" xfId="22813" xr:uid="{7EC5A9F5-236A-4AD5-8B55-FF1677E3D7AA}"/>
    <cellStyle name="40% - Énfasis1 5 2 2 2 3" xfId="22814" xr:uid="{81EC25D9-D13D-434F-9291-7171D543C910}"/>
    <cellStyle name="40% - Énfasis1 5 2 2 2 3 2" xfId="22815" xr:uid="{2FEB60F4-9576-45A7-AD14-726C194F7A80}"/>
    <cellStyle name="40% - Énfasis1 5 2 2 2 3 2 2" xfId="22816" xr:uid="{C0951E2C-D1D0-40EF-B3CF-02895745DC2E}"/>
    <cellStyle name="40% - Énfasis1 5 2 2 2 3 3" xfId="22817" xr:uid="{F8F63AAA-AF7A-4DCE-B2EF-255F3827196E}"/>
    <cellStyle name="40% - Énfasis1 5 2 2 2 4" xfId="22818" xr:uid="{0EFD96CF-4D71-4111-BA89-94C7AF0BC5E0}"/>
    <cellStyle name="40% - Énfasis1 5 2 2 2 4 2" xfId="22819" xr:uid="{F02F83F4-2A8B-44E1-AFED-A3F154B44C9D}"/>
    <cellStyle name="40% - Énfasis1 5 2 2 2 5" xfId="22820" xr:uid="{A0609F9D-A379-41F0-B262-A6F873C0611D}"/>
    <cellStyle name="40% - Énfasis1 5 2 2 3" xfId="22821" xr:uid="{DFE582EA-6763-4155-801B-54BEE2CDB5AC}"/>
    <cellStyle name="40% - Énfasis1 5 2 2 3 2" xfId="22822" xr:uid="{FF00572B-76A0-4A20-93AF-7E5585264C04}"/>
    <cellStyle name="40% - Énfasis1 5 2 2 3 2 2" xfId="22823" xr:uid="{F66ACB07-69AC-4B41-91A5-B667B27830B2}"/>
    <cellStyle name="40% - Énfasis1 5 2 2 3 2 2 2" xfId="22824" xr:uid="{A36C5DE9-74E3-47E7-8E81-1A43BCF56BA0}"/>
    <cellStyle name="40% - Énfasis1 5 2 2 3 2 3" xfId="22825" xr:uid="{DB949B5A-F719-49AF-8E03-5A358468E8EF}"/>
    <cellStyle name="40% - Énfasis1 5 2 2 3 3" xfId="22826" xr:uid="{E1F31A5B-F630-496C-B998-CFBE7654FFE6}"/>
    <cellStyle name="40% - Énfasis1 5 2 2 3 3 2" xfId="22827" xr:uid="{3173F0C6-D8A9-42E6-BBE4-6E4FDD173691}"/>
    <cellStyle name="40% - Énfasis1 5 2 2 3 4" xfId="22828" xr:uid="{6E277D8F-E791-41DD-B733-D3ABF316ED7B}"/>
    <cellStyle name="40% - Énfasis1 5 2 2 4" xfId="22829" xr:uid="{0671FA62-B339-4AD3-84AB-0AAD58D5605A}"/>
    <cellStyle name="40% - Énfasis1 5 2 2 4 2" xfId="22830" xr:uid="{19FF4034-F09C-4AEE-B469-A5643042BF78}"/>
    <cellStyle name="40% - Énfasis1 5 2 2 4 2 2" xfId="22831" xr:uid="{962A9188-8A16-4482-9C0E-DFD3412D3C65}"/>
    <cellStyle name="40% - Énfasis1 5 2 2 4 3" xfId="22832" xr:uid="{F13D8AEE-FB25-4A2C-BB73-C4832D0D7137}"/>
    <cellStyle name="40% - Énfasis1 5 2 2 5" xfId="22833" xr:uid="{834A1BC9-5FE6-48BD-9455-252B652302C6}"/>
    <cellStyle name="40% - Énfasis1 5 2 2 5 2" xfId="22834" xr:uid="{E82CE817-EBA8-41D9-AD89-19357EAE54E1}"/>
    <cellStyle name="40% - Énfasis1 5 2 2 6" xfId="22835" xr:uid="{51AF6C01-F81B-462D-96BC-01785BA4C55C}"/>
    <cellStyle name="40% - Énfasis1 5 2 3" xfId="22836" xr:uid="{B82B4236-B84F-45DF-B00A-813BEE7A2B89}"/>
    <cellStyle name="40% - Énfasis1 5 2 3 2" xfId="22837" xr:uid="{8003D2C9-CC92-4049-BF27-A4F4BD9EBE67}"/>
    <cellStyle name="40% - Énfasis1 5 2 3 2 2" xfId="22838" xr:uid="{4228824C-46D4-4F0D-BEA6-8E7D4BCF1658}"/>
    <cellStyle name="40% - Énfasis1 5 2 3 2 2 2" xfId="22839" xr:uid="{1F6A93C3-F215-4120-BF1F-951B52BD88E5}"/>
    <cellStyle name="40% - Énfasis1 5 2 3 2 2 2 2" xfId="22840" xr:uid="{C9BEBB90-D2F4-4B15-8CC6-6ED0C829A1F5}"/>
    <cellStyle name="40% - Énfasis1 5 2 3 2 2 3" xfId="22841" xr:uid="{9ECEEABF-54BD-4540-8BEA-7666D4AE97C5}"/>
    <cellStyle name="40% - Énfasis1 5 2 3 2 3" xfId="22842" xr:uid="{2A9E812C-A875-4ED1-B5AC-942F947EF1DC}"/>
    <cellStyle name="40% - Énfasis1 5 2 3 2 3 2" xfId="22843" xr:uid="{6ADB6CF1-8FB1-4F54-B785-66392C7A8C97}"/>
    <cellStyle name="40% - Énfasis1 5 2 3 2 4" xfId="22844" xr:uid="{BFD60AE0-EFE2-4924-87C7-47A4016B81A0}"/>
    <cellStyle name="40% - Énfasis1 5 2 3 3" xfId="22845" xr:uid="{23711033-AF4A-4B6A-8E7D-6BDFDA4AEA0E}"/>
    <cellStyle name="40% - Énfasis1 5 2 3 3 2" xfId="22846" xr:uid="{1ADF50FC-63A0-4528-97BC-AC5CEDD75F18}"/>
    <cellStyle name="40% - Énfasis1 5 2 3 3 2 2" xfId="22847" xr:uid="{3765189A-26EA-4C8C-97E6-894DF342D9A1}"/>
    <cellStyle name="40% - Énfasis1 5 2 3 3 3" xfId="22848" xr:uid="{A9AB1498-CFA0-4008-BDF9-345B0C06D830}"/>
    <cellStyle name="40% - Énfasis1 5 2 3 4" xfId="22849" xr:uid="{604CFA76-411B-49F9-B8FA-0C9CB80C93E6}"/>
    <cellStyle name="40% - Énfasis1 5 2 3 4 2" xfId="22850" xr:uid="{12E06ACF-336E-47CA-AE65-F13775C04870}"/>
    <cellStyle name="40% - Énfasis1 5 2 3 5" xfId="22851" xr:uid="{E0EA28F6-D9CE-40A1-85E3-3A7AD487A338}"/>
    <cellStyle name="40% - Énfasis1 5 2 4" xfId="22852" xr:uid="{8CAE1C83-1E79-4DFC-A9D6-4DB94A4BED27}"/>
    <cellStyle name="40% - Énfasis1 5 2 4 2" xfId="22853" xr:uid="{760F51FE-DA53-4438-A3A1-18735C969141}"/>
    <cellStyle name="40% - Énfasis1 5 2 4 2 2" xfId="22854" xr:uid="{51C9A3D0-3605-4DC9-BDC5-E64D685B03DE}"/>
    <cellStyle name="40% - Énfasis1 5 2 4 2 2 2" xfId="22855" xr:uid="{C7389149-C196-4E61-A918-B9153B3FBFF3}"/>
    <cellStyle name="40% - Énfasis1 5 2 4 2 3" xfId="22856" xr:uid="{31C25180-2A86-4412-A776-37165D4AEBB1}"/>
    <cellStyle name="40% - Énfasis1 5 2 4 3" xfId="22857" xr:uid="{1FE5F08A-7C0C-4600-90CD-CCF0AE6018F2}"/>
    <cellStyle name="40% - Énfasis1 5 2 4 3 2" xfId="22858" xr:uid="{2F7E3808-516E-46F0-81E9-2F4032DE07C5}"/>
    <cellStyle name="40% - Énfasis1 5 2 4 4" xfId="22859" xr:uid="{323A138D-31D4-4BDC-9652-E5232C4F1111}"/>
    <cellStyle name="40% - Énfasis1 5 2 5" xfId="22860" xr:uid="{08EF622C-E945-419E-B02E-3397A239B5B2}"/>
    <cellStyle name="40% - Énfasis1 5 2 5 2" xfId="22861" xr:uid="{4D706E90-C3BC-4AF4-905B-24FE9DD9E77C}"/>
    <cellStyle name="40% - Énfasis1 5 2 5 2 2" xfId="22862" xr:uid="{968F6BD9-9913-41B2-B7D4-75867AAC0C9B}"/>
    <cellStyle name="40% - Énfasis1 5 2 5 3" xfId="22863" xr:uid="{9DF52D89-369E-410C-ABC5-9C5F50DFA950}"/>
    <cellStyle name="40% - Énfasis1 5 2 6" xfId="22864" xr:uid="{C9ED5FEB-51E9-4F8B-9C91-C57860138926}"/>
    <cellStyle name="40% - Énfasis1 5 2 6 2" xfId="22865" xr:uid="{1F9254DE-EB80-4F7D-B73A-707A2F9616C2}"/>
    <cellStyle name="40% - Énfasis1 5 2 7" xfId="22866" xr:uid="{12458CE4-9C66-407D-9706-C178C60E2A36}"/>
    <cellStyle name="40% - Énfasis1 5 2 8" xfId="22867" xr:uid="{611A125B-D4E7-42DE-86C0-4307A14667B3}"/>
    <cellStyle name="40% - Énfasis1 5 2 9" xfId="22868" xr:uid="{C3F3F9AB-FEDD-4B87-94E0-3E69BA40A3F6}"/>
    <cellStyle name="40% - Énfasis1 5 2_37. RESULTADO NEGOCIOS YOY" xfId="22869" xr:uid="{6F8C2C93-0900-445C-8D13-37E70F8A9DE4}"/>
    <cellStyle name="40% - Énfasis1 5 3" xfId="22870" xr:uid="{5FFBA903-31FE-48FD-B2AC-3A2E32BB383E}"/>
    <cellStyle name="40% - Énfasis1 5 3 2" xfId="22871" xr:uid="{D793746B-13C2-4DCC-928A-8275740A2B08}"/>
    <cellStyle name="40% - Énfasis1 5 3 2 2" xfId="22872" xr:uid="{45B4EE68-8999-476F-8D67-D6A3EE069675}"/>
    <cellStyle name="40% - Énfasis1 5 3 2 2 2" xfId="22873" xr:uid="{8FBF388A-5FB3-4C17-A71D-3D5C0BA49F8C}"/>
    <cellStyle name="40% - Énfasis1 5 3 2 2 2 2" xfId="22874" xr:uid="{6EB0076F-CB8A-45B4-9B5E-3BC3F52612D9}"/>
    <cellStyle name="40% - Énfasis1 5 3 2 2 2 2 2" xfId="22875" xr:uid="{A9B423C1-45B7-4154-8074-7DE7DA0B6889}"/>
    <cellStyle name="40% - Énfasis1 5 3 2 2 2 3" xfId="22876" xr:uid="{26534322-0172-491F-944B-DC5E95E37182}"/>
    <cellStyle name="40% - Énfasis1 5 3 2 2 3" xfId="22877" xr:uid="{D64B225F-7FE9-4F45-8075-98552433A359}"/>
    <cellStyle name="40% - Énfasis1 5 3 2 2 3 2" xfId="22878" xr:uid="{0433C5F1-BA93-445D-A2C8-F6B38C19B80C}"/>
    <cellStyle name="40% - Énfasis1 5 3 2 2 4" xfId="22879" xr:uid="{0437EE18-8058-4D32-BECA-D4781EAB1830}"/>
    <cellStyle name="40% - Énfasis1 5 3 2 3" xfId="22880" xr:uid="{F0FFE3CB-F806-47B9-A86B-7264E3F46F47}"/>
    <cellStyle name="40% - Énfasis1 5 3 2 3 2" xfId="22881" xr:uid="{8888AEEE-B548-4B4D-9180-9010A5C5BDFE}"/>
    <cellStyle name="40% - Énfasis1 5 3 2 3 2 2" xfId="22882" xr:uid="{3677EE00-25F5-4F08-BC87-0722540613A1}"/>
    <cellStyle name="40% - Énfasis1 5 3 2 3 3" xfId="22883" xr:uid="{F2F0CA72-D0B8-49F8-8405-87D8EABC4A4A}"/>
    <cellStyle name="40% - Énfasis1 5 3 2 4" xfId="22884" xr:uid="{17AC1B82-9E99-4A54-B871-3D5159D7D0D3}"/>
    <cellStyle name="40% - Énfasis1 5 3 2 4 2" xfId="22885" xr:uid="{E285D91C-3104-478C-B87A-879EB3B1F6AA}"/>
    <cellStyle name="40% - Énfasis1 5 3 2 5" xfId="22886" xr:uid="{0D9AF4C0-B8C1-471A-809F-53F0F7CBAA90}"/>
    <cellStyle name="40% - Énfasis1 5 3 3" xfId="22887" xr:uid="{1E3D1F0F-65BA-482F-BED7-01A9D0324108}"/>
    <cellStyle name="40% - Énfasis1 5 3 3 2" xfId="22888" xr:uid="{AD43B663-7ADA-4FCC-8421-FF4D997A8C3C}"/>
    <cellStyle name="40% - Énfasis1 5 3 3 2 2" xfId="22889" xr:uid="{5D3C57E4-B9CD-45B3-B846-DE067B85CEE7}"/>
    <cellStyle name="40% - Énfasis1 5 3 3 2 2 2" xfId="22890" xr:uid="{9071AF12-BA42-46D1-809B-8023F25FF9D0}"/>
    <cellStyle name="40% - Énfasis1 5 3 3 2 3" xfId="22891" xr:uid="{2CE3E31C-3FCD-42DE-B3BD-23CFF75D9E87}"/>
    <cellStyle name="40% - Énfasis1 5 3 3 3" xfId="22892" xr:uid="{D916F81F-379B-47F8-989F-2FACA69E695A}"/>
    <cellStyle name="40% - Énfasis1 5 3 3 3 2" xfId="22893" xr:uid="{31E1F0C1-DAAA-413D-8DEB-790D9E1780DB}"/>
    <cellStyle name="40% - Énfasis1 5 3 3 4" xfId="22894" xr:uid="{E2DFCDCB-F32C-4F63-87C5-D13F8AD4D0F4}"/>
    <cellStyle name="40% - Énfasis1 5 3 4" xfId="22895" xr:uid="{A75FC65A-6D76-4099-96FF-31E6CAFBB19B}"/>
    <cellStyle name="40% - Énfasis1 5 3 4 2" xfId="22896" xr:uid="{69A615D6-25F7-4219-8B86-BA1C633D8A3F}"/>
    <cellStyle name="40% - Énfasis1 5 3 4 2 2" xfId="22897" xr:uid="{91844B7C-336B-4B7A-92BA-77D96CD0786D}"/>
    <cellStyle name="40% - Énfasis1 5 3 4 3" xfId="22898" xr:uid="{922FDA6B-C51D-4EC6-9006-0689BED2FDFB}"/>
    <cellStyle name="40% - Énfasis1 5 3 5" xfId="22899" xr:uid="{B76103CD-A453-4025-83A6-B1A22C767BC3}"/>
    <cellStyle name="40% - Énfasis1 5 3 5 2" xfId="22900" xr:uid="{F353B489-5CF1-4FC6-A5B9-E74301580B2D}"/>
    <cellStyle name="40% - Énfasis1 5 3 6" xfId="22901" xr:uid="{F8DC1765-9F5A-4261-9F53-B53619E68FD1}"/>
    <cellStyle name="40% - Énfasis1 5 4" xfId="22902" xr:uid="{195FDB3C-1B95-41B0-AFD9-22B7FD14BD95}"/>
    <cellStyle name="40% - Énfasis1 5 4 2" xfId="22903" xr:uid="{92F07109-40E4-4F6D-ADC3-5125F429E6DA}"/>
    <cellStyle name="40% - Énfasis1 5 4 2 2" xfId="22904" xr:uid="{AAA0C8BA-CB27-48F8-8DB7-A997BFB93DA6}"/>
    <cellStyle name="40% - Énfasis1 5 4 2 2 2" xfId="22905" xr:uid="{B8C6176F-E3AB-4B9E-A5A1-244D10857560}"/>
    <cellStyle name="40% - Énfasis1 5 4 2 2 2 2" xfId="22906" xr:uid="{E5E056D1-6599-4DE2-80F1-D95B433B7645}"/>
    <cellStyle name="40% - Énfasis1 5 4 2 2 3" xfId="22907" xr:uid="{A7DCF62F-CB36-44D4-A69E-82CA8224FBD1}"/>
    <cellStyle name="40% - Énfasis1 5 4 2 3" xfId="22908" xr:uid="{CB60D7C6-4FFF-40E4-AE37-ABF116F72B9D}"/>
    <cellStyle name="40% - Énfasis1 5 4 2 3 2" xfId="22909" xr:uid="{1996C3FB-841C-403A-9CA3-717D238972A1}"/>
    <cellStyle name="40% - Énfasis1 5 4 2 4" xfId="22910" xr:uid="{EE447F93-F7FC-4148-A87E-6997932BF0E4}"/>
    <cellStyle name="40% - Énfasis1 5 4 3" xfId="22911" xr:uid="{9B7BE364-151B-4542-BF2A-5595DCB01452}"/>
    <cellStyle name="40% - Énfasis1 5 4 3 2" xfId="22912" xr:uid="{A0E1FB0F-FB1C-44C5-8E24-AE446331BFF6}"/>
    <cellStyle name="40% - Énfasis1 5 4 3 2 2" xfId="22913" xr:uid="{0BFC6CF9-7AFE-47C7-AF21-118559912D8C}"/>
    <cellStyle name="40% - Énfasis1 5 4 3 3" xfId="22914" xr:uid="{156805F9-3C31-44FD-9E2B-90400E79E76C}"/>
    <cellStyle name="40% - Énfasis1 5 4 4" xfId="22915" xr:uid="{55F66D44-6852-4BA7-8882-6DF1781663B6}"/>
    <cellStyle name="40% - Énfasis1 5 4 4 2" xfId="22916" xr:uid="{BB745BF3-9B8B-4885-8EE7-8A4E24386D1B}"/>
    <cellStyle name="40% - Énfasis1 5 4 5" xfId="22917" xr:uid="{C8BF5812-9096-4B16-8550-B5CA215ED9C6}"/>
    <cellStyle name="40% - Énfasis1 5 5" xfId="22918" xr:uid="{850E94BD-6A7D-46EA-9C42-2FBBEC6E70CD}"/>
    <cellStyle name="40% - Énfasis1 5 5 2" xfId="22919" xr:uid="{E62BE0C9-C7C1-4EE9-94D4-5E50320E3D10}"/>
    <cellStyle name="40% - Énfasis1 5 5 2 2" xfId="22920" xr:uid="{659867C1-C17D-4D3C-86B4-43D7DB9F843E}"/>
    <cellStyle name="40% - Énfasis1 5 5 2 2 2" xfId="22921" xr:uid="{EF74C813-6F51-4042-AC5A-A4D26ECA0E9F}"/>
    <cellStyle name="40% - Énfasis1 5 5 2 3" xfId="22922" xr:uid="{5A62C901-22C5-4B25-93E6-BD181330987B}"/>
    <cellStyle name="40% - Énfasis1 5 5 3" xfId="22923" xr:uid="{1DA86EDA-47CB-4687-A33A-2CA1D0038504}"/>
    <cellStyle name="40% - Énfasis1 5 5 3 2" xfId="22924" xr:uid="{980EA27D-0AF7-42AF-AD72-AF24950EF543}"/>
    <cellStyle name="40% - Énfasis1 5 5 4" xfId="22925" xr:uid="{67677B5F-6DB9-4225-8BB7-8EB6BB79C286}"/>
    <cellStyle name="40% - Énfasis1 5 6" xfId="22926" xr:uid="{6C25EEE3-168E-4A26-B0AC-A39A26221B74}"/>
    <cellStyle name="40% - Énfasis1 5 6 2" xfId="22927" xr:uid="{7A5200DE-287F-4C0E-A1AA-8A925A53C88A}"/>
    <cellStyle name="40% - Énfasis1 5 6 2 2" xfId="22928" xr:uid="{C0F60D46-7172-4E76-BF70-773FDEFCA4A2}"/>
    <cellStyle name="40% - Énfasis1 5 6 3" xfId="22929" xr:uid="{FB098E47-2C78-402A-B503-6901C60B802F}"/>
    <cellStyle name="40% - Énfasis1 5 7" xfId="22930" xr:uid="{DEE559B3-693A-4A7B-8C4A-99DB7C67FAA8}"/>
    <cellStyle name="40% - Énfasis1 5 7 2" xfId="22931" xr:uid="{D71C2408-BB8C-466E-8FAE-15E0BBEAA0E5}"/>
    <cellStyle name="40% - Énfasis1 5 8" xfId="22932" xr:uid="{2D771EEA-1526-4C2B-969C-222B97E1BBBF}"/>
    <cellStyle name="40% - Énfasis1 5 9" xfId="22933" xr:uid="{02E11B4A-0500-4B7A-A4D1-FD330D335E7B}"/>
    <cellStyle name="40% - Énfasis1 5_37. RESULTADO NEGOCIOS YOY" xfId="22934" xr:uid="{130723C5-1879-48BC-8142-76ACED778D1B}"/>
    <cellStyle name="40% - Énfasis1 6" xfId="22935" xr:uid="{B8BB9108-C31D-4F8B-B6A2-B91923518CA4}"/>
    <cellStyle name="40% - Énfasis1 6 10" xfId="22936" xr:uid="{82C853F3-397C-4DC0-A56A-17BD3A7EF442}"/>
    <cellStyle name="40% - Énfasis1 6 11" xfId="22937" xr:uid="{CBF22E80-B20B-4331-8DA9-94D4B9BF6EC0}"/>
    <cellStyle name="40% - Énfasis1 6 12" xfId="22938" xr:uid="{E3779245-4EC2-4952-962B-4163AC61871C}"/>
    <cellStyle name="40% - Énfasis1 6 2" xfId="22939" xr:uid="{5900A2BB-FE2F-437B-ADF6-D536482D1845}"/>
    <cellStyle name="40% - Énfasis1 6 2 10" xfId="22940" xr:uid="{6CC311AD-C375-4265-A5C3-A357546A2796}"/>
    <cellStyle name="40% - Énfasis1 6 2 11" xfId="22941" xr:uid="{B92F5C13-FDBC-4207-8F94-B41DB8C8FD9C}"/>
    <cellStyle name="40% - Énfasis1 6 2 2" xfId="22942" xr:uid="{06E0EC90-9A7E-4BBA-9183-2B2FB1A46EA6}"/>
    <cellStyle name="40% - Énfasis1 6 2 2 2" xfId="22943" xr:uid="{78D7BF04-26CC-4443-B5AD-0097348E26A8}"/>
    <cellStyle name="40% - Énfasis1 6 2 2 2 2" xfId="22944" xr:uid="{230712C2-1219-4B1A-957B-BF220E3EEBDF}"/>
    <cellStyle name="40% - Énfasis1 6 2 2 2 2 2" xfId="22945" xr:uid="{8BFDD8DD-942F-4E78-B8A1-A29D0A1FE0C5}"/>
    <cellStyle name="40% - Énfasis1 6 2 2 2 2 2 2" xfId="22946" xr:uid="{E70B9E0F-7C26-4AD4-B951-9CD0CB244CCF}"/>
    <cellStyle name="40% - Énfasis1 6 2 2 2 2 2 2 2" xfId="22947" xr:uid="{11672001-DF61-4C99-AD89-351DFC4FBEE4}"/>
    <cellStyle name="40% - Énfasis1 6 2 2 2 2 2 3" xfId="22948" xr:uid="{DCFA757A-E954-46AC-AB1A-80191A58F4D8}"/>
    <cellStyle name="40% - Énfasis1 6 2 2 2 2 3" xfId="22949" xr:uid="{2DC3F58D-A253-40BE-97A3-1D7C737AA0FF}"/>
    <cellStyle name="40% - Énfasis1 6 2 2 2 2 3 2" xfId="22950" xr:uid="{B5CA25F7-77FC-4125-AF07-02663A003B9E}"/>
    <cellStyle name="40% - Énfasis1 6 2 2 2 2 4" xfId="22951" xr:uid="{8449C0DC-22D6-4FB0-A423-661BC5BCEC3C}"/>
    <cellStyle name="40% - Énfasis1 6 2 2 2 3" xfId="22952" xr:uid="{F3E337A2-8609-4A71-8AB9-AAF9B1E4E6C8}"/>
    <cellStyle name="40% - Énfasis1 6 2 2 2 3 2" xfId="22953" xr:uid="{220133E0-EE77-48E7-8F72-ED97D22A5104}"/>
    <cellStyle name="40% - Énfasis1 6 2 2 2 3 2 2" xfId="22954" xr:uid="{E661E3F5-778C-4DEB-BB0A-BE6AC712DF24}"/>
    <cellStyle name="40% - Énfasis1 6 2 2 2 3 3" xfId="22955" xr:uid="{170D4FA4-C158-480C-B729-AE2A0A80DCA0}"/>
    <cellStyle name="40% - Énfasis1 6 2 2 2 4" xfId="22956" xr:uid="{DD8BB67A-7B1A-468B-928A-CED11CF0501A}"/>
    <cellStyle name="40% - Énfasis1 6 2 2 2 4 2" xfId="22957" xr:uid="{0FE19646-4D51-48E4-992C-061BABCB0E74}"/>
    <cellStyle name="40% - Énfasis1 6 2 2 2 5" xfId="22958" xr:uid="{90FF10D7-DAD8-42DE-855A-EA6764E8D3F7}"/>
    <cellStyle name="40% - Énfasis1 6 2 2 3" xfId="22959" xr:uid="{458C8B50-0F33-4473-ACAA-92B4223AF3AD}"/>
    <cellStyle name="40% - Énfasis1 6 2 2 3 2" xfId="22960" xr:uid="{10050CE1-006F-4247-9D3E-D5B17C2D6A08}"/>
    <cellStyle name="40% - Énfasis1 6 2 2 3 2 2" xfId="22961" xr:uid="{CA7A42D4-AADA-45A8-80ED-41EF8B97DEFB}"/>
    <cellStyle name="40% - Énfasis1 6 2 2 3 2 2 2" xfId="22962" xr:uid="{CDF747ED-F597-4198-AFBD-DAA19818DC91}"/>
    <cellStyle name="40% - Énfasis1 6 2 2 3 2 3" xfId="22963" xr:uid="{F7B36F03-017F-431B-BA2B-CCCBF078308E}"/>
    <cellStyle name="40% - Énfasis1 6 2 2 3 3" xfId="22964" xr:uid="{6AC3FA79-4D7A-45B7-B215-D2FEC75F39B1}"/>
    <cellStyle name="40% - Énfasis1 6 2 2 3 3 2" xfId="22965" xr:uid="{60BF888C-BFC8-4B92-8016-185E6419A1D1}"/>
    <cellStyle name="40% - Énfasis1 6 2 2 3 4" xfId="22966" xr:uid="{2A98E29F-7656-4784-8D10-4753B4B63C00}"/>
    <cellStyle name="40% - Énfasis1 6 2 2 4" xfId="22967" xr:uid="{DE22038D-1EF3-4479-92A8-BFA29405286A}"/>
    <cellStyle name="40% - Énfasis1 6 2 2 4 2" xfId="22968" xr:uid="{0E657D1F-3F68-43FE-9507-8AC89588FBB8}"/>
    <cellStyle name="40% - Énfasis1 6 2 2 4 2 2" xfId="22969" xr:uid="{4524551A-5BED-4F17-93D5-19CC5F2D2435}"/>
    <cellStyle name="40% - Énfasis1 6 2 2 4 3" xfId="22970" xr:uid="{B366382E-E5B7-424F-94C9-0AC7579EB039}"/>
    <cellStyle name="40% - Énfasis1 6 2 2 5" xfId="22971" xr:uid="{21C73DB1-A167-4CBF-9C09-96B3A7CC8718}"/>
    <cellStyle name="40% - Énfasis1 6 2 2 5 2" xfId="22972" xr:uid="{EC40BB64-1E5D-405D-8953-56D6D160466F}"/>
    <cellStyle name="40% - Énfasis1 6 2 2 6" xfId="22973" xr:uid="{CC8F4232-DC0E-46CE-8A87-074DE9B0568F}"/>
    <cellStyle name="40% - Énfasis1 6 2 3" xfId="22974" xr:uid="{644A5C5F-DC24-44AE-B2AB-1547834CE97C}"/>
    <cellStyle name="40% - Énfasis1 6 2 3 2" xfId="22975" xr:uid="{D6BDD834-B88B-439E-AD99-AE1EF8886078}"/>
    <cellStyle name="40% - Énfasis1 6 2 3 2 2" xfId="22976" xr:uid="{452F47A0-AEF5-4686-AFE2-BC086F1D63FE}"/>
    <cellStyle name="40% - Énfasis1 6 2 3 2 2 2" xfId="22977" xr:uid="{4C7C3830-04DB-45EA-BC22-E9B2CE1ECAA2}"/>
    <cellStyle name="40% - Énfasis1 6 2 3 2 2 2 2" xfId="22978" xr:uid="{4794A685-0C1E-4FF3-BCD0-8E5A5150989E}"/>
    <cellStyle name="40% - Énfasis1 6 2 3 2 2 3" xfId="22979" xr:uid="{E0743615-5F81-4C20-AD2C-02E2ADD75F51}"/>
    <cellStyle name="40% - Énfasis1 6 2 3 2 3" xfId="22980" xr:uid="{9D63689D-9761-4959-8250-A91C528F9A55}"/>
    <cellStyle name="40% - Énfasis1 6 2 3 2 3 2" xfId="22981" xr:uid="{93888F0B-B074-4200-9591-7EB7D4F73927}"/>
    <cellStyle name="40% - Énfasis1 6 2 3 2 4" xfId="22982" xr:uid="{00B99A4F-2CA4-41B5-915C-9FA43BED39E4}"/>
    <cellStyle name="40% - Énfasis1 6 2 3 3" xfId="22983" xr:uid="{3C3DF611-4A14-4D72-A008-7F5F51C6FB7C}"/>
    <cellStyle name="40% - Énfasis1 6 2 3 3 2" xfId="22984" xr:uid="{702FC3EC-9E2A-4251-A147-5847ACEBCE2D}"/>
    <cellStyle name="40% - Énfasis1 6 2 3 3 2 2" xfId="22985" xr:uid="{82FFDFFE-D986-4A1E-B8BB-2388B1DC1D34}"/>
    <cellStyle name="40% - Énfasis1 6 2 3 3 3" xfId="22986" xr:uid="{5BD0C245-8F22-43CC-95F4-DB861F4F7B87}"/>
    <cellStyle name="40% - Énfasis1 6 2 3 4" xfId="22987" xr:uid="{BB2F797B-70C4-489A-B15F-2C66585E772F}"/>
    <cellStyle name="40% - Énfasis1 6 2 3 4 2" xfId="22988" xr:uid="{50EF64D2-72DF-4855-9FB9-F4AF3978B3E3}"/>
    <cellStyle name="40% - Énfasis1 6 2 3 5" xfId="22989" xr:uid="{236ABFF7-507C-4668-A897-AC2C291B5017}"/>
    <cellStyle name="40% - Énfasis1 6 2 4" xfId="22990" xr:uid="{FAD5F84B-6798-4256-B765-C5F8BDFE8518}"/>
    <cellStyle name="40% - Énfasis1 6 2 4 2" xfId="22991" xr:uid="{566F0614-51F3-4BE0-89AD-A9676217BDBB}"/>
    <cellStyle name="40% - Énfasis1 6 2 4 2 2" xfId="22992" xr:uid="{A907B70E-6D34-4D0C-BBAC-7D10A602C542}"/>
    <cellStyle name="40% - Énfasis1 6 2 4 2 2 2" xfId="22993" xr:uid="{06130A93-7040-4931-A080-154053F4A816}"/>
    <cellStyle name="40% - Énfasis1 6 2 4 2 3" xfId="22994" xr:uid="{93255ABF-2717-48BA-8821-0F4C77903D63}"/>
    <cellStyle name="40% - Énfasis1 6 2 4 3" xfId="22995" xr:uid="{6A2122F0-0E9C-4E66-A32E-EE8B39978AE5}"/>
    <cellStyle name="40% - Énfasis1 6 2 4 3 2" xfId="22996" xr:uid="{8B7CCA22-24A8-44BE-9177-A660AA22E8ED}"/>
    <cellStyle name="40% - Énfasis1 6 2 4 4" xfId="22997" xr:uid="{445FBD4E-1458-4E4A-8D69-C68D3E1674F3}"/>
    <cellStyle name="40% - Énfasis1 6 2 5" xfId="22998" xr:uid="{B959A529-7569-462A-B2A3-343518B224F7}"/>
    <cellStyle name="40% - Énfasis1 6 2 5 2" xfId="22999" xr:uid="{04FC3B29-95B1-4CFC-9522-7EEA9E6B52D8}"/>
    <cellStyle name="40% - Énfasis1 6 2 5 2 2" xfId="23000" xr:uid="{A05D83B1-D21B-4A96-84FC-4B1B3CBA7792}"/>
    <cellStyle name="40% - Énfasis1 6 2 5 3" xfId="23001" xr:uid="{05AB5B74-C4DA-4DCC-A65C-1D0F07D55078}"/>
    <cellStyle name="40% - Énfasis1 6 2 6" xfId="23002" xr:uid="{F509BBB4-405D-4C30-914E-0AE249D12D3F}"/>
    <cellStyle name="40% - Énfasis1 6 2 6 2" xfId="23003" xr:uid="{1C23CFD8-D856-4592-9C07-004C58C0D010}"/>
    <cellStyle name="40% - Énfasis1 6 2 7" xfId="23004" xr:uid="{C1AECF51-CBA8-47FB-9653-7B8B4DD32915}"/>
    <cellStyle name="40% - Énfasis1 6 2 8" xfId="23005" xr:uid="{6FC14C7F-EDD3-4DFE-B9AC-A43AF276E9D4}"/>
    <cellStyle name="40% - Énfasis1 6 2 9" xfId="23006" xr:uid="{2C8F0904-6A1B-4E12-93B9-EC80480583A5}"/>
    <cellStyle name="40% - Énfasis1 6 2_37. RESULTADO NEGOCIOS YOY" xfId="23007" xr:uid="{EEA6138F-E2DD-404B-8D6F-97BEAFCC7405}"/>
    <cellStyle name="40% - Énfasis1 6 3" xfId="23008" xr:uid="{D984778B-6F08-4061-8399-A9581713C785}"/>
    <cellStyle name="40% - Énfasis1 6 3 2" xfId="23009" xr:uid="{FC290687-E66B-47DE-9D12-9B5084044DE9}"/>
    <cellStyle name="40% - Énfasis1 6 3 2 2" xfId="23010" xr:uid="{C7A6778D-BB6B-4C27-A783-34D22DE08F35}"/>
    <cellStyle name="40% - Énfasis1 6 3 2 2 2" xfId="23011" xr:uid="{AC857B77-8CFA-4C03-A434-656ED6B5516A}"/>
    <cellStyle name="40% - Énfasis1 6 3 2 2 2 2" xfId="23012" xr:uid="{53E975A9-6F79-4879-A5D2-3DB0C42DB53E}"/>
    <cellStyle name="40% - Énfasis1 6 3 2 2 2 2 2" xfId="23013" xr:uid="{515D80D7-B03A-4C2B-9903-CAE387425BA0}"/>
    <cellStyle name="40% - Énfasis1 6 3 2 2 2 3" xfId="23014" xr:uid="{CCD379DB-F72D-4573-954C-7ACC2E2A1206}"/>
    <cellStyle name="40% - Énfasis1 6 3 2 2 3" xfId="23015" xr:uid="{DE9B7132-06EE-4041-A796-A31EB2F68F7B}"/>
    <cellStyle name="40% - Énfasis1 6 3 2 2 3 2" xfId="23016" xr:uid="{35C75A93-EBBF-4E8D-AFC7-FB477078CC37}"/>
    <cellStyle name="40% - Énfasis1 6 3 2 2 4" xfId="23017" xr:uid="{B9454748-9DDD-40F3-9973-0903744C21C8}"/>
    <cellStyle name="40% - Énfasis1 6 3 2 3" xfId="23018" xr:uid="{BD4F8919-210B-4003-B177-A3E432417209}"/>
    <cellStyle name="40% - Énfasis1 6 3 2 3 2" xfId="23019" xr:uid="{CCEB195B-BE74-4ADB-81C8-A8BCCA84711D}"/>
    <cellStyle name="40% - Énfasis1 6 3 2 3 2 2" xfId="23020" xr:uid="{70F48B19-D6D2-4D32-AC55-41B0309E9C8F}"/>
    <cellStyle name="40% - Énfasis1 6 3 2 3 3" xfId="23021" xr:uid="{DF5CA872-639C-4517-BF67-C88104524ED3}"/>
    <cellStyle name="40% - Énfasis1 6 3 2 4" xfId="23022" xr:uid="{2BFB98DB-8259-48E9-B5AF-C25F0B6E3707}"/>
    <cellStyle name="40% - Énfasis1 6 3 2 4 2" xfId="23023" xr:uid="{3A81EB94-1C5A-44F1-AA3C-DBFE095322DA}"/>
    <cellStyle name="40% - Énfasis1 6 3 2 5" xfId="23024" xr:uid="{12D509FF-0DCA-401F-A730-1162E6741ED4}"/>
    <cellStyle name="40% - Énfasis1 6 3 3" xfId="23025" xr:uid="{9B3BA3C0-2BDC-4A8F-B2E4-88A2B4404F4E}"/>
    <cellStyle name="40% - Énfasis1 6 3 3 2" xfId="23026" xr:uid="{95246AE3-7EBA-4847-BB0B-133E33ADB26C}"/>
    <cellStyle name="40% - Énfasis1 6 3 3 2 2" xfId="23027" xr:uid="{C9566F46-3A83-44A9-9369-2D45C2B316E9}"/>
    <cellStyle name="40% - Énfasis1 6 3 3 2 2 2" xfId="23028" xr:uid="{5C4B1A86-2EA8-441D-81A7-1F67BB5B9056}"/>
    <cellStyle name="40% - Énfasis1 6 3 3 2 3" xfId="23029" xr:uid="{94779FCC-3070-4D15-83A0-6B76B3F8C944}"/>
    <cellStyle name="40% - Énfasis1 6 3 3 3" xfId="23030" xr:uid="{4D3BEA1F-B2E3-4935-91EF-43281124EA80}"/>
    <cellStyle name="40% - Énfasis1 6 3 3 3 2" xfId="23031" xr:uid="{185A6206-AEAB-431D-8175-6E2CB2C53AD2}"/>
    <cellStyle name="40% - Énfasis1 6 3 3 4" xfId="23032" xr:uid="{0AA3432E-51B4-45B4-86FA-D68DEB16A026}"/>
    <cellStyle name="40% - Énfasis1 6 3 4" xfId="23033" xr:uid="{F5A58F80-BA61-4098-92DA-7D8E14003342}"/>
    <cellStyle name="40% - Énfasis1 6 3 4 2" xfId="23034" xr:uid="{E4D93637-2159-4EAF-BAEA-0221DF3DD5AF}"/>
    <cellStyle name="40% - Énfasis1 6 3 4 2 2" xfId="23035" xr:uid="{D30F09F6-1AEE-4EBF-9110-F5D24992F663}"/>
    <cellStyle name="40% - Énfasis1 6 3 4 3" xfId="23036" xr:uid="{6DEFE499-2D28-40D3-8BF1-0E027619444F}"/>
    <cellStyle name="40% - Énfasis1 6 3 5" xfId="23037" xr:uid="{68F45020-7F73-43EB-9797-CF4B32C0BB2E}"/>
    <cellStyle name="40% - Énfasis1 6 3 5 2" xfId="23038" xr:uid="{EC6F5B19-D40C-4A8B-8964-A5643A1B0A81}"/>
    <cellStyle name="40% - Énfasis1 6 3 6" xfId="23039" xr:uid="{08E9CEA7-2C06-4D14-B6B2-56F4647D8040}"/>
    <cellStyle name="40% - Énfasis1 6 4" xfId="23040" xr:uid="{CA898D09-541C-4964-99AF-5D95C6A4434A}"/>
    <cellStyle name="40% - Énfasis1 6 4 2" xfId="23041" xr:uid="{3E7C4570-4337-495C-91FA-55359E86C4F5}"/>
    <cellStyle name="40% - Énfasis1 6 4 2 2" xfId="23042" xr:uid="{6706BF02-3E4C-4902-90B1-1F9B9459C1EB}"/>
    <cellStyle name="40% - Énfasis1 6 4 2 2 2" xfId="23043" xr:uid="{0506530A-6E09-4ACC-8E3A-EC5966339235}"/>
    <cellStyle name="40% - Énfasis1 6 4 2 2 2 2" xfId="23044" xr:uid="{397216DD-5ACB-41E6-8562-62DC893E97D2}"/>
    <cellStyle name="40% - Énfasis1 6 4 2 2 3" xfId="23045" xr:uid="{0DC1AC19-C092-4880-9713-115D9F7BAA68}"/>
    <cellStyle name="40% - Énfasis1 6 4 2 3" xfId="23046" xr:uid="{0AFF3E26-F5A1-406E-A6E5-7F88F16CC934}"/>
    <cellStyle name="40% - Énfasis1 6 4 2 3 2" xfId="23047" xr:uid="{9830AB48-37AA-4376-80C9-5AC71E15292B}"/>
    <cellStyle name="40% - Énfasis1 6 4 2 4" xfId="23048" xr:uid="{A8A61612-25B9-47F3-84E5-CA0A3924DD03}"/>
    <cellStyle name="40% - Énfasis1 6 4 3" xfId="23049" xr:uid="{A7FC4DCC-552A-40C0-B435-B869BB1CB1AD}"/>
    <cellStyle name="40% - Énfasis1 6 4 3 2" xfId="23050" xr:uid="{5AA564D8-50AE-42B0-837D-324F470D125B}"/>
    <cellStyle name="40% - Énfasis1 6 4 3 2 2" xfId="23051" xr:uid="{A4F03708-6746-4F58-97B2-37757A52CA89}"/>
    <cellStyle name="40% - Énfasis1 6 4 3 3" xfId="23052" xr:uid="{73810649-9BF5-41E5-A4BD-03AF52ED4B39}"/>
    <cellStyle name="40% - Énfasis1 6 4 4" xfId="23053" xr:uid="{FCF3F145-381C-4BD3-A407-E4E447AF616E}"/>
    <cellStyle name="40% - Énfasis1 6 4 4 2" xfId="23054" xr:uid="{AAD3A8B2-BDEA-452E-A364-EEF1BA7CA019}"/>
    <cellStyle name="40% - Énfasis1 6 4 5" xfId="23055" xr:uid="{39E3CBBE-F235-41D5-B566-AB63FF9045C5}"/>
    <cellStyle name="40% - Énfasis1 6 5" xfId="23056" xr:uid="{9182D7D3-EBDB-4BDF-BA93-873EAAB90585}"/>
    <cellStyle name="40% - Énfasis1 6 5 2" xfId="23057" xr:uid="{0A2FFE88-7544-4B00-868F-E9FC9C3A0E00}"/>
    <cellStyle name="40% - Énfasis1 6 5 2 2" xfId="23058" xr:uid="{A407B3DF-9F60-4AA0-8136-84040DACC6E7}"/>
    <cellStyle name="40% - Énfasis1 6 5 2 2 2" xfId="23059" xr:uid="{572F34DD-73F4-4036-B010-28C1424557D3}"/>
    <cellStyle name="40% - Énfasis1 6 5 2 3" xfId="23060" xr:uid="{D908FC19-1E09-4ADF-BF7E-1AD1279D8FFF}"/>
    <cellStyle name="40% - Énfasis1 6 5 3" xfId="23061" xr:uid="{6ABB041F-E738-4F27-AA08-11C55A080B4C}"/>
    <cellStyle name="40% - Énfasis1 6 5 3 2" xfId="23062" xr:uid="{B5E2A00E-D969-4E37-80D6-A173623DCB22}"/>
    <cellStyle name="40% - Énfasis1 6 5 4" xfId="23063" xr:uid="{79927C58-4676-4C9D-913B-61F4BFC9D086}"/>
    <cellStyle name="40% - Énfasis1 6 6" xfId="23064" xr:uid="{215CA1A0-D7C8-4B7D-95D9-9C7E8FED10D8}"/>
    <cellStyle name="40% - Énfasis1 6 6 2" xfId="23065" xr:uid="{149E6A78-FF9C-4AD8-8609-13238CEF7901}"/>
    <cellStyle name="40% - Énfasis1 6 6 2 2" xfId="23066" xr:uid="{EBF0A5E3-2B71-4B28-A16C-7340A29EB3CE}"/>
    <cellStyle name="40% - Énfasis1 6 6 3" xfId="23067" xr:uid="{54C304CA-4F5D-4F77-A6BA-9A14616137C1}"/>
    <cellStyle name="40% - Énfasis1 6 7" xfId="23068" xr:uid="{7090FAE7-3305-4C4E-BA6E-1A159EBE7649}"/>
    <cellStyle name="40% - Énfasis1 6 7 2" xfId="23069" xr:uid="{B83F407C-7AA4-4D1D-B611-BEFFEB8B74B5}"/>
    <cellStyle name="40% - Énfasis1 6 8" xfId="23070" xr:uid="{8BBFA0BD-166D-43DC-B056-D568FE8E28AF}"/>
    <cellStyle name="40% - Énfasis1 6 9" xfId="23071" xr:uid="{840E2EE8-72BE-45F7-AB87-0C4B22A293C7}"/>
    <cellStyle name="40% - Énfasis1 6_37. RESULTADO NEGOCIOS YOY" xfId="23072" xr:uid="{D29557C9-E98F-4FB9-8C78-91AA8291393D}"/>
    <cellStyle name="40% - Énfasis1 7" xfId="23073" xr:uid="{8C880900-3AFC-479C-8D07-87CD6473D78B}"/>
    <cellStyle name="40% - Énfasis1 7 10" xfId="23074" xr:uid="{40AB8D35-63E5-43C8-9A03-3038570B3180}"/>
    <cellStyle name="40% - Énfasis1 7 11" xfId="23075" xr:uid="{EC661E81-983B-434E-A2AE-48F558A68AAB}"/>
    <cellStyle name="40% - Énfasis1 7 12" xfId="23076" xr:uid="{1BFC89CA-37A3-4FA3-B39A-93EF36035F66}"/>
    <cellStyle name="40% - Énfasis1 7 2" xfId="23077" xr:uid="{FB237813-5D0F-4B24-9F58-15B4785C6F34}"/>
    <cellStyle name="40% - Énfasis1 7 2 10" xfId="23078" xr:uid="{69BFCCB5-EED0-44CB-91FF-FBB602396ED1}"/>
    <cellStyle name="40% - Énfasis1 7 2 11" xfId="23079" xr:uid="{5939C5DA-731A-42A7-B0EE-3958F858CC7E}"/>
    <cellStyle name="40% - Énfasis1 7 2 2" xfId="23080" xr:uid="{B3C6CF61-2885-4FC4-BA14-8287DFF65362}"/>
    <cellStyle name="40% - Énfasis1 7 2 2 2" xfId="23081" xr:uid="{57B293C6-5117-4981-8D1D-907CA67B498A}"/>
    <cellStyle name="40% - Énfasis1 7 2 2 2 2" xfId="23082" xr:uid="{786937B9-87E4-4159-8FC9-13044002E146}"/>
    <cellStyle name="40% - Énfasis1 7 2 2 2 2 2" xfId="23083" xr:uid="{F9F14EFA-939C-4A51-9535-5CA362FBE0C2}"/>
    <cellStyle name="40% - Énfasis1 7 2 2 2 2 2 2" xfId="23084" xr:uid="{BD157F96-672F-408D-B3D1-E8A20849B69F}"/>
    <cellStyle name="40% - Énfasis1 7 2 2 2 2 2 2 2" xfId="23085" xr:uid="{8462CC76-052C-4289-9336-1B0CFEEE0917}"/>
    <cellStyle name="40% - Énfasis1 7 2 2 2 2 2 3" xfId="23086" xr:uid="{50F10006-1E4E-4F7E-84A1-4B716EF7D0FF}"/>
    <cellStyle name="40% - Énfasis1 7 2 2 2 2 3" xfId="23087" xr:uid="{673DAD2A-0AE1-4012-BA74-A5806094ADFE}"/>
    <cellStyle name="40% - Énfasis1 7 2 2 2 2 3 2" xfId="23088" xr:uid="{FB3A4DE5-1B63-415F-B791-074791CBB76E}"/>
    <cellStyle name="40% - Énfasis1 7 2 2 2 2 4" xfId="23089" xr:uid="{FE4FF1DF-DC32-442D-9316-6217C673F9D4}"/>
    <cellStyle name="40% - Énfasis1 7 2 2 2 3" xfId="23090" xr:uid="{D5F868EC-C10B-486B-88C6-228EEE654250}"/>
    <cellStyle name="40% - Énfasis1 7 2 2 2 3 2" xfId="23091" xr:uid="{EC1C6998-3B5C-4DAF-A00E-067776D45997}"/>
    <cellStyle name="40% - Énfasis1 7 2 2 2 3 2 2" xfId="23092" xr:uid="{6D81F35F-8BB6-4F97-87B4-4807AEA24DEC}"/>
    <cellStyle name="40% - Énfasis1 7 2 2 2 3 3" xfId="23093" xr:uid="{9644DE29-907C-433B-9336-2A2E46703EDD}"/>
    <cellStyle name="40% - Énfasis1 7 2 2 2 4" xfId="23094" xr:uid="{5FD6F787-35B8-48C8-A7DD-6BE5FA029C45}"/>
    <cellStyle name="40% - Énfasis1 7 2 2 2 4 2" xfId="23095" xr:uid="{0C0653B1-12D1-4C91-ABB9-C134BACC1205}"/>
    <cellStyle name="40% - Énfasis1 7 2 2 2 5" xfId="23096" xr:uid="{9C812241-2A8E-4CFE-8DCE-D32A573B55CE}"/>
    <cellStyle name="40% - Énfasis1 7 2 2 3" xfId="23097" xr:uid="{314FC506-49BF-4BEF-A5DF-BDA6EC9C6B4A}"/>
    <cellStyle name="40% - Énfasis1 7 2 2 3 2" xfId="23098" xr:uid="{B1E472FA-3F57-4BE7-88CC-C1622B4183FB}"/>
    <cellStyle name="40% - Énfasis1 7 2 2 3 2 2" xfId="23099" xr:uid="{93043BA0-423A-4F3A-ACA4-7B8F628AAB6E}"/>
    <cellStyle name="40% - Énfasis1 7 2 2 3 2 2 2" xfId="23100" xr:uid="{AD6C5676-2F4B-40E5-A84A-443292FCE293}"/>
    <cellStyle name="40% - Énfasis1 7 2 2 3 2 3" xfId="23101" xr:uid="{05DA9F5C-C5D6-4ACB-9EB6-DBDACC689134}"/>
    <cellStyle name="40% - Énfasis1 7 2 2 3 3" xfId="23102" xr:uid="{16AB0968-9E93-4660-BAE9-E7D53DADB0DF}"/>
    <cellStyle name="40% - Énfasis1 7 2 2 3 3 2" xfId="23103" xr:uid="{FF65871D-6548-4843-9AFB-3B8C41D2EB14}"/>
    <cellStyle name="40% - Énfasis1 7 2 2 3 4" xfId="23104" xr:uid="{77BBFCD8-FD4D-4D05-9150-8CD3D78983AE}"/>
    <cellStyle name="40% - Énfasis1 7 2 2 4" xfId="23105" xr:uid="{F011A819-AB9B-4DF9-A1BC-22B763473E98}"/>
    <cellStyle name="40% - Énfasis1 7 2 2 4 2" xfId="23106" xr:uid="{A82AC002-4ECF-4CA8-A692-417250EA5F99}"/>
    <cellStyle name="40% - Énfasis1 7 2 2 4 2 2" xfId="23107" xr:uid="{C4A2C443-F2C2-4D40-A9D4-F7B25957BB8F}"/>
    <cellStyle name="40% - Énfasis1 7 2 2 4 3" xfId="23108" xr:uid="{4FAB7300-7B90-4D4B-A980-E196510C68A2}"/>
    <cellStyle name="40% - Énfasis1 7 2 2 5" xfId="23109" xr:uid="{671A252C-BB3C-4B3B-9C3E-4DE051814664}"/>
    <cellStyle name="40% - Énfasis1 7 2 2 5 2" xfId="23110" xr:uid="{681BF285-C4E1-4B35-A33E-93768B1985F2}"/>
    <cellStyle name="40% - Énfasis1 7 2 2 6" xfId="23111" xr:uid="{E5FBA8B4-2B86-465D-B778-CC4BB68C5926}"/>
    <cellStyle name="40% - Énfasis1 7 2 3" xfId="23112" xr:uid="{36B2C0A6-1082-4EF5-B7B7-E0D6DB6D4554}"/>
    <cellStyle name="40% - Énfasis1 7 2 3 2" xfId="23113" xr:uid="{8AC8F3F7-9EBC-4BA3-9924-1372D61B1491}"/>
    <cellStyle name="40% - Énfasis1 7 2 3 2 2" xfId="23114" xr:uid="{EE4C86D1-E6EF-4721-84CD-22961460BC22}"/>
    <cellStyle name="40% - Énfasis1 7 2 3 2 2 2" xfId="23115" xr:uid="{0F478FC0-5ADD-4C78-9CFE-02783699DBCC}"/>
    <cellStyle name="40% - Énfasis1 7 2 3 2 2 2 2" xfId="23116" xr:uid="{DC4983FE-737A-4D86-BE31-B282B5AD0C70}"/>
    <cellStyle name="40% - Énfasis1 7 2 3 2 2 3" xfId="23117" xr:uid="{256EBEF3-2889-4AA6-8B7C-C35619011021}"/>
    <cellStyle name="40% - Énfasis1 7 2 3 2 3" xfId="23118" xr:uid="{963AB6C9-E3E4-4D3D-8797-AE20C64A9C3A}"/>
    <cellStyle name="40% - Énfasis1 7 2 3 2 3 2" xfId="23119" xr:uid="{0D110DD2-CABD-47D9-BB5D-5B56742626E3}"/>
    <cellStyle name="40% - Énfasis1 7 2 3 2 4" xfId="23120" xr:uid="{DC7D1FA6-5F43-4750-9841-BF4187DDDB86}"/>
    <cellStyle name="40% - Énfasis1 7 2 3 3" xfId="23121" xr:uid="{CB9E80BC-B189-40CA-A759-4D8E926BA825}"/>
    <cellStyle name="40% - Énfasis1 7 2 3 3 2" xfId="23122" xr:uid="{45D71D60-9CEF-4503-A074-D2DA24D8E59A}"/>
    <cellStyle name="40% - Énfasis1 7 2 3 3 2 2" xfId="23123" xr:uid="{0318D9F6-B970-4C33-9490-B5BFE3738BDB}"/>
    <cellStyle name="40% - Énfasis1 7 2 3 3 3" xfId="23124" xr:uid="{72F99E29-3AD6-4FED-A704-F2C9C664E486}"/>
    <cellStyle name="40% - Énfasis1 7 2 3 4" xfId="23125" xr:uid="{ADC2DF5B-5C2D-4348-A9F7-4C8AD4BAC72E}"/>
    <cellStyle name="40% - Énfasis1 7 2 3 4 2" xfId="23126" xr:uid="{3A75AADD-6D6B-4467-BE5E-DA88303F4B4C}"/>
    <cellStyle name="40% - Énfasis1 7 2 3 5" xfId="23127" xr:uid="{95F508F3-0ADC-41B1-8870-881858970299}"/>
    <cellStyle name="40% - Énfasis1 7 2 4" xfId="23128" xr:uid="{D86FF3AD-396D-408B-AFDC-5DAD87AAFEA7}"/>
    <cellStyle name="40% - Énfasis1 7 2 4 2" xfId="23129" xr:uid="{99766902-863E-47DE-800D-6545FB926674}"/>
    <cellStyle name="40% - Énfasis1 7 2 4 2 2" xfId="23130" xr:uid="{E9F32594-4F83-4EA7-9F7D-B0B1B5202189}"/>
    <cellStyle name="40% - Énfasis1 7 2 4 2 2 2" xfId="23131" xr:uid="{C16A6C64-40C9-45EB-A283-984B718A2CF0}"/>
    <cellStyle name="40% - Énfasis1 7 2 4 2 3" xfId="23132" xr:uid="{EAAB857E-B5C1-48B1-95B8-965A023A79F0}"/>
    <cellStyle name="40% - Énfasis1 7 2 4 3" xfId="23133" xr:uid="{7CDC7F92-1F4F-4864-9D8B-94CA3000D2F0}"/>
    <cellStyle name="40% - Énfasis1 7 2 4 3 2" xfId="23134" xr:uid="{79A2E216-6343-47D0-8D91-7178D931DE64}"/>
    <cellStyle name="40% - Énfasis1 7 2 4 4" xfId="23135" xr:uid="{F0723388-07DB-401B-9659-D4A1FB924303}"/>
    <cellStyle name="40% - Énfasis1 7 2 5" xfId="23136" xr:uid="{2F5E9C5A-7D64-4EC4-84E3-920850362AB4}"/>
    <cellStyle name="40% - Énfasis1 7 2 5 2" xfId="23137" xr:uid="{80B91B83-1F07-4832-A39B-F7C3475C8276}"/>
    <cellStyle name="40% - Énfasis1 7 2 5 2 2" xfId="23138" xr:uid="{77450142-078D-428A-9437-3CF501966C92}"/>
    <cellStyle name="40% - Énfasis1 7 2 5 3" xfId="23139" xr:uid="{C6B3D229-20C6-4D70-ACFF-867934EC160B}"/>
    <cellStyle name="40% - Énfasis1 7 2 6" xfId="23140" xr:uid="{95A09C96-2583-49BE-8EFD-7D2BA6536A11}"/>
    <cellStyle name="40% - Énfasis1 7 2 6 2" xfId="23141" xr:uid="{364D4B99-1363-401F-A944-5A73039EB09A}"/>
    <cellStyle name="40% - Énfasis1 7 2 7" xfId="23142" xr:uid="{74583E29-BCB4-424C-B5AE-CA382203E958}"/>
    <cellStyle name="40% - Énfasis1 7 2 8" xfId="23143" xr:uid="{F2748F71-A52B-4675-8763-D109C471B026}"/>
    <cellStyle name="40% - Énfasis1 7 2 9" xfId="23144" xr:uid="{32029359-2B64-4C77-8758-97E72A1CB71F}"/>
    <cellStyle name="40% - Énfasis1 7 2_37. RESULTADO NEGOCIOS YOY" xfId="23145" xr:uid="{39FF242C-99B2-4F72-8EF9-1130C21EE271}"/>
    <cellStyle name="40% - Énfasis1 7 3" xfId="23146" xr:uid="{6279E8D8-9FFE-4CCC-8C1A-AFF74CFD38F5}"/>
    <cellStyle name="40% - Énfasis1 7 3 2" xfId="23147" xr:uid="{A8D680D1-265E-47F3-B832-5FD1C9DE3D77}"/>
    <cellStyle name="40% - Énfasis1 7 3 2 2" xfId="23148" xr:uid="{529EA6F3-0DA1-4832-B88D-9A1E7EA1D487}"/>
    <cellStyle name="40% - Énfasis1 7 3 2 2 2" xfId="23149" xr:uid="{16BAB3A4-6300-4C40-960E-56099AB217E8}"/>
    <cellStyle name="40% - Énfasis1 7 3 2 2 2 2" xfId="23150" xr:uid="{551333DB-4F72-461B-8A8D-EA6F7E2BD2CB}"/>
    <cellStyle name="40% - Énfasis1 7 3 2 2 2 2 2" xfId="23151" xr:uid="{68E53FB7-8DB5-4852-AA2D-BCC8008B0656}"/>
    <cellStyle name="40% - Énfasis1 7 3 2 2 2 3" xfId="23152" xr:uid="{DDCEDD7D-829B-4652-A3B9-12E623F741FE}"/>
    <cellStyle name="40% - Énfasis1 7 3 2 2 3" xfId="23153" xr:uid="{B39FC77E-7189-409A-B16A-1FDEC7C4BE2E}"/>
    <cellStyle name="40% - Énfasis1 7 3 2 2 3 2" xfId="23154" xr:uid="{05FF8CE8-3198-4AE9-97AC-436C3740DB3C}"/>
    <cellStyle name="40% - Énfasis1 7 3 2 2 4" xfId="23155" xr:uid="{ABE5E9A3-3041-4E75-A5C5-CDC26D370EFE}"/>
    <cellStyle name="40% - Énfasis1 7 3 2 3" xfId="23156" xr:uid="{DD1FC6C7-20A0-4FC5-89EB-64F0BC35CC72}"/>
    <cellStyle name="40% - Énfasis1 7 3 2 3 2" xfId="23157" xr:uid="{CCE5D1FA-3369-45D8-BE25-671927EF123D}"/>
    <cellStyle name="40% - Énfasis1 7 3 2 3 2 2" xfId="23158" xr:uid="{ACF36177-8512-4318-A848-B4B2716E3E51}"/>
    <cellStyle name="40% - Énfasis1 7 3 2 3 3" xfId="23159" xr:uid="{2CDF8BDC-EE3D-4D74-BCE4-26611E48A33D}"/>
    <cellStyle name="40% - Énfasis1 7 3 2 4" xfId="23160" xr:uid="{8465633B-C56C-4582-9878-3DC40A727BAE}"/>
    <cellStyle name="40% - Énfasis1 7 3 2 4 2" xfId="23161" xr:uid="{1CDDCBBB-381F-49E5-BFC4-BB9C42B433C6}"/>
    <cellStyle name="40% - Énfasis1 7 3 2 5" xfId="23162" xr:uid="{4C50B6F3-6A83-4C0C-994A-927EF4F6DAB6}"/>
    <cellStyle name="40% - Énfasis1 7 3 3" xfId="23163" xr:uid="{CEDAC3EF-8883-431F-A9CB-EC2E3336E8F6}"/>
    <cellStyle name="40% - Énfasis1 7 3 3 2" xfId="23164" xr:uid="{A34BE18D-2117-4A33-A29A-930FA009D700}"/>
    <cellStyle name="40% - Énfasis1 7 3 3 2 2" xfId="23165" xr:uid="{F74AFA45-41BB-4695-BACC-A2CAE4256D32}"/>
    <cellStyle name="40% - Énfasis1 7 3 3 2 2 2" xfId="23166" xr:uid="{B57BDAB7-CC8E-486F-A238-75EA2834A650}"/>
    <cellStyle name="40% - Énfasis1 7 3 3 2 3" xfId="23167" xr:uid="{582D4C1D-C83B-4798-AA4D-3F9F05BD6718}"/>
    <cellStyle name="40% - Énfasis1 7 3 3 3" xfId="23168" xr:uid="{51591641-AC2C-43ED-944C-69D234EDCB6B}"/>
    <cellStyle name="40% - Énfasis1 7 3 3 3 2" xfId="23169" xr:uid="{2404CFD8-A80B-4CE3-A2EE-3CEC62A8877C}"/>
    <cellStyle name="40% - Énfasis1 7 3 3 4" xfId="23170" xr:uid="{321E9103-0941-459F-94CF-1A151ED5FB79}"/>
    <cellStyle name="40% - Énfasis1 7 3 4" xfId="23171" xr:uid="{802A8548-43D1-48AD-96D0-ACAF3296913B}"/>
    <cellStyle name="40% - Énfasis1 7 3 4 2" xfId="23172" xr:uid="{C8C99DC9-166E-461D-B5E1-15BD0E9BA778}"/>
    <cellStyle name="40% - Énfasis1 7 3 4 2 2" xfId="23173" xr:uid="{6FE808CF-CA5B-4B86-8C85-3DB3030A4B89}"/>
    <cellStyle name="40% - Énfasis1 7 3 4 3" xfId="23174" xr:uid="{35C84AD5-040D-4A99-8B05-7CC2C5424FE9}"/>
    <cellStyle name="40% - Énfasis1 7 3 5" xfId="23175" xr:uid="{5548DA5C-EB83-45AA-A521-8B6483DCF3EF}"/>
    <cellStyle name="40% - Énfasis1 7 3 5 2" xfId="23176" xr:uid="{088F669F-0E0F-4B30-8968-44AADC87FD07}"/>
    <cellStyle name="40% - Énfasis1 7 3 6" xfId="23177" xr:uid="{44B2178D-8551-47A1-9221-2BD35E9185C7}"/>
    <cellStyle name="40% - Énfasis1 7 4" xfId="23178" xr:uid="{A7E4C51B-FDD6-479A-A9C8-400388EDA230}"/>
    <cellStyle name="40% - Énfasis1 7 4 2" xfId="23179" xr:uid="{B422F001-D088-48BE-9392-C61B2CB8159D}"/>
    <cellStyle name="40% - Énfasis1 7 4 2 2" xfId="23180" xr:uid="{787FEBBC-428E-4FC9-8EAD-022EB3CA6B48}"/>
    <cellStyle name="40% - Énfasis1 7 4 2 2 2" xfId="23181" xr:uid="{87A7F071-98DF-4979-A788-09FAD0A80E44}"/>
    <cellStyle name="40% - Énfasis1 7 4 2 2 2 2" xfId="23182" xr:uid="{DEF98878-F2A6-409C-A7D6-9DA7ECDA7735}"/>
    <cellStyle name="40% - Énfasis1 7 4 2 2 3" xfId="23183" xr:uid="{C29F4F84-6764-4C42-8C4C-2BF9ECA480B9}"/>
    <cellStyle name="40% - Énfasis1 7 4 2 3" xfId="23184" xr:uid="{AE5B3D88-0D9F-48AB-9A7B-5E6ECE92E300}"/>
    <cellStyle name="40% - Énfasis1 7 4 2 3 2" xfId="23185" xr:uid="{D10987D1-55F4-49D7-A2F5-CB7CE4277188}"/>
    <cellStyle name="40% - Énfasis1 7 4 2 4" xfId="23186" xr:uid="{488D7116-CC79-465E-83FE-9CEB672D4B18}"/>
    <cellStyle name="40% - Énfasis1 7 4 3" xfId="23187" xr:uid="{5977A56A-4E78-445C-A335-C493CC9178C9}"/>
    <cellStyle name="40% - Énfasis1 7 4 3 2" xfId="23188" xr:uid="{8D719075-4F11-4ACA-B626-1E3D1D23ADDD}"/>
    <cellStyle name="40% - Énfasis1 7 4 3 2 2" xfId="23189" xr:uid="{7C949A8C-6E3E-465A-A3FC-27A187B14437}"/>
    <cellStyle name="40% - Énfasis1 7 4 3 3" xfId="23190" xr:uid="{0AF848CB-6592-4E0F-A338-9DC9C42F3263}"/>
    <cellStyle name="40% - Énfasis1 7 4 4" xfId="23191" xr:uid="{6F795975-5817-4750-8922-F239A8AADE26}"/>
    <cellStyle name="40% - Énfasis1 7 4 4 2" xfId="23192" xr:uid="{FF894E45-DD38-4C6F-9B0E-D19E5DE0DDF4}"/>
    <cellStyle name="40% - Énfasis1 7 4 5" xfId="23193" xr:uid="{D87D91ED-40D3-474D-BA13-792BE6380176}"/>
    <cellStyle name="40% - Énfasis1 7 5" xfId="23194" xr:uid="{166C080C-6903-42BD-9D11-8382C7EE1460}"/>
    <cellStyle name="40% - Énfasis1 7 5 2" xfId="23195" xr:uid="{DBD70C1D-5535-4659-8A9D-2DB468907850}"/>
    <cellStyle name="40% - Énfasis1 7 5 2 2" xfId="23196" xr:uid="{F1C22690-869B-4BF6-9FFB-2874BF7DCF1A}"/>
    <cellStyle name="40% - Énfasis1 7 5 2 2 2" xfId="23197" xr:uid="{BECA24BA-B72E-437B-9106-F19685EF04CC}"/>
    <cellStyle name="40% - Énfasis1 7 5 2 3" xfId="23198" xr:uid="{062BA969-210C-4BA4-AA5B-427C4A7A414D}"/>
    <cellStyle name="40% - Énfasis1 7 5 3" xfId="23199" xr:uid="{CD1F9C91-3F83-4DA5-8921-6EB913398CED}"/>
    <cellStyle name="40% - Énfasis1 7 5 3 2" xfId="23200" xr:uid="{545BB72D-C453-426D-9ABE-D3014D021D1F}"/>
    <cellStyle name="40% - Énfasis1 7 5 4" xfId="23201" xr:uid="{735412EF-CC7C-49C6-8F9F-FAF774B73EFB}"/>
    <cellStyle name="40% - Énfasis1 7 6" xfId="23202" xr:uid="{82D3AC95-11A8-4A4B-AC5E-ECD4F38B5134}"/>
    <cellStyle name="40% - Énfasis1 7 6 2" xfId="23203" xr:uid="{228A38D0-DD9F-40F4-B2B1-DA376A47F808}"/>
    <cellStyle name="40% - Énfasis1 7 6 2 2" xfId="23204" xr:uid="{1DC7B20E-A288-45E3-B224-D0727D82986F}"/>
    <cellStyle name="40% - Énfasis1 7 6 3" xfId="23205" xr:uid="{7A0913F6-3154-42BF-90FE-1DFD3A70E1B6}"/>
    <cellStyle name="40% - Énfasis1 7 7" xfId="23206" xr:uid="{3F3E1DC8-FC66-4886-B4F6-A632944A2CF9}"/>
    <cellStyle name="40% - Énfasis1 7 7 2" xfId="23207" xr:uid="{3AE8CDAC-0A9E-4812-8AAF-4EF53527F948}"/>
    <cellStyle name="40% - Énfasis1 7 8" xfId="23208" xr:uid="{0A311E77-1E1E-4B58-A2BC-04837B7013D5}"/>
    <cellStyle name="40% - Énfasis1 7 9" xfId="23209" xr:uid="{148A41A8-48A6-4FE6-8B19-2E94D3A1D85F}"/>
    <cellStyle name="40% - Énfasis1 7_37. RESULTADO NEGOCIOS YOY" xfId="23210" xr:uid="{A0038B37-3BD8-4037-8022-DC967AFCCA4E}"/>
    <cellStyle name="40% - Énfasis1 8" xfId="23211" xr:uid="{B8CFBD8B-2E20-4EF2-8D45-13DFEC0879A7}"/>
    <cellStyle name="40% - Énfasis1 8 10" xfId="23212" xr:uid="{E6243BDB-A6CF-4CA2-B2F2-C293ACC3046A}"/>
    <cellStyle name="40% - Énfasis1 8 11" xfId="23213" xr:uid="{EBCB581B-B9AD-4AB0-85D4-C4D442309C10}"/>
    <cellStyle name="40% - Énfasis1 8 12" xfId="23214" xr:uid="{0AE8FC17-E5B9-41EC-BD89-B195DEF767B6}"/>
    <cellStyle name="40% - Énfasis1 8 2" xfId="23215" xr:uid="{BC4568FF-720E-4533-93FC-6E91C47D8CBD}"/>
    <cellStyle name="40% - Énfasis1 8 2 10" xfId="23216" xr:uid="{32AF4145-6567-4206-96AA-CCAAB54946BD}"/>
    <cellStyle name="40% - Énfasis1 8 2 11" xfId="23217" xr:uid="{3928F4E0-B73C-4F1C-8E65-F86188C360DE}"/>
    <cellStyle name="40% - Énfasis1 8 2 2" xfId="23218" xr:uid="{B85E2A05-D65E-4950-BA97-D24FE31229FD}"/>
    <cellStyle name="40% - Énfasis1 8 2 2 2" xfId="23219" xr:uid="{412DC313-B566-45BD-904F-A57565B7D0B7}"/>
    <cellStyle name="40% - Énfasis1 8 2 2 2 2" xfId="23220" xr:uid="{BC945CA3-DCBE-4F73-8702-6D70C004375F}"/>
    <cellStyle name="40% - Énfasis1 8 2 2 2 2 2" xfId="23221" xr:uid="{4E7A821D-A419-4834-BDA5-50C6DE860A4F}"/>
    <cellStyle name="40% - Énfasis1 8 2 2 2 2 2 2" xfId="23222" xr:uid="{A7DE20E9-84E6-4928-A7CF-599631C36445}"/>
    <cellStyle name="40% - Énfasis1 8 2 2 2 2 2 2 2" xfId="23223" xr:uid="{62EFFC3E-2513-441A-9F5A-0C0A37B09794}"/>
    <cellStyle name="40% - Énfasis1 8 2 2 2 2 2 3" xfId="23224" xr:uid="{1D5254CB-2346-4913-B745-0399A9923E5F}"/>
    <cellStyle name="40% - Énfasis1 8 2 2 2 2 3" xfId="23225" xr:uid="{3AB36DC5-429E-43FC-9631-403904C17ADD}"/>
    <cellStyle name="40% - Énfasis1 8 2 2 2 2 3 2" xfId="23226" xr:uid="{7DAA4AEB-2449-4681-B87E-EC771CE604B8}"/>
    <cellStyle name="40% - Énfasis1 8 2 2 2 2 4" xfId="23227" xr:uid="{31A83CF7-43B7-478B-B492-93C528F06560}"/>
    <cellStyle name="40% - Énfasis1 8 2 2 2 3" xfId="23228" xr:uid="{BF8F5971-7826-48C2-8D0C-6A224DBAC8D4}"/>
    <cellStyle name="40% - Énfasis1 8 2 2 2 3 2" xfId="23229" xr:uid="{7577D3B1-0141-4651-B054-BE9401F4948F}"/>
    <cellStyle name="40% - Énfasis1 8 2 2 2 3 2 2" xfId="23230" xr:uid="{1BD4FEB7-7CAE-41FB-BE36-92B2E87BA5C2}"/>
    <cellStyle name="40% - Énfasis1 8 2 2 2 3 3" xfId="23231" xr:uid="{B9F98AD1-B0EB-4CF9-9C34-FB187E1989ED}"/>
    <cellStyle name="40% - Énfasis1 8 2 2 2 4" xfId="23232" xr:uid="{80C6C9BF-5E6D-4266-8FFD-935548636241}"/>
    <cellStyle name="40% - Énfasis1 8 2 2 2 4 2" xfId="23233" xr:uid="{335453C6-E07A-48B6-8E52-108B4C0E0B4C}"/>
    <cellStyle name="40% - Énfasis1 8 2 2 2 5" xfId="23234" xr:uid="{A6DB1F21-4B8F-4826-BF4F-D2A3F5627CBF}"/>
    <cellStyle name="40% - Énfasis1 8 2 2 3" xfId="23235" xr:uid="{A7B37153-9F98-4736-888A-A7E358685425}"/>
    <cellStyle name="40% - Énfasis1 8 2 2 3 2" xfId="23236" xr:uid="{9333E3BB-6397-412C-8A0D-4299094CE361}"/>
    <cellStyle name="40% - Énfasis1 8 2 2 3 2 2" xfId="23237" xr:uid="{0DACDB6B-3128-4455-B865-D3282EAF068B}"/>
    <cellStyle name="40% - Énfasis1 8 2 2 3 2 2 2" xfId="23238" xr:uid="{FC01F8DA-4E78-4974-A6BA-603E84FF23A7}"/>
    <cellStyle name="40% - Énfasis1 8 2 2 3 2 3" xfId="23239" xr:uid="{0D8F9C22-7BF8-4BCA-A4E5-6B9A3441729F}"/>
    <cellStyle name="40% - Énfasis1 8 2 2 3 3" xfId="23240" xr:uid="{4FCDC25B-2F69-47AF-8827-51BED8376DA2}"/>
    <cellStyle name="40% - Énfasis1 8 2 2 3 3 2" xfId="23241" xr:uid="{8677B447-E486-47C3-A13E-EB3507F128D5}"/>
    <cellStyle name="40% - Énfasis1 8 2 2 3 4" xfId="23242" xr:uid="{4E3D93A7-E8DE-44EB-B6B3-B2CD3FAD6CBE}"/>
    <cellStyle name="40% - Énfasis1 8 2 2 4" xfId="23243" xr:uid="{5E5A7603-5BFE-4081-8C45-4A075163045F}"/>
    <cellStyle name="40% - Énfasis1 8 2 2 4 2" xfId="23244" xr:uid="{D7EEDDC1-3F27-4987-8046-099128F7C506}"/>
    <cellStyle name="40% - Énfasis1 8 2 2 4 2 2" xfId="23245" xr:uid="{F516897B-453C-4D3C-8EBB-A7E7F2CA12CC}"/>
    <cellStyle name="40% - Énfasis1 8 2 2 4 3" xfId="23246" xr:uid="{48FD4047-4E54-4A42-B239-83CC7DD9E5ED}"/>
    <cellStyle name="40% - Énfasis1 8 2 2 5" xfId="23247" xr:uid="{ADA3D6A8-087B-41B8-A27A-5D32FECEA0A1}"/>
    <cellStyle name="40% - Énfasis1 8 2 2 5 2" xfId="23248" xr:uid="{912D0D97-8FBA-48D4-BD31-6DA83303D5C9}"/>
    <cellStyle name="40% - Énfasis1 8 2 2 6" xfId="23249" xr:uid="{3F8296B8-4B26-4AA3-8793-48E960DC843E}"/>
    <cellStyle name="40% - Énfasis1 8 2 3" xfId="23250" xr:uid="{9608C972-6BFC-4E6B-89EC-C00F7C3B33B3}"/>
    <cellStyle name="40% - Énfasis1 8 2 3 2" xfId="23251" xr:uid="{C03CEEB5-04AD-4BCE-8F81-1D83AB8C4B70}"/>
    <cellStyle name="40% - Énfasis1 8 2 3 2 2" xfId="23252" xr:uid="{07717B05-DEDB-4556-A182-DB4F52539D35}"/>
    <cellStyle name="40% - Énfasis1 8 2 3 2 2 2" xfId="23253" xr:uid="{CE02F59F-A475-4C98-8B85-0DB96D3C7A55}"/>
    <cellStyle name="40% - Énfasis1 8 2 3 2 2 2 2" xfId="23254" xr:uid="{BCA43C3E-2F1C-4E5E-A05D-B41FB6068FE6}"/>
    <cellStyle name="40% - Énfasis1 8 2 3 2 2 3" xfId="23255" xr:uid="{D686660C-3336-42FE-B9C1-AF4841F80C51}"/>
    <cellStyle name="40% - Énfasis1 8 2 3 2 3" xfId="23256" xr:uid="{E02BE1B0-7334-4166-A163-ABAC9A17507A}"/>
    <cellStyle name="40% - Énfasis1 8 2 3 2 3 2" xfId="23257" xr:uid="{879B6C51-C616-4788-9DB5-23975FFA402B}"/>
    <cellStyle name="40% - Énfasis1 8 2 3 2 4" xfId="23258" xr:uid="{FCD84C7B-AA59-4B42-88ED-8E7798D50640}"/>
    <cellStyle name="40% - Énfasis1 8 2 3 3" xfId="23259" xr:uid="{005599C7-5976-4B0D-AE1D-139BECC04C51}"/>
    <cellStyle name="40% - Énfasis1 8 2 3 3 2" xfId="23260" xr:uid="{2F99B56F-617F-4895-B36F-69526664720C}"/>
    <cellStyle name="40% - Énfasis1 8 2 3 3 2 2" xfId="23261" xr:uid="{28A51B9F-F6D4-4453-9188-71F6ABCCB712}"/>
    <cellStyle name="40% - Énfasis1 8 2 3 3 3" xfId="23262" xr:uid="{86DD52FE-8651-423D-82B3-ECF26C28B17E}"/>
    <cellStyle name="40% - Énfasis1 8 2 3 4" xfId="23263" xr:uid="{C3B9DF68-213E-48FE-9358-7501FA2A86F1}"/>
    <cellStyle name="40% - Énfasis1 8 2 3 4 2" xfId="23264" xr:uid="{7937E717-D2C2-4E0C-8B51-64B9A34DF03B}"/>
    <cellStyle name="40% - Énfasis1 8 2 3 5" xfId="23265" xr:uid="{EA2A9584-2782-4A0E-8CA2-286F133C0D37}"/>
    <cellStyle name="40% - Énfasis1 8 2 4" xfId="23266" xr:uid="{C16549A5-85A2-4345-B788-CC92B9A3D6B8}"/>
    <cellStyle name="40% - Énfasis1 8 2 4 2" xfId="23267" xr:uid="{89CBB492-CABF-4BC3-AB17-BA4889A18268}"/>
    <cellStyle name="40% - Énfasis1 8 2 4 2 2" xfId="23268" xr:uid="{53DEFBFB-9723-422F-A872-4E1EC063348A}"/>
    <cellStyle name="40% - Énfasis1 8 2 4 2 2 2" xfId="23269" xr:uid="{7B8A8564-2B79-44AE-9C97-39CC91AAB78E}"/>
    <cellStyle name="40% - Énfasis1 8 2 4 2 3" xfId="23270" xr:uid="{4A49FCCC-939F-4CB8-A952-0972909D04BD}"/>
    <cellStyle name="40% - Énfasis1 8 2 4 3" xfId="23271" xr:uid="{B5B864CC-673E-427F-8E8E-5F2CD5130B55}"/>
    <cellStyle name="40% - Énfasis1 8 2 4 3 2" xfId="23272" xr:uid="{CD3E393E-FBF4-432D-AD9F-AEDE0E3100D8}"/>
    <cellStyle name="40% - Énfasis1 8 2 4 4" xfId="23273" xr:uid="{A9B3FB3A-6AA5-4E21-BE09-5330489CF837}"/>
    <cellStyle name="40% - Énfasis1 8 2 5" xfId="23274" xr:uid="{C66287B6-1D00-4EF7-BB50-9FE2504E99EE}"/>
    <cellStyle name="40% - Énfasis1 8 2 5 2" xfId="23275" xr:uid="{43FACD1A-F11A-40F4-90E3-B9921D28A46F}"/>
    <cellStyle name="40% - Énfasis1 8 2 5 2 2" xfId="23276" xr:uid="{9550ABAE-CE67-4167-AAC8-8E48C299253C}"/>
    <cellStyle name="40% - Énfasis1 8 2 5 3" xfId="23277" xr:uid="{8D25994A-EF94-470C-BB19-835AF0C2BFA5}"/>
    <cellStyle name="40% - Énfasis1 8 2 6" xfId="23278" xr:uid="{4753714E-0EED-4B29-92E3-A296A9D1AD10}"/>
    <cellStyle name="40% - Énfasis1 8 2 6 2" xfId="23279" xr:uid="{918A4C7C-5615-4A9D-8A6C-9D344A4B0A58}"/>
    <cellStyle name="40% - Énfasis1 8 2 7" xfId="23280" xr:uid="{4DA49B11-E75C-423B-A45E-E90CD24E2ED5}"/>
    <cellStyle name="40% - Énfasis1 8 2 8" xfId="23281" xr:uid="{B467F15E-6CC0-46E5-B08F-3FF710FF9A15}"/>
    <cellStyle name="40% - Énfasis1 8 2 9" xfId="23282" xr:uid="{FF413A34-DD4B-4239-9CA0-F4D13BC1481E}"/>
    <cellStyle name="40% - Énfasis1 8 2_37. RESULTADO NEGOCIOS YOY" xfId="23283" xr:uid="{4082D019-7E30-47E7-9CDB-C9C3AE910C6D}"/>
    <cellStyle name="40% - Énfasis1 8 3" xfId="23284" xr:uid="{3DE046ED-DA14-4831-83A8-DF1A3308C955}"/>
    <cellStyle name="40% - Énfasis1 8 3 2" xfId="23285" xr:uid="{073611F2-DE75-48F8-BED0-0C49431C2661}"/>
    <cellStyle name="40% - Énfasis1 8 3 2 2" xfId="23286" xr:uid="{2ECBBA87-7E3D-44F4-B3AB-0378663FC3FA}"/>
    <cellStyle name="40% - Énfasis1 8 3 2 2 2" xfId="23287" xr:uid="{A567984B-B50C-4DBC-AA3A-2C12A7FEB917}"/>
    <cellStyle name="40% - Énfasis1 8 3 2 2 2 2" xfId="23288" xr:uid="{99CEC27C-421E-4724-9321-C6580FA63F20}"/>
    <cellStyle name="40% - Énfasis1 8 3 2 2 2 2 2" xfId="23289" xr:uid="{5F6657F4-F878-4F91-8B55-C0CE31CCB25E}"/>
    <cellStyle name="40% - Énfasis1 8 3 2 2 2 3" xfId="23290" xr:uid="{08D82383-63CD-481A-A0C2-2C8FACD6CE80}"/>
    <cellStyle name="40% - Énfasis1 8 3 2 2 3" xfId="23291" xr:uid="{A0C6161A-08F7-4742-9FE2-A80543AB8A3E}"/>
    <cellStyle name="40% - Énfasis1 8 3 2 2 3 2" xfId="23292" xr:uid="{71D28ECE-B4EA-4DDC-A36E-2DF677FB3895}"/>
    <cellStyle name="40% - Énfasis1 8 3 2 2 4" xfId="23293" xr:uid="{C5870428-AEEB-4FF2-B2D8-5F52867B5F43}"/>
    <cellStyle name="40% - Énfasis1 8 3 2 3" xfId="23294" xr:uid="{A3BB1F10-C002-4EFF-8DB8-6E2CD25DDC10}"/>
    <cellStyle name="40% - Énfasis1 8 3 2 3 2" xfId="23295" xr:uid="{6FE2EA5C-23A3-454A-A757-D32D7FFB9DA7}"/>
    <cellStyle name="40% - Énfasis1 8 3 2 3 2 2" xfId="23296" xr:uid="{ED1E4020-C867-4BB1-9E09-75E98D77CE33}"/>
    <cellStyle name="40% - Énfasis1 8 3 2 3 3" xfId="23297" xr:uid="{B2EF939E-4CD8-478E-BFAF-11D73F80B34C}"/>
    <cellStyle name="40% - Énfasis1 8 3 2 4" xfId="23298" xr:uid="{47E6347F-3A58-4914-B95B-423D089EC4C8}"/>
    <cellStyle name="40% - Énfasis1 8 3 2 4 2" xfId="23299" xr:uid="{4B184B1C-C138-4FE1-A403-B8A829A70843}"/>
    <cellStyle name="40% - Énfasis1 8 3 2 5" xfId="23300" xr:uid="{B15682BF-548D-4F86-A829-274D3B978FB4}"/>
    <cellStyle name="40% - Énfasis1 8 3 3" xfId="23301" xr:uid="{C01A02D4-FFC6-4F6C-AA1D-C8746EA737E1}"/>
    <cellStyle name="40% - Énfasis1 8 3 3 2" xfId="23302" xr:uid="{0262A08A-AE6E-4BB0-8EAF-90A0257A17A1}"/>
    <cellStyle name="40% - Énfasis1 8 3 3 2 2" xfId="23303" xr:uid="{8C6F7171-1540-4A76-9DB4-827B22779CDE}"/>
    <cellStyle name="40% - Énfasis1 8 3 3 2 2 2" xfId="23304" xr:uid="{8B5974E8-D57E-41C0-B5EA-E65DD3C670FF}"/>
    <cellStyle name="40% - Énfasis1 8 3 3 2 3" xfId="23305" xr:uid="{EAEC1902-D158-4968-B640-7C31FB6FFCC0}"/>
    <cellStyle name="40% - Énfasis1 8 3 3 3" xfId="23306" xr:uid="{ED70DA0E-9B41-4653-B2D0-0B0EFFF4A792}"/>
    <cellStyle name="40% - Énfasis1 8 3 3 3 2" xfId="23307" xr:uid="{83795FE2-122A-453C-B399-FA9413866CD0}"/>
    <cellStyle name="40% - Énfasis1 8 3 3 4" xfId="23308" xr:uid="{9416B6FD-10C4-4D7D-AD73-B435EC7056C1}"/>
    <cellStyle name="40% - Énfasis1 8 3 4" xfId="23309" xr:uid="{BE9850D3-1336-4002-9229-86171EEFEAA1}"/>
    <cellStyle name="40% - Énfasis1 8 3 4 2" xfId="23310" xr:uid="{9799B879-1051-4BEB-B456-B550F74A9689}"/>
    <cellStyle name="40% - Énfasis1 8 3 4 2 2" xfId="23311" xr:uid="{8F142005-9493-40E8-9A6F-9F9E0BF3971E}"/>
    <cellStyle name="40% - Énfasis1 8 3 4 3" xfId="23312" xr:uid="{39315669-517A-4387-9094-1A077D1C8739}"/>
    <cellStyle name="40% - Énfasis1 8 3 5" xfId="23313" xr:uid="{532D062B-3313-4160-9581-4D846027E93A}"/>
    <cellStyle name="40% - Énfasis1 8 3 5 2" xfId="23314" xr:uid="{0722636C-2CA5-48C1-82EE-3975246BFD31}"/>
    <cellStyle name="40% - Énfasis1 8 3 6" xfId="23315" xr:uid="{91BFF908-CC33-42CA-8FFD-9E65578DC984}"/>
    <cellStyle name="40% - Énfasis1 8 4" xfId="23316" xr:uid="{8281174E-0B2A-4EE0-ABB7-BAA9AAC74397}"/>
    <cellStyle name="40% - Énfasis1 8 4 2" xfId="23317" xr:uid="{E9D47A49-8894-4B05-85A4-67A0D17D27C5}"/>
    <cellStyle name="40% - Énfasis1 8 4 2 2" xfId="23318" xr:uid="{163119EC-6CA5-4CF2-B465-88CBF5B9A701}"/>
    <cellStyle name="40% - Énfasis1 8 4 2 2 2" xfId="23319" xr:uid="{1AEA05BC-87E1-42FE-BFCD-B5666C39F11C}"/>
    <cellStyle name="40% - Énfasis1 8 4 2 2 2 2" xfId="23320" xr:uid="{02335811-178A-44AB-8A6E-7CDB41428320}"/>
    <cellStyle name="40% - Énfasis1 8 4 2 2 3" xfId="23321" xr:uid="{3315FF65-21B3-4604-B9A9-32C778CA6C43}"/>
    <cellStyle name="40% - Énfasis1 8 4 2 3" xfId="23322" xr:uid="{B2CA71E0-90DB-402C-95CA-681EA96F1FD8}"/>
    <cellStyle name="40% - Énfasis1 8 4 2 3 2" xfId="23323" xr:uid="{3C52EE14-73D5-4AF3-A4FA-AAB1886FDD45}"/>
    <cellStyle name="40% - Énfasis1 8 4 2 4" xfId="23324" xr:uid="{D017B2B3-7CBA-4AE4-A766-9EC24C114BBD}"/>
    <cellStyle name="40% - Énfasis1 8 4 3" xfId="23325" xr:uid="{A9B8FD7F-EAB8-4480-8084-45017455C136}"/>
    <cellStyle name="40% - Énfasis1 8 4 3 2" xfId="23326" xr:uid="{2981128F-F4B3-4CB7-AC65-DFFBC60DA1AF}"/>
    <cellStyle name="40% - Énfasis1 8 4 3 2 2" xfId="23327" xr:uid="{653204DF-CF5B-44EF-A5A3-4AAFC80E01FB}"/>
    <cellStyle name="40% - Énfasis1 8 4 3 3" xfId="23328" xr:uid="{6BDAF11E-2578-41B0-B541-19CF9F274554}"/>
    <cellStyle name="40% - Énfasis1 8 4 4" xfId="23329" xr:uid="{E13B04F0-5F4E-4996-B111-6ECD6B8C8A76}"/>
    <cellStyle name="40% - Énfasis1 8 4 4 2" xfId="23330" xr:uid="{5ED46738-D4C1-462E-B6B9-A457D82398C3}"/>
    <cellStyle name="40% - Énfasis1 8 4 5" xfId="23331" xr:uid="{114F97C0-02FD-42D2-9C9B-2E4CD9E7EEE3}"/>
    <cellStyle name="40% - Énfasis1 8 5" xfId="23332" xr:uid="{A0975E40-3CC7-409B-83EC-80457348A28A}"/>
    <cellStyle name="40% - Énfasis1 8 5 2" xfId="23333" xr:uid="{8E1780E8-4709-4626-AA94-3FD3FA0821C8}"/>
    <cellStyle name="40% - Énfasis1 8 5 2 2" xfId="23334" xr:uid="{283A23D8-02AE-4E49-A861-85B85D93A888}"/>
    <cellStyle name="40% - Énfasis1 8 5 2 2 2" xfId="23335" xr:uid="{395D9349-7AAF-472B-928D-A09169F4A42D}"/>
    <cellStyle name="40% - Énfasis1 8 5 2 3" xfId="23336" xr:uid="{224A4C16-BF7D-4E04-8E8F-1A82A9141040}"/>
    <cellStyle name="40% - Énfasis1 8 5 3" xfId="23337" xr:uid="{0BCC79BB-6054-4F20-86D3-EAF805254C45}"/>
    <cellStyle name="40% - Énfasis1 8 5 3 2" xfId="23338" xr:uid="{F56B5B82-D11D-40D8-BCD8-64940C2E07C2}"/>
    <cellStyle name="40% - Énfasis1 8 5 4" xfId="23339" xr:uid="{84A83D7C-D070-4DB2-9497-267F19066CD2}"/>
    <cellStyle name="40% - Énfasis1 8 6" xfId="23340" xr:uid="{12140ACF-26E6-486B-A9E1-AA974617DDBC}"/>
    <cellStyle name="40% - Énfasis1 8 6 2" xfId="23341" xr:uid="{BCF5244C-03DF-41D3-B5A4-DFACB40B2E55}"/>
    <cellStyle name="40% - Énfasis1 8 6 2 2" xfId="23342" xr:uid="{F5B5D7B4-F8E8-431B-BDF3-79CE8AA3C833}"/>
    <cellStyle name="40% - Énfasis1 8 6 3" xfId="23343" xr:uid="{00AEE97A-E361-475C-A351-C90DC7BDE2B8}"/>
    <cellStyle name="40% - Énfasis1 8 7" xfId="23344" xr:uid="{5DDA98D2-8CE6-4886-8D96-F4E5758E3E6B}"/>
    <cellStyle name="40% - Énfasis1 8 7 2" xfId="23345" xr:uid="{368B2553-59D4-4D45-9874-695F167A0E4F}"/>
    <cellStyle name="40% - Énfasis1 8 8" xfId="23346" xr:uid="{DCE71435-352A-4969-A205-4B6CB3AB654F}"/>
    <cellStyle name="40% - Énfasis1 8 9" xfId="23347" xr:uid="{BA435B7C-0EC5-4A5B-855E-D6FA1031F826}"/>
    <cellStyle name="40% - Énfasis1 8_37. RESULTADO NEGOCIOS YOY" xfId="23348" xr:uid="{625AD199-5AB3-4353-BCA2-B6CBE65C44DB}"/>
    <cellStyle name="40% - Énfasis1 9" xfId="23349" xr:uid="{C3DE13AF-A699-412C-8B0B-4F136FF5B36A}"/>
    <cellStyle name="40% - Énfasis1 9 10" xfId="23350" xr:uid="{C0157930-E9F4-4CA9-A393-DBA5A23C1D29}"/>
    <cellStyle name="40% - Énfasis1 9 11" xfId="23351" xr:uid="{6A336610-D12E-4B84-8335-3DE103F07FF7}"/>
    <cellStyle name="40% - Énfasis1 9 12" xfId="23352" xr:uid="{483F728C-39F2-4B45-A2BF-3296FDD01F63}"/>
    <cellStyle name="40% - Énfasis1 9 2" xfId="23353" xr:uid="{C41EDF1D-EF53-48CF-A753-3633BFDF923F}"/>
    <cellStyle name="40% - Énfasis1 9 2 10" xfId="23354" xr:uid="{79B75ED1-37A9-4645-A245-C088E7B36F7F}"/>
    <cellStyle name="40% - Énfasis1 9 2 11" xfId="23355" xr:uid="{CA5E3D1B-F826-4F41-B7E1-11810C7156C3}"/>
    <cellStyle name="40% - Énfasis1 9 2 2" xfId="23356" xr:uid="{C8E7F561-98F8-4747-B789-AB16E1D74AE8}"/>
    <cellStyle name="40% - Énfasis1 9 2 2 2" xfId="23357" xr:uid="{4D2F70F9-8F01-4E09-B87B-44F4498DFA8D}"/>
    <cellStyle name="40% - Énfasis1 9 2 2 2 2" xfId="23358" xr:uid="{65D302EF-3A1A-4B01-8492-4318DD4C1651}"/>
    <cellStyle name="40% - Énfasis1 9 2 2 2 2 2" xfId="23359" xr:uid="{84ECFFFB-FF20-4379-8B8D-778D29141DAE}"/>
    <cellStyle name="40% - Énfasis1 9 2 2 2 2 2 2" xfId="23360" xr:uid="{D346DB3A-2669-4EEA-8ED0-1AFD152A9E21}"/>
    <cellStyle name="40% - Énfasis1 9 2 2 2 2 2 2 2" xfId="23361" xr:uid="{69EB80E1-E84A-4490-8B85-0D62FE46C7D6}"/>
    <cellStyle name="40% - Énfasis1 9 2 2 2 2 2 3" xfId="23362" xr:uid="{EB109FAD-2501-43DF-9E29-7024F197FF05}"/>
    <cellStyle name="40% - Énfasis1 9 2 2 2 2 3" xfId="23363" xr:uid="{9A3A5C15-C004-4C02-BC0B-9E73F4F74737}"/>
    <cellStyle name="40% - Énfasis1 9 2 2 2 2 3 2" xfId="23364" xr:uid="{9C8E774F-CF21-4905-B885-E0BB696B6D5B}"/>
    <cellStyle name="40% - Énfasis1 9 2 2 2 2 4" xfId="23365" xr:uid="{39DC47D6-BB24-464A-80B7-E8E104BC48A6}"/>
    <cellStyle name="40% - Énfasis1 9 2 2 2 3" xfId="23366" xr:uid="{F90F98BB-F917-42EE-B0D5-1C2C08E63FC1}"/>
    <cellStyle name="40% - Énfasis1 9 2 2 2 3 2" xfId="23367" xr:uid="{AE1797EA-F40C-4F1A-A054-D710A4396046}"/>
    <cellStyle name="40% - Énfasis1 9 2 2 2 3 2 2" xfId="23368" xr:uid="{FB91E362-73FE-4857-9A7F-DE105C1AA190}"/>
    <cellStyle name="40% - Énfasis1 9 2 2 2 3 3" xfId="23369" xr:uid="{99664B87-FFFF-4741-84B3-A310D38BCDAA}"/>
    <cellStyle name="40% - Énfasis1 9 2 2 2 4" xfId="23370" xr:uid="{2EBD55D5-07AF-41DC-9A12-442B8A901F73}"/>
    <cellStyle name="40% - Énfasis1 9 2 2 2 4 2" xfId="23371" xr:uid="{BEF0D937-840F-42D6-927C-E2CDACD724EC}"/>
    <cellStyle name="40% - Énfasis1 9 2 2 2 5" xfId="23372" xr:uid="{FA2F731F-CDBD-4A96-9D8C-D520313563E5}"/>
    <cellStyle name="40% - Énfasis1 9 2 2 3" xfId="23373" xr:uid="{A0A04E98-D727-4D05-BF0A-09D44DDD0D0C}"/>
    <cellStyle name="40% - Énfasis1 9 2 2 3 2" xfId="23374" xr:uid="{99328B39-6C91-4D30-B0A4-2D1F8FF9B5FA}"/>
    <cellStyle name="40% - Énfasis1 9 2 2 3 2 2" xfId="23375" xr:uid="{15FC4AB4-1684-46AF-B95A-58146BF18821}"/>
    <cellStyle name="40% - Énfasis1 9 2 2 3 2 2 2" xfId="23376" xr:uid="{9D97569A-FFAE-4F76-A49C-DFBD97A49316}"/>
    <cellStyle name="40% - Énfasis1 9 2 2 3 2 3" xfId="23377" xr:uid="{61E3F888-7DCD-45D0-959B-9CE0BA8FEDA5}"/>
    <cellStyle name="40% - Énfasis1 9 2 2 3 3" xfId="23378" xr:uid="{D75AFC22-B929-4C85-B4D3-63F95336778E}"/>
    <cellStyle name="40% - Énfasis1 9 2 2 3 3 2" xfId="23379" xr:uid="{9186DD65-003D-442D-82A7-5983B129F7B5}"/>
    <cellStyle name="40% - Énfasis1 9 2 2 3 4" xfId="23380" xr:uid="{8398B87C-D340-4D94-BF14-E71DE3676D3F}"/>
    <cellStyle name="40% - Énfasis1 9 2 2 4" xfId="23381" xr:uid="{F35FDC6D-AD05-470C-BF61-FA785C4F97A4}"/>
    <cellStyle name="40% - Énfasis1 9 2 2 4 2" xfId="23382" xr:uid="{EB3FD212-E93F-42FB-9CC9-1D3D8D6CE2A2}"/>
    <cellStyle name="40% - Énfasis1 9 2 2 4 2 2" xfId="23383" xr:uid="{0BA19755-AA5E-49C5-9E83-152C162EE002}"/>
    <cellStyle name="40% - Énfasis1 9 2 2 4 3" xfId="23384" xr:uid="{D2E36E29-C038-4334-A0F4-D6CD46728C60}"/>
    <cellStyle name="40% - Énfasis1 9 2 2 5" xfId="23385" xr:uid="{C9871B24-77EF-4ED2-8D53-043EF07B6132}"/>
    <cellStyle name="40% - Énfasis1 9 2 2 5 2" xfId="23386" xr:uid="{69396BA9-1C71-4AD8-B326-89D4DEB7F079}"/>
    <cellStyle name="40% - Énfasis1 9 2 2 6" xfId="23387" xr:uid="{D8595BB1-1510-427D-8495-46F533C7BD18}"/>
    <cellStyle name="40% - Énfasis1 9 2 3" xfId="23388" xr:uid="{72C304CB-B4C7-4215-8CC3-FA1046F9E577}"/>
    <cellStyle name="40% - Énfasis1 9 2 3 2" xfId="23389" xr:uid="{74F508E0-EEAA-49BB-85B6-78E970BD5CC2}"/>
    <cellStyle name="40% - Énfasis1 9 2 3 2 2" xfId="23390" xr:uid="{F77473EE-1609-4C3D-BFEA-C9F5E5F10065}"/>
    <cellStyle name="40% - Énfasis1 9 2 3 2 2 2" xfId="23391" xr:uid="{1A4DCBC2-57DF-4D1F-94BB-43B52FEA0AB7}"/>
    <cellStyle name="40% - Énfasis1 9 2 3 2 2 2 2" xfId="23392" xr:uid="{FC014620-CF35-4632-A142-6485E9C80FEA}"/>
    <cellStyle name="40% - Énfasis1 9 2 3 2 2 3" xfId="23393" xr:uid="{9254F426-2425-4C52-9E89-3B3312672627}"/>
    <cellStyle name="40% - Énfasis1 9 2 3 2 3" xfId="23394" xr:uid="{41E74B8D-F524-4BC0-96C2-2F64A0F8A82E}"/>
    <cellStyle name="40% - Énfasis1 9 2 3 2 3 2" xfId="23395" xr:uid="{D629CBA4-E19A-47FA-9612-103860B314F9}"/>
    <cellStyle name="40% - Énfasis1 9 2 3 2 4" xfId="23396" xr:uid="{1C979CCD-3DEC-4EAD-886E-CE2A49758099}"/>
    <cellStyle name="40% - Énfasis1 9 2 3 3" xfId="23397" xr:uid="{F705ECAE-82DB-48BD-9CD3-F0D951C714E0}"/>
    <cellStyle name="40% - Énfasis1 9 2 3 3 2" xfId="23398" xr:uid="{C24AA28A-3156-4A0D-A8A5-A10391E869E2}"/>
    <cellStyle name="40% - Énfasis1 9 2 3 3 2 2" xfId="23399" xr:uid="{26CE21CE-2A42-488B-B077-53BA24109C01}"/>
    <cellStyle name="40% - Énfasis1 9 2 3 3 3" xfId="23400" xr:uid="{AB25147A-A144-4977-BDA1-56A910C1053E}"/>
    <cellStyle name="40% - Énfasis1 9 2 3 4" xfId="23401" xr:uid="{B0531ACC-D6E3-4B1D-85CE-C84D36CFFC23}"/>
    <cellStyle name="40% - Énfasis1 9 2 3 4 2" xfId="23402" xr:uid="{CB462EEE-64CC-491F-B516-373C1D73EA0F}"/>
    <cellStyle name="40% - Énfasis1 9 2 3 5" xfId="23403" xr:uid="{FE236873-A36C-4881-9E23-D212B5ECFDFF}"/>
    <cellStyle name="40% - Énfasis1 9 2 4" xfId="23404" xr:uid="{09A99ED5-85B4-498E-9E26-0BFF01207E73}"/>
    <cellStyle name="40% - Énfasis1 9 2 4 2" xfId="23405" xr:uid="{5E5701E8-14C7-4772-BDBB-9F3ACDBB03F3}"/>
    <cellStyle name="40% - Énfasis1 9 2 4 2 2" xfId="23406" xr:uid="{EB88E5E1-8308-4A1D-A5B5-869463458BC6}"/>
    <cellStyle name="40% - Énfasis1 9 2 4 2 2 2" xfId="23407" xr:uid="{61F1F802-D677-45DF-9899-41A7EF59ECC0}"/>
    <cellStyle name="40% - Énfasis1 9 2 4 2 3" xfId="23408" xr:uid="{D8F312DA-803F-4056-B723-6486B87CEB87}"/>
    <cellStyle name="40% - Énfasis1 9 2 4 3" xfId="23409" xr:uid="{91F18953-7653-40AC-962E-4A46AF2D7DF8}"/>
    <cellStyle name="40% - Énfasis1 9 2 4 3 2" xfId="23410" xr:uid="{59D1FACC-AE78-4208-8943-26139F69756E}"/>
    <cellStyle name="40% - Énfasis1 9 2 4 4" xfId="23411" xr:uid="{8FC2E223-3E72-445E-A095-822EB21011A7}"/>
    <cellStyle name="40% - Énfasis1 9 2 5" xfId="23412" xr:uid="{DB615106-0BB6-4BD1-8C5A-7B40549B7D35}"/>
    <cellStyle name="40% - Énfasis1 9 2 5 2" xfId="23413" xr:uid="{2EEC5C55-D85C-445D-BD20-1D43F7FEF901}"/>
    <cellStyle name="40% - Énfasis1 9 2 5 2 2" xfId="23414" xr:uid="{9A3CF6B7-48B4-4C42-B6E4-8125018937B7}"/>
    <cellStyle name="40% - Énfasis1 9 2 5 3" xfId="23415" xr:uid="{EF390B52-0F48-4A2C-9FA9-5E6964437D5B}"/>
    <cellStyle name="40% - Énfasis1 9 2 6" xfId="23416" xr:uid="{5084E05E-7A1F-43A8-97F6-C1DDE2759F21}"/>
    <cellStyle name="40% - Énfasis1 9 2 6 2" xfId="23417" xr:uid="{FBC091EC-ABDD-4A9A-BB30-ED29C244B863}"/>
    <cellStyle name="40% - Énfasis1 9 2 7" xfId="23418" xr:uid="{B5233DD2-EBE0-4BAE-BA2B-290047C114F9}"/>
    <cellStyle name="40% - Énfasis1 9 2 8" xfId="23419" xr:uid="{A25728F1-A186-4B91-9C1F-5A860A2F34F1}"/>
    <cellStyle name="40% - Énfasis1 9 2 9" xfId="23420" xr:uid="{4B407264-DB18-431B-8B50-BCCEF3F173E6}"/>
    <cellStyle name="40% - Énfasis1 9 2_37. RESULTADO NEGOCIOS YOY" xfId="23421" xr:uid="{20824077-C5C8-4CB1-89CF-8CDFA1AC11DD}"/>
    <cellStyle name="40% - Énfasis1 9 3" xfId="23422" xr:uid="{693587F5-CE7E-454E-B7FB-D78D252C72D7}"/>
    <cellStyle name="40% - Énfasis1 9 3 2" xfId="23423" xr:uid="{ED99BD4E-FCDC-4736-95A9-7CD71F985E99}"/>
    <cellStyle name="40% - Énfasis1 9 3 2 2" xfId="23424" xr:uid="{85F8ECDE-E055-4770-9AF1-99AA7C7B5788}"/>
    <cellStyle name="40% - Énfasis1 9 3 2 2 2" xfId="23425" xr:uid="{62DAB2E5-E248-4849-AEF4-A929561D9BFD}"/>
    <cellStyle name="40% - Énfasis1 9 3 2 2 2 2" xfId="23426" xr:uid="{3295E370-B1C5-48CB-AC20-AF6746E6CE7A}"/>
    <cellStyle name="40% - Énfasis1 9 3 2 2 2 2 2" xfId="23427" xr:uid="{A6B48926-23EF-4378-A1CB-CEEE118C5551}"/>
    <cellStyle name="40% - Énfasis1 9 3 2 2 2 3" xfId="23428" xr:uid="{D2FE5E3D-79C3-4C78-80CA-508BDA14CE91}"/>
    <cellStyle name="40% - Énfasis1 9 3 2 2 3" xfId="23429" xr:uid="{2CCB6EA6-8CD8-4F30-91FA-F0A132447BDC}"/>
    <cellStyle name="40% - Énfasis1 9 3 2 2 3 2" xfId="23430" xr:uid="{675DBF24-606E-4DB9-85B1-CEF79C0A83A4}"/>
    <cellStyle name="40% - Énfasis1 9 3 2 2 4" xfId="23431" xr:uid="{8AACCDC4-3CDF-4CE9-BFE6-026DFE291804}"/>
    <cellStyle name="40% - Énfasis1 9 3 2 3" xfId="23432" xr:uid="{086AE780-CAF0-413E-9502-E3CD963CA83E}"/>
    <cellStyle name="40% - Énfasis1 9 3 2 3 2" xfId="23433" xr:uid="{A8BACDCD-2A62-454D-9138-A5FADD2DA400}"/>
    <cellStyle name="40% - Énfasis1 9 3 2 3 2 2" xfId="23434" xr:uid="{335AF22E-2A01-480A-9AC0-64FEBC57BDB7}"/>
    <cellStyle name="40% - Énfasis1 9 3 2 3 3" xfId="23435" xr:uid="{EC55CD9D-DE99-49D5-8931-89E2472D2635}"/>
    <cellStyle name="40% - Énfasis1 9 3 2 4" xfId="23436" xr:uid="{A83881FA-BEDD-4BA4-AFC4-DED6520650A5}"/>
    <cellStyle name="40% - Énfasis1 9 3 2 4 2" xfId="23437" xr:uid="{B63CCC9D-F917-46F1-8647-6CA14C9843BD}"/>
    <cellStyle name="40% - Énfasis1 9 3 2 5" xfId="23438" xr:uid="{A65C7A48-538A-4AAF-B6F3-793897A55753}"/>
    <cellStyle name="40% - Énfasis1 9 3 3" xfId="23439" xr:uid="{6C0AFD55-25B8-4DD9-B0BD-38A2CDEE1668}"/>
    <cellStyle name="40% - Énfasis1 9 3 3 2" xfId="23440" xr:uid="{7BEEAD4A-4A38-4E73-A3A0-57840C73D46E}"/>
    <cellStyle name="40% - Énfasis1 9 3 3 2 2" xfId="23441" xr:uid="{1A0B1A34-06B5-45BA-9587-76BC094AA632}"/>
    <cellStyle name="40% - Énfasis1 9 3 3 2 2 2" xfId="23442" xr:uid="{2F602719-E2D0-4676-9497-97A752605BF1}"/>
    <cellStyle name="40% - Énfasis1 9 3 3 2 3" xfId="23443" xr:uid="{C28FD0F6-635E-4DE0-AFBA-A5FC55440C72}"/>
    <cellStyle name="40% - Énfasis1 9 3 3 3" xfId="23444" xr:uid="{E88FADD2-DE56-4BE8-AF11-18E432B9F459}"/>
    <cellStyle name="40% - Énfasis1 9 3 3 3 2" xfId="23445" xr:uid="{06B4C0C9-280D-465E-8A33-B18B730BC9E4}"/>
    <cellStyle name="40% - Énfasis1 9 3 3 4" xfId="23446" xr:uid="{6B1A2251-A75A-4331-8269-E2BB6C5D0AFF}"/>
    <cellStyle name="40% - Énfasis1 9 3 4" xfId="23447" xr:uid="{F9BB5374-DAF2-4326-A05B-62C99D6415C2}"/>
    <cellStyle name="40% - Énfasis1 9 3 4 2" xfId="23448" xr:uid="{7C077706-016B-40DB-8720-8717989423E9}"/>
    <cellStyle name="40% - Énfasis1 9 3 4 2 2" xfId="23449" xr:uid="{8ACABBD6-DEEC-4208-B883-05EBE6D63327}"/>
    <cellStyle name="40% - Énfasis1 9 3 4 3" xfId="23450" xr:uid="{4F751BD5-CDEE-4B4B-A826-4E4DA8B85F66}"/>
    <cellStyle name="40% - Énfasis1 9 3 5" xfId="23451" xr:uid="{780DC970-4209-41C9-B7F6-FD84725948B7}"/>
    <cellStyle name="40% - Énfasis1 9 3 5 2" xfId="23452" xr:uid="{479FA215-48E1-46C5-9722-38601EF01CF8}"/>
    <cellStyle name="40% - Énfasis1 9 3 6" xfId="23453" xr:uid="{83806F5D-5FF3-4908-B7EA-34C4A8BE0DF8}"/>
    <cellStyle name="40% - Énfasis1 9 4" xfId="23454" xr:uid="{7D8AF93A-31D7-4A69-ABFD-453FEDC94A51}"/>
    <cellStyle name="40% - Énfasis1 9 4 2" xfId="23455" xr:uid="{03B31786-79CE-4845-8815-0C19713E2F1E}"/>
    <cellStyle name="40% - Énfasis1 9 4 2 2" xfId="23456" xr:uid="{8320199D-F51A-4878-B2B6-AF1FA0DC5F1A}"/>
    <cellStyle name="40% - Énfasis1 9 4 2 2 2" xfId="23457" xr:uid="{77C6544F-0870-4488-8EC0-EC4A3FD0FE30}"/>
    <cellStyle name="40% - Énfasis1 9 4 2 2 2 2" xfId="23458" xr:uid="{08958544-ACD1-47EE-B865-A59D12239C50}"/>
    <cellStyle name="40% - Énfasis1 9 4 2 2 3" xfId="23459" xr:uid="{6F00A90D-363D-4C54-91A1-2B329DB231F8}"/>
    <cellStyle name="40% - Énfasis1 9 4 2 3" xfId="23460" xr:uid="{C7EFAC24-7080-445F-9783-AC8A5DFBA49B}"/>
    <cellStyle name="40% - Énfasis1 9 4 2 3 2" xfId="23461" xr:uid="{C079DF99-3187-4E24-8549-7F3A07BA2903}"/>
    <cellStyle name="40% - Énfasis1 9 4 2 4" xfId="23462" xr:uid="{49969D53-944B-4603-A308-1F3D5704A175}"/>
    <cellStyle name="40% - Énfasis1 9 4 3" xfId="23463" xr:uid="{8E29B747-26CB-4A67-9647-C62FB48F1ADE}"/>
    <cellStyle name="40% - Énfasis1 9 4 3 2" xfId="23464" xr:uid="{1CB87DAE-3212-4C72-8F72-24556DC7D21A}"/>
    <cellStyle name="40% - Énfasis1 9 4 3 2 2" xfId="23465" xr:uid="{4459C706-9A10-4EB0-A3CE-34BEAC079686}"/>
    <cellStyle name="40% - Énfasis1 9 4 3 3" xfId="23466" xr:uid="{37A73105-8B4B-435B-87CA-CFEFE60A4834}"/>
    <cellStyle name="40% - Énfasis1 9 4 4" xfId="23467" xr:uid="{9BAAB612-248D-4DC9-820A-473A08B54969}"/>
    <cellStyle name="40% - Énfasis1 9 4 4 2" xfId="23468" xr:uid="{9E17D8C3-D5CA-441C-992D-A17DE0B7DE70}"/>
    <cellStyle name="40% - Énfasis1 9 4 5" xfId="23469" xr:uid="{0CB07983-203A-4634-B3AF-91BA542ED1CD}"/>
    <cellStyle name="40% - Énfasis1 9 5" xfId="23470" xr:uid="{647DFD23-D3D1-47AD-8080-7CAA097B123F}"/>
    <cellStyle name="40% - Énfasis1 9 5 2" xfId="23471" xr:uid="{508FC071-6932-4B66-B13B-0584DE71AA37}"/>
    <cellStyle name="40% - Énfasis1 9 5 2 2" xfId="23472" xr:uid="{10FE2ECE-01D9-462F-BCE5-7724B04B4BCD}"/>
    <cellStyle name="40% - Énfasis1 9 5 2 2 2" xfId="23473" xr:uid="{00630A4D-2926-498F-AAB8-52341E1E8445}"/>
    <cellStyle name="40% - Énfasis1 9 5 2 3" xfId="23474" xr:uid="{4D9FE154-BA1C-42DA-9824-0437264CE458}"/>
    <cellStyle name="40% - Énfasis1 9 5 3" xfId="23475" xr:uid="{66C32FE9-6393-4DC1-A541-836C46EE4B50}"/>
    <cellStyle name="40% - Énfasis1 9 5 3 2" xfId="23476" xr:uid="{F8F2AD22-34C2-4A6B-A597-4D607EFC7BF6}"/>
    <cellStyle name="40% - Énfasis1 9 5 4" xfId="23477" xr:uid="{940E7ADC-733C-4F56-A786-F0B0B7B8ABBD}"/>
    <cellStyle name="40% - Énfasis1 9 6" xfId="23478" xr:uid="{7722E61D-CB7C-4D2A-A2D3-3FF98E7C3912}"/>
    <cellStyle name="40% - Énfasis1 9 6 2" xfId="23479" xr:uid="{53A6AE38-B395-436A-BA83-0AB3253F6D55}"/>
    <cellStyle name="40% - Énfasis1 9 6 2 2" xfId="23480" xr:uid="{84F017A4-5D19-4171-9C76-316206BDB93A}"/>
    <cellStyle name="40% - Énfasis1 9 6 3" xfId="23481" xr:uid="{571092DF-336E-40A8-A543-07D35131919E}"/>
    <cellStyle name="40% - Énfasis1 9 7" xfId="23482" xr:uid="{1B9E674E-5875-4F78-B300-4CFA9097E2D6}"/>
    <cellStyle name="40% - Énfasis1 9 7 2" xfId="23483" xr:uid="{B7C772F0-4D14-4F01-9B95-96B8901BBDE5}"/>
    <cellStyle name="40% - Énfasis1 9 8" xfId="23484" xr:uid="{172AE4C4-F295-4C0D-B5BE-9AA2E512A1A2}"/>
    <cellStyle name="40% - Énfasis1 9 9" xfId="23485" xr:uid="{EF6ABC53-BEDD-4154-8071-BDAEE1ADC34F}"/>
    <cellStyle name="40% - Énfasis1 9_37. RESULTADO NEGOCIOS YOY" xfId="23486" xr:uid="{3883472A-D4DF-4FCB-84A5-04A4BBA5C4B7}"/>
    <cellStyle name="40% - Énfasis2 10" xfId="23487" xr:uid="{88634749-6581-4A6D-B995-6FB6E7E81710}"/>
    <cellStyle name="40% - Énfasis2 10 10" xfId="23488" xr:uid="{A47B67B0-D64B-4AD5-B0B0-7B35FA322AFF}"/>
    <cellStyle name="40% - Énfasis2 10 11" xfId="23489" xr:uid="{62A81268-05C6-4629-A4BF-654D0C0D03E2}"/>
    <cellStyle name="40% - Énfasis2 10 12" xfId="23490" xr:uid="{47EEE529-B6D8-4FEA-8967-8CF0D2719E75}"/>
    <cellStyle name="40% - Énfasis2 10 2" xfId="23491" xr:uid="{41DD5E46-2952-4C18-BF70-DFEE0B6A35AA}"/>
    <cellStyle name="40% - Énfasis2 10 2 2" xfId="23492" xr:uid="{165A2234-152D-4BF4-B4B9-019197D9FE6D}"/>
    <cellStyle name="40% - Énfasis2 10 2 2 2" xfId="23493" xr:uid="{6196CD17-FEBA-4313-9CE5-13933F4BE188}"/>
    <cellStyle name="40% - Énfasis2 10 2 2 2 2" xfId="23494" xr:uid="{52BF310B-1123-47E5-879A-6CB1C55DD1CD}"/>
    <cellStyle name="40% - Énfasis2 10 2 2 2 2 2" xfId="23495" xr:uid="{1DF9BB98-2602-4EF0-B6FA-283FBD830DD4}"/>
    <cellStyle name="40% - Énfasis2 10 2 2 2 2 2 2" xfId="23496" xr:uid="{73E1C5BE-3615-4D82-9E61-0D5D2642C163}"/>
    <cellStyle name="40% - Énfasis2 10 2 2 2 2 2 2 2" xfId="23497" xr:uid="{7A9C8D04-93A0-4335-BD0F-0C872A9AB138}"/>
    <cellStyle name="40% - Énfasis2 10 2 2 2 2 2 3" xfId="23498" xr:uid="{8E650D07-6B77-44F2-B58E-18D710C8DFAB}"/>
    <cellStyle name="40% - Énfasis2 10 2 2 2 2 3" xfId="23499" xr:uid="{C91D7BAD-A48B-4AA1-B8A1-904FAB991491}"/>
    <cellStyle name="40% - Énfasis2 10 2 2 2 2 3 2" xfId="23500" xr:uid="{7200DEEB-84F3-41DB-B873-B2144EEC986C}"/>
    <cellStyle name="40% - Énfasis2 10 2 2 2 2 4" xfId="23501" xr:uid="{53D8237F-EE6F-4BAD-BA86-FC51B5E49249}"/>
    <cellStyle name="40% - Énfasis2 10 2 2 2 3" xfId="23502" xr:uid="{035E7117-2964-4117-85CF-01F98BD4D22A}"/>
    <cellStyle name="40% - Énfasis2 10 2 2 2 3 2" xfId="23503" xr:uid="{994B5750-9434-47F4-A979-8764BF8111CD}"/>
    <cellStyle name="40% - Énfasis2 10 2 2 2 3 2 2" xfId="23504" xr:uid="{F2DE3968-0D84-4969-9300-81EACED65938}"/>
    <cellStyle name="40% - Énfasis2 10 2 2 2 3 3" xfId="23505" xr:uid="{62012B84-0EBD-41E9-8753-FCDE4EE10FFD}"/>
    <cellStyle name="40% - Énfasis2 10 2 2 2 4" xfId="23506" xr:uid="{0E007C36-CB6F-4A6B-9580-2B5045B64A6C}"/>
    <cellStyle name="40% - Énfasis2 10 2 2 2 4 2" xfId="23507" xr:uid="{C1030E1E-F840-4BC6-B802-331288179F0A}"/>
    <cellStyle name="40% - Énfasis2 10 2 2 2 5" xfId="23508" xr:uid="{681CD9D7-6D62-4D0F-812A-18C9C8373819}"/>
    <cellStyle name="40% - Énfasis2 10 2 2 3" xfId="23509" xr:uid="{9008FBFD-DD9C-4065-8CE1-E196B568CD5B}"/>
    <cellStyle name="40% - Énfasis2 10 2 2 3 2" xfId="23510" xr:uid="{E5B43679-4846-434B-8202-EACA05B30368}"/>
    <cellStyle name="40% - Énfasis2 10 2 2 3 2 2" xfId="23511" xr:uid="{15A74A58-EC38-490A-AD6F-B44F08712046}"/>
    <cellStyle name="40% - Énfasis2 10 2 2 3 2 2 2" xfId="23512" xr:uid="{B0967610-631D-4CC1-A9D5-8B162FFDDCF3}"/>
    <cellStyle name="40% - Énfasis2 10 2 2 3 2 3" xfId="23513" xr:uid="{7B811BEC-A647-41DE-B540-E691C7ACEAB9}"/>
    <cellStyle name="40% - Énfasis2 10 2 2 3 3" xfId="23514" xr:uid="{6D14FF66-9B83-4C9C-ADAA-9AE45BC3476B}"/>
    <cellStyle name="40% - Énfasis2 10 2 2 3 3 2" xfId="23515" xr:uid="{5B1A6E55-8A06-419E-8817-447D9646BCA8}"/>
    <cellStyle name="40% - Énfasis2 10 2 2 3 4" xfId="23516" xr:uid="{A7DE79BD-28FD-486D-8F80-984125B54FDA}"/>
    <cellStyle name="40% - Énfasis2 10 2 2 4" xfId="23517" xr:uid="{F0553C80-98E6-4031-9B09-928B314B9F1E}"/>
    <cellStyle name="40% - Énfasis2 10 2 2 4 2" xfId="23518" xr:uid="{760F5918-18A0-46A2-93C9-C5AC519D84FC}"/>
    <cellStyle name="40% - Énfasis2 10 2 2 4 2 2" xfId="23519" xr:uid="{699EED81-2303-43F6-8635-46D2D2CAD35E}"/>
    <cellStyle name="40% - Énfasis2 10 2 2 4 3" xfId="23520" xr:uid="{5F237AF1-7D8D-469E-8C32-EDB0F173C5F7}"/>
    <cellStyle name="40% - Énfasis2 10 2 2 5" xfId="23521" xr:uid="{79B3625D-E56C-487D-811F-A75BD3F583CB}"/>
    <cellStyle name="40% - Énfasis2 10 2 2 5 2" xfId="23522" xr:uid="{4A1F9E5A-7E05-43C5-ABDA-793AC8F128B5}"/>
    <cellStyle name="40% - Énfasis2 10 2 2 6" xfId="23523" xr:uid="{5DAEF4E6-CE64-405F-8FD1-692BCAAFCF3B}"/>
    <cellStyle name="40% - Énfasis2 10 2 3" xfId="23524" xr:uid="{00B23C35-E232-44B8-B10E-F6B93FEDEC11}"/>
    <cellStyle name="40% - Énfasis2 10 2 3 2" xfId="23525" xr:uid="{E0715465-0122-4D85-A870-5669F2CF153B}"/>
    <cellStyle name="40% - Énfasis2 10 2 3 2 2" xfId="23526" xr:uid="{5F7E7082-AC5B-43CF-A666-F6502D303160}"/>
    <cellStyle name="40% - Énfasis2 10 2 3 2 2 2" xfId="23527" xr:uid="{4D1C8F73-A28F-4023-85A0-A35D52945F64}"/>
    <cellStyle name="40% - Énfasis2 10 2 3 2 2 2 2" xfId="23528" xr:uid="{E1B15DBE-D559-4CB4-9645-78B1B3D18571}"/>
    <cellStyle name="40% - Énfasis2 10 2 3 2 2 3" xfId="23529" xr:uid="{56FAEF0D-6AF7-4D9E-97EF-87D895820E34}"/>
    <cellStyle name="40% - Énfasis2 10 2 3 2 3" xfId="23530" xr:uid="{48E48182-9B1B-4F90-8383-75C998860DB0}"/>
    <cellStyle name="40% - Énfasis2 10 2 3 2 3 2" xfId="23531" xr:uid="{31EB27D1-3E94-4BAE-A101-C15698E53A04}"/>
    <cellStyle name="40% - Énfasis2 10 2 3 2 4" xfId="23532" xr:uid="{BB6AB96C-2B74-4E38-82D5-AE90CA286A9F}"/>
    <cellStyle name="40% - Énfasis2 10 2 3 3" xfId="23533" xr:uid="{863CDE58-BDA5-4E38-86C3-2AF399FEA3D9}"/>
    <cellStyle name="40% - Énfasis2 10 2 3 3 2" xfId="23534" xr:uid="{1F870BEF-F0D1-43FA-95B8-B39847511D7E}"/>
    <cellStyle name="40% - Énfasis2 10 2 3 3 2 2" xfId="23535" xr:uid="{201FEED7-3C26-4095-BEDD-1FC309A55A77}"/>
    <cellStyle name="40% - Énfasis2 10 2 3 3 3" xfId="23536" xr:uid="{01F230E7-1DF1-4229-B5B8-D66DEE79B534}"/>
    <cellStyle name="40% - Énfasis2 10 2 3 4" xfId="23537" xr:uid="{D8CC6340-05D4-481D-A628-C0FA4D72A61D}"/>
    <cellStyle name="40% - Énfasis2 10 2 3 4 2" xfId="23538" xr:uid="{01BFB970-27C2-43AF-8B61-2EA82E93B301}"/>
    <cellStyle name="40% - Énfasis2 10 2 3 5" xfId="23539" xr:uid="{305CEAC1-67C9-46A9-B67E-E281EB41B629}"/>
    <cellStyle name="40% - Énfasis2 10 2 4" xfId="23540" xr:uid="{796CDAC5-B532-4215-B2AA-E1F49684A0EB}"/>
    <cellStyle name="40% - Énfasis2 10 2 4 2" xfId="23541" xr:uid="{D4762271-D0E5-4ECA-9F8A-98771E8E2074}"/>
    <cellStyle name="40% - Énfasis2 10 2 4 2 2" xfId="23542" xr:uid="{CC236DAF-A885-4C79-B92E-5B85C628B360}"/>
    <cellStyle name="40% - Énfasis2 10 2 4 2 2 2" xfId="23543" xr:uid="{199A117D-FAC7-4E60-9B12-BF59A9CCFFA5}"/>
    <cellStyle name="40% - Énfasis2 10 2 4 2 3" xfId="23544" xr:uid="{9838EB53-3A27-443D-B996-D268C3BBC4CA}"/>
    <cellStyle name="40% - Énfasis2 10 2 4 3" xfId="23545" xr:uid="{40EB341E-B5D0-4847-BFBF-55F12E3A634B}"/>
    <cellStyle name="40% - Énfasis2 10 2 4 3 2" xfId="23546" xr:uid="{7D35280A-8627-4A10-85C3-EBAD940EF461}"/>
    <cellStyle name="40% - Énfasis2 10 2 4 4" xfId="23547" xr:uid="{9701EEB7-2CFF-4F0F-88B1-CD24A9B0D170}"/>
    <cellStyle name="40% - Énfasis2 10 2 5" xfId="23548" xr:uid="{4DC81F08-758B-4BF9-9703-3BABCBBB9C56}"/>
    <cellStyle name="40% - Énfasis2 10 2 5 2" xfId="23549" xr:uid="{1FE604F9-9715-4FD3-8BCE-150012F87F72}"/>
    <cellStyle name="40% - Énfasis2 10 2 5 2 2" xfId="23550" xr:uid="{DDC74F1F-9901-4C96-86C0-AA8710876A2D}"/>
    <cellStyle name="40% - Énfasis2 10 2 5 3" xfId="23551" xr:uid="{C99F7245-A7EF-4D76-BDC6-402EC28D4374}"/>
    <cellStyle name="40% - Énfasis2 10 2 6" xfId="23552" xr:uid="{D4AFF63C-6F2F-4FB9-8A38-D952BCF6C963}"/>
    <cellStyle name="40% - Énfasis2 10 2 6 2" xfId="23553" xr:uid="{FD7E08E2-CD62-4E6F-B390-A225B002A905}"/>
    <cellStyle name="40% - Énfasis2 10 2 7" xfId="23554" xr:uid="{92EA214C-8B30-487A-9BB1-1E7E398B4C05}"/>
    <cellStyle name="40% - Énfasis2 10 3" xfId="23555" xr:uid="{0DE45228-4ADD-40B3-9982-B59FA9EF7F2B}"/>
    <cellStyle name="40% - Énfasis2 10 3 2" xfId="23556" xr:uid="{E34A331A-181C-466F-904E-A15927795F58}"/>
    <cellStyle name="40% - Énfasis2 10 3 2 2" xfId="23557" xr:uid="{EB7FEF90-EE31-4136-A6E9-5ACCB5A4AB15}"/>
    <cellStyle name="40% - Énfasis2 10 3 2 2 2" xfId="23558" xr:uid="{3C1E442C-C348-4A4A-993B-9BF2129A385D}"/>
    <cellStyle name="40% - Énfasis2 10 3 2 2 2 2" xfId="23559" xr:uid="{6973A88F-1038-43FC-ADF1-A196133027D0}"/>
    <cellStyle name="40% - Énfasis2 10 3 2 2 2 2 2" xfId="23560" xr:uid="{5270A5DD-16D2-448D-ABF2-DF4FF6B63232}"/>
    <cellStyle name="40% - Énfasis2 10 3 2 2 2 3" xfId="23561" xr:uid="{0645A479-6B8D-4D3E-A02F-224E5A90D926}"/>
    <cellStyle name="40% - Énfasis2 10 3 2 2 3" xfId="23562" xr:uid="{7030A1BB-0976-497A-8D7A-9B216FA26A51}"/>
    <cellStyle name="40% - Énfasis2 10 3 2 2 3 2" xfId="23563" xr:uid="{7E68D569-ADBC-4AD6-A6D5-5298011312FE}"/>
    <cellStyle name="40% - Énfasis2 10 3 2 2 4" xfId="23564" xr:uid="{1EBA62FB-A974-4BC2-A419-39AFE8323926}"/>
    <cellStyle name="40% - Énfasis2 10 3 2 3" xfId="23565" xr:uid="{C344683F-AC1F-4FAD-99F3-5FA1037D1658}"/>
    <cellStyle name="40% - Énfasis2 10 3 2 3 2" xfId="23566" xr:uid="{064BFBBD-295A-49A0-A3F2-EAAC82D78A59}"/>
    <cellStyle name="40% - Énfasis2 10 3 2 3 2 2" xfId="23567" xr:uid="{DF466BCC-C216-4D31-B745-E425E3E65DA2}"/>
    <cellStyle name="40% - Énfasis2 10 3 2 3 3" xfId="23568" xr:uid="{61D30B8F-E07B-48E6-AEB2-7A2395A9F50B}"/>
    <cellStyle name="40% - Énfasis2 10 3 2 4" xfId="23569" xr:uid="{C1499A9A-162C-49C7-ACBF-CA861A69937F}"/>
    <cellStyle name="40% - Énfasis2 10 3 2 4 2" xfId="23570" xr:uid="{4F4A53D5-27BF-4772-B457-B9E528BE88C6}"/>
    <cellStyle name="40% - Énfasis2 10 3 2 5" xfId="23571" xr:uid="{938EBBA3-8D5C-4DB5-AFA0-7F10E1658BC6}"/>
    <cellStyle name="40% - Énfasis2 10 3 3" xfId="23572" xr:uid="{A99D6635-7522-4D75-8810-63F2EBF2D523}"/>
    <cellStyle name="40% - Énfasis2 10 3 3 2" xfId="23573" xr:uid="{9D3725CE-A9E3-466F-9A86-942A020C61D8}"/>
    <cellStyle name="40% - Énfasis2 10 3 3 2 2" xfId="23574" xr:uid="{1E61CDE5-80D4-4021-9BDF-70DDE11150AF}"/>
    <cellStyle name="40% - Énfasis2 10 3 3 2 2 2" xfId="23575" xr:uid="{9944F88E-CD31-4732-8DFE-C3E206857573}"/>
    <cellStyle name="40% - Énfasis2 10 3 3 2 3" xfId="23576" xr:uid="{60A75CB9-27A4-4822-87DB-7CF635C1F043}"/>
    <cellStyle name="40% - Énfasis2 10 3 3 3" xfId="23577" xr:uid="{B1580027-6172-4CDE-84D3-F679023AE0A5}"/>
    <cellStyle name="40% - Énfasis2 10 3 3 3 2" xfId="23578" xr:uid="{522A32F2-1EEA-43D0-A3A5-66111623CD97}"/>
    <cellStyle name="40% - Énfasis2 10 3 3 4" xfId="23579" xr:uid="{B745A193-4B01-4FD6-9A89-852972F4BB24}"/>
    <cellStyle name="40% - Énfasis2 10 3 4" xfId="23580" xr:uid="{B4E52FCA-C542-48A2-A963-6086F61178D9}"/>
    <cellStyle name="40% - Énfasis2 10 3 4 2" xfId="23581" xr:uid="{8E03571B-508C-4DA8-A0F4-4400660BE997}"/>
    <cellStyle name="40% - Énfasis2 10 3 4 2 2" xfId="23582" xr:uid="{6A00A462-5FE4-41A4-A956-741A46360BD5}"/>
    <cellStyle name="40% - Énfasis2 10 3 4 3" xfId="23583" xr:uid="{9D00EB63-2FA0-49A5-A918-71AF6BBA72E6}"/>
    <cellStyle name="40% - Énfasis2 10 3 5" xfId="23584" xr:uid="{48DA831C-7FBD-4A82-B7C2-010436CAAD79}"/>
    <cellStyle name="40% - Énfasis2 10 3 5 2" xfId="23585" xr:uid="{D584A10F-560D-46B8-9CAB-5A834EA76BB7}"/>
    <cellStyle name="40% - Énfasis2 10 3 6" xfId="23586" xr:uid="{A47CF350-38B0-45F2-AA27-922EACC8B243}"/>
    <cellStyle name="40% - Énfasis2 10 4" xfId="23587" xr:uid="{D858702C-B002-49EF-A0C9-5C55CA857BEF}"/>
    <cellStyle name="40% - Énfasis2 10 4 2" xfId="23588" xr:uid="{D7D1F8A4-33FA-47C2-A0CB-4BA87738500E}"/>
    <cellStyle name="40% - Énfasis2 10 4 2 2" xfId="23589" xr:uid="{4CFFC446-4412-49A9-8CE5-99D3EA6C4115}"/>
    <cellStyle name="40% - Énfasis2 10 4 2 2 2" xfId="23590" xr:uid="{349BB865-CF68-4386-95CF-D8F595241231}"/>
    <cellStyle name="40% - Énfasis2 10 4 2 2 2 2" xfId="23591" xr:uid="{0BAF3E09-CB4A-4A24-975D-B52907A88CF0}"/>
    <cellStyle name="40% - Énfasis2 10 4 2 2 3" xfId="23592" xr:uid="{CCC3C664-06AA-401C-983F-685B517F9298}"/>
    <cellStyle name="40% - Énfasis2 10 4 2 3" xfId="23593" xr:uid="{0F7D7227-CD46-4F74-A964-62696ED5ADF7}"/>
    <cellStyle name="40% - Énfasis2 10 4 2 3 2" xfId="23594" xr:uid="{F2A21670-7003-4FB9-BE8C-1480C5D7E4A8}"/>
    <cellStyle name="40% - Énfasis2 10 4 2 4" xfId="23595" xr:uid="{236D2964-60B9-48B0-9040-51991D740F22}"/>
    <cellStyle name="40% - Énfasis2 10 4 3" xfId="23596" xr:uid="{8C3DE0B5-29B6-42BB-8CD1-512965176B66}"/>
    <cellStyle name="40% - Énfasis2 10 4 3 2" xfId="23597" xr:uid="{9DC67508-90EF-4866-B1BE-FBA6C085F52F}"/>
    <cellStyle name="40% - Énfasis2 10 4 3 2 2" xfId="23598" xr:uid="{1E70BB26-0EA8-4407-9931-30DDB9ABD5B4}"/>
    <cellStyle name="40% - Énfasis2 10 4 3 3" xfId="23599" xr:uid="{4700197C-8625-4F3D-BA24-8708BB4A1E18}"/>
    <cellStyle name="40% - Énfasis2 10 4 4" xfId="23600" xr:uid="{B663924E-3988-4CE6-B008-63A7C805BB66}"/>
    <cellStyle name="40% - Énfasis2 10 4 4 2" xfId="23601" xr:uid="{A3A1FA88-35D7-4FA8-A182-37E2E47B5AEC}"/>
    <cellStyle name="40% - Énfasis2 10 4 5" xfId="23602" xr:uid="{4371B680-8137-4262-9332-831362DB503A}"/>
    <cellStyle name="40% - Énfasis2 10 5" xfId="23603" xr:uid="{D0E9C548-FE8E-464C-9991-7AA4FA7DD570}"/>
    <cellStyle name="40% - Énfasis2 10 5 2" xfId="23604" xr:uid="{FAF114E0-94AD-4546-8766-B08B15350521}"/>
    <cellStyle name="40% - Énfasis2 10 5 2 2" xfId="23605" xr:uid="{3D5A7003-E22C-4F1E-9C1F-9146525DD7ED}"/>
    <cellStyle name="40% - Énfasis2 10 5 2 2 2" xfId="23606" xr:uid="{C3167650-FD4D-4E5D-8F48-7403B81709F9}"/>
    <cellStyle name="40% - Énfasis2 10 5 2 3" xfId="23607" xr:uid="{303D5C35-DFA9-46B1-A37D-F32B7183E656}"/>
    <cellStyle name="40% - Énfasis2 10 5 3" xfId="23608" xr:uid="{61E2057D-463F-4502-8069-7E346C7B19D9}"/>
    <cellStyle name="40% - Énfasis2 10 5 3 2" xfId="23609" xr:uid="{DC7E29D2-7AF6-4486-B10A-3CC68620149F}"/>
    <cellStyle name="40% - Énfasis2 10 5 4" xfId="23610" xr:uid="{AC26866F-6708-427A-8535-3112291410AD}"/>
    <cellStyle name="40% - Énfasis2 10 6" xfId="23611" xr:uid="{E7B4C765-6970-450B-8054-53EBAC480A60}"/>
    <cellStyle name="40% - Énfasis2 10 6 2" xfId="23612" xr:uid="{C74E682A-53C7-40F4-9EB1-63979536E7FE}"/>
    <cellStyle name="40% - Énfasis2 10 6 2 2" xfId="23613" xr:uid="{FED3AA1F-7D4A-4C41-8130-E0A71689640E}"/>
    <cellStyle name="40% - Énfasis2 10 6 3" xfId="23614" xr:uid="{133852DF-338B-435D-9879-0A1596241938}"/>
    <cellStyle name="40% - Énfasis2 10 7" xfId="23615" xr:uid="{CFC6678F-6A62-4B1B-BA22-9C556BBB8A7C}"/>
    <cellStyle name="40% - Énfasis2 10 7 2" xfId="23616" xr:uid="{630BC2C2-D6E5-4D31-B5AA-78CB959E68BA}"/>
    <cellStyle name="40% - Énfasis2 10 8" xfId="23617" xr:uid="{5993175C-C9BE-4D9F-A030-5184EAB02385}"/>
    <cellStyle name="40% - Énfasis2 10 9" xfId="23618" xr:uid="{3FD75C78-2325-4AC9-BD62-BFE1686540A3}"/>
    <cellStyle name="40% - Énfasis2 10_37. RESULTADO NEGOCIOS YOY" xfId="23619" xr:uid="{F72FFD4A-C41A-453F-A330-475B8295AF9A}"/>
    <cellStyle name="40% - Énfasis2 11" xfId="23620" xr:uid="{50B8C206-7754-4998-A360-6F046AD31743}"/>
    <cellStyle name="40% - Énfasis2 11 10" xfId="23621" xr:uid="{789BEDF4-6B9E-4023-974D-443C6CF8E2A2}"/>
    <cellStyle name="40% - Énfasis2 11 11" xfId="23622" xr:uid="{7D3A59E0-7E6A-4DC8-A7F4-697BF0E1EA10}"/>
    <cellStyle name="40% - Énfasis2 11 12" xfId="23623" xr:uid="{017D976D-37F7-423F-BB76-8F5AA9549196}"/>
    <cellStyle name="40% - Énfasis2 11 2" xfId="23624" xr:uid="{8D93E3CA-142E-4B8E-883E-88800581B8C0}"/>
    <cellStyle name="40% - Énfasis2 11 2 2" xfId="23625" xr:uid="{EA02F29D-2213-47B6-B0AF-41DFC49006DA}"/>
    <cellStyle name="40% - Énfasis2 11 2 2 2" xfId="23626" xr:uid="{0B7C83F1-A32C-4C8D-9DF9-F6827A8C094C}"/>
    <cellStyle name="40% - Énfasis2 11 2 2 2 2" xfId="23627" xr:uid="{CF909D44-51FB-4A9A-A4E2-FD7545E88905}"/>
    <cellStyle name="40% - Énfasis2 11 2 2 2 2 2" xfId="23628" xr:uid="{2D85F7F3-F910-4233-9535-400D9BF2208F}"/>
    <cellStyle name="40% - Énfasis2 11 2 2 2 2 2 2" xfId="23629" xr:uid="{86FD95B8-6978-4CFD-A6DF-D1C1DB4C48C7}"/>
    <cellStyle name="40% - Énfasis2 11 2 2 2 2 2 2 2" xfId="23630" xr:uid="{06CC849E-3205-4853-90C3-33DD6E021B7E}"/>
    <cellStyle name="40% - Énfasis2 11 2 2 2 2 2 3" xfId="23631" xr:uid="{AC6FCA76-3512-4C30-9F48-51BF568AB87C}"/>
    <cellStyle name="40% - Énfasis2 11 2 2 2 2 3" xfId="23632" xr:uid="{4F91E60C-0015-4627-8CF6-51354AEEBEB6}"/>
    <cellStyle name="40% - Énfasis2 11 2 2 2 2 3 2" xfId="23633" xr:uid="{ABEC571F-9727-4EB6-8F1C-C135593D1421}"/>
    <cellStyle name="40% - Énfasis2 11 2 2 2 2 4" xfId="23634" xr:uid="{5577BF2A-F2C9-45BB-97A3-F8AF33B2FD0F}"/>
    <cellStyle name="40% - Énfasis2 11 2 2 2 3" xfId="23635" xr:uid="{B2F5752E-E5EC-47DD-8380-E8E2415FD0D2}"/>
    <cellStyle name="40% - Énfasis2 11 2 2 2 3 2" xfId="23636" xr:uid="{93F6FDD6-A69F-4F99-8AF0-379FCA353AF6}"/>
    <cellStyle name="40% - Énfasis2 11 2 2 2 3 2 2" xfId="23637" xr:uid="{AF5E4457-F36C-41E4-997A-3240A3077E95}"/>
    <cellStyle name="40% - Énfasis2 11 2 2 2 3 3" xfId="23638" xr:uid="{07D58BF2-AB85-46CC-B561-E5D53BA724E1}"/>
    <cellStyle name="40% - Énfasis2 11 2 2 2 4" xfId="23639" xr:uid="{8E131FA7-1187-49A8-8867-CB915787BD6A}"/>
    <cellStyle name="40% - Énfasis2 11 2 2 2 4 2" xfId="23640" xr:uid="{9E4C631D-3FEC-4419-B7D7-D2759721185F}"/>
    <cellStyle name="40% - Énfasis2 11 2 2 2 5" xfId="23641" xr:uid="{CD1B8C11-768B-45CF-A51D-E1BA7C16D3AC}"/>
    <cellStyle name="40% - Énfasis2 11 2 2 3" xfId="23642" xr:uid="{8B720796-932B-46B1-8C8C-1DBAB23E0193}"/>
    <cellStyle name="40% - Énfasis2 11 2 2 3 2" xfId="23643" xr:uid="{3A3BAC6F-CF6D-479B-8878-223CD3B23AEE}"/>
    <cellStyle name="40% - Énfasis2 11 2 2 3 2 2" xfId="23644" xr:uid="{EA229605-40BD-4D3C-84EC-5371DF20583B}"/>
    <cellStyle name="40% - Énfasis2 11 2 2 3 2 2 2" xfId="23645" xr:uid="{BDAFFE45-ABC0-4126-B0F4-CA877CCC9B30}"/>
    <cellStyle name="40% - Énfasis2 11 2 2 3 2 3" xfId="23646" xr:uid="{9EF801C2-11D5-4A0F-93C6-2C187CFD8199}"/>
    <cellStyle name="40% - Énfasis2 11 2 2 3 3" xfId="23647" xr:uid="{0943C856-FBF4-4987-A2F3-54B33F881049}"/>
    <cellStyle name="40% - Énfasis2 11 2 2 3 3 2" xfId="23648" xr:uid="{DCAEEC3F-36B3-46D7-80D4-48507C93F341}"/>
    <cellStyle name="40% - Énfasis2 11 2 2 3 4" xfId="23649" xr:uid="{65048D2D-52FC-4B0C-B4A9-1FFDA26884AD}"/>
    <cellStyle name="40% - Énfasis2 11 2 2 4" xfId="23650" xr:uid="{6813F285-B26A-467E-B43C-A712B6511240}"/>
    <cellStyle name="40% - Énfasis2 11 2 2 4 2" xfId="23651" xr:uid="{E8265F9E-A869-4358-9FD2-454EBDE9A21B}"/>
    <cellStyle name="40% - Énfasis2 11 2 2 4 2 2" xfId="23652" xr:uid="{789EEDFD-AC52-42B0-BD08-FC6E131FDFB8}"/>
    <cellStyle name="40% - Énfasis2 11 2 2 4 3" xfId="23653" xr:uid="{414B24FF-ACC7-4CF3-961F-3C98DC5FF220}"/>
    <cellStyle name="40% - Énfasis2 11 2 2 5" xfId="23654" xr:uid="{42E64132-4A68-4166-8C7A-8A4E8AD029B5}"/>
    <cellStyle name="40% - Énfasis2 11 2 2 5 2" xfId="23655" xr:uid="{D54FB5BE-2C76-414C-BBCC-E7B87CFFA740}"/>
    <cellStyle name="40% - Énfasis2 11 2 2 6" xfId="23656" xr:uid="{6D324740-AD19-4AB4-8BA0-F06F00D1CA0C}"/>
    <cellStyle name="40% - Énfasis2 11 2 3" xfId="23657" xr:uid="{7D869DAC-AC18-4A43-801C-DDC0E837A1C9}"/>
    <cellStyle name="40% - Énfasis2 11 2 3 2" xfId="23658" xr:uid="{91F83801-2207-4B65-9645-6D231B0FFBE7}"/>
    <cellStyle name="40% - Énfasis2 11 2 3 2 2" xfId="23659" xr:uid="{C2F49FC9-641D-46EA-986B-2777AF688F8A}"/>
    <cellStyle name="40% - Énfasis2 11 2 3 2 2 2" xfId="23660" xr:uid="{24076834-5214-47FB-8B0C-8848A1558161}"/>
    <cellStyle name="40% - Énfasis2 11 2 3 2 2 2 2" xfId="23661" xr:uid="{D6EBEAEB-F478-498A-ADC5-CE6829550E84}"/>
    <cellStyle name="40% - Énfasis2 11 2 3 2 2 3" xfId="23662" xr:uid="{7FCDF8B5-B783-4ACE-869E-0E083ABF1771}"/>
    <cellStyle name="40% - Énfasis2 11 2 3 2 3" xfId="23663" xr:uid="{2E4391A9-BDB3-4684-A7DF-0C4C708338A0}"/>
    <cellStyle name="40% - Énfasis2 11 2 3 2 3 2" xfId="23664" xr:uid="{D5F571F9-01C5-44EE-A07B-79EEE01355EB}"/>
    <cellStyle name="40% - Énfasis2 11 2 3 2 4" xfId="23665" xr:uid="{D3C9A1A1-0E33-43DE-878B-E5709B63666C}"/>
    <cellStyle name="40% - Énfasis2 11 2 3 3" xfId="23666" xr:uid="{4FAE269D-965A-4661-91C1-35D062F9555B}"/>
    <cellStyle name="40% - Énfasis2 11 2 3 3 2" xfId="23667" xr:uid="{AF9C875A-504A-4C59-8984-4BA05BE8A1CB}"/>
    <cellStyle name="40% - Énfasis2 11 2 3 3 2 2" xfId="23668" xr:uid="{A96FAE9B-96E5-4935-B9D5-CC86B043A380}"/>
    <cellStyle name="40% - Énfasis2 11 2 3 3 3" xfId="23669" xr:uid="{F9FEE07E-397C-458E-A050-3A78722699EC}"/>
    <cellStyle name="40% - Énfasis2 11 2 3 4" xfId="23670" xr:uid="{F55D9CC1-7767-4F73-87C8-06F5875584AA}"/>
    <cellStyle name="40% - Énfasis2 11 2 3 4 2" xfId="23671" xr:uid="{36888D55-DE15-4B34-B513-B522D9D7F4A8}"/>
    <cellStyle name="40% - Énfasis2 11 2 3 5" xfId="23672" xr:uid="{7FE76264-0A0A-4815-AB34-A2D3D8AE8470}"/>
    <cellStyle name="40% - Énfasis2 11 2 4" xfId="23673" xr:uid="{3FDF5406-4ED8-4EB4-8EDA-4BD7C2ECCD12}"/>
    <cellStyle name="40% - Énfasis2 11 2 4 2" xfId="23674" xr:uid="{FF1998C0-8D95-40A3-AD95-FB386167FC1D}"/>
    <cellStyle name="40% - Énfasis2 11 2 4 2 2" xfId="23675" xr:uid="{C6C50744-E7EA-44A1-BF7A-94B95C483839}"/>
    <cellStyle name="40% - Énfasis2 11 2 4 2 2 2" xfId="23676" xr:uid="{FFAE4797-6287-4664-93DC-55A45F69C3D4}"/>
    <cellStyle name="40% - Énfasis2 11 2 4 2 3" xfId="23677" xr:uid="{0FCF9635-D0A5-4EB2-9F95-120F751EFD87}"/>
    <cellStyle name="40% - Énfasis2 11 2 4 3" xfId="23678" xr:uid="{7D2BD325-4739-410D-98E7-D552CCEB8686}"/>
    <cellStyle name="40% - Énfasis2 11 2 4 3 2" xfId="23679" xr:uid="{75CC110C-F146-42BA-8D2F-44DE70134A24}"/>
    <cellStyle name="40% - Énfasis2 11 2 4 4" xfId="23680" xr:uid="{E1F5D75C-B112-4840-8D6C-A2A85082EBB2}"/>
    <cellStyle name="40% - Énfasis2 11 2 5" xfId="23681" xr:uid="{1B7A69F2-1D4F-4C10-A0F9-FA4D7D853B79}"/>
    <cellStyle name="40% - Énfasis2 11 2 5 2" xfId="23682" xr:uid="{923D734C-8B2D-4AE4-A7AD-244B4F186C3B}"/>
    <cellStyle name="40% - Énfasis2 11 2 5 2 2" xfId="23683" xr:uid="{70000ABC-0282-4F26-A316-09BA812085AD}"/>
    <cellStyle name="40% - Énfasis2 11 2 5 3" xfId="23684" xr:uid="{640C6EA3-8145-4FF5-99E3-C7296E8294F5}"/>
    <cellStyle name="40% - Énfasis2 11 2 6" xfId="23685" xr:uid="{315BC1C9-D7A7-47FA-AC8E-467CA5DE2C1B}"/>
    <cellStyle name="40% - Énfasis2 11 2 6 2" xfId="23686" xr:uid="{45339467-5161-4B24-8D2C-3B21512C36CA}"/>
    <cellStyle name="40% - Énfasis2 11 2 7" xfId="23687" xr:uid="{3FEE5E7A-9241-483E-BEF8-0DA113022F4D}"/>
    <cellStyle name="40% - Énfasis2 11 3" xfId="23688" xr:uid="{E1CA860C-8BCE-4960-B6CA-D06FF4A9D70D}"/>
    <cellStyle name="40% - Énfasis2 11 3 2" xfId="23689" xr:uid="{85EB9676-3099-4D38-89CA-590149AAC91C}"/>
    <cellStyle name="40% - Énfasis2 11 3 2 2" xfId="23690" xr:uid="{2728A7BB-C565-4242-A9DE-1916BB2EB6DC}"/>
    <cellStyle name="40% - Énfasis2 11 3 2 2 2" xfId="23691" xr:uid="{93EE3E20-A0C2-410D-8D1F-C850B0AC67D3}"/>
    <cellStyle name="40% - Énfasis2 11 3 2 2 2 2" xfId="23692" xr:uid="{65FFE31C-E443-44DA-B925-A9EC2FF5CDCD}"/>
    <cellStyle name="40% - Énfasis2 11 3 2 2 2 2 2" xfId="23693" xr:uid="{16B1360F-7C83-4444-9865-0FB7EDEBC90B}"/>
    <cellStyle name="40% - Énfasis2 11 3 2 2 2 3" xfId="23694" xr:uid="{C0441E09-E6F1-4E54-B3A6-1371D0CE698C}"/>
    <cellStyle name="40% - Énfasis2 11 3 2 2 3" xfId="23695" xr:uid="{003D6C2F-B067-4666-AB6B-F33008A8D075}"/>
    <cellStyle name="40% - Énfasis2 11 3 2 2 3 2" xfId="23696" xr:uid="{A7815D44-4005-4034-8CF3-F7682A28AF66}"/>
    <cellStyle name="40% - Énfasis2 11 3 2 2 4" xfId="23697" xr:uid="{98939652-E3CC-4A8C-B8B4-0C9FDBD55F21}"/>
    <cellStyle name="40% - Énfasis2 11 3 2 3" xfId="23698" xr:uid="{CC358936-7A94-4935-9135-48A545C9FED7}"/>
    <cellStyle name="40% - Énfasis2 11 3 2 3 2" xfId="23699" xr:uid="{5FD40F9D-51B3-4534-B86F-3CC27A82D4E1}"/>
    <cellStyle name="40% - Énfasis2 11 3 2 3 2 2" xfId="23700" xr:uid="{7BAE4D8C-D9F1-42F6-BF57-485F5029DADB}"/>
    <cellStyle name="40% - Énfasis2 11 3 2 3 3" xfId="23701" xr:uid="{017273F4-E6F3-4FF7-BA43-B639337BD058}"/>
    <cellStyle name="40% - Énfasis2 11 3 2 4" xfId="23702" xr:uid="{FA3FC2E5-1CC0-4016-A3A3-C3285C953BC4}"/>
    <cellStyle name="40% - Énfasis2 11 3 2 4 2" xfId="23703" xr:uid="{E1464067-B7B5-49AF-8332-D6C8DEE2F184}"/>
    <cellStyle name="40% - Énfasis2 11 3 2 5" xfId="23704" xr:uid="{E7172F8C-F527-4534-A4BF-B1DED37D3217}"/>
    <cellStyle name="40% - Énfasis2 11 3 3" xfId="23705" xr:uid="{F499B050-16F0-4EC7-ABEE-9984BDC27E5F}"/>
    <cellStyle name="40% - Énfasis2 11 3 3 2" xfId="23706" xr:uid="{A633515C-F430-46BE-9165-9E6693874B24}"/>
    <cellStyle name="40% - Énfasis2 11 3 3 2 2" xfId="23707" xr:uid="{3BB3001E-9DF8-4404-98FD-65C37BB12335}"/>
    <cellStyle name="40% - Énfasis2 11 3 3 2 2 2" xfId="23708" xr:uid="{ACDAA243-E810-4C87-98F2-8439A540FBFE}"/>
    <cellStyle name="40% - Énfasis2 11 3 3 2 3" xfId="23709" xr:uid="{FE0407BE-2DB6-495E-BF88-1F7B9D1AC00F}"/>
    <cellStyle name="40% - Énfasis2 11 3 3 3" xfId="23710" xr:uid="{D9FB362A-C7EB-4AD9-82E3-6D84F13C7C04}"/>
    <cellStyle name="40% - Énfasis2 11 3 3 3 2" xfId="23711" xr:uid="{C708BDC1-B5DC-4E93-9732-69AE223C5505}"/>
    <cellStyle name="40% - Énfasis2 11 3 3 4" xfId="23712" xr:uid="{F43AC6E3-FA4A-4725-9FC0-9CCB004CC0AC}"/>
    <cellStyle name="40% - Énfasis2 11 3 4" xfId="23713" xr:uid="{CC41D7CE-888F-4C5E-B9A0-0B85C4CBA3D7}"/>
    <cellStyle name="40% - Énfasis2 11 3 4 2" xfId="23714" xr:uid="{D428EA91-31D0-4013-BBF5-2AFB0A1902E0}"/>
    <cellStyle name="40% - Énfasis2 11 3 4 2 2" xfId="23715" xr:uid="{746C6767-92F7-44A4-9329-A44003353EAC}"/>
    <cellStyle name="40% - Énfasis2 11 3 4 3" xfId="23716" xr:uid="{D12C30E1-DA42-4F64-BD99-DB287C39CB08}"/>
    <cellStyle name="40% - Énfasis2 11 3 5" xfId="23717" xr:uid="{E87CB194-B78C-4A2C-97CA-9A1CE105E48B}"/>
    <cellStyle name="40% - Énfasis2 11 3 5 2" xfId="23718" xr:uid="{D39C6052-0A52-448A-84B3-6A13CE3041E4}"/>
    <cellStyle name="40% - Énfasis2 11 3 6" xfId="23719" xr:uid="{C2070279-47B3-4653-9D7D-2549F9D47CAC}"/>
    <cellStyle name="40% - Énfasis2 11 4" xfId="23720" xr:uid="{8FC13BD6-5D58-4C1B-B33B-250B616A9834}"/>
    <cellStyle name="40% - Énfasis2 11 4 2" xfId="23721" xr:uid="{E5C50B74-DF96-4992-B722-8CBA695E2E28}"/>
    <cellStyle name="40% - Énfasis2 11 4 2 2" xfId="23722" xr:uid="{B5093968-D18B-414A-BFAD-8EDDC7291E34}"/>
    <cellStyle name="40% - Énfasis2 11 4 2 2 2" xfId="23723" xr:uid="{6BF69C2B-E11E-4F55-BD87-244A0BE38A08}"/>
    <cellStyle name="40% - Énfasis2 11 4 2 2 2 2" xfId="23724" xr:uid="{6A18E676-2159-412B-BC03-CAF49F67D6C6}"/>
    <cellStyle name="40% - Énfasis2 11 4 2 2 3" xfId="23725" xr:uid="{65351CC0-9499-4440-B105-433690F2476F}"/>
    <cellStyle name="40% - Énfasis2 11 4 2 3" xfId="23726" xr:uid="{16BBDE2B-3AD8-434B-86E5-CBB39D162F6D}"/>
    <cellStyle name="40% - Énfasis2 11 4 2 3 2" xfId="23727" xr:uid="{92D3207F-46DB-4345-8AC0-CC2E25BE8AF2}"/>
    <cellStyle name="40% - Énfasis2 11 4 2 4" xfId="23728" xr:uid="{588A6E23-82F0-44B6-AEEC-63D927B11EC2}"/>
    <cellStyle name="40% - Énfasis2 11 4 3" xfId="23729" xr:uid="{2080E531-68F9-433D-A5FE-1B03CA849687}"/>
    <cellStyle name="40% - Énfasis2 11 4 3 2" xfId="23730" xr:uid="{2B8F0AC0-C65B-43BF-9804-C3E8C502EB70}"/>
    <cellStyle name="40% - Énfasis2 11 4 3 2 2" xfId="23731" xr:uid="{D6DD9259-4111-4785-A529-2C39A0C68959}"/>
    <cellStyle name="40% - Énfasis2 11 4 3 3" xfId="23732" xr:uid="{09173F41-2E1F-46EA-A1D8-E4D22E7411E9}"/>
    <cellStyle name="40% - Énfasis2 11 4 4" xfId="23733" xr:uid="{DD95A597-45E3-4ABA-8B7B-E8D2A575023C}"/>
    <cellStyle name="40% - Énfasis2 11 4 4 2" xfId="23734" xr:uid="{6DE0E241-D0A6-4C67-BC44-CA916133AA1D}"/>
    <cellStyle name="40% - Énfasis2 11 4 5" xfId="23735" xr:uid="{29220993-303B-462A-8B06-6A4702FCCCF1}"/>
    <cellStyle name="40% - Énfasis2 11 5" xfId="23736" xr:uid="{029F6429-7721-4DC0-B9C2-89FBBA0C864E}"/>
    <cellStyle name="40% - Énfasis2 11 5 2" xfId="23737" xr:uid="{56C82751-F54B-4A4F-9695-48B51FC36135}"/>
    <cellStyle name="40% - Énfasis2 11 5 2 2" xfId="23738" xr:uid="{462D36A5-2967-4796-A747-215A51D61DA5}"/>
    <cellStyle name="40% - Énfasis2 11 5 2 2 2" xfId="23739" xr:uid="{7567F32A-8F97-48B4-B5AD-7A3DB039B094}"/>
    <cellStyle name="40% - Énfasis2 11 5 2 3" xfId="23740" xr:uid="{71CE3284-0710-4500-A40E-F78AFAC28007}"/>
    <cellStyle name="40% - Énfasis2 11 5 3" xfId="23741" xr:uid="{01446069-F2FE-43AB-BF46-6558E686110A}"/>
    <cellStyle name="40% - Énfasis2 11 5 3 2" xfId="23742" xr:uid="{57EC715B-9BC8-4DF9-B265-7A1B17112ACC}"/>
    <cellStyle name="40% - Énfasis2 11 5 4" xfId="23743" xr:uid="{0C2C8554-C2FF-48C1-940D-6071925CB795}"/>
    <cellStyle name="40% - Énfasis2 11 6" xfId="23744" xr:uid="{E78294CB-2845-4262-83BE-438994D14080}"/>
    <cellStyle name="40% - Énfasis2 11 6 2" xfId="23745" xr:uid="{D061520E-E454-4F8B-B4CD-89FD27D23F41}"/>
    <cellStyle name="40% - Énfasis2 11 6 2 2" xfId="23746" xr:uid="{D5AA4250-5D7F-47B5-AA4C-5F7CF8335A67}"/>
    <cellStyle name="40% - Énfasis2 11 6 3" xfId="23747" xr:uid="{91356F95-1EB2-4FDF-9B9C-5E4D580BB143}"/>
    <cellStyle name="40% - Énfasis2 11 7" xfId="23748" xr:uid="{BC71E11C-8FF4-4EC5-B44B-EAA0A64DEDE3}"/>
    <cellStyle name="40% - Énfasis2 11 7 2" xfId="23749" xr:uid="{F6C7C9FA-DD64-4F84-A415-B6A84B0328E0}"/>
    <cellStyle name="40% - Énfasis2 11 8" xfId="23750" xr:uid="{01C6F7C8-8B15-420C-ACD1-4C625160054E}"/>
    <cellStyle name="40% - Énfasis2 11 9" xfId="23751" xr:uid="{65548C15-ED2B-4F4C-8BFA-86704B7E415B}"/>
    <cellStyle name="40% - Énfasis2 11_37. RESULTADO NEGOCIOS YOY" xfId="23752" xr:uid="{2A1FA7C4-72A8-4765-85B7-FC6AC8B98558}"/>
    <cellStyle name="40% - Énfasis2 12" xfId="23753" xr:uid="{372FA72D-AFB4-4EE2-B6D6-076F1001711B}"/>
    <cellStyle name="40% - Énfasis2 12 2" xfId="23754" xr:uid="{04C054F6-EBF1-4BE1-9302-3F285DD38E5C}"/>
    <cellStyle name="40% - Énfasis2 12 2 2" xfId="23755" xr:uid="{A79BE157-F314-4C95-9804-22A0FDAF1CAE}"/>
    <cellStyle name="40% - Énfasis2 12 2 2 2" xfId="23756" xr:uid="{6926A6B6-7BD2-4AC3-A85B-DE5DAF56E36B}"/>
    <cellStyle name="40% - Énfasis2 12 2 2 2 2" xfId="23757" xr:uid="{C7D4C6F1-13BC-4425-B40C-41ADBCEACE76}"/>
    <cellStyle name="40% - Énfasis2 12 2 2 2 2 2" xfId="23758" xr:uid="{2DB63AA5-D5EE-4AF6-9233-29A77BC8FCD1}"/>
    <cellStyle name="40% - Énfasis2 12 2 2 2 2 2 2" xfId="23759" xr:uid="{00A4E0AD-DAB0-4CC5-AA38-425628AD4A46}"/>
    <cellStyle name="40% - Énfasis2 12 2 2 2 2 2 2 2" xfId="23760" xr:uid="{B9CF6F80-3C62-4265-B4B8-F4B208FDE6EF}"/>
    <cellStyle name="40% - Énfasis2 12 2 2 2 2 2 3" xfId="23761" xr:uid="{08CED1E0-6A18-4A1A-8C36-DDAF41CA6EA6}"/>
    <cellStyle name="40% - Énfasis2 12 2 2 2 2 3" xfId="23762" xr:uid="{FACACCEE-2FB7-44C5-8752-6D2BF9A79150}"/>
    <cellStyle name="40% - Énfasis2 12 2 2 2 2 3 2" xfId="23763" xr:uid="{B4708295-A6CD-48F1-9F31-78C203535387}"/>
    <cellStyle name="40% - Énfasis2 12 2 2 2 2 4" xfId="23764" xr:uid="{57B34D58-9830-45DF-B59A-9512B506C3CA}"/>
    <cellStyle name="40% - Énfasis2 12 2 2 2 3" xfId="23765" xr:uid="{665D8AB8-442F-4869-B07E-70729A952817}"/>
    <cellStyle name="40% - Énfasis2 12 2 2 2 3 2" xfId="23766" xr:uid="{AB7F07AF-D50E-4603-9F5A-419B7F74B056}"/>
    <cellStyle name="40% - Énfasis2 12 2 2 2 3 2 2" xfId="23767" xr:uid="{8132D854-27FA-44DB-A2AD-A66BA0E99DF8}"/>
    <cellStyle name="40% - Énfasis2 12 2 2 2 3 3" xfId="23768" xr:uid="{389FDEFC-4415-4DFD-A426-EE51F4E5722A}"/>
    <cellStyle name="40% - Énfasis2 12 2 2 2 4" xfId="23769" xr:uid="{A39A7E8D-F17A-4377-8E67-B4461827411B}"/>
    <cellStyle name="40% - Énfasis2 12 2 2 2 4 2" xfId="23770" xr:uid="{7A1F8FA4-FACB-4806-B66B-C6136F70F799}"/>
    <cellStyle name="40% - Énfasis2 12 2 2 2 5" xfId="23771" xr:uid="{4ED0D4EE-5669-4044-9F53-9F7437FD0351}"/>
    <cellStyle name="40% - Énfasis2 12 2 2 3" xfId="23772" xr:uid="{9582B2B8-BEA8-44EB-9AD7-201E6E6BA0DA}"/>
    <cellStyle name="40% - Énfasis2 12 2 2 3 2" xfId="23773" xr:uid="{56A767C3-0329-4CF6-A1FE-F0528D420BC6}"/>
    <cellStyle name="40% - Énfasis2 12 2 2 3 2 2" xfId="23774" xr:uid="{F45664F1-8839-4E5E-A7FF-1B24E6DB27AC}"/>
    <cellStyle name="40% - Énfasis2 12 2 2 3 2 2 2" xfId="23775" xr:uid="{58ABC020-1A28-41F4-B9F8-C7B03F67DCB7}"/>
    <cellStyle name="40% - Énfasis2 12 2 2 3 2 3" xfId="23776" xr:uid="{224E79E3-1A1E-48DF-9DC8-A8FD15A11EFF}"/>
    <cellStyle name="40% - Énfasis2 12 2 2 3 3" xfId="23777" xr:uid="{3FFB4A50-C999-4F49-8E07-206B32C613ED}"/>
    <cellStyle name="40% - Énfasis2 12 2 2 3 3 2" xfId="23778" xr:uid="{EFE5CF93-2789-4666-A04E-A8AD3732F3DF}"/>
    <cellStyle name="40% - Énfasis2 12 2 2 3 4" xfId="23779" xr:uid="{88DCCAA8-B888-4DD0-B469-4A6CD77D2451}"/>
    <cellStyle name="40% - Énfasis2 12 2 2 4" xfId="23780" xr:uid="{FD4D190A-6B95-4F12-B17B-95C7A5792BEC}"/>
    <cellStyle name="40% - Énfasis2 12 2 2 4 2" xfId="23781" xr:uid="{CF18F50F-5C00-48D3-B81B-187DC28D0989}"/>
    <cellStyle name="40% - Énfasis2 12 2 2 4 2 2" xfId="23782" xr:uid="{FD8D9781-9599-4C9D-9882-C55B554A2F6E}"/>
    <cellStyle name="40% - Énfasis2 12 2 2 4 3" xfId="23783" xr:uid="{57931CC0-36D5-46D5-8FFB-382DCF0CD339}"/>
    <cellStyle name="40% - Énfasis2 12 2 2 5" xfId="23784" xr:uid="{889BFF99-0627-4826-86D0-5AF1E8A69427}"/>
    <cellStyle name="40% - Énfasis2 12 2 2 5 2" xfId="23785" xr:uid="{55491887-BA16-4D9C-9838-3F9429BAFCF7}"/>
    <cellStyle name="40% - Énfasis2 12 2 2 6" xfId="23786" xr:uid="{32710238-4246-4E98-8C58-634F099F63F0}"/>
    <cellStyle name="40% - Énfasis2 12 2 3" xfId="23787" xr:uid="{3897D9F4-9D2B-4C50-A1C1-1D2068742672}"/>
    <cellStyle name="40% - Énfasis2 12 2 3 2" xfId="23788" xr:uid="{CD478330-3D31-4EFB-974E-C0EDCE9545CB}"/>
    <cellStyle name="40% - Énfasis2 12 2 3 2 2" xfId="23789" xr:uid="{01E19089-E329-448E-B50C-3932A05C0E7A}"/>
    <cellStyle name="40% - Énfasis2 12 2 3 2 2 2" xfId="23790" xr:uid="{8D31D3C2-332B-42DA-A557-C648189EF0B8}"/>
    <cellStyle name="40% - Énfasis2 12 2 3 2 2 2 2" xfId="23791" xr:uid="{7AA64B11-3E48-4CD9-91B0-CC035B993FE8}"/>
    <cellStyle name="40% - Énfasis2 12 2 3 2 2 3" xfId="23792" xr:uid="{313102EC-3519-43E9-A18A-03D0706A9123}"/>
    <cellStyle name="40% - Énfasis2 12 2 3 2 3" xfId="23793" xr:uid="{6013E1B1-C2CB-4EC1-B96E-C183D2C05C88}"/>
    <cellStyle name="40% - Énfasis2 12 2 3 2 3 2" xfId="23794" xr:uid="{AE0564A9-99F3-45DC-9A22-8FD67B1F2CE2}"/>
    <cellStyle name="40% - Énfasis2 12 2 3 2 4" xfId="23795" xr:uid="{93DC8CA2-5708-432E-BED6-F35970C16B7F}"/>
    <cellStyle name="40% - Énfasis2 12 2 3 3" xfId="23796" xr:uid="{C0C9D994-B12F-4854-9082-58D02B746006}"/>
    <cellStyle name="40% - Énfasis2 12 2 3 3 2" xfId="23797" xr:uid="{20F7FEF9-383B-462D-9C9C-B3FF3124BC61}"/>
    <cellStyle name="40% - Énfasis2 12 2 3 3 2 2" xfId="23798" xr:uid="{9723A00D-BBE1-4641-8F05-46391C554612}"/>
    <cellStyle name="40% - Énfasis2 12 2 3 3 3" xfId="23799" xr:uid="{A5F8DA84-52A6-499E-B56F-34A0E372FE9F}"/>
    <cellStyle name="40% - Énfasis2 12 2 3 4" xfId="23800" xr:uid="{050E3D1E-378B-4AF0-A106-415AD16CA54D}"/>
    <cellStyle name="40% - Énfasis2 12 2 3 4 2" xfId="23801" xr:uid="{CAE5CEDA-A636-4AFC-846A-B2A7DCE1D68E}"/>
    <cellStyle name="40% - Énfasis2 12 2 3 5" xfId="23802" xr:uid="{64F60BC5-57A0-40F7-AB9F-8EE670AAE009}"/>
    <cellStyle name="40% - Énfasis2 12 2 4" xfId="23803" xr:uid="{9AF7B2DC-C42F-43A2-8410-0707B712087D}"/>
    <cellStyle name="40% - Énfasis2 12 2 4 2" xfId="23804" xr:uid="{90585884-5C8B-469A-9CD6-73E2EBA76B3B}"/>
    <cellStyle name="40% - Énfasis2 12 2 4 2 2" xfId="23805" xr:uid="{4E4B12C7-2A98-44E9-ACC8-6FEECF874873}"/>
    <cellStyle name="40% - Énfasis2 12 2 4 2 2 2" xfId="23806" xr:uid="{A379D70A-CF30-4F39-8BB9-83ADBD6C1DBB}"/>
    <cellStyle name="40% - Énfasis2 12 2 4 2 3" xfId="23807" xr:uid="{7E5ECB4E-D881-4D86-BD6D-2A17E361D277}"/>
    <cellStyle name="40% - Énfasis2 12 2 4 3" xfId="23808" xr:uid="{3B0CDA3A-F9E7-4E01-83D8-2A96E42D4508}"/>
    <cellStyle name="40% - Énfasis2 12 2 4 3 2" xfId="23809" xr:uid="{E0CCC7CE-B2D0-4C13-8EEF-066341647D45}"/>
    <cellStyle name="40% - Énfasis2 12 2 4 4" xfId="23810" xr:uid="{62AEB5C2-E23F-498E-954E-B3ED780484D3}"/>
    <cellStyle name="40% - Énfasis2 12 2 5" xfId="23811" xr:uid="{A76709C4-E89B-40AB-9753-CA9BB0811228}"/>
    <cellStyle name="40% - Énfasis2 12 2 5 2" xfId="23812" xr:uid="{00F318AE-EDCF-44F4-86B5-114631B8CB4A}"/>
    <cellStyle name="40% - Énfasis2 12 2 5 2 2" xfId="23813" xr:uid="{3B85E6B7-F1BC-4CA2-B5CC-AA9E1C0034FB}"/>
    <cellStyle name="40% - Énfasis2 12 2 5 3" xfId="23814" xr:uid="{1E996B26-7B9D-49E9-9516-F6CA435F3627}"/>
    <cellStyle name="40% - Énfasis2 12 2 6" xfId="23815" xr:uid="{5696BC2E-AE89-488F-A403-7562A4684271}"/>
    <cellStyle name="40% - Énfasis2 12 2 6 2" xfId="23816" xr:uid="{51860D2D-6BBC-434F-B66F-E1F7B236A162}"/>
    <cellStyle name="40% - Énfasis2 12 2 7" xfId="23817" xr:uid="{5CB54C08-DE03-4DDD-82DB-F2DA15CF065E}"/>
    <cellStyle name="40% - Énfasis2 12 3" xfId="23818" xr:uid="{E867A694-B8F8-4915-81F3-B9936CFE21FA}"/>
    <cellStyle name="40% - Énfasis2 12 3 2" xfId="23819" xr:uid="{F7F47753-D640-4E9D-8000-6C453E14A034}"/>
    <cellStyle name="40% - Énfasis2 12 3 2 2" xfId="23820" xr:uid="{DFD5DEFD-6AC8-4CC9-9B5C-DB45428B1DD2}"/>
    <cellStyle name="40% - Énfasis2 12 3 2 2 2" xfId="23821" xr:uid="{1BBF9E00-AB59-4C1B-A8E7-C2D404B6C751}"/>
    <cellStyle name="40% - Énfasis2 12 3 2 2 2 2" xfId="23822" xr:uid="{A2EB8838-9800-474B-B1FE-9140D754A737}"/>
    <cellStyle name="40% - Énfasis2 12 3 2 2 2 2 2" xfId="23823" xr:uid="{301B485C-3D33-4DF8-9201-B4450FAAF116}"/>
    <cellStyle name="40% - Énfasis2 12 3 2 2 2 3" xfId="23824" xr:uid="{F31EB5B5-B14F-446A-908B-D3467D1309CB}"/>
    <cellStyle name="40% - Énfasis2 12 3 2 2 3" xfId="23825" xr:uid="{CEEBCF96-6AC3-48A2-AD24-4D35BF70D9CE}"/>
    <cellStyle name="40% - Énfasis2 12 3 2 2 3 2" xfId="23826" xr:uid="{14690496-16C9-484B-B23F-6563AA203562}"/>
    <cellStyle name="40% - Énfasis2 12 3 2 2 4" xfId="23827" xr:uid="{27566E09-D10D-48FF-B5E7-DD889B7C7267}"/>
    <cellStyle name="40% - Énfasis2 12 3 2 3" xfId="23828" xr:uid="{EB4F59C3-39D2-4DE8-AD76-1046C0657889}"/>
    <cellStyle name="40% - Énfasis2 12 3 2 3 2" xfId="23829" xr:uid="{0BFF0660-2B01-44E7-A585-EB45120D6825}"/>
    <cellStyle name="40% - Énfasis2 12 3 2 3 2 2" xfId="23830" xr:uid="{56A072BC-3CFE-4217-9A6D-223DA24FCD77}"/>
    <cellStyle name="40% - Énfasis2 12 3 2 3 3" xfId="23831" xr:uid="{BBA82C3A-9282-4A27-8334-FCA9B2D6E02D}"/>
    <cellStyle name="40% - Énfasis2 12 3 2 4" xfId="23832" xr:uid="{325DECFD-6C4E-4965-8E2D-0D4F25406C7F}"/>
    <cellStyle name="40% - Énfasis2 12 3 2 4 2" xfId="23833" xr:uid="{96F80FA8-4D7D-4B01-92F6-AC74CFA19E70}"/>
    <cellStyle name="40% - Énfasis2 12 3 2 5" xfId="23834" xr:uid="{1D7380E9-DF71-4087-9B8A-F96F99527EAE}"/>
    <cellStyle name="40% - Énfasis2 12 3 3" xfId="23835" xr:uid="{D8BBB6C8-3E3B-4817-8B8E-56E4EFCCF617}"/>
    <cellStyle name="40% - Énfasis2 12 3 3 2" xfId="23836" xr:uid="{06CC8673-0AA8-4A07-8951-89B906888F49}"/>
    <cellStyle name="40% - Énfasis2 12 3 3 2 2" xfId="23837" xr:uid="{73F6A1CA-4A4C-4F5A-9ACE-E9755638EA01}"/>
    <cellStyle name="40% - Énfasis2 12 3 3 2 2 2" xfId="23838" xr:uid="{2582195C-2F26-4F18-9D7B-8FBB11878777}"/>
    <cellStyle name="40% - Énfasis2 12 3 3 2 3" xfId="23839" xr:uid="{E0928965-2549-4732-B3B6-CDF66F342FFA}"/>
    <cellStyle name="40% - Énfasis2 12 3 3 3" xfId="23840" xr:uid="{F5364235-CAC9-48F3-BE75-7582B2125D31}"/>
    <cellStyle name="40% - Énfasis2 12 3 3 3 2" xfId="23841" xr:uid="{087A4D1B-7997-4A97-8BA4-11168799F5D9}"/>
    <cellStyle name="40% - Énfasis2 12 3 3 4" xfId="23842" xr:uid="{20E250EC-F943-4940-A69B-AB1730B650E4}"/>
    <cellStyle name="40% - Énfasis2 12 3 4" xfId="23843" xr:uid="{E8052AFD-E784-4538-97E7-5FCE04FCFB07}"/>
    <cellStyle name="40% - Énfasis2 12 3 4 2" xfId="23844" xr:uid="{E616B4E8-9B64-49AE-BEDD-6DC0A1ADA2ED}"/>
    <cellStyle name="40% - Énfasis2 12 3 4 2 2" xfId="23845" xr:uid="{BDBD83F6-9100-4E60-B870-558EE9A55994}"/>
    <cellStyle name="40% - Énfasis2 12 3 4 3" xfId="23846" xr:uid="{01FDCAFC-670E-4038-B181-BFB2C029F2A3}"/>
    <cellStyle name="40% - Énfasis2 12 3 5" xfId="23847" xr:uid="{891EA828-563F-4D2C-AB8D-B3B9660349F9}"/>
    <cellStyle name="40% - Énfasis2 12 3 5 2" xfId="23848" xr:uid="{CEA1867F-AE8D-4BAD-B077-AF1E3970D006}"/>
    <cellStyle name="40% - Énfasis2 12 3 6" xfId="23849" xr:uid="{72265E94-E75A-41D6-95CC-D62DFD673357}"/>
    <cellStyle name="40% - Énfasis2 12 4" xfId="23850" xr:uid="{8E05E413-76FE-4552-8E80-75610C2ED0EB}"/>
    <cellStyle name="40% - Énfasis2 12 4 2" xfId="23851" xr:uid="{CA607921-E6E1-4EEF-9821-3371D6B2551B}"/>
    <cellStyle name="40% - Énfasis2 12 4 2 2" xfId="23852" xr:uid="{9F347E12-73EE-4D61-95B4-EE7B72B54D2C}"/>
    <cellStyle name="40% - Énfasis2 12 4 2 2 2" xfId="23853" xr:uid="{D946D995-46E1-4A0C-94A5-3191FEBF42F6}"/>
    <cellStyle name="40% - Énfasis2 12 4 2 2 2 2" xfId="23854" xr:uid="{4137B779-1F37-470F-AEED-E0CF13B01A5D}"/>
    <cellStyle name="40% - Énfasis2 12 4 2 2 3" xfId="23855" xr:uid="{C6CF2326-33D8-490F-8D8B-417932E8857B}"/>
    <cellStyle name="40% - Énfasis2 12 4 2 3" xfId="23856" xr:uid="{44E53815-AD5B-42CD-9514-8401B49CCAAB}"/>
    <cellStyle name="40% - Énfasis2 12 4 2 3 2" xfId="23857" xr:uid="{43CAFBDB-7DD0-4A2D-ABBA-DE770BDC1A8F}"/>
    <cellStyle name="40% - Énfasis2 12 4 2 4" xfId="23858" xr:uid="{8BF70754-4B78-432F-9D43-2E461C7B806A}"/>
    <cellStyle name="40% - Énfasis2 12 4 3" xfId="23859" xr:uid="{FFBC529D-89C1-405C-B4A1-71239BB8EE2D}"/>
    <cellStyle name="40% - Énfasis2 12 4 3 2" xfId="23860" xr:uid="{421883F1-9EC5-47BA-8A5A-F950604703F1}"/>
    <cellStyle name="40% - Énfasis2 12 4 3 2 2" xfId="23861" xr:uid="{4ACFC6EC-AAE3-4F28-987F-62B4FDAFBC4F}"/>
    <cellStyle name="40% - Énfasis2 12 4 3 3" xfId="23862" xr:uid="{946DAD0E-0C97-4C9C-AAA8-86BBC862D696}"/>
    <cellStyle name="40% - Énfasis2 12 4 4" xfId="23863" xr:uid="{083BA483-96D0-4D44-ADF4-827D7FD9260E}"/>
    <cellStyle name="40% - Énfasis2 12 4 4 2" xfId="23864" xr:uid="{5467744F-B37E-4544-9574-CFFFCF848A50}"/>
    <cellStyle name="40% - Énfasis2 12 4 5" xfId="23865" xr:uid="{17C53B61-C560-4C86-9327-004BBD776DE5}"/>
    <cellStyle name="40% - Énfasis2 12 5" xfId="23866" xr:uid="{E0A9FC25-0306-4D52-8DE3-77F820CE7F65}"/>
    <cellStyle name="40% - Énfasis2 12 5 2" xfId="23867" xr:uid="{D5FBCC41-1265-4417-9AB1-F1D5EB734D0A}"/>
    <cellStyle name="40% - Énfasis2 12 5 2 2" xfId="23868" xr:uid="{85303720-63F8-4D41-90F7-F5AB428AD964}"/>
    <cellStyle name="40% - Énfasis2 12 5 2 2 2" xfId="23869" xr:uid="{429C420D-C828-43EB-8D5D-A5CB985D079D}"/>
    <cellStyle name="40% - Énfasis2 12 5 2 3" xfId="23870" xr:uid="{DEE4B29E-0D20-479D-A43F-D43BD9E448B1}"/>
    <cellStyle name="40% - Énfasis2 12 5 3" xfId="23871" xr:uid="{A8372437-E668-46A3-AB2E-74275196276E}"/>
    <cellStyle name="40% - Énfasis2 12 5 3 2" xfId="23872" xr:uid="{44FD2310-3666-4280-9A2F-E8B416D1A3D4}"/>
    <cellStyle name="40% - Énfasis2 12 5 4" xfId="23873" xr:uid="{60767D95-5534-4EE4-B414-4FC58B0F14B2}"/>
    <cellStyle name="40% - Énfasis2 12 6" xfId="23874" xr:uid="{6A10FB10-FC92-4C11-A43C-697F8F907EFB}"/>
    <cellStyle name="40% - Énfasis2 12 6 2" xfId="23875" xr:uid="{BDB93115-A1B0-4582-B7C2-58724938A35B}"/>
    <cellStyle name="40% - Énfasis2 12 6 2 2" xfId="23876" xr:uid="{790198DA-0A65-41D5-AB1F-579401E71E21}"/>
    <cellStyle name="40% - Énfasis2 12 6 3" xfId="23877" xr:uid="{CBF562FC-1970-4A21-9008-D3EC0586C901}"/>
    <cellStyle name="40% - Énfasis2 12 7" xfId="23878" xr:uid="{EBC12D22-BEF9-49A1-A163-8EF0A92CAE94}"/>
    <cellStyle name="40% - Énfasis2 12 7 2" xfId="23879" xr:uid="{B59D898C-AEAF-4CCA-8431-FE57AD5ACDED}"/>
    <cellStyle name="40% - Énfasis2 12 8" xfId="23880" xr:uid="{59162E43-A682-4196-B354-270235FDB098}"/>
    <cellStyle name="40% - Énfasis2 12 9" xfId="23881" xr:uid="{039E2C98-850F-4D5F-96A1-40029EB17376}"/>
    <cellStyle name="40% - Énfasis2 13" xfId="23882" xr:uid="{5E4BAE86-D0BC-44B9-9DE2-30906BDDFDC7}"/>
    <cellStyle name="40% - Énfasis2 13 2" xfId="23883" xr:uid="{B62F8CBC-AC5A-4F15-A1E9-2D58505FA715}"/>
    <cellStyle name="40% - Énfasis2 13 2 2" xfId="23884" xr:uid="{45E4BFC9-24E7-43DB-93CB-EDC9C6C615F0}"/>
    <cellStyle name="40% - Énfasis2 13 2 2 2" xfId="23885" xr:uid="{B58DF10B-3190-4B28-A24A-E45B25DF7610}"/>
    <cellStyle name="40% - Énfasis2 13 2 2 2 2" xfId="23886" xr:uid="{716D7A3A-07AB-43EA-9F01-983DB7367306}"/>
    <cellStyle name="40% - Énfasis2 13 2 2 2 2 2" xfId="23887" xr:uid="{EFCF6FF2-C189-441D-BDB7-76FB6FCC2B43}"/>
    <cellStyle name="40% - Énfasis2 13 2 2 2 2 2 2" xfId="23888" xr:uid="{3A19DF52-5C52-4EE4-9E8F-2714B154BE55}"/>
    <cellStyle name="40% - Énfasis2 13 2 2 2 2 2 2 2" xfId="23889" xr:uid="{C108CBD3-13D8-404B-BFE6-51B6411C8004}"/>
    <cellStyle name="40% - Énfasis2 13 2 2 2 2 2 3" xfId="23890" xr:uid="{5913385C-D299-4B9E-AECB-9474E4EB3D7C}"/>
    <cellStyle name="40% - Énfasis2 13 2 2 2 2 3" xfId="23891" xr:uid="{22056357-6EE7-4D61-8158-0AE7672E5A8F}"/>
    <cellStyle name="40% - Énfasis2 13 2 2 2 2 3 2" xfId="23892" xr:uid="{99130207-8C86-436C-AAD5-A45778B0E4E2}"/>
    <cellStyle name="40% - Énfasis2 13 2 2 2 2 4" xfId="23893" xr:uid="{F21B0CD5-7FC5-436C-86B4-95002EC34D21}"/>
    <cellStyle name="40% - Énfasis2 13 2 2 2 3" xfId="23894" xr:uid="{C071853A-2757-452F-8FB5-3FD90027B4AC}"/>
    <cellStyle name="40% - Énfasis2 13 2 2 2 3 2" xfId="23895" xr:uid="{3BEFCB34-7D0E-4D80-81D5-E9CD1BA8A264}"/>
    <cellStyle name="40% - Énfasis2 13 2 2 2 3 2 2" xfId="23896" xr:uid="{04FA72B3-A98D-401E-B590-33C4487180AD}"/>
    <cellStyle name="40% - Énfasis2 13 2 2 2 3 3" xfId="23897" xr:uid="{3A880BEC-4372-4AFF-B950-028803917BD3}"/>
    <cellStyle name="40% - Énfasis2 13 2 2 2 4" xfId="23898" xr:uid="{F5C80F7A-ECA1-41B8-B1D8-F34C917DC88A}"/>
    <cellStyle name="40% - Énfasis2 13 2 2 2 4 2" xfId="23899" xr:uid="{1A608CE5-A939-4762-9CDB-BAE89BC3426E}"/>
    <cellStyle name="40% - Énfasis2 13 2 2 2 5" xfId="23900" xr:uid="{299A5F57-5A88-4995-8B77-BC794067FB29}"/>
    <cellStyle name="40% - Énfasis2 13 2 2 3" xfId="23901" xr:uid="{AC26BA3D-A14B-46F9-B92B-344370D213B7}"/>
    <cellStyle name="40% - Énfasis2 13 2 2 3 2" xfId="23902" xr:uid="{9FD58279-9808-49C6-AEA3-668ABCBE985A}"/>
    <cellStyle name="40% - Énfasis2 13 2 2 3 2 2" xfId="23903" xr:uid="{5FA7F3E5-713A-41CA-8DC2-26FEC8F84713}"/>
    <cellStyle name="40% - Énfasis2 13 2 2 3 2 2 2" xfId="23904" xr:uid="{DB8E292B-3CF9-4805-9610-C51A0AA64914}"/>
    <cellStyle name="40% - Énfasis2 13 2 2 3 2 3" xfId="23905" xr:uid="{F406B743-45D3-416A-8E72-165BEFE4015F}"/>
    <cellStyle name="40% - Énfasis2 13 2 2 3 3" xfId="23906" xr:uid="{E2ECE820-339D-4E8C-873E-ED4226685190}"/>
    <cellStyle name="40% - Énfasis2 13 2 2 3 3 2" xfId="23907" xr:uid="{9778FE8A-E225-414A-9D22-143A0474B2C7}"/>
    <cellStyle name="40% - Énfasis2 13 2 2 3 4" xfId="23908" xr:uid="{0497DBC6-8B15-4BBD-9296-7AD551EEF293}"/>
    <cellStyle name="40% - Énfasis2 13 2 2 4" xfId="23909" xr:uid="{F39C3891-0D98-4FA5-A074-19F453514FC9}"/>
    <cellStyle name="40% - Énfasis2 13 2 2 4 2" xfId="23910" xr:uid="{11574912-0C78-4103-826E-8DECCE815D3C}"/>
    <cellStyle name="40% - Énfasis2 13 2 2 4 2 2" xfId="23911" xr:uid="{108D8673-A2E7-4DBC-89F4-D3E3AF2B1ED0}"/>
    <cellStyle name="40% - Énfasis2 13 2 2 4 3" xfId="23912" xr:uid="{3388C0C1-F393-4262-A42A-CD5643ED58EC}"/>
    <cellStyle name="40% - Énfasis2 13 2 2 5" xfId="23913" xr:uid="{14361E25-A41B-47B9-A89A-C1309855C1C2}"/>
    <cellStyle name="40% - Énfasis2 13 2 2 5 2" xfId="23914" xr:uid="{1E7808EF-E714-47D7-B7C5-A6005DEE05B4}"/>
    <cellStyle name="40% - Énfasis2 13 2 2 6" xfId="23915" xr:uid="{1A925335-042D-4681-93DB-29306FA9369E}"/>
    <cellStyle name="40% - Énfasis2 13 2 3" xfId="23916" xr:uid="{5AF6D036-5165-4CD5-9D58-8068260A0D0E}"/>
    <cellStyle name="40% - Énfasis2 13 2 3 2" xfId="23917" xr:uid="{F9C29F86-60EF-4E4B-9291-1C77B3FBB9FD}"/>
    <cellStyle name="40% - Énfasis2 13 2 3 2 2" xfId="23918" xr:uid="{242DD944-CAF1-411B-9D7E-A721D086D945}"/>
    <cellStyle name="40% - Énfasis2 13 2 3 2 2 2" xfId="23919" xr:uid="{B76EE867-BE16-42A0-8195-78328E2FC122}"/>
    <cellStyle name="40% - Énfasis2 13 2 3 2 2 2 2" xfId="23920" xr:uid="{FD444524-39B7-4699-8E5C-7157886FFE1E}"/>
    <cellStyle name="40% - Énfasis2 13 2 3 2 2 3" xfId="23921" xr:uid="{43D09CE6-B143-494E-83F1-28A1AF483CB2}"/>
    <cellStyle name="40% - Énfasis2 13 2 3 2 3" xfId="23922" xr:uid="{8D7D3ED8-53AA-48F4-9C3A-63E1715C0578}"/>
    <cellStyle name="40% - Énfasis2 13 2 3 2 3 2" xfId="23923" xr:uid="{3A463C61-3993-45E1-8C01-3435CB3DCC74}"/>
    <cellStyle name="40% - Énfasis2 13 2 3 2 4" xfId="23924" xr:uid="{CFAE266A-CD94-4816-B027-9E45A3515ADF}"/>
    <cellStyle name="40% - Énfasis2 13 2 3 3" xfId="23925" xr:uid="{1064D9FE-6B03-4974-9BFC-7C1F1F67C2B2}"/>
    <cellStyle name="40% - Énfasis2 13 2 3 3 2" xfId="23926" xr:uid="{DDF397CE-F4B9-48FC-A1CB-980666332D19}"/>
    <cellStyle name="40% - Énfasis2 13 2 3 3 2 2" xfId="23927" xr:uid="{29B8E62A-5B53-499A-BC8E-C95F17E57A1C}"/>
    <cellStyle name="40% - Énfasis2 13 2 3 3 3" xfId="23928" xr:uid="{84E04A6A-6862-4154-AC62-5A665A90120B}"/>
    <cellStyle name="40% - Énfasis2 13 2 3 4" xfId="23929" xr:uid="{3C2A2381-6DB6-4B77-B394-A4E0AA11B189}"/>
    <cellStyle name="40% - Énfasis2 13 2 3 4 2" xfId="23930" xr:uid="{9E05A0AF-495F-4905-BDBD-697BB7CEC95A}"/>
    <cellStyle name="40% - Énfasis2 13 2 3 5" xfId="23931" xr:uid="{93014E85-E5A5-4906-B618-FA30DB8A8B86}"/>
    <cellStyle name="40% - Énfasis2 13 2 4" xfId="23932" xr:uid="{E9498A3B-222F-4DE4-81E5-A4588BB0740E}"/>
    <cellStyle name="40% - Énfasis2 13 2 4 2" xfId="23933" xr:uid="{91E533C4-CB84-4270-A98A-F720CD5B7D6B}"/>
    <cellStyle name="40% - Énfasis2 13 2 4 2 2" xfId="23934" xr:uid="{A3DAC840-BEEE-4A7A-BC83-AA2E6153B780}"/>
    <cellStyle name="40% - Énfasis2 13 2 4 2 2 2" xfId="23935" xr:uid="{95A78B14-4A01-480D-A447-3C728865DBB8}"/>
    <cellStyle name="40% - Énfasis2 13 2 4 2 3" xfId="23936" xr:uid="{5470FEBC-94A6-44E0-B8B5-5406369EE83F}"/>
    <cellStyle name="40% - Énfasis2 13 2 4 3" xfId="23937" xr:uid="{1A1B1033-2916-4C0A-8B95-19FF7644264B}"/>
    <cellStyle name="40% - Énfasis2 13 2 4 3 2" xfId="23938" xr:uid="{BFDBCF79-B52F-4793-BC99-6E8C61015E54}"/>
    <cellStyle name="40% - Énfasis2 13 2 4 4" xfId="23939" xr:uid="{5168B591-D04C-492F-BE0E-BC258CB1F387}"/>
    <cellStyle name="40% - Énfasis2 13 2 5" xfId="23940" xr:uid="{E780342C-D3D4-4C37-838A-8A9E043FD121}"/>
    <cellStyle name="40% - Énfasis2 13 2 5 2" xfId="23941" xr:uid="{165A69C2-B35B-406C-8FFF-449128FD8BE0}"/>
    <cellStyle name="40% - Énfasis2 13 2 5 2 2" xfId="23942" xr:uid="{7BB99CE9-938B-4CD7-97B5-2AE458CCA1FD}"/>
    <cellStyle name="40% - Énfasis2 13 2 5 3" xfId="23943" xr:uid="{4D4B26DC-DEB2-4A5C-A394-0813A3F1A782}"/>
    <cellStyle name="40% - Énfasis2 13 2 6" xfId="23944" xr:uid="{F312C24C-8551-4DEF-97DB-2960FE509486}"/>
    <cellStyle name="40% - Énfasis2 13 2 6 2" xfId="23945" xr:uid="{D7B50FD0-429A-4A3C-A5FC-39CCE1FA6FF9}"/>
    <cellStyle name="40% - Énfasis2 13 2 7" xfId="23946" xr:uid="{1B113DCD-EFD5-4763-B11E-172B8BDE3771}"/>
    <cellStyle name="40% - Énfasis2 13 3" xfId="23947" xr:uid="{83E4FF2E-FD66-4C5F-AD3B-C6A64B0B73C0}"/>
    <cellStyle name="40% - Énfasis2 13 3 2" xfId="23948" xr:uid="{1BA8CED3-0336-4DE4-AE45-1DA228317C2C}"/>
    <cellStyle name="40% - Énfasis2 13 3 2 2" xfId="23949" xr:uid="{955F9912-A80B-4C45-82E3-CF9189B6AB79}"/>
    <cellStyle name="40% - Énfasis2 13 3 2 2 2" xfId="23950" xr:uid="{23501318-C04F-4F41-B8F6-01A545101FC8}"/>
    <cellStyle name="40% - Énfasis2 13 3 2 2 2 2" xfId="23951" xr:uid="{924FAA63-CB0E-4AEC-944B-4AD56CD62AE5}"/>
    <cellStyle name="40% - Énfasis2 13 3 2 2 2 2 2" xfId="23952" xr:uid="{51991C88-6F7A-4BE2-9380-63A53C7987D5}"/>
    <cellStyle name="40% - Énfasis2 13 3 2 2 2 3" xfId="23953" xr:uid="{1698CB76-FB2D-4C26-8D5C-A6525D505BAC}"/>
    <cellStyle name="40% - Énfasis2 13 3 2 2 3" xfId="23954" xr:uid="{5169C711-C778-4D6F-BC41-4AE81030E1F2}"/>
    <cellStyle name="40% - Énfasis2 13 3 2 2 3 2" xfId="23955" xr:uid="{B98A9468-9B0D-4408-9E99-4D9F4A8D1378}"/>
    <cellStyle name="40% - Énfasis2 13 3 2 2 4" xfId="23956" xr:uid="{9A4D85CC-F185-4E2C-B2F5-A434B95C3755}"/>
    <cellStyle name="40% - Énfasis2 13 3 2 3" xfId="23957" xr:uid="{BEFC7EF6-8DD8-4C10-AFF5-39E7EC5E4C5D}"/>
    <cellStyle name="40% - Énfasis2 13 3 2 3 2" xfId="23958" xr:uid="{78863A19-E79D-4200-9DD1-8C4B22EBDC7E}"/>
    <cellStyle name="40% - Énfasis2 13 3 2 3 2 2" xfId="23959" xr:uid="{884604A4-9CF0-4C0F-A13E-53F6CC815A5D}"/>
    <cellStyle name="40% - Énfasis2 13 3 2 3 3" xfId="23960" xr:uid="{1B1EFC35-4259-4B5D-AA12-1E975ABEF260}"/>
    <cellStyle name="40% - Énfasis2 13 3 2 4" xfId="23961" xr:uid="{64DBAB72-AE7E-4A4B-B587-5B9A11D8E2B2}"/>
    <cellStyle name="40% - Énfasis2 13 3 2 4 2" xfId="23962" xr:uid="{532972A2-9294-4A1F-A696-D066C7C856DF}"/>
    <cellStyle name="40% - Énfasis2 13 3 2 5" xfId="23963" xr:uid="{DDDE09D2-1F71-48AA-B188-FD6E31EA4321}"/>
    <cellStyle name="40% - Énfasis2 13 3 3" xfId="23964" xr:uid="{35BE046A-DAAA-4675-B6D3-2C413D654D64}"/>
    <cellStyle name="40% - Énfasis2 13 3 3 2" xfId="23965" xr:uid="{1BF5F07C-6224-43A6-8289-04A4578AFBB3}"/>
    <cellStyle name="40% - Énfasis2 13 3 3 2 2" xfId="23966" xr:uid="{6B1577E8-651D-44B5-98A2-3051C95D004B}"/>
    <cellStyle name="40% - Énfasis2 13 3 3 2 2 2" xfId="23967" xr:uid="{C4FD9FF2-C023-49EB-B77D-A9DD50108F4E}"/>
    <cellStyle name="40% - Énfasis2 13 3 3 2 3" xfId="23968" xr:uid="{AC5D26E3-ABE3-413B-BF24-08D88E1E7EEC}"/>
    <cellStyle name="40% - Énfasis2 13 3 3 3" xfId="23969" xr:uid="{FAFB841C-B86A-427B-8717-041A48FD30C2}"/>
    <cellStyle name="40% - Énfasis2 13 3 3 3 2" xfId="23970" xr:uid="{4299FE6F-E8A0-4503-ACBE-90EFD5F2845A}"/>
    <cellStyle name="40% - Énfasis2 13 3 3 4" xfId="23971" xr:uid="{B33012B3-9C09-4A8D-B690-7EF55F08160B}"/>
    <cellStyle name="40% - Énfasis2 13 3 4" xfId="23972" xr:uid="{83C049A0-0136-44DA-AD38-5B98E27C6E89}"/>
    <cellStyle name="40% - Énfasis2 13 3 4 2" xfId="23973" xr:uid="{E7B4EE9F-4E8C-459B-9D80-648E07615AC4}"/>
    <cellStyle name="40% - Énfasis2 13 3 4 2 2" xfId="23974" xr:uid="{14EC7AD1-10F7-497C-98D0-0BB8126408E5}"/>
    <cellStyle name="40% - Énfasis2 13 3 4 3" xfId="23975" xr:uid="{1AF3B553-4843-4255-9048-9DD58B207B52}"/>
    <cellStyle name="40% - Énfasis2 13 3 5" xfId="23976" xr:uid="{51358D25-FC8D-4F5A-8FD1-6A22945AA914}"/>
    <cellStyle name="40% - Énfasis2 13 3 5 2" xfId="23977" xr:uid="{0EA4F5E3-2CAA-414B-AAD9-D8A0E2F7C188}"/>
    <cellStyle name="40% - Énfasis2 13 3 6" xfId="23978" xr:uid="{37328012-7CEA-49EE-8748-76BF75A0F5D7}"/>
    <cellStyle name="40% - Énfasis2 13 4" xfId="23979" xr:uid="{DDBE1CD5-3321-4EC6-827F-3FF398E88E34}"/>
    <cellStyle name="40% - Énfasis2 13 4 2" xfId="23980" xr:uid="{D4F7DBBA-2E4D-44D0-BAF9-D80238ACD6A1}"/>
    <cellStyle name="40% - Énfasis2 13 4 2 2" xfId="23981" xr:uid="{51318F98-E8DD-4127-8946-85E1F6858C13}"/>
    <cellStyle name="40% - Énfasis2 13 4 2 2 2" xfId="23982" xr:uid="{45A7A5D7-6BE4-4DE6-ACC4-BA536D0F67C4}"/>
    <cellStyle name="40% - Énfasis2 13 4 2 2 2 2" xfId="23983" xr:uid="{EBF28ACB-15AA-4322-801A-F14BA4546502}"/>
    <cellStyle name="40% - Énfasis2 13 4 2 2 3" xfId="23984" xr:uid="{D3A4DB0C-7242-49DF-B596-55882506CA9F}"/>
    <cellStyle name="40% - Énfasis2 13 4 2 3" xfId="23985" xr:uid="{900E2E9E-1246-4151-80FA-43250D82721A}"/>
    <cellStyle name="40% - Énfasis2 13 4 2 3 2" xfId="23986" xr:uid="{DE1040C6-B9FF-4D8D-8591-397C1B4EA252}"/>
    <cellStyle name="40% - Énfasis2 13 4 2 4" xfId="23987" xr:uid="{9DF54AD3-44BE-40CD-A30E-F90B90FA19AB}"/>
    <cellStyle name="40% - Énfasis2 13 4 3" xfId="23988" xr:uid="{95FEEFBD-28BB-4B38-AD7E-01E2778D0ECF}"/>
    <cellStyle name="40% - Énfasis2 13 4 3 2" xfId="23989" xr:uid="{E2F035AE-9F1D-47BF-8341-2AF3AE112680}"/>
    <cellStyle name="40% - Énfasis2 13 4 3 2 2" xfId="23990" xr:uid="{FB105F52-12A9-42FE-8A18-B8205146154F}"/>
    <cellStyle name="40% - Énfasis2 13 4 3 3" xfId="23991" xr:uid="{E4DF24AC-C378-4323-994C-22713E8A782A}"/>
    <cellStyle name="40% - Énfasis2 13 4 4" xfId="23992" xr:uid="{7473DA12-386D-406A-8C8F-82C5A53AE61F}"/>
    <cellStyle name="40% - Énfasis2 13 4 4 2" xfId="23993" xr:uid="{E5B05943-71F1-45A2-8ED7-4A147BF3B4F3}"/>
    <cellStyle name="40% - Énfasis2 13 4 5" xfId="23994" xr:uid="{8960E41D-17DE-4296-874E-4C4962B94AE0}"/>
    <cellStyle name="40% - Énfasis2 13 5" xfId="23995" xr:uid="{73CBFE1E-B8EB-4E95-BE5E-DEDDAB25DE33}"/>
    <cellStyle name="40% - Énfasis2 13 5 2" xfId="23996" xr:uid="{24F6396F-3640-4351-92B1-B7585672BC31}"/>
    <cellStyle name="40% - Énfasis2 13 5 2 2" xfId="23997" xr:uid="{010DE971-3AFD-4507-BE40-A107F9DA29DC}"/>
    <cellStyle name="40% - Énfasis2 13 5 2 2 2" xfId="23998" xr:uid="{FA7C4847-643D-4D34-9E22-26100070BCF9}"/>
    <cellStyle name="40% - Énfasis2 13 5 2 3" xfId="23999" xr:uid="{911B15E4-B999-4AC5-BC61-7C28AFAF4FEA}"/>
    <cellStyle name="40% - Énfasis2 13 5 3" xfId="24000" xr:uid="{B6C8F97C-A572-4321-B52F-AA3983329889}"/>
    <cellStyle name="40% - Énfasis2 13 5 3 2" xfId="24001" xr:uid="{04D0406E-ADDD-4698-9ADA-1F714760B061}"/>
    <cellStyle name="40% - Énfasis2 13 5 4" xfId="24002" xr:uid="{980CB04A-E29D-4D75-9439-3764AB503FD8}"/>
    <cellStyle name="40% - Énfasis2 13 6" xfId="24003" xr:uid="{1ACBB5E3-F13E-4E68-BC8A-05C4D4DE7574}"/>
    <cellStyle name="40% - Énfasis2 13 6 2" xfId="24004" xr:uid="{DE8640DF-5985-4242-AA47-1F7FE7FB3FF2}"/>
    <cellStyle name="40% - Énfasis2 13 6 2 2" xfId="24005" xr:uid="{9382C562-4385-4AD6-AE65-B0D9B7753944}"/>
    <cellStyle name="40% - Énfasis2 13 6 3" xfId="24006" xr:uid="{E81C6BA3-EAE8-4D43-BD93-7DDA1232CCE1}"/>
    <cellStyle name="40% - Énfasis2 13 7" xfId="24007" xr:uid="{7A251A95-9273-4EE1-AAC4-8793425047A3}"/>
    <cellStyle name="40% - Énfasis2 13 7 2" xfId="24008" xr:uid="{5DAE7280-DE6C-4045-86C7-3A2224C8E110}"/>
    <cellStyle name="40% - Énfasis2 13 8" xfId="24009" xr:uid="{D7306D21-0949-410F-9309-B820399B2D21}"/>
    <cellStyle name="40% - Énfasis2 14" xfId="24010" xr:uid="{1B42E984-752B-44ED-A2F3-8A0D11F2A912}"/>
    <cellStyle name="40% - Énfasis2 14 2" xfId="24011" xr:uid="{D3B2C58E-F1D9-4E18-8CCB-1E1280B77FED}"/>
    <cellStyle name="40% - Énfasis2 14 2 2" xfId="24012" xr:uid="{2CC00785-9BF0-48EA-936D-B35E6F21D795}"/>
    <cellStyle name="40% - Énfasis2 14 2 2 2" xfId="24013" xr:uid="{59298BAE-B114-4E70-B8A4-B3C1D86BDC87}"/>
    <cellStyle name="40% - Énfasis2 14 2 2 2 2" xfId="24014" xr:uid="{F1E69559-3A47-48CA-B6FC-9FD6425A4ACF}"/>
    <cellStyle name="40% - Énfasis2 14 2 2 2 2 2" xfId="24015" xr:uid="{716CD19A-993F-4ED2-A0A2-4F1047675036}"/>
    <cellStyle name="40% - Énfasis2 14 2 2 2 2 2 2" xfId="24016" xr:uid="{956100AF-E8AC-467F-A0A4-52026D9C2C7C}"/>
    <cellStyle name="40% - Énfasis2 14 2 2 2 2 3" xfId="24017" xr:uid="{C59B3696-F782-42B7-917E-4D16EEF362B3}"/>
    <cellStyle name="40% - Énfasis2 14 2 2 2 3" xfId="24018" xr:uid="{FC7D2B10-A092-4FF2-9038-373DA8BC0B09}"/>
    <cellStyle name="40% - Énfasis2 14 2 2 2 3 2" xfId="24019" xr:uid="{6EF402B9-F5ED-40E1-A45B-2F13ACF9AE05}"/>
    <cellStyle name="40% - Énfasis2 14 2 2 2 4" xfId="24020" xr:uid="{33414E16-9FE5-499C-8BF0-5B46B285E7D2}"/>
    <cellStyle name="40% - Énfasis2 14 2 2 3" xfId="24021" xr:uid="{00C238DE-D04A-418D-94F2-0CC65D9032B6}"/>
    <cellStyle name="40% - Énfasis2 14 2 2 3 2" xfId="24022" xr:uid="{5C3FF62F-FBAB-491D-8DE8-3D23F84272E9}"/>
    <cellStyle name="40% - Énfasis2 14 2 2 3 2 2" xfId="24023" xr:uid="{90A2689A-97A3-46C7-9BA2-D68D38126410}"/>
    <cellStyle name="40% - Énfasis2 14 2 2 3 3" xfId="24024" xr:uid="{00B0AB70-14EC-4FDC-8FB0-EAB3BA76F2F4}"/>
    <cellStyle name="40% - Énfasis2 14 2 2 4" xfId="24025" xr:uid="{5AC9CFAD-4924-4BBF-92CA-DDCB98A710BB}"/>
    <cellStyle name="40% - Énfasis2 14 2 2 4 2" xfId="24026" xr:uid="{EDB100C6-62F8-4BF7-9430-A122609B49B8}"/>
    <cellStyle name="40% - Énfasis2 14 2 2 5" xfId="24027" xr:uid="{66EF3C28-7240-46EF-A492-0FE444A894F7}"/>
    <cellStyle name="40% - Énfasis2 14 2 3" xfId="24028" xr:uid="{12E4A32D-6827-42E3-B735-0DB75DBE06CE}"/>
    <cellStyle name="40% - Énfasis2 14 2 3 2" xfId="24029" xr:uid="{B4FC099D-F4CA-49D3-BC2E-6B9020BB592B}"/>
    <cellStyle name="40% - Énfasis2 14 2 3 2 2" xfId="24030" xr:uid="{ABBC1DAE-CAD4-47E2-9E8E-ECEAE587E755}"/>
    <cellStyle name="40% - Énfasis2 14 2 3 2 2 2" xfId="24031" xr:uid="{19DF769C-53DE-4A96-889B-9CE05C6E4296}"/>
    <cellStyle name="40% - Énfasis2 14 2 3 2 3" xfId="24032" xr:uid="{AA884F03-AD76-403B-939D-20151F181E4C}"/>
    <cellStyle name="40% - Énfasis2 14 2 3 3" xfId="24033" xr:uid="{241DA4FA-7B73-49F7-AEEA-1A712DA65F6B}"/>
    <cellStyle name="40% - Énfasis2 14 2 3 3 2" xfId="24034" xr:uid="{A094CC9C-D8A0-48C6-860A-DF441BF4A66A}"/>
    <cellStyle name="40% - Énfasis2 14 2 3 4" xfId="24035" xr:uid="{31C8C8E7-8BD3-4A74-8EC8-3879BCE090B4}"/>
    <cellStyle name="40% - Énfasis2 14 2 4" xfId="24036" xr:uid="{427EEAD0-A84F-4BE3-9A6A-6AF0F32C9902}"/>
    <cellStyle name="40% - Énfasis2 14 2 4 2" xfId="24037" xr:uid="{33B0B6C6-E42A-4C87-9618-66AC239311C9}"/>
    <cellStyle name="40% - Énfasis2 14 2 4 2 2" xfId="24038" xr:uid="{41070D8A-2716-4002-ACC1-63BF9043DE29}"/>
    <cellStyle name="40% - Énfasis2 14 2 4 3" xfId="24039" xr:uid="{D0D72ECD-E2E0-4EFB-95EB-5BE9B92B5161}"/>
    <cellStyle name="40% - Énfasis2 14 2 5" xfId="24040" xr:uid="{10393FD1-8067-49E0-B1D8-16141B0CC08E}"/>
    <cellStyle name="40% - Énfasis2 14 2 5 2" xfId="24041" xr:uid="{41C43AC1-09BF-4EA7-92E0-32E086D80598}"/>
    <cellStyle name="40% - Énfasis2 14 2 6" xfId="24042" xr:uid="{D997149A-2491-4D75-A593-5908F3A0ACF3}"/>
    <cellStyle name="40% - Énfasis2 14 3" xfId="24043" xr:uid="{8CE76A6C-96B5-4A1A-9DB5-9FF40F5CD58C}"/>
    <cellStyle name="40% - Énfasis2 14 3 2" xfId="24044" xr:uid="{1C6B03A7-51D3-4EC5-87E1-3A473F6CABA7}"/>
    <cellStyle name="40% - Énfasis2 14 3 2 2" xfId="24045" xr:uid="{DCBA0FAA-B41F-43B2-9DA0-2E206B6EA230}"/>
    <cellStyle name="40% - Énfasis2 14 3 2 2 2" xfId="24046" xr:uid="{0A7B4189-B3D5-49E7-BF94-9647599274BA}"/>
    <cellStyle name="40% - Énfasis2 14 3 2 2 2 2" xfId="24047" xr:uid="{59F872D1-8D60-4FE3-ADCF-1D23DFF2CE08}"/>
    <cellStyle name="40% - Énfasis2 14 3 2 2 3" xfId="24048" xr:uid="{E7E84271-C413-4621-B591-E9CF647C7A6B}"/>
    <cellStyle name="40% - Énfasis2 14 3 2 3" xfId="24049" xr:uid="{5AA34867-F180-4690-8910-27F8B0CCCBC6}"/>
    <cellStyle name="40% - Énfasis2 14 3 2 3 2" xfId="24050" xr:uid="{775CF15E-B2BD-40C2-9247-910FEFC0C271}"/>
    <cellStyle name="40% - Énfasis2 14 3 2 4" xfId="24051" xr:uid="{13DD43FF-6A1A-440F-BABD-34174B757656}"/>
    <cellStyle name="40% - Énfasis2 14 3 3" xfId="24052" xr:uid="{A7382B63-1745-4594-B1C9-F83D58F96244}"/>
    <cellStyle name="40% - Énfasis2 14 3 3 2" xfId="24053" xr:uid="{F89E9B87-DECE-4FB4-975D-F725944BFEF8}"/>
    <cellStyle name="40% - Énfasis2 14 3 3 2 2" xfId="24054" xr:uid="{C3DDA612-4C25-47AA-8418-CCCB8076C8B4}"/>
    <cellStyle name="40% - Énfasis2 14 3 3 3" xfId="24055" xr:uid="{2CE11EC3-A495-4F65-9DEC-3C93E2ECF68B}"/>
    <cellStyle name="40% - Énfasis2 14 3 4" xfId="24056" xr:uid="{BECB2F25-4767-4C32-BB5B-FC3D5E80A3E3}"/>
    <cellStyle name="40% - Énfasis2 14 3 4 2" xfId="24057" xr:uid="{11FF3D2D-3772-4D38-8FAF-0AD8AB164781}"/>
    <cellStyle name="40% - Énfasis2 14 3 5" xfId="24058" xr:uid="{31B3E4AA-14AC-4304-97B0-6E42044F3784}"/>
    <cellStyle name="40% - Énfasis2 14 4" xfId="24059" xr:uid="{F6D66F78-8524-4F22-A638-07640B899A5A}"/>
    <cellStyle name="40% - Énfasis2 14 4 2" xfId="24060" xr:uid="{DB56C644-5EDB-40F1-9B56-784F14F14E3E}"/>
    <cellStyle name="40% - Énfasis2 14 4 2 2" xfId="24061" xr:uid="{16974D4E-9C7B-4F2F-BEFF-0330BD5BF844}"/>
    <cellStyle name="40% - Énfasis2 14 4 2 2 2" xfId="24062" xr:uid="{8631A137-469B-4672-8DB5-94D185F45B02}"/>
    <cellStyle name="40% - Énfasis2 14 4 2 3" xfId="24063" xr:uid="{07D8B92A-A98B-4AAA-B471-8F05D8DAFD9B}"/>
    <cellStyle name="40% - Énfasis2 14 4 3" xfId="24064" xr:uid="{18E705D5-61A2-4D14-B293-BAF77447158F}"/>
    <cellStyle name="40% - Énfasis2 14 4 3 2" xfId="24065" xr:uid="{3DE790B1-9B97-453B-BBAA-D67E5DF0BD1F}"/>
    <cellStyle name="40% - Énfasis2 14 4 4" xfId="24066" xr:uid="{37CA0EF1-7AD9-4419-B29A-8DE2F3DD32A7}"/>
    <cellStyle name="40% - Énfasis2 14 5" xfId="24067" xr:uid="{F3E3907D-6EBF-41B1-8648-9955BE08A10D}"/>
    <cellStyle name="40% - Énfasis2 14 5 2" xfId="24068" xr:uid="{29379975-9B30-4580-BF70-D23F66255184}"/>
    <cellStyle name="40% - Énfasis2 14 5 2 2" xfId="24069" xr:uid="{B74CCB22-DDF9-4D2C-9E51-652C4768FC86}"/>
    <cellStyle name="40% - Énfasis2 14 5 3" xfId="24070" xr:uid="{37553730-0FBB-4115-93B0-B00FA9C8909B}"/>
    <cellStyle name="40% - Énfasis2 14 6" xfId="24071" xr:uid="{7DCE3472-5A09-4DEA-A4CF-0C9FE543DCFF}"/>
    <cellStyle name="40% - Énfasis2 14 6 2" xfId="24072" xr:uid="{A4CFD21E-5D17-46CF-8A1F-4353DF82EBEC}"/>
    <cellStyle name="40% - Énfasis2 14 7" xfId="24073" xr:uid="{7833FF34-0BE2-4038-B106-322568BD7AE8}"/>
    <cellStyle name="40% - Énfasis2 15" xfId="24074" xr:uid="{49F77F08-08C9-47CF-9F20-D3CE177AA7E3}"/>
    <cellStyle name="40% - Énfasis2 15 2" xfId="24075" xr:uid="{CB620A0A-D2C3-4B6B-9D79-5777487C5DBD}"/>
    <cellStyle name="40% - Énfasis2 15 2 2" xfId="24076" xr:uid="{4C4C4F64-0F0F-46AB-94B6-7E26BA16EE88}"/>
    <cellStyle name="40% - Énfasis2 15 2 2 2" xfId="24077" xr:uid="{8369A527-A0CA-4CA0-9D49-FA3830DDD66F}"/>
    <cellStyle name="40% - Énfasis2 15 2 2 2 2" xfId="24078" xr:uid="{C1726A88-EAC4-41DF-9227-4F2F4A9B3CD4}"/>
    <cellStyle name="40% - Énfasis2 15 2 2 2 2 2" xfId="24079" xr:uid="{9598E466-8F74-439A-AB99-B5ED2D337E45}"/>
    <cellStyle name="40% - Énfasis2 15 2 2 2 2 2 2" xfId="24080" xr:uid="{17FB0911-08BF-4EB2-9A66-985869F709B5}"/>
    <cellStyle name="40% - Énfasis2 15 2 2 2 2 3" xfId="24081" xr:uid="{5C2D4E99-356D-4791-853E-A1C711AFAD42}"/>
    <cellStyle name="40% - Énfasis2 15 2 2 2 3" xfId="24082" xr:uid="{CE9735D6-2441-4081-83C5-F7D76A1D3265}"/>
    <cellStyle name="40% - Énfasis2 15 2 2 2 3 2" xfId="24083" xr:uid="{078DDD3F-565F-4DC5-A2BA-F4915F627AC1}"/>
    <cellStyle name="40% - Énfasis2 15 2 2 2 4" xfId="24084" xr:uid="{325EBE73-922D-4445-908F-4B4EB323970C}"/>
    <cellStyle name="40% - Énfasis2 15 2 2 3" xfId="24085" xr:uid="{AD6C8A86-73B3-4849-8265-E36E8BBE3EFA}"/>
    <cellStyle name="40% - Énfasis2 15 2 2 3 2" xfId="24086" xr:uid="{7F23D9C5-EBB6-4A1D-B153-19FACBB3C00D}"/>
    <cellStyle name="40% - Énfasis2 15 2 2 3 2 2" xfId="24087" xr:uid="{074A5756-755A-45DC-BA48-435A361F0D82}"/>
    <cellStyle name="40% - Énfasis2 15 2 2 3 3" xfId="24088" xr:uid="{CEC521C1-6EA0-4C14-8765-26E75B4DDF7F}"/>
    <cellStyle name="40% - Énfasis2 15 2 2 4" xfId="24089" xr:uid="{3A274737-FDA3-4C65-92D2-45321383A77B}"/>
    <cellStyle name="40% - Énfasis2 15 2 2 4 2" xfId="24090" xr:uid="{CE267662-1CCB-46CC-A057-F35B7B154883}"/>
    <cellStyle name="40% - Énfasis2 15 2 2 5" xfId="24091" xr:uid="{63EF9FB5-E0E9-43CC-B705-47BD62726A98}"/>
    <cellStyle name="40% - Énfasis2 15 2 3" xfId="24092" xr:uid="{F53FA5C1-D715-4C99-8CF2-584E97A68059}"/>
    <cellStyle name="40% - Énfasis2 15 2 3 2" xfId="24093" xr:uid="{39C11EEA-7C98-4CE3-B4B4-CD9A7C74F100}"/>
    <cellStyle name="40% - Énfasis2 15 2 3 2 2" xfId="24094" xr:uid="{69C08911-87DD-46DD-B880-9567BBA6FD28}"/>
    <cellStyle name="40% - Énfasis2 15 2 3 2 2 2" xfId="24095" xr:uid="{AA803650-F0CD-4D08-B1C7-B9B50AF31658}"/>
    <cellStyle name="40% - Énfasis2 15 2 3 2 3" xfId="24096" xr:uid="{19067B52-13DF-49CD-A5F8-9403EAF4E408}"/>
    <cellStyle name="40% - Énfasis2 15 2 3 3" xfId="24097" xr:uid="{849BDF11-CC32-4DCD-BC08-0D621D9D41A0}"/>
    <cellStyle name="40% - Énfasis2 15 2 3 3 2" xfId="24098" xr:uid="{4857AAB7-15C0-458E-8DDA-65EF96227276}"/>
    <cellStyle name="40% - Énfasis2 15 2 3 4" xfId="24099" xr:uid="{D9F61F82-0483-41BC-AED4-3920CD7CD6DD}"/>
    <cellStyle name="40% - Énfasis2 15 2 4" xfId="24100" xr:uid="{904324C8-5702-4D48-B07D-094309F19520}"/>
    <cellStyle name="40% - Énfasis2 15 2 4 2" xfId="24101" xr:uid="{D29AEFAE-B278-4449-872F-F3F0DDFE8B2F}"/>
    <cellStyle name="40% - Énfasis2 15 2 4 2 2" xfId="24102" xr:uid="{365211C3-D85E-46ED-8ECE-421DCA0E1CCB}"/>
    <cellStyle name="40% - Énfasis2 15 2 4 3" xfId="24103" xr:uid="{CBAFA44B-DA47-4D2D-B8AF-28DB2CF70116}"/>
    <cellStyle name="40% - Énfasis2 15 2 5" xfId="24104" xr:uid="{9AF3D6B8-BB01-4C3F-81FC-64D964740378}"/>
    <cellStyle name="40% - Énfasis2 15 2 5 2" xfId="24105" xr:uid="{85644FE2-093F-463E-B7FC-3035D9AD2994}"/>
    <cellStyle name="40% - Énfasis2 15 2 6" xfId="24106" xr:uid="{BC23678F-F545-4A13-BFBE-AE8A44A3CB32}"/>
    <cellStyle name="40% - Énfasis2 15 3" xfId="24107" xr:uid="{D4D2299C-FD89-4B05-AA3B-9301AD08C106}"/>
    <cellStyle name="40% - Énfasis2 15 3 2" xfId="24108" xr:uid="{72C49BC6-5C00-48C5-ACFA-F0D4E3ADE9C3}"/>
    <cellStyle name="40% - Énfasis2 15 3 2 2" xfId="24109" xr:uid="{D50EFC62-76B2-429F-A81B-0208CF3ABEBC}"/>
    <cellStyle name="40% - Énfasis2 15 3 2 2 2" xfId="24110" xr:uid="{03DEBE8A-CBC7-4D2C-AC91-0CE032A067EC}"/>
    <cellStyle name="40% - Énfasis2 15 3 2 2 2 2" xfId="24111" xr:uid="{FD6516B2-F29A-42E9-95D3-B679B21E67AE}"/>
    <cellStyle name="40% - Énfasis2 15 3 2 2 3" xfId="24112" xr:uid="{5EF0EEE0-3313-4C91-B765-069CFEBFC735}"/>
    <cellStyle name="40% - Énfasis2 15 3 2 3" xfId="24113" xr:uid="{B862CC80-53D5-4D5D-A832-FA8C9D7CBA48}"/>
    <cellStyle name="40% - Énfasis2 15 3 2 3 2" xfId="24114" xr:uid="{EE94C938-5A41-4A92-953A-82151DA774D4}"/>
    <cellStyle name="40% - Énfasis2 15 3 2 4" xfId="24115" xr:uid="{D9B61C0B-80BF-4908-945B-C675B8671822}"/>
    <cellStyle name="40% - Énfasis2 15 3 3" xfId="24116" xr:uid="{9816E5A3-66BF-47E5-A4BC-DEAA2F14CBEF}"/>
    <cellStyle name="40% - Énfasis2 15 3 3 2" xfId="24117" xr:uid="{15F7220A-E4C6-4495-B6BA-26376D10335E}"/>
    <cellStyle name="40% - Énfasis2 15 3 3 2 2" xfId="24118" xr:uid="{0B56AF59-333B-4A07-9381-FE5DD7DDA56F}"/>
    <cellStyle name="40% - Énfasis2 15 3 3 3" xfId="24119" xr:uid="{29E93375-7EC9-42A5-8FB0-966912D78AA7}"/>
    <cellStyle name="40% - Énfasis2 15 3 4" xfId="24120" xr:uid="{A3820EBD-1BB1-4149-A618-DE0CF6EE85B8}"/>
    <cellStyle name="40% - Énfasis2 15 3 4 2" xfId="24121" xr:uid="{BB946A0A-51C0-41E2-A547-382AAD004E14}"/>
    <cellStyle name="40% - Énfasis2 15 3 5" xfId="24122" xr:uid="{96A06B56-2F52-4EF2-817C-B6DAF1364A00}"/>
    <cellStyle name="40% - Énfasis2 15 4" xfId="24123" xr:uid="{42D8E138-1470-4EA5-8DA8-01AC6A592C68}"/>
    <cellStyle name="40% - Énfasis2 15 4 2" xfId="24124" xr:uid="{622F9C35-FCCA-422E-A4DF-D70D5FDF80C4}"/>
    <cellStyle name="40% - Énfasis2 15 4 2 2" xfId="24125" xr:uid="{C6EAAF4C-0DE2-4CC0-A473-04CCEA8E5A30}"/>
    <cellStyle name="40% - Énfasis2 15 4 2 2 2" xfId="24126" xr:uid="{995B48D4-75A4-47A3-984D-353C18C0BADB}"/>
    <cellStyle name="40% - Énfasis2 15 4 2 3" xfId="24127" xr:uid="{392B8001-4375-43A6-A642-4C197346791C}"/>
    <cellStyle name="40% - Énfasis2 15 4 3" xfId="24128" xr:uid="{36BCF824-C57D-4A18-BD93-007F12FD9DB2}"/>
    <cellStyle name="40% - Énfasis2 15 4 3 2" xfId="24129" xr:uid="{44ADD09C-0082-4DED-8942-6017622A5C88}"/>
    <cellStyle name="40% - Énfasis2 15 4 4" xfId="24130" xr:uid="{EC17C99C-20DE-4A2C-96CA-525E0D1E467D}"/>
    <cellStyle name="40% - Énfasis2 15 5" xfId="24131" xr:uid="{DA3C2B4F-48CA-45ED-8913-864BA06F5684}"/>
    <cellStyle name="40% - Énfasis2 15 5 2" xfId="24132" xr:uid="{4F5EBAC5-696E-47A4-B658-6422ECF66062}"/>
    <cellStyle name="40% - Énfasis2 15 5 2 2" xfId="24133" xr:uid="{331CC78F-5395-4CB0-B2A7-76A0400C3640}"/>
    <cellStyle name="40% - Énfasis2 15 5 3" xfId="24134" xr:uid="{A626E291-BB17-4EAB-8325-2D2F960F7527}"/>
    <cellStyle name="40% - Énfasis2 15 6" xfId="24135" xr:uid="{EABC8A64-B63F-445E-9DCC-47F9C02535C8}"/>
    <cellStyle name="40% - Énfasis2 15 6 2" xfId="24136" xr:uid="{4E3C4DBD-F108-4F79-94AF-5247B2F73402}"/>
    <cellStyle name="40% - Énfasis2 15 7" xfId="24137" xr:uid="{7F9E09E7-B7C5-42D3-BE2E-CC5AFA51D0CE}"/>
    <cellStyle name="40% - Énfasis2 16" xfId="24138" xr:uid="{FC7E9D95-EF69-4AF6-ADC8-83FF7FD63EBF}"/>
    <cellStyle name="40% - Énfasis2 16 2" xfId="24139" xr:uid="{11CEB339-3501-435D-893C-639414B366D8}"/>
    <cellStyle name="40% - Énfasis2 16 2 2" xfId="24140" xr:uid="{CA2AAD5A-DF2B-4346-9919-276E173F2F0E}"/>
    <cellStyle name="40% - Énfasis2 16 2 2 2" xfId="24141" xr:uid="{93827A34-AA38-4E19-8ED0-CD9627595D1B}"/>
    <cellStyle name="40% - Énfasis2 16 2 2 2 2" xfId="24142" xr:uid="{3E5D6D89-E3DB-41B5-9986-B827881C7DAE}"/>
    <cellStyle name="40% - Énfasis2 16 2 2 2 2 2" xfId="24143" xr:uid="{5C26AD27-929D-420B-8146-E3E6DA2467EB}"/>
    <cellStyle name="40% - Énfasis2 16 2 2 2 2 2 2" xfId="24144" xr:uid="{7303B1A5-121A-48EB-8A3C-5EE4AE585D00}"/>
    <cellStyle name="40% - Énfasis2 16 2 2 2 2 3" xfId="24145" xr:uid="{DA102053-F55F-4FB8-99A0-D673C7C7E2C5}"/>
    <cellStyle name="40% - Énfasis2 16 2 2 2 3" xfId="24146" xr:uid="{CA02A12D-2B00-4A30-907E-FE9EF7D6A680}"/>
    <cellStyle name="40% - Énfasis2 16 2 2 2 3 2" xfId="24147" xr:uid="{971541D5-C006-4039-B50C-F8199583FE4D}"/>
    <cellStyle name="40% - Énfasis2 16 2 2 2 4" xfId="24148" xr:uid="{D8693AC5-B2C0-4A93-8D2A-D56890681010}"/>
    <cellStyle name="40% - Énfasis2 16 2 2 3" xfId="24149" xr:uid="{E2540219-1A4C-4C26-85F2-70D5D143E459}"/>
    <cellStyle name="40% - Énfasis2 16 2 2 3 2" xfId="24150" xr:uid="{EEE7A175-EAD6-4CE9-9AFF-9A400CCCBF22}"/>
    <cellStyle name="40% - Énfasis2 16 2 2 3 2 2" xfId="24151" xr:uid="{2E176943-DB1A-4DB4-AC91-83541B944BBD}"/>
    <cellStyle name="40% - Énfasis2 16 2 2 3 3" xfId="24152" xr:uid="{F869A492-7BDD-42BA-BB77-B8B114077C93}"/>
    <cellStyle name="40% - Énfasis2 16 2 2 4" xfId="24153" xr:uid="{7B1822E1-0D9D-4212-BE66-3C43ECBB49FC}"/>
    <cellStyle name="40% - Énfasis2 16 2 2 4 2" xfId="24154" xr:uid="{9FD0B062-12DC-414B-92BB-3CE74A317163}"/>
    <cellStyle name="40% - Énfasis2 16 2 2 5" xfId="24155" xr:uid="{0A092334-0ED1-4661-89A4-214936C166B4}"/>
    <cellStyle name="40% - Énfasis2 16 2 3" xfId="24156" xr:uid="{E308A901-8A23-4F53-9DDB-F6728B87BE81}"/>
    <cellStyle name="40% - Énfasis2 16 2 3 2" xfId="24157" xr:uid="{D33DEF3C-EE9C-42EC-9F1F-40E3977B1B0F}"/>
    <cellStyle name="40% - Énfasis2 16 2 3 2 2" xfId="24158" xr:uid="{9528486D-92E8-48AD-AC69-2EA9493A3D70}"/>
    <cellStyle name="40% - Énfasis2 16 2 3 2 2 2" xfId="24159" xr:uid="{C0F374A7-4739-403A-8697-DB2F00439D76}"/>
    <cellStyle name="40% - Énfasis2 16 2 3 2 3" xfId="24160" xr:uid="{9BF67701-330C-43B7-88B8-C4EF1A6CF294}"/>
    <cellStyle name="40% - Énfasis2 16 2 3 3" xfId="24161" xr:uid="{5170DB08-808B-4A93-A514-74F899774F40}"/>
    <cellStyle name="40% - Énfasis2 16 2 3 3 2" xfId="24162" xr:uid="{586B0410-D4FF-411B-B785-3256E0E5A7BB}"/>
    <cellStyle name="40% - Énfasis2 16 2 3 4" xfId="24163" xr:uid="{4512A051-C900-421C-83C4-92126B629A22}"/>
    <cellStyle name="40% - Énfasis2 16 2 4" xfId="24164" xr:uid="{6592EA03-A818-4B06-B780-1CD2EB8A7583}"/>
    <cellStyle name="40% - Énfasis2 16 2 4 2" xfId="24165" xr:uid="{96DFA038-1460-439E-9583-2762A6ADA7EB}"/>
    <cellStyle name="40% - Énfasis2 16 2 4 2 2" xfId="24166" xr:uid="{F59B4154-1733-4106-ABDB-A6A75F04E72E}"/>
    <cellStyle name="40% - Énfasis2 16 2 4 3" xfId="24167" xr:uid="{20D90CAD-A23A-465B-88D7-3C23AAEAA6B1}"/>
    <cellStyle name="40% - Énfasis2 16 2 5" xfId="24168" xr:uid="{C6D4499B-6E10-4572-81C2-EDA880487686}"/>
    <cellStyle name="40% - Énfasis2 16 2 5 2" xfId="24169" xr:uid="{0F787D19-A9F9-4A1C-8AA0-F34EEE5204E4}"/>
    <cellStyle name="40% - Énfasis2 16 2 6" xfId="24170" xr:uid="{392DE089-90C8-416C-BD0A-FFCBFD1619A1}"/>
    <cellStyle name="40% - Énfasis2 16 3" xfId="24171" xr:uid="{22A5A656-B6BD-416F-BF80-E69AD839CDBA}"/>
    <cellStyle name="40% - Énfasis2 16 3 2" xfId="24172" xr:uid="{72CD0600-B31E-4336-8420-6D2512553EE5}"/>
    <cellStyle name="40% - Énfasis2 16 3 2 2" xfId="24173" xr:uid="{622F2271-26FD-4233-9B71-EE67A305F27D}"/>
    <cellStyle name="40% - Énfasis2 16 3 2 2 2" xfId="24174" xr:uid="{6221B1CC-B8B5-4E16-9FD3-FCE3DCAA2122}"/>
    <cellStyle name="40% - Énfasis2 16 3 2 2 2 2" xfId="24175" xr:uid="{244528AD-5683-4625-BFCE-4D18EF9A2292}"/>
    <cellStyle name="40% - Énfasis2 16 3 2 2 3" xfId="24176" xr:uid="{3FF02167-B291-441E-AF2D-0D70B01EBEDC}"/>
    <cellStyle name="40% - Énfasis2 16 3 2 3" xfId="24177" xr:uid="{D336D83C-95EE-474B-B4E1-ECD040B73D04}"/>
    <cellStyle name="40% - Énfasis2 16 3 2 3 2" xfId="24178" xr:uid="{8B66AA07-FEA4-4B58-87BD-F003E887E9A5}"/>
    <cellStyle name="40% - Énfasis2 16 3 2 4" xfId="24179" xr:uid="{696CD425-C0C2-4988-9F7F-740ABDF09E4A}"/>
    <cellStyle name="40% - Énfasis2 16 3 3" xfId="24180" xr:uid="{FBAF8A84-DE7F-48D6-9363-39C628FA0A74}"/>
    <cellStyle name="40% - Énfasis2 16 3 3 2" xfId="24181" xr:uid="{F3A645AB-D06D-4316-B3ED-1F45876CB402}"/>
    <cellStyle name="40% - Énfasis2 16 3 3 2 2" xfId="24182" xr:uid="{7B06E6A2-651F-48A2-B34F-BD9620CCB09E}"/>
    <cellStyle name="40% - Énfasis2 16 3 3 3" xfId="24183" xr:uid="{7B3C6DB1-E867-4BAC-B408-3D1603EC6F85}"/>
    <cellStyle name="40% - Énfasis2 16 3 4" xfId="24184" xr:uid="{8100A0E2-BEAE-43A0-AB0C-31721D6DFE49}"/>
    <cellStyle name="40% - Énfasis2 16 3 4 2" xfId="24185" xr:uid="{1EEEFD8C-6CA2-4124-B86E-DF671F2DB6D6}"/>
    <cellStyle name="40% - Énfasis2 16 3 5" xfId="24186" xr:uid="{DA82CC88-C6CB-4188-A076-37DC104AA6F6}"/>
    <cellStyle name="40% - Énfasis2 16 4" xfId="24187" xr:uid="{B485625F-D3CC-4979-B7DB-BD48A86D549D}"/>
    <cellStyle name="40% - Énfasis2 16 4 2" xfId="24188" xr:uid="{8C488E24-C7C6-43A9-8D51-CB81537B3F39}"/>
    <cellStyle name="40% - Énfasis2 16 4 2 2" xfId="24189" xr:uid="{F214CEF1-D29E-4B32-B8D3-5611EC44C6F4}"/>
    <cellStyle name="40% - Énfasis2 16 4 2 2 2" xfId="24190" xr:uid="{CF537788-1691-45BC-93F1-35AB046B05F0}"/>
    <cellStyle name="40% - Énfasis2 16 4 2 3" xfId="24191" xr:uid="{F0BB7804-8135-4930-AA2E-48EAEB5BA10F}"/>
    <cellStyle name="40% - Énfasis2 16 4 3" xfId="24192" xr:uid="{25BC2AD1-11A8-4E82-B8BC-88F9AAF6BCB7}"/>
    <cellStyle name="40% - Énfasis2 16 4 3 2" xfId="24193" xr:uid="{B88A6A05-EE94-4A44-B636-8A8FAA837B97}"/>
    <cellStyle name="40% - Énfasis2 16 4 4" xfId="24194" xr:uid="{1F51179B-9E03-4E70-AB2A-146D9C6AA7BD}"/>
    <cellStyle name="40% - Énfasis2 16 5" xfId="24195" xr:uid="{92AEF360-C0F3-478C-8BE0-E9F014864F92}"/>
    <cellStyle name="40% - Énfasis2 16 5 2" xfId="24196" xr:uid="{990657B1-B836-440E-84EB-0C9B2B6D7F5E}"/>
    <cellStyle name="40% - Énfasis2 16 5 2 2" xfId="24197" xr:uid="{A7DB54D2-87A8-4DA5-AC3A-459A57144B60}"/>
    <cellStyle name="40% - Énfasis2 16 5 3" xfId="24198" xr:uid="{2B4EB163-726D-4C3E-81F7-F8CC4D97BD85}"/>
    <cellStyle name="40% - Énfasis2 16 6" xfId="24199" xr:uid="{E582C66D-E100-4EB4-B9EC-EB11ABCA4320}"/>
    <cellStyle name="40% - Énfasis2 16 6 2" xfId="24200" xr:uid="{28C1CC59-6A2E-484B-AE20-763C5FD84083}"/>
    <cellStyle name="40% - Énfasis2 16 7" xfId="24201" xr:uid="{C319C2B4-31DC-4D0A-9129-F4C9C72DDF56}"/>
    <cellStyle name="40% - Énfasis2 17" xfId="24202" xr:uid="{29E1B92B-C2C1-42B7-8444-41CE451AB98D}"/>
    <cellStyle name="40% - Énfasis2 17 2" xfId="24203" xr:uid="{68B44CF1-EA17-42F8-9C6A-D8BCD22A1A01}"/>
    <cellStyle name="40% - Énfasis2 17 2 2" xfId="24204" xr:uid="{40FBD58A-21EC-41FB-BD77-E3AB602E75CE}"/>
    <cellStyle name="40% - Énfasis2 17 2 2 2" xfId="24205" xr:uid="{1A3F92B0-88B6-4110-A0B6-6A8EC2796DFF}"/>
    <cellStyle name="40% - Énfasis2 17 2 2 2 2" xfId="24206" xr:uid="{CBE17012-A078-419B-86A9-151C5AC6C4F6}"/>
    <cellStyle name="40% - Énfasis2 17 2 2 2 2 2" xfId="24207" xr:uid="{B47DFB69-8F96-4110-A90F-0B5E69F3D554}"/>
    <cellStyle name="40% - Énfasis2 17 2 2 2 2 2 2" xfId="24208" xr:uid="{B9419947-9045-468A-811C-7A9C5989968C}"/>
    <cellStyle name="40% - Énfasis2 17 2 2 2 2 3" xfId="24209" xr:uid="{B9DD43C1-F2E0-447C-9B77-8697228FA016}"/>
    <cellStyle name="40% - Énfasis2 17 2 2 2 3" xfId="24210" xr:uid="{6B412C77-234F-40DA-90C9-0ACB5E09FF62}"/>
    <cellStyle name="40% - Énfasis2 17 2 2 2 3 2" xfId="24211" xr:uid="{2B220CC6-81D1-4DA8-A6CF-E8F16646CAAF}"/>
    <cellStyle name="40% - Énfasis2 17 2 2 2 4" xfId="24212" xr:uid="{7EA93C8A-EE55-40BF-904A-E2DA494CFFB7}"/>
    <cellStyle name="40% - Énfasis2 17 2 2 3" xfId="24213" xr:uid="{078F606C-B7B7-4251-8153-AD396413BAC3}"/>
    <cellStyle name="40% - Énfasis2 17 2 2 3 2" xfId="24214" xr:uid="{96270277-C988-4097-A2AB-4D96B5CC1C97}"/>
    <cellStyle name="40% - Énfasis2 17 2 2 3 2 2" xfId="24215" xr:uid="{CFD37BF5-C8C7-42DE-A337-C257AC32073A}"/>
    <cellStyle name="40% - Énfasis2 17 2 2 3 3" xfId="24216" xr:uid="{A9FC2625-1278-487B-A57E-F31F6952BE02}"/>
    <cellStyle name="40% - Énfasis2 17 2 2 4" xfId="24217" xr:uid="{69D59FE5-F174-4876-9243-64504BD721FB}"/>
    <cellStyle name="40% - Énfasis2 17 2 2 4 2" xfId="24218" xr:uid="{56119994-E61A-45C9-B530-8A53CC2EE965}"/>
    <cellStyle name="40% - Énfasis2 17 2 2 5" xfId="24219" xr:uid="{AAF4C861-CFFC-4D3D-86C3-34246538254D}"/>
    <cellStyle name="40% - Énfasis2 17 2 3" xfId="24220" xr:uid="{E98BD300-1839-4FBF-91B1-9ACFDBD46906}"/>
    <cellStyle name="40% - Énfasis2 17 2 3 2" xfId="24221" xr:uid="{B7BC8060-699C-477D-A758-21205BAD23CC}"/>
    <cellStyle name="40% - Énfasis2 17 2 3 2 2" xfId="24222" xr:uid="{AF2FDC04-FD3C-4B2D-8E44-A723094CB187}"/>
    <cellStyle name="40% - Énfasis2 17 2 3 2 2 2" xfId="24223" xr:uid="{4CDC7CD8-2358-4BEE-87B3-507EEFAEFE24}"/>
    <cellStyle name="40% - Énfasis2 17 2 3 2 3" xfId="24224" xr:uid="{C8C31E48-0734-456B-AEFD-9D9E493E34DB}"/>
    <cellStyle name="40% - Énfasis2 17 2 3 3" xfId="24225" xr:uid="{75D7B154-7214-4777-8C3A-589C60D2D3FF}"/>
    <cellStyle name="40% - Énfasis2 17 2 3 3 2" xfId="24226" xr:uid="{159BE1B2-89C4-4FFC-8D3C-86CFCF932BA2}"/>
    <cellStyle name="40% - Énfasis2 17 2 3 4" xfId="24227" xr:uid="{7371772C-3389-4034-87BC-78038B322B38}"/>
    <cellStyle name="40% - Énfasis2 17 2 4" xfId="24228" xr:uid="{6732D540-A2DC-491B-BFDA-17A7D1B94A93}"/>
    <cellStyle name="40% - Énfasis2 17 2 4 2" xfId="24229" xr:uid="{90E3A6B6-D711-4D01-B792-6B74A083F753}"/>
    <cellStyle name="40% - Énfasis2 17 2 4 2 2" xfId="24230" xr:uid="{6288BE4B-9868-4CE3-ACD5-85FB93340062}"/>
    <cellStyle name="40% - Énfasis2 17 2 4 3" xfId="24231" xr:uid="{BA5C6535-09B3-4B68-98BE-74203F2BE857}"/>
    <cellStyle name="40% - Énfasis2 17 2 5" xfId="24232" xr:uid="{B25716CF-FB0E-4D1A-9B87-3B76801BB932}"/>
    <cellStyle name="40% - Énfasis2 17 2 5 2" xfId="24233" xr:uid="{CB904895-E9F7-4E82-B3A9-B5885F071859}"/>
    <cellStyle name="40% - Énfasis2 17 2 6" xfId="24234" xr:uid="{EDF8D58D-D171-4670-AA6A-6633558E8A7C}"/>
    <cellStyle name="40% - Énfasis2 17 3" xfId="24235" xr:uid="{C767F98D-24CD-40EB-9246-BCEF09B6B7B7}"/>
    <cellStyle name="40% - Énfasis2 17 3 2" xfId="24236" xr:uid="{4D3D034E-AF01-43A4-BCFD-A70FE98EE044}"/>
    <cellStyle name="40% - Énfasis2 17 3 2 2" xfId="24237" xr:uid="{72170EA7-9D13-4D82-B658-A3BA53F2A069}"/>
    <cellStyle name="40% - Énfasis2 17 3 2 2 2" xfId="24238" xr:uid="{5B178271-C923-481F-9A3F-965445DE0DE6}"/>
    <cellStyle name="40% - Énfasis2 17 3 2 2 2 2" xfId="24239" xr:uid="{E1F58A48-3D6D-4A40-B77C-2337805E16DC}"/>
    <cellStyle name="40% - Énfasis2 17 3 2 2 3" xfId="24240" xr:uid="{93056225-9EEF-4FCC-9AD2-B5DCB83E3052}"/>
    <cellStyle name="40% - Énfasis2 17 3 2 3" xfId="24241" xr:uid="{E3CC145C-FB55-4501-9C02-0AA2CB6891A0}"/>
    <cellStyle name="40% - Énfasis2 17 3 2 3 2" xfId="24242" xr:uid="{5564659C-3022-4B5A-8FBF-51FA0890E955}"/>
    <cellStyle name="40% - Énfasis2 17 3 2 4" xfId="24243" xr:uid="{C4571710-DB1C-4106-B0ED-97B0D9593AD5}"/>
    <cellStyle name="40% - Énfasis2 17 3 3" xfId="24244" xr:uid="{FB32F1C5-AC50-4707-8CC7-5458D62C88D5}"/>
    <cellStyle name="40% - Énfasis2 17 3 3 2" xfId="24245" xr:uid="{DCD69541-F010-43DB-B273-5D40C3057462}"/>
    <cellStyle name="40% - Énfasis2 17 3 3 2 2" xfId="24246" xr:uid="{9E8E2C14-C200-4A79-83ED-FDA87B926A63}"/>
    <cellStyle name="40% - Énfasis2 17 3 3 3" xfId="24247" xr:uid="{1E681A1D-FA02-460B-BCFA-62EE514CCF79}"/>
    <cellStyle name="40% - Énfasis2 17 3 4" xfId="24248" xr:uid="{E31C13B6-A34F-48F4-A4E5-62C96CA560AE}"/>
    <cellStyle name="40% - Énfasis2 17 3 4 2" xfId="24249" xr:uid="{7E3BDB3E-FD1C-4D0B-A8CC-33C3FDC0EDF5}"/>
    <cellStyle name="40% - Énfasis2 17 3 5" xfId="24250" xr:uid="{7CA63E89-1EA6-4CFA-B764-43C0EE139081}"/>
    <cellStyle name="40% - Énfasis2 17 4" xfId="24251" xr:uid="{FB841187-9BC0-476E-8CD6-ACB71632B4DC}"/>
    <cellStyle name="40% - Énfasis2 17 4 2" xfId="24252" xr:uid="{0E28088F-AA74-409E-ADF0-24BD15E50639}"/>
    <cellStyle name="40% - Énfasis2 17 4 2 2" xfId="24253" xr:uid="{D618D70C-7A74-47C8-BEB7-757D46AD8E6E}"/>
    <cellStyle name="40% - Énfasis2 17 4 2 2 2" xfId="24254" xr:uid="{F25C8F50-B1F9-473C-8E73-D084D3B54610}"/>
    <cellStyle name="40% - Énfasis2 17 4 2 3" xfId="24255" xr:uid="{9843419B-47A0-4152-9180-9A538B74FBF6}"/>
    <cellStyle name="40% - Énfasis2 17 4 3" xfId="24256" xr:uid="{A74B6239-043A-43E8-8741-17299D2EDFD3}"/>
    <cellStyle name="40% - Énfasis2 17 4 3 2" xfId="24257" xr:uid="{5D4AE967-E8D6-4FD3-B5DB-51CDE0C6BB65}"/>
    <cellStyle name="40% - Énfasis2 17 4 4" xfId="24258" xr:uid="{DBAB55C6-D5B3-4D5C-8533-517CB1C74406}"/>
    <cellStyle name="40% - Énfasis2 17 5" xfId="24259" xr:uid="{F6CC7B2F-236D-413A-887F-1BE5E4D62739}"/>
    <cellStyle name="40% - Énfasis2 17 5 2" xfId="24260" xr:uid="{D02739A4-9C8C-4A8C-8AB8-C6EA6509B824}"/>
    <cellStyle name="40% - Énfasis2 17 5 2 2" xfId="24261" xr:uid="{FBF6416D-5F9A-4557-98F2-7C8084BB917A}"/>
    <cellStyle name="40% - Énfasis2 17 5 3" xfId="24262" xr:uid="{C203ED11-1EBE-4902-92C5-DCF1B76E684F}"/>
    <cellStyle name="40% - Énfasis2 17 6" xfId="24263" xr:uid="{315AC81B-C973-48A2-BBF0-FA70AA01FB6D}"/>
    <cellStyle name="40% - Énfasis2 17 6 2" xfId="24264" xr:uid="{6CB0ECB7-48A5-4978-8EFB-7843D6C10B56}"/>
    <cellStyle name="40% - Énfasis2 17 7" xfId="24265" xr:uid="{BB2B5906-69C1-4AD0-89DF-D12C7AB705DA}"/>
    <cellStyle name="40% - Énfasis2 18" xfId="24266" xr:uid="{7680DAE8-F646-4730-BC1C-545ED1384F89}"/>
    <cellStyle name="40% - Énfasis2 18 2" xfId="24267" xr:uid="{BE956ECD-737D-4126-B010-905B5E05290F}"/>
    <cellStyle name="40% - Énfasis2 18 2 2" xfId="24268" xr:uid="{CAB56609-DBA1-4996-9FAB-7BCF16021795}"/>
    <cellStyle name="40% - Énfasis2 18 2 2 2" xfId="24269" xr:uid="{4BA04637-9AF0-4674-833D-005F5FA7ACB5}"/>
    <cellStyle name="40% - Énfasis2 18 2 2 2 2" xfId="24270" xr:uid="{ECD0E3B2-FBA3-4CBF-8A46-2A534297428C}"/>
    <cellStyle name="40% - Énfasis2 18 2 2 2 2 2" xfId="24271" xr:uid="{56EB635A-C1AA-4F64-B55A-270AE204F837}"/>
    <cellStyle name="40% - Énfasis2 18 2 2 2 3" xfId="24272" xr:uid="{89CC8AAE-4305-4F11-AE8E-BB908EEA564C}"/>
    <cellStyle name="40% - Énfasis2 18 2 2 3" xfId="24273" xr:uid="{CBD748EE-14D2-43EF-9784-BDC40995A614}"/>
    <cellStyle name="40% - Énfasis2 18 2 2 3 2" xfId="24274" xr:uid="{58335DEB-247E-4B81-8845-80EAF9836281}"/>
    <cellStyle name="40% - Énfasis2 18 2 2 4" xfId="24275" xr:uid="{4D7530F3-FA83-47A4-ABDE-89CA0B814DA3}"/>
    <cellStyle name="40% - Énfasis2 18 2 3" xfId="24276" xr:uid="{666EDC73-F0B3-4897-A611-FD59380E1AFE}"/>
    <cellStyle name="40% - Énfasis2 18 2 3 2" xfId="24277" xr:uid="{FED551FF-AB60-488B-A682-BEC0B6808AB1}"/>
    <cellStyle name="40% - Énfasis2 18 2 3 2 2" xfId="24278" xr:uid="{E0A55B83-44EB-4481-ACEB-C2D13ED06CCE}"/>
    <cellStyle name="40% - Énfasis2 18 2 3 3" xfId="24279" xr:uid="{239E9459-32D6-4F39-A55C-41BB8BD34D18}"/>
    <cellStyle name="40% - Énfasis2 18 2 4" xfId="24280" xr:uid="{6F3E885F-5CEC-4D3A-BDBC-168517033895}"/>
    <cellStyle name="40% - Énfasis2 18 2 4 2" xfId="24281" xr:uid="{79A97927-8B8B-44CF-BC7B-E6EF60D8FACA}"/>
    <cellStyle name="40% - Énfasis2 18 2 5" xfId="24282" xr:uid="{EECC2F87-189D-4056-A782-D43B22D0C531}"/>
    <cellStyle name="40% - Énfasis2 18 3" xfId="24283" xr:uid="{8B96C429-ABFA-4B19-9D25-BE36270CC99C}"/>
    <cellStyle name="40% - Énfasis2 18 3 2" xfId="24284" xr:uid="{7592956C-028F-41AC-9329-265700169B0A}"/>
    <cellStyle name="40% - Énfasis2 18 3 2 2" xfId="24285" xr:uid="{B0B9D8EA-8503-4AF3-AA5A-022B2E9EE82F}"/>
    <cellStyle name="40% - Énfasis2 18 3 2 2 2" xfId="24286" xr:uid="{FCBB9514-867B-4DAC-8A8B-0E17E01AEFF4}"/>
    <cellStyle name="40% - Énfasis2 18 3 2 3" xfId="24287" xr:uid="{DE026A43-DCE1-4166-AA49-738C48D1F4B0}"/>
    <cellStyle name="40% - Énfasis2 18 3 3" xfId="24288" xr:uid="{64C0F5A2-5792-43A1-8537-DB5C270499FF}"/>
    <cellStyle name="40% - Énfasis2 18 3 3 2" xfId="24289" xr:uid="{DA28D958-7CFB-44A7-9C21-768ABEBF4B00}"/>
    <cellStyle name="40% - Énfasis2 18 3 4" xfId="24290" xr:uid="{6426F2CA-D777-4580-B49F-9728517380A6}"/>
    <cellStyle name="40% - Énfasis2 18 4" xfId="24291" xr:uid="{DBF8DC17-604C-4ED4-9F5F-3C577BA1FDB9}"/>
    <cellStyle name="40% - Énfasis2 18 4 2" xfId="24292" xr:uid="{D3530757-379D-427A-B49D-EA4375E330AD}"/>
    <cellStyle name="40% - Énfasis2 18 4 2 2" xfId="24293" xr:uid="{2ED36196-FB33-4A00-96DB-F9D12CA7C1A9}"/>
    <cellStyle name="40% - Énfasis2 18 4 3" xfId="24294" xr:uid="{074747BC-7779-46D0-9B48-0B86BD0996DF}"/>
    <cellStyle name="40% - Énfasis2 18 5" xfId="24295" xr:uid="{97BA67B3-3257-434F-92AC-C13CDD1E4864}"/>
    <cellStyle name="40% - Énfasis2 18 5 2" xfId="24296" xr:uid="{13D861BF-DE15-46F4-B868-8064A18BC98B}"/>
    <cellStyle name="40% - Énfasis2 18 6" xfId="24297" xr:uid="{7BF604E8-6D8C-4470-9A5E-ECCB2FE31ADF}"/>
    <cellStyle name="40% - Énfasis2 19" xfId="24298" xr:uid="{EBC235A3-8C37-4ACF-A039-428DB294D519}"/>
    <cellStyle name="40% - Énfasis2 19 2" xfId="24299" xr:uid="{6EFD2A7C-1F41-4731-90FC-5D310F400512}"/>
    <cellStyle name="40% - Énfasis2 19 2 2" xfId="24300" xr:uid="{B0279306-4C72-4E63-BEB5-EF67362CD9EE}"/>
    <cellStyle name="40% - Énfasis2 19 2 2 2" xfId="24301" xr:uid="{742A938D-B50B-4767-A9F2-795376C8728B}"/>
    <cellStyle name="40% - Énfasis2 19 2 2 2 2" xfId="24302" xr:uid="{223D63EC-0D55-4DA0-8447-69F28AADE4A2}"/>
    <cellStyle name="40% - Énfasis2 19 2 2 3" xfId="24303" xr:uid="{63D8892B-FC9B-4CB2-A131-5242FB7EE54D}"/>
    <cellStyle name="40% - Énfasis2 19 2 3" xfId="24304" xr:uid="{FCCEB3EF-E3C8-4320-A9DA-2AD7FCB929C7}"/>
    <cellStyle name="40% - Énfasis2 19 2 3 2" xfId="24305" xr:uid="{1C6E4F5E-64D8-4C61-8CD0-575A12A37D99}"/>
    <cellStyle name="40% - Énfasis2 19 2 4" xfId="24306" xr:uid="{11D7685A-33C9-4106-90C5-0D92A72FD29C}"/>
    <cellStyle name="40% - Énfasis2 19 3" xfId="24307" xr:uid="{99D2C6A4-B5F9-493C-90A3-2C8E0A4AA198}"/>
    <cellStyle name="40% - Énfasis2 19 3 2" xfId="24308" xr:uid="{1BA08A49-655E-430B-ACD0-5C6A8ABE8AF9}"/>
    <cellStyle name="40% - Énfasis2 19 3 2 2" xfId="24309" xr:uid="{A5CB613F-72B5-4D43-A98A-A189E16058A4}"/>
    <cellStyle name="40% - Énfasis2 19 3 3" xfId="24310" xr:uid="{9B8E702F-BAC2-443C-8EBE-B796F0AC640A}"/>
    <cellStyle name="40% - Énfasis2 19 4" xfId="24311" xr:uid="{2C871C25-728F-41FA-A0E8-1747BDDC16B6}"/>
    <cellStyle name="40% - Énfasis2 19 4 2" xfId="24312" xr:uid="{1FFAFC94-6752-4275-AA5C-E1CFB08732E8}"/>
    <cellStyle name="40% - Énfasis2 19 5" xfId="24313" xr:uid="{DFFDB02E-9D30-4F56-B64C-516D706C0147}"/>
    <cellStyle name="40% - Énfasis2 2" xfId="22" xr:uid="{314B9631-9A8E-4D81-B431-19BC308C7D3E}"/>
    <cellStyle name="40% - Énfasis2 2 10" xfId="24315" xr:uid="{35C81CE6-D024-41FA-8C5E-0AA588D61A0D}"/>
    <cellStyle name="40% - Énfasis2 2 10 2" xfId="24316" xr:uid="{84B60743-2391-41F8-B63F-AE1617269572}"/>
    <cellStyle name="40% - Énfasis2 2 10 2 2" xfId="24317" xr:uid="{8CDD61DA-7C78-4E3B-A1B0-51DDA3224711}"/>
    <cellStyle name="40% - Énfasis2 2 10 2 2 2" xfId="24318" xr:uid="{F5DFCDBA-F1D6-4265-B7C7-CDCF9DC515C0}"/>
    <cellStyle name="40% - Énfasis2 2 10 2 2 2 2" xfId="24319" xr:uid="{914EEAF6-46B9-4455-B471-7A82FE6D9D0F}"/>
    <cellStyle name="40% - Énfasis2 2 10 2 2 2 2 2" xfId="24320" xr:uid="{92B72A5B-21D6-4CFA-849B-03D0341D266F}"/>
    <cellStyle name="40% - Énfasis2 2 10 2 2 2 2 2 2" xfId="24321" xr:uid="{80B4108B-6066-4D57-8C07-723CA94FEF1E}"/>
    <cellStyle name="40% - Énfasis2 2 10 2 2 2 2 3" xfId="24322" xr:uid="{C847475C-5A2B-4CE0-8411-8CBE9C7FFAD7}"/>
    <cellStyle name="40% - Énfasis2 2 10 2 2 2 3" xfId="24323" xr:uid="{57046D2B-E7CB-408A-9255-67415DEEA5D8}"/>
    <cellStyle name="40% - Énfasis2 2 10 2 2 2 3 2" xfId="24324" xr:uid="{04B30882-64A9-48C3-81F3-606DE39C174F}"/>
    <cellStyle name="40% - Énfasis2 2 10 2 2 2 4" xfId="24325" xr:uid="{E58E8DB3-0D7A-453C-B975-097A5008597E}"/>
    <cellStyle name="40% - Énfasis2 2 10 2 2 3" xfId="24326" xr:uid="{DDEC8110-45DF-45E6-97DE-8EE80E8238C6}"/>
    <cellStyle name="40% - Énfasis2 2 10 2 2 3 2" xfId="24327" xr:uid="{A0800103-2F77-4438-93E5-8062A743980C}"/>
    <cellStyle name="40% - Énfasis2 2 10 2 2 3 2 2" xfId="24328" xr:uid="{7A595409-332F-407C-BD25-062831F82CE3}"/>
    <cellStyle name="40% - Énfasis2 2 10 2 2 3 3" xfId="24329" xr:uid="{42D5E72B-1EEC-4C11-9A06-08A1A996B831}"/>
    <cellStyle name="40% - Énfasis2 2 10 2 2 4" xfId="24330" xr:uid="{44C20FBF-C34E-42CB-B239-81E90C5F0D38}"/>
    <cellStyle name="40% - Énfasis2 2 10 2 2 4 2" xfId="24331" xr:uid="{703D4AE5-AD20-428E-B0E1-7C19B3002041}"/>
    <cellStyle name="40% - Énfasis2 2 10 2 2 5" xfId="24332" xr:uid="{94D37DDD-E96C-4A86-8CEE-ECB06A88F53A}"/>
    <cellStyle name="40% - Énfasis2 2 10 2 3" xfId="24333" xr:uid="{6396676B-7B68-484F-8791-D3691565DF3A}"/>
    <cellStyle name="40% - Énfasis2 2 10 2 3 2" xfId="24334" xr:uid="{A95D9CC0-3355-4C16-BDED-012B493BA22C}"/>
    <cellStyle name="40% - Énfasis2 2 10 2 3 2 2" xfId="24335" xr:uid="{0D8466FC-BF5B-4583-8551-5062DDD7EB18}"/>
    <cellStyle name="40% - Énfasis2 2 10 2 3 2 2 2" xfId="24336" xr:uid="{D7676B7D-4903-454A-AA97-DDA287FE354A}"/>
    <cellStyle name="40% - Énfasis2 2 10 2 3 2 3" xfId="24337" xr:uid="{2BC648B5-1C04-42CC-A28D-6BF939872B03}"/>
    <cellStyle name="40% - Énfasis2 2 10 2 3 3" xfId="24338" xr:uid="{350633C1-3E23-4F89-82AA-FEA2AD8ED23D}"/>
    <cellStyle name="40% - Énfasis2 2 10 2 3 3 2" xfId="24339" xr:uid="{53773CE2-E813-42FE-AB8F-3CB31787B431}"/>
    <cellStyle name="40% - Énfasis2 2 10 2 3 4" xfId="24340" xr:uid="{C716DEE3-1A1B-4F58-955D-7DF86878248B}"/>
    <cellStyle name="40% - Énfasis2 2 10 2 4" xfId="24341" xr:uid="{9C0AEBEF-2B3B-48A1-96CC-6C17A78F1F46}"/>
    <cellStyle name="40% - Énfasis2 2 10 2 4 2" xfId="24342" xr:uid="{7FFF34ED-6808-42FA-976C-0F9CC18824C2}"/>
    <cellStyle name="40% - Énfasis2 2 10 2 4 2 2" xfId="24343" xr:uid="{87A822E1-EB63-4AF6-A639-40BF84B22A99}"/>
    <cellStyle name="40% - Énfasis2 2 10 2 4 3" xfId="24344" xr:uid="{0424D5FA-7752-47DA-ADF7-D5D6455B40E1}"/>
    <cellStyle name="40% - Énfasis2 2 10 2 5" xfId="24345" xr:uid="{29934381-C7CF-4061-9EAF-7ABFD740EC30}"/>
    <cellStyle name="40% - Énfasis2 2 10 2 5 2" xfId="24346" xr:uid="{4DE6DCAF-1AB3-49B3-92D9-02E52D246860}"/>
    <cellStyle name="40% - Énfasis2 2 10 2 6" xfId="24347" xr:uid="{9C0FD333-C875-4217-AF8E-AC024F201567}"/>
    <cellStyle name="40% - Énfasis2 2 10 3" xfId="24348" xr:uid="{B3101970-8A78-438D-87FB-0DF9A310B52F}"/>
    <cellStyle name="40% - Énfasis2 2 10 3 2" xfId="24349" xr:uid="{F08560FE-194F-465A-9AF6-709C2E5AA446}"/>
    <cellStyle name="40% - Énfasis2 2 10 3 2 2" xfId="24350" xr:uid="{F7FBFC2B-4781-46A4-851C-5F7CAAAA9C20}"/>
    <cellStyle name="40% - Énfasis2 2 10 3 2 2 2" xfId="24351" xr:uid="{646E23CC-1FB9-4D0D-8EA7-B2AC0242D310}"/>
    <cellStyle name="40% - Énfasis2 2 10 3 2 2 2 2" xfId="24352" xr:uid="{0A88B1F1-76C9-43C6-A6D5-2284C3480C75}"/>
    <cellStyle name="40% - Énfasis2 2 10 3 2 2 3" xfId="24353" xr:uid="{BBF3C900-4BDD-461A-8031-150584077855}"/>
    <cellStyle name="40% - Énfasis2 2 10 3 2 3" xfId="24354" xr:uid="{5D736806-606B-4EF1-984D-B6014F8728C4}"/>
    <cellStyle name="40% - Énfasis2 2 10 3 2 3 2" xfId="24355" xr:uid="{4FF1D549-03DA-4AE2-9E3B-DCA136B1D308}"/>
    <cellStyle name="40% - Énfasis2 2 10 3 2 4" xfId="24356" xr:uid="{EFFAF1B3-7E49-4989-A217-F4F5A969753C}"/>
    <cellStyle name="40% - Énfasis2 2 10 3 3" xfId="24357" xr:uid="{2623001B-D889-4BF6-8A6C-80F52B2EB07D}"/>
    <cellStyle name="40% - Énfasis2 2 10 3 3 2" xfId="24358" xr:uid="{01B3C87F-34E7-46EE-AE03-252DA1EB1420}"/>
    <cellStyle name="40% - Énfasis2 2 10 3 3 2 2" xfId="24359" xr:uid="{EE429635-42AB-4737-99C3-473FDE684842}"/>
    <cellStyle name="40% - Énfasis2 2 10 3 3 3" xfId="24360" xr:uid="{18617F02-5945-4086-9EF3-38C8E3A1A877}"/>
    <cellStyle name="40% - Énfasis2 2 10 3 4" xfId="24361" xr:uid="{F563A025-F578-4FDC-BCC5-B0FB417B7A24}"/>
    <cellStyle name="40% - Énfasis2 2 10 3 4 2" xfId="24362" xr:uid="{4B2D9400-7B4A-4B01-8449-3A238B6A5E9E}"/>
    <cellStyle name="40% - Énfasis2 2 10 3 5" xfId="24363" xr:uid="{47D56FB7-A31A-4C0B-AEA7-919555D96791}"/>
    <cellStyle name="40% - Énfasis2 2 10 4" xfId="24364" xr:uid="{396BA401-5A55-4968-BC88-B675A016C495}"/>
    <cellStyle name="40% - Énfasis2 2 10 4 2" xfId="24365" xr:uid="{A09A3C07-23AA-446E-BDBF-9A579901BDC8}"/>
    <cellStyle name="40% - Énfasis2 2 10 4 2 2" xfId="24366" xr:uid="{FC5A2BEB-BF7A-455F-9EED-370D5CADBC68}"/>
    <cellStyle name="40% - Énfasis2 2 10 4 2 2 2" xfId="24367" xr:uid="{CA94A879-D308-44C2-92BE-20906D02D4D8}"/>
    <cellStyle name="40% - Énfasis2 2 10 4 2 3" xfId="24368" xr:uid="{C92C8306-E404-4A0C-857F-8B3C36686291}"/>
    <cellStyle name="40% - Énfasis2 2 10 4 3" xfId="24369" xr:uid="{E251F55A-6AC4-4BC2-A9AF-3CBF69D8E8BC}"/>
    <cellStyle name="40% - Énfasis2 2 10 4 3 2" xfId="24370" xr:uid="{80E1E2E3-4817-433B-960B-997EAC1D80EA}"/>
    <cellStyle name="40% - Énfasis2 2 10 4 4" xfId="24371" xr:uid="{7A9516DC-8DB4-4A93-B762-48F68BCB07C0}"/>
    <cellStyle name="40% - Énfasis2 2 10 5" xfId="24372" xr:uid="{014B4044-6046-4F0F-8F6A-F1C7C88E6693}"/>
    <cellStyle name="40% - Énfasis2 2 10 5 2" xfId="24373" xr:uid="{76D684F3-B26E-486E-96E8-C7107199C2C1}"/>
    <cellStyle name="40% - Énfasis2 2 10 5 2 2" xfId="24374" xr:uid="{9F45D366-D27B-411B-8A6A-A62B5D514BB7}"/>
    <cellStyle name="40% - Énfasis2 2 10 5 3" xfId="24375" xr:uid="{B02A4F5F-976E-4098-8431-430E7089DB54}"/>
    <cellStyle name="40% - Énfasis2 2 10 6" xfId="24376" xr:uid="{16FEA7FC-1A05-414C-B092-F4AC43B6CFB0}"/>
    <cellStyle name="40% - Énfasis2 2 10 6 2" xfId="24377" xr:uid="{B07818C0-57F4-4864-8D6B-C122002C8638}"/>
    <cellStyle name="40% - Énfasis2 2 10 7" xfId="24378" xr:uid="{C9941126-914B-47B0-A610-F2F37FD9E84A}"/>
    <cellStyle name="40% - Énfasis2 2 11" xfId="24379" xr:uid="{1078D61B-0132-4D9D-9753-C63C9C365B36}"/>
    <cellStyle name="40% - Énfasis2 2 11 2" xfId="24380" xr:uid="{361083E3-4A52-48F8-A230-67FF4A7315C1}"/>
    <cellStyle name="40% - Énfasis2 2 11 2 2" xfId="24381" xr:uid="{86D38A68-B9A7-4718-88C9-E9F7DD393279}"/>
    <cellStyle name="40% - Énfasis2 2 11 2 2 2" xfId="24382" xr:uid="{BCCC9EA2-D768-42E4-B234-B96744DAD3F7}"/>
    <cellStyle name="40% - Énfasis2 2 11 2 2 2 2" xfId="24383" xr:uid="{9CFE3BBB-78A9-48D3-82E5-249684F7CF16}"/>
    <cellStyle name="40% - Énfasis2 2 11 2 2 2 2 2" xfId="24384" xr:uid="{88B4841C-53E2-4BF9-A5AF-D496172BA7C5}"/>
    <cellStyle name="40% - Énfasis2 2 11 2 2 2 2 2 2" xfId="24385" xr:uid="{F5937F4A-2BD3-46F6-AA02-5C2E989B0A02}"/>
    <cellStyle name="40% - Énfasis2 2 11 2 2 2 2 3" xfId="24386" xr:uid="{69FCD2DB-24D2-45BA-8300-6EFE816FD0B9}"/>
    <cellStyle name="40% - Énfasis2 2 11 2 2 2 3" xfId="24387" xr:uid="{9D793823-669C-455B-A6C0-F16035AF8198}"/>
    <cellStyle name="40% - Énfasis2 2 11 2 2 2 3 2" xfId="24388" xr:uid="{EE9792A4-6C32-4898-B6F8-0063C3A87AD8}"/>
    <cellStyle name="40% - Énfasis2 2 11 2 2 2 4" xfId="24389" xr:uid="{3C61E0ED-D40F-4E6D-A86C-9351C13B7FD5}"/>
    <cellStyle name="40% - Énfasis2 2 11 2 2 3" xfId="24390" xr:uid="{BB1A04D5-220B-44D7-A3B8-D8A7BFCF3822}"/>
    <cellStyle name="40% - Énfasis2 2 11 2 2 3 2" xfId="24391" xr:uid="{5B7D28E0-3FE9-4909-8E4F-161B6E911C72}"/>
    <cellStyle name="40% - Énfasis2 2 11 2 2 3 2 2" xfId="24392" xr:uid="{06822071-069B-4EFF-A6F5-1C976ED58CBD}"/>
    <cellStyle name="40% - Énfasis2 2 11 2 2 3 3" xfId="24393" xr:uid="{B866A23B-545A-4C19-8CE5-12B436983848}"/>
    <cellStyle name="40% - Énfasis2 2 11 2 2 4" xfId="24394" xr:uid="{6000D1B3-725B-4688-AA81-793A21127157}"/>
    <cellStyle name="40% - Énfasis2 2 11 2 2 4 2" xfId="24395" xr:uid="{BE53D7F4-7740-46AE-A269-EE889F4275A8}"/>
    <cellStyle name="40% - Énfasis2 2 11 2 2 5" xfId="24396" xr:uid="{F1A8670C-6B70-4690-BACE-5D7E4808F085}"/>
    <cellStyle name="40% - Énfasis2 2 11 2 3" xfId="24397" xr:uid="{E0F93724-8B49-469B-AEF8-DA52530C2F7A}"/>
    <cellStyle name="40% - Énfasis2 2 11 2 3 2" xfId="24398" xr:uid="{E61A80C8-74FE-4E20-A4D1-E80186F6DF66}"/>
    <cellStyle name="40% - Énfasis2 2 11 2 3 2 2" xfId="24399" xr:uid="{4F504436-C468-40E7-9650-0294E6FA1241}"/>
    <cellStyle name="40% - Énfasis2 2 11 2 3 2 2 2" xfId="24400" xr:uid="{79703E3D-8AF5-4722-A599-7E9AFCF3F672}"/>
    <cellStyle name="40% - Énfasis2 2 11 2 3 2 3" xfId="24401" xr:uid="{A6398120-B674-41B4-9678-683778A5985C}"/>
    <cellStyle name="40% - Énfasis2 2 11 2 3 3" xfId="24402" xr:uid="{89C26D10-3D34-4F5D-AD50-876C9FDF32BB}"/>
    <cellStyle name="40% - Énfasis2 2 11 2 3 3 2" xfId="24403" xr:uid="{DE955B85-6A3C-4FB1-B041-700A6D490B7B}"/>
    <cellStyle name="40% - Énfasis2 2 11 2 3 4" xfId="24404" xr:uid="{1395FA3A-E810-433A-8911-18584711F4B8}"/>
    <cellStyle name="40% - Énfasis2 2 11 2 4" xfId="24405" xr:uid="{625D45CF-5984-4FF9-A901-E695B1E3DB87}"/>
    <cellStyle name="40% - Énfasis2 2 11 2 4 2" xfId="24406" xr:uid="{EB2799CC-2F1A-4537-AB69-5151E174FEB8}"/>
    <cellStyle name="40% - Énfasis2 2 11 2 4 2 2" xfId="24407" xr:uid="{22254BC6-0613-4F7D-BC49-C664814F47FF}"/>
    <cellStyle name="40% - Énfasis2 2 11 2 4 3" xfId="24408" xr:uid="{5DDC8FE1-E310-412F-A23B-11DB2064B78F}"/>
    <cellStyle name="40% - Énfasis2 2 11 2 5" xfId="24409" xr:uid="{55AA2F51-FCA1-42C0-ACD6-86E88DAB4859}"/>
    <cellStyle name="40% - Énfasis2 2 11 2 5 2" xfId="24410" xr:uid="{47649DF2-F4CC-4FDB-BF3C-2D2998212CC4}"/>
    <cellStyle name="40% - Énfasis2 2 11 2 6" xfId="24411" xr:uid="{AEB000D7-9E6B-4D4E-BB98-F5C613DC1C51}"/>
    <cellStyle name="40% - Énfasis2 2 11 3" xfId="24412" xr:uid="{BF0691B3-079A-4F9F-83B0-A532E1D00140}"/>
    <cellStyle name="40% - Énfasis2 2 11 3 2" xfId="24413" xr:uid="{EB85725F-1B40-41AE-8147-9CD46EFF532D}"/>
    <cellStyle name="40% - Énfasis2 2 11 3 2 2" xfId="24414" xr:uid="{BBF0BDD6-1CA1-479E-A580-5DCAD59DCAEC}"/>
    <cellStyle name="40% - Énfasis2 2 11 3 2 2 2" xfId="24415" xr:uid="{26D37E9D-8A49-481A-BC99-09678E451450}"/>
    <cellStyle name="40% - Énfasis2 2 11 3 2 2 2 2" xfId="24416" xr:uid="{C6B46CED-3316-4754-AF4F-766FAA1D633D}"/>
    <cellStyle name="40% - Énfasis2 2 11 3 2 2 3" xfId="24417" xr:uid="{74145DF0-C0C8-4AF3-A961-802F9DAA3E27}"/>
    <cellStyle name="40% - Énfasis2 2 11 3 2 3" xfId="24418" xr:uid="{819BD977-6BA4-42E3-81B2-C852BD10A85A}"/>
    <cellStyle name="40% - Énfasis2 2 11 3 2 3 2" xfId="24419" xr:uid="{AF74DE23-F397-4982-B0E6-17A09891CDA0}"/>
    <cellStyle name="40% - Énfasis2 2 11 3 2 4" xfId="24420" xr:uid="{7B32DF2E-A539-4511-8AFE-0CCD2D457288}"/>
    <cellStyle name="40% - Énfasis2 2 11 3 3" xfId="24421" xr:uid="{DB1041A5-74E0-4158-A467-90FC9BB1E429}"/>
    <cellStyle name="40% - Énfasis2 2 11 3 3 2" xfId="24422" xr:uid="{24853F1A-A02E-4759-BF4D-ECD0B2405E3E}"/>
    <cellStyle name="40% - Énfasis2 2 11 3 3 2 2" xfId="24423" xr:uid="{7911255F-FE1F-4E80-B148-2351B27521C0}"/>
    <cellStyle name="40% - Énfasis2 2 11 3 3 3" xfId="24424" xr:uid="{4D695410-3210-4E5E-A18B-2C2719C608A7}"/>
    <cellStyle name="40% - Énfasis2 2 11 3 4" xfId="24425" xr:uid="{C945DB9F-699C-4825-818B-05215336AE21}"/>
    <cellStyle name="40% - Énfasis2 2 11 3 4 2" xfId="24426" xr:uid="{3D1DEF52-506D-42CF-BC92-D304AA6F9A5B}"/>
    <cellStyle name="40% - Énfasis2 2 11 3 5" xfId="24427" xr:uid="{ABB340C6-E077-47D3-84A7-1C59031AEC78}"/>
    <cellStyle name="40% - Énfasis2 2 11 4" xfId="24428" xr:uid="{88BAE2D6-D57E-451F-BC22-B0DF1318BA64}"/>
    <cellStyle name="40% - Énfasis2 2 11 4 2" xfId="24429" xr:uid="{D9C44522-08CD-4FA7-945E-A10940FCAB8F}"/>
    <cellStyle name="40% - Énfasis2 2 11 4 2 2" xfId="24430" xr:uid="{647A6388-495E-4D50-9F10-24A1B0A011C8}"/>
    <cellStyle name="40% - Énfasis2 2 11 4 2 2 2" xfId="24431" xr:uid="{07F5B98B-5B3A-40C9-AA21-E14FA5C55970}"/>
    <cellStyle name="40% - Énfasis2 2 11 4 2 3" xfId="24432" xr:uid="{59CFD4EA-BA23-4385-B281-431FE284A9AC}"/>
    <cellStyle name="40% - Énfasis2 2 11 4 3" xfId="24433" xr:uid="{CD5A7874-C8B5-4584-A74E-A177FBF2841C}"/>
    <cellStyle name="40% - Énfasis2 2 11 4 3 2" xfId="24434" xr:uid="{430E7C8C-EABA-4CE4-84C4-20B7F52CD4A9}"/>
    <cellStyle name="40% - Énfasis2 2 11 4 4" xfId="24435" xr:uid="{02299475-F348-49A4-AE46-9381F6EBEF5A}"/>
    <cellStyle name="40% - Énfasis2 2 11 5" xfId="24436" xr:uid="{B8E26D3B-E5F4-4E53-BB22-36FD98632D95}"/>
    <cellStyle name="40% - Énfasis2 2 11 5 2" xfId="24437" xr:uid="{F3C657F2-CD91-4A1A-98F9-7B3C4BAD77F4}"/>
    <cellStyle name="40% - Énfasis2 2 11 5 2 2" xfId="24438" xr:uid="{431779A4-B459-499F-A514-87FEB8BD4D40}"/>
    <cellStyle name="40% - Énfasis2 2 11 5 3" xfId="24439" xr:uid="{D4CE7BD5-E741-45F0-BE1E-B74A70AC2209}"/>
    <cellStyle name="40% - Énfasis2 2 11 6" xfId="24440" xr:uid="{64D7C1C0-CD88-42B0-9493-81FA8EC56A4A}"/>
    <cellStyle name="40% - Énfasis2 2 11 6 2" xfId="24441" xr:uid="{F5FF9F40-00AE-4004-B492-9F369F24EE81}"/>
    <cellStyle name="40% - Énfasis2 2 11 7" xfId="24442" xr:uid="{61175859-3E33-4000-B669-115ECDF0BC78}"/>
    <cellStyle name="40% - Énfasis2 2 12" xfId="24443" xr:uid="{476BFC5D-ED50-4D6D-815E-818393A5B4D7}"/>
    <cellStyle name="40% - Énfasis2 2 12 2" xfId="24444" xr:uid="{51A62AD6-A3E0-44E2-8428-45E8A8195A5E}"/>
    <cellStyle name="40% - Énfasis2 2 12 2 2" xfId="24445" xr:uid="{73A35272-D6E6-4284-AD8A-C7B13298AC5B}"/>
    <cellStyle name="40% - Énfasis2 2 12 2 2 2" xfId="24446" xr:uid="{2246B084-C208-4670-BC65-4A6566550F62}"/>
    <cellStyle name="40% - Énfasis2 2 12 2 2 2 2" xfId="24447" xr:uid="{BBA0C879-EB57-4C1F-989A-284805DBFA14}"/>
    <cellStyle name="40% - Énfasis2 2 12 2 2 2 2 2" xfId="24448" xr:uid="{E4124074-5D48-4D62-9903-5D1D28B5CEA4}"/>
    <cellStyle name="40% - Énfasis2 2 12 2 2 2 3" xfId="24449" xr:uid="{65E15E55-EC93-4B65-A689-EC74E6F71CE6}"/>
    <cellStyle name="40% - Énfasis2 2 12 2 2 3" xfId="24450" xr:uid="{BE535B68-0D9C-4A91-B6F4-1881E5F7C701}"/>
    <cellStyle name="40% - Énfasis2 2 12 2 2 3 2" xfId="24451" xr:uid="{F04BAF57-6305-477A-87EE-F25CA8DAD5E6}"/>
    <cellStyle name="40% - Énfasis2 2 12 2 2 4" xfId="24452" xr:uid="{31EC307C-B2A4-45B4-81A1-BD637E049139}"/>
    <cellStyle name="40% - Énfasis2 2 12 2 3" xfId="24453" xr:uid="{D01B961D-F066-4CE1-A50B-6EAF8FC08C1E}"/>
    <cellStyle name="40% - Énfasis2 2 12 2 3 2" xfId="24454" xr:uid="{F784F41A-E211-4310-9C55-E32C3576734E}"/>
    <cellStyle name="40% - Énfasis2 2 12 2 3 2 2" xfId="24455" xr:uid="{B2636757-69AE-4CD2-B8C8-F2420E2317E5}"/>
    <cellStyle name="40% - Énfasis2 2 12 2 3 3" xfId="24456" xr:uid="{04534389-F2E3-442D-9A85-D4B49BE2BEDC}"/>
    <cellStyle name="40% - Énfasis2 2 12 2 4" xfId="24457" xr:uid="{D0B7CF2B-9DFA-48B8-A13C-324A81860DB5}"/>
    <cellStyle name="40% - Énfasis2 2 12 2 4 2" xfId="24458" xr:uid="{11628B99-07E8-4F58-BF40-468AD3E1DE56}"/>
    <cellStyle name="40% - Énfasis2 2 12 2 5" xfId="24459" xr:uid="{21D670A2-C3D5-40E0-B401-84A60C8BBF0C}"/>
    <cellStyle name="40% - Énfasis2 2 12 3" xfId="24460" xr:uid="{2247912F-5AA6-43E3-BB36-202BE98D830E}"/>
    <cellStyle name="40% - Énfasis2 2 12 3 2" xfId="24461" xr:uid="{1E2DA652-FB55-45B2-BFC6-B7970951DC48}"/>
    <cellStyle name="40% - Énfasis2 2 12 3 2 2" xfId="24462" xr:uid="{97493CB2-21F0-4713-A326-5DC7A4E3FF4E}"/>
    <cellStyle name="40% - Énfasis2 2 12 3 2 2 2" xfId="24463" xr:uid="{37218651-B727-47E1-901E-F48F67C862CE}"/>
    <cellStyle name="40% - Énfasis2 2 12 3 2 3" xfId="24464" xr:uid="{490AFCC7-3811-4AA7-B746-BEC24339535C}"/>
    <cellStyle name="40% - Énfasis2 2 12 3 3" xfId="24465" xr:uid="{18152535-5810-4E7A-BE4D-ADD4742F2A6B}"/>
    <cellStyle name="40% - Énfasis2 2 12 3 3 2" xfId="24466" xr:uid="{B8DC2FF9-36FC-48F0-827A-692F1E54B480}"/>
    <cellStyle name="40% - Énfasis2 2 12 3 4" xfId="24467" xr:uid="{FF0E1E68-C636-40C2-AA88-ACFEDCC05427}"/>
    <cellStyle name="40% - Énfasis2 2 12 4" xfId="24468" xr:uid="{4F424C0F-E69A-4E13-AD87-7DAC8D30AFE8}"/>
    <cellStyle name="40% - Énfasis2 2 12 4 2" xfId="24469" xr:uid="{DC28A57A-8D75-430C-95D2-ECB4E9042C67}"/>
    <cellStyle name="40% - Énfasis2 2 12 4 2 2" xfId="24470" xr:uid="{830FF455-DA22-4F13-9566-B692D07407E2}"/>
    <cellStyle name="40% - Énfasis2 2 12 4 3" xfId="24471" xr:uid="{3A56AF0C-5195-402F-9E5F-5F19BCD362BA}"/>
    <cellStyle name="40% - Énfasis2 2 12 5" xfId="24472" xr:uid="{F70836C7-3342-44A6-A1C5-61A3F4DED3AF}"/>
    <cellStyle name="40% - Énfasis2 2 12 5 2" xfId="24473" xr:uid="{A82618BA-006C-4E31-9FE6-EA90469E045E}"/>
    <cellStyle name="40% - Énfasis2 2 12 6" xfId="24474" xr:uid="{9623EA3B-906C-491E-A0C6-0D0346B36C37}"/>
    <cellStyle name="40% - Énfasis2 2 13" xfId="24475" xr:uid="{EB7FA3EC-D55F-40B0-9CEF-9BCCC76851B0}"/>
    <cellStyle name="40% - Énfasis2 2 13 2" xfId="24476" xr:uid="{148DDE3F-767D-4F42-822A-D33854B7EB8C}"/>
    <cellStyle name="40% - Énfasis2 2 13 2 2" xfId="24477" xr:uid="{E0865A64-D11E-47F3-85F2-DAE0581F1BD7}"/>
    <cellStyle name="40% - Énfasis2 2 13 2 2 2" xfId="24478" xr:uid="{C2E47F52-F1DF-4B6F-A679-355E4B282D04}"/>
    <cellStyle name="40% - Énfasis2 2 13 2 2 2 2" xfId="24479" xr:uid="{E3BDEC6E-C853-47BD-8349-E9D3209C1036}"/>
    <cellStyle name="40% - Énfasis2 2 13 2 2 3" xfId="24480" xr:uid="{801C414D-D00C-4D42-9370-945E9D4AE0AB}"/>
    <cellStyle name="40% - Énfasis2 2 13 2 3" xfId="24481" xr:uid="{03ED8ACB-2E44-404C-80DF-8AF9D9975516}"/>
    <cellStyle name="40% - Énfasis2 2 13 2 3 2" xfId="24482" xr:uid="{4F089B7F-DC20-48F1-A682-F11B4C4893B4}"/>
    <cellStyle name="40% - Énfasis2 2 13 2 4" xfId="24483" xr:uid="{54C74ABF-0EE7-4B81-B9AD-77157E697531}"/>
    <cellStyle name="40% - Énfasis2 2 13 3" xfId="24484" xr:uid="{49D4F3D2-9F9C-4BE5-AA93-620C731C7034}"/>
    <cellStyle name="40% - Énfasis2 2 13 3 2" xfId="24485" xr:uid="{0706D0C6-54C5-41EC-9AEA-4CE0E1774C8C}"/>
    <cellStyle name="40% - Énfasis2 2 13 3 2 2" xfId="24486" xr:uid="{BF1AD207-E16F-467C-A25E-F358C5C2105A}"/>
    <cellStyle name="40% - Énfasis2 2 13 3 3" xfId="24487" xr:uid="{81A12E9F-DF5C-4D11-9816-8F21364DE6EE}"/>
    <cellStyle name="40% - Énfasis2 2 13 4" xfId="24488" xr:uid="{7A0F9FDB-A496-46B9-926A-8EB38842A322}"/>
    <cellStyle name="40% - Énfasis2 2 13 4 2" xfId="24489" xr:uid="{4DEE860D-1902-495B-B569-1244215B1E85}"/>
    <cellStyle name="40% - Énfasis2 2 13 5" xfId="24490" xr:uid="{D4AA650E-F5DE-4CED-B2A8-3BE159AEB889}"/>
    <cellStyle name="40% - Énfasis2 2 14" xfId="24491" xr:uid="{4F0C62AC-25D5-407A-A57E-F0F265B11A77}"/>
    <cellStyle name="40% - Énfasis2 2 14 2" xfId="24492" xr:uid="{DF3C8231-1595-475B-848A-47CB53C832BF}"/>
    <cellStyle name="40% - Énfasis2 2 14 2 2" xfId="24493" xr:uid="{CFAFEBC9-8363-41E4-9F2D-63F810948C81}"/>
    <cellStyle name="40% - Énfasis2 2 14 2 2 2" xfId="24494" xr:uid="{18042FE2-38E7-4E04-B739-0A142F3371C1}"/>
    <cellStyle name="40% - Énfasis2 2 14 2 3" xfId="24495" xr:uid="{B9F01861-550A-4691-8DE6-BDC18A75573B}"/>
    <cellStyle name="40% - Énfasis2 2 14 3" xfId="24496" xr:uid="{D90159EF-8E2F-400D-B676-0681BF775F35}"/>
    <cellStyle name="40% - Énfasis2 2 14 3 2" xfId="24497" xr:uid="{9B10A943-206D-4CEF-B47A-9EBD7B58C203}"/>
    <cellStyle name="40% - Énfasis2 2 14 4" xfId="24498" xr:uid="{B5C72AA7-EC6D-4064-939F-7244A7AD1AD4}"/>
    <cellStyle name="40% - Énfasis2 2 15" xfId="24499" xr:uid="{AD13DA7C-6E1E-4682-8FD7-3B5E9EDFE477}"/>
    <cellStyle name="40% - Énfasis2 2 15 2" xfId="24500" xr:uid="{37D988EC-C475-4749-AFED-E42FC51A00CF}"/>
    <cellStyle name="40% - Énfasis2 2 15 2 2" xfId="24501" xr:uid="{C212EF2E-8F37-43B1-AD53-DDEB92728046}"/>
    <cellStyle name="40% - Énfasis2 2 15 3" xfId="24502" xr:uid="{EC596F93-989D-4B23-B8F1-05339A333663}"/>
    <cellStyle name="40% - Énfasis2 2 16" xfId="24503" xr:uid="{EA2DCA0A-82EA-4BED-A2B3-4AC61735E9D0}"/>
    <cellStyle name="40% - Énfasis2 2 16 2" xfId="24504" xr:uid="{4E7D28EE-E934-40CF-BC9A-84A10297D370}"/>
    <cellStyle name="40% - Énfasis2 2 17" xfId="24505" xr:uid="{DFFBACFF-AC94-4A13-BC40-6D5E0226D1F6}"/>
    <cellStyle name="40% - Énfasis2 2 18" xfId="24506" xr:uid="{B937F3AD-878B-480B-9F8E-868CBD200430}"/>
    <cellStyle name="40% - Énfasis2 2 19" xfId="24507" xr:uid="{F3663859-22D1-4D08-8DE3-6A63B34AD200}"/>
    <cellStyle name="40% - Énfasis2 2 2" xfId="24508" xr:uid="{E238856A-7B06-43B4-A457-A70EBB13D7DE}"/>
    <cellStyle name="40% - Énfasis2 2 2 10" xfId="24509" xr:uid="{5B69BE29-8A2E-47EB-A6AF-D76E416D38CB}"/>
    <cellStyle name="40% - Énfasis2 2 2 11" xfId="24510" xr:uid="{EE7D4951-3CD7-4AF7-B793-C59A7ABDBCEC}"/>
    <cellStyle name="40% - Énfasis2 2 2 12" xfId="24511" xr:uid="{CCFB122D-2290-45D7-B6C8-89A5DF269F84}"/>
    <cellStyle name="40% - Énfasis2 2 2 13" xfId="24512" xr:uid="{40AFA703-4B0E-4E55-BE00-925A38019A91}"/>
    <cellStyle name="40% - Énfasis2 2 2 14" xfId="32677" xr:uid="{363C9A5F-CD48-463A-B3EB-0356249FDF02}"/>
    <cellStyle name="40% - Énfasis2 2 2 2" xfId="24513" xr:uid="{F5581BBB-34A5-4568-8BF4-4F1FC1CEF9E3}"/>
    <cellStyle name="40% - Énfasis2 2 2 2 10" xfId="24514" xr:uid="{74E958A8-22C3-488B-A31A-595B16B5FF2D}"/>
    <cellStyle name="40% - Énfasis2 2 2 2 11" xfId="24515" xr:uid="{0296D56A-5694-43FD-BF31-282032DB79AD}"/>
    <cellStyle name="40% - Énfasis2 2 2 2 2" xfId="24516" xr:uid="{31CB4B5A-F434-425D-A103-96BFA725B59E}"/>
    <cellStyle name="40% - Énfasis2 2 2 2 2 10" xfId="24517" xr:uid="{BB197320-F681-4AC3-B344-1063FC676ABF}"/>
    <cellStyle name="40% - Énfasis2 2 2 2 2 2" xfId="24518" xr:uid="{BC1A5EC4-7181-4E4E-A416-C08864F15C81}"/>
    <cellStyle name="40% - Énfasis2 2 2 2 2 2 2" xfId="24519" xr:uid="{42A3299A-7F52-41BD-97AB-7EE00686BAD6}"/>
    <cellStyle name="40% - Énfasis2 2 2 2 2 2 2 2" xfId="24520" xr:uid="{0568ED0D-E41F-4591-9498-9CF1002FA1DA}"/>
    <cellStyle name="40% - Énfasis2 2 2 2 2 2 2 2 2" xfId="24521" xr:uid="{0A0FA883-20D8-4917-B947-D1ABB48FD39B}"/>
    <cellStyle name="40% - Énfasis2 2 2 2 2 2 2 2 2 2" xfId="24522" xr:uid="{8D7F1CEA-7C03-4DD4-88A2-DE86CAA8A46A}"/>
    <cellStyle name="40% - Énfasis2 2 2 2 2 2 2 2 3" xfId="24523" xr:uid="{B8F6135E-F599-4DF4-B8F4-0B5246BB11F1}"/>
    <cellStyle name="40% - Énfasis2 2 2 2 2 2 2 3" xfId="24524" xr:uid="{6F619D59-9F47-499A-9E55-17B76E4A6919}"/>
    <cellStyle name="40% - Énfasis2 2 2 2 2 2 2 3 2" xfId="24525" xr:uid="{FF988B9A-873C-4373-B794-C6845786D8CB}"/>
    <cellStyle name="40% - Énfasis2 2 2 2 2 2 2 4" xfId="24526" xr:uid="{D8712AE5-2C46-479A-9428-A2A36D473970}"/>
    <cellStyle name="40% - Énfasis2 2 2 2 2 2 3" xfId="24527" xr:uid="{8CF4CDBF-1204-49B1-A0D9-1013C7363972}"/>
    <cellStyle name="40% - Énfasis2 2 2 2 2 2 3 2" xfId="24528" xr:uid="{51CFDCE9-8D31-4CFC-ABC0-7BD177C870CF}"/>
    <cellStyle name="40% - Énfasis2 2 2 2 2 2 3 2 2" xfId="24529" xr:uid="{F07DF3BD-20D5-4115-A6CF-6C8297D72DC8}"/>
    <cellStyle name="40% - Énfasis2 2 2 2 2 2 3 3" xfId="24530" xr:uid="{FE6CC856-5788-4DBF-9D86-62CDE7FC1725}"/>
    <cellStyle name="40% - Énfasis2 2 2 2 2 2 4" xfId="24531" xr:uid="{E836327C-0127-4B39-A34B-00B51809D904}"/>
    <cellStyle name="40% - Énfasis2 2 2 2 2 2 4 2" xfId="24532" xr:uid="{AAC17681-F891-4279-B358-BE70C65E252D}"/>
    <cellStyle name="40% - Énfasis2 2 2 2 2 2 5" xfId="24533" xr:uid="{6106357E-5BA5-445C-A91B-0407F486D3E0}"/>
    <cellStyle name="40% - Énfasis2 2 2 2 2 3" xfId="24534" xr:uid="{9CD75B2A-8EBC-4209-A5E0-D7525D17D4DE}"/>
    <cellStyle name="40% - Énfasis2 2 2 2 2 3 2" xfId="24535" xr:uid="{CA095364-7BA8-4A91-AA5B-637BCC7BC3C1}"/>
    <cellStyle name="40% - Énfasis2 2 2 2 2 3 2 2" xfId="24536" xr:uid="{5FCC4541-229C-4405-823F-FED1145ABB0C}"/>
    <cellStyle name="40% - Énfasis2 2 2 2 2 3 2 2 2" xfId="24537" xr:uid="{34A2C546-85EE-4943-9CA6-C59F1C8D8B26}"/>
    <cellStyle name="40% - Énfasis2 2 2 2 2 3 2 3" xfId="24538" xr:uid="{554E86D0-DCBF-4B01-8CC5-F40B1D466FE7}"/>
    <cellStyle name="40% - Énfasis2 2 2 2 2 3 3" xfId="24539" xr:uid="{C04DCC35-2E25-481E-97C3-66FF6E1EBCB1}"/>
    <cellStyle name="40% - Énfasis2 2 2 2 2 3 3 2" xfId="24540" xr:uid="{9490784A-82C6-4BE2-8C9D-EDABE62138E5}"/>
    <cellStyle name="40% - Énfasis2 2 2 2 2 3 4" xfId="24541" xr:uid="{FB3EA428-3AC1-4508-98F3-9B26F88E31DD}"/>
    <cellStyle name="40% - Énfasis2 2 2 2 2 4" xfId="24542" xr:uid="{D5E31FC9-A4C2-4CB2-9CB9-390E3A6448EE}"/>
    <cellStyle name="40% - Énfasis2 2 2 2 2 4 2" xfId="24543" xr:uid="{6F08ED81-23A7-47A4-88C0-2B7C50F230D2}"/>
    <cellStyle name="40% - Énfasis2 2 2 2 2 4 2 2" xfId="24544" xr:uid="{EDD1A9E7-C091-4671-A66F-42677B30A355}"/>
    <cellStyle name="40% - Énfasis2 2 2 2 2 4 3" xfId="24545" xr:uid="{318998A4-AD4B-4DCD-B80C-CA767334E6EB}"/>
    <cellStyle name="40% - Énfasis2 2 2 2 2 5" xfId="24546" xr:uid="{7F481421-346D-4D37-8B33-49C8AAB9CAFD}"/>
    <cellStyle name="40% - Énfasis2 2 2 2 2 5 2" xfId="24547" xr:uid="{A931CA2D-2F0E-4185-B16E-5E32E6A10CC9}"/>
    <cellStyle name="40% - Énfasis2 2 2 2 2 6" xfId="24548" xr:uid="{94BDFA16-91C8-4157-829E-A1962649DA51}"/>
    <cellStyle name="40% - Énfasis2 2 2 2 2 7" xfId="24549" xr:uid="{68AEEB87-3C70-4627-A7EF-2E8F18FE9E9E}"/>
    <cellStyle name="40% - Énfasis2 2 2 2 2 8" xfId="24550" xr:uid="{250F486F-028E-4A58-B4D9-D50EEB4D1D6A}"/>
    <cellStyle name="40% - Énfasis2 2 2 2 2 9" xfId="24551" xr:uid="{29802D76-7C6A-441A-A232-8AD8C094F17F}"/>
    <cellStyle name="40% - Énfasis2 2 2 2 2_37. RESULTADO NEGOCIOS YOY" xfId="24552" xr:uid="{2966964F-B43D-468F-AEAB-A449A1274770}"/>
    <cellStyle name="40% - Énfasis2 2 2 2 3" xfId="24553" xr:uid="{0B669C28-BD2E-4879-B2EC-D05FEE42220A}"/>
    <cellStyle name="40% - Énfasis2 2 2 2 3 2" xfId="24554" xr:uid="{F31DB86B-C953-4BA2-B54E-CB8D911B6C16}"/>
    <cellStyle name="40% - Énfasis2 2 2 2 3 2 2" xfId="24555" xr:uid="{421B0A75-F061-46BE-AD8E-D8287CD40E89}"/>
    <cellStyle name="40% - Énfasis2 2 2 2 3 2 2 2" xfId="24556" xr:uid="{BA7733F3-E0ED-4099-ABF3-276E4B60E2C3}"/>
    <cellStyle name="40% - Énfasis2 2 2 2 3 2 2 2 2" xfId="24557" xr:uid="{C9BB18A6-5E84-4C01-BCDB-D3F9A60EDF19}"/>
    <cellStyle name="40% - Énfasis2 2 2 2 3 2 2 3" xfId="24558" xr:uid="{8320D3FA-CE8C-481B-B892-FF4CDE45D415}"/>
    <cellStyle name="40% - Énfasis2 2 2 2 3 2 3" xfId="24559" xr:uid="{37164B4B-82BF-45CC-B1D3-D25ED8CFC98B}"/>
    <cellStyle name="40% - Énfasis2 2 2 2 3 2 3 2" xfId="24560" xr:uid="{AFC76F2E-287F-4AE5-BC63-16C1ECB8D538}"/>
    <cellStyle name="40% - Énfasis2 2 2 2 3 2 4" xfId="24561" xr:uid="{CCC2D3E7-E074-4066-AD5E-5144F03CA32F}"/>
    <cellStyle name="40% - Énfasis2 2 2 2 3 3" xfId="24562" xr:uid="{D5D47A65-549C-4942-A6C5-810F1573CBE8}"/>
    <cellStyle name="40% - Énfasis2 2 2 2 3 3 2" xfId="24563" xr:uid="{BE42726A-A2ED-4CF0-A564-7EC43F855AB5}"/>
    <cellStyle name="40% - Énfasis2 2 2 2 3 3 2 2" xfId="24564" xr:uid="{904F7374-1ABE-4C93-A549-5E54489D21C9}"/>
    <cellStyle name="40% - Énfasis2 2 2 2 3 3 3" xfId="24565" xr:uid="{15A52FF0-88A3-4599-9A92-F1AAFB2D4F33}"/>
    <cellStyle name="40% - Énfasis2 2 2 2 3 4" xfId="24566" xr:uid="{CD419764-B097-415B-850A-20AD92C05947}"/>
    <cellStyle name="40% - Énfasis2 2 2 2 3 4 2" xfId="24567" xr:uid="{41999806-54F6-4502-91E5-C99F13AC255A}"/>
    <cellStyle name="40% - Énfasis2 2 2 2 3 5" xfId="24568" xr:uid="{C0D7BEB8-6DA6-4CF2-9C4A-9EDC529EB14D}"/>
    <cellStyle name="40% - Énfasis2 2 2 2 4" xfId="24569" xr:uid="{65EB8B2E-3EE5-498C-BAC3-E0112AF879D1}"/>
    <cellStyle name="40% - Énfasis2 2 2 2 4 2" xfId="24570" xr:uid="{453A1645-F86A-47D8-9FE6-2F48E4963290}"/>
    <cellStyle name="40% - Énfasis2 2 2 2 4 2 2" xfId="24571" xr:uid="{CCA813C2-1A9D-4C0D-89C7-3F3AC33FAA35}"/>
    <cellStyle name="40% - Énfasis2 2 2 2 4 2 2 2" xfId="24572" xr:uid="{C4DA5AD1-7383-45FA-A9D0-C770B70F25AF}"/>
    <cellStyle name="40% - Énfasis2 2 2 2 4 2 3" xfId="24573" xr:uid="{FDEC8908-56BE-4B77-A8FA-A2D9B8FA80EA}"/>
    <cellStyle name="40% - Énfasis2 2 2 2 4 3" xfId="24574" xr:uid="{D2BF1A9B-A43D-4C86-A90E-FE2850D0FCCC}"/>
    <cellStyle name="40% - Énfasis2 2 2 2 4 3 2" xfId="24575" xr:uid="{99798CA8-ACF0-41AB-8F71-D9400655CA1C}"/>
    <cellStyle name="40% - Énfasis2 2 2 2 4 4" xfId="24576" xr:uid="{C472C801-7CB0-4F7A-90D8-F8D34C9E065E}"/>
    <cellStyle name="40% - Énfasis2 2 2 2 5" xfId="24577" xr:uid="{CFDD2E9C-7F65-4DD8-860A-1AB7D7DDD4A6}"/>
    <cellStyle name="40% - Énfasis2 2 2 2 5 2" xfId="24578" xr:uid="{0CFF6924-FD2D-4281-97F5-905E67B1E015}"/>
    <cellStyle name="40% - Énfasis2 2 2 2 5 2 2" xfId="24579" xr:uid="{D5D89F3A-EAA7-4B77-936E-7CC798DE4C3A}"/>
    <cellStyle name="40% - Énfasis2 2 2 2 5 3" xfId="24580" xr:uid="{E3D23BB5-E03F-4EA2-B049-5FC259FAD810}"/>
    <cellStyle name="40% - Énfasis2 2 2 2 6" xfId="24581" xr:uid="{49C1A37F-5B73-47F1-BEE6-BBAB38DDA184}"/>
    <cellStyle name="40% - Énfasis2 2 2 2 6 2" xfId="24582" xr:uid="{0B89B15C-C80A-47C2-BE2A-19F9D7015BD6}"/>
    <cellStyle name="40% - Énfasis2 2 2 2 7" xfId="24583" xr:uid="{E61B5E85-A12F-45F9-865F-DDA5EB34B314}"/>
    <cellStyle name="40% - Énfasis2 2 2 2 8" xfId="24584" xr:uid="{7CBD6E54-65E7-402D-9F8C-85165985F9E6}"/>
    <cellStyle name="40% - Énfasis2 2 2 2 9" xfId="24585" xr:uid="{5BBACC69-E707-417E-A194-0505E1D24C4B}"/>
    <cellStyle name="40% - Énfasis2 2 2 2_37. RESULTADO NEGOCIOS YOY" xfId="24586" xr:uid="{A6ED7E1A-21D4-4D20-ACCC-1390D3FC97F9}"/>
    <cellStyle name="40% - Énfasis2 2 2 3" xfId="24587" xr:uid="{32B9A4CC-25A7-4ADA-9AF0-5323FA27B72D}"/>
    <cellStyle name="40% - Énfasis2 2 2 3 10" xfId="24588" xr:uid="{0FA9C34B-BA07-4276-86DC-280C291C6DA8}"/>
    <cellStyle name="40% - Énfasis2 2 2 3 2" xfId="24589" xr:uid="{02B61324-F8F0-44B0-B06E-8B8952BD5756}"/>
    <cellStyle name="40% - Énfasis2 2 2 3 2 2" xfId="24590" xr:uid="{EA8DF5D1-B327-43C4-9628-A45CDA50E59A}"/>
    <cellStyle name="40% - Énfasis2 2 2 3 2 2 2" xfId="24591" xr:uid="{F32069C6-AB6D-4462-BB56-FB165A98161E}"/>
    <cellStyle name="40% - Énfasis2 2 2 3 2 2 2 2" xfId="24592" xr:uid="{B38B69FF-7355-4FCE-9BB6-4C24B3011F71}"/>
    <cellStyle name="40% - Énfasis2 2 2 3 2 2 2 2 2" xfId="24593" xr:uid="{FED62866-2D88-43CE-B4F4-6F2555F666FB}"/>
    <cellStyle name="40% - Énfasis2 2 2 3 2 2 2 3" xfId="24594" xr:uid="{8C0929A1-EE60-4C23-9D5A-72CACD7FDC0C}"/>
    <cellStyle name="40% - Énfasis2 2 2 3 2 2 3" xfId="24595" xr:uid="{D6A7280D-9FEF-4883-9769-EB040A4CB81D}"/>
    <cellStyle name="40% - Énfasis2 2 2 3 2 2 3 2" xfId="24596" xr:uid="{4652C933-AB7D-4E3A-9DFA-CE4A961CF9E2}"/>
    <cellStyle name="40% - Énfasis2 2 2 3 2 2 4" xfId="24597" xr:uid="{53ADAFDD-171C-4BDF-8235-DA93651ED381}"/>
    <cellStyle name="40% - Énfasis2 2 2 3 2 3" xfId="24598" xr:uid="{8C9AEA05-4E15-4090-8204-67D855F86158}"/>
    <cellStyle name="40% - Énfasis2 2 2 3 2 3 2" xfId="24599" xr:uid="{FAEE5377-A901-4614-9B9F-927BAD51F932}"/>
    <cellStyle name="40% - Énfasis2 2 2 3 2 3 2 2" xfId="24600" xr:uid="{A2079632-8E5A-434A-A582-3321FD5A24C7}"/>
    <cellStyle name="40% - Énfasis2 2 2 3 2 3 3" xfId="24601" xr:uid="{1D795D4C-D7D3-4A6D-A3FA-E5F78F65B561}"/>
    <cellStyle name="40% - Énfasis2 2 2 3 2 4" xfId="24602" xr:uid="{2B033219-9821-4447-92C7-762106C78EED}"/>
    <cellStyle name="40% - Énfasis2 2 2 3 2 4 2" xfId="24603" xr:uid="{E770FC1F-0FBE-4569-A6C3-B18AC9C3B119}"/>
    <cellStyle name="40% - Énfasis2 2 2 3 2 5" xfId="24604" xr:uid="{D71BCCBF-9204-4B94-9E66-03C85D91BDEA}"/>
    <cellStyle name="40% - Énfasis2 2 2 3 3" xfId="24605" xr:uid="{5415569D-2158-4F5A-ABB1-7B2C6F0EFF3F}"/>
    <cellStyle name="40% - Énfasis2 2 2 3 3 2" xfId="24606" xr:uid="{3CFBED1E-9816-4F23-801C-931DB5E33E88}"/>
    <cellStyle name="40% - Énfasis2 2 2 3 3 2 2" xfId="24607" xr:uid="{4E9E6FF5-8D44-48AC-BEAC-66B58484227B}"/>
    <cellStyle name="40% - Énfasis2 2 2 3 3 2 2 2" xfId="24608" xr:uid="{C1017064-2B4E-4C6A-A168-B295D9F4E4DB}"/>
    <cellStyle name="40% - Énfasis2 2 2 3 3 2 3" xfId="24609" xr:uid="{47AF4237-3D54-403C-9A13-E10024BF4B6F}"/>
    <cellStyle name="40% - Énfasis2 2 2 3 3 3" xfId="24610" xr:uid="{75BD828A-199F-435E-B445-56252A6E2252}"/>
    <cellStyle name="40% - Énfasis2 2 2 3 3 3 2" xfId="24611" xr:uid="{80594684-1C2F-41FA-BAC0-5B6BC9A1D789}"/>
    <cellStyle name="40% - Énfasis2 2 2 3 3 4" xfId="24612" xr:uid="{51B92306-C351-4547-91DB-9A44C4AAFC51}"/>
    <cellStyle name="40% - Énfasis2 2 2 3 4" xfId="24613" xr:uid="{3BFC4E2B-325B-42C1-B8C9-6E7063C77B33}"/>
    <cellStyle name="40% - Énfasis2 2 2 3 4 2" xfId="24614" xr:uid="{CF4EC8F9-6C3D-4BB5-A650-CDC129B3869C}"/>
    <cellStyle name="40% - Énfasis2 2 2 3 4 2 2" xfId="24615" xr:uid="{925ABF85-2E9E-4D5A-9C78-492C8AC99520}"/>
    <cellStyle name="40% - Énfasis2 2 2 3 4 3" xfId="24616" xr:uid="{093B14F2-8E02-4899-96D8-D4D50B42BEDF}"/>
    <cellStyle name="40% - Énfasis2 2 2 3 5" xfId="24617" xr:uid="{FE751377-4210-483F-9A8E-F2805BB9D633}"/>
    <cellStyle name="40% - Énfasis2 2 2 3 5 2" xfId="24618" xr:uid="{CD79027E-D796-41C2-B8B4-A3C17F978E87}"/>
    <cellStyle name="40% - Énfasis2 2 2 3 6" xfId="24619" xr:uid="{3432050C-55E3-4321-A4C6-4CBD8387C47F}"/>
    <cellStyle name="40% - Énfasis2 2 2 3 7" xfId="24620" xr:uid="{96A14495-51B3-4496-AF6C-CD2739A89700}"/>
    <cellStyle name="40% - Énfasis2 2 2 3 8" xfId="24621" xr:uid="{9407A691-96F3-4C60-8825-10274D649A7B}"/>
    <cellStyle name="40% - Énfasis2 2 2 3 9" xfId="24622" xr:uid="{65E00023-9388-428A-BF33-A1AF10108106}"/>
    <cellStyle name="40% - Énfasis2 2 2 3_37. RESULTADO NEGOCIOS YOY" xfId="24623" xr:uid="{EE2D9C55-35E2-499B-8877-73E16C89D050}"/>
    <cellStyle name="40% - Énfasis2 2 2 4" xfId="24624" xr:uid="{D3D90D63-D99A-4FDE-9E23-7165D1D5A5DE}"/>
    <cellStyle name="40% - Énfasis2 2 2 4 2" xfId="24625" xr:uid="{5B54D6C7-7275-473E-B859-512C62CEFD89}"/>
    <cellStyle name="40% - Énfasis2 2 2 4 2 2" xfId="24626" xr:uid="{0D872B0E-6BB9-4FC2-A312-32C1822398B8}"/>
    <cellStyle name="40% - Énfasis2 2 2 4 2 2 2" xfId="24627" xr:uid="{B7542436-33E3-4BF9-A1D7-F845D3A00A3C}"/>
    <cellStyle name="40% - Énfasis2 2 2 4 2 2 2 2" xfId="24628" xr:uid="{A16436CF-0289-4A2A-96AD-2CBD0E40DC98}"/>
    <cellStyle name="40% - Énfasis2 2 2 4 2 2 3" xfId="24629" xr:uid="{3A1AB405-AFA8-4F1A-B17F-365D1432EBF4}"/>
    <cellStyle name="40% - Énfasis2 2 2 4 2 3" xfId="24630" xr:uid="{C59ABD62-EE3C-4E7C-999E-9B27934586C6}"/>
    <cellStyle name="40% - Énfasis2 2 2 4 2 3 2" xfId="24631" xr:uid="{728795A4-4BB6-4C4D-AD88-791805D77C1C}"/>
    <cellStyle name="40% - Énfasis2 2 2 4 2 4" xfId="24632" xr:uid="{384A0FCC-18F0-46BC-93BF-3AC6CD4E019B}"/>
    <cellStyle name="40% - Énfasis2 2 2 4 3" xfId="24633" xr:uid="{06BFD9A5-2E0F-4F35-8559-28D23775AF98}"/>
    <cellStyle name="40% - Énfasis2 2 2 4 3 2" xfId="24634" xr:uid="{D5C2A954-9FA9-4BE7-AE79-5465A72A9921}"/>
    <cellStyle name="40% - Énfasis2 2 2 4 3 2 2" xfId="24635" xr:uid="{722A0DCB-97E2-4CA7-8C33-344DCA8CE08C}"/>
    <cellStyle name="40% - Énfasis2 2 2 4 3 3" xfId="24636" xr:uid="{96807064-C058-43DA-9B72-96398A0408EC}"/>
    <cellStyle name="40% - Énfasis2 2 2 4 4" xfId="24637" xr:uid="{C6327F05-1637-4023-A66D-A9447592058F}"/>
    <cellStyle name="40% - Énfasis2 2 2 4 4 2" xfId="24638" xr:uid="{0BAFC214-CD64-4256-ADF0-AA9F7CF96A1E}"/>
    <cellStyle name="40% - Énfasis2 2 2 4 5" xfId="24639" xr:uid="{DE3F2BCA-A37D-44F4-AF0E-D0900AC8D20B}"/>
    <cellStyle name="40% - Énfasis2 2 2 5" xfId="24640" xr:uid="{E3B7FBDB-03E2-4C3B-AF7D-ADA3B3F30646}"/>
    <cellStyle name="40% - Énfasis2 2 2 5 2" xfId="24641" xr:uid="{E411C30B-877E-4A8E-B665-ACE4FB32BC05}"/>
    <cellStyle name="40% - Énfasis2 2 2 5 2 2" xfId="24642" xr:uid="{C13F113B-C9EA-4697-8559-D56D4925EA27}"/>
    <cellStyle name="40% - Énfasis2 2 2 5 2 2 2" xfId="24643" xr:uid="{2B1101B3-E693-483F-97B5-F748A3DADE24}"/>
    <cellStyle name="40% - Énfasis2 2 2 5 2 3" xfId="24644" xr:uid="{EC028D18-E01C-434C-A2F4-23E49E1EA244}"/>
    <cellStyle name="40% - Énfasis2 2 2 5 3" xfId="24645" xr:uid="{ADDE09DA-20C5-4C50-854D-4CD11C45AE1A}"/>
    <cellStyle name="40% - Énfasis2 2 2 5 3 2" xfId="24646" xr:uid="{AB9827EA-90E5-4C36-B4BD-4CEC6548261D}"/>
    <cellStyle name="40% - Énfasis2 2 2 5 4" xfId="24647" xr:uid="{D87BE2B5-5AE8-4EED-97F4-49130E3BECBA}"/>
    <cellStyle name="40% - Énfasis2 2 2 6" xfId="24648" xr:uid="{FC71FC70-8B27-4444-94D2-0BB599F2EA2C}"/>
    <cellStyle name="40% - Énfasis2 2 2 6 2" xfId="24649" xr:uid="{20E0F4F3-3E82-4F5F-82E9-21EF612A6726}"/>
    <cellStyle name="40% - Énfasis2 2 2 6 2 2" xfId="24650" xr:uid="{B5AEC5B5-B9EE-454A-857F-9D7FC8037CE8}"/>
    <cellStyle name="40% - Énfasis2 2 2 6 3" xfId="24651" xr:uid="{8C9B7B43-A5F2-466F-A0B8-28C40F95F326}"/>
    <cellStyle name="40% - Énfasis2 2 2 7" xfId="24652" xr:uid="{E7BE2CE9-2E76-4712-840E-38027E8B6B24}"/>
    <cellStyle name="40% - Énfasis2 2 2 7 2" xfId="24653" xr:uid="{8460FF6A-E3E5-41C5-B696-5BD907992511}"/>
    <cellStyle name="40% - Énfasis2 2 2 8" xfId="24654" xr:uid="{3A540007-CA51-417D-AA68-FB4DD541FDF9}"/>
    <cellStyle name="40% - Énfasis2 2 2 9" xfId="24655" xr:uid="{31C6CF4D-7456-40AD-833E-81DDA1AAD997}"/>
    <cellStyle name="40% - Énfasis2 2 2_37. RESULTADO NEGOCIOS YOY" xfId="24656" xr:uid="{2F758539-818C-41F5-8A7B-46BFE95185C0}"/>
    <cellStyle name="40% - Énfasis2 2 20" xfId="24657" xr:uid="{DB1A66C5-92DE-4878-B229-A30DC552B4DB}"/>
    <cellStyle name="40% - Énfasis2 2 21" xfId="24658" xr:uid="{BA47FFF7-F330-4D8D-9604-95C650D1D793}"/>
    <cellStyle name="40% - Énfasis2 2 22" xfId="24314" xr:uid="{6258ABB4-2AB7-457B-A2BE-C2DBD48EF248}"/>
    <cellStyle name="40% - Énfasis2 2 23" xfId="32676" xr:uid="{31E546A1-BF28-4263-87D9-C0150E5958B5}"/>
    <cellStyle name="40% - Énfasis2 2 24" xfId="32827" xr:uid="{95B6B30B-6C5B-4FA6-86B8-3C219093AB59}"/>
    <cellStyle name="40% - Énfasis2 2 25" xfId="32850" xr:uid="{3C7518CE-77B5-411D-AB14-CE14C64B0A37}"/>
    <cellStyle name="40% - Énfasis2 2 3" xfId="24659" xr:uid="{0E5518AB-BCD2-4D1F-8B43-EFC0ACC2AC6A}"/>
    <cellStyle name="40% - Énfasis2 2 3 10" xfId="24660" xr:uid="{8D484C89-E5A0-43FA-8B88-5F02BDBF9A32}"/>
    <cellStyle name="40% - Énfasis2 2 3 11" xfId="24661" xr:uid="{055CBF96-ABBB-4CEC-B40A-C97BC4710090}"/>
    <cellStyle name="40% - Énfasis2 2 3 12" xfId="24662" xr:uid="{24A70CBE-EAE6-4810-8A42-67203CF675B5}"/>
    <cellStyle name="40% - Énfasis2 2 3 13" xfId="32678" xr:uid="{27B80948-ECA6-4E9C-8DE9-9A8064DFDD72}"/>
    <cellStyle name="40% - Énfasis2 2 3 2" xfId="24663" xr:uid="{33F3BEC4-AB56-4619-8F83-2A94C31229C6}"/>
    <cellStyle name="40% - Énfasis2 2 3 2 10" xfId="24664" xr:uid="{3B3FC10B-A742-41E0-92A5-D22B11870BC8}"/>
    <cellStyle name="40% - Énfasis2 2 3 2 11" xfId="24665" xr:uid="{A3ED3A07-95C0-4182-98A8-5E6DD684E631}"/>
    <cellStyle name="40% - Énfasis2 2 3 2 2" xfId="24666" xr:uid="{CDCF1F64-3604-4405-A8F4-F46479109EAD}"/>
    <cellStyle name="40% - Énfasis2 2 3 2 2 2" xfId="24667" xr:uid="{CEE2ECB3-4E19-4B75-A1FC-339A7FBE03C3}"/>
    <cellStyle name="40% - Énfasis2 2 3 2 2 2 2" xfId="24668" xr:uid="{6120E18C-61AB-41B7-9397-C45AFFCF419B}"/>
    <cellStyle name="40% - Énfasis2 2 3 2 2 2 2 2" xfId="24669" xr:uid="{695C8D7C-B868-44CA-9962-A595DB9A448A}"/>
    <cellStyle name="40% - Énfasis2 2 3 2 2 2 2 2 2" xfId="24670" xr:uid="{9C68F520-3EC3-405C-AE1E-C62D446FE5F2}"/>
    <cellStyle name="40% - Énfasis2 2 3 2 2 2 2 2 2 2" xfId="24671" xr:uid="{22096A27-8511-40AC-9700-C0E758A4F7D1}"/>
    <cellStyle name="40% - Énfasis2 2 3 2 2 2 2 2 3" xfId="24672" xr:uid="{29D9CA3F-43BA-40C0-A0C3-9299A38510C1}"/>
    <cellStyle name="40% - Énfasis2 2 3 2 2 2 2 3" xfId="24673" xr:uid="{2757D61A-B4F8-4EBA-A59B-6D10615757D5}"/>
    <cellStyle name="40% - Énfasis2 2 3 2 2 2 2 3 2" xfId="24674" xr:uid="{15133CBC-E1F9-4E9D-BF09-38BDA251A2F6}"/>
    <cellStyle name="40% - Énfasis2 2 3 2 2 2 2 4" xfId="24675" xr:uid="{3D27E8E4-314A-4CA6-AD6C-5F52E534379A}"/>
    <cellStyle name="40% - Énfasis2 2 3 2 2 2 3" xfId="24676" xr:uid="{729C5AB6-D780-4148-8708-7DB752E2AD68}"/>
    <cellStyle name="40% - Énfasis2 2 3 2 2 2 3 2" xfId="24677" xr:uid="{BBAB1DC7-089B-429B-920B-4DD370F9D838}"/>
    <cellStyle name="40% - Énfasis2 2 3 2 2 2 3 2 2" xfId="24678" xr:uid="{06FDE801-DA58-4420-A658-C1820B5F0483}"/>
    <cellStyle name="40% - Énfasis2 2 3 2 2 2 3 3" xfId="24679" xr:uid="{2DD43D71-63D8-45E1-94CE-C81C6E3DF6A6}"/>
    <cellStyle name="40% - Énfasis2 2 3 2 2 2 4" xfId="24680" xr:uid="{F5E953AB-7554-4CF9-98E3-EE13301A34C8}"/>
    <cellStyle name="40% - Énfasis2 2 3 2 2 2 4 2" xfId="24681" xr:uid="{07C804C0-9243-4556-BD15-A43B372E939C}"/>
    <cellStyle name="40% - Énfasis2 2 3 2 2 2 5" xfId="24682" xr:uid="{46A7251C-E248-4266-B534-23FC53B4E0A8}"/>
    <cellStyle name="40% - Énfasis2 2 3 2 2 3" xfId="24683" xr:uid="{E1A4470B-E0A3-42D5-84E6-D292FC76A841}"/>
    <cellStyle name="40% - Énfasis2 2 3 2 2 3 2" xfId="24684" xr:uid="{37191ACF-9980-4473-954B-14EF5DDA5525}"/>
    <cellStyle name="40% - Énfasis2 2 3 2 2 3 2 2" xfId="24685" xr:uid="{82F8102A-D084-4FF7-B406-53D671A4A023}"/>
    <cellStyle name="40% - Énfasis2 2 3 2 2 3 2 2 2" xfId="24686" xr:uid="{45800830-C127-4247-97A1-CC501F1C2DA1}"/>
    <cellStyle name="40% - Énfasis2 2 3 2 2 3 2 3" xfId="24687" xr:uid="{A95B68F7-BC83-4B86-B5F6-056DB1597015}"/>
    <cellStyle name="40% - Énfasis2 2 3 2 2 3 3" xfId="24688" xr:uid="{85A480D9-B70A-4CB6-9B4D-7285EE472846}"/>
    <cellStyle name="40% - Énfasis2 2 3 2 2 3 3 2" xfId="24689" xr:uid="{A0A5DFD0-C36A-4D8D-8C20-34F964B38EB0}"/>
    <cellStyle name="40% - Énfasis2 2 3 2 2 3 4" xfId="24690" xr:uid="{7ECA4612-1A84-4693-A8E6-93CEC62BA19A}"/>
    <cellStyle name="40% - Énfasis2 2 3 2 2 4" xfId="24691" xr:uid="{408166E2-35B0-41AD-A7B2-2238969AA1C2}"/>
    <cellStyle name="40% - Énfasis2 2 3 2 2 4 2" xfId="24692" xr:uid="{09A5C393-A37A-4643-801D-E55621A31DD0}"/>
    <cellStyle name="40% - Énfasis2 2 3 2 2 4 2 2" xfId="24693" xr:uid="{CCF6C105-08BF-46FC-81E1-B038520EBAD8}"/>
    <cellStyle name="40% - Énfasis2 2 3 2 2 4 3" xfId="24694" xr:uid="{C200260D-9C32-4065-A3D1-822BEF86279C}"/>
    <cellStyle name="40% - Énfasis2 2 3 2 2 5" xfId="24695" xr:uid="{4AC31F56-130E-456E-8AC6-2FAF3D32E3C8}"/>
    <cellStyle name="40% - Énfasis2 2 3 2 2 5 2" xfId="24696" xr:uid="{0A9F4FBE-4466-4BD9-B76C-7EB088488988}"/>
    <cellStyle name="40% - Énfasis2 2 3 2 2 6" xfId="24697" xr:uid="{DDF83D95-0EA6-45D1-9A0D-2B752B1FC9AB}"/>
    <cellStyle name="40% - Énfasis2 2 3 2 3" xfId="24698" xr:uid="{C4949E62-4614-4CFF-8F92-2F2C92E00FB8}"/>
    <cellStyle name="40% - Énfasis2 2 3 2 3 2" xfId="24699" xr:uid="{DF6D0DAD-F30B-4ACE-92FD-E0232AD4A0AF}"/>
    <cellStyle name="40% - Énfasis2 2 3 2 3 2 2" xfId="24700" xr:uid="{14BBB141-B63B-416B-86F9-699ADC469755}"/>
    <cellStyle name="40% - Énfasis2 2 3 2 3 2 2 2" xfId="24701" xr:uid="{731293F5-24EA-4C86-9E9F-A65D0BF3B07C}"/>
    <cellStyle name="40% - Énfasis2 2 3 2 3 2 2 2 2" xfId="24702" xr:uid="{F2F4D5F9-F359-46B6-8870-002C08E47A54}"/>
    <cellStyle name="40% - Énfasis2 2 3 2 3 2 2 3" xfId="24703" xr:uid="{514CC526-49D1-424B-99A7-D6856D134DF3}"/>
    <cellStyle name="40% - Énfasis2 2 3 2 3 2 3" xfId="24704" xr:uid="{280D1104-E747-420B-9AAA-6820A137A668}"/>
    <cellStyle name="40% - Énfasis2 2 3 2 3 2 3 2" xfId="24705" xr:uid="{B391D906-C9B3-4F57-AED9-AC8E651A9FCE}"/>
    <cellStyle name="40% - Énfasis2 2 3 2 3 2 4" xfId="24706" xr:uid="{D7036743-C404-4DA5-AE46-78EEA39FBABE}"/>
    <cellStyle name="40% - Énfasis2 2 3 2 3 3" xfId="24707" xr:uid="{6CA54BBC-55A0-41D8-A5BC-5D58A132F440}"/>
    <cellStyle name="40% - Énfasis2 2 3 2 3 3 2" xfId="24708" xr:uid="{8190327F-470B-4E31-9C59-BD6A7BDAA26D}"/>
    <cellStyle name="40% - Énfasis2 2 3 2 3 3 2 2" xfId="24709" xr:uid="{ED7F1AE7-D243-4CEA-8660-358E9378C34E}"/>
    <cellStyle name="40% - Énfasis2 2 3 2 3 3 3" xfId="24710" xr:uid="{6247D5BE-BB67-47C0-AD56-404F89CDEE32}"/>
    <cellStyle name="40% - Énfasis2 2 3 2 3 4" xfId="24711" xr:uid="{7187063F-FAF9-4F65-A933-39C0C939CFE8}"/>
    <cellStyle name="40% - Énfasis2 2 3 2 3 4 2" xfId="24712" xr:uid="{B1DD02DD-9875-4D12-AF05-66649743C0E3}"/>
    <cellStyle name="40% - Énfasis2 2 3 2 3 5" xfId="24713" xr:uid="{D590B58C-0CF5-4C53-AFE2-02D1EA55789F}"/>
    <cellStyle name="40% - Énfasis2 2 3 2 4" xfId="24714" xr:uid="{1D0ADC8B-0AA8-4C0F-A92E-B3DE1694F858}"/>
    <cellStyle name="40% - Énfasis2 2 3 2 4 2" xfId="24715" xr:uid="{AED878A5-D987-4B3B-90A1-56AC17FE43FA}"/>
    <cellStyle name="40% - Énfasis2 2 3 2 4 2 2" xfId="24716" xr:uid="{CF5644BF-5A45-4D08-886B-FE14596AB21B}"/>
    <cellStyle name="40% - Énfasis2 2 3 2 4 2 2 2" xfId="24717" xr:uid="{2E7E5052-BAC8-4F6C-9CC0-633CA1F3F119}"/>
    <cellStyle name="40% - Énfasis2 2 3 2 4 2 3" xfId="24718" xr:uid="{95649C55-C1E6-4FEE-BB09-941EAFDFDBED}"/>
    <cellStyle name="40% - Énfasis2 2 3 2 4 3" xfId="24719" xr:uid="{B42E6C6F-DCDD-4538-8CE1-AB39E943A2FE}"/>
    <cellStyle name="40% - Énfasis2 2 3 2 4 3 2" xfId="24720" xr:uid="{714F5FBC-EFCC-4DE5-A282-04CD7891AFA8}"/>
    <cellStyle name="40% - Énfasis2 2 3 2 4 4" xfId="24721" xr:uid="{CE19D65E-B592-46EE-9466-D1C68E9DA28B}"/>
    <cellStyle name="40% - Énfasis2 2 3 2 5" xfId="24722" xr:uid="{1E331B29-9030-494F-8892-0D71E63EBE7A}"/>
    <cellStyle name="40% - Énfasis2 2 3 2 5 2" xfId="24723" xr:uid="{055C8788-2E97-481B-A22D-1BEDA85CFBE2}"/>
    <cellStyle name="40% - Énfasis2 2 3 2 5 2 2" xfId="24724" xr:uid="{B5E1B24C-C3C5-4D8A-990C-86BEFE5EEC79}"/>
    <cellStyle name="40% - Énfasis2 2 3 2 5 3" xfId="24725" xr:uid="{C9F67455-0037-4E03-8686-9248643081CA}"/>
    <cellStyle name="40% - Énfasis2 2 3 2 6" xfId="24726" xr:uid="{553FCAA7-20D9-43FD-9688-D2D14184889E}"/>
    <cellStyle name="40% - Énfasis2 2 3 2 6 2" xfId="24727" xr:uid="{864C98CC-0A8E-4FAE-A123-8239AF9B6BFF}"/>
    <cellStyle name="40% - Énfasis2 2 3 2 7" xfId="24728" xr:uid="{56CD5C85-F472-4123-B0F5-AA2C163A59D7}"/>
    <cellStyle name="40% - Énfasis2 2 3 2 8" xfId="24729" xr:uid="{C499A263-07A4-470E-8539-F0B060453BE7}"/>
    <cellStyle name="40% - Énfasis2 2 3 2 9" xfId="24730" xr:uid="{A4845E30-6B8D-41E4-B593-F9B7B33B6B6E}"/>
    <cellStyle name="40% - Énfasis2 2 3 2_37. RESULTADO NEGOCIOS YOY" xfId="24731" xr:uid="{A50095EF-62A7-4444-8A93-6BB4C4001FE3}"/>
    <cellStyle name="40% - Énfasis2 2 3 3" xfId="24732" xr:uid="{AD66C0A4-50C1-405C-9213-6157A060ED61}"/>
    <cellStyle name="40% - Énfasis2 2 3 3 2" xfId="24733" xr:uid="{34AC79B3-3896-4429-96A6-4BB0EDACAEC5}"/>
    <cellStyle name="40% - Énfasis2 2 3 3 2 2" xfId="24734" xr:uid="{FF730BF1-1F02-4826-A998-23E52B12D172}"/>
    <cellStyle name="40% - Énfasis2 2 3 3 2 2 2" xfId="24735" xr:uid="{F4CF9865-0ACE-4719-9696-3008FD49760B}"/>
    <cellStyle name="40% - Énfasis2 2 3 3 2 2 2 2" xfId="24736" xr:uid="{24E163EF-6B20-4544-9B42-A0BAE89BAE5D}"/>
    <cellStyle name="40% - Énfasis2 2 3 3 2 2 2 2 2" xfId="24737" xr:uid="{59ADFFB5-34FE-4B5D-B6EB-D1B9BBE4910B}"/>
    <cellStyle name="40% - Énfasis2 2 3 3 2 2 2 3" xfId="24738" xr:uid="{1AEEF5FD-89CC-4E05-9818-2032C682FE4C}"/>
    <cellStyle name="40% - Énfasis2 2 3 3 2 2 3" xfId="24739" xr:uid="{4316B051-4142-45B4-91A8-A60CAE59273F}"/>
    <cellStyle name="40% - Énfasis2 2 3 3 2 2 3 2" xfId="24740" xr:uid="{65AB2E7A-2186-44CB-9762-7A79350DE62A}"/>
    <cellStyle name="40% - Énfasis2 2 3 3 2 2 4" xfId="24741" xr:uid="{3C3FEA3A-C391-4C8F-BB5E-CAC59E85CA28}"/>
    <cellStyle name="40% - Énfasis2 2 3 3 2 3" xfId="24742" xr:uid="{EC0FC3EE-0F3A-4E00-9CF4-7D99CED18FCA}"/>
    <cellStyle name="40% - Énfasis2 2 3 3 2 3 2" xfId="24743" xr:uid="{FAAD4A41-B3BA-42CB-B339-CD21F5AD50EA}"/>
    <cellStyle name="40% - Énfasis2 2 3 3 2 3 2 2" xfId="24744" xr:uid="{C043A170-DB33-48B7-B190-3E5EDF916DE9}"/>
    <cellStyle name="40% - Énfasis2 2 3 3 2 3 3" xfId="24745" xr:uid="{0867D3D1-59AF-4719-9FBB-DEE9DAE236A2}"/>
    <cellStyle name="40% - Énfasis2 2 3 3 2 4" xfId="24746" xr:uid="{E2E0B9E7-E5F4-4656-BB41-45EFBC66F9D9}"/>
    <cellStyle name="40% - Énfasis2 2 3 3 2 4 2" xfId="24747" xr:uid="{C44A6F1B-E3AD-492F-819E-556DBC0DDCB7}"/>
    <cellStyle name="40% - Énfasis2 2 3 3 2 5" xfId="24748" xr:uid="{B484187C-BC76-4BEF-A11E-B235E1F44CB1}"/>
    <cellStyle name="40% - Énfasis2 2 3 3 3" xfId="24749" xr:uid="{995C2FFD-816E-4828-A0F3-A4B69949A4CB}"/>
    <cellStyle name="40% - Énfasis2 2 3 3 3 2" xfId="24750" xr:uid="{6170B161-322C-446E-8E15-3D64B1FD2E69}"/>
    <cellStyle name="40% - Énfasis2 2 3 3 3 2 2" xfId="24751" xr:uid="{BB614839-B013-4D7B-9173-3144F03D2480}"/>
    <cellStyle name="40% - Énfasis2 2 3 3 3 2 2 2" xfId="24752" xr:uid="{0A767A53-86F8-4728-A565-63F26953AC24}"/>
    <cellStyle name="40% - Énfasis2 2 3 3 3 2 3" xfId="24753" xr:uid="{0B36FEE8-9665-4D62-96D2-97E6CDA17524}"/>
    <cellStyle name="40% - Énfasis2 2 3 3 3 3" xfId="24754" xr:uid="{B97B238C-2D33-45DC-8092-03C64EBADD83}"/>
    <cellStyle name="40% - Énfasis2 2 3 3 3 3 2" xfId="24755" xr:uid="{7542EEE1-E862-4F71-8240-0EFFB1CA0DEF}"/>
    <cellStyle name="40% - Énfasis2 2 3 3 3 4" xfId="24756" xr:uid="{37922A1B-9DB2-4E8F-B9C9-2FEACDA5E967}"/>
    <cellStyle name="40% - Énfasis2 2 3 3 4" xfId="24757" xr:uid="{F9CC9537-B287-4D4C-B885-9042B4024168}"/>
    <cellStyle name="40% - Énfasis2 2 3 3 4 2" xfId="24758" xr:uid="{5A2B04F2-9276-43C5-85A0-1448D379D1A5}"/>
    <cellStyle name="40% - Énfasis2 2 3 3 4 2 2" xfId="24759" xr:uid="{3B3E7CF2-CB4A-4D30-894A-8358264C1A89}"/>
    <cellStyle name="40% - Énfasis2 2 3 3 4 3" xfId="24760" xr:uid="{594985E7-BCA0-4500-BD84-B5394C68A8AA}"/>
    <cellStyle name="40% - Énfasis2 2 3 3 5" xfId="24761" xr:uid="{83361D32-FC27-4463-AD45-3CC43DCD854F}"/>
    <cellStyle name="40% - Énfasis2 2 3 3 5 2" xfId="24762" xr:uid="{32293C41-D554-48D8-B69E-0517B966C40A}"/>
    <cellStyle name="40% - Énfasis2 2 3 3 6" xfId="24763" xr:uid="{7322880F-E4F9-4648-A854-EE524F24B5AA}"/>
    <cellStyle name="40% - Énfasis2 2 3 4" xfId="24764" xr:uid="{7CB3A9D2-0078-415C-83AC-928DDE4AB529}"/>
    <cellStyle name="40% - Énfasis2 2 3 4 2" xfId="24765" xr:uid="{EB64A864-D0D2-4877-8BDE-6F253BC8FD75}"/>
    <cellStyle name="40% - Énfasis2 2 3 4 2 2" xfId="24766" xr:uid="{01862EF8-262A-4497-B4FD-47D00E9C842A}"/>
    <cellStyle name="40% - Énfasis2 2 3 4 2 2 2" xfId="24767" xr:uid="{C7439E34-52CA-4AA1-9921-848D7A1F6549}"/>
    <cellStyle name="40% - Énfasis2 2 3 4 2 2 2 2" xfId="24768" xr:uid="{43624ADD-CEC9-4E9F-A3D9-195CA654D6A4}"/>
    <cellStyle name="40% - Énfasis2 2 3 4 2 2 3" xfId="24769" xr:uid="{333F80ED-6901-408F-92EB-A2DBF003B25E}"/>
    <cellStyle name="40% - Énfasis2 2 3 4 2 3" xfId="24770" xr:uid="{960EC526-1217-45EB-9E84-BF26EE3CD95E}"/>
    <cellStyle name="40% - Énfasis2 2 3 4 2 3 2" xfId="24771" xr:uid="{C48BF31F-7550-4C21-8180-A3A029DFBD32}"/>
    <cellStyle name="40% - Énfasis2 2 3 4 2 4" xfId="24772" xr:uid="{37AE0AD3-EECE-4EA4-B9E2-516B467E523F}"/>
    <cellStyle name="40% - Énfasis2 2 3 4 3" xfId="24773" xr:uid="{94D3654A-0963-4039-ABEC-0481662D1A43}"/>
    <cellStyle name="40% - Énfasis2 2 3 4 3 2" xfId="24774" xr:uid="{20B92D96-702D-44B5-8BD3-6A2689537D9E}"/>
    <cellStyle name="40% - Énfasis2 2 3 4 3 2 2" xfId="24775" xr:uid="{AC70739D-8EB3-4300-A09F-16DA9C334E40}"/>
    <cellStyle name="40% - Énfasis2 2 3 4 3 3" xfId="24776" xr:uid="{BF59758C-66AC-4417-AFD8-0D65B777F8BC}"/>
    <cellStyle name="40% - Énfasis2 2 3 4 4" xfId="24777" xr:uid="{70D28282-07F3-4450-9E55-274218A510C5}"/>
    <cellStyle name="40% - Énfasis2 2 3 4 4 2" xfId="24778" xr:uid="{ED41CFC6-0942-42C6-ABED-F8A51E06409B}"/>
    <cellStyle name="40% - Énfasis2 2 3 4 5" xfId="24779" xr:uid="{6899272B-6DFB-48DB-BA00-30DDD60CD724}"/>
    <cellStyle name="40% - Énfasis2 2 3 5" xfId="24780" xr:uid="{CA533CC5-A10A-41C2-BF1E-D03C76B29208}"/>
    <cellStyle name="40% - Énfasis2 2 3 5 2" xfId="24781" xr:uid="{D064D8B5-5378-4CD9-A708-C98DCF302518}"/>
    <cellStyle name="40% - Énfasis2 2 3 5 2 2" xfId="24782" xr:uid="{64740712-B600-4BF4-9046-7507AE7AA744}"/>
    <cellStyle name="40% - Énfasis2 2 3 5 2 2 2" xfId="24783" xr:uid="{5E590646-9040-4A70-955E-A69D473C2188}"/>
    <cellStyle name="40% - Énfasis2 2 3 5 2 3" xfId="24784" xr:uid="{CAC2DBBC-17E4-4544-A61D-E9C3C5726D8E}"/>
    <cellStyle name="40% - Énfasis2 2 3 5 3" xfId="24785" xr:uid="{825ED905-E92A-4EAA-9991-85E429C6EA4A}"/>
    <cellStyle name="40% - Énfasis2 2 3 5 3 2" xfId="24786" xr:uid="{D633C203-58ED-4B4F-8675-AE927408B862}"/>
    <cellStyle name="40% - Énfasis2 2 3 5 4" xfId="24787" xr:uid="{BC2971A4-9175-40BC-B86B-3E5C212DADFB}"/>
    <cellStyle name="40% - Énfasis2 2 3 6" xfId="24788" xr:uid="{7CD974B2-14FD-4C9D-AA08-98E3409035DE}"/>
    <cellStyle name="40% - Énfasis2 2 3 6 2" xfId="24789" xr:uid="{64FE99D5-12D2-4C8D-9932-41D25515FF29}"/>
    <cellStyle name="40% - Énfasis2 2 3 6 2 2" xfId="24790" xr:uid="{33C10B5E-0F5E-4C9B-A0C3-0A21B41C7086}"/>
    <cellStyle name="40% - Énfasis2 2 3 6 3" xfId="24791" xr:uid="{D8F39639-F08B-4C81-9D4B-EA67D7C1F9C3}"/>
    <cellStyle name="40% - Énfasis2 2 3 7" xfId="24792" xr:uid="{215B2E79-3C59-4DEF-929A-5115C84BCBAF}"/>
    <cellStyle name="40% - Énfasis2 2 3 7 2" xfId="24793" xr:uid="{250EA388-2F5F-4AF9-BA8C-6E72162B5416}"/>
    <cellStyle name="40% - Énfasis2 2 3 8" xfId="24794" xr:uid="{B0D05F50-2A45-425F-9219-67BBF9A19475}"/>
    <cellStyle name="40% - Énfasis2 2 3 9" xfId="24795" xr:uid="{D1950C23-E4E0-4CF7-B42F-E0DE931945A8}"/>
    <cellStyle name="40% - Énfasis2 2 3_37. RESULTADO NEGOCIOS YOY" xfId="24796" xr:uid="{171384DB-8013-4C04-984E-19F8142B5ED8}"/>
    <cellStyle name="40% - Énfasis2 2 4" xfId="24797" xr:uid="{723E47B6-D3C4-478E-AC55-5759B5ACE471}"/>
    <cellStyle name="40% - Énfasis2 2 4 10" xfId="24798" xr:uid="{E98D7492-1D9F-424D-8188-D4464F2B8D77}"/>
    <cellStyle name="40% - Énfasis2 2 4 11" xfId="24799" xr:uid="{78EC3FB8-9066-4078-B156-4105CDB67999}"/>
    <cellStyle name="40% - Énfasis2 2 4 12" xfId="24800" xr:uid="{9388357D-FFF3-459F-9BB9-150A3C4ED65D}"/>
    <cellStyle name="40% - Énfasis2 2 4 2" xfId="24801" xr:uid="{E43BD10F-2BE7-4A81-B942-8C01C3F0948A}"/>
    <cellStyle name="40% - Énfasis2 2 4 2 2" xfId="24802" xr:uid="{52433C22-BC99-4DCB-A339-F7A32AD540CE}"/>
    <cellStyle name="40% - Énfasis2 2 4 2 2 2" xfId="24803" xr:uid="{7A4A6DAC-83DB-4247-8C99-A66EAB750467}"/>
    <cellStyle name="40% - Énfasis2 2 4 2 2 2 2" xfId="24804" xr:uid="{2414F790-B038-407C-88BC-5A65BE6A58AE}"/>
    <cellStyle name="40% - Énfasis2 2 4 2 2 2 2 2" xfId="24805" xr:uid="{1043864C-3FB5-4E06-AA8E-F48CC66DDDE5}"/>
    <cellStyle name="40% - Énfasis2 2 4 2 2 2 2 2 2" xfId="24806" xr:uid="{97B2A66C-8368-428D-90D8-897F55E06082}"/>
    <cellStyle name="40% - Énfasis2 2 4 2 2 2 2 2 2 2" xfId="24807" xr:uid="{4B3284A6-785F-4ED9-A4AA-3F2615EEB59C}"/>
    <cellStyle name="40% - Énfasis2 2 4 2 2 2 2 2 3" xfId="24808" xr:uid="{CFFE04A8-3513-4101-ACBF-CF71CCAE4FBD}"/>
    <cellStyle name="40% - Énfasis2 2 4 2 2 2 2 3" xfId="24809" xr:uid="{3CC114E6-12CD-4A48-8731-6B03971CECF4}"/>
    <cellStyle name="40% - Énfasis2 2 4 2 2 2 2 3 2" xfId="24810" xr:uid="{6F117718-9C12-4137-9994-C0083690A256}"/>
    <cellStyle name="40% - Énfasis2 2 4 2 2 2 2 4" xfId="24811" xr:uid="{C3BFB966-D0EB-4FFC-933F-B2984AF97154}"/>
    <cellStyle name="40% - Énfasis2 2 4 2 2 2 3" xfId="24812" xr:uid="{DA6BD9C3-EAEE-49F8-85BE-166EB5FD1030}"/>
    <cellStyle name="40% - Énfasis2 2 4 2 2 2 3 2" xfId="24813" xr:uid="{F9DCF7A6-AA21-48F5-945D-A0DB707D36C8}"/>
    <cellStyle name="40% - Énfasis2 2 4 2 2 2 3 2 2" xfId="24814" xr:uid="{530DE4C9-A378-42A1-926D-7197DDBC161E}"/>
    <cellStyle name="40% - Énfasis2 2 4 2 2 2 3 3" xfId="24815" xr:uid="{379C407C-F463-4DB3-A134-0694D23DCEDC}"/>
    <cellStyle name="40% - Énfasis2 2 4 2 2 2 4" xfId="24816" xr:uid="{C7DA1CF7-4D4C-4BC4-BAB8-F2F71A6E7E8C}"/>
    <cellStyle name="40% - Énfasis2 2 4 2 2 2 4 2" xfId="24817" xr:uid="{6EB1C10C-C086-4C4F-90FC-89F58DCF28BD}"/>
    <cellStyle name="40% - Énfasis2 2 4 2 2 2 5" xfId="24818" xr:uid="{A94BE56A-6D8E-4777-992B-6967BAD3E661}"/>
    <cellStyle name="40% - Énfasis2 2 4 2 2 3" xfId="24819" xr:uid="{69E8863F-8972-4818-8DE1-488D2B8F7241}"/>
    <cellStyle name="40% - Énfasis2 2 4 2 2 3 2" xfId="24820" xr:uid="{35588640-7F0E-4360-BC67-ED8667B353A2}"/>
    <cellStyle name="40% - Énfasis2 2 4 2 2 3 2 2" xfId="24821" xr:uid="{3FA4B2C3-64E1-4B9F-A881-CEF760634B2C}"/>
    <cellStyle name="40% - Énfasis2 2 4 2 2 3 2 2 2" xfId="24822" xr:uid="{D9EC08B3-C955-4E4D-98BC-C145D3B80F7C}"/>
    <cellStyle name="40% - Énfasis2 2 4 2 2 3 2 3" xfId="24823" xr:uid="{EE8D43A4-A72A-4780-B388-E594000BEA64}"/>
    <cellStyle name="40% - Énfasis2 2 4 2 2 3 3" xfId="24824" xr:uid="{E5D881B7-FEB1-4BB1-B739-2CD91B48028C}"/>
    <cellStyle name="40% - Énfasis2 2 4 2 2 3 3 2" xfId="24825" xr:uid="{E6BFC8DB-1EB2-4FC4-B181-40A07844847D}"/>
    <cellStyle name="40% - Énfasis2 2 4 2 2 3 4" xfId="24826" xr:uid="{0317CFB5-8966-46E6-8B7A-47056A0844E3}"/>
    <cellStyle name="40% - Énfasis2 2 4 2 2 4" xfId="24827" xr:uid="{4605BF60-06B1-480D-B1DE-A2F0D857D2E1}"/>
    <cellStyle name="40% - Énfasis2 2 4 2 2 4 2" xfId="24828" xr:uid="{33243A53-377C-4CBF-92E3-B1865D28E1E9}"/>
    <cellStyle name="40% - Énfasis2 2 4 2 2 4 2 2" xfId="24829" xr:uid="{1A2BA7B2-4598-4E39-BF9F-4709579021E9}"/>
    <cellStyle name="40% - Énfasis2 2 4 2 2 4 3" xfId="24830" xr:uid="{FC3E7A32-90EE-4AA0-BA44-9BA1FE01137C}"/>
    <cellStyle name="40% - Énfasis2 2 4 2 2 5" xfId="24831" xr:uid="{A1C84EA0-EA70-45AB-A4B6-9DD76B0AEFF2}"/>
    <cellStyle name="40% - Énfasis2 2 4 2 2 5 2" xfId="24832" xr:uid="{9B7A7F9F-8536-4D0E-947A-25AB85A94B10}"/>
    <cellStyle name="40% - Énfasis2 2 4 2 2 6" xfId="24833" xr:uid="{59754279-4C63-4776-8197-7A08DA066C85}"/>
    <cellStyle name="40% - Énfasis2 2 4 2 3" xfId="24834" xr:uid="{EF838AA9-C4E9-41E6-9DFC-8FC455DCFC77}"/>
    <cellStyle name="40% - Énfasis2 2 4 2 3 2" xfId="24835" xr:uid="{5169335A-5C3B-4F8D-9D22-05A39AC7E8CB}"/>
    <cellStyle name="40% - Énfasis2 2 4 2 3 2 2" xfId="24836" xr:uid="{92FB3B1F-7EBB-4686-AF9B-8E84286C78E2}"/>
    <cellStyle name="40% - Énfasis2 2 4 2 3 2 2 2" xfId="24837" xr:uid="{51C54B28-ADC7-4145-9F6E-9C1FBAFA1727}"/>
    <cellStyle name="40% - Énfasis2 2 4 2 3 2 2 2 2" xfId="24838" xr:uid="{227E993C-9988-4597-9AD7-FA0FC54E7EFB}"/>
    <cellStyle name="40% - Énfasis2 2 4 2 3 2 2 3" xfId="24839" xr:uid="{424C0484-725B-44F8-825A-7E76EC578027}"/>
    <cellStyle name="40% - Énfasis2 2 4 2 3 2 3" xfId="24840" xr:uid="{3428C6E6-4037-49C7-AC20-B0D7A4E06491}"/>
    <cellStyle name="40% - Énfasis2 2 4 2 3 2 3 2" xfId="24841" xr:uid="{0AAF3586-5131-408B-A906-BFE380B6FBEB}"/>
    <cellStyle name="40% - Énfasis2 2 4 2 3 2 4" xfId="24842" xr:uid="{44D31FAF-549B-4ECF-8B16-B41B99028416}"/>
    <cellStyle name="40% - Énfasis2 2 4 2 3 3" xfId="24843" xr:uid="{EC8C6B28-00BB-429F-A7F3-AA56A6343868}"/>
    <cellStyle name="40% - Énfasis2 2 4 2 3 3 2" xfId="24844" xr:uid="{C7D08905-DB1B-4BB7-9B2D-4AB1DB89BA1E}"/>
    <cellStyle name="40% - Énfasis2 2 4 2 3 3 2 2" xfId="24845" xr:uid="{851363EC-8A6D-4280-8BA5-DEE12E5CA61A}"/>
    <cellStyle name="40% - Énfasis2 2 4 2 3 3 3" xfId="24846" xr:uid="{23E65CC1-4BC9-411F-AECC-29A10382B13A}"/>
    <cellStyle name="40% - Énfasis2 2 4 2 3 4" xfId="24847" xr:uid="{D25646AB-0650-4341-8B02-7F700C9383B1}"/>
    <cellStyle name="40% - Énfasis2 2 4 2 3 4 2" xfId="24848" xr:uid="{C541D2E3-429D-489A-BAE9-361D7CE44AE0}"/>
    <cellStyle name="40% - Énfasis2 2 4 2 3 5" xfId="24849" xr:uid="{CA4A4784-2438-43B6-8C6C-2AF564ED68AD}"/>
    <cellStyle name="40% - Énfasis2 2 4 2 4" xfId="24850" xr:uid="{CE262145-39FD-4E7A-A817-3B5E339159A2}"/>
    <cellStyle name="40% - Énfasis2 2 4 2 4 2" xfId="24851" xr:uid="{AB7813E5-CC69-480E-96D3-A3B296A415FD}"/>
    <cellStyle name="40% - Énfasis2 2 4 2 4 2 2" xfId="24852" xr:uid="{3D2FE4F1-9D42-4F5D-8E64-979CD3EF9C33}"/>
    <cellStyle name="40% - Énfasis2 2 4 2 4 2 2 2" xfId="24853" xr:uid="{0C944EFF-8735-463E-8544-8C7B6C16B8DB}"/>
    <cellStyle name="40% - Énfasis2 2 4 2 4 2 3" xfId="24854" xr:uid="{CA9E0C64-99D1-4584-8014-F4C6CB7F6951}"/>
    <cellStyle name="40% - Énfasis2 2 4 2 4 3" xfId="24855" xr:uid="{D724C9A9-09B3-4700-AC18-B137A9287550}"/>
    <cellStyle name="40% - Énfasis2 2 4 2 4 3 2" xfId="24856" xr:uid="{46E3DF6E-0749-455E-84C6-BBBB9396DA12}"/>
    <cellStyle name="40% - Énfasis2 2 4 2 4 4" xfId="24857" xr:uid="{132CBEEF-34B7-475E-AEAB-760D5EE02DCF}"/>
    <cellStyle name="40% - Énfasis2 2 4 2 5" xfId="24858" xr:uid="{488C8905-E2E0-4487-B5A0-43605F66138B}"/>
    <cellStyle name="40% - Énfasis2 2 4 2 5 2" xfId="24859" xr:uid="{FE359CBD-F5AC-48DB-80CE-9389A59F1C97}"/>
    <cellStyle name="40% - Énfasis2 2 4 2 5 2 2" xfId="24860" xr:uid="{6092A817-DEB6-4712-BF08-F1B9CC1611C7}"/>
    <cellStyle name="40% - Énfasis2 2 4 2 5 3" xfId="24861" xr:uid="{B9D7CF81-4813-47A7-8C9B-8B936BA8C484}"/>
    <cellStyle name="40% - Énfasis2 2 4 2 6" xfId="24862" xr:uid="{AA93F250-8F96-4E2F-8600-6AD098E94A3A}"/>
    <cellStyle name="40% - Énfasis2 2 4 2 6 2" xfId="24863" xr:uid="{B36BC0A0-A524-4F9F-A936-04574066A24E}"/>
    <cellStyle name="40% - Énfasis2 2 4 2 7" xfId="24864" xr:uid="{8A598186-0102-4C90-B780-2F85B6D63708}"/>
    <cellStyle name="40% - Énfasis2 2 4 3" xfId="24865" xr:uid="{D847BEF4-9941-42B5-AB85-4A3BA45E3410}"/>
    <cellStyle name="40% - Énfasis2 2 4 3 2" xfId="24866" xr:uid="{961973E5-6BF9-4251-B29D-021BB3F5B439}"/>
    <cellStyle name="40% - Énfasis2 2 4 3 2 2" xfId="24867" xr:uid="{76F5332A-4A97-478B-AED5-9D2455FA735E}"/>
    <cellStyle name="40% - Énfasis2 2 4 3 2 2 2" xfId="24868" xr:uid="{4DE37C61-4E00-49D4-B968-A9F3FE1826CB}"/>
    <cellStyle name="40% - Énfasis2 2 4 3 2 2 2 2" xfId="24869" xr:uid="{EC6E9AA5-7010-4A86-99F8-59258B5C9C4D}"/>
    <cellStyle name="40% - Énfasis2 2 4 3 2 2 2 2 2" xfId="24870" xr:uid="{BBB845DD-FBA3-413D-8243-AD350F290581}"/>
    <cellStyle name="40% - Énfasis2 2 4 3 2 2 2 3" xfId="24871" xr:uid="{A32C5F84-7588-4ECD-8D0C-22A83CDBA35E}"/>
    <cellStyle name="40% - Énfasis2 2 4 3 2 2 3" xfId="24872" xr:uid="{E686DEE0-569D-4FDE-AB43-76102DE9F61A}"/>
    <cellStyle name="40% - Énfasis2 2 4 3 2 2 3 2" xfId="24873" xr:uid="{1F36C41F-D003-466B-AD36-0F397A42F10F}"/>
    <cellStyle name="40% - Énfasis2 2 4 3 2 2 4" xfId="24874" xr:uid="{2AC57BEB-9112-406F-BE1B-5D93BAF25FD7}"/>
    <cellStyle name="40% - Énfasis2 2 4 3 2 3" xfId="24875" xr:uid="{72023A7C-A624-455C-86A7-B7B9EAFF2CE1}"/>
    <cellStyle name="40% - Énfasis2 2 4 3 2 3 2" xfId="24876" xr:uid="{C653B8BF-E036-4C69-9CB9-A7E231CBA58A}"/>
    <cellStyle name="40% - Énfasis2 2 4 3 2 3 2 2" xfId="24877" xr:uid="{FCABC440-EF5D-47CB-A27A-28770184E881}"/>
    <cellStyle name="40% - Énfasis2 2 4 3 2 3 3" xfId="24878" xr:uid="{82A4533C-79B0-4800-A898-2D30B75F9B33}"/>
    <cellStyle name="40% - Énfasis2 2 4 3 2 4" xfId="24879" xr:uid="{55A30E9E-EEE6-4595-A67A-6966753E0D0C}"/>
    <cellStyle name="40% - Énfasis2 2 4 3 2 4 2" xfId="24880" xr:uid="{1A4791FF-D469-4813-A450-F0F84F3B5F15}"/>
    <cellStyle name="40% - Énfasis2 2 4 3 2 5" xfId="24881" xr:uid="{C481ABBB-7398-4DBA-9399-4807A755C95B}"/>
    <cellStyle name="40% - Énfasis2 2 4 3 3" xfId="24882" xr:uid="{61D9285B-B874-4054-BDD9-3B9631A314DF}"/>
    <cellStyle name="40% - Énfasis2 2 4 3 3 2" xfId="24883" xr:uid="{457319A4-09E8-4E99-80A6-EEB060C7CED7}"/>
    <cellStyle name="40% - Énfasis2 2 4 3 3 2 2" xfId="24884" xr:uid="{1EA7B499-5638-46FD-9A0E-2E9231BD7E06}"/>
    <cellStyle name="40% - Énfasis2 2 4 3 3 2 2 2" xfId="24885" xr:uid="{52312425-5B6B-468F-9936-29D65A055C78}"/>
    <cellStyle name="40% - Énfasis2 2 4 3 3 2 3" xfId="24886" xr:uid="{8E2346AC-178A-45F9-8EC6-379640FD78B1}"/>
    <cellStyle name="40% - Énfasis2 2 4 3 3 3" xfId="24887" xr:uid="{026DAA6A-076D-4E9B-AFF8-E6A18CE99964}"/>
    <cellStyle name="40% - Énfasis2 2 4 3 3 3 2" xfId="24888" xr:uid="{31D49C8B-57B2-4E2E-B078-DB5AB0172559}"/>
    <cellStyle name="40% - Énfasis2 2 4 3 3 4" xfId="24889" xr:uid="{E1A128F3-50B8-4AF9-85C3-EDA7CDF0A1C3}"/>
    <cellStyle name="40% - Énfasis2 2 4 3 4" xfId="24890" xr:uid="{6060E3B8-8008-4030-BE3A-918B6A223F7B}"/>
    <cellStyle name="40% - Énfasis2 2 4 3 4 2" xfId="24891" xr:uid="{1EFBDAB0-6E65-4EEC-95CC-AD73D6C01D2E}"/>
    <cellStyle name="40% - Énfasis2 2 4 3 4 2 2" xfId="24892" xr:uid="{27FC5C54-E928-4CCD-9768-C8297DC628CA}"/>
    <cellStyle name="40% - Énfasis2 2 4 3 4 3" xfId="24893" xr:uid="{3FEEAEE3-D271-4BFD-9F85-A83225C51925}"/>
    <cellStyle name="40% - Énfasis2 2 4 3 5" xfId="24894" xr:uid="{149F9BAB-0992-4212-AEF0-D64193770089}"/>
    <cellStyle name="40% - Énfasis2 2 4 3 5 2" xfId="24895" xr:uid="{ABE779D3-B225-40A8-B002-C0E6114E9094}"/>
    <cellStyle name="40% - Énfasis2 2 4 3 6" xfId="24896" xr:uid="{2137B43A-CCF4-41E2-910B-EDB2B8CF9712}"/>
    <cellStyle name="40% - Énfasis2 2 4 4" xfId="24897" xr:uid="{16FB8F10-CB12-43F3-B28C-ECC4434F6387}"/>
    <cellStyle name="40% - Énfasis2 2 4 4 2" xfId="24898" xr:uid="{873F255F-9AAC-4751-A7C6-9EBFBC8DB032}"/>
    <cellStyle name="40% - Énfasis2 2 4 4 2 2" xfId="24899" xr:uid="{BE7B28EB-5F9A-4CE1-A395-BCCFAF4D5B9E}"/>
    <cellStyle name="40% - Énfasis2 2 4 4 2 2 2" xfId="24900" xr:uid="{42270F35-02BC-48A9-B10D-9C2DB4BE391C}"/>
    <cellStyle name="40% - Énfasis2 2 4 4 2 2 2 2" xfId="24901" xr:uid="{60AE7797-C6AC-4B4A-8210-7EF7CAC82A35}"/>
    <cellStyle name="40% - Énfasis2 2 4 4 2 2 3" xfId="24902" xr:uid="{BC498BB6-7C6B-4E93-9E70-BB02985A126F}"/>
    <cellStyle name="40% - Énfasis2 2 4 4 2 3" xfId="24903" xr:uid="{0A97AB27-A3AD-4457-A9EA-8EE96BA4FCC9}"/>
    <cellStyle name="40% - Énfasis2 2 4 4 2 3 2" xfId="24904" xr:uid="{1FA4327F-9EA8-46AE-945E-03774DBACC49}"/>
    <cellStyle name="40% - Énfasis2 2 4 4 2 4" xfId="24905" xr:uid="{F829631F-F7C9-4341-AEE5-ADA4A81F65FB}"/>
    <cellStyle name="40% - Énfasis2 2 4 4 3" xfId="24906" xr:uid="{FADE8F94-2992-429E-BE4D-30FA82FBFAF7}"/>
    <cellStyle name="40% - Énfasis2 2 4 4 3 2" xfId="24907" xr:uid="{4AB9D4FF-3BFF-4CAC-9A9B-AC976F3D6476}"/>
    <cellStyle name="40% - Énfasis2 2 4 4 3 2 2" xfId="24908" xr:uid="{BBCE4AA1-EB56-4200-B9E7-76C0608BC182}"/>
    <cellStyle name="40% - Énfasis2 2 4 4 3 3" xfId="24909" xr:uid="{EA778F35-0AB8-4CCB-881A-AC42E6946089}"/>
    <cellStyle name="40% - Énfasis2 2 4 4 4" xfId="24910" xr:uid="{097B6FCB-1745-4E3F-9B35-20791ABBDF0D}"/>
    <cellStyle name="40% - Énfasis2 2 4 4 4 2" xfId="24911" xr:uid="{A05918C7-E2A6-4CBB-90DA-D527CC852F4A}"/>
    <cellStyle name="40% - Énfasis2 2 4 4 5" xfId="24912" xr:uid="{17D6DD4B-1088-4692-A37B-0FA888FB35CB}"/>
    <cellStyle name="40% - Énfasis2 2 4 5" xfId="24913" xr:uid="{FDF425A0-664F-45AC-AAC3-7294AFA9F390}"/>
    <cellStyle name="40% - Énfasis2 2 4 5 2" xfId="24914" xr:uid="{1D85D022-B6E0-4466-902D-FC52F0B187AA}"/>
    <cellStyle name="40% - Énfasis2 2 4 5 2 2" xfId="24915" xr:uid="{CDDC1E49-BFCB-47D2-A4A0-092B81A36171}"/>
    <cellStyle name="40% - Énfasis2 2 4 5 2 2 2" xfId="24916" xr:uid="{35D148DF-E83F-4420-ACBD-D22FBEAB4E4E}"/>
    <cellStyle name="40% - Énfasis2 2 4 5 2 3" xfId="24917" xr:uid="{E861D4F5-C920-463C-B7A1-2B4926909A68}"/>
    <cellStyle name="40% - Énfasis2 2 4 5 3" xfId="24918" xr:uid="{E47665FB-A4EA-4DCD-BAB5-71988AF59A8B}"/>
    <cellStyle name="40% - Énfasis2 2 4 5 3 2" xfId="24919" xr:uid="{DE9A13B7-698C-402D-BCD2-584CC645C49F}"/>
    <cellStyle name="40% - Énfasis2 2 4 5 4" xfId="24920" xr:uid="{E72FEED2-E5EC-404B-A981-56F367B31894}"/>
    <cellStyle name="40% - Énfasis2 2 4 6" xfId="24921" xr:uid="{CB72401C-D0EC-4CB0-9AF1-C2D42A24999A}"/>
    <cellStyle name="40% - Énfasis2 2 4 6 2" xfId="24922" xr:uid="{AC125CF8-7F51-481A-A0B7-8DE720E87951}"/>
    <cellStyle name="40% - Énfasis2 2 4 6 2 2" xfId="24923" xr:uid="{607B067A-35EF-48EA-935A-96DCF3DAEE31}"/>
    <cellStyle name="40% - Énfasis2 2 4 6 3" xfId="24924" xr:uid="{20A97DB6-9EFF-4DAF-A0AA-081D75F6E16C}"/>
    <cellStyle name="40% - Énfasis2 2 4 7" xfId="24925" xr:uid="{DE39CAAA-0DB6-4317-9D04-DA8985C6FA0C}"/>
    <cellStyle name="40% - Énfasis2 2 4 7 2" xfId="24926" xr:uid="{AB24F5F1-590B-49AC-ABB3-20A36AD57466}"/>
    <cellStyle name="40% - Énfasis2 2 4 8" xfId="24927" xr:uid="{88AF2FFB-ADD6-4465-82BE-B9B2B52BC5FF}"/>
    <cellStyle name="40% - Énfasis2 2 4 9" xfId="24928" xr:uid="{E1F1E472-B27B-4D33-B470-2C9D3A4FDD5D}"/>
    <cellStyle name="40% - Énfasis2 2 4_37. RESULTADO NEGOCIOS YOY" xfId="24929" xr:uid="{694257F9-F25A-4FD8-944E-4AAB014488B2}"/>
    <cellStyle name="40% - Énfasis2 2 5" xfId="24930" xr:uid="{DA087894-6365-4E59-B2B2-FBAAE952682C}"/>
    <cellStyle name="40% - Énfasis2 2 5 10" xfId="24931" xr:uid="{880F51F8-517F-4703-BEC0-B63D43547979}"/>
    <cellStyle name="40% - Énfasis2 2 5 11" xfId="24932" xr:uid="{25604E63-5F44-4CEB-884A-AD4063EFCEFB}"/>
    <cellStyle name="40% - Énfasis2 2 5 12" xfId="24933" xr:uid="{1A342972-4B08-4687-A91B-DEAF45595511}"/>
    <cellStyle name="40% - Énfasis2 2 5 2" xfId="24934" xr:uid="{1529E494-0F0D-447F-80E9-17DF3208DBDF}"/>
    <cellStyle name="40% - Énfasis2 2 5 2 2" xfId="24935" xr:uid="{17267C3B-E453-4315-ABF0-4058F14F064D}"/>
    <cellStyle name="40% - Énfasis2 2 5 2 2 2" xfId="24936" xr:uid="{C908D5AB-A5D7-42CB-A3BE-6F272EB03F21}"/>
    <cellStyle name="40% - Énfasis2 2 5 2 2 2 2" xfId="24937" xr:uid="{46E6C0FF-9CE4-4FFD-A6AA-FD2561C40ECC}"/>
    <cellStyle name="40% - Énfasis2 2 5 2 2 2 2 2" xfId="24938" xr:uid="{36EEAB9F-D530-4C74-A0E3-311CD484B0AD}"/>
    <cellStyle name="40% - Énfasis2 2 5 2 2 2 2 2 2" xfId="24939" xr:uid="{5B90473E-C146-4C79-B758-20D9320DB12F}"/>
    <cellStyle name="40% - Énfasis2 2 5 2 2 2 2 2 2 2" xfId="24940" xr:uid="{5759C706-88A4-4A23-A5F9-B14E51F5DEE8}"/>
    <cellStyle name="40% - Énfasis2 2 5 2 2 2 2 2 3" xfId="24941" xr:uid="{4AA3F548-C0CA-49E9-AA77-6D1541D38EC2}"/>
    <cellStyle name="40% - Énfasis2 2 5 2 2 2 2 3" xfId="24942" xr:uid="{43CC1B6E-9AE5-49F3-B8BE-AF925C774A3F}"/>
    <cellStyle name="40% - Énfasis2 2 5 2 2 2 2 3 2" xfId="24943" xr:uid="{312B01E2-04C2-4AA2-AF6B-A358F442B86F}"/>
    <cellStyle name="40% - Énfasis2 2 5 2 2 2 2 4" xfId="24944" xr:uid="{40D9FE14-2353-415E-9973-CE6D99AC3F8A}"/>
    <cellStyle name="40% - Énfasis2 2 5 2 2 2 3" xfId="24945" xr:uid="{C7C0F542-D4E4-4622-BD0F-424A41662EC4}"/>
    <cellStyle name="40% - Énfasis2 2 5 2 2 2 3 2" xfId="24946" xr:uid="{4BE1F159-10C3-4FE7-8397-ED7EDC0C2A49}"/>
    <cellStyle name="40% - Énfasis2 2 5 2 2 2 3 2 2" xfId="24947" xr:uid="{C85C4EE7-361B-47E0-8899-B9A1466E547C}"/>
    <cellStyle name="40% - Énfasis2 2 5 2 2 2 3 3" xfId="24948" xr:uid="{27C5B00B-48DB-44B1-BA0E-1D62A8E40E7A}"/>
    <cellStyle name="40% - Énfasis2 2 5 2 2 2 4" xfId="24949" xr:uid="{87092C10-3951-4876-9BE7-BE449E808549}"/>
    <cellStyle name="40% - Énfasis2 2 5 2 2 2 4 2" xfId="24950" xr:uid="{B925FD22-6959-49A6-9E03-88F818D275C2}"/>
    <cellStyle name="40% - Énfasis2 2 5 2 2 2 5" xfId="24951" xr:uid="{0EFA1716-29D9-4807-8932-5A7A88F74260}"/>
    <cellStyle name="40% - Énfasis2 2 5 2 2 3" xfId="24952" xr:uid="{2182A462-25FD-4600-BAE1-4A2E7F81F900}"/>
    <cellStyle name="40% - Énfasis2 2 5 2 2 3 2" xfId="24953" xr:uid="{B766125C-369E-4E7B-A15A-DA433335AD0A}"/>
    <cellStyle name="40% - Énfasis2 2 5 2 2 3 2 2" xfId="24954" xr:uid="{4528F1AD-5254-47C9-9A5D-F6767901A49E}"/>
    <cellStyle name="40% - Énfasis2 2 5 2 2 3 2 2 2" xfId="24955" xr:uid="{B70EA7E0-2B42-4CFC-985D-BACA9AA74F5E}"/>
    <cellStyle name="40% - Énfasis2 2 5 2 2 3 2 3" xfId="24956" xr:uid="{D1755ECC-F085-43A4-A25E-0BAB4D21C626}"/>
    <cellStyle name="40% - Énfasis2 2 5 2 2 3 3" xfId="24957" xr:uid="{E7A4213A-EC09-4BB8-9D83-8B6CA206F071}"/>
    <cellStyle name="40% - Énfasis2 2 5 2 2 3 3 2" xfId="24958" xr:uid="{D29F81D4-0CB9-4D16-82F0-0A5057001D19}"/>
    <cellStyle name="40% - Énfasis2 2 5 2 2 3 4" xfId="24959" xr:uid="{C730E6DB-055A-4AC6-AD2B-6077289B1E0C}"/>
    <cellStyle name="40% - Énfasis2 2 5 2 2 4" xfId="24960" xr:uid="{8839CECF-1E24-44C2-B710-4C67423A5368}"/>
    <cellStyle name="40% - Énfasis2 2 5 2 2 4 2" xfId="24961" xr:uid="{9B9E07D0-7C86-47B5-B92A-76361F630582}"/>
    <cellStyle name="40% - Énfasis2 2 5 2 2 4 2 2" xfId="24962" xr:uid="{52B79603-A6B0-45CF-9D5A-64996849281E}"/>
    <cellStyle name="40% - Énfasis2 2 5 2 2 4 3" xfId="24963" xr:uid="{9ED327DC-0380-4F5B-9578-CBCDEDB75C7C}"/>
    <cellStyle name="40% - Énfasis2 2 5 2 2 5" xfId="24964" xr:uid="{9EB97490-C534-41C9-BC64-0B65A296D603}"/>
    <cellStyle name="40% - Énfasis2 2 5 2 2 5 2" xfId="24965" xr:uid="{798CFBDC-79DB-41B3-8A05-12B1427BC708}"/>
    <cellStyle name="40% - Énfasis2 2 5 2 2 6" xfId="24966" xr:uid="{E61821A7-5D79-47F3-AEC0-7F38F39367A2}"/>
    <cellStyle name="40% - Énfasis2 2 5 2 3" xfId="24967" xr:uid="{6B2B5E13-B522-4887-BC85-E7E1DF1AC211}"/>
    <cellStyle name="40% - Énfasis2 2 5 2 3 2" xfId="24968" xr:uid="{C0227F54-38B0-4DAE-B5F8-72A821932FC6}"/>
    <cellStyle name="40% - Énfasis2 2 5 2 3 2 2" xfId="24969" xr:uid="{8BFD5D8F-7149-4FA6-AAE8-9C96DDEE5EAD}"/>
    <cellStyle name="40% - Énfasis2 2 5 2 3 2 2 2" xfId="24970" xr:uid="{9FAEC86C-D300-4755-A2B7-D687B421A160}"/>
    <cellStyle name="40% - Énfasis2 2 5 2 3 2 2 2 2" xfId="24971" xr:uid="{0C43D6C2-C47A-442C-B655-7BE1F2B733D1}"/>
    <cellStyle name="40% - Énfasis2 2 5 2 3 2 2 3" xfId="24972" xr:uid="{78B358FB-B1FA-4916-BFB7-9BEAB23A1275}"/>
    <cellStyle name="40% - Énfasis2 2 5 2 3 2 3" xfId="24973" xr:uid="{565697F8-FADC-41F3-BB13-B58E066E1BF8}"/>
    <cellStyle name="40% - Énfasis2 2 5 2 3 2 3 2" xfId="24974" xr:uid="{9AAF6275-3490-40D4-9F6F-DDF483289C55}"/>
    <cellStyle name="40% - Énfasis2 2 5 2 3 2 4" xfId="24975" xr:uid="{A6908CF6-D156-496C-9627-15A52C79C97E}"/>
    <cellStyle name="40% - Énfasis2 2 5 2 3 3" xfId="24976" xr:uid="{D3450069-77D5-4154-A3CA-D1324F1DBC36}"/>
    <cellStyle name="40% - Énfasis2 2 5 2 3 3 2" xfId="24977" xr:uid="{3C23D019-BA2A-448D-9FD4-76D97CA2DCE2}"/>
    <cellStyle name="40% - Énfasis2 2 5 2 3 3 2 2" xfId="24978" xr:uid="{3E8ED5E0-C3E4-421F-8345-903BFF60F3A5}"/>
    <cellStyle name="40% - Énfasis2 2 5 2 3 3 3" xfId="24979" xr:uid="{9ECFB266-1980-412D-9451-CC26E50F95C7}"/>
    <cellStyle name="40% - Énfasis2 2 5 2 3 4" xfId="24980" xr:uid="{8BBEC4B7-D893-4BEA-8439-D207CEAA2DB2}"/>
    <cellStyle name="40% - Énfasis2 2 5 2 3 4 2" xfId="24981" xr:uid="{0F63C46C-82A8-4E29-B0C2-C3C9303871DC}"/>
    <cellStyle name="40% - Énfasis2 2 5 2 3 5" xfId="24982" xr:uid="{C1B17577-8FC3-4093-9EB0-8A02AE7BDC5B}"/>
    <cellStyle name="40% - Énfasis2 2 5 2 4" xfId="24983" xr:uid="{37B2EC18-DBFD-4931-AA59-E35C2570621F}"/>
    <cellStyle name="40% - Énfasis2 2 5 2 4 2" xfId="24984" xr:uid="{2899962E-98FB-4212-8D4B-F5E0FCA4815B}"/>
    <cellStyle name="40% - Énfasis2 2 5 2 4 2 2" xfId="24985" xr:uid="{34DB4962-88EC-4F0E-B179-989454CD5F2A}"/>
    <cellStyle name="40% - Énfasis2 2 5 2 4 2 2 2" xfId="24986" xr:uid="{8A6F598E-9890-4018-9BF3-B4565D43286C}"/>
    <cellStyle name="40% - Énfasis2 2 5 2 4 2 3" xfId="24987" xr:uid="{C511F42B-2347-41B8-A10E-28DE9364E3B2}"/>
    <cellStyle name="40% - Énfasis2 2 5 2 4 3" xfId="24988" xr:uid="{9C820183-38C2-4C39-BA3A-A5DDA45659B7}"/>
    <cellStyle name="40% - Énfasis2 2 5 2 4 3 2" xfId="24989" xr:uid="{1FD5871B-D3FB-4362-B74B-73B7BA25CAFF}"/>
    <cellStyle name="40% - Énfasis2 2 5 2 4 4" xfId="24990" xr:uid="{AEAB8B26-E0A6-4C3A-B631-44C4C3A72869}"/>
    <cellStyle name="40% - Énfasis2 2 5 2 5" xfId="24991" xr:uid="{EE90DD86-8ACA-4313-B02B-BDD7AE64B2AA}"/>
    <cellStyle name="40% - Énfasis2 2 5 2 5 2" xfId="24992" xr:uid="{B4C53B99-64E6-403E-8D92-7CECE813412B}"/>
    <cellStyle name="40% - Énfasis2 2 5 2 5 2 2" xfId="24993" xr:uid="{3FD7BC51-0249-424D-9EBF-2951274F7D13}"/>
    <cellStyle name="40% - Énfasis2 2 5 2 5 3" xfId="24994" xr:uid="{47238860-9EEC-4528-8F21-7F255481F1A8}"/>
    <cellStyle name="40% - Énfasis2 2 5 2 6" xfId="24995" xr:uid="{A8D0FF43-A544-4FEF-A5C4-28E13EE80955}"/>
    <cellStyle name="40% - Énfasis2 2 5 2 6 2" xfId="24996" xr:uid="{93E164A7-1E7D-4E81-BE95-7A0815FFCAFE}"/>
    <cellStyle name="40% - Énfasis2 2 5 2 7" xfId="24997" xr:uid="{DBA54CF9-FF2A-44F8-96E6-B023EE9D9FDB}"/>
    <cellStyle name="40% - Énfasis2 2 5 3" xfId="24998" xr:uid="{FF6F5DA8-8813-4EBE-9FE3-1034D49A2967}"/>
    <cellStyle name="40% - Énfasis2 2 5 3 2" xfId="24999" xr:uid="{19ADC1FB-6978-4182-B625-09E9D92C68E7}"/>
    <cellStyle name="40% - Énfasis2 2 5 3 2 2" xfId="25000" xr:uid="{91DA243D-53AD-4E29-B27C-D7283A6C3E7E}"/>
    <cellStyle name="40% - Énfasis2 2 5 3 2 2 2" xfId="25001" xr:uid="{03191BE2-0DB4-442D-B10F-14E07BFDCC61}"/>
    <cellStyle name="40% - Énfasis2 2 5 3 2 2 2 2" xfId="25002" xr:uid="{D88E04A7-3B33-4B49-8930-9797EB033B17}"/>
    <cellStyle name="40% - Énfasis2 2 5 3 2 2 2 2 2" xfId="25003" xr:uid="{D300E569-0E67-4D34-B530-F10DA9F630DC}"/>
    <cellStyle name="40% - Énfasis2 2 5 3 2 2 2 3" xfId="25004" xr:uid="{637E04D5-324A-4BFC-8CFB-DCA337FE9CD8}"/>
    <cellStyle name="40% - Énfasis2 2 5 3 2 2 3" xfId="25005" xr:uid="{6F0A035A-794E-4206-8AD8-547CA8B307E9}"/>
    <cellStyle name="40% - Énfasis2 2 5 3 2 2 3 2" xfId="25006" xr:uid="{1C2A6E35-965A-4D14-BF24-4E62F5FB61AC}"/>
    <cellStyle name="40% - Énfasis2 2 5 3 2 2 4" xfId="25007" xr:uid="{E8083176-4AD6-4AEB-BEE8-CA75549B7CCD}"/>
    <cellStyle name="40% - Énfasis2 2 5 3 2 3" xfId="25008" xr:uid="{883DA86E-DD7E-4492-AEE1-0A3C64CAEDC0}"/>
    <cellStyle name="40% - Énfasis2 2 5 3 2 3 2" xfId="25009" xr:uid="{AB0CF13D-3A03-4738-8D7B-95C2A564E2D2}"/>
    <cellStyle name="40% - Énfasis2 2 5 3 2 3 2 2" xfId="25010" xr:uid="{019AAFD6-F4E2-4534-9C42-C4B25A41221B}"/>
    <cellStyle name="40% - Énfasis2 2 5 3 2 3 3" xfId="25011" xr:uid="{9DA9728D-26D3-4819-8AC9-B787FFE2A3A5}"/>
    <cellStyle name="40% - Énfasis2 2 5 3 2 4" xfId="25012" xr:uid="{FEC8EFCC-2AFD-4DA5-8485-A62B946998EF}"/>
    <cellStyle name="40% - Énfasis2 2 5 3 2 4 2" xfId="25013" xr:uid="{44D138A7-C83A-46A6-ADAE-F9933D410C7F}"/>
    <cellStyle name="40% - Énfasis2 2 5 3 2 5" xfId="25014" xr:uid="{8CD8810D-C5CA-45D7-8AC9-EF16D9835B23}"/>
    <cellStyle name="40% - Énfasis2 2 5 3 3" xfId="25015" xr:uid="{1586B93D-1D2D-4BA9-B1C1-9B5D049B498A}"/>
    <cellStyle name="40% - Énfasis2 2 5 3 3 2" xfId="25016" xr:uid="{CA6E86BC-B481-4460-A087-173A16DFFA4B}"/>
    <cellStyle name="40% - Énfasis2 2 5 3 3 2 2" xfId="25017" xr:uid="{C75A860D-FAD3-4C87-8BD5-5C2E4EED3AC0}"/>
    <cellStyle name="40% - Énfasis2 2 5 3 3 2 2 2" xfId="25018" xr:uid="{A78A0006-906E-45CB-8594-F8B694E480C9}"/>
    <cellStyle name="40% - Énfasis2 2 5 3 3 2 3" xfId="25019" xr:uid="{345637A1-97B0-4548-852F-33D31890A6DA}"/>
    <cellStyle name="40% - Énfasis2 2 5 3 3 3" xfId="25020" xr:uid="{F22E1E95-9E28-4588-9801-E31004944192}"/>
    <cellStyle name="40% - Énfasis2 2 5 3 3 3 2" xfId="25021" xr:uid="{EA9E1DC2-9350-40A1-B49F-D7C4B1A305CC}"/>
    <cellStyle name="40% - Énfasis2 2 5 3 3 4" xfId="25022" xr:uid="{C7CEE2D7-97C8-425B-81BE-AE54BDB87C25}"/>
    <cellStyle name="40% - Énfasis2 2 5 3 4" xfId="25023" xr:uid="{B190B2E2-FA2E-465F-88C4-7B76B54EEA2B}"/>
    <cellStyle name="40% - Énfasis2 2 5 3 4 2" xfId="25024" xr:uid="{10BF517B-8119-405E-A8CF-2991A3FB8A68}"/>
    <cellStyle name="40% - Énfasis2 2 5 3 4 2 2" xfId="25025" xr:uid="{E9AFA7E3-6D91-42A4-B6E6-A3E2EA773DF3}"/>
    <cellStyle name="40% - Énfasis2 2 5 3 4 3" xfId="25026" xr:uid="{C15180F0-8402-4D3E-8197-DFF449AFC428}"/>
    <cellStyle name="40% - Énfasis2 2 5 3 5" xfId="25027" xr:uid="{0DCAFFC1-7A47-4D4E-B88D-A821EDFCB0F5}"/>
    <cellStyle name="40% - Énfasis2 2 5 3 5 2" xfId="25028" xr:uid="{953CBB88-CA2C-4053-8015-7C37A2BF615B}"/>
    <cellStyle name="40% - Énfasis2 2 5 3 6" xfId="25029" xr:uid="{08DD4CFE-5E15-4E7B-8150-5609AF53D924}"/>
    <cellStyle name="40% - Énfasis2 2 5 4" xfId="25030" xr:uid="{9DD0A7A2-857F-4A43-A101-54414E445222}"/>
    <cellStyle name="40% - Énfasis2 2 5 4 2" xfId="25031" xr:uid="{98FF5CCA-8EEB-4EDA-AAAD-CB21666F14DC}"/>
    <cellStyle name="40% - Énfasis2 2 5 4 2 2" xfId="25032" xr:uid="{BBF0D8D5-8057-4190-A2BF-DA282A9472E5}"/>
    <cellStyle name="40% - Énfasis2 2 5 4 2 2 2" xfId="25033" xr:uid="{197A441E-0628-4729-8A32-A7791BE9BAD2}"/>
    <cellStyle name="40% - Énfasis2 2 5 4 2 2 2 2" xfId="25034" xr:uid="{0E04E1A8-0555-44E1-B7B0-222AB3723424}"/>
    <cellStyle name="40% - Énfasis2 2 5 4 2 2 3" xfId="25035" xr:uid="{E5DE8A71-9109-4F03-99D4-66CF37E3A8D0}"/>
    <cellStyle name="40% - Énfasis2 2 5 4 2 3" xfId="25036" xr:uid="{9C64DC41-6541-4C9E-B3E0-8F855D181AA8}"/>
    <cellStyle name="40% - Énfasis2 2 5 4 2 3 2" xfId="25037" xr:uid="{7B1A8637-F081-4429-82BD-54F721B57760}"/>
    <cellStyle name="40% - Énfasis2 2 5 4 2 4" xfId="25038" xr:uid="{7D027AD8-01D8-400F-A3DA-A822A925EEEF}"/>
    <cellStyle name="40% - Énfasis2 2 5 4 3" xfId="25039" xr:uid="{2FEBBCF3-B395-4785-96F0-E2DDD29DF1C9}"/>
    <cellStyle name="40% - Énfasis2 2 5 4 3 2" xfId="25040" xr:uid="{965A6200-BA22-4F49-AE81-5ACB1E963A6D}"/>
    <cellStyle name="40% - Énfasis2 2 5 4 3 2 2" xfId="25041" xr:uid="{ABC2F404-8B67-4939-B376-C821F6C69517}"/>
    <cellStyle name="40% - Énfasis2 2 5 4 3 3" xfId="25042" xr:uid="{BA38706D-B837-4A4D-866A-F6FA2CBB998E}"/>
    <cellStyle name="40% - Énfasis2 2 5 4 4" xfId="25043" xr:uid="{9B928721-EF78-40C1-9819-26E7F8FEFB98}"/>
    <cellStyle name="40% - Énfasis2 2 5 4 4 2" xfId="25044" xr:uid="{443FA35C-9F27-45C9-8710-BBDF2EAB1477}"/>
    <cellStyle name="40% - Énfasis2 2 5 4 5" xfId="25045" xr:uid="{DAD4C238-3E56-434A-A09B-9AF59B0A14AC}"/>
    <cellStyle name="40% - Énfasis2 2 5 5" xfId="25046" xr:uid="{9CE23041-680B-45FF-B465-82FBC3AA767F}"/>
    <cellStyle name="40% - Énfasis2 2 5 5 2" xfId="25047" xr:uid="{5B034B30-2A64-4404-890B-DBC8CC22DF3F}"/>
    <cellStyle name="40% - Énfasis2 2 5 5 2 2" xfId="25048" xr:uid="{8CBAFEF6-B74B-4F52-8199-EC74445E2315}"/>
    <cellStyle name="40% - Énfasis2 2 5 5 2 2 2" xfId="25049" xr:uid="{029E8BFE-1CA7-4FEA-91CC-9DBA66E32657}"/>
    <cellStyle name="40% - Énfasis2 2 5 5 2 3" xfId="25050" xr:uid="{D21882B4-DB9E-47A5-8215-0B811D660BA6}"/>
    <cellStyle name="40% - Énfasis2 2 5 5 3" xfId="25051" xr:uid="{BC292062-0008-4A05-8A0F-8E1F142CE895}"/>
    <cellStyle name="40% - Énfasis2 2 5 5 3 2" xfId="25052" xr:uid="{A2874681-BEDD-4271-A677-FEA723D597F3}"/>
    <cellStyle name="40% - Énfasis2 2 5 5 4" xfId="25053" xr:uid="{6DE6C1D0-5C22-4D15-B75A-9DAC6C2BD805}"/>
    <cellStyle name="40% - Énfasis2 2 5 6" xfId="25054" xr:uid="{E46680DE-F55F-414E-B29B-100E70665075}"/>
    <cellStyle name="40% - Énfasis2 2 5 6 2" xfId="25055" xr:uid="{C71C949A-40D5-4680-878C-3AD8CCA42F05}"/>
    <cellStyle name="40% - Énfasis2 2 5 6 2 2" xfId="25056" xr:uid="{2996F611-BFAC-4296-AEC3-BCFD7A22E050}"/>
    <cellStyle name="40% - Énfasis2 2 5 6 3" xfId="25057" xr:uid="{80F0269A-8CE5-44B2-9297-A6042EA82BEF}"/>
    <cellStyle name="40% - Énfasis2 2 5 7" xfId="25058" xr:uid="{1656FE28-1912-4415-84F8-BAA086810A69}"/>
    <cellStyle name="40% - Énfasis2 2 5 7 2" xfId="25059" xr:uid="{ABEC0D06-3AEB-481C-8569-AB399348341E}"/>
    <cellStyle name="40% - Énfasis2 2 5 8" xfId="25060" xr:uid="{CC1AD559-713B-48B0-839A-07F6554072F5}"/>
    <cellStyle name="40% - Énfasis2 2 5 9" xfId="25061" xr:uid="{499A6575-4A68-439A-A84A-C2DEC8E8D1D9}"/>
    <cellStyle name="40% - Énfasis2 2 6" xfId="25062" xr:uid="{2E23C1EC-8571-4673-ABB0-D0277111A65B}"/>
    <cellStyle name="40% - Énfasis2 2 6 2" xfId="25063" xr:uid="{B91CF946-0A88-4669-94E8-3963A6C3F8BD}"/>
    <cellStyle name="40% - Énfasis2 2 6 2 2" xfId="25064" xr:uid="{49A4A3E8-43EE-48DA-B7FF-69F2A98FC4D5}"/>
    <cellStyle name="40% - Énfasis2 2 6 2 2 2" xfId="25065" xr:uid="{9113DB89-82AD-41A2-BEE5-FF28314A7E54}"/>
    <cellStyle name="40% - Énfasis2 2 6 2 2 2 2" xfId="25066" xr:uid="{35775BB0-F2F2-4909-A3C6-B8947D8DA274}"/>
    <cellStyle name="40% - Énfasis2 2 6 2 2 2 2 2" xfId="25067" xr:uid="{86A03517-A538-4D19-BA31-D9B8041160B3}"/>
    <cellStyle name="40% - Énfasis2 2 6 2 2 2 2 2 2" xfId="25068" xr:uid="{D1AD01EB-E120-4CCD-86A1-978CB46DBEE2}"/>
    <cellStyle name="40% - Énfasis2 2 6 2 2 2 2 2 2 2" xfId="25069" xr:uid="{39C15723-4586-4EE9-A71B-9D218C529264}"/>
    <cellStyle name="40% - Énfasis2 2 6 2 2 2 2 2 3" xfId="25070" xr:uid="{D85CABAC-07D6-4261-9A87-722058887774}"/>
    <cellStyle name="40% - Énfasis2 2 6 2 2 2 2 3" xfId="25071" xr:uid="{890FAD13-B761-404B-890F-ABD3D78E8D69}"/>
    <cellStyle name="40% - Énfasis2 2 6 2 2 2 2 3 2" xfId="25072" xr:uid="{17CCED61-6A13-4E64-9087-9D4E0A661367}"/>
    <cellStyle name="40% - Énfasis2 2 6 2 2 2 2 4" xfId="25073" xr:uid="{470ED6D5-7016-41AC-9F47-8EF237BF727A}"/>
    <cellStyle name="40% - Énfasis2 2 6 2 2 2 3" xfId="25074" xr:uid="{C152BC9F-16CF-4286-9C36-8601AF92B746}"/>
    <cellStyle name="40% - Énfasis2 2 6 2 2 2 3 2" xfId="25075" xr:uid="{3E6ECC86-9C4E-49EF-A307-7170E5BA58EF}"/>
    <cellStyle name="40% - Énfasis2 2 6 2 2 2 3 2 2" xfId="25076" xr:uid="{10ACFB88-776B-4631-A46B-44298E6684FE}"/>
    <cellStyle name="40% - Énfasis2 2 6 2 2 2 3 3" xfId="25077" xr:uid="{A21477D9-7962-416E-BB86-EC246E253AD3}"/>
    <cellStyle name="40% - Énfasis2 2 6 2 2 2 4" xfId="25078" xr:uid="{625B36AA-FAD3-46A8-A321-D3DB113E5E14}"/>
    <cellStyle name="40% - Énfasis2 2 6 2 2 2 4 2" xfId="25079" xr:uid="{B0E8AF75-0BC9-41CE-B2DB-A7D7A04A801A}"/>
    <cellStyle name="40% - Énfasis2 2 6 2 2 2 5" xfId="25080" xr:uid="{96E8652B-9A9F-4E3C-A26C-A963E1C0D0B9}"/>
    <cellStyle name="40% - Énfasis2 2 6 2 2 3" xfId="25081" xr:uid="{765E86CA-242E-4898-9FF4-0EDA02549EDC}"/>
    <cellStyle name="40% - Énfasis2 2 6 2 2 3 2" xfId="25082" xr:uid="{2098893D-6B69-4B32-8816-D75B2C953D30}"/>
    <cellStyle name="40% - Énfasis2 2 6 2 2 3 2 2" xfId="25083" xr:uid="{1C3B3DC7-2FE8-4EEA-BBD9-EB51E775686F}"/>
    <cellStyle name="40% - Énfasis2 2 6 2 2 3 2 2 2" xfId="25084" xr:uid="{C143B7E1-60A8-4916-9D8F-5946945756A4}"/>
    <cellStyle name="40% - Énfasis2 2 6 2 2 3 2 3" xfId="25085" xr:uid="{9884CDB5-7A9D-41D5-980F-5182BDA95785}"/>
    <cellStyle name="40% - Énfasis2 2 6 2 2 3 3" xfId="25086" xr:uid="{E37DD601-630E-46C7-A373-313E9DFB608C}"/>
    <cellStyle name="40% - Énfasis2 2 6 2 2 3 3 2" xfId="25087" xr:uid="{3BDF706B-B8F2-4989-A5C1-82585FA3652F}"/>
    <cellStyle name="40% - Énfasis2 2 6 2 2 3 4" xfId="25088" xr:uid="{1C17014A-CABF-494D-9B09-617442BECFFF}"/>
    <cellStyle name="40% - Énfasis2 2 6 2 2 4" xfId="25089" xr:uid="{D2711ECD-7CDD-41C2-A855-5024CEAD47D4}"/>
    <cellStyle name="40% - Énfasis2 2 6 2 2 4 2" xfId="25090" xr:uid="{EF8AACD5-6F07-4CE4-B86B-47A7390C1B49}"/>
    <cellStyle name="40% - Énfasis2 2 6 2 2 4 2 2" xfId="25091" xr:uid="{A7B9A5E7-C1EA-4F71-B9FF-5FB9D21C4E77}"/>
    <cellStyle name="40% - Énfasis2 2 6 2 2 4 3" xfId="25092" xr:uid="{6993052E-EC09-46A6-B4A3-3CF84AF7128A}"/>
    <cellStyle name="40% - Énfasis2 2 6 2 2 5" xfId="25093" xr:uid="{42E02A35-B552-45CC-80D5-5456ABE04692}"/>
    <cellStyle name="40% - Énfasis2 2 6 2 2 5 2" xfId="25094" xr:uid="{5C847A46-3903-47B8-8C67-911BDEA22AEA}"/>
    <cellStyle name="40% - Énfasis2 2 6 2 2 6" xfId="25095" xr:uid="{FA15EC28-BC9F-42C9-A7D7-A44AE5D1D002}"/>
    <cellStyle name="40% - Énfasis2 2 6 2 3" xfId="25096" xr:uid="{7B17B88E-6F5F-480F-9603-AC9749849B66}"/>
    <cellStyle name="40% - Énfasis2 2 6 2 3 2" xfId="25097" xr:uid="{D5D550AE-168D-4FF4-84B4-7B2FACA3B056}"/>
    <cellStyle name="40% - Énfasis2 2 6 2 3 2 2" xfId="25098" xr:uid="{C1789B0E-C3B0-4EB7-A6F3-6FE9730E5EC5}"/>
    <cellStyle name="40% - Énfasis2 2 6 2 3 2 2 2" xfId="25099" xr:uid="{00A0831C-61B7-4C7C-9BBA-D76E49069DBF}"/>
    <cellStyle name="40% - Énfasis2 2 6 2 3 2 2 2 2" xfId="25100" xr:uid="{E0D09914-B3C1-4AFC-B5E4-A7304F06B1CE}"/>
    <cellStyle name="40% - Énfasis2 2 6 2 3 2 2 3" xfId="25101" xr:uid="{D6BD6821-218B-48C1-99CA-E043337B691B}"/>
    <cellStyle name="40% - Énfasis2 2 6 2 3 2 3" xfId="25102" xr:uid="{6759109A-DA56-4DEB-A2DD-4B954E982346}"/>
    <cellStyle name="40% - Énfasis2 2 6 2 3 2 3 2" xfId="25103" xr:uid="{457D69A5-9586-495B-BAEA-B977471C8C58}"/>
    <cellStyle name="40% - Énfasis2 2 6 2 3 2 4" xfId="25104" xr:uid="{90D4CC19-3048-4AB7-A10E-196FF1B36869}"/>
    <cellStyle name="40% - Énfasis2 2 6 2 3 3" xfId="25105" xr:uid="{5B6A1E5F-F82A-483F-8C63-FD157EFCFED7}"/>
    <cellStyle name="40% - Énfasis2 2 6 2 3 3 2" xfId="25106" xr:uid="{AA3C5354-E468-4659-A8A4-691EA31FED05}"/>
    <cellStyle name="40% - Énfasis2 2 6 2 3 3 2 2" xfId="25107" xr:uid="{EE5A2B3F-2034-4975-9F46-0B9343524516}"/>
    <cellStyle name="40% - Énfasis2 2 6 2 3 3 3" xfId="25108" xr:uid="{5E334D79-30CB-479F-BB12-E4BE42D3E9C8}"/>
    <cellStyle name="40% - Énfasis2 2 6 2 3 4" xfId="25109" xr:uid="{A807D10B-1A00-49AA-8023-AF33D41B78CD}"/>
    <cellStyle name="40% - Énfasis2 2 6 2 3 4 2" xfId="25110" xr:uid="{ADF4908E-7799-48CA-9E0E-2E79DF735434}"/>
    <cellStyle name="40% - Énfasis2 2 6 2 3 5" xfId="25111" xr:uid="{E181E9C3-567C-4304-A49D-7ADAB272E52A}"/>
    <cellStyle name="40% - Énfasis2 2 6 2 4" xfId="25112" xr:uid="{8183848C-0359-4D55-8A7A-3CFD1720048A}"/>
    <cellStyle name="40% - Énfasis2 2 6 2 4 2" xfId="25113" xr:uid="{9F5C7A41-3D84-48DE-9C46-95B28E8D1F5E}"/>
    <cellStyle name="40% - Énfasis2 2 6 2 4 2 2" xfId="25114" xr:uid="{FD5D1E6B-D9CB-4410-B4E8-5F503345F595}"/>
    <cellStyle name="40% - Énfasis2 2 6 2 4 2 2 2" xfId="25115" xr:uid="{10DF4BE9-3BD4-46A4-8B23-77024039F77B}"/>
    <cellStyle name="40% - Énfasis2 2 6 2 4 2 3" xfId="25116" xr:uid="{E393AAAE-EFA7-4FB6-8FBB-B5F7D2127CBB}"/>
    <cellStyle name="40% - Énfasis2 2 6 2 4 3" xfId="25117" xr:uid="{C1A094BE-B4F7-4155-AD11-2941FE49357F}"/>
    <cellStyle name="40% - Énfasis2 2 6 2 4 3 2" xfId="25118" xr:uid="{6938E78F-43E3-434C-9E68-899C84821702}"/>
    <cellStyle name="40% - Énfasis2 2 6 2 4 4" xfId="25119" xr:uid="{7BAEE20E-4E8A-4CFA-AD80-F0FB3B6691C8}"/>
    <cellStyle name="40% - Énfasis2 2 6 2 5" xfId="25120" xr:uid="{7F4F08B8-09C8-4408-B1E4-872FB1D973B5}"/>
    <cellStyle name="40% - Énfasis2 2 6 2 5 2" xfId="25121" xr:uid="{3C84A64E-BF55-48A3-AFC8-77EE007DDF30}"/>
    <cellStyle name="40% - Énfasis2 2 6 2 5 2 2" xfId="25122" xr:uid="{768A6349-565E-4D25-A700-F48E9C56F8E7}"/>
    <cellStyle name="40% - Énfasis2 2 6 2 5 3" xfId="25123" xr:uid="{4CC5224D-17C1-4FFE-ADB2-245C45001C3D}"/>
    <cellStyle name="40% - Énfasis2 2 6 2 6" xfId="25124" xr:uid="{E1A88A0B-53AD-4D5F-B3D6-DEB3580C4F08}"/>
    <cellStyle name="40% - Énfasis2 2 6 2 6 2" xfId="25125" xr:uid="{CCD4A84B-E00A-431A-A090-7D072FDA1A49}"/>
    <cellStyle name="40% - Énfasis2 2 6 2 7" xfId="25126" xr:uid="{86BC2E72-4FD0-4A6A-A7FF-A58465A030C6}"/>
    <cellStyle name="40% - Énfasis2 2 6 3" xfId="25127" xr:uid="{46F7E3C5-5C1D-4566-9D45-1108B5369F34}"/>
    <cellStyle name="40% - Énfasis2 2 6 3 2" xfId="25128" xr:uid="{61D3BED8-B456-468F-93B3-EF2557486BAA}"/>
    <cellStyle name="40% - Énfasis2 2 6 3 2 2" xfId="25129" xr:uid="{42835AD1-9CE8-4B80-ACB0-43B051A85D63}"/>
    <cellStyle name="40% - Énfasis2 2 6 3 2 2 2" xfId="25130" xr:uid="{712624DC-323A-4AEE-BF45-293238059CD5}"/>
    <cellStyle name="40% - Énfasis2 2 6 3 2 2 2 2" xfId="25131" xr:uid="{499EB840-AFF1-4DCA-A1A7-5E6C465A78F5}"/>
    <cellStyle name="40% - Énfasis2 2 6 3 2 2 2 2 2" xfId="25132" xr:uid="{50A6A934-B5BA-4754-809B-B4D01C6DA34D}"/>
    <cellStyle name="40% - Énfasis2 2 6 3 2 2 2 3" xfId="25133" xr:uid="{AFBAF457-927B-4D3C-B9C7-E071B26DC22C}"/>
    <cellStyle name="40% - Énfasis2 2 6 3 2 2 3" xfId="25134" xr:uid="{78915DA1-CDEB-4BD2-A40D-351018D753A7}"/>
    <cellStyle name="40% - Énfasis2 2 6 3 2 2 3 2" xfId="25135" xr:uid="{4A3DA8D8-C4B7-4DF3-8586-8E84D4588575}"/>
    <cellStyle name="40% - Énfasis2 2 6 3 2 2 4" xfId="25136" xr:uid="{1A333CB1-2854-40E2-9305-F826D88093C8}"/>
    <cellStyle name="40% - Énfasis2 2 6 3 2 3" xfId="25137" xr:uid="{90B28F18-C9A9-4146-A930-F6F2A5D666DF}"/>
    <cellStyle name="40% - Énfasis2 2 6 3 2 3 2" xfId="25138" xr:uid="{6D09DD96-9C83-4890-8EEF-8BE8AA1065F3}"/>
    <cellStyle name="40% - Énfasis2 2 6 3 2 3 2 2" xfId="25139" xr:uid="{3F83523E-49A9-4709-9F1C-A6198EF9538F}"/>
    <cellStyle name="40% - Énfasis2 2 6 3 2 3 3" xfId="25140" xr:uid="{7107C32A-988B-4E3E-B727-7B82D1769660}"/>
    <cellStyle name="40% - Énfasis2 2 6 3 2 4" xfId="25141" xr:uid="{8D6A1579-49E3-4B39-AB0A-24A00F61CB93}"/>
    <cellStyle name="40% - Énfasis2 2 6 3 2 4 2" xfId="25142" xr:uid="{88F02EB4-9ED7-479A-B121-7E69E0E485BC}"/>
    <cellStyle name="40% - Énfasis2 2 6 3 2 5" xfId="25143" xr:uid="{984F3D74-CAAB-40A6-8B06-44085A099A98}"/>
    <cellStyle name="40% - Énfasis2 2 6 3 3" xfId="25144" xr:uid="{56CD3CCE-BC2F-481D-877D-2AAC44DE41FF}"/>
    <cellStyle name="40% - Énfasis2 2 6 3 3 2" xfId="25145" xr:uid="{8E76218F-3CBC-48CC-BCD6-D3E362A15C3D}"/>
    <cellStyle name="40% - Énfasis2 2 6 3 3 2 2" xfId="25146" xr:uid="{DF0AA3DF-3A27-44E3-BFFA-73AD38E59BC8}"/>
    <cellStyle name="40% - Énfasis2 2 6 3 3 2 2 2" xfId="25147" xr:uid="{A559BB65-2A80-4909-95D5-4E5E3B44563D}"/>
    <cellStyle name="40% - Énfasis2 2 6 3 3 2 3" xfId="25148" xr:uid="{10F8697D-6AEB-4904-B05C-EA9E2E0BC465}"/>
    <cellStyle name="40% - Énfasis2 2 6 3 3 3" xfId="25149" xr:uid="{878C6BEA-3F0D-42A7-AD08-6ED4423870F9}"/>
    <cellStyle name="40% - Énfasis2 2 6 3 3 3 2" xfId="25150" xr:uid="{D9B30824-F4DE-4D81-A2C5-46AEAAB61436}"/>
    <cellStyle name="40% - Énfasis2 2 6 3 3 4" xfId="25151" xr:uid="{EF738770-C015-40AE-948E-575A6297055D}"/>
    <cellStyle name="40% - Énfasis2 2 6 3 4" xfId="25152" xr:uid="{86015487-A8AA-4114-A3D2-9B4AB6B6B4ED}"/>
    <cellStyle name="40% - Énfasis2 2 6 3 4 2" xfId="25153" xr:uid="{83C81A90-5A1A-490E-AF1D-DCA65CF2FBCA}"/>
    <cellStyle name="40% - Énfasis2 2 6 3 4 2 2" xfId="25154" xr:uid="{14EEE2FE-0B3C-484C-9465-9AC3988DBBDD}"/>
    <cellStyle name="40% - Énfasis2 2 6 3 4 3" xfId="25155" xr:uid="{E900A03D-2FF5-4EB2-A3B7-6F967098B386}"/>
    <cellStyle name="40% - Énfasis2 2 6 3 5" xfId="25156" xr:uid="{9CF916D0-A209-47E5-9924-476A7C9FEBA5}"/>
    <cellStyle name="40% - Énfasis2 2 6 3 5 2" xfId="25157" xr:uid="{7821389B-939B-474D-A88E-6728CB0F6CAA}"/>
    <cellStyle name="40% - Énfasis2 2 6 3 6" xfId="25158" xr:uid="{3EE41986-535E-452E-8282-E992AFACB329}"/>
    <cellStyle name="40% - Énfasis2 2 6 4" xfId="25159" xr:uid="{D63A7039-EFF0-4014-AC86-BF9C156557B9}"/>
    <cellStyle name="40% - Énfasis2 2 6 4 2" xfId="25160" xr:uid="{7F1FC38D-E605-4B39-BB3C-8E8FB450ABB2}"/>
    <cellStyle name="40% - Énfasis2 2 6 4 2 2" xfId="25161" xr:uid="{A8BBD784-7471-47A3-8EBA-9104F559C94E}"/>
    <cellStyle name="40% - Énfasis2 2 6 4 2 2 2" xfId="25162" xr:uid="{EE352856-67CE-4F4C-8AC4-8E68EF64DB63}"/>
    <cellStyle name="40% - Énfasis2 2 6 4 2 2 2 2" xfId="25163" xr:uid="{8EFABFF1-031B-4C53-957E-8D93F22C3613}"/>
    <cellStyle name="40% - Énfasis2 2 6 4 2 2 3" xfId="25164" xr:uid="{4F774F69-9018-427B-9E56-36DFB4BF7A48}"/>
    <cellStyle name="40% - Énfasis2 2 6 4 2 3" xfId="25165" xr:uid="{C431BE2B-E68B-4ACB-8B7E-EB82643B3E62}"/>
    <cellStyle name="40% - Énfasis2 2 6 4 2 3 2" xfId="25166" xr:uid="{A3002A93-0379-47DA-8624-1ABCDCFE04C7}"/>
    <cellStyle name="40% - Énfasis2 2 6 4 2 4" xfId="25167" xr:uid="{BD1A2026-D89D-4995-A3C6-0216A81C0541}"/>
    <cellStyle name="40% - Énfasis2 2 6 4 3" xfId="25168" xr:uid="{35F476C1-6513-4804-8210-DED16BF5531A}"/>
    <cellStyle name="40% - Énfasis2 2 6 4 3 2" xfId="25169" xr:uid="{919047AB-5E7B-4115-94F2-323DF29C0243}"/>
    <cellStyle name="40% - Énfasis2 2 6 4 3 2 2" xfId="25170" xr:uid="{1A2196A3-26E5-4164-8774-4E81EDD192AA}"/>
    <cellStyle name="40% - Énfasis2 2 6 4 3 3" xfId="25171" xr:uid="{7A66616C-1814-418D-B758-E8381C458321}"/>
    <cellStyle name="40% - Énfasis2 2 6 4 4" xfId="25172" xr:uid="{67800B6D-5543-41FC-ACF1-2328B8918A46}"/>
    <cellStyle name="40% - Énfasis2 2 6 4 4 2" xfId="25173" xr:uid="{29346F24-24A8-40F1-A729-CD127E303C31}"/>
    <cellStyle name="40% - Énfasis2 2 6 4 5" xfId="25174" xr:uid="{70562FCC-CE4E-4FE0-B53F-84512A5CD6E8}"/>
    <cellStyle name="40% - Énfasis2 2 6 5" xfId="25175" xr:uid="{BA931FC0-519F-4D77-BAED-4B81CA0676E3}"/>
    <cellStyle name="40% - Énfasis2 2 6 5 2" xfId="25176" xr:uid="{2394A0A7-374F-4E7F-872C-DFABAF19277B}"/>
    <cellStyle name="40% - Énfasis2 2 6 5 2 2" xfId="25177" xr:uid="{766128E2-99C3-4083-808B-2E9C731314E1}"/>
    <cellStyle name="40% - Énfasis2 2 6 5 2 2 2" xfId="25178" xr:uid="{B4B3B8A0-031B-4541-8332-59DA9709A530}"/>
    <cellStyle name="40% - Énfasis2 2 6 5 2 3" xfId="25179" xr:uid="{812003BC-5FF2-486B-84B8-E2F6621B0BDE}"/>
    <cellStyle name="40% - Énfasis2 2 6 5 3" xfId="25180" xr:uid="{3B3C5E6D-5880-4046-AB18-CCD84C493FF0}"/>
    <cellStyle name="40% - Énfasis2 2 6 5 3 2" xfId="25181" xr:uid="{5A879D34-7926-4206-8FC0-AC7435F404A7}"/>
    <cellStyle name="40% - Énfasis2 2 6 5 4" xfId="25182" xr:uid="{0EC96F95-09B2-4855-9537-550ED85A5300}"/>
    <cellStyle name="40% - Énfasis2 2 6 6" xfId="25183" xr:uid="{4E91D885-2E33-496E-B7CC-E756810DC9E9}"/>
    <cellStyle name="40% - Énfasis2 2 6 6 2" xfId="25184" xr:uid="{4DD88E97-F54F-4FD8-9995-87C1A7FE0F35}"/>
    <cellStyle name="40% - Énfasis2 2 6 6 2 2" xfId="25185" xr:uid="{F39FB8FE-1F0A-4C11-BB67-278576AFFC21}"/>
    <cellStyle name="40% - Énfasis2 2 6 6 3" xfId="25186" xr:uid="{9AD20671-0EAB-4E21-B94D-AB5455D820F1}"/>
    <cellStyle name="40% - Énfasis2 2 6 7" xfId="25187" xr:uid="{0D97A671-18EE-427D-AF83-67BBA22EB24A}"/>
    <cellStyle name="40% - Énfasis2 2 6 7 2" xfId="25188" xr:uid="{0C68D51B-86D4-4104-AA86-4EE985B77BC4}"/>
    <cellStyle name="40% - Énfasis2 2 6 8" xfId="25189" xr:uid="{A369F06A-21FC-4229-ADBB-5AFF5AF396C1}"/>
    <cellStyle name="40% - Énfasis2 2 7" xfId="25190" xr:uid="{8CF404AF-8583-4524-9098-F9D7DC523249}"/>
    <cellStyle name="40% - Énfasis2 2 7 2" xfId="25191" xr:uid="{33FD2DB4-674B-45EC-9D86-48DA94E1298A}"/>
    <cellStyle name="40% - Énfasis2 2 7 2 2" xfId="25192" xr:uid="{95C1D1C0-25A1-411E-9E19-0D87B01FF5FA}"/>
    <cellStyle name="40% - Énfasis2 2 7 2 2 2" xfId="25193" xr:uid="{760416F4-4694-4D54-B6EC-D39E014B80BE}"/>
    <cellStyle name="40% - Énfasis2 2 7 2 2 2 2" xfId="25194" xr:uid="{04DEA780-328D-489B-9FD3-DAF733650490}"/>
    <cellStyle name="40% - Énfasis2 2 7 2 2 2 2 2" xfId="25195" xr:uid="{C8EC8BCD-62DE-4220-9C43-57CBB40236EE}"/>
    <cellStyle name="40% - Énfasis2 2 7 2 2 2 2 2 2" xfId="25196" xr:uid="{CF794780-754F-436B-8EF6-DB581DFD06AE}"/>
    <cellStyle name="40% - Énfasis2 2 7 2 2 2 2 2 2 2" xfId="25197" xr:uid="{2289E5E4-41AE-4970-9DFE-1F505BDDE854}"/>
    <cellStyle name="40% - Énfasis2 2 7 2 2 2 2 2 3" xfId="25198" xr:uid="{CB9EF5F0-C1D2-4DF4-8C9C-20F36A2F4216}"/>
    <cellStyle name="40% - Énfasis2 2 7 2 2 2 2 3" xfId="25199" xr:uid="{51A493F5-F90C-4495-B2BE-C8A22A41C0CD}"/>
    <cellStyle name="40% - Énfasis2 2 7 2 2 2 2 3 2" xfId="25200" xr:uid="{E601BE36-7D07-4D09-AF8B-D3D6C2C4648F}"/>
    <cellStyle name="40% - Énfasis2 2 7 2 2 2 2 4" xfId="25201" xr:uid="{60E76A86-F112-42CD-998B-7E595322B981}"/>
    <cellStyle name="40% - Énfasis2 2 7 2 2 2 3" xfId="25202" xr:uid="{A90FD309-5F49-4543-85B6-A491BE7F6331}"/>
    <cellStyle name="40% - Énfasis2 2 7 2 2 2 3 2" xfId="25203" xr:uid="{2E987141-82CF-4006-A202-958E86A4002A}"/>
    <cellStyle name="40% - Énfasis2 2 7 2 2 2 3 2 2" xfId="25204" xr:uid="{4E58B9DD-C8FC-4223-BA95-123DD7BC246C}"/>
    <cellStyle name="40% - Énfasis2 2 7 2 2 2 3 3" xfId="25205" xr:uid="{072ED572-9676-41D3-A987-3F82EEC5FA81}"/>
    <cellStyle name="40% - Énfasis2 2 7 2 2 2 4" xfId="25206" xr:uid="{FB12328A-9905-4AF2-9A99-02D68FE7B597}"/>
    <cellStyle name="40% - Énfasis2 2 7 2 2 2 4 2" xfId="25207" xr:uid="{9A0A73D8-9CCB-4C5C-8B48-EEF086D4D519}"/>
    <cellStyle name="40% - Énfasis2 2 7 2 2 2 5" xfId="25208" xr:uid="{FFB5AC2B-6353-4CDA-B08B-E981399DAF53}"/>
    <cellStyle name="40% - Énfasis2 2 7 2 2 3" xfId="25209" xr:uid="{2E1327EF-55F4-44AF-B24E-C5B5096AFBD1}"/>
    <cellStyle name="40% - Énfasis2 2 7 2 2 3 2" xfId="25210" xr:uid="{C2843711-4ACB-46A8-86B0-602E1EA4651A}"/>
    <cellStyle name="40% - Énfasis2 2 7 2 2 3 2 2" xfId="25211" xr:uid="{B475F50D-2091-48B9-86F3-93DC1648F54C}"/>
    <cellStyle name="40% - Énfasis2 2 7 2 2 3 2 2 2" xfId="25212" xr:uid="{9BBD40E3-8ACF-4016-B4FD-B190B38578A6}"/>
    <cellStyle name="40% - Énfasis2 2 7 2 2 3 2 3" xfId="25213" xr:uid="{14959213-E13F-4085-83BA-7DD5860772F7}"/>
    <cellStyle name="40% - Énfasis2 2 7 2 2 3 3" xfId="25214" xr:uid="{F748F60A-CF2E-46B3-8F4A-9A5501ECA1B7}"/>
    <cellStyle name="40% - Énfasis2 2 7 2 2 3 3 2" xfId="25215" xr:uid="{9537249A-3B60-4989-899D-DF9ABCAF3635}"/>
    <cellStyle name="40% - Énfasis2 2 7 2 2 3 4" xfId="25216" xr:uid="{047038C4-5566-4B12-99AF-1EB85F2B8614}"/>
    <cellStyle name="40% - Énfasis2 2 7 2 2 4" xfId="25217" xr:uid="{5023FA30-9667-49A6-BB4A-018D061FB02C}"/>
    <cellStyle name="40% - Énfasis2 2 7 2 2 4 2" xfId="25218" xr:uid="{9B74CC7E-231E-472D-93D1-A7BF112F7133}"/>
    <cellStyle name="40% - Énfasis2 2 7 2 2 4 2 2" xfId="25219" xr:uid="{6230139A-2D76-4814-84B5-D49000BB2D21}"/>
    <cellStyle name="40% - Énfasis2 2 7 2 2 4 3" xfId="25220" xr:uid="{8B8F18C3-AC2E-446D-89C0-E817F96E8D16}"/>
    <cellStyle name="40% - Énfasis2 2 7 2 2 5" xfId="25221" xr:uid="{FEC61999-2EA4-4B01-B7A8-EBE4FBF2D98C}"/>
    <cellStyle name="40% - Énfasis2 2 7 2 2 5 2" xfId="25222" xr:uid="{104A7EC2-8316-46FA-A5F9-29773689DD9A}"/>
    <cellStyle name="40% - Énfasis2 2 7 2 2 6" xfId="25223" xr:uid="{6B40C9DF-40D8-4133-A306-93388AF474BF}"/>
    <cellStyle name="40% - Énfasis2 2 7 2 3" xfId="25224" xr:uid="{D5200CF4-1396-4918-B894-879231B12510}"/>
    <cellStyle name="40% - Énfasis2 2 7 2 3 2" xfId="25225" xr:uid="{4DB823DD-223D-4878-BE27-AAAD16E877C8}"/>
    <cellStyle name="40% - Énfasis2 2 7 2 3 2 2" xfId="25226" xr:uid="{346EA2A8-2AFA-406F-97A0-AD5D2B92F13D}"/>
    <cellStyle name="40% - Énfasis2 2 7 2 3 2 2 2" xfId="25227" xr:uid="{63E903C0-2AF2-426C-B8A0-3B8A45DE74FB}"/>
    <cellStyle name="40% - Énfasis2 2 7 2 3 2 2 2 2" xfId="25228" xr:uid="{345E2C82-688C-45CB-B219-8A2CE98FD0A2}"/>
    <cellStyle name="40% - Énfasis2 2 7 2 3 2 2 3" xfId="25229" xr:uid="{AFF3BEC5-5534-4032-ADAA-C84DCBD458E5}"/>
    <cellStyle name="40% - Énfasis2 2 7 2 3 2 3" xfId="25230" xr:uid="{6FE933B4-F7A3-407D-8D34-A89ED52E4E98}"/>
    <cellStyle name="40% - Énfasis2 2 7 2 3 2 3 2" xfId="25231" xr:uid="{F004531A-9A43-49A0-9110-992E2995BA85}"/>
    <cellStyle name="40% - Énfasis2 2 7 2 3 2 4" xfId="25232" xr:uid="{C2E2A4C3-93D1-4C21-97A1-06A2C53DC587}"/>
    <cellStyle name="40% - Énfasis2 2 7 2 3 3" xfId="25233" xr:uid="{42F98209-7EF9-4CA6-B0B2-8BD04A8ACE0A}"/>
    <cellStyle name="40% - Énfasis2 2 7 2 3 3 2" xfId="25234" xr:uid="{0CF4F5D0-311B-46E7-9CAB-0D4CDE58E0CC}"/>
    <cellStyle name="40% - Énfasis2 2 7 2 3 3 2 2" xfId="25235" xr:uid="{B9B3F2BF-EF93-406F-BB7F-DB4033788814}"/>
    <cellStyle name="40% - Énfasis2 2 7 2 3 3 3" xfId="25236" xr:uid="{8C7CC7DB-8CEF-4777-AB5F-975CDDE9CC9C}"/>
    <cellStyle name="40% - Énfasis2 2 7 2 3 4" xfId="25237" xr:uid="{0FADC314-FE55-41F7-AA65-7857F2B8D17B}"/>
    <cellStyle name="40% - Énfasis2 2 7 2 3 4 2" xfId="25238" xr:uid="{EE98E88C-3E25-4486-90EF-100D124186BE}"/>
    <cellStyle name="40% - Énfasis2 2 7 2 3 5" xfId="25239" xr:uid="{A86862E3-1FA0-45B7-AA88-D15E1DBE6560}"/>
    <cellStyle name="40% - Énfasis2 2 7 2 4" xfId="25240" xr:uid="{BE5468B6-0BAA-485C-8C97-5A395F7B7710}"/>
    <cellStyle name="40% - Énfasis2 2 7 2 4 2" xfId="25241" xr:uid="{A29318A5-E972-4CC0-91D5-607441B8296D}"/>
    <cellStyle name="40% - Énfasis2 2 7 2 4 2 2" xfId="25242" xr:uid="{14DDBC73-0DF5-455E-825D-E647D903257E}"/>
    <cellStyle name="40% - Énfasis2 2 7 2 4 2 2 2" xfId="25243" xr:uid="{52C1EFB0-ADFE-43E2-9CEF-FA64CE5C3ADC}"/>
    <cellStyle name="40% - Énfasis2 2 7 2 4 2 3" xfId="25244" xr:uid="{B8D7C012-91A1-4E92-86A7-BC36F997F1D6}"/>
    <cellStyle name="40% - Énfasis2 2 7 2 4 3" xfId="25245" xr:uid="{C8335560-E2F0-4D0A-9854-B4B1C83D209F}"/>
    <cellStyle name="40% - Énfasis2 2 7 2 4 3 2" xfId="25246" xr:uid="{7911EF1A-1E9D-471C-B01A-FB880437A152}"/>
    <cellStyle name="40% - Énfasis2 2 7 2 4 4" xfId="25247" xr:uid="{EEAB3699-955E-44A9-9B3C-DEB10AB17900}"/>
    <cellStyle name="40% - Énfasis2 2 7 2 5" xfId="25248" xr:uid="{438A10A4-F352-4CFC-AA0E-A7EEA8DD3E58}"/>
    <cellStyle name="40% - Énfasis2 2 7 2 5 2" xfId="25249" xr:uid="{338B18AD-536B-4616-A35A-E90E4DB4752E}"/>
    <cellStyle name="40% - Énfasis2 2 7 2 5 2 2" xfId="25250" xr:uid="{3D06884F-1BB2-4751-A3F9-9A7C681F1CF1}"/>
    <cellStyle name="40% - Énfasis2 2 7 2 5 3" xfId="25251" xr:uid="{C88C8987-C06B-44CF-A609-782AE5348D02}"/>
    <cellStyle name="40% - Énfasis2 2 7 2 6" xfId="25252" xr:uid="{D03D5AF3-69CC-44D0-B220-BFEB370E35D9}"/>
    <cellStyle name="40% - Énfasis2 2 7 2 6 2" xfId="25253" xr:uid="{6C674296-2A8E-4743-A0A4-837F90A16238}"/>
    <cellStyle name="40% - Énfasis2 2 7 2 7" xfId="25254" xr:uid="{FDD220DB-92D0-4A08-A301-46B6645A5DB4}"/>
    <cellStyle name="40% - Énfasis2 2 7 3" xfId="25255" xr:uid="{DA85C459-09B0-4425-A0FD-BE6F6D2B6C9B}"/>
    <cellStyle name="40% - Énfasis2 2 7 3 2" xfId="25256" xr:uid="{F7F05530-BEEC-488E-B23F-BD3E39374A33}"/>
    <cellStyle name="40% - Énfasis2 2 7 3 2 2" xfId="25257" xr:uid="{B6DDFA4F-092E-4588-95FC-F277603F7718}"/>
    <cellStyle name="40% - Énfasis2 2 7 3 2 2 2" xfId="25258" xr:uid="{0ECEE62A-DAC2-4198-B49A-9E3CA3C75EA3}"/>
    <cellStyle name="40% - Énfasis2 2 7 3 2 2 2 2" xfId="25259" xr:uid="{493F4584-956C-4160-9B85-5345562357B4}"/>
    <cellStyle name="40% - Énfasis2 2 7 3 2 2 2 2 2" xfId="25260" xr:uid="{85DB4991-F9BC-4229-B428-4189C88FD120}"/>
    <cellStyle name="40% - Énfasis2 2 7 3 2 2 2 3" xfId="25261" xr:uid="{F7352352-96C9-49DF-9708-3B827959CCD8}"/>
    <cellStyle name="40% - Énfasis2 2 7 3 2 2 3" xfId="25262" xr:uid="{FD1C6CBA-152E-4491-B353-DFEDB85AEEE2}"/>
    <cellStyle name="40% - Énfasis2 2 7 3 2 2 3 2" xfId="25263" xr:uid="{34FABDD6-7B5E-47C4-AED8-FFF1092C7E48}"/>
    <cellStyle name="40% - Énfasis2 2 7 3 2 2 4" xfId="25264" xr:uid="{58721D7A-F843-4DEE-92A1-01DB0A5E5456}"/>
    <cellStyle name="40% - Énfasis2 2 7 3 2 3" xfId="25265" xr:uid="{74C04853-F21B-4870-8176-EC59BD6FB6CB}"/>
    <cellStyle name="40% - Énfasis2 2 7 3 2 3 2" xfId="25266" xr:uid="{2CF6A3F1-5189-46BA-A09B-D4EC7DB915C3}"/>
    <cellStyle name="40% - Énfasis2 2 7 3 2 3 2 2" xfId="25267" xr:uid="{C32643AC-394E-471B-BBD9-502CC11F507A}"/>
    <cellStyle name="40% - Énfasis2 2 7 3 2 3 3" xfId="25268" xr:uid="{4C87D3E3-CFC2-4CD7-9D33-2FE8864E4B1B}"/>
    <cellStyle name="40% - Énfasis2 2 7 3 2 4" xfId="25269" xr:uid="{68AF5292-15F0-4DEB-95C4-1236CC721104}"/>
    <cellStyle name="40% - Énfasis2 2 7 3 2 4 2" xfId="25270" xr:uid="{C16493EC-336D-4A46-8BDD-D4C51B6CD90B}"/>
    <cellStyle name="40% - Énfasis2 2 7 3 2 5" xfId="25271" xr:uid="{D24EDFD7-055B-4257-90AC-01421794F887}"/>
    <cellStyle name="40% - Énfasis2 2 7 3 3" xfId="25272" xr:uid="{EE27CB5F-EEE3-412C-9984-9470AE541A72}"/>
    <cellStyle name="40% - Énfasis2 2 7 3 3 2" xfId="25273" xr:uid="{FB617A9D-BBE1-4EF8-90CE-01C5D7E56476}"/>
    <cellStyle name="40% - Énfasis2 2 7 3 3 2 2" xfId="25274" xr:uid="{08823B0C-3478-454F-B1BB-3BF6AEE751D6}"/>
    <cellStyle name="40% - Énfasis2 2 7 3 3 2 2 2" xfId="25275" xr:uid="{3E807DEA-E40D-4B06-ADB7-DBA6548CEE1A}"/>
    <cellStyle name="40% - Énfasis2 2 7 3 3 2 3" xfId="25276" xr:uid="{285B2E5A-3407-40F2-98D9-2ED1510968D5}"/>
    <cellStyle name="40% - Énfasis2 2 7 3 3 3" xfId="25277" xr:uid="{FC1DEB0B-366A-4D01-9439-9EF56FDE0825}"/>
    <cellStyle name="40% - Énfasis2 2 7 3 3 3 2" xfId="25278" xr:uid="{A6C79235-52A7-4EA6-93C3-9D93AB3F42F6}"/>
    <cellStyle name="40% - Énfasis2 2 7 3 3 4" xfId="25279" xr:uid="{3A14E723-DC19-46C5-A5C8-AFF7E858D8E9}"/>
    <cellStyle name="40% - Énfasis2 2 7 3 4" xfId="25280" xr:uid="{CA20FAE1-446C-4912-814B-BD7BC3B3B1D1}"/>
    <cellStyle name="40% - Énfasis2 2 7 3 4 2" xfId="25281" xr:uid="{891315F8-22CB-4837-B981-15F112B3C00A}"/>
    <cellStyle name="40% - Énfasis2 2 7 3 4 2 2" xfId="25282" xr:uid="{09C34E56-2923-4499-8646-CC62AC1F1586}"/>
    <cellStyle name="40% - Énfasis2 2 7 3 4 3" xfId="25283" xr:uid="{C3548F91-3E5F-4643-A055-2C76A0F1BE83}"/>
    <cellStyle name="40% - Énfasis2 2 7 3 5" xfId="25284" xr:uid="{1773D2C5-DACD-441D-9051-BEFC4EA9B859}"/>
    <cellStyle name="40% - Énfasis2 2 7 3 5 2" xfId="25285" xr:uid="{0C6281EC-7D59-4B45-BBC9-C093081AE71C}"/>
    <cellStyle name="40% - Énfasis2 2 7 3 6" xfId="25286" xr:uid="{C0412ECB-D883-4051-B90F-49656F6E9ACA}"/>
    <cellStyle name="40% - Énfasis2 2 7 4" xfId="25287" xr:uid="{4B0D1D43-6996-45FF-8109-77699082FD01}"/>
    <cellStyle name="40% - Énfasis2 2 7 4 2" xfId="25288" xr:uid="{1577CE26-7D4F-476A-A5B4-8A270CAD29B2}"/>
    <cellStyle name="40% - Énfasis2 2 7 4 2 2" xfId="25289" xr:uid="{9FC5B117-1B28-4F49-A72F-A2502A87CC4D}"/>
    <cellStyle name="40% - Énfasis2 2 7 4 2 2 2" xfId="25290" xr:uid="{F14E532D-A4F1-4078-82D0-FB2CD3D3D7CA}"/>
    <cellStyle name="40% - Énfasis2 2 7 4 2 2 2 2" xfId="25291" xr:uid="{13C57A36-A92F-42F2-9F91-5A5100DA96BF}"/>
    <cellStyle name="40% - Énfasis2 2 7 4 2 2 3" xfId="25292" xr:uid="{0D4E8E47-C068-4C9A-B46A-D7D42AF2B6BD}"/>
    <cellStyle name="40% - Énfasis2 2 7 4 2 3" xfId="25293" xr:uid="{DD561738-7FC0-4D47-9ACF-4473542F24A3}"/>
    <cellStyle name="40% - Énfasis2 2 7 4 2 3 2" xfId="25294" xr:uid="{8002DACD-D09B-4290-84F7-E8BA6F36CA0B}"/>
    <cellStyle name="40% - Énfasis2 2 7 4 2 4" xfId="25295" xr:uid="{10DB9BB0-6939-4A6E-9F41-EDE92168268B}"/>
    <cellStyle name="40% - Énfasis2 2 7 4 3" xfId="25296" xr:uid="{93B0D486-F10A-4104-9AEC-48F389F201FA}"/>
    <cellStyle name="40% - Énfasis2 2 7 4 3 2" xfId="25297" xr:uid="{F3B31D97-62F7-49AB-8B2D-1EDB40978248}"/>
    <cellStyle name="40% - Énfasis2 2 7 4 3 2 2" xfId="25298" xr:uid="{201A5131-171E-4E8D-A6A0-50CC1453A373}"/>
    <cellStyle name="40% - Énfasis2 2 7 4 3 3" xfId="25299" xr:uid="{A0A2FC4D-16B2-4DFC-B4D9-859689D45E69}"/>
    <cellStyle name="40% - Énfasis2 2 7 4 4" xfId="25300" xr:uid="{F2CA6B1E-6F8B-4FBC-B50B-5C9A4C23684B}"/>
    <cellStyle name="40% - Énfasis2 2 7 4 4 2" xfId="25301" xr:uid="{E4800EF2-5DAA-414A-B5AD-26F8C5D0B12C}"/>
    <cellStyle name="40% - Énfasis2 2 7 4 5" xfId="25302" xr:uid="{EF18238D-2667-47CA-B402-48386E692079}"/>
    <cellStyle name="40% - Énfasis2 2 7 5" xfId="25303" xr:uid="{5833E3A5-9F2E-488A-A1AF-EC9ED68E0453}"/>
    <cellStyle name="40% - Énfasis2 2 7 5 2" xfId="25304" xr:uid="{38B61EB8-1D6A-4302-A5F8-136324DC0EA4}"/>
    <cellStyle name="40% - Énfasis2 2 7 5 2 2" xfId="25305" xr:uid="{59CA369F-4B73-43B9-BAE2-BD8FA5662866}"/>
    <cellStyle name="40% - Énfasis2 2 7 5 2 2 2" xfId="25306" xr:uid="{E8DCDA5D-6E61-417C-B202-C87D3E38F0F2}"/>
    <cellStyle name="40% - Énfasis2 2 7 5 2 3" xfId="25307" xr:uid="{B68A1F5B-97FF-4365-85CE-8723204416CD}"/>
    <cellStyle name="40% - Énfasis2 2 7 5 3" xfId="25308" xr:uid="{59D6C6A7-EB6E-405B-97C8-D634731F304C}"/>
    <cellStyle name="40% - Énfasis2 2 7 5 3 2" xfId="25309" xr:uid="{A08886D4-3C28-427C-AA45-5FB9D7515124}"/>
    <cellStyle name="40% - Énfasis2 2 7 5 4" xfId="25310" xr:uid="{9A6C8AF8-7300-4C57-A31D-B86EF603AB74}"/>
    <cellStyle name="40% - Énfasis2 2 7 6" xfId="25311" xr:uid="{F78FC075-22FB-4014-8553-67C785894220}"/>
    <cellStyle name="40% - Énfasis2 2 7 6 2" xfId="25312" xr:uid="{6D8B46F4-7B91-4F30-9267-858368A5DEC9}"/>
    <cellStyle name="40% - Énfasis2 2 7 6 2 2" xfId="25313" xr:uid="{07F63ED6-32C9-44F8-B95E-0615D51A2C9E}"/>
    <cellStyle name="40% - Énfasis2 2 7 6 3" xfId="25314" xr:uid="{6D1096E0-F20E-4103-8C3C-6BFBB876DCC4}"/>
    <cellStyle name="40% - Énfasis2 2 7 7" xfId="25315" xr:uid="{5CF9014A-2815-4CFE-9E21-DE8B462399DE}"/>
    <cellStyle name="40% - Énfasis2 2 7 7 2" xfId="25316" xr:uid="{10140CA2-67DC-46BB-AA56-1995F2D4C71A}"/>
    <cellStyle name="40% - Énfasis2 2 7 8" xfId="25317" xr:uid="{B90A68E1-325C-41B2-9E75-107A667C4D82}"/>
    <cellStyle name="40% - Énfasis2 2 8" xfId="25318" xr:uid="{71203E8C-1155-4CEB-BB3E-444B7291E62F}"/>
    <cellStyle name="40% - Énfasis2 2 8 2" xfId="25319" xr:uid="{11F6C184-88B7-43CB-8852-5D70FB200263}"/>
    <cellStyle name="40% - Énfasis2 2 8 2 2" xfId="25320" xr:uid="{6C669477-4FA9-479A-9038-3A37FED12DA4}"/>
    <cellStyle name="40% - Énfasis2 2 8 2 2 2" xfId="25321" xr:uid="{75D049D8-AA47-4A7D-B8BD-AA7D86D56F06}"/>
    <cellStyle name="40% - Énfasis2 2 8 2 2 2 2" xfId="25322" xr:uid="{0F9A6807-14A6-44AA-AE17-16B880137B90}"/>
    <cellStyle name="40% - Énfasis2 2 8 2 2 2 2 2" xfId="25323" xr:uid="{40C7E9A0-8DEB-4C7C-A536-FF5B72CD05F7}"/>
    <cellStyle name="40% - Énfasis2 2 8 2 2 2 2 2 2" xfId="25324" xr:uid="{FF200F58-1216-4577-B872-514173325FF3}"/>
    <cellStyle name="40% - Énfasis2 2 8 2 2 2 2 2 2 2" xfId="25325" xr:uid="{130354DB-9FC4-4711-AAB1-476C4C4106C7}"/>
    <cellStyle name="40% - Énfasis2 2 8 2 2 2 2 2 3" xfId="25326" xr:uid="{3089DB52-8272-4639-AC43-EF7C8FA3E234}"/>
    <cellStyle name="40% - Énfasis2 2 8 2 2 2 2 3" xfId="25327" xr:uid="{1AAC80C9-A19B-4CDD-9080-F6E0A75A691F}"/>
    <cellStyle name="40% - Énfasis2 2 8 2 2 2 2 3 2" xfId="25328" xr:uid="{7B93A80D-0E8E-41D0-9556-BD6DEC4F2A2D}"/>
    <cellStyle name="40% - Énfasis2 2 8 2 2 2 2 4" xfId="25329" xr:uid="{5570CBF9-F384-453A-AD72-50E52584E533}"/>
    <cellStyle name="40% - Énfasis2 2 8 2 2 2 3" xfId="25330" xr:uid="{CA95C37F-650E-46DD-A0C0-259215BE2A8A}"/>
    <cellStyle name="40% - Énfasis2 2 8 2 2 2 3 2" xfId="25331" xr:uid="{159C785A-E07D-4717-A69C-B7ADB8FC5764}"/>
    <cellStyle name="40% - Énfasis2 2 8 2 2 2 3 2 2" xfId="25332" xr:uid="{D19A649C-B5EE-4D77-815C-7737D3CDCF2B}"/>
    <cellStyle name="40% - Énfasis2 2 8 2 2 2 3 3" xfId="25333" xr:uid="{F769D8B6-CEDB-415F-81B0-FE91A3DD1BF0}"/>
    <cellStyle name="40% - Énfasis2 2 8 2 2 2 4" xfId="25334" xr:uid="{0590426D-8D1C-4360-80C9-3B63187A422A}"/>
    <cellStyle name="40% - Énfasis2 2 8 2 2 2 4 2" xfId="25335" xr:uid="{2A734980-B247-4AA4-B08D-E0B3FFF032E3}"/>
    <cellStyle name="40% - Énfasis2 2 8 2 2 2 5" xfId="25336" xr:uid="{A8BCB319-7A9C-42EA-88B6-A20A42799B7D}"/>
    <cellStyle name="40% - Énfasis2 2 8 2 2 3" xfId="25337" xr:uid="{4D32087C-BA4B-44F1-9002-370B1850B907}"/>
    <cellStyle name="40% - Énfasis2 2 8 2 2 3 2" xfId="25338" xr:uid="{1C32559B-2E53-45FC-91B3-00780A0350DB}"/>
    <cellStyle name="40% - Énfasis2 2 8 2 2 3 2 2" xfId="25339" xr:uid="{1D633D84-9BF2-44C8-A0DB-8C5D530B4229}"/>
    <cellStyle name="40% - Énfasis2 2 8 2 2 3 2 2 2" xfId="25340" xr:uid="{F6833DEC-9E43-4F53-8DE8-86DE178F57F9}"/>
    <cellStyle name="40% - Énfasis2 2 8 2 2 3 2 3" xfId="25341" xr:uid="{DD791717-EF93-4BE8-8BF9-1FD8F08958C9}"/>
    <cellStyle name="40% - Énfasis2 2 8 2 2 3 3" xfId="25342" xr:uid="{AABFEFC5-FA51-449D-BC85-AAE38C834DF6}"/>
    <cellStyle name="40% - Énfasis2 2 8 2 2 3 3 2" xfId="25343" xr:uid="{CB0FD919-4748-4DED-B8B7-AF4252898C3E}"/>
    <cellStyle name="40% - Énfasis2 2 8 2 2 3 4" xfId="25344" xr:uid="{D4389CEF-8A41-448A-9365-888294AB31AA}"/>
    <cellStyle name="40% - Énfasis2 2 8 2 2 4" xfId="25345" xr:uid="{8FED2324-99B0-40E4-910A-789223EB4107}"/>
    <cellStyle name="40% - Énfasis2 2 8 2 2 4 2" xfId="25346" xr:uid="{FB87DA21-D99B-48E3-B344-4577E01D0953}"/>
    <cellStyle name="40% - Énfasis2 2 8 2 2 4 2 2" xfId="25347" xr:uid="{4CFA5E40-F370-49CE-8872-CFDC933A18E5}"/>
    <cellStyle name="40% - Énfasis2 2 8 2 2 4 3" xfId="25348" xr:uid="{0D42AF51-9E63-4C35-8563-20214EA3BD16}"/>
    <cellStyle name="40% - Énfasis2 2 8 2 2 5" xfId="25349" xr:uid="{1E882F00-D8EF-48D7-B893-C892887B99EB}"/>
    <cellStyle name="40% - Énfasis2 2 8 2 2 5 2" xfId="25350" xr:uid="{98D12EC4-B665-4260-8678-CAB495D94059}"/>
    <cellStyle name="40% - Énfasis2 2 8 2 2 6" xfId="25351" xr:uid="{3841E955-5100-4B97-9AD0-5EC8FE006020}"/>
    <cellStyle name="40% - Énfasis2 2 8 2 3" xfId="25352" xr:uid="{D86DB07C-F120-4C92-87BA-1203D7FE69FD}"/>
    <cellStyle name="40% - Énfasis2 2 8 2 3 2" xfId="25353" xr:uid="{AB6AE2A8-B400-4CF7-AF04-73DAFCE3C8FB}"/>
    <cellStyle name="40% - Énfasis2 2 8 2 3 2 2" xfId="25354" xr:uid="{DE825516-6412-4440-B852-FA7092D275E8}"/>
    <cellStyle name="40% - Énfasis2 2 8 2 3 2 2 2" xfId="25355" xr:uid="{49D0BDA7-1BD2-4380-B53A-3E2234AEB85C}"/>
    <cellStyle name="40% - Énfasis2 2 8 2 3 2 2 2 2" xfId="25356" xr:uid="{7A6965DB-64A0-452F-A3B1-53F53368227D}"/>
    <cellStyle name="40% - Énfasis2 2 8 2 3 2 2 3" xfId="25357" xr:uid="{9B58E2D6-43C5-44C4-A8D6-49C4CBF445D2}"/>
    <cellStyle name="40% - Énfasis2 2 8 2 3 2 3" xfId="25358" xr:uid="{AD39B4CD-2F89-4FB7-99F3-88428A8C758D}"/>
    <cellStyle name="40% - Énfasis2 2 8 2 3 2 3 2" xfId="25359" xr:uid="{86A39127-D460-4DD2-9671-B9A604CC6CF3}"/>
    <cellStyle name="40% - Énfasis2 2 8 2 3 2 4" xfId="25360" xr:uid="{F30D1817-0262-4048-BF77-DDCB71D13903}"/>
    <cellStyle name="40% - Énfasis2 2 8 2 3 3" xfId="25361" xr:uid="{44E9C37D-BB33-41CB-BA17-A163417EDD75}"/>
    <cellStyle name="40% - Énfasis2 2 8 2 3 3 2" xfId="25362" xr:uid="{72502F84-2D17-4AA4-BC9C-93368B85C52B}"/>
    <cellStyle name="40% - Énfasis2 2 8 2 3 3 2 2" xfId="25363" xr:uid="{E0DCE9E2-4A66-4840-88A8-D1826CB02741}"/>
    <cellStyle name="40% - Énfasis2 2 8 2 3 3 3" xfId="25364" xr:uid="{CF4DC0BC-80F5-48CB-A3D2-E6C79BDF04D4}"/>
    <cellStyle name="40% - Énfasis2 2 8 2 3 4" xfId="25365" xr:uid="{FD8FE9E4-44D4-46E0-8BB1-27466AB8A63C}"/>
    <cellStyle name="40% - Énfasis2 2 8 2 3 4 2" xfId="25366" xr:uid="{FD8EA9CE-0F1B-42E6-9CC2-F743EF04C97F}"/>
    <cellStyle name="40% - Énfasis2 2 8 2 3 5" xfId="25367" xr:uid="{4A32374D-95F0-4EDC-8B89-A15F0D452D71}"/>
    <cellStyle name="40% - Énfasis2 2 8 2 4" xfId="25368" xr:uid="{F1A5FFE9-DCA9-4A5D-B741-2E7208EA021C}"/>
    <cellStyle name="40% - Énfasis2 2 8 2 4 2" xfId="25369" xr:uid="{150AA686-E822-4F35-B3AB-74E776A77564}"/>
    <cellStyle name="40% - Énfasis2 2 8 2 4 2 2" xfId="25370" xr:uid="{B85A4B1D-708B-456D-BCC9-2A90FC2A47C6}"/>
    <cellStyle name="40% - Énfasis2 2 8 2 4 2 2 2" xfId="25371" xr:uid="{B2029FD8-BDE7-4825-BCE0-02FBD94CF6AD}"/>
    <cellStyle name="40% - Énfasis2 2 8 2 4 2 3" xfId="25372" xr:uid="{FE959C62-406B-4ECD-A052-8D50ACE2A291}"/>
    <cellStyle name="40% - Énfasis2 2 8 2 4 3" xfId="25373" xr:uid="{E1BF9DD9-7195-4C49-8D33-BC351B60EC91}"/>
    <cellStyle name="40% - Énfasis2 2 8 2 4 3 2" xfId="25374" xr:uid="{381B0FE1-565A-464F-A664-BFE77423C216}"/>
    <cellStyle name="40% - Énfasis2 2 8 2 4 4" xfId="25375" xr:uid="{1C45C543-32CD-4DC6-A6E8-1F61BB9FC83A}"/>
    <cellStyle name="40% - Énfasis2 2 8 2 5" xfId="25376" xr:uid="{3213755C-C9A4-4C1C-A775-4BF957D8A497}"/>
    <cellStyle name="40% - Énfasis2 2 8 2 5 2" xfId="25377" xr:uid="{4171D530-7E4B-45A9-89CF-21F3193155D0}"/>
    <cellStyle name="40% - Énfasis2 2 8 2 5 2 2" xfId="25378" xr:uid="{EB2D09D6-EBDD-4A89-A894-CB0F331ABDD1}"/>
    <cellStyle name="40% - Énfasis2 2 8 2 5 3" xfId="25379" xr:uid="{2962DC4D-09FE-4248-88C5-3FD86721913B}"/>
    <cellStyle name="40% - Énfasis2 2 8 2 6" xfId="25380" xr:uid="{ADBAF632-9046-4319-8D8A-36253F35EF42}"/>
    <cellStyle name="40% - Énfasis2 2 8 2 6 2" xfId="25381" xr:uid="{E8C97D7E-F7AD-4A6A-96AD-24944B5EEAA4}"/>
    <cellStyle name="40% - Énfasis2 2 8 2 7" xfId="25382" xr:uid="{7F5AA621-2AE7-4AF5-8AA9-5FA2B83DE8A4}"/>
    <cellStyle name="40% - Énfasis2 2 8 3" xfId="25383" xr:uid="{D501C198-F31B-4AD5-AFFF-37031E667437}"/>
    <cellStyle name="40% - Énfasis2 2 8 3 2" xfId="25384" xr:uid="{B9876395-C86E-4080-9248-B5453050D860}"/>
    <cellStyle name="40% - Énfasis2 2 8 3 2 2" xfId="25385" xr:uid="{67993EB3-45F5-4202-94E3-209143B21EBC}"/>
    <cellStyle name="40% - Énfasis2 2 8 3 2 2 2" xfId="25386" xr:uid="{3E069AD3-5424-489F-AEA6-2C5FC8D0A60B}"/>
    <cellStyle name="40% - Énfasis2 2 8 3 2 2 2 2" xfId="25387" xr:uid="{B97D4442-1E26-4A8F-982C-41FFB14AA565}"/>
    <cellStyle name="40% - Énfasis2 2 8 3 2 2 2 2 2" xfId="25388" xr:uid="{FB526D1A-AC9E-47DF-A6DA-5CAB030B18E6}"/>
    <cellStyle name="40% - Énfasis2 2 8 3 2 2 2 3" xfId="25389" xr:uid="{0A52F16C-81D4-49E1-8A4C-2E13415139EB}"/>
    <cellStyle name="40% - Énfasis2 2 8 3 2 2 3" xfId="25390" xr:uid="{1F42EAA8-1979-491F-8416-23D72983DF75}"/>
    <cellStyle name="40% - Énfasis2 2 8 3 2 2 3 2" xfId="25391" xr:uid="{D2AC7FA9-AF45-406D-B07E-41FAE6FC5716}"/>
    <cellStyle name="40% - Énfasis2 2 8 3 2 2 4" xfId="25392" xr:uid="{73E912BE-75C2-4F66-989E-27917902394A}"/>
    <cellStyle name="40% - Énfasis2 2 8 3 2 3" xfId="25393" xr:uid="{6464299C-0E61-461A-98EF-902267003A85}"/>
    <cellStyle name="40% - Énfasis2 2 8 3 2 3 2" xfId="25394" xr:uid="{E14C43D8-0CD9-4F77-ABEF-92674132F95E}"/>
    <cellStyle name="40% - Énfasis2 2 8 3 2 3 2 2" xfId="25395" xr:uid="{0A4557B1-A54C-4949-AD92-B9475C32CEE2}"/>
    <cellStyle name="40% - Énfasis2 2 8 3 2 3 3" xfId="25396" xr:uid="{11A76242-6075-4653-A5BC-8C9AF15F9D08}"/>
    <cellStyle name="40% - Énfasis2 2 8 3 2 4" xfId="25397" xr:uid="{B8AA6226-C9B8-42F6-8803-2B72398CDAFF}"/>
    <cellStyle name="40% - Énfasis2 2 8 3 2 4 2" xfId="25398" xr:uid="{1ECCB0E6-2337-405E-A7A5-ABAB2922BC45}"/>
    <cellStyle name="40% - Énfasis2 2 8 3 2 5" xfId="25399" xr:uid="{AF3C0ACA-5027-42A3-BCC3-7994EEC4A70F}"/>
    <cellStyle name="40% - Énfasis2 2 8 3 3" xfId="25400" xr:uid="{60654ED4-C767-441A-B3AA-FAA35385F6AB}"/>
    <cellStyle name="40% - Énfasis2 2 8 3 3 2" xfId="25401" xr:uid="{E571CED0-B099-44D5-B972-769885CAC5C7}"/>
    <cellStyle name="40% - Énfasis2 2 8 3 3 2 2" xfId="25402" xr:uid="{7175D507-4260-4DDE-AF93-7149B85DCF1D}"/>
    <cellStyle name="40% - Énfasis2 2 8 3 3 2 2 2" xfId="25403" xr:uid="{8EB8E36A-C6E3-41DC-B508-646115935BBC}"/>
    <cellStyle name="40% - Énfasis2 2 8 3 3 2 3" xfId="25404" xr:uid="{0CD7BBEE-C9D2-4942-AB47-689E03657245}"/>
    <cellStyle name="40% - Énfasis2 2 8 3 3 3" xfId="25405" xr:uid="{9C5E12E3-595A-4EF3-8A3A-8B7F184C2159}"/>
    <cellStyle name="40% - Énfasis2 2 8 3 3 3 2" xfId="25406" xr:uid="{E71C7E05-1219-40A8-9426-D34776D9E149}"/>
    <cellStyle name="40% - Énfasis2 2 8 3 3 4" xfId="25407" xr:uid="{C4517AB6-A7C6-4A39-837D-0424FF57654A}"/>
    <cellStyle name="40% - Énfasis2 2 8 3 4" xfId="25408" xr:uid="{6463A91F-0774-4220-B9F6-92646C4DE915}"/>
    <cellStyle name="40% - Énfasis2 2 8 3 4 2" xfId="25409" xr:uid="{9D2E33A2-5504-4170-805E-48146C8EF097}"/>
    <cellStyle name="40% - Énfasis2 2 8 3 4 2 2" xfId="25410" xr:uid="{74A9F745-423D-43C5-9FD2-156ECC1C7973}"/>
    <cellStyle name="40% - Énfasis2 2 8 3 4 3" xfId="25411" xr:uid="{84DCC304-43D5-49F5-B7ED-F7E4EA3BF4E5}"/>
    <cellStyle name="40% - Énfasis2 2 8 3 5" xfId="25412" xr:uid="{374F83A8-5715-4542-9B23-157D645DCBF1}"/>
    <cellStyle name="40% - Énfasis2 2 8 3 5 2" xfId="25413" xr:uid="{41D2232E-9899-4D87-9C62-5B6983A01D87}"/>
    <cellStyle name="40% - Énfasis2 2 8 3 6" xfId="25414" xr:uid="{B3836F3E-44B3-486C-96C5-3C1FABFDE988}"/>
    <cellStyle name="40% - Énfasis2 2 8 4" xfId="25415" xr:uid="{D328688A-A220-4CE6-8CF5-277974B0A726}"/>
    <cellStyle name="40% - Énfasis2 2 8 4 2" xfId="25416" xr:uid="{E7FC3909-9F3E-4C70-A01C-A5E19562C59C}"/>
    <cellStyle name="40% - Énfasis2 2 8 4 2 2" xfId="25417" xr:uid="{6000B9D2-E623-4D3F-8798-8EDF0FA5B135}"/>
    <cellStyle name="40% - Énfasis2 2 8 4 2 2 2" xfId="25418" xr:uid="{B0172A7F-DE3D-4F72-9541-A29ED93E13FE}"/>
    <cellStyle name="40% - Énfasis2 2 8 4 2 2 2 2" xfId="25419" xr:uid="{9D1F3D6C-83BE-4581-AE6D-378C1340C870}"/>
    <cellStyle name="40% - Énfasis2 2 8 4 2 2 3" xfId="25420" xr:uid="{2F12C09B-969C-4C91-A3A1-4352D2755360}"/>
    <cellStyle name="40% - Énfasis2 2 8 4 2 3" xfId="25421" xr:uid="{48E5E93E-D2DF-44E4-89FD-2F36E1877193}"/>
    <cellStyle name="40% - Énfasis2 2 8 4 2 3 2" xfId="25422" xr:uid="{63ADA11A-25E0-4730-82EE-39C7B2D102EB}"/>
    <cellStyle name="40% - Énfasis2 2 8 4 2 4" xfId="25423" xr:uid="{F09F5844-EBCD-450A-A384-DCCDA9128F81}"/>
    <cellStyle name="40% - Énfasis2 2 8 4 3" xfId="25424" xr:uid="{F48BDDAB-8224-468A-9DA0-5B0F8D5B6676}"/>
    <cellStyle name="40% - Énfasis2 2 8 4 3 2" xfId="25425" xr:uid="{4BBD620F-D594-4AA7-907B-D0E6CC0D980B}"/>
    <cellStyle name="40% - Énfasis2 2 8 4 3 2 2" xfId="25426" xr:uid="{03B5DC9C-0F7D-4F13-B7FA-4ED3C24E18EF}"/>
    <cellStyle name="40% - Énfasis2 2 8 4 3 3" xfId="25427" xr:uid="{43049CCC-004C-41F7-99B4-C515F4923FF3}"/>
    <cellStyle name="40% - Énfasis2 2 8 4 4" xfId="25428" xr:uid="{FB87DE62-678B-45FB-97AF-DC1998719C84}"/>
    <cellStyle name="40% - Énfasis2 2 8 4 4 2" xfId="25429" xr:uid="{D6357D25-84CA-415A-BA17-BF75B7755A72}"/>
    <cellStyle name="40% - Énfasis2 2 8 4 5" xfId="25430" xr:uid="{188A0076-00CC-4275-8D9B-F6120B1484FD}"/>
    <cellStyle name="40% - Énfasis2 2 8 5" xfId="25431" xr:uid="{007C4B43-008B-435A-B26A-9E1ABC6B91E9}"/>
    <cellStyle name="40% - Énfasis2 2 8 5 2" xfId="25432" xr:uid="{45AE7775-5A6F-4BA5-92AB-DE19FCA66D3E}"/>
    <cellStyle name="40% - Énfasis2 2 8 5 2 2" xfId="25433" xr:uid="{BEFB0B10-FA49-415C-BBBF-669028ADAAE5}"/>
    <cellStyle name="40% - Énfasis2 2 8 5 2 2 2" xfId="25434" xr:uid="{0F206711-A3D9-4174-B407-B2305E339A04}"/>
    <cellStyle name="40% - Énfasis2 2 8 5 2 3" xfId="25435" xr:uid="{297D5831-37E7-4729-9B65-601A743D8ABF}"/>
    <cellStyle name="40% - Énfasis2 2 8 5 3" xfId="25436" xr:uid="{A7AD81E2-FCE3-48AC-A914-F6D940F13869}"/>
    <cellStyle name="40% - Énfasis2 2 8 5 3 2" xfId="25437" xr:uid="{BBE54DB7-D453-4ED5-AFD6-756CCBAD0F50}"/>
    <cellStyle name="40% - Énfasis2 2 8 5 4" xfId="25438" xr:uid="{8290E1F6-1414-4FA9-B147-7294C5270CFB}"/>
    <cellStyle name="40% - Énfasis2 2 8 6" xfId="25439" xr:uid="{B02BE2CF-DDFC-4FD9-AEF0-FA16C3BF9785}"/>
    <cellStyle name="40% - Énfasis2 2 8 6 2" xfId="25440" xr:uid="{4D634E53-BC3E-49C3-9469-8054FBCDEA45}"/>
    <cellStyle name="40% - Énfasis2 2 8 6 2 2" xfId="25441" xr:uid="{E8111DF8-C3A0-4459-8159-84ED16F5BDD7}"/>
    <cellStyle name="40% - Énfasis2 2 8 6 3" xfId="25442" xr:uid="{7F01B30E-346D-4DDA-BB0D-14FB0219B006}"/>
    <cellStyle name="40% - Énfasis2 2 8 7" xfId="25443" xr:uid="{C68C1033-ABF5-4A49-BFE3-AC83C4C88A87}"/>
    <cellStyle name="40% - Énfasis2 2 8 7 2" xfId="25444" xr:uid="{50C8B254-602B-4362-855E-781C5932A262}"/>
    <cellStyle name="40% - Énfasis2 2 8 8" xfId="25445" xr:uid="{A8C3D026-56E3-405D-B0DB-D99CD79A805B}"/>
    <cellStyle name="40% - Énfasis2 2 9" xfId="25446" xr:uid="{61F026A3-A79E-4F77-A20F-7B01EEAF26AA}"/>
    <cellStyle name="40% - Énfasis2 2 9 2" xfId="25447" xr:uid="{170C2CD5-DB7C-4A26-B94B-6A2DEA28132F}"/>
    <cellStyle name="40% - Énfasis2 2 9 2 2" xfId="25448" xr:uid="{D7B172E9-B209-416A-A1EC-16BC209DC13F}"/>
    <cellStyle name="40% - Énfasis2 2 9 2 2 2" xfId="25449" xr:uid="{70AD269B-29BF-4FB3-A45E-D9C1790B2B9A}"/>
    <cellStyle name="40% - Énfasis2 2 9 2 2 2 2" xfId="25450" xr:uid="{3E7891B3-B097-442E-8237-16B5FD1230B2}"/>
    <cellStyle name="40% - Énfasis2 2 9 2 2 2 2 2" xfId="25451" xr:uid="{A8BC706B-5C98-4822-A7D8-576280BC5F39}"/>
    <cellStyle name="40% - Énfasis2 2 9 2 2 2 2 2 2" xfId="25452" xr:uid="{7108695F-74A3-4368-BC37-1A56D4CC9419}"/>
    <cellStyle name="40% - Énfasis2 2 9 2 2 2 2 2 2 2" xfId="25453" xr:uid="{037EB2FB-1BA9-4157-A988-1BA9406FC2DD}"/>
    <cellStyle name="40% - Énfasis2 2 9 2 2 2 2 2 3" xfId="25454" xr:uid="{CEF63BA5-CB65-44FB-B15D-2D2830207F69}"/>
    <cellStyle name="40% - Énfasis2 2 9 2 2 2 2 3" xfId="25455" xr:uid="{BC9BB67D-386C-4D96-8818-372EBCA82D8C}"/>
    <cellStyle name="40% - Énfasis2 2 9 2 2 2 2 3 2" xfId="25456" xr:uid="{82BA8E4D-5395-493B-A221-9E286BFFE65B}"/>
    <cellStyle name="40% - Énfasis2 2 9 2 2 2 2 4" xfId="25457" xr:uid="{01EC8574-866A-4B02-9990-800BA95B9D62}"/>
    <cellStyle name="40% - Énfasis2 2 9 2 2 2 3" xfId="25458" xr:uid="{AC61230E-716E-45CF-9101-891F5B4A0D5E}"/>
    <cellStyle name="40% - Énfasis2 2 9 2 2 2 3 2" xfId="25459" xr:uid="{2769FA76-9544-496C-B9EB-D07B27F9C278}"/>
    <cellStyle name="40% - Énfasis2 2 9 2 2 2 3 2 2" xfId="25460" xr:uid="{CD4AFCAD-9A75-4C96-837E-35A447F5D8E4}"/>
    <cellStyle name="40% - Énfasis2 2 9 2 2 2 3 3" xfId="25461" xr:uid="{E0FF3B09-8290-4FA1-8086-B0718351225F}"/>
    <cellStyle name="40% - Énfasis2 2 9 2 2 2 4" xfId="25462" xr:uid="{014C21EC-E5A0-4718-BF65-E71825D20C7B}"/>
    <cellStyle name="40% - Énfasis2 2 9 2 2 2 4 2" xfId="25463" xr:uid="{2FDD5574-D2A4-4317-A27E-5EC40E8D6029}"/>
    <cellStyle name="40% - Énfasis2 2 9 2 2 2 5" xfId="25464" xr:uid="{252942DD-118A-42F4-AB4F-1FA40CF679E3}"/>
    <cellStyle name="40% - Énfasis2 2 9 2 2 3" xfId="25465" xr:uid="{136525E5-5166-40C9-AD39-B7B76AB9F2DA}"/>
    <cellStyle name="40% - Énfasis2 2 9 2 2 3 2" xfId="25466" xr:uid="{7F93F651-0785-4A69-87EE-80933D59B357}"/>
    <cellStyle name="40% - Énfasis2 2 9 2 2 3 2 2" xfId="25467" xr:uid="{8ED30D68-A6DD-424B-A039-5B4CD862913E}"/>
    <cellStyle name="40% - Énfasis2 2 9 2 2 3 2 2 2" xfId="25468" xr:uid="{32FD65CA-CA0A-4B89-A8E3-AEF9397882CA}"/>
    <cellStyle name="40% - Énfasis2 2 9 2 2 3 2 3" xfId="25469" xr:uid="{4C9824A6-9DA2-4008-9EC0-3B32F45606B0}"/>
    <cellStyle name="40% - Énfasis2 2 9 2 2 3 3" xfId="25470" xr:uid="{C6F489A4-F936-4D17-B08E-66A71F5BA16B}"/>
    <cellStyle name="40% - Énfasis2 2 9 2 2 3 3 2" xfId="25471" xr:uid="{E36AB20F-0E84-4B5A-A7B9-E382F74C0DBE}"/>
    <cellStyle name="40% - Énfasis2 2 9 2 2 3 4" xfId="25472" xr:uid="{BF66FB52-525B-4019-9506-57E6C678FB44}"/>
    <cellStyle name="40% - Énfasis2 2 9 2 2 4" xfId="25473" xr:uid="{8EFD907E-5797-4551-8A7C-12314CC8348F}"/>
    <cellStyle name="40% - Énfasis2 2 9 2 2 4 2" xfId="25474" xr:uid="{FF7A30E3-BA9C-4A32-820F-5D48ECCA8C98}"/>
    <cellStyle name="40% - Énfasis2 2 9 2 2 4 2 2" xfId="25475" xr:uid="{4565B381-E93A-4D70-9B32-09124061C775}"/>
    <cellStyle name="40% - Énfasis2 2 9 2 2 4 3" xfId="25476" xr:uid="{207A17B4-E03F-4A54-9444-193B1EE400B1}"/>
    <cellStyle name="40% - Énfasis2 2 9 2 2 5" xfId="25477" xr:uid="{A70CD698-9EE3-432F-A7CC-33D96CF44F9C}"/>
    <cellStyle name="40% - Énfasis2 2 9 2 2 5 2" xfId="25478" xr:uid="{27BC73BF-6B44-4F8F-A463-92CA63AE00E6}"/>
    <cellStyle name="40% - Énfasis2 2 9 2 2 6" xfId="25479" xr:uid="{A21DA170-2E23-4F36-8F15-3D0415BFAA6F}"/>
    <cellStyle name="40% - Énfasis2 2 9 2 3" xfId="25480" xr:uid="{34E7F145-CFD5-4197-A487-683FC3392830}"/>
    <cellStyle name="40% - Énfasis2 2 9 2 3 2" xfId="25481" xr:uid="{1E110CA1-6530-49EB-9C2C-43D3AFEB2C16}"/>
    <cellStyle name="40% - Énfasis2 2 9 2 3 2 2" xfId="25482" xr:uid="{FFE92015-A42F-493A-ACC0-3EA8CF3A1241}"/>
    <cellStyle name="40% - Énfasis2 2 9 2 3 2 2 2" xfId="25483" xr:uid="{582BD68A-4DD6-450B-879C-497BC669A64A}"/>
    <cellStyle name="40% - Énfasis2 2 9 2 3 2 2 2 2" xfId="25484" xr:uid="{E4C5E4DD-0477-4F88-8ACB-E3A8AE701885}"/>
    <cellStyle name="40% - Énfasis2 2 9 2 3 2 2 3" xfId="25485" xr:uid="{3A7F85E1-6C10-4DE2-97F6-E83020A78BA1}"/>
    <cellStyle name="40% - Énfasis2 2 9 2 3 2 3" xfId="25486" xr:uid="{35A89763-A065-4E01-83B8-F289AD4B3815}"/>
    <cellStyle name="40% - Énfasis2 2 9 2 3 2 3 2" xfId="25487" xr:uid="{D17EE4B6-25AA-413E-B18D-2C04BE3B37EF}"/>
    <cellStyle name="40% - Énfasis2 2 9 2 3 2 4" xfId="25488" xr:uid="{ED6C57C5-7CB2-4E6C-ACA1-A02053B3ADF6}"/>
    <cellStyle name="40% - Énfasis2 2 9 2 3 3" xfId="25489" xr:uid="{9DAE6B53-CF0D-416C-B76B-8F1B02269A3E}"/>
    <cellStyle name="40% - Énfasis2 2 9 2 3 3 2" xfId="25490" xr:uid="{A40E6F7A-689E-4397-A108-5EE3D0E367ED}"/>
    <cellStyle name="40% - Énfasis2 2 9 2 3 3 2 2" xfId="25491" xr:uid="{CB933F52-C117-4920-A1C6-37CC5623AAE2}"/>
    <cellStyle name="40% - Énfasis2 2 9 2 3 3 3" xfId="25492" xr:uid="{94D5CB8C-E65F-435F-B402-04EE188ABD9C}"/>
    <cellStyle name="40% - Énfasis2 2 9 2 3 4" xfId="25493" xr:uid="{CF004EBE-D0CF-47ED-9B3D-54F190A51588}"/>
    <cellStyle name="40% - Énfasis2 2 9 2 3 4 2" xfId="25494" xr:uid="{492D0090-B7C5-4AFC-99CF-DB128E4CEB69}"/>
    <cellStyle name="40% - Énfasis2 2 9 2 3 5" xfId="25495" xr:uid="{22A9F56D-21E3-4500-87A7-30D858BF9135}"/>
    <cellStyle name="40% - Énfasis2 2 9 2 4" xfId="25496" xr:uid="{D0DDC686-D3F0-4BB3-901D-9651312803F6}"/>
    <cellStyle name="40% - Énfasis2 2 9 2 4 2" xfId="25497" xr:uid="{2BCB54CE-12F5-4A13-8B42-8AE7918D06EC}"/>
    <cellStyle name="40% - Énfasis2 2 9 2 4 2 2" xfId="25498" xr:uid="{A9308F71-62B5-4F64-A9E7-38CE3DC61300}"/>
    <cellStyle name="40% - Énfasis2 2 9 2 4 2 2 2" xfId="25499" xr:uid="{A429AEEC-1A09-4828-BE14-D5A718084E1C}"/>
    <cellStyle name="40% - Énfasis2 2 9 2 4 2 3" xfId="25500" xr:uid="{D6B344CB-2766-420B-BC35-8303601E53F5}"/>
    <cellStyle name="40% - Énfasis2 2 9 2 4 3" xfId="25501" xr:uid="{87B6EBE5-1160-47C8-9ED4-36E85CB90ADB}"/>
    <cellStyle name="40% - Énfasis2 2 9 2 4 3 2" xfId="25502" xr:uid="{472B399D-D925-42F5-B17D-717AD215A1FF}"/>
    <cellStyle name="40% - Énfasis2 2 9 2 4 4" xfId="25503" xr:uid="{3BE25B53-8B08-490C-990C-B42F460746F1}"/>
    <cellStyle name="40% - Énfasis2 2 9 2 5" xfId="25504" xr:uid="{686AC31C-D778-4223-A857-AD984E81955C}"/>
    <cellStyle name="40% - Énfasis2 2 9 2 5 2" xfId="25505" xr:uid="{DB3620B1-EEDD-4696-A9DC-EDEF34E079D3}"/>
    <cellStyle name="40% - Énfasis2 2 9 2 5 2 2" xfId="25506" xr:uid="{BCB8D6E8-AE21-4CFE-AADA-6B7E7D1B8FD9}"/>
    <cellStyle name="40% - Énfasis2 2 9 2 5 3" xfId="25507" xr:uid="{CDB4A3FA-0213-48D2-B8F3-72B06BB63CAA}"/>
    <cellStyle name="40% - Énfasis2 2 9 2 6" xfId="25508" xr:uid="{29B16AB1-FAD1-4FC3-8F73-0D7024BB9A12}"/>
    <cellStyle name="40% - Énfasis2 2 9 2 6 2" xfId="25509" xr:uid="{10AC611B-0B22-4A48-9CD8-0B95940D4902}"/>
    <cellStyle name="40% - Énfasis2 2 9 2 7" xfId="25510" xr:uid="{E71D1DC2-9C69-4B81-AEDD-36D8FBC51428}"/>
    <cellStyle name="40% - Énfasis2 2 9 3" xfId="25511" xr:uid="{EAD4927E-95C5-4594-8638-5ECEE701C3FA}"/>
    <cellStyle name="40% - Énfasis2 2 9 3 2" xfId="25512" xr:uid="{51F53C4C-9773-4B65-82A1-C938E0C5C1BF}"/>
    <cellStyle name="40% - Énfasis2 2 9 3 2 2" xfId="25513" xr:uid="{2D8810C8-4443-40DB-A01E-D74CE8465A6D}"/>
    <cellStyle name="40% - Énfasis2 2 9 3 2 2 2" xfId="25514" xr:uid="{3E06669C-E08B-48D5-B435-EAB553287379}"/>
    <cellStyle name="40% - Énfasis2 2 9 3 2 2 2 2" xfId="25515" xr:uid="{E7C9F2AF-2241-43C5-B327-700FDEEDA0D4}"/>
    <cellStyle name="40% - Énfasis2 2 9 3 2 2 2 2 2" xfId="25516" xr:uid="{DA439BAE-D86E-43FD-B40C-E27669737FA0}"/>
    <cellStyle name="40% - Énfasis2 2 9 3 2 2 2 3" xfId="25517" xr:uid="{B0BD9946-E56A-4DD6-A7CB-A1C05BA0F7C6}"/>
    <cellStyle name="40% - Énfasis2 2 9 3 2 2 3" xfId="25518" xr:uid="{75D00CDA-24A2-4B48-B448-FAAA1BC47792}"/>
    <cellStyle name="40% - Énfasis2 2 9 3 2 2 3 2" xfId="25519" xr:uid="{98B07793-B846-4F89-B612-8CD8C1B0AE87}"/>
    <cellStyle name="40% - Énfasis2 2 9 3 2 2 4" xfId="25520" xr:uid="{5CC6B492-F5F8-4696-B0FF-F82E101A6BA4}"/>
    <cellStyle name="40% - Énfasis2 2 9 3 2 3" xfId="25521" xr:uid="{C22C02D4-ED5C-4AE2-BC04-4FC91AFDBE2D}"/>
    <cellStyle name="40% - Énfasis2 2 9 3 2 3 2" xfId="25522" xr:uid="{41EA8AE2-EBC2-464D-BF17-BF9FF79F4C29}"/>
    <cellStyle name="40% - Énfasis2 2 9 3 2 3 2 2" xfId="25523" xr:uid="{13E4F81F-C253-4F57-B9A8-661628AF8546}"/>
    <cellStyle name="40% - Énfasis2 2 9 3 2 3 3" xfId="25524" xr:uid="{CA1FAD93-C9D8-4678-82A5-86A65957E17E}"/>
    <cellStyle name="40% - Énfasis2 2 9 3 2 4" xfId="25525" xr:uid="{CB0A2E8D-68FF-4931-B64E-F301F5443B8F}"/>
    <cellStyle name="40% - Énfasis2 2 9 3 2 4 2" xfId="25526" xr:uid="{309B16DE-4BE8-4E9A-891B-22B85033C302}"/>
    <cellStyle name="40% - Énfasis2 2 9 3 2 5" xfId="25527" xr:uid="{E3FA0B0F-DD53-41F1-8BCD-C58AC461448C}"/>
    <cellStyle name="40% - Énfasis2 2 9 3 3" xfId="25528" xr:uid="{83A3848E-C20C-4B0C-998C-F25DDAF99D37}"/>
    <cellStyle name="40% - Énfasis2 2 9 3 3 2" xfId="25529" xr:uid="{BA38D656-1408-4036-AAAC-8D3C764484EF}"/>
    <cellStyle name="40% - Énfasis2 2 9 3 3 2 2" xfId="25530" xr:uid="{16A2FA11-5B41-48E3-9B00-BF524DC225FF}"/>
    <cellStyle name="40% - Énfasis2 2 9 3 3 2 2 2" xfId="25531" xr:uid="{9367A2D0-14D0-42AC-B024-BE4A0F01B04B}"/>
    <cellStyle name="40% - Énfasis2 2 9 3 3 2 3" xfId="25532" xr:uid="{8C8311BE-4EEB-4450-997D-D23DFC73F6E9}"/>
    <cellStyle name="40% - Énfasis2 2 9 3 3 3" xfId="25533" xr:uid="{B804FF85-9671-457F-A06C-A036D3FE525C}"/>
    <cellStyle name="40% - Énfasis2 2 9 3 3 3 2" xfId="25534" xr:uid="{165F9644-A4BE-439A-B774-3D06063C365C}"/>
    <cellStyle name="40% - Énfasis2 2 9 3 3 4" xfId="25535" xr:uid="{3AFFA47D-7135-45DF-8563-DE76849FDAA1}"/>
    <cellStyle name="40% - Énfasis2 2 9 3 4" xfId="25536" xr:uid="{35BDCD59-6CE4-4C90-B4DF-4276EB2F01EF}"/>
    <cellStyle name="40% - Énfasis2 2 9 3 4 2" xfId="25537" xr:uid="{43401A0F-B35F-4D7C-939A-9C14086D4C2C}"/>
    <cellStyle name="40% - Énfasis2 2 9 3 4 2 2" xfId="25538" xr:uid="{97FC18BB-E00A-4A93-9BC5-FFA98021589C}"/>
    <cellStyle name="40% - Énfasis2 2 9 3 4 3" xfId="25539" xr:uid="{E6016AAB-49EF-497A-B803-A94C19D32FBE}"/>
    <cellStyle name="40% - Énfasis2 2 9 3 5" xfId="25540" xr:uid="{B26B873B-B901-4616-B726-E5D0C1876D23}"/>
    <cellStyle name="40% - Énfasis2 2 9 3 5 2" xfId="25541" xr:uid="{26AD2B68-45BF-4265-A6B3-2699A8A27C14}"/>
    <cellStyle name="40% - Énfasis2 2 9 3 6" xfId="25542" xr:uid="{FD43E71A-1C43-419C-9205-AB523E17B295}"/>
    <cellStyle name="40% - Énfasis2 2 9 4" xfId="25543" xr:uid="{F7240E9B-86BE-42E7-8D2F-53BDF5AB4E44}"/>
    <cellStyle name="40% - Énfasis2 2 9 4 2" xfId="25544" xr:uid="{7BAD6CC4-6A8D-4A7A-934F-8E8BF618D781}"/>
    <cellStyle name="40% - Énfasis2 2 9 4 2 2" xfId="25545" xr:uid="{44D76B15-252C-44CF-AEBF-D583F94686A2}"/>
    <cellStyle name="40% - Énfasis2 2 9 4 2 2 2" xfId="25546" xr:uid="{EB4BFDFF-53F0-4CA3-B869-141A9BFE952C}"/>
    <cellStyle name="40% - Énfasis2 2 9 4 2 2 2 2" xfId="25547" xr:uid="{55DA9C03-28B5-41FC-BB6E-06C332FC727A}"/>
    <cellStyle name="40% - Énfasis2 2 9 4 2 2 3" xfId="25548" xr:uid="{49B4D713-B245-42C1-8895-4C3A8FBE37E1}"/>
    <cellStyle name="40% - Énfasis2 2 9 4 2 3" xfId="25549" xr:uid="{670C3FE1-05D2-4975-854A-9CE946A78D0C}"/>
    <cellStyle name="40% - Énfasis2 2 9 4 2 3 2" xfId="25550" xr:uid="{0567B087-DEE0-47A3-9E4A-2B5FEBA29180}"/>
    <cellStyle name="40% - Énfasis2 2 9 4 2 4" xfId="25551" xr:uid="{F3A156ED-9C1C-4513-BD0F-70018618D293}"/>
    <cellStyle name="40% - Énfasis2 2 9 4 3" xfId="25552" xr:uid="{249DE240-F74F-4084-A410-EB59D135E4B3}"/>
    <cellStyle name="40% - Énfasis2 2 9 4 3 2" xfId="25553" xr:uid="{7CF5FC35-444B-4401-82CC-C54FBCC16C2E}"/>
    <cellStyle name="40% - Énfasis2 2 9 4 3 2 2" xfId="25554" xr:uid="{1921B2EF-124D-4586-ADCC-6FA74ACDBECD}"/>
    <cellStyle name="40% - Énfasis2 2 9 4 3 3" xfId="25555" xr:uid="{CA4DF9AB-3353-4CF1-AB98-E54836670172}"/>
    <cellStyle name="40% - Énfasis2 2 9 4 4" xfId="25556" xr:uid="{A807EBC7-9239-476D-8C63-9CA8D56CC6C1}"/>
    <cellStyle name="40% - Énfasis2 2 9 4 4 2" xfId="25557" xr:uid="{98070459-B3A6-42B3-B025-36D2C5DFDF8D}"/>
    <cellStyle name="40% - Énfasis2 2 9 4 5" xfId="25558" xr:uid="{D138C71B-B94F-47F1-AD13-1CABD34B711A}"/>
    <cellStyle name="40% - Énfasis2 2 9 5" xfId="25559" xr:uid="{02ED841A-19F2-45D9-99C1-D4AABE725954}"/>
    <cellStyle name="40% - Énfasis2 2 9 5 2" xfId="25560" xr:uid="{63040A43-0DAE-40F4-9A91-2A4364F66199}"/>
    <cellStyle name="40% - Énfasis2 2 9 5 2 2" xfId="25561" xr:uid="{B685C16F-74E3-42F8-9494-778A00F2E4D8}"/>
    <cellStyle name="40% - Énfasis2 2 9 5 2 2 2" xfId="25562" xr:uid="{3E2BB1CF-5A7F-400F-9DEB-B92118DE9EC2}"/>
    <cellStyle name="40% - Énfasis2 2 9 5 2 3" xfId="25563" xr:uid="{54ABC530-137E-4A22-A4CD-C70BCFFB3CAF}"/>
    <cellStyle name="40% - Énfasis2 2 9 5 3" xfId="25564" xr:uid="{77356F83-EFF9-4A56-A41D-69F6D61D316E}"/>
    <cellStyle name="40% - Énfasis2 2 9 5 3 2" xfId="25565" xr:uid="{2EDE3813-9F8C-405B-8E74-547E2109803D}"/>
    <cellStyle name="40% - Énfasis2 2 9 5 4" xfId="25566" xr:uid="{3CBEEE0B-49AD-4D8C-8854-0979D36367DC}"/>
    <cellStyle name="40% - Énfasis2 2 9 6" xfId="25567" xr:uid="{683B0BCE-A2ED-4A14-9D90-EA69FBC166C0}"/>
    <cellStyle name="40% - Énfasis2 2 9 6 2" xfId="25568" xr:uid="{4580E86A-68C8-49F0-86C4-243DDE1980DB}"/>
    <cellStyle name="40% - Énfasis2 2 9 6 2 2" xfId="25569" xr:uid="{56E58BC5-FC0A-4E10-899A-C451F5EFAFBB}"/>
    <cellStyle name="40% - Énfasis2 2 9 6 3" xfId="25570" xr:uid="{88C8E97B-1D8E-45BB-9DCF-64ABCF5E971F}"/>
    <cellStyle name="40% - Énfasis2 2 9 7" xfId="25571" xr:uid="{9EB57C58-FDD8-4E50-93E3-0C7C5AE4DE07}"/>
    <cellStyle name="40% - Énfasis2 2 9 7 2" xfId="25572" xr:uid="{5BCA83A8-CFA3-4AD5-B67C-6CBCA76898CA}"/>
    <cellStyle name="40% - Énfasis2 2 9 8" xfId="25573" xr:uid="{8F87B921-F348-492A-8E7E-A51CF5037D5E}"/>
    <cellStyle name="40% - Énfasis2 20" xfId="25574" xr:uid="{60CAB566-8AF3-4B6D-AD80-3D3E529400FC}"/>
    <cellStyle name="40% - Énfasis2 20 2" xfId="25575" xr:uid="{09F2CB99-FB46-45AB-ACDC-6D8CA1368ADB}"/>
    <cellStyle name="40% - Énfasis2 20 2 2" xfId="25576" xr:uid="{34DCF9AF-45E0-43F7-A4C4-817D0BDBA749}"/>
    <cellStyle name="40% - Énfasis2 20 2 2 2" xfId="25577" xr:uid="{DDBA7094-B85B-4BB4-AB31-FE24273F928F}"/>
    <cellStyle name="40% - Énfasis2 20 2 2 2 2" xfId="25578" xr:uid="{99D63B1A-52B9-415F-8CF9-D442DFEA3D37}"/>
    <cellStyle name="40% - Énfasis2 20 2 2 3" xfId="25579" xr:uid="{33F57FC5-5710-4B39-B31B-06AB234B2795}"/>
    <cellStyle name="40% - Énfasis2 20 2 3" xfId="25580" xr:uid="{8361EB06-E2F8-442A-87EC-B88EA271D246}"/>
    <cellStyle name="40% - Énfasis2 20 2 3 2" xfId="25581" xr:uid="{E33ADFDD-4D42-4BF8-9F81-6D10E421EC0C}"/>
    <cellStyle name="40% - Énfasis2 20 2 4" xfId="25582" xr:uid="{6F82D958-503B-463E-B74A-BC7FA9D1A885}"/>
    <cellStyle name="40% - Énfasis2 20 3" xfId="25583" xr:uid="{871D0638-104C-4338-9C8C-E346274F5E43}"/>
    <cellStyle name="40% - Énfasis2 20 3 2" xfId="25584" xr:uid="{2B3BF531-42ED-434F-9A14-821CFF31A535}"/>
    <cellStyle name="40% - Énfasis2 20 3 2 2" xfId="25585" xr:uid="{54F31CFE-88A1-42BF-93D2-2C953FBC0CC6}"/>
    <cellStyle name="40% - Énfasis2 20 3 3" xfId="25586" xr:uid="{5DC7B8B9-824D-4CD6-83FB-B86C023F17CA}"/>
    <cellStyle name="40% - Énfasis2 20 4" xfId="25587" xr:uid="{1CCDC148-C096-4B0C-96A1-3A348E519790}"/>
    <cellStyle name="40% - Énfasis2 20 4 2" xfId="25588" xr:uid="{4C474302-91FD-4C3C-8F0D-D39E3F4A48E2}"/>
    <cellStyle name="40% - Énfasis2 20 5" xfId="25589" xr:uid="{2717A5E6-4DAC-4500-99DF-49CCF981D64C}"/>
    <cellStyle name="40% - Énfasis2 21" xfId="25590" xr:uid="{BB6262D5-C2D2-4B39-9D64-FA4055D3724A}"/>
    <cellStyle name="40% - Énfasis2 21 2" xfId="25591" xr:uid="{07EF7568-3E84-4ADC-821A-384D10F419CC}"/>
    <cellStyle name="40% - Énfasis2 21 2 2" xfId="25592" xr:uid="{5CD12049-A35B-4BEB-8BF6-AD0483CCD3B8}"/>
    <cellStyle name="40% - Énfasis2 21 2 2 2" xfId="25593" xr:uid="{655DC614-B946-435A-A63D-9D7C6B97096F}"/>
    <cellStyle name="40% - Énfasis2 21 2 3" xfId="25594" xr:uid="{AE72D7C1-29A8-45FF-A9EA-F3F5076B470F}"/>
    <cellStyle name="40% - Énfasis2 21 3" xfId="25595" xr:uid="{53F3ABC6-738F-40E6-9925-7069F019F91D}"/>
    <cellStyle name="40% - Énfasis2 21 3 2" xfId="25596" xr:uid="{4CE8A426-0BCE-4F8E-AD51-7E8D3FD2EA49}"/>
    <cellStyle name="40% - Énfasis2 21 4" xfId="25597" xr:uid="{920EBF0A-99B6-43E5-BCEB-6D92222D80CA}"/>
    <cellStyle name="40% - Énfasis2 22" xfId="25598" xr:uid="{BF59EC3E-D588-4776-ADB0-66B0813DEF8F}"/>
    <cellStyle name="40% - Énfasis2 22 2" xfId="25599" xr:uid="{5DD775AB-8E59-4D24-8D60-1CAACD1C6830}"/>
    <cellStyle name="40% - Énfasis2 22 2 2" xfId="25600" xr:uid="{6955EEB0-BD57-46A1-A6F7-E40E8573BBA6}"/>
    <cellStyle name="40% - Énfasis2 22 2 2 2" xfId="25601" xr:uid="{FFE5A19E-83A6-4C5B-A4A9-AB012EC5B989}"/>
    <cellStyle name="40% - Énfasis2 22 2 3" xfId="25602" xr:uid="{2A948078-1639-46CF-84D3-4AF6C6B5391B}"/>
    <cellStyle name="40% - Énfasis2 22 3" xfId="25603" xr:uid="{B7A898D0-B3E8-407F-9A3E-5AA01EE1E5D1}"/>
    <cellStyle name="40% - Énfasis2 22 3 2" xfId="25604" xr:uid="{169BDF46-C733-4D1F-B327-D9ADEA8B084A}"/>
    <cellStyle name="40% - Énfasis2 22 4" xfId="25605" xr:uid="{B71AF813-F040-433B-BB8C-13A46D383F29}"/>
    <cellStyle name="40% - Énfasis2 23" xfId="25606" xr:uid="{37624619-D84C-4325-A013-575CE05BE705}"/>
    <cellStyle name="40% - Énfasis2 23 2" xfId="25607" xr:uid="{2D25D461-821F-4740-98B9-E42ADC4C2CD6}"/>
    <cellStyle name="40% - Énfasis2 23 2 2" xfId="25608" xr:uid="{5D4E26C6-F3CA-4A23-BB1A-005E09342E73}"/>
    <cellStyle name="40% - Énfasis2 23 2 2 2" xfId="25609" xr:uid="{952CC7AB-2A3A-4E4D-A5E8-67D265AD4F06}"/>
    <cellStyle name="40% - Énfasis2 23 2 3" xfId="25610" xr:uid="{1842BCE7-0F03-46F3-9039-2B5D75ABA7F4}"/>
    <cellStyle name="40% - Énfasis2 23 3" xfId="25611" xr:uid="{F8BB08EB-22CF-47E3-98E4-B71C0BFB80BF}"/>
    <cellStyle name="40% - Énfasis2 23 3 2" xfId="25612" xr:uid="{D85410DD-B67E-4BA9-9FCC-6175B3A0450A}"/>
    <cellStyle name="40% - Énfasis2 23 4" xfId="25613" xr:uid="{D2573D63-3206-4CBE-AC7D-2664082B2CCE}"/>
    <cellStyle name="40% - Énfasis2 24" xfId="25614" xr:uid="{635A2CE7-2D5D-4254-A68E-96F75E03E24C}"/>
    <cellStyle name="40% - Énfasis2 24 2" xfId="25615" xr:uid="{079B43E0-0C9C-4390-8CA2-6987E02C8425}"/>
    <cellStyle name="40% - Énfasis2 24 2 2" xfId="25616" xr:uid="{140C55AA-D5BC-4CCF-B57F-4BE63AC9EB0B}"/>
    <cellStyle name="40% - Énfasis2 24 3" xfId="25617" xr:uid="{58685CEE-8C19-404D-8CE7-85BBCA63D938}"/>
    <cellStyle name="40% - Énfasis2 25" xfId="25618" xr:uid="{BB699A2F-1D1E-4F3A-80F0-7F258A268238}"/>
    <cellStyle name="40% - Énfasis2 25 2" xfId="25619" xr:uid="{2B63B689-511E-44D4-934C-A8AE81A937E0}"/>
    <cellStyle name="40% - Énfasis2 26" xfId="25620" xr:uid="{C6CE9E4F-800D-440A-9560-9911B62DB701}"/>
    <cellStyle name="40% - Énfasis2 26 2" xfId="25621" xr:uid="{16F969D1-E060-4681-BEE3-932C1D0A2DC5}"/>
    <cellStyle name="40% - Énfasis2 27" xfId="25622" xr:uid="{6D77DEE1-AE1C-46F7-9AF0-68E8468572DE}"/>
    <cellStyle name="40% - Énfasis2 27 2" xfId="25623" xr:uid="{7559E670-ABAA-4730-8D66-9D9711E0E8CA}"/>
    <cellStyle name="40% - Énfasis2 28" xfId="25624" xr:uid="{1DB4BEDD-FC4F-460D-80F6-7B36DB0E7A87}"/>
    <cellStyle name="40% - Énfasis2 29" xfId="25625" xr:uid="{E0026A42-C6CD-4592-A2FB-43C066443C27}"/>
    <cellStyle name="40% - Énfasis2 3" xfId="25626" xr:uid="{2D70D35C-F9F7-447D-B561-0223134B6C7D}"/>
    <cellStyle name="40% - Énfasis2 3 10" xfId="25627" xr:uid="{B5ED4380-75C6-454E-A140-2E216F2BE8B5}"/>
    <cellStyle name="40% - Énfasis2 3 11" xfId="25628" xr:uid="{E3E21D2F-A10F-4F74-8159-32F5872DEBC0}"/>
    <cellStyle name="40% - Énfasis2 3 12" xfId="25629" xr:uid="{7FC3CBEF-B8DF-4AC6-8436-EE88D43ADEC4}"/>
    <cellStyle name="40% - Énfasis2 3 2" xfId="25630" xr:uid="{105234FE-15F3-4208-ADF5-ACE74BF060CD}"/>
    <cellStyle name="40% - Énfasis2 3 2 10" xfId="25631" xr:uid="{FF52FB3C-728B-4E56-B911-D39AF38A0658}"/>
    <cellStyle name="40% - Énfasis2 3 2 11" xfId="25632" xr:uid="{376D9236-8778-43C5-A7F7-4AD243CBC9AD}"/>
    <cellStyle name="40% - Énfasis2 3 2 2" xfId="25633" xr:uid="{A8A8D19B-A95C-4084-8EA1-0C514BF609D8}"/>
    <cellStyle name="40% - Énfasis2 3 2 2 10" xfId="25634" xr:uid="{756F94DA-79B5-407D-A661-DBC354F24D08}"/>
    <cellStyle name="40% - Énfasis2 3 2 2 2" xfId="25635" xr:uid="{85D65F34-FF4B-40A1-85A1-82B9CFE3E31A}"/>
    <cellStyle name="40% - Énfasis2 3 2 2 2 2" xfId="25636" xr:uid="{7F651B75-3F94-4BE3-BE46-025376CE0A09}"/>
    <cellStyle name="40% - Énfasis2 3 2 2 2 2 2" xfId="25637" xr:uid="{884E0D32-E513-403C-812F-7AA3FA5A5E7D}"/>
    <cellStyle name="40% - Énfasis2 3 2 2 2 2 2 2" xfId="25638" xr:uid="{0CD603C3-73E3-47D3-8242-1DA7176E6BAC}"/>
    <cellStyle name="40% - Énfasis2 3 2 2 2 2 2 2 2" xfId="25639" xr:uid="{5B092F84-344D-46DD-8103-026FB0162842}"/>
    <cellStyle name="40% - Énfasis2 3 2 2 2 2 2 3" xfId="25640" xr:uid="{5002CE3C-A5AB-4B46-97E8-451AC04139BB}"/>
    <cellStyle name="40% - Énfasis2 3 2 2 2 2 3" xfId="25641" xr:uid="{67DBB81C-8C32-4132-B880-0EB6F0086CE5}"/>
    <cellStyle name="40% - Énfasis2 3 2 2 2 2 3 2" xfId="25642" xr:uid="{ACD0D9D9-CD6B-4C90-A2DC-1A0D04C46AB8}"/>
    <cellStyle name="40% - Énfasis2 3 2 2 2 2 4" xfId="25643" xr:uid="{4544F76A-0133-4DF8-AAA1-D190F27EA257}"/>
    <cellStyle name="40% - Énfasis2 3 2 2 2 3" xfId="25644" xr:uid="{5F683ADD-DBB3-44A1-9598-AD636A4DE3EE}"/>
    <cellStyle name="40% - Énfasis2 3 2 2 2 3 2" xfId="25645" xr:uid="{4CCE69D3-4CCD-4ABF-8E20-AC4A57655652}"/>
    <cellStyle name="40% - Énfasis2 3 2 2 2 3 2 2" xfId="25646" xr:uid="{D01AD1E7-A046-4BB5-8B34-78F8BDF87275}"/>
    <cellStyle name="40% - Énfasis2 3 2 2 2 3 3" xfId="25647" xr:uid="{D7A6A642-626E-42C6-BB69-F19D27601B49}"/>
    <cellStyle name="40% - Énfasis2 3 2 2 2 4" xfId="25648" xr:uid="{010B3302-D253-4BB8-AD40-D97118AE7955}"/>
    <cellStyle name="40% - Énfasis2 3 2 2 2 4 2" xfId="25649" xr:uid="{990AC1F3-45CC-497C-81D2-FCBBFECF6F27}"/>
    <cellStyle name="40% - Énfasis2 3 2 2 2 5" xfId="25650" xr:uid="{C862D3FB-4771-4458-B4D1-1BB29283C84B}"/>
    <cellStyle name="40% - Énfasis2 3 2 2 2 6" xfId="25651" xr:uid="{69EE4FF1-D092-4D97-A9FD-A2A7EB701924}"/>
    <cellStyle name="40% - Énfasis2 3 2 2 2 7" xfId="25652" xr:uid="{74E72BB3-9787-4897-A8BC-3C198CBDDE52}"/>
    <cellStyle name="40% - Énfasis2 3 2 2 2 8" xfId="25653" xr:uid="{45AE99C4-F233-45A1-B3D6-A48CBECCEED7}"/>
    <cellStyle name="40% - Énfasis2 3 2 2 2 9" xfId="25654" xr:uid="{D2D47D60-9FBF-48D4-9B6C-D6B30B33874D}"/>
    <cellStyle name="40% - Énfasis2 3 2 2 2_37. RESULTADO NEGOCIOS YOY" xfId="25655" xr:uid="{B7206C38-7047-49DF-BED5-D8859A6DA3BF}"/>
    <cellStyle name="40% - Énfasis2 3 2 2 3" xfId="25656" xr:uid="{AC7278FA-FC92-4143-9571-03AD3C1D1957}"/>
    <cellStyle name="40% - Énfasis2 3 2 2 3 2" xfId="25657" xr:uid="{84B594A7-B502-4CA4-8F76-4737CE042F37}"/>
    <cellStyle name="40% - Énfasis2 3 2 2 3 2 2" xfId="25658" xr:uid="{314A95F2-2441-49A2-9B48-B01A7F7CAA58}"/>
    <cellStyle name="40% - Énfasis2 3 2 2 3 2 2 2" xfId="25659" xr:uid="{292B01C3-35B8-4CE5-9CAE-1FFE528695F0}"/>
    <cellStyle name="40% - Énfasis2 3 2 2 3 2 3" xfId="25660" xr:uid="{FE83CBFA-58C6-41A7-B9A3-124F22CC5090}"/>
    <cellStyle name="40% - Énfasis2 3 2 2 3 3" xfId="25661" xr:uid="{014752AE-A5CD-463A-86B3-5593DA10E2AC}"/>
    <cellStyle name="40% - Énfasis2 3 2 2 3 3 2" xfId="25662" xr:uid="{9C77BB94-27A1-4881-96EF-7BCBC1FE87F5}"/>
    <cellStyle name="40% - Énfasis2 3 2 2 3 4" xfId="25663" xr:uid="{60CF7380-363B-4377-8924-C71CC362B7A2}"/>
    <cellStyle name="40% - Énfasis2 3 2 2 4" xfId="25664" xr:uid="{6DA2BACC-1CD0-4265-8DFF-07BB0BED63F1}"/>
    <cellStyle name="40% - Énfasis2 3 2 2 4 2" xfId="25665" xr:uid="{80C8F228-973A-46C6-AE30-C98A1CC5C5CF}"/>
    <cellStyle name="40% - Énfasis2 3 2 2 4 2 2" xfId="25666" xr:uid="{2742850B-0B6F-4C1B-B583-FD1E903EC000}"/>
    <cellStyle name="40% - Énfasis2 3 2 2 4 3" xfId="25667" xr:uid="{8E658CA3-2DF7-4BD6-83FE-BFA2F43792DD}"/>
    <cellStyle name="40% - Énfasis2 3 2 2 5" xfId="25668" xr:uid="{B317F80C-58D5-4D8A-A632-5C1C36BCB8BC}"/>
    <cellStyle name="40% - Énfasis2 3 2 2 5 2" xfId="25669" xr:uid="{0EADD32E-C801-4C61-86A8-072B540C4E83}"/>
    <cellStyle name="40% - Énfasis2 3 2 2 6" xfId="25670" xr:uid="{493DA7E0-0D33-4E0B-9268-76855BACC170}"/>
    <cellStyle name="40% - Énfasis2 3 2 2 7" xfId="25671" xr:uid="{C306BFB7-BE40-4159-AB2A-22C54CB27D72}"/>
    <cellStyle name="40% - Énfasis2 3 2 2 8" xfId="25672" xr:uid="{7C15CE7F-AAEF-4AAA-806A-EBF47FCFD2A1}"/>
    <cellStyle name="40% - Énfasis2 3 2 2 9" xfId="25673" xr:uid="{45424078-50D0-419D-A343-426D943FD4D7}"/>
    <cellStyle name="40% - Énfasis2 3 2 2_37. RESULTADO NEGOCIOS YOY" xfId="25674" xr:uid="{BF893C89-E102-4903-B8C7-B7600E28D0A5}"/>
    <cellStyle name="40% - Énfasis2 3 2 3" xfId="25675" xr:uid="{29E92C95-07A2-4EB0-977F-190C789120C5}"/>
    <cellStyle name="40% - Énfasis2 3 2 3 2" xfId="25676" xr:uid="{BACE9EFE-26A1-42C3-8D8F-02BADC07AAEB}"/>
    <cellStyle name="40% - Énfasis2 3 2 3 2 2" xfId="25677" xr:uid="{E5D7E49D-A56D-4A9C-BEC6-14A323D98757}"/>
    <cellStyle name="40% - Énfasis2 3 2 3 2 2 2" xfId="25678" xr:uid="{5147C0EA-31C4-4355-9314-9952D5492CC6}"/>
    <cellStyle name="40% - Énfasis2 3 2 3 2 2 2 2" xfId="25679" xr:uid="{2F1998A4-2AB0-482A-8C4A-3ADFB07D252A}"/>
    <cellStyle name="40% - Énfasis2 3 2 3 2 2 3" xfId="25680" xr:uid="{657B4F0E-B2FB-4086-80F6-D20DD3AA9546}"/>
    <cellStyle name="40% - Énfasis2 3 2 3 2 3" xfId="25681" xr:uid="{E1043571-3A6E-48DA-81FD-40305D9B38CB}"/>
    <cellStyle name="40% - Énfasis2 3 2 3 2 3 2" xfId="25682" xr:uid="{6F203FA8-FB56-42B2-A53B-33E11E5A6A25}"/>
    <cellStyle name="40% - Énfasis2 3 2 3 2 4" xfId="25683" xr:uid="{6E635877-DEE1-45AA-A799-FEFDA80A3547}"/>
    <cellStyle name="40% - Énfasis2 3 2 3 3" xfId="25684" xr:uid="{8F5142B0-CA2D-4AE8-A9C7-CA84884CBCE8}"/>
    <cellStyle name="40% - Énfasis2 3 2 3 3 2" xfId="25685" xr:uid="{D9360099-14C8-46E6-9D5C-0769F18A2F7D}"/>
    <cellStyle name="40% - Énfasis2 3 2 3 3 2 2" xfId="25686" xr:uid="{4210F92D-1D69-4B06-B616-1A5250E792CB}"/>
    <cellStyle name="40% - Énfasis2 3 2 3 3 3" xfId="25687" xr:uid="{BDE39259-4E35-4A2F-90F8-5AEE2CEB8AAE}"/>
    <cellStyle name="40% - Énfasis2 3 2 3 4" xfId="25688" xr:uid="{17D6FE9F-CF92-4574-AD8F-2479FB3D866B}"/>
    <cellStyle name="40% - Énfasis2 3 2 3 4 2" xfId="25689" xr:uid="{894BF8CB-F214-425C-B745-7CCEB25A82DF}"/>
    <cellStyle name="40% - Énfasis2 3 2 3 5" xfId="25690" xr:uid="{4D8418C4-3976-4BA8-8D37-CE960E5CCDC9}"/>
    <cellStyle name="40% - Énfasis2 3 2 3 6" xfId="25691" xr:uid="{5AD719ED-7C9A-4F4B-A9BB-02BBC803726D}"/>
    <cellStyle name="40% - Énfasis2 3 2 3 7" xfId="25692" xr:uid="{547E4DF0-0C53-4DD6-80DF-38D5B1C4DE60}"/>
    <cellStyle name="40% - Énfasis2 3 2 3 8" xfId="25693" xr:uid="{6D48C164-9169-43B6-B82E-7E4EF085752E}"/>
    <cellStyle name="40% - Énfasis2 3 2 3 9" xfId="25694" xr:uid="{9C0BB807-87B5-44AE-B641-62306373D967}"/>
    <cellStyle name="40% - Énfasis2 3 2 3_37. RESULTADO NEGOCIOS YOY" xfId="25695" xr:uid="{42056F81-16A0-4913-936D-432227B26AEE}"/>
    <cellStyle name="40% - Énfasis2 3 2 4" xfId="25696" xr:uid="{086F2101-7D82-4ADF-8B2A-78D13C735F3A}"/>
    <cellStyle name="40% - Énfasis2 3 2 4 2" xfId="25697" xr:uid="{B50B2760-77EC-47CB-8938-7B23F39D2D85}"/>
    <cellStyle name="40% - Énfasis2 3 2 4 2 2" xfId="25698" xr:uid="{61D88F69-9441-4D89-A2EC-625E60B11593}"/>
    <cellStyle name="40% - Énfasis2 3 2 4 2 2 2" xfId="25699" xr:uid="{E83CC51E-D4BE-4C98-9D6E-1E02079E8EB6}"/>
    <cellStyle name="40% - Énfasis2 3 2 4 2 3" xfId="25700" xr:uid="{306B17C7-D101-49B8-9529-25FEA5C8B7D0}"/>
    <cellStyle name="40% - Énfasis2 3 2 4 3" xfId="25701" xr:uid="{8916B0EA-622A-4F6E-A17A-0A6284B85808}"/>
    <cellStyle name="40% - Énfasis2 3 2 4 3 2" xfId="25702" xr:uid="{69D49589-4A89-4E83-9848-5A4E03A67617}"/>
    <cellStyle name="40% - Énfasis2 3 2 4 4" xfId="25703" xr:uid="{7A64A991-12FA-4482-ADBE-8B19F75ADE94}"/>
    <cellStyle name="40% - Énfasis2 3 2 5" xfId="25704" xr:uid="{37F6782C-695B-4628-A19F-2CAD54C2A33F}"/>
    <cellStyle name="40% - Énfasis2 3 2 5 2" xfId="25705" xr:uid="{E3079714-10E9-4FCE-BFAD-B7246F5F3E32}"/>
    <cellStyle name="40% - Énfasis2 3 2 5 2 2" xfId="25706" xr:uid="{C32C3FC0-9DE2-4506-98DC-DC321F7E3AB6}"/>
    <cellStyle name="40% - Énfasis2 3 2 5 3" xfId="25707" xr:uid="{382F3874-27E4-4B41-A943-B2ED370CAFD7}"/>
    <cellStyle name="40% - Énfasis2 3 2 6" xfId="25708" xr:uid="{602DB360-5C71-4B64-BE03-C535F3B08129}"/>
    <cellStyle name="40% - Énfasis2 3 2 6 2" xfId="25709" xr:uid="{B3A31DF4-8ABC-4565-B54C-54660DDC9296}"/>
    <cellStyle name="40% - Énfasis2 3 2 7" xfId="25710" xr:uid="{676F82F3-B62F-435C-9B20-724F1D624C65}"/>
    <cellStyle name="40% - Énfasis2 3 2 8" xfId="25711" xr:uid="{706B89DF-E409-4AE7-8D4F-7EB1D9EAE926}"/>
    <cellStyle name="40% - Énfasis2 3 2 9" xfId="25712" xr:uid="{CA74662C-E6C6-40E7-896C-DFD6D3E930DE}"/>
    <cellStyle name="40% - Énfasis2 3 2_37. RESULTADO NEGOCIOS YOY" xfId="25713" xr:uid="{0A08D289-D0FC-4E96-827C-F31D928CA94E}"/>
    <cellStyle name="40% - Énfasis2 3 3" xfId="25714" xr:uid="{F3E977A5-7BA5-47BA-860E-3E1A44C45CEF}"/>
    <cellStyle name="40% - Énfasis2 3 3 10" xfId="25715" xr:uid="{069AF305-2F7D-4AAA-BA0F-3C8168E0FB5F}"/>
    <cellStyle name="40% - Énfasis2 3 3 2" xfId="25716" xr:uid="{50DDBB84-D589-4208-A0F5-2364DBB496C7}"/>
    <cellStyle name="40% - Énfasis2 3 3 2 2" xfId="25717" xr:uid="{6930007A-125A-4F70-845A-AC6D8FF709CD}"/>
    <cellStyle name="40% - Énfasis2 3 3 2 2 2" xfId="25718" xr:uid="{512D9A3E-A33C-4E26-8E5B-CDBC661CDA21}"/>
    <cellStyle name="40% - Énfasis2 3 3 2 2 2 2" xfId="25719" xr:uid="{0A8BCF31-2661-4E35-9655-A7CE5215F6AD}"/>
    <cellStyle name="40% - Énfasis2 3 3 2 2 2 2 2" xfId="25720" xr:uid="{9838A34E-C457-4959-8B45-D805A5E0631D}"/>
    <cellStyle name="40% - Énfasis2 3 3 2 2 2 3" xfId="25721" xr:uid="{1C8D59EB-B70F-4BFA-B951-9DD9148C437A}"/>
    <cellStyle name="40% - Énfasis2 3 3 2 2 3" xfId="25722" xr:uid="{681BEAE7-7ADD-4E01-9361-9783058EA60D}"/>
    <cellStyle name="40% - Énfasis2 3 3 2 2 3 2" xfId="25723" xr:uid="{DD34ACAB-2A12-4ACD-B6A5-826F184E03CD}"/>
    <cellStyle name="40% - Énfasis2 3 3 2 2 4" xfId="25724" xr:uid="{C4354912-1414-49CE-9138-A19DC592595D}"/>
    <cellStyle name="40% - Énfasis2 3 3 2 3" xfId="25725" xr:uid="{513FD7CB-9DA7-4E62-A433-6EE1A1CC5078}"/>
    <cellStyle name="40% - Énfasis2 3 3 2 3 2" xfId="25726" xr:uid="{CDAEFADC-5EB1-463C-8AB3-08021DFDB636}"/>
    <cellStyle name="40% - Énfasis2 3 3 2 3 2 2" xfId="25727" xr:uid="{9A0F76F5-D671-426C-A092-B1D440765253}"/>
    <cellStyle name="40% - Énfasis2 3 3 2 3 3" xfId="25728" xr:uid="{024EB818-4673-461C-B848-C499A4AA1F45}"/>
    <cellStyle name="40% - Énfasis2 3 3 2 4" xfId="25729" xr:uid="{7449ECED-2AB4-4DD0-B8EE-2223E9DE2DE7}"/>
    <cellStyle name="40% - Énfasis2 3 3 2 4 2" xfId="25730" xr:uid="{1EDF62E7-BC2D-4677-933B-E7DBFB6A0E6B}"/>
    <cellStyle name="40% - Énfasis2 3 3 2 5" xfId="25731" xr:uid="{EBEFDA9B-09C2-4829-A5E3-2AC5083108EB}"/>
    <cellStyle name="40% - Énfasis2 3 3 2 6" xfId="25732" xr:uid="{68C7172C-AD80-453B-B22C-858F62045BA7}"/>
    <cellStyle name="40% - Énfasis2 3 3 2 7" xfId="25733" xr:uid="{BC6D59D4-F600-4348-AFEB-541038732A3A}"/>
    <cellStyle name="40% - Énfasis2 3 3 2 8" xfId="25734" xr:uid="{52B8E967-07A4-4C59-9367-39689766DC99}"/>
    <cellStyle name="40% - Énfasis2 3 3 2 9" xfId="25735" xr:uid="{F55F4F05-0228-4BF0-8E8B-EB1AB4FAA12D}"/>
    <cellStyle name="40% - Énfasis2 3 3 2_37. RESULTADO NEGOCIOS YOY" xfId="25736" xr:uid="{AC9D90F9-AD17-4F05-969B-1BEBD4782AF8}"/>
    <cellStyle name="40% - Énfasis2 3 3 3" xfId="25737" xr:uid="{E3771311-204C-4BE6-B433-BEA66A739D22}"/>
    <cellStyle name="40% - Énfasis2 3 3 3 2" xfId="25738" xr:uid="{27E2456E-8CF6-45B0-B78A-B048AFB6FE71}"/>
    <cellStyle name="40% - Énfasis2 3 3 3 2 2" xfId="25739" xr:uid="{C7DE5B2D-BDE8-4844-93BA-C2A45E016EBA}"/>
    <cellStyle name="40% - Énfasis2 3 3 3 2 2 2" xfId="25740" xr:uid="{1D04BF61-58E2-4FD1-AEEF-8901B0717FD0}"/>
    <cellStyle name="40% - Énfasis2 3 3 3 2 3" xfId="25741" xr:uid="{0009F27D-116F-404B-AEFE-7CD9799BDFF1}"/>
    <cellStyle name="40% - Énfasis2 3 3 3 3" xfId="25742" xr:uid="{C983B506-B94D-4A84-900E-9CF118CE4032}"/>
    <cellStyle name="40% - Énfasis2 3 3 3 3 2" xfId="25743" xr:uid="{2F74146D-87DB-4841-B6A7-BD2C5CF10881}"/>
    <cellStyle name="40% - Énfasis2 3 3 3 4" xfId="25744" xr:uid="{A2833C99-54C9-4E69-BE60-08B2027330B4}"/>
    <cellStyle name="40% - Énfasis2 3 3 4" xfId="25745" xr:uid="{A8FE1F50-8709-436F-935B-67B84703B229}"/>
    <cellStyle name="40% - Énfasis2 3 3 4 2" xfId="25746" xr:uid="{AB4ED3CD-D708-47D5-A54C-B79C9F4CCCB2}"/>
    <cellStyle name="40% - Énfasis2 3 3 4 2 2" xfId="25747" xr:uid="{7426C22D-937F-4DE2-95B0-0A29D8098ACE}"/>
    <cellStyle name="40% - Énfasis2 3 3 4 3" xfId="25748" xr:uid="{3AC9BF1E-09B6-43BD-9EB5-7AB4EF4E2EC9}"/>
    <cellStyle name="40% - Énfasis2 3 3 5" xfId="25749" xr:uid="{E16AE4B8-E880-48D1-A831-9EF5957083BF}"/>
    <cellStyle name="40% - Énfasis2 3 3 5 2" xfId="25750" xr:uid="{B59EDAC4-E552-417E-8949-CEB8AE030045}"/>
    <cellStyle name="40% - Énfasis2 3 3 6" xfId="25751" xr:uid="{8CB794E2-7BB1-4723-8E6A-6D99645FB0C7}"/>
    <cellStyle name="40% - Énfasis2 3 3 7" xfId="25752" xr:uid="{10B91EA7-F774-499D-90D4-3138D68038D3}"/>
    <cellStyle name="40% - Énfasis2 3 3 8" xfId="25753" xr:uid="{40B09190-CD67-4310-87B1-1C5EAB20EB67}"/>
    <cellStyle name="40% - Énfasis2 3 3 9" xfId="25754" xr:uid="{276277CC-36E2-4EE4-8430-DDED8266BAFE}"/>
    <cellStyle name="40% - Énfasis2 3 3_37. RESULTADO NEGOCIOS YOY" xfId="25755" xr:uid="{8289E4FD-615D-4DE4-AF3F-3642F43A17FE}"/>
    <cellStyle name="40% - Énfasis2 3 4" xfId="25756" xr:uid="{E4268D56-187E-4366-8A6A-5F8D2289925E}"/>
    <cellStyle name="40% - Énfasis2 3 4 2" xfId="25757" xr:uid="{18ECEB4F-2F07-45FB-A02D-EDC618094279}"/>
    <cellStyle name="40% - Énfasis2 3 4 2 2" xfId="25758" xr:uid="{5C28F681-43C8-441F-9899-602CF6955422}"/>
    <cellStyle name="40% - Énfasis2 3 4 2 2 2" xfId="25759" xr:uid="{E4E0B7FF-154A-498D-88B3-60807AB905E0}"/>
    <cellStyle name="40% - Énfasis2 3 4 2 2 2 2" xfId="25760" xr:uid="{25D8545B-53F3-4BE3-948B-30E62531A78F}"/>
    <cellStyle name="40% - Énfasis2 3 4 2 2 3" xfId="25761" xr:uid="{053CCDFC-C882-4963-9092-E1D31F482665}"/>
    <cellStyle name="40% - Énfasis2 3 4 2 3" xfId="25762" xr:uid="{774BCA26-E6E4-4C22-AFEA-B7177C36D012}"/>
    <cellStyle name="40% - Énfasis2 3 4 2 3 2" xfId="25763" xr:uid="{2E5D2072-CB51-4087-B81B-38ECA18A5781}"/>
    <cellStyle name="40% - Énfasis2 3 4 2 4" xfId="25764" xr:uid="{3DE8CDDF-0F69-41C8-9A78-39B95097296E}"/>
    <cellStyle name="40% - Énfasis2 3 4 3" xfId="25765" xr:uid="{5283F5A6-B9A0-4770-9B31-C0468FF7F416}"/>
    <cellStyle name="40% - Énfasis2 3 4 3 2" xfId="25766" xr:uid="{44C17048-6385-4780-9D69-BF8FFCD224CE}"/>
    <cellStyle name="40% - Énfasis2 3 4 3 2 2" xfId="25767" xr:uid="{98568BA9-1B0D-485C-9AF9-6E2251A41C33}"/>
    <cellStyle name="40% - Énfasis2 3 4 3 3" xfId="25768" xr:uid="{AF2D6423-E04A-48CD-AE82-A7DC41DDD56D}"/>
    <cellStyle name="40% - Énfasis2 3 4 4" xfId="25769" xr:uid="{B0B55024-914D-4BA3-B2B5-335833253F5B}"/>
    <cellStyle name="40% - Énfasis2 3 4 4 2" xfId="25770" xr:uid="{BAEF4402-7F7F-4419-BEEF-5367C03A7C7D}"/>
    <cellStyle name="40% - Énfasis2 3 4 5" xfId="25771" xr:uid="{216770AA-B49B-45F8-8FFB-E5180168360A}"/>
    <cellStyle name="40% - Énfasis2 3 4 6" xfId="25772" xr:uid="{EB310E70-4D7C-4055-9178-B8E75D170EEB}"/>
    <cellStyle name="40% - Énfasis2 3 4 7" xfId="25773" xr:uid="{0B991BBB-1C95-4C55-95B6-9465D393D1A7}"/>
    <cellStyle name="40% - Énfasis2 3 4 8" xfId="25774" xr:uid="{700DFE2D-518A-4CB2-875A-9041979F9D35}"/>
    <cellStyle name="40% - Énfasis2 3 4 9" xfId="25775" xr:uid="{0177BE9B-8097-4EB6-BB49-E58395CF0C73}"/>
    <cellStyle name="40% - Énfasis2 3 4_37. RESULTADO NEGOCIOS YOY" xfId="25776" xr:uid="{348AAA27-C55B-47AB-8543-CBE954DF30AA}"/>
    <cellStyle name="40% - Énfasis2 3 5" xfId="25777" xr:uid="{735C5E81-E85B-4549-80A6-7F9304D5EE81}"/>
    <cellStyle name="40% - Énfasis2 3 5 2" xfId="25778" xr:uid="{8837A501-E1EE-45B8-BF2E-037FC2AD5122}"/>
    <cellStyle name="40% - Énfasis2 3 5 2 2" xfId="25779" xr:uid="{20304207-FD07-4019-9620-2D26151A0DDF}"/>
    <cellStyle name="40% - Énfasis2 3 5 2 2 2" xfId="25780" xr:uid="{6C7D77E5-DB02-4426-B0CA-6685E20076F9}"/>
    <cellStyle name="40% - Énfasis2 3 5 2 3" xfId="25781" xr:uid="{FE0C47FE-2CF3-4723-8427-31E37E8B9096}"/>
    <cellStyle name="40% - Énfasis2 3 5 3" xfId="25782" xr:uid="{AF452649-0611-45A5-A1C0-212AFB5096FF}"/>
    <cellStyle name="40% - Énfasis2 3 5 3 2" xfId="25783" xr:uid="{5D844041-9668-4391-868D-90445B1833A9}"/>
    <cellStyle name="40% - Énfasis2 3 5 4" xfId="25784" xr:uid="{BA2BB4CA-ECA5-4551-9EE1-16E3AFBA8901}"/>
    <cellStyle name="40% - Énfasis2 3 5 5" xfId="25785" xr:uid="{34F89812-951C-4182-9DDF-54BF9F2693A9}"/>
    <cellStyle name="40% - Énfasis2 3 5 6" xfId="25786" xr:uid="{3D0189B8-A671-438F-9896-70DD22BE71F3}"/>
    <cellStyle name="40% - Énfasis2 3 5 7" xfId="25787" xr:uid="{2D4B358E-1173-47E2-988B-B560667EEDFC}"/>
    <cellStyle name="40% - Énfasis2 3 5 8" xfId="25788" xr:uid="{D202F081-BD9D-4D1A-8A6C-808B940D8142}"/>
    <cellStyle name="40% - Énfasis2 3 6" xfId="25789" xr:uid="{17293091-2FBF-46F4-8608-9C1710A0399F}"/>
    <cellStyle name="40% - Énfasis2 3 6 2" xfId="25790" xr:uid="{2893E2D5-A65A-4CA8-9CA7-4E4EB0519990}"/>
    <cellStyle name="40% - Énfasis2 3 6 2 2" xfId="25791" xr:uid="{99BC8D3C-B615-4847-95C3-F822C88054DD}"/>
    <cellStyle name="40% - Énfasis2 3 6 3" xfId="25792" xr:uid="{DA716747-DEB3-44F4-8E56-F2A092DE26D4}"/>
    <cellStyle name="40% - Énfasis2 3 7" xfId="25793" xr:uid="{0D00B279-7DC1-4F96-808F-C9E5C1592AD3}"/>
    <cellStyle name="40% - Énfasis2 3 7 2" xfId="25794" xr:uid="{F46E58D4-D863-4C1B-A634-DCC9715903F5}"/>
    <cellStyle name="40% - Énfasis2 3 8" xfId="25795" xr:uid="{2E99F155-606E-4E64-A4D7-FCD93D509D26}"/>
    <cellStyle name="40% - Énfasis2 3 9" xfId="25796" xr:uid="{E0B2BCE8-436B-4757-A203-F9A9F0F4D9FA}"/>
    <cellStyle name="40% - Énfasis2 3_37. RESULTADO NEGOCIOS YOY" xfId="25797" xr:uid="{311ABB17-960C-46B8-B01F-0B80A7E7FB6B}"/>
    <cellStyle name="40% - Énfasis2 30" xfId="25798" xr:uid="{2307774B-80A3-43A2-9C82-EE44CFAC359D}"/>
    <cellStyle name="40% - Énfasis2 4" xfId="25799" xr:uid="{17D9FD2B-BCE4-45F6-8708-76784F1E2717}"/>
    <cellStyle name="40% - Énfasis2 4 10" xfId="25800" xr:uid="{B6DBACCC-73B8-4559-9353-BBD2EEFC09A1}"/>
    <cellStyle name="40% - Énfasis2 4 11" xfId="25801" xr:uid="{992D2067-DDE5-4296-BE0D-BF49D0C8894A}"/>
    <cellStyle name="40% - Énfasis2 4 12" xfId="25802" xr:uid="{86C14C15-73C9-4502-9D91-6C590CE140FD}"/>
    <cellStyle name="40% - Énfasis2 4 2" xfId="25803" xr:uid="{15AEA488-0751-478E-AE5E-35630D21B8C1}"/>
    <cellStyle name="40% - Énfasis2 4 2 10" xfId="25804" xr:uid="{95903F52-F214-430F-9647-4F0170F8A41E}"/>
    <cellStyle name="40% - Énfasis2 4 2 11" xfId="25805" xr:uid="{195BCA13-0820-49DC-9ECE-96349158416D}"/>
    <cellStyle name="40% - Énfasis2 4 2 2" xfId="25806" xr:uid="{8810E12B-025C-4F40-A66E-85985910A12F}"/>
    <cellStyle name="40% - Énfasis2 4 2 2 2" xfId="25807" xr:uid="{E71D6B90-E773-4070-8686-7AB3D7A888B9}"/>
    <cellStyle name="40% - Énfasis2 4 2 2 2 2" xfId="25808" xr:uid="{27D08876-7F7D-42E5-838B-3ACCD5BCCB5E}"/>
    <cellStyle name="40% - Énfasis2 4 2 2 2 2 2" xfId="25809" xr:uid="{029CDF6B-E41C-4C06-9FC5-CC62C3014694}"/>
    <cellStyle name="40% - Énfasis2 4 2 2 2 2 2 2" xfId="25810" xr:uid="{421921A5-A2EF-4175-AC7B-B20795DBC731}"/>
    <cellStyle name="40% - Énfasis2 4 2 2 2 2 2 2 2" xfId="25811" xr:uid="{0D32B660-C742-4AB3-B8D5-5B863A20756A}"/>
    <cellStyle name="40% - Énfasis2 4 2 2 2 2 2 3" xfId="25812" xr:uid="{D13DCBA4-6309-4DEA-A797-E2AFA0C5A0C4}"/>
    <cellStyle name="40% - Énfasis2 4 2 2 2 2 3" xfId="25813" xr:uid="{2A5CAFD5-0054-4BB6-813C-9AFB160555DF}"/>
    <cellStyle name="40% - Énfasis2 4 2 2 2 2 3 2" xfId="25814" xr:uid="{062D3C28-21A3-479C-BC66-F0A6BD5AAADC}"/>
    <cellStyle name="40% - Énfasis2 4 2 2 2 2 4" xfId="25815" xr:uid="{CE0099BC-3ED8-4B99-A27A-A9BFDCF16AE1}"/>
    <cellStyle name="40% - Énfasis2 4 2 2 2 3" xfId="25816" xr:uid="{15927010-DF21-4D12-8B0C-5F5CC3AB031F}"/>
    <cellStyle name="40% - Énfasis2 4 2 2 2 3 2" xfId="25817" xr:uid="{C88E750D-745E-4B8B-AA5F-E320F1279528}"/>
    <cellStyle name="40% - Énfasis2 4 2 2 2 3 2 2" xfId="25818" xr:uid="{6D4C08E4-20CA-4A6A-B788-FDE4D6693046}"/>
    <cellStyle name="40% - Énfasis2 4 2 2 2 3 3" xfId="25819" xr:uid="{147EE21E-247A-4BE1-88CB-40F77197C837}"/>
    <cellStyle name="40% - Énfasis2 4 2 2 2 4" xfId="25820" xr:uid="{439F955A-5ECD-4B28-83C4-D508BE422395}"/>
    <cellStyle name="40% - Énfasis2 4 2 2 2 4 2" xfId="25821" xr:uid="{7B60889E-487B-4551-85C0-6CDD872A2F39}"/>
    <cellStyle name="40% - Énfasis2 4 2 2 2 5" xfId="25822" xr:uid="{403802E9-0D0B-4FFA-B45E-C507682EBD78}"/>
    <cellStyle name="40% - Énfasis2 4 2 2 3" xfId="25823" xr:uid="{EEAC3B4A-7902-4B66-8D2B-BBB3081D3132}"/>
    <cellStyle name="40% - Énfasis2 4 2 2 3 2" xfId="25824" xr:uid="{E157FF5E-E7F6-43F0-B15B-4531F96ED485}"/>
    <cellStyle name="40% - Énfasis2 4 2 2 3 2 2" xfId="25825" xr:uid="{F910A16B-0FA2-44DD-8FD8-97D43683CD37}"/>
    <cellStyle name="40% - Énfasis2 4 2 2 3 2 2 2" xfId="25826" xr:uid="{72D5092A-8450-410E-A497-EB20A388EB72}"/>
    <cellStyle name="40% - Énfasis2 4 2 2 3 2 3" xfId="25827" xr:uid="{ADD89FC5-584E-468C-B603-997595A50135}"/>
    <cellStyle name="40% - Énfasis2 4 2 2 3 3" xfId="25828" xr:uid="{D7F3428F-2F64-444B-A1D5-37A7BCD4EBE0}"/>
    <cellStyle name="40% - Énfasis2 4 2 2 3 3 2" xfId="25829" xr:uid="{63E9A9F6-0756-4866-8222-5832102A55BF}"/>
    <cellStyle name="40% - Énfasis2 4 2 2 3 4" xfId="25830" xr:uid="{9E1A77A2-7B3F-4E12-A3B2-EB02AF116437}"/>
    <cellStyle name="40% - Énfasis2 4 2 2 4" xfId="25831" xr:uid="{26566E61-F346-4F59-82FA-842381BD7E1D}"/>
    <cellStyle name="40% - Énfasis2 4 2 2 4 2" xfId="25832" xr:uid="{89DD2FA2-A95F-4364-B68A-9CE9F2C97B6F}"/>
    <cellStyle name="40% - Énfasis2 4 2 2 4 2 2" xfId="25833" xr:uid="{3DE43CE2-CCBD-46CB-B76E-6E0CD081B337}"/>
    <cellStyle name="40% - Énfasis2 4 2 2 4 3" xfId="25834" xr:uid="{503F7E03-2376-4E1F-BCE1-A16E1CA280A2}"/>
    <cellStyle name="40% - Énfasis2 4 2 2 5" xfId="25835" xr:uid="{5F7C46AE-EE73-4EE3-89C3-85516256FC23}"/>
    <cellStyle name="40% - Énfasis2 4 2 2 5 2" xfId="25836" xr:uid="{E49277A6-848C-4BBE-A8AF-62E2EB5E06E4}"/>
    <cellStyle name="40% - Énfasis2 4 2 2 6" xfId="25837" xr:uid="{183A74BE-8115-4431-84A8-2B63D68B1B6C}"/>
    <cellStyle name="40% - Énfasis2 4 2 3" xfId="25838" xr:uid="{1A7A14FD-D813-45CE-8EA0-4B374BE3DD27}"/>
    <cellStyle name="40% - Énfasis2 4 2 3 2" xfId="25839" xr:uid="{6B23A86A-84C8-4655-B5BA-169A50C05F06}"/>
    <cellStyle name="40% - Énfasis2 4 2 3 2 2" xfId="25840" xr:uid="{4E46CD39-6E3A-4AEF-9D55-07D1899E4C31}"/>
    <cellStyle name="40% - Énfasis2 4 2 3 2 2 2" xfId="25841" xr:uid="{85DB2134-E6FA-4718-8D27-2A8C042D0F94}"/>
    <cellStyle name="40% - Énfasis2 4 2 3 2 2 2 2" xfId="25842" xr:uid="{9A0C9061-A442-4BC9-902E-90D572597FD3}"/>
    <cellStyle name="40% - Énfasis2 4 2 3 2 2 3" xfId="25843" xr:uid="{1C8D256C-0045-4DBB-8006-A0058B038112}"/>
    <cellStyle name="40% - Énfasis2 4 2 3 2 3" xfId="25844" xr:uid="{6D481E3E-17D1-4D52-8B8E-04B9D17EABEE}"/>
    <cellStyle name="40% - Énfasis2 4 2 3 2 3 2" xfId="25845" xr:uid="{A3553BA2-0C19-4505-A2CB-E23E5A8534BD}"/>
    <cellStyle name="40% - Énfasis2 4 2 3 2 4" xfId="25846" xr:uid="{658B396C-E5E9-4FA8-939B-983C1307CFFC}"/>
    <cellStyle name="40% - Énfasis2 4 2 3 3" xfId="25847" xr:uid="{794E5794-0FC9-4915-85F5-9AD55F57C6F8}"/>
    <cellStyle name="40% - Énfasis2 4 2 3 3 2" xfId="25848" xr:uid="{1DAEC574-8FB9-4AD0-9AA3-7136D004EAD9}"/>
    <cellStyle name="40% - Énfasis2 4 2 3 3 2 2" xfId="25849" xr:uid="{943E1CE1-452B-45C9-81F3-121B564912BE}"/>
    <cellStyle name="40% - Énfasis2 4 2 3 3 3" xfId="25850" xr:uid="{45E7BBD2-A5FD-4223-B092-F95466D75890}"/>
    <cellStyle name="40% - Énfasis2 4 2 3 4" xfId="25851" xr:uid="{A151AC49-CED3-4274-9E01-AFF722DAD4C5}"/>
    <cellStyle name="40% - Énfasis2 4 2 3 4 2" xfId="25852" xr:uid="{FBA59E50-4A4C-4A5A-BAC8-F3101B72121E}"/>
    <cellStyle name="40% - Énfasis2 4 2 3 5" xfId="25853" xr:uid="{26B3C96C-E768-44E1-8DB6-141EE79E4FC7}"/>
    <cellStyle name="40% - Énfasis2 4 2 4" xfId="25854" xr:uid="{55DDDC7F-D6C5-416E-B377-D7FA7CF03E0F}"/>
    <cellStyle name="40% - Énfasis2 4 2 4 2" xfId="25855" xr:uid="{5C27E0C7-D200-4840-B9F5-D6F60F114326}"/>
    <cellStyle name="40% - Énfasis2 4 2 4 2 2" xfId="25856" xr:uid="{599E4B9D-E3AA-4D8D-A79E-67FE1E43BF54}"/>
    <cellStyle name="40% - Énfasis2 4 2 4 2 2 2" xfId="25857" xr:uid="{1D869B47-6ADF-4441-A114-3C3E3AD88CBA}"/>
    <cellStyle name="40% - Énfasis2 4 2 4 2 3" xfId="25858" xr:uid="{8C720BFA-E2C7-4ADC-AA38-05E96316D79B}"/>
    <cellStyle name="40% - Énfasis2 4 2 4 3" xfId="25859" xr:uid="{CDE30CA4-84AC-474C-A722-9C7171C427AD}"/>
    <cellStyle name="40% - Énfasis2 4 2 4 3 2" xfId="25860" xr:uid="{D5C016C6-14AA-42A0-A279-CB32C407F235}"/>
    <cellStyle name="40% - Énfasis2 4 2 4 4" xfId="25861" xr:uid="{B20D2D4F-60CE-4E07-8533-9EB92249F03D}"/>
    <cellStyle name="40% - Énfasis2 4 2 5" xfId="25862" xr:uid="{A0502233-1959-487B-8979-A191AC026890}"/>
    <cellStyle name="40% - Énfasis2 4 2 5 2" xfId="25863" xr:uid="{90976766-5EF6-4657-8391-D36CEE20653E}"/>
    <cellStyle name="40% - Énfasis2 4 2 5 2 2" xfId="25864" xr:uid="{0B6639ED-0993-435F-ACB4-09AF4A28CBB3}"/>
    <cellStyle name="40% - Énfasis2 4 2 5 3" xfId="25865" xr:uid="{C8E820CE-0626-475F-ACF5-789C146598AC}"/>
    <cellStyle name="40% - Énfasis2 4 2 6" xfId="25866" xr:uid="{C78195FC-6CC4-4A61-95E5-83134514AFAC}"/>
    <cellStyle name="40% - Énfasis2 4 2 6 2" xfId="25867" xr:uid="{C220B4D3-EA81-4B3E-8046-D0DD199B6307}"/>
    <cellStyle name="40% - Énfasis2 4 2 7" xfId="25868" xr:uid="{03FA1428-921A-409E-AF15-1AE9AC317C9E}"/>
    <cellStyle name="40% - Énfasis2 4 2 8" xfId="25869" xr:uid="{D2568454-6478-49B1-8F12-FC582A3883A9}"/>
    <cellStyle name="40% - Énfasis2 4 2 9" xfId="25870" xr:uid="{2FE66369-1000-4DA4-B41B-9FDBC81107E1}"/>
    <cellStyle name="40% - Énfasis2 4 2_37. RESULTADO NEGOCIOS YOY" xfId="25871" xr:uid="{3CC32320-5D60-4711-A017-BAB7587B7965}"/>
    <cellStyle name="40% - Énfasis2 4 3" xfId="25872" xr:uid="{A94031BE-5D1D-4921-973D-09285C4A8B36}"/>
    <cellStyle name="40% - Énfasis2 4 3 2" xfId="25873" xr:uid="{F25F5E1B-1B0C-4922-9B88-B586902821EE}"/>
    <cellStyle name="40% - Énfasis2 4 3 2 2" xfId="25874" xr:uid="{D7EBDA75-9AB1-4447-A89D-162A1151FAAE}"/>
    <cellStyle name="40% - Énfasis2 4 3 2 2 2" xfId="25875" xr:uid="{06CD2137-9FE4-4959-A8E3-A56F2852B460}"/>
    <cellStyle name="40% - Énfasis2 4 3 2 2 2 2" xfId="25876" xr:uid="{9DDC191C-69B5-4C18-8FE2-9014231BE6C5}"/>
    <cellStyle name="40% - Énfasis2 4 3 2 2 2 2 2" xfId="25877" xr:uid="{80EF0D3E-6DD0-42DA-AEA6-2EC387EF2B2F}"/>
    <cellStyle name="40% - Énfasis2 4 3 2 2 2 3" xfId="25878" xr:uid="{F8900A23-1191-4A26-83BC-5E81E866C777}"/>
    <cellStyle name="40% - Énfasis2 4 3 2 2 3" xfId="25879" xr:uid="{31ABB491-9053-4E5D-9480-B998FE717CF4}"/>
    <cellStyle name="40% - Énfasis2 4 3 2 2 3 2" xfId="25880" xr:uid="{5DCE0E6E-4A65-4B6E-AA78-62FB85F5BDE4}"/>
    <cellStyle name="40% - Énfasis2 4 3 2 2 4" xfId="25881" xr:uid="{AF6BE1C5-B2C2-486D-B181-272C323C5998}"/>
    <cellStyle name="40% - Énfasis2 4 3 2 3" xfId="25882" xr:uid="{2A5CC72B-45CA-49CF-89DF-FECB573B3B38}"/>
    <cellStyle name="40% - Énfasis2 4 3 2 3 2" xfId="25883" xr:uid="{C8BE0E93-F29C-4821-BBFB-42A658B183B5}"/>
    <cellStyle name="40% - Énfasis2 4 3 2 3 2 2" xfId="25884" xr:uid="{C1CAE395-D89D-4233-BA5D-035919F5069D}"/>
    <cellStyle name="40% - Énfasis2 4 3 2 3 3" xfId="25885" xr:uid="{BA0A14B3-60D8-44DF-A8EB-4C62801EE22B}"/>
    <cellStyle name="40% - Énfasis2 4 3 2 4" xfId="25886" xr:uid="{CBD4F7C7-DC92-469C-9949-516038975447}"/>
    <cellStyle name="40% - Énfasis2 4 3 2 4 2" xfId="25887" xr:uid="{FBDCA8D6-7AFB-4095-B994-5A2E9AD87A71}"/>
    <cellStyle name="40% - Énfasis2 4 3 2 5" xfId="25888" xr:uid="{C7B870AC-F1DA-4ACE-A692-DA80B10E0091}"/>
    <cellStyle name="40% - Énfasis2 4 3 3" xfId="25889" xr:uid="{90091528-9C9A-4694-B61D-B60C54FB3199}"/>
    <cellStyle name="40% - Énfasis2 4 3 3 2" xfId="25890" xr:uid="{C84B9B9C-16FB-4528-8086-8E515BE336BB}"/>
    <cellStyle name="40% - Énfasis2 4 3 3 2 2" xfId="25891" xr:uid="{164DA4F5-CAAC-4D9A-847C-1F4F15E89F46}"/>
    <cellStyle name="40% - Énfasis2 4 3 3 2 2 2" xfId="25892" xr:uid="{C04B4DB1-896F-465B-A23F-04E847444F10}"/>
    <cellStyle name="40% - Énfasis2 4 3 3 2 3" xfId="25893" xr:uid="{90ACF9B7-4445-444F-925E-D43F5D0F4A2B}"/>
    <cellStyle name="40% - Énfasis2 4 3 3 3" xfId="25894" xr:uid="{2B332986-1D79-4B64-A997-3DDDF1A39F28}"/>
    <cellStyle name="40% - Énfasis2 4 3 3 3 2" xfId="25895" xr:uid="{52696B8A-A22E-4AE5-A7F0-3A3826288400}"/>
    <cellStyle name="40% - Énfasis2 4 3 3 4" xfId="25896" xr:uid="{E168A86E-3630-41C3-B1BB-6CA828323DC6}"/>
    <cellStyle name="40% - Énfasis2 4 3 4" xfId="25897" xr:uid="{D6FE89A7-A4A9-4927-A65C-6DAC8843E701}"/>
    <cellStyle name="40% - Énfasis2 4 3 4 2" xfId="25898" xr:uid="{E98D5205-9585-47D8-94CD-51804A5F875E}"/>
    <cellStyle name="40% - Énfasis2 4 3 4 2 2" xfId="25899" xr:uid="{93FDEB35-73C3-4BF7-AC1A-5C96B15BF8C5}"/>
    <cellStyle name="40% - Énfasis2 4 3 4 3" xfId="25900" xr:uid="{BBAB4DFD-9203-400E-BE3C-071A88D297A0}"/>
    <cellStyle name="40% - Énfasis2 4 3 5" xfId="25901" xr:uid="{EC928BB3-79A7-469E-833C-DFBF629EAE29}"/>
    <cellStyle name="40% - Énfasis2 4 3 5 2" xfId="25902" xr:uid="{5CA71341-EF89-4013-B8BD-5056B2A8EBE7}"/>
    <cellStyle name="40% - Énfasis2 4 3 6" xfId="25903" xr:uid="{CA5B1908-A479-4DA8-BCA1-FDA379EBA1BC}"/>
    <cellStyle name="40% - Énfasis2 4 4" xfId="25904" xr:uid="{1A57055A-70C6-4F22-9CF2-77ABB0663555}"/>
    <cellStyle name="40% - Énfasis2 4 4 2" xfId="25905" xr:uid="{81217059-701D-4D78-BDA7-864BBF1299D4}"/>
    <cellStyle name="40% - Énfasis2 4 4 2 2" xfId="25906" xr:uid="{7D2A2441-F543-4517-B4DF-A5600EB4834F}"/>
    <cellStyle name="40% - Énfasis2 4 4 2 2 2" xfId="25907" xr:uid="{39DA5FF7-5E5A-45BC-AD66-5E05C29C2AC6}"/>
    <cellStyle name="40% - Énfasis2 4 4 2 2 2 2" xfId="25908" xr:uid="{39B007AA-EEA8-4235-9B8C-771BF16DC839}"/>
    <cellStyle name="40% - Énfasis2 4 4 2 2 3" xfId="25909" xr:uid="{1798FB4D-0356-48DC-BD06-61645E6019DB}"/>
    <cellStyle name="40% - Énfasis2 4 4 2 3" xfId="25910" xr:uid="{1CA9F294-319F-424D-A16B-1AEDB07141FA}"/>
    <cellStyle name="40% - Énfasis2 4 4 2 3 2" xfId="25911" xr:uid="{0E50370D-A1D2-4207-B430-3D19DFD37950}"/>
    <cellStyle name="40% - Énfasis2 4 4 2 4" xfId="25912" xr:uid="{878AA7EA-17BE-4868-A4B6-05E8D0DBDEA9}"/>
    <cellStyle name="40% - Énfasis2 4 4 3" xfId="25913" xr:uid="{4E17C5A8-2B23-4E99-97E3-367E4E8E4785}"/>
    <cellStyle name="40% - Énfasis2 4 4 3 2" xfId="25914" xr:uid="{A265A38C-4EA8-462C-BC53-5D855091A564}"/>
    <cellStyle name="40% - Énfasis2 4 4 3 2 2" xfId="25915" xr:uid="{7F471176-F7A4-4A08-BE2C-A647C093B22D}"/>
    <cellStyle name="40% - Énfasis2 4 4 3 3" xfId="25916" xr:uid="{2652348D-1D9E-4931-87B4-8D202E962B2E}"/>
    <cellStyle name="40% - Énfasis2 4 4 4" xfId="25917" xr:uid="{1DFB3831-8F56-4FA1-B959-DECFFE511C9B}"/>
    <cellStyle name="40% - Énfasis2 4 4 4 2" xfId="25918" xr:uid="{A63E01B6-C693-4504-891E-EE318DDDDBA8}"/>
    <cellStyle name="40% - Énfasis2 4 4 5" xfId="25919" xr:uid="{35965A39-DA8A-4CA5-A719-E2F2D42529F7}"/>
    <cellStyle name="40% - Énfasis2 4 5" xfId="25920" xr:uid="{8B2D6601-B5F1-44FE-8FC0-2C907997ECED}"/>
    <cellStyle name="40% - Énfasis2 4 5 2" xfId="25921" xr:uid="{2F8E924B-2B65-4077-B4B8-68F6817A8C45}"/>
    <cellStyle name="40% - Énfasis2 4 5 2 2" xfId="25922" xr:uid="{F52413C8-D085-47A7-B41D-05C12A782341}"/>
    <cellStyle name="40% - Énfasis2 4 5 2 2 2" xfId="25923" xr:uid="{CA8862A3-2A64-4126-9277-DB654C04D4D3}"/>
    <cellStyle name="40% - Énfasis2 4 5 2 3" xfId="25924" xr:uid="{84327C95-DB48-4F49-AF4B-C33CB25B0740}"/>
    <cellStyle name="40% - Énfasis2 4 5 3" xfId="25925" xr:uid="{D9C334D3-160C-4328-8637-1685F30EE662}"/>
    <cellStyle name="40% - Énfasis2 4 5 3 2" xfId="25926" xr:uid="{2D748046-12CF-4A1B-ACFA-8E7ED971421B}"/>
    <cellStyle name="40% - Énfasis2 4 5 4" xfId="25927" xr:uid="{A210B612-51D8-4F8C-AB76-3BF3D63F45F2}"/>
    <cellStyle name="40% - Énfasis2 4 6" xfId="25928" xr:uid="{8E145457-F47E-4D62-AB06-E9ECEFCD69C5}"/>
    <cellStyle name="40% - Énfasis2 4 6 2" xfId="25929" xr:uid="{8B53314B-EE57-4181-843E-A53869B8075F}"/>
    <cellStyle name="40% - Énfasis2 4 6 2 2" xfId="25930" xr:uid="{6862268C-BCFC-444A-AFF5-BC05A3E22CB5}"/>
    <cellStyle name="40% - Énfasis2 4 6 3" xfId="25931" xr:uid="{19A05509-9E57-4771-BD05-001357196CBB}"/>
    <cellStyle name="40% - Énfasis2 4 7" xfId="25932" xr:uid="{6BDAF7A5-EA69-45CD-B5B3-6F68BDE69D04}"/>
    <cellStyle name="40% - Énfasis2 4 7 2" xfId="25933" xr:uid="{FEDAE184-EF1F-4962-ADA0-A43948126D58}"/>
    <cellStyle name="40% - Énfasis2 4 8" xfId="25934" xr:uid="{0301A486-2904-428C-98F6-84BB2F2B28D7}"/>
    <cellStyle name="40% - Énfasis2 4 9" xfId="25935" xr:uid="{9C0522C3-0261-4C3B-9DB3-8122F9AAE23B}"/>
    <cellStyle name="40% - Énfasis2 4_37. RESULTADO NEGOCIOS YOY" xfId="25936" xr:uid="{0B5D3B7E-110C-48C0-8786-10C1C99468F7}"/>
    <cellStyle name="40% - Énfasis2 5" xfId="25937" xr:uid="{610F8D5D-27E2-4F36-B224-AD9EB2E5665C}"/>
    <cellStyle name="40% - Énfasis2 5 10" xfId="25938" xr:uid="{21C06BB4-A85B-4188-BCC9-3D7ED4F0C111}"/>
    <cellStyle name="40% - Énfasis2 5 11" xfId="25939" xr:uid="{70A2EC4E-F678-4357-87FF-30E7DD9DC020}"/>
    <cellStyle name="40% - Énfasis2 5 12" xfId="25940" xr:uid="{E3903E81-2E11-497B-9522-786C215A6216}"/>
    <cellStyle name="40% - Énfasis2 5 2" xfId="25941" xr:uid="{5664CBAB-B508-4928-ADB8-804D2388C96F}"/>
    <cellStyle name="40% - Énfasis2 5 2 10" xfId="25942" xr:uid="{BB423C12-6A33-4573-8E5D-DC16ADC5FF7F}"/>
    <cellStyle name="40% - Énfasis2 5 2 11" xfId="25943" xr:uid="{85F32683-5FFF-45C3-A2BA-D61F068E713D}"/>
    <cellStyle name="40% - Énfasis2 5 2 2" xfId="25944" xr:uid="{CE00F2B6-5178-4537-9BB8-1344DDB03DF2}"/>
    <cellStyle name="40% - Énfasis2 5 2 2 2" xfId="25945" xr:uid="{EAA7303E-B206-472B-AFFE-32A344116593}"/>
    <cellStyle name="40% - Énfasis2 5 2 2 2 2" xfId="25946" xr:uid="{C182D596-013A-42D4-AF96-93CA3BF05824}"/>
    <cellStyle name="40% - Énfasis2 5 2 2 2 2 2" xfId="25947" xr:uid="{05988450-C721-4D5A-BDC2-B3A10FDDCEA2}"/>
    <cellStyle name="40% - Énfasis2 5 2 2 2 2 2 2" xfId="25948" xr:uid="{0F6CB59F-D588-4614-A952-F72A763043CF}"/>
    <cellStyle name="40% - Énfasis2 5 2 2 2 2 2 2 2" xfId="25949" xr:uid="{16B89D17-D0D6-4D25-B98E-E82E91E35F08}"/>
    <cellStyle name="40% - Énfasis2 5 2 2 2 2 2 3" xfId="25950" xr:uid="{B6052DFF-2C3B-4660-81C9-19B068F7ABE5}"/>
    <cellStyle name="40% - Énfasis2 5 2 2 2 2 3" xfId="25951" xr:uid="{A7A16616-524A-4DE0-8E1D-05B542974BB0}"/>
    <cellStyle name="40% - Énfasis2 5 2 2 2 2 3 2" xfId="25952" xr:uid="{E3B2CFF1-BB53-4A7E-9153-5800A5DB162F}"/>
    <cellStyle name="40% - Énfasis2 5 2 2 2 2 4" xfId="25953" xr:uid="{376D1311-DC52-4ADB-B445-EE7DD24154B1}"/>
    <cellStyle name="40% - Énfasis2 5 2 2 2 3" xfId="25954" xr:uid="{F55DFD1F-058B-4FB1-85C7-16A7349A01DB}"/>
    <cellStyle name="40% - Énfasis2 5 2 2 2 3 2" xfId="25955" xr:uid="{1CCE30DF-939D-47CB-9841-36563E34AF27}"/>
    <cellStyle name="40% - Énfasis2 5 2 2 2 3 2 2" xfId="25956" xr:uid="{AA89F6A6-13FA-447B-BE75-E86D6910D3EB}"/>
    <cellStyle name="40% - Énfasis2 5 2 2 2 3 3" xfId="25957" xr:uid="{5F93CEA1-D946-4F5E-9862-749B8C657375}"/>
    <cellStyle name="40% - Énfasis2 5 2 2 2 4" xfId="25958" xr:uid="{62BEC2D3-757A-428A-AD22-C162DA07D511}"/>
    <cellStyle name="40% - Énfasis2 5 2 2 2 4 2" xfId="25959" xr:uid="{68930855-A57F-496A-B7F8-E2006A217E06}"/>
    <cellStyle name="40% - Énfasis2 5 2 2 2 5" xfId="25960" xr:uid="{89EC0AF8-BCCB-4140-B669-C68C5727500D}"/>
    <cellStyle name="40% - Énfasis2 5 2 2 3" xfId="25961" xr:uid="{250DF91B-35DB-4F47-A1A7-9208F4E16AD2}"/>
    <cellStyle name="40% - Énfasis2 5 2 2 3 2" xfId="25962" xr:uid="{8C986B63-9C28-494D-B202-F630748462F6}"/>
    <cellStyle name="40% - Énfasis2 5 2 2 3 2 2" xfId="25963" xr:uid="{C0F0FB03-D0F5-4A20-A7A7-D8B91F313987}"/>
    <cellStyle name="40% - Énfasis2 5 2 2 3 2 2 2" xfId="25964" xr:uid="{B0774295-2805-4674-9040-9C107EEFE0AA}"/>
    <cellStyle name="40% - Énfasis2 5 2 2 3 2 3" xfId="25965" xr:uid="{B2F02D3A-F0ED-4620-8F98-BFAF3258475B}"/>
    <cellStyle name="40% - Énfasis2 5 2 2 3 3" xfId="25966" xr:uid="{24554675-C553-4041-9CFB-91A712B84DD2}"/>
    <cellStyle name="40% - Énfasis2 5 2 2 3 3 2" xfId="25967" xr:uid="{B956E4E8-617F-4A30-9061-82EC74437BE5}"/>
    <cellStyle name="40% - Énfasis2 5 2 2 3 4" xfId="25968" xr:uid="{3EA08134-F480-48AC-8EBF-3BB108048AB6}"/>
    <cellStyle name="40% - Énfasis2 5 2 2 4" xfId="25969" xr:uid="{56ED8B21-ED2A-4AB2-94C9-B5CFBFC84F3C}"/>
    <cellStyle name="40% - Énfasis2 5 2 2 4 2" xfId="25970" xr:uid="{057C439A-EA19-47F7-A3E4-C8179E7CE94C}"/>
    <cellStyle name="40% - Énfasis2 5 2 2 4 2 2" xfId="25971" xr:uid="{7936B384-DC5E-4D0F-996C-8C6D0FE41F51}"/>
    <cellStyle name="40% - Énfasis2 5 2 2 4 3" xfId="25972" xr:uid="{BC05B884-2DF9-42C5-A7B8-F51499386200}"/>
    <cellStyle name="40% - Énfasis2 5 2 2 5" xfId="25973" xr:uid="{2CA785D6-0158-4BA8-A359-A9136BBFD7B6}"/>
    <cellStyle name="40% - Énfasis2 5 2 2 5 2" xfId="25974" xr:uid="{E4376695-5BE5-4BBB-85D6-6D20A346AF5D}"/>
    <cellStyle name="40% - Énfasis2 5 2 2 6" xfId="25975" xr:uid="{3D17489E-A7A1-41D1-BC82-116DA31BF998}"/>
    <cellStyle name="40% - Énfasis2 5 2 3" xfId="25976" xr:uid="{2CA17418-D5CE-4DBA-A5A4-6A46CA2407FA}"/>
    <cellStyle name="40% - Énfasis2 5 2 3 2" xfId="25977" xr:uid="{E7BD69FA-F4A0-47E8-9FF4-56C2C0D9652C}"/>
    <cellStyle name="40% - Énfasis2 5 2 3 2 2" xfId="25978" xr:uid="{F2FE59F3-58CE-4EE8-B9B0-DC19E99C8D0B}"/>
    <cellStyle name="40% - Énfasis2 5 2 3 2 2 2" xfId="25979" xr:uid="{DB024201-14EC-4A0C-89C0-B442DF67A453}"/>
    <cellStyle name="40% - Énfasis2 5 2 3 2 2 2 2" xfId="25980" xr:uid="{48C8C64F-D7E6-42D0-8D3A-CF315C44370F}"/>
    <cellStyle name="40% - Énfasis2 5 2 3 2 2 3" xfId="25981" xr:uid="{B0D2D0C6-4C7C-4028-8E67-A076D608E4D7}"/>
    <cellStyle name="40% - Énfasis2 5 2 3 2 3" xfId="25982" xr:uid="{4004E4B4-062C-48DF-9674-4CEA2DBAD5A0}"/>
    <cellStyle name="40% - Énfasis2 5 2 3 2 3 2" xfId="25983" xr:uid="{2F7288FE-4539-4B34-AFD0-D810B615B7C2}"/>
    <cellStyle name="40% - Énfasis2 5 2 3 2 4" xfId="25984" xr:uid="{0F9BE68E-3BCA-4DE7-BCAA-C36DF4558ECA}"/>
    <cellStyle name="40% - Énfasis2 5 2 3 3" xfId="25985" xr:uid="{8914E11C-AE98-46F3-ACBC-4FFDEF3FBC96}"/>
    <cellStyle name="40% - Énfasis2 5 2 3 3 2" xfId="25986" xr:uid="{FBBFE531-685F-4A22-940B-39B4FCB1878B}"/>
    <cellStyle name="40% - Énfasis2 5 2 3 3 2 2" xfId="25987" xr:uid="{95D6F919-600F-4CEC-BA46-0D35CB531F93}"/>
    <cellStyle name="40% - Énfasis2 5 2 3 3 3" xfId="25988" xr:uid="{73D77851-0FF4-444F-868F-F72E8025C375}"/>
    <cellStyle name="40% - Énfasis2 5 2 3 4" xfId="25989" xr:uid="{48EBDBE0-5E55-4E3B-A9C1-287146C9833B}"/>
    <cellStyle name="40% - Énfasis2 5 2 3 4 2" xfId="25990" xr:uid="{551C266B-9F10-4F83-B9F8-4DD978ACCA60}"/>
    <cellStyle name="40% - Énfasis2 5 2 3 5" xfId="25991" xr:uid="{0ACB1275-716F-44D8-A0AD-F610C5BBE725}"/>
    <cellStyle name="40% - Énfasis2 5 2 4" xfId="25992" xr:uid="{0BCBDE64-B799-4759-ADF5-A8339F4BB6C3}"/>
    <cellStyle name="40% - Énfasis2 5 2 4 2" xfId="25993" xr:uid="{9B254E95-4FCF-4009-B68B-22BBD97EB25E}"/>
    <cellStyle name="40% - Énfasis2 5 2 4 2 2" xfId="25994" xr:uid="{340173D3-7546-49C3-8A47-4207AEB9EC64}"/>
    <cellStyle name="40% - Énfasis2 5 2 4 2 2 2" xfId="25995" xr:uid="{1E533F6F-0EC8-4157-B7A9-74D14FC7A2DC}"/>
    <cellStyle name="40% - Énfasis2 5 2 4 2 3" xfId="25996" xr:uid="{51A7791C-E520-4A28-A10B-4C773BD5FCF2}"/>
    <cellStyle name="40% - Énfasis2 5 2 4 3" xfId="25997" xr:uid="{AA566CC7-29A2-4C4E-A2C0-B65993E82206}"/>
    <cellStyle name="40% - Énfasis2 5 2 4 3 2" xfId="25998" xr:uid="{9B5C8689-0A54-4371-9C55-9EB4817A0F05}"/>
    <cellStyle name="40% - Énfasis2 5 2 4 4" xfId="25999" xr:uid="{96BB06FA-B2B5-4D72-B9ED-35438FE60491}"/>
    <cellStyle name="40% - Énfasis2 5 2 5" xfId="26000" xr:uid="{2EAB1976-A360-43F7-A7B2-C279E7FA96E2}"/>
    <cellStyle name="40% - Énfasis2 5 2 5 2" xfId="26001" xr:uid="{B6017B3A-2531-4D2C-9ED2-CD47BE6DA8E1}"/>
    <cellStyle name="40% - Énfasis2 5 2 5 2 2" xfId="26002" xr:uid="{427818B3-1900-4CE8-AD52-42D6CDAC2CA1}"/>
    <cellStyle name="40% - Énfasis2 5 2 5 3" xfId="26003" xr:uid="{3BD15E7D-0B24-4B48-A935-4813398380EB}"/>
    <cellStyle name="40% - Énfasis2 5 2 6" xfId="26004" xr:uid="{738793A5-7FED-49E5-94F4-C5D6816EDAC3}"/>
    <cellStyle name="40% - Énfasis2 5 2 6 2" xfId="26005" xr:uid="{38D440D7-D35A-458A-AAB9-5360E79BDF82}"/>
    <cellStyle name="40% - Énfasis2 5 2 7" xfId="26006" xr:uid="{A99F707E-BD98-4ABD-8177-608FF8B8EA65}"/>
    <cellStyle name="40% - Énfasis2 5 2 8" xfId="26007" xr:uid="{B3E784BC-16BA-4068-8CB3-518E009D87E5}"/>
    <cellStyle name="40% - Énfasis2 5 2 9" xfId="26008" xr:uid="{06947287-D968-43C6-9BCF-4902BF832B52}"/>
    <cellStyle name="40% - Énfasis2 5 2_37. RESULTADO NEGOCIOS YOY" xfId="26009" xr:uid="{328E2E0A-EDE2-4F7D-8BE8-458DC3BBE2B2}"/>
    <cellStyle name="40% - Énfasis2 5 3" xfId="26010" xr:uid="{706E07C8-409A-4A12-85E1-025EFBC96F2D}"/>
    <cellStyle name="40% - Énfasis2 5 3 2" xfId="26011" xr:uid="{F30169B2-C072-402E-BA89-249D3EA7114E}"/>
    <cellStyle name="40% - Énfasis2 5 3 2 2" xfId="26012" xr:uid="{BACD5CA9-DEAE-4DDC-A6F9-AB6DAF45F6CF}"/>
    <cellStyle name="40% - Énfasis2 5 3 2 2 2" xfId="26013" xr:uid="{46631A5A-E03D-4AB5-BCF3-9A797BB9AFCB}"/>
    <cellStyle name="40% - Énfasis2 5 3 2 2 2 2" xfId="26014" xr:uid="{50B1C3EF-3B06-4ED3-9FDA-43311612DE2A}"/>
    <cellStyle name="40% - Énfasis2 5 3 2 2 2 2 2" xfId="26015" xr:uid="{CBC216E9-DE33-4BDF-99BD-ED524BEEFBFF}"/>
    <cellStyle name="40% - Énfasis2 5 3 2 2 2 3" xfId="26016" xr:uid="{9AC56608-862A-4FFE-9E03-9867BEF3C802}"/>
    <cellStyle name="40% - Énfasis2 5 3 2 2 3" xfId="26017" xr:uid="{375AB2FE-366D-46FB-AF70-23EA9DD9F6D5}"/>
    <cellStyle name="40% - Énfasis2 5 3 2 2 3 2" xfId="26018" xr:uid="{7FCAB409-E820-41A4-B0ED-307C016FDF93}"/>
    <cellStyle name="40% - Énfasis2 5 3 2 2 4" xfId="26019" xr:uid="{30201C81-FDCE-43E5-996C-E4ABB5D6907E}"/>
    <cellStyle name="40% - Énfasis2 5 3 2 3" xfId="26020" xr:uid="{9025A9C7-A1FE-488B-AC1E-A5D7654BCE5F}"/>
    <cellStyle name="40% - Énfasis2 5 3 2 3 2" xfId="26021" xr:uid="{689C1259-C7E3-45B2-B2EA-36949D55D2B1}"/>
    <cellStyle name="40% - Énfasis2 5 3 2 3 2 2" xfId="26022" xr:uid="{5DC9C6C7-0C4B-4590-A2C6-F632EC26AD70}"/>
    <cellStyle name="40% - Énfasis2 5 3 2 3 3" xfId="26023" xr:uid="{1396763A-22D1-4279-B471-CB3C86128990}"/>
    <cellStyle name="40% - Énfasis2 5 3 2 4" xfId="26024" xr:uid="{1552D61D-B800-40B9-96CD-D90C3ADCCB5D}"/>
    <cellStyle name="40% - Énfasis2 5 3 2 4 2" xfId="26025" xr:uid="{102154FF-21BD-4F42-9F8E-85E8D16C86CC}"/>
    <cellStyle name="40% - Énfasis2 5 3 2 5" xfId="26026" xr:uid="{2E66F354-6CAA-47E2-8D42-6F01FE9220C2}"/>
    <cellStyle name="40% - Énfasis2 5 3 3" xfId="26027" xr:uid="{6D0E705F-0370-4D67-9507-8EC31738758D}"/>
    <cellStyle name="40% - Énfasis2 5 3 3 2" xfId="26028" xr:uid="{91D82149-5DFF-4DEF-81F6-D912F8C05EC7}"/>
    <cellStyle name="40% - Énfasis2 5 3 3 2 2" xfId="26029" xr:uid="{824DF4FD-DF77-4371-8263-716896509AA9}"/>
    <cellStyle name="40% - Énfasis2 5 3 3 2 2 2" xfId="26030" xr:uid="{6F617A58-B54F-41A1-ACDC-8E4F425F7C2E}"/>
    <cellStyle name="40% - Énfasis2 5 3 3 2 3" xfId="26031" xr:uid="{FC9EBF34-4B66-4173-916E-003A6CAB4E2D}"/>
    <cellStyle name="40% - Énfasis2 5 3 3 3" xfId="26032" xr:uid="{4F0A930D-6CCC-4116-8627-62B8E3A94477}"/>
    <cellStyle name="40% - Énfasis2 5 3 3 3 2" xfId="26033" xr:uid="{F6B4B0A6-92B1-4B03-A631-98E42B4D21FA}"/>
    <cellStyle name="40% - Énfasis2 5 3 3 4" xfId="26034" xr:uid="{18E3B361-AE95-4BC1-847A-1B5787668621}"/>
    <cellStyle name="40% - Énfasis2 5 3 4" xfId="26035" xr:uid="{C32DB831-336F-4498-A74C-0A9C6C2FE119}"/>
    <cellStyle name="40% - Énfasis2 5 3 4 2" xfId="26036" xr:uid="{2ACE39F7-D02A-414A-A55E-D39384F84F91}"/>
    <cellStyle name="40% - Énfasis2 5 3 4 2 2" xfId="26037" xr:uid="{0FE39EB0-E325-4BE7-81FF-F8EFBF31AFD0}"/>
    <cellStyle name="40% - Énfasis2 5 3 4 3" xfId="26038" xr:uid="{D6A711C1-7E37-48C6-BF37-76D9322E4811}"/>
    <cellStyle name="40% - Énfasis2 5 3 5" xfId="26039" xr:uid="{BBB4717A-ED9D-4DF1-B764-EC749444F369}"/>
    <cellStyle name="40% - Énfasis2 5 3 5 2" xfId="26040" xr:uid="{D821BC79-4319-499E-8554-8A316D86EC46}"/>
    <cellStyle name="40% - Énfasis2 5 3 6" xfId="26041" xr:uid="{4D619ACE-4817-49DF-8722-A0892B718D49}"/>
    <cellStyle name="40% - Énfasis2 5 4" xfId="26042" xr:uid="{D937DC99-D69F-4025-A387-7EBDD008D2CD}"/>
    <cellStyle name="40% - Énfasis2 5 4 2" xfId="26043" xr:uid="{D0A7F685-A83E-4CA9-B95E-4AE3E13FAB73}"/>
    <cellStyle name="40% - Énfasis2 5 4 2 2" xfId="26044" xr:uid="{8D280F54-4FEA-4A69-B658-44D9F9FD770F}"/>
    <cellStyle name="40% - Énfasis2 5 4 2 2 2" xfId="26045" xr:uid="{6EC1A25E-9B14-4662-AF44-49919B5B2683}"/>
    <cellStyle name="40% - Énfasis2 5 4 2 2 2 2" xfId="26046" xr:uid="{EDB53BA1-602E-45D0-98D2-C54821988A66}"/>
    <cellStyle name="40% - Énfasis2 5 4 2 2 3" xfId="26047" xr:uid="{5EDF4852-7CE5-4180-9927-48A4FB3CE90D}"/>
    <cellStyle name="40% - Énfasis2 5 4 2 3" xfId="26048" xr:uid="{4D52A77D-B743-4D40-87DB-947B3DBCFEE0}"/>
    <cellStyle name="40% - Énfasis2 5 4 2 3 2" xfId="26049" xr:uid="{71D92EE8-A501-4829-80F4-8FB3F9E27747}"/>
    <cellStyle name="40% - Énfasis2 5 4 2 4" xfId="26050" xr:uid="{0160BE9F-70E0-46EB-83E1-7EEA2364FC7F}"/>
    <cellStyle name="40% - Énfasis2 5 4 3" xfId="26051" xr:uid="{8E717807-71F4-4D85-A09A-A8D94909120B}"/>
    <cellStyle name="40% - Énfasis2 5 4 3 2" xfId="26052" xr:uid="{546384A7-0B02-447F-8858-E721CB0F2C63}"/>
    <cellStyle name="40% - Énfasis2 5 4 3 2 2" xfId="26053" xr:uid="{B3CD7928-4804-47A7-BAC2-2A9849C646F3}"/>
    <cellStyle name="40% - Énfasis2 5 4 3 3" xfId="26054" xr:uid="{41A79E4E-F320-4BD2-8373-23DE6D95C6DC}"/>
    <cellStyle name="40% - Énfasis2 5 4 4" xfId="26055" xr:uid="{E4046CE7-A3E2-49CA-B9F3-5C76D160B7A4}"/>
    <cellStyle name="40% - Énfasis2 5 4 4 2" xfId="26056" xr:uid="{3C5EA5D0-9671-4A89-BFF4-0388235AC628}"/>
    <cellStyle name="40% - Énfasis2 5 4 5" xfId="26057" xr:uid="{3C98AEB6-92B4-4A7C-B848-3F3BFE31ADEF}"/>
    <cellStyle name="40% - Énfasis2 5 5" xfId="26058" xr:uid="{280FD3B3-0BBF-47B2-9BCD-8CD8E35057F6}"/>
    <cellStyle name="40% - Énfasis2 5 5 2" xfId="26059" xr:uid="{B67B370B-6508-449B-A65B-F18F496F7B60}"/>
    <cellStyle name="40% - Énfasis2 5 5 2 2" xfId="26060" xr:uid="{FAC3D173-012F-4DB2-84A0-B015C1188167}"/>
    <cellStyle name="40% - Énfasis2 5 5 2 2 2" xfId="26061" xr:uid="{4EBB1701-582A-4B19-ACE2-4A372146C0AD}"/>
    <cellStyle name="40% - Énfasis2 5 5 2 3" xfId="26062" xr:uid="{3092B26F-DA19-4DAE-A3BC-0958243A732D}"/>
    <cellStyle name="40% - Énfasis2 5 5 3" xfId="26063" xr:uid="{454EFE12-F150-4C95-819A-73553E42324B}"/>
    <cellStyle name="40% - Énfasis2 5 5 3 2" xfId="26064" xr:uid="{674959C6-7176-4E5A-86D2-892A18982697}"/>
    <cellStyle name="40% - Énfasis2 5 5 4" xfId="26065" xr:uid="{4338103E-ED62-44E1-A566-46EAF58892D6}"/>
    <cellStyle name="40% - Énfasis2 5 6" xfId="26066" xr:uid="{D9DE750C-A51E-482C-B479-6DDA9A2FC191}"/>
    <cellStyle name="40% - Énfasis2 5 6 2" xfId="26067" xr:uid="{A8FA219E-6342-4D3E-BC72-4A070C9DFCEF}"/>
    <cellStyle name="40% - Énfasis2 5 6 2 2" xfId="26068" xr:uid="{374DC94D-EAF2-4E8D-8F69-D1843099C5DA}"/>
    <cellStyle name="40% - Énfasis2 5 6 3" xfId="26069" xr:uid="{6A2B417A-A5E7-4062-A004-D0838B86306E}"/>
    <cellStyle name="40% - Énfasis2 5 7" xfId="26070" xr:uid="{1C531327-379A-45B1-8F8C-2FA96A884036}"/>
    <cellStyle name="40% - Énfasis2 5 7 2" xfId="26071" xr:uid="{BEE72381-DA78-4BEB-B6A6-2C4CFA4A2326}"/>
    <cellStyle name="40% - Énfasis2 5 8" xfId="26072" xr:uid="{EAA2CBBA-273E-4CBB-8D2F-E7C7867F8A71}"/>
    <cellStyle name="40% - Énfasis2 5 9" xfId="26073" xr:uid="{E7F9C3B0-5E4E-478F-B583-0C0E510A7A07}"/>
    <cellStyle name="40% - Énfasis2 5_37. RESULTADO NEGOCIOS YOY" xfId="26074" xr:uid="{E164B752-5E62-465E-A1E3-1EF945014ADA}"/>
    <cellStyle name="40% - Énfasis2 6" xfId="26075" xr:uid="{0EEA2E5B-F200-49D3-8CB6-EF0FD16379A0}"/>
    <cellStyle name="40% - Énfasis2 6 10" xfId="26076" xr:uid="{EE35A88F-68BD-4A60-B224-C53E9A34B6F4}"/>
    <cellStyle name="40% - Énfasis2 6 11" xfId="26077" xr:uid="{B47AA832-B890-4948-818A-C474DF88374C}"/>
    <cellStyle name="40% - Énfasis2 6 12" xfId="26078" xr:uid="{0CB0B726-DEC1-4FBC-A6B4-67F125413F53}"/>
    <cellStyle name="40% - Énfasis2 6 2" xfId="26079" xr:uid="{AE3FAB22-DEAE-44C7-B56A-01A7F29CA1AA}"/>
    <cellStyle name="40% - Énfasis2 6 2 10" xfId="26080" xr:uid="{C6507103-261D-4598-8A7D-9EF810CDBA6A}"/>
    <cellStyle name="40% - Énfasis2 6 2 11" xfId="26081" xr:uid="{3B9F0CC3-128C-4645-A661-4AC8FA1AF2B5}"/>
    <cellStyle name="40% - Énfasis2 6 2 2" xfId="26082" xr:uid="{BE72E6DF-3F02-4BF9-89B7-66383B51FA67}"/>
    <cellStyle name="40% - Énfasis2 6 2 2 2" xfId="26083" xr:uid="{18F98184-9E7E-4E80-8912-DAE7B4D8AD8F}"/>
    <cellStyle name="40% - Énfasis2 6 2 2 2 2" xfId="26084" xr:uid="{A1EEB715-FF45-4EB5-B115-B3424F28AA9A}"/>
    <cellStyle name="40% - Énfasis2 6 2 2 2 2 2" xfId="26085" xr:uid="{E0C6639E-3DB9-41B8-AD49-AE5EF24325F4}"/>
    <cellStyle name="40% - Énfasis2 6 2 2 2 2 2 2" xfId="26086" xr:uid="{0557529A-54D9-4720-B50C-6A0554689D88}"/>
    <cellStyle name="40% - Énfasis2 6 2 2 2 2 2 2 2" xfId="26087" xr:uid="{52B089B1-5F61-41D0-BBE6-39623B67662E}"/>
    <cellStyle name="40% - Énfasis2 6 2 2 2 2 2 3" xfId="26088" xr:uid="{8D41D78C-FB67-4AFB-BB99-531D194AC830}"/>
    <cellStyle name="40% - Énfasis2 6 2 2 2 2 3" xfId="26089" xr:uid="{F710CA1C-C6BB-451E-82BC-168991A15E1B}"/>
    <cellStyle name="40% - Énfasis2 6 2 2 2 2 3 2" xfId="26090" xr:uid="{6020C90F-28E9-44BE-A4C5-AB27F8E060A4}"/>
    <cellStyle name="40% - Énfasis2 6 2 2 2 2 4" xfId="26091" xr:uid="{96291EB5-760C-4544-AFBF-3FA16A1D85D0}"/>
    <cellStyle name="40% - Énfasis2 6 2 2 2 3" xfId="26092" xr:uid="{A067D7EC-1CA8-44F2-A5B1-674A0D657B97}"/>
    <cellStyle name="40% - Énfasis2 6 2 2 2 3 2" xfId="26093" xr:uid="{C03F4C00-F5E5-473C-ACE5-9D2470F1B5FC}"/>
    <cellStyle name="40% - Énfasis2 6 2 2 2 3 2 2" xfId="26094" xr:uid="{48C73BBC-8738-4046-A3B2-5FA8AF3D58EE}"/>
    <cellStyle name="40% - Énfasis2 6 2 2 2 3 3" xfId="26095" xr:uid="{3E22B643-5854-46DC-B61A-682FDFB08AEB}"/>
    <cellStyle name="40% - Énfasis2 6 2 2 2 4" xfId="26096" xr:uid="{ACFAF76F-05A0-4709-9D35-AF777D905C36}"/>
    <cellStyle name="40% - Énfasis2 6 2 2 2 4 2" xfId="26097" xr:uid="{3E34E082-41D6-4FB7-B264-212FCF8E2D5C}"/>
    <cellStyle name="40% - Énfasis2 6 2 2 2 5" xfId="26098" xr:uid="{C5C16A83-C53B-4FB8-A068-73A91EEB158A}"/>
    <cellStyle name="40% - Énfasis2 6 2 2 3" xfId="26099" xr:uid="{3B848848-36D7-4611-9B46-854D177776A3}"/>
    <cellStyle name="40% - Énfasis2 6 2 2 3 2" xfId="26100" xr:uid="{C8CB8D9F-8FF8-40DB-81B8-AF3DD5DA7BE4}"/>
    <cellStyle name="40% - Énfasis2 6 2 2 3 2 2" xfId="26101" xr:uid="{C650514C-2538-40CD-853F-BF49BEC70862}"/>
    <cellStyle name="40% - Énfasis2 6 2 2 3 2 2 2" xfId="26102" xr:uid="{A586DB02-5F36-4824-B995-A795A67B3A4E}"/>
    <cellStyle name="40% - Énfasis2 6 2 2 3 2 3" xfId="26103" xr:uid="{01C6FC76-8A63-4025-9AA4-DE305E957F7E}"/>
    <cellStyle name="40% - Énfasis2 6 2 2 3 3" xfId="26104" xr:uid="{1C69ADD0-3D31-4D66-941B-C8663375C2AD}"/>
    <cellStyle name="40% - Énfasis2 6 2 2 3 3 2" xfId="26105" xr:uid="{AC36BA08-C9E4-4238-AE5E-9D7C57130CB4}"/>
    <cellStyle name="40% - Énfasis2 6 2 2 3 4" xfId="26106" xr:uid="{F602CAE2-1E5C-4F81-AEAB-8C2A5E8BC6E7}"/>
    <cellStyle name="40% - Énfasis2 6 2 2 4" xfId="26107" xr:uid="{34733FFA-B6C4-4D92-B7D2-775CFA71FB4B}"/>
    <cellStyle name="40% - Énfasis2 6 2 2 4 2" xfId="26108" xr:uid="{CC3B773C-5FF6-4308-96D3-5C3BD018BDCF}"/>
    <cellStyle name="40% - Énfasis2 6 2 2 4 2 2" xfId="26109" xr:uid="{3F0A2B37-A660-4A76-B624-16565DD51312}"/>
    <cellStyle name="40% - Énfasis2 6 2 2 4 3" xfId="26110" xr:uid="{3A7FCEF2-D958-4EAA-B231-9526C12EF011}"/>
    <cellStyle name="40% - Énfasis2 6 2 2 5" xfId="26111" xr:uid="{50B391E0-69EE-4EBE-921A-483263ED2F32}"/>
    <cellStyle name="40% - Énfasis2 6 2 2 5 2" xfId="26112" xr:uid="{541FF997-5942-428C-9E1A-48FD412788B0}"/>
    <cellStyle name="40% - Énfasis2 6 2 2 6" xfId="26113" xr:uid="{65B567F2-ED26-4B83-A03E-3B03ECD3D0D6}"/>
    <cellStyle name="40% - Énfasis2 6 2 3" xfId="26114" xr:uid="{945F6E97-A53D-4D08-A397-DE65F0ED9C7E}"/>
    <cellStyle name="40% - Énfasis2 6 2 3 2" xfId="26115" xr:uid="{4E407BA4-F17A-4A70-AEB9-1C57840F017F}"/>
    <cellStyle name="40% - Énfasis2 6 2 3 2 2" xfId="26116" xr:uid="{A652594A-A613-4236-8A86-FE902D2076C6}"/>
    <cellStyle name="40% - Énfasis2 6 2 3 2 2 2" xfId="26117" xr:uid="{29AD1B39-CC26-4548-B2CD-496189CD1896}"/>
    <cellStyle name="40% - Énfasis2 6 2 3 2 2 2 2" xfId="26118" xr:uid="{B75254FA-9E07-4304-B463-971AFF63D941}"/>
    <cellStyle name="40% - Énfasis2 6 2 3 2 2 3" xfId="26119" xr:uid="{359938AA-1B24-420A-9E47-FBD81F815EEB}"/>
    <cellStyle name="40% - Énfasis2 6 2 3 2 3" xfId="26120" xr:uid="{4DB458B4-46F2-4145-85AF-3D98AE95ACA9}"/>
    <cellStyle name="40% - Énfasis2 6 2 3 2 3 2" xfId="26121" xr:uid="{809216DB-888A-4CE8-8863-E7FE48DE9582}"/>
    <cellStyle name="40% - Énfasis2 6 2 3 2 4" xfId="26122" xr:uid="{CB812230-E664-4204-A786-165EF47729F5}"/>
    <cellStyle name="40% - Énfasis2 6 2 3 3" xfId="26123" xr:uid="{8013B539-0F6C-453A-A794-8BDCCD14C00C}"/>
    <cellStyle name="40% - Énfasis2 6 2 3 3 2" xfId="26124" xr:uid="{BCCFEA6D-5FA0-45AF-B641-72F38C8E81D8}"/>
    <cellStyle name="40% - Énfasis2 6 2 3 3 2 2" xfId="26125" xr:uid="{B79BC4E0-AA13-47C0-905A-132346B89F64}"/>
    <cellStyle name="40% - Énfasis2 6 2 3 3 3" xfId="26126" xr:uid="{F7319C5F-0C72-4AD6-8F2F-2A1674543020}"/>
    <cellStyle name="40% - Énfasis2 6 2 3 4" xfId="26127" xr:uid="{38F4AF22-50EA-4944-8A31-1CF5C3DEBFD0}"/>
    <cellStyle name="40% - Énfasis2 6 2 3 4 2" xfId="26128" xr:uid="{82C62D79-6712-488F-86F5-2F8C395420EF}"/>
    <cellStyle name="40% - Énfasis2 6 2 3 5" xfId="26129" xr:uid="{C14420BF-5752-491B-B734-4D3EFE9CDF7D}"/>
    <cellStyle name="40% - Énfasis2 6 2 4" xfId="26130" xr:uid="{318AF3BE-F091-4FE4-80F7-FDB966A5E18E}"/>
    <cellStyle name="40% - Énfasis2 6 2 4 2" xfId="26131" xr:uid="{8D30C5A7-5495-4ED6-B363-B7492EAD7DDD}"/>
    <cellStyle name="40% - Énfasis2 6 2 4 2 2" xfId="26132" xr:uid="{AA721F73-A41B-4107-AF8C-19B3FB02BF11}"/>
    <cellStyle name="40% - Énfasis2 6 2 4 2 2 2" xfId="26133" xr:uid="{6DEAC95D-3C1D-4717-B161-C62641BD1BE3}"/>
    <cellStyle name="40% - Énfasis2 6 2 4 2 3" xfId="26134" xr:uid="{534C8AA9-7A68-46F7-9101-0A016B8A01B4}"/>
    <cellStyle name="40% - Énfasis2 6 2 4 3" xfId="26135" xr:uid="{0D5F766D-8CAE-43BD-9A98-BF0486D2F1F7}"/>
    <cellStyle name="40% - Énfasis2 6 2 4 3 2" xfId="26136" xr:uid="{B4BA5C97-49E8-4CD5-A39B-A5DD03A77A28}"/>
    <cellStyle name="40% - Énfasis2 6 2 4 4" xfId="26137" xr:uid="{F8247AEF-7A63-4FD4-9061-00B9A1746A30}"/>
    <cellStyle name="40% - Énfasis2 6 2 5" xfId="26138" xr:uid="{0C083153-CD9C-4246-B7A1-8B4AD59F83A7}"/>
    <cellStyle name="40% - Énfasis2 6 2 5 2" xfId="26139" xr:uid="{0CD7D7D0-454A-4182-A88C-66DFB5044013}"/>
    <cellStyle name="40% - Énfasis2 6 2 5 2 2" xfId="26140" xr:uid="{D95A22DD-FF14-4461-857F-5D5AA8944C1C}"/>
    <cellStyle name="40% - Énfasis2 6 2 5 3" xfId="26141" xr:uid="{7A6D72E4-A145-4E68-8905-EE2F26731DB2}"/>
    <cellStyle name="40% - Énfasis2 6 2 6" xfId="26142" xr:uid="{51331EE1-6CBB-4F05-B7F8-92637D2F8D91}"/>
    <cellStyle name="40% - Énfasis2 6 2 6 2" xfId="26143" xr:uid="{A31DEB0F-278A-46E6-B428-C91DD12425E9}"/>
    <cellStyle name="40% - Énfasis2 6 2 7" xfId="26144" xr:uid="{3BE740C4-F04C-4359-AA23-BF14631D351D}"/>
    <cellStyle name="40% - Énfasis2 6 2 8" xfId="26145" xr:uid="{D927C2C5-E97B-42A1-B02D-41F7E92D96C7}"/>
    <cellStyle name="40% - Énfasis2 6 2 9" xfId="26146" xr:uid="{729EEC40-C74B-4FC1-A9DC-BCDCD14945F0}"/>
    <cellStyle name="40% - Énfasis2 6 2_37. RESULTADO NEGOCIOS YOY" xfId="26147" xr:uid="{BC795395-7FC6-4310-9097-87DBECC01404}"/>
    <cellStyle name="40% - Énfasis2 6 3" xfId="26148" xr:uid="{FD7FBE31-97D7-4819-9C6B-9FEA33698F42}"/>
    <cellStyle name="40% - Énfasis2 6 3 2" xfId="26149" xr:uid="{1DA7120F-78A7-4F2E-B03E-F81432BCE38C}"/>
    <cellStyle name="40% - Énfasis2 6 3 2 2" xfId="26150" xr:uid="{5E23B1D3-3DED-436F-8C5A-7D7D398F9400}"/>
    <cellStyle name="40% - Énfasis2 6 3 2 2 2" xfId="26151" xr:uid="{71E9B3AA-6F85-474D-BA0D-200288FD5ABE}"/>
    <cellStyle name="40% - Énfasis2 6 3 2 2 2 2" xfId="26152" xr:uid="{079EB7B7-6B87-4A31-834D-152B35C3774D}"/>
    <cellStyle name="40% - Énfasis2 6 3 2 2 2 2 2" xfId="26153" xr:uid="{9867BD5D-E87A-408B-9078-4C231A9C3BE0}"/>
    <cellStyle name="40% - Énfasis2 6 3 2 2 2 3" xfId="26154" xr:uid="{98103ADC-40BF-4DE7-BD12-5DD70985D815}"/>
    <cellStyle name="40% - Énfasis2 6 3 2 2 3" xfId="26155" xr:uid="{C4F9A92F-CB3B-4147-B934-6129D90FC09E}"/>
    <cellStyle name="40% - Énfasis2 6 3 2 2 3 2" xfId="26156" xr:uid="{57214043-4D44-4363-971F-172DA3BB00C5}"/>
    <cellStyle name="40% - Énfasis2 6 3 2 2 4" xfId="26157" xr:uid="{FAFAB33E-47B5-46D1-B695-DF32FE6DA3FC}"/>
    <cellStyle name="40% - Énfasis2 6 3 2 3" xfId="26158" xr:uid="{B4A8E7FC-9D66-49D0-9D8B-8028A14A730E}"/>
    <cellStyle name="40% - Énfasis2 6 3 2 3 2" xfId="26159" xr:uid="{F3A03AD6-8453-42A3-8CEE-7D0A4AE254DF}"/>
    <cellStyle name="40% - Énfasis2 6 3 2 3 2 2" xfId="26160" xr:uid="{D3A7C05F-D4EB-49B7-B035-8E200EF52696}"/>
    <cellStyle name="40% - Énfasis2 6 3 2 3 3" xfId="26161" xr:uid="{3423B8BE-92DD-4628-A776-EC76D12B6B7E}"/>
    <cellStyle name="40% - Énfasis2 6 3 2 4" xfId="26162" xr:uid="{4A86626F-F51A-4131-ACEB-E0DEDB278004}"/>
    <cellStyle name="40% - Énfasis2 6 3 2 4 2" xfId="26163" xr:uid="{F11E9E60-33E2-41E0-AC17-98F7DEE575CE}"/>
    <cellStyle name="40% - Énfasis2 6 3 2 5" xfId="26164" xr:uid="{05C0D7C3-46A1-425B-AF44-7DD266FDFD50}"/>
    <cellStyle name="40% - Énfasis2 6 3 3" xfId="26165" xr:uid="{F00F31F6-7EFC-4524-A998-F1CD092B106C}"/>
    <cellStyle name="40% - Énfasis2 6 3 3 2" xfId="26166" xr:uid="{CF4C4812-28D6-4E79-B59B-9DA22C2F42A4}"/>
    <cellStyle name="40% - Énfasis2 6 3 3 2 2" xfId="26167" xr:uid="{643E388C-BBF9-4651-B2BE-B5A25B39BA4D}"/>
    <cellStyle name="40% - Énfasis2 6 3 3 2 2 2" xfId="26168" xr:uid="{1FB7D638-6075-4EDA-8AEF-12677801484A}"/>
    <cellStyle name="40% - Énfasis2 6 3 3 2 3" xfId="26169" xr:uid="{A5D51E54-0890-4131-9A40-F4CFF0A25926}"/>
    <cellStyle name="40% - Énfasis2 6 3 3 3" xfId="26170" xr:uid="{A6CABC31-1742-40D5-9741-587C9EA57B06}"/>
    <cellStyle name="40% - Énfasis2 6 3 3 3 2" xfId="26171" xr:uid="{1846B67B-7395-4F9C-BCA9-202E40B17205}"/>
    <cellStyle name="40% - Énfasis2 6 3 3 4" xfId="26172" xr:uid="{AF756ABF-C27B-43E2-9318-705161B36106}"/>
    <cellStyle name="40% - Énfasis2 6 3 4" xfId="26173" xr:uid="{358525CE-D038-4D7D-9529-270A5DEA4319}"/>
    <cellStyle name="40% - Énfasis2 6 3 4 2" xfId="26174" xr:uid="{E0090AF0-56FF-42C1-91A5-0B4A6F5066AE}"/>
    <cellStyle name="40% - Énfasis2 6 3 4 2 2" xfId="26175" xr:uid="{EFDB7E54-3145-4719-85A5-E39C14937F54}"/>
    <cellStyle name="40% - Énfasis2 6 3 4 3" xfId="26176" xr:uid="{50D4B779-D29D-4567-B1A6-4E353C5B7433}"/>
    <cellStyle name="40% - Énfasis2 6 3 5" xfId="26177" xr:uid="{38F54399-9E8D-4728-999E-51CF8D82E074}"/>
    <cellStyle name="40% - Énfasis2 6 3 5 2" xfId="26178" xr:uid="{55F6E7C7-31A8-4FD5-9296-3F20E15FA12B}"/>
    <cellStyle name="40% - Énfasis2 6 3 6" xfId="26179" xr:uid="{A7412627-FA18-4E48-A533-75A666CEC028}"/>
    <cellStyle name="40% - Énfasis2 6 4" xfId="26180" xr:uid="{543572CA-2821-44DD-8D33-5F43C30FAA5D}"/>
    <cellStyle name="40% - Énfasis2 6 4 2" xfId="26181" xr:uid="{C703FE5D-3BF4-46FF-AD66-8619E16E1419}"/>
    <cellStyle name="40% - Énfasis2 6 4 2 2" xfId="26182" xr:uid="{BFCC529A-3BC5-4802-8B49-34733F441768}"/>
    <cellStyle name="40% - Énfasis2 6 4 2 2 2" xfId="26183" xr:uid="{B46071FC-ED24-4C17-BC96-4DCD3AFE6D6C}"/>
    <cellStyle name="40% - Énfasis2 6 4 2 2 2 2" xfId="26184" xr:uid="{C20B7944-8D62-41E4-AAD6-86506CD8FA0F}"/>
    <cellStyle name="40% - Énfasis2 6 4 2 2 3" xfId="26185" xr:uid="{77B95BF1-BBB6-4688-BD4B-C14C567619E5}"/>
    <cellStyle name="40% - Énfasis2 6 4 2 3" xfId="26186" xr:uid="{29D206F6-D3AD-42BE-BE5E-6516E7FD8FB5}"/>
    <cellStyle name="40% - Énfasis2 6 4 2 3 2" xfId="26187" xr:uid="{2BD19CAD-8C0E-474C-B433-3F0D30E0D1C5}"/>
    <cellStyle name="40% - Énfasis2 6 4 2 4" xfId="26188" xr:uid="{B44D8276-4B2F-43D0-B3F7-0806228EBC46}"/>
    <cellStyle name="40% - Énfasis2 6 4 3" xfId="26189" xr:uid="{CA66D509-06C3-4353-A1AC-A01341EECB99}"/>
    <cellStyle name="40% - Énfasis2 6 4 3 2" xfId="26190" xr:uid="{4DC8AEC8-8538-4739-AC48-AB3976488EBF}"/>
    <cellStyle name="40% - Énfasis2 6 4 3 2 2" xfId="26191" xr:uid="{F3EF9FEC-366F-494B-934F-9ED6A5571CC8}"/>
    <cellStyle name="40% - Énfasis2 6 4 3 3" xfId="26192" xr:uid="{7AFD3075-A838-41F4-9977-7497C12C8913}"/>
    <cellStyle name="40% - Énfasis2 6 4 4" xfId="26193" xr:uid="{524164E5-6120-4D08-9548-A5345A27C231}"/>
    <cellStyle name="40% - Énfasis2 6 4 4 2" xfId="26194" xr:uid="{D1EAAA87-7EA6-4A62-BC1C-3DAD748EDE5D}"/>
    <cellStyle name="40% - Énfasis2 6 4 5" xfId="26195" xr:uid="{E369085F-74CA-46FE-8C91-9DCBB05279AE}"/>
    <cellStyle name="40% - Énfasis2 6 5" xfId="26196" xr:uid="{FD86EFAC-3188-4207-94E8-066533BA1EA3}"/>
    <cellStyle name="40% - Énfasis2 6 5 2" xfId="26197" xr:uid="{1577E5E1-ADEE-4686-870D-045CFFFABA8C}"/>
    <cellStyle name="40% - Énfasis2 6 5 2 2" xfId="26198" xr:uid="{8AC2BFA0-E3EB-4BC3-9466-815145BC8AFA}"/>
    <cellStyle name="40% - Énfasis2 6 5 2 2 2" xfId="26199" xr:uid="{092E304A-F196-48A6-82C1-23E422C6CBB3}"/>
    <cellStyle name="40% - Énfasis2 6 5 2 3" xfId="26200" xr:uid="{5BBE6034-6865-46A1-A416-B619836B1D7D}"/>
    <cellStyle name="40% - Énfasis2 6 5 3" xfId="26201" xr:uid="{925A02D5-513A-431D-B5C3-9979ED842592}"/>
    <cellStyle name="40% - Énfasis2 6 5 3 2" xfId="26202" xr:uid="{6EFFA595-B163-4A30-9EE7-29FD0D4A089F}"/>
    <cellStyle name="40% - Énfasis2 6 5 4" xfId="26203" xr:uid="{6EBB97BA-227F-47D6-A772-28741D328585}"/>
    <cellStyle name="40% - Énfasis2 6 6" xfId="26204" xr:uid="{96C18985-C1AF-48EE-A3CA-2E976CF735A0}"/>
    <cellStyle name="40% - Énfasis2 6 6 2" xfId="26205" xr:uid="{AD6BC568-D739-40BF-8680-F9803699338A}"/>
    <cellStyle name="40% - Énfasis2 6 6 2 2" xfId="26206" xr:uid="{6F36AF7F-7CE3-4FB9-9B70-6973D5404C71}"/>
    <cellStyle name="40% - Énfasis2 6 6 3" xfId="26207" xr:uid="{D2297810-2D23-4DF1-B6F3-3A983AC5A8DF}"/>
    <cellStyle name="40% - Énfasis2 6 7" xfId="26208" xr:uid="{74797E7C-DB99-483E-8ED7-D84A0D4FFED3}"/>
    <cellStyle name="40% - Énfasis2 6 7 2" xfId="26209" xr:uid="{AD0C8B04-7DBE-44B3-B2C6-4C12A5F408EC}"/>
    <cellStyle name="40% - Énfasis2 6 8" xfId="26210" xr:uid="{8883A076-259C-456B-A182-8DFF69D2C4B0}"/>
    <cellStyle name="40% - Énfasis2 6 9" xfId="26211" xr:uid="{C7D01B2E-BAC5-4D6C-B61B-7D7E1D899D7F}"/>
    <cellStyle name="40% - Énfasis2 6_37. RESULTADO NEGOCIOS YOY" xfId="26212" xr:uid="{6DC5D50E-39C1-4CC8-8EE0-24055432FEEF}"/>
    <cellStyle name="40% - Énfasis2 7" xfId="26213" xr:uid="{7C5EC056-2311-4271-BF25-F3059A451CF0}"/>
    <cellStyle name="40% - Énfasis2 7 10" xfId="26214" xr:uid="{52156860-4E85-46A4-AB26-15D614A65F44}"/>
    <cellStyle name="40% - Énfasis2 7 11" xfId="26215" xr:uid="{0E704CB7-3C36-4801-90FC-3E8EF0B956B5}"/>
    <cellStyle name="40% - Énfasis2 7 12" xfId="26216" xr:uid="{584BD240-6B6F-417E-9CA7-7BCE04C27752}"/>
    <cellStyle name="40% - Énfasis2 7 2" xfId="26217" xr:uid="{0DD5DCCE-AA5E-4498-A2F4-370E028F73DC}"/>
    <cellStyle name="40% - Énfasis2 7 2 10" xfId="26218" xr:uid="{17A3D39D-8439-4E83-9908-8EC11478CB55}"/>
    <cellStyle name="40% - Énfasis2 7 2 11" xfId="26219" xr:uid="{718FE6A0-A4A3-4B03-A082-07ED5B2C5F87}"/>
    <cellStyle name="40% - Énfasis2 7 2 2" xfId="26220" xr:uid="{1E51E028-9CCA-44F6-94F3-8A419AD30675}"/>
    <cellStyle name="40% - Énfasis2 7 2 2 2" xfId="26221" xr:uid="{F29B2FF9-A626-42AD-8F54-6A1FBA6DB671}"/>
    <cellStyle name="40% - Énfasis2 7 2 2 2 2" xfId="26222" xr:uid="{DEDFF3B0-ADEB-4735-8B7A-B550D518EE4D}"/>
    <cellStyle name="40% - Énfasis2 7 2 2 2 2 2" xfId="26223" xr:uid="{2A75A10C-54BB-4BBC-BF97-7836903AE7E3}"/>
    <cellStyle name="40% - Énfasis2 7 2 2 2 2 2 2" xfId="26224" xr:uid="{40455D5F-EA9D-4B01-B18A-52FA45E69269}"/>
    <cellStyle name="40% - Énfasis2 7 2 2 2 2 2 2 2" xfId="26225" xr:uid="{45251D61-522F-43FB-8F68-695A5B8DE8C7}"/>
    <cellStyle name="40% - Énfasis2 7 2 2 2 2 2 3" xfId="26226" xr:uid="{3BD91084-99CA-4889-905F-B0BD8C7C6889}"/>
    <cellStyle name="40% - Énfasis2 7 2 2 2 2 3" xfId="26227" xr:uid="{2971C524-7B14-49A0-A13A-C17A14F035D4}"/>
    <cellStyle name="40% - Énfasis2 7 2 2 2 2 3 2" xfId="26228" xr:uid="{98D7698F-1123-4E2C-BE1E-2E8F5DEEC2DF}"/>
    <cellStyle name="40% - Énfasis2 7 2 2 2 2 4" xfId="26229" xr:uid="{20311235-1DDE-4AE2-91BF-2D6C846888F9}"/>
    <cellStyle name="40% - Énfasis2 7 2 2 2 3" xfId="26230" xr:uid="{98F71E48-DFE7-4A73-AB5F-389AC8C838F4}"/>
    <cellStyle name="40% - Énfasis2 7 2 2 2 3 2" xfId="26231" xr:uid="{6AB3AF3E-E60C-499B-A48C-8F6CDB2C09F6}"/>
    <cellStyle name="40% - Énfasis2 7 2 2 2 3 2 2" xfId="26232" xr:uid="{7B9B09E9-1B68-4E86-905A-6E3577D23316}"/>
    <cellStyle name="40% - Énfasis2 7 2 2 2 3 3" xfId="26233" xr:uid="{BBFD6D4C-372F-47F1-B28A-045AC826E91F}"/>
    <cellStyle name="40% - Énfasis2 7 2 2 2 4" xfId="26234" xr:uid="{29922B44-5A47-4ABC-BA4C-B961F38A825B}"/>
    <cellStyle name="40% - Énfasis2 7 2 2 2 4 2" xfId="26235" xr:uid="{AAA6679D-8F19-4235-B762-769BA3A29003}"/>
    <cellStyle name="40% - Énfasis2 7 2 2 2 5" xfId="26236" xr:uid="{95FCD9E1-A369-4415-91A7-456B55A3B429}"/>
    <cellStyle name="40% - Énfasis2 7 2 2 3" xfId="26237" xr:uid="{9772613C-0027-49FD-8427-A1F1F58C347B}"/>
    <cellStyle name="40% - Énfasis2 7 2 2 3 2" xfId="26238" xr:uid="{03D7389A-D843-482E-A1FA-4F4135891F92}"/>
    <cellStyle name="40% - Énfasis2 7 2 2 3 2 2" xfId="26239" xr:uid="{6D4487DB-BB19-44A8-8ABF-A17576DF9DBC}"/>
    <cellStyle name="40% - Énfasis2 7 2 2 3 2 2 2" xfId="26240" xr:uid="{2B5B3C35-2217-4A13-9B2C-2BC40CA2F5B0}"/>
    <cellStyle name="40% - Énfasis2 7 2 2 3 2 3" xfId="26241" xr:uid="{3A3BFA1D-2356-4C28-8D02-CA1E4C245BAB}"/>
    <cellStyle name="40% - Énfasis2 7 2 2 3 3" xfId="26242" xr:uid="{4C1E8190-93D6-4FA4-B68D-FAAB361E6723}"/>
    <cellStyle name="40% - Énfasis2 7 2 2 3 3 2" xfId="26243" xr:uid="{430BAF2A-B410-4436-A16C-177B9235C40D}"/>
    <cellStyle name="40% - Énfasis2 7 2 2 3 4" xfId="26244" xr:uid="{8C918CA3-CAD0-485F-8B9B-1BD20C6F9FA9}"/>
    <cellStyle name="40% - Énfasis2 7 2 2 4" xfId="26245" xr:uid="{00B29394-F989-4024-A0D3-F1C81C790A32}"/>
    <cellStyle name="40% - Énfasis2 7 2 2 4 2" xfId="26246" xr:uid="{C393C664-4841-4B6D-B548-0045A994ED0E}"/>
    <cellStyle name="40% - Énfasis2 7 2 2 4 2 2" xfId="26247" xr:uid="{81EF0267-4D35-4019-A3EA-9DF437309194}"/>
    <cellStyle name="40% - Énfasis2 7 2 2 4 3" xfId="26248" xr:uid="{CE6DD26A-8D25-4D8A-A9D1-87A1A7050E1C}"/>
    <cellStyle name="40% - Énfasis2 7 2 2 5" xfId="26249" xr:uid="{25A436D7-466A-4B74-920D-183BE52354D6}"/>
    <cellStyle name="40% - Énfasis2 7 2 2 5 2" xfId="26250" xr:uid="{30D2F833-C726-4186-BAA8-D87E6DB4FDE0}"/>
    <cellStyle name="40% - Énfasis2 7 2 2 6" xfId="26251" xr:uid="{1414253C-BEE2-4E42-9CA6-FEBAD1DFB2A5}"/>
    <cellStyle name="40% - Énfasis2 7 2 3" xfId="26252" xr:uid="{4E0332F4-2FCE-416E-8711-56E4AD838CB9}"/>
    <cellStyle name="40% - Énfasis2 7 2 3 2" xfId="26253" xr:uid="{C7EBBDE9-1EEF-439D-AFB2-C060EC2EDA2E}"/>
    <cellStyle name="40% - Énfasis2 7 2 3 2 2" xfId="26254" xr:uid="{48A34D87-F285-4DF0-BC4E-EA0428C6A965}"/>
    <cellStyle name="40% - Énfasis2 7 2 3 2 2 2" xfId="26255" xr:uid="{C8FD6E18-A1A4-4636-B45F-7FCDDFA1D5DC}"/>
    <cellStyle name="40% - Énfasis2 7 2 3 2 2 2 2" xfId="26256" xr:uid="{7CD36D78-154D-46E8-87C3-55B06CC0883F}"/>
    <cellStyle name="40% - Énfasis2 7 2 3 2 2 3" xfId="26257" xr:uid="{4D26DE93-835D-40D1-8994-AB46A2A26AB4}"/>
    <cellStyle name="40% - Énfasis2 7 2 3 2 3" xfId="26258" xr:uid="{908EB473-B722-40C2-BF97-FC12960278C3}"/>
    <cellStyle name="40% - Énfasis2 7 2 3 2 3 2" xfId="26259" xr:uid="{C4A1513A-CBBD-4BF9-86CF-3423E8750257}"/>
    <cellStyle name="40% - Énfasis2 7 2 3 2 4" xfId="26260" xr:uid="{D20E4B99-00C9-4F38-9995-5EE5AA6DE5EE}"/>
    <cellStyle name="40% - Énfasis2 7 2 3 3" xfId="26261" xr:uid="{00B28190-1E61-401E-87F0-241BA6E59AA7}"/>
    <cellStyle name="40% - Énfasis2 7 2 3 3 2" xfId="26262" xr:uid="{ABA80FAE-C996-462E-87A2-A91EC9863690}"/>
    <cellStyle name="40% - Énfasis2 7 2 3 3 2 2" xfId="26263" xr:uid="{CF20D29D-9A8B-4B27-9080-69760398A669}"/>
    <cellStyle name="40% - Énfasis2 7 2 3 3 3" xfId="26264" xr:uid="{B3CBE0ED-666B-4A69-B8E1-34ED49B7E383}"/>
    <cellStyle name="40% - Énfasis2 7 2 3 4" xfId="26265" xr:uid="{F33B266D-2CC7-4F24-958C-065B212622AA}"/>
    <cellStyle name="40% - Énfasis2 7 2 3 4 2" xfId="26266" xr:uid="{0A30FDD6-9A81-481A-A211-A53EB28C7482}"/>
    <cellStyle name="40% - Énfasis2 7 2 3 5" xfId="26267" xr:uid="{37F38649-9E53-4696-83BD-97E5CB903DF9}"/>
    <cellStyle name="40% - Énfasis2 7 2 4" xfId="26268" xr:uid="{00AACC68-4A52-4595-83AB-293D08BDD45F}"/>
    <cellStyle name="40% - Énfasis2 7 2 4 2" xfId="26269" xr:uid="{8B3597FB-6551-4533-8F77-AF5D5FAE96B4}"/>
    <cellStyle name="40% - Énfasis2 7 2 4 2 2" xfId="26270" xr:uid="{605812E5-3135-49DF-808E-935494EDF76E}"/>
    <cellStyle name="40% - Énfasis2 7 2 4 2 2 2" xfId="26271" xr:uid="{AEB4D961-DB6B-472C-BF88-36611412B895}"/>
    <cellStyle name="40% - Énfasis2 7 2 4 2 3" xfId="26272" xr:uid="{78A5B063-B4C9-404C-AEF6-C7CFC11C12FD}"/>
    <cellStyle name="40% - Énfasis2 7 2 4 3" xfId="26273" xr:uid="{4CA57533-29CC-4383-83EF-1A7460985C4F}"/>
    <cellStyle name="40% - Énfasis2 7 2 4 3 2" xfId="26274" xr:uid="{B8208A1F-E17D-4514-9913-933F1DC3D2D8}"/>
    <cellStyle name="40% - Énfasis2 7 2 4 4" xfId="26275" xr:uid="{63D4A1C3-CF97-4363-A34A-EA19EB47A77B}"/>
    <cellStyle name="40% - Énfasis2 7 2 5" xfId="26276" xr:uid="{2CC5E573-358B-4104-BE4D-8C9879A587D5}"/>
    <cellStyle name="40% - Énfasis2 7 2 5 2" xfId="26277" xr:uid="{41804344-B483-4A75-A960-0C567F40CFD8}"/>
    <cellStyle name="40% - Énfasis2 7 2 5 2 2" xfId="26278" xr:uid="{429E8D9A-F200-489F-82B1-D7315E07F338}"/>
    <cellStyle name="40% - Énfasis2 7 2 5 3" xfId="26279" xr:uid="{703DBA0C-8514-4896-A31B-C310B047F066}"/>
    <cellStyle name="40% - Énfasis2 7 2 6" xfId="26280" xr:uid="{A33718B3-AEEA-4A77-88DC-2B1889D129E7}"/>
    <cellStyle name="40% - Énfasis2 7 2 6 2" xfId="26281" xr:uid="{D28A6B8E-0784-4CCE-B115-9E44A19ED66C}"/>
    <cellStyle name="40% - Énfasis2 7 2 7" xfId="26282" xr:uid="{E4B2F21F-8864-4796-BA0B-E699BE0E5C90}"/>
    <cellStyle name="40% - Énfasis2 7 2 8" xfId="26283" xr:uid="{D754E0AB-FCA0-4FF2-9715-A1D254D459BE}"/>
    <cellStyle name="40% - Énfasis2 7 2 9" xfId="26284" xr:uid="{626EDAE1-0607-4E07-829A-3CC4E46BF8B2}"/>
    <cellStyle name="40% - Énfasis2 7 2_37. RESULTADO NEGOCIOS YOY" xfId="26285" xr:uid="{04BEB5D7-4914-427D-AB54-E26A6D40504B}"/>
    <cellStyle name="40% - Énfasis2 7 3" xfId="26286" xr:uid="{38322CA3-581B-4681-A46F-DE92B8ED1EA0}"/>
    <cellStyle name="40% - Énfasis2 7 3 2" xfId="26287" xr:uid="{945103A7-D16A-4953-9999-A79448E0F52F}"/>
    <cellStyle name="40% - Énfasis2 7 3 2 2" xfId="26288" xr:uid="{457083ED-F5E2-4CF6-933B-34CAB20CE702}"/>
    <cellStyle name="40% - Énfasis2 7 3 2 2 2" xfId="26289" xr:uid="{A06EDE9D-B75C-43E4-B1C4-EEC7BBC1D175}"/>
    <cellStyle name="40% - Énfasis2 7 3 2 2 2 2" xfId="26290" xr:uid="{266CE051-EDF2-4421-BC39-AFEFA0EF4BF0}"/>
    <cellStyle name="40% - Énfasis2 7 3 2 2 2 2 2" xfId="26291" xr:uid="{7D17F6F2-2529-4CA0-A3E3-AF3BA31A18F2}"/>
    <cellStyle name="40% - Énfasis2 7 3 2 2 2 3" xfId="26292" xr:uid="{19B65543-2E0B-4107-8E03-207099C33A6E}"/>
    <cellStyle name="40% - Énfasis2 7 3 2 2 3" xfId="26293" xr:uid="{46E3CB56-82F1-4448-8819-FFA87680D97A}"/>
    <cellStyle name="40% - Énfasis2 7 3 2 2 3 2" xfId="26294" xr:uid="{7648A539-3C77-46C1-B3D2-CD1A72682802}"/>
    <cellStyle name="40% - Énfasis2 7 3 2 2 4" xfId="26295" xr:uid="{DF466F1C-F12D-406C-8AAB-B03148147A3D}"/>
    <cellStyle name="40% - Énfasis2 7 3 2 3" xfId="26296" xr:uid="{C9366829-4286-41CC-A661-63C4A0C71922}"/>
    <cellStyle name="40% - Énfasis2 7 3 2 3 2" xfId="26297" xr:uid="{61D7A61D-E28C-456F-90A0-3C2E2E75D04B}"/>
    <cellStyle name="40% - Énfasis2 7 3 2 3 2 2" xfId="26298" xr:uid="{0D0607DD-B665-47E8-B830-F604F5329C89}"/>
    <cellStyle name="40% - Énfasis2 7 3 2 3 3" xfId="26299" xr:uid="{CE21C299-91F7-4996-AF8E-1451B8B4D7F3}"/>
    <cellStyle name="40% - Énfasis2 7 3 2 4" xfId="26300" xr:uid="{543A29BB-4450-458A-81F5-10F82B9DFA55}"/>
    <cellStyle name="40% - Énfasis2 7 3 2 4 2" xfId="26301" xr:uid="{6249C3DD-D9CC-45A2-BB4C-45CA848B963E}"/>
    <cellStyle name="40% - Énfasis2 7 3 2 5" xfId="26302" xr:uid="{952CEAA6-91C2-400F-8BC3-F1244192E4B9}"/>
    <cellStyle name="40% - Énfasis2 7 3 3" xfId="26303" xr:uid="{18928D84-005F-4193-B590-40828A9A7ACA}"/>
    <cellStyle name="40% - Énfasis2 7 3 3 2" xfId="26304" xr:uid="{E3FE1B17-9DDD-4C03-A94B-179BF4417F93}"/>
    <cellStyle name="40% - Énfasis2 7 3 3 2 2" xfId="26305" xr:uid="{564358A7-9002-41A9-B617-E37CC0AEC54B}"/>
    <cellStyle name="40% - Énfasis2 7 3 3 2 2 2" xfId="26306" xr:uid="{9B1E5515-35FD-46F4-BF5A-0E03DF3D084C}"/>
    <cellStyle name="40% - Énfasis2 7 3 3 2 3" xfId="26307" xr:uid="{5B85FA98-9C10-4B3F-8B0B-02F8AA361AB5}"/>
    <cellStyle name="40% - Énfasis2 7 3 3 3" xfId="26308" xr:uid="{8F9EEC68-0865-4BF9-9776-36AFF9254439}"/>
    <cellStyle name="40% - Énfasis2 7 3 3 3 2" xfId="26309" xr:uid="{2E8E8B4D-5C52-424E-AAB7-2F02FB8D4DDF}"/>
    <cellStyle name="40% - Énfasis2 7 3 3 4" xfId="26310" xr:uid="{DB7BA2FC-833B-4519-9B8C-F6A73FD3E6BC}"/>
    <cellStyle name="40% - Énfasis2 7 3 4" xfId="26311" xr:uid="{34B39CFD-AD13-46CE-9BD6-7B5CFA8F4AE4}"/>
    <cellStyle name="40% - Énfasis2 7 3 4 2" xfId="26312" xr:uid="{F8784D0F-98E4-41C2-A8B3-FED47C4ED9CB}"/>
    <cellStyle name="40% - Énfasis2 7 3 4 2 2" xfId="26313" xr:uid="{33A2D480-4C45-4338-BF9A-72D58C3A0D46}"/>
    <cellStyle name="40% - Énfasis2 7 3 4 3" xfId="26314" xr:uid="{C807997B-9036-4BAC-8710-6F3171AD8284}"/>
    <cellStyle name="40% - Énfasis2 7 3 5" xfId="26315" xr:uid="{2767B07D-5BF4-46C5-92DE-BB5CF1D10FE5}"/>
    <cellStyle name="40% - Énfasis2 7 3 5 2" xfId="26316" xr:uid="{5655CD86-6FD4-4CE0-9875-C5983FFBF5D2}"/>
    <cellStyle name="40% - Énfasis2 7 3 6" xfId="26317" xr:uid="{DC00534F-752B-4310-80A8-E52A88ECB455}"/>
    <cellStyle name="40% - Énfasis2 7 4" xfId="26318" xr:uid="{559A7A38-D380-4837-A8CC-CA0E80FAEB45}"/>
    <cellStyle name="40% - Énfasis2 7 4 2" xfId="26319" xr:uid="{BB77DAA3-3B0D-4DD5-8DC3-F7B831B9FEED}"/>
    <cellStyle name="40% - Énfasis2 7 4 2 2" xfId="26320" xr:uid="{7A350869-005E-4567-8F56-84F5A522B754}"/>
    <cellStyle name="40% - Énfasis2 7 4 2 2 2" xfId="26321" xr:uid="{DBCFF19E-3040-4227-84A5-3E6DFDA1646B}"/>
    <cellStyle name="40% - Énfasis2 7 4 2 2 2 2" xfId="26322" xr:uid="{1D3FBBED-13F8-4B9A-A836-2CFD34CD0A6E}"/>
    <cellStyle name="40% - Énfasis2 7 4 2 2 3" xfId="26323" xr:uid="{615ED78C-ECB2-4567-89B3-C1BD36674582}"/>
    <cellStyle name="40% - Énfasis2 7 4 2 3" xfId="26324" xr:uid="{E2E3FF9C-EF27-458B-AEC9-AE5BAFE927A5}"/>
    <cellStyle name="40% - Énfasis2 7 4 2 3 2" xfId="26325" xr:uid="{F1ED68D3-C0CF-4E4D-886B-7D69DC709DD3}"/>
    <cellStyle name="40% - Énfasis2 7 4 2 4" xfId="26326" xr:uid="{59AC3656-012B-4989-98B4-55993A84EE41}"/>
    <cellStyle name="40% - Énfasis2 7 4 3" xfId="26327" xr:uid="{18FCA3D5-9CA8-4D33-ACC2-7FAED58C4239}"/>
    <cellStyle name="40% - Énfasis2 7 4 3 2" xfId="26328" xr:uid="{62B6DEB2-C873-4139-A22E-AECA63D80562}"/>
    <cellStyle name="40% - Énfasis2 7 4 3 2 2" xfId="26329" xr:uid="{FACD3B65-EB08-4E08-9E21-2F17AB2BE2A7}"/>
    <cellStyle name="40% - Énfasis2 7 4 3 3" xfId="26330" xr:uid="{79A0ABD4-83B8-4B64-8C6B-AC0F4D9AB8D1}"/>
    <cellStyle name="40% - Énfasis2 7 4 4" xfId="26331" xr:uid="{D30D0CC0-91F2-4AC9-8BE7-647AE672C45A}"/>
    <cellStyle name="40% - Énfasis2 7 4 4 2" xfId="26332" xr:uid="{54247AB8-C71C-462F-8335-8FBB1365713C}"/>
    <cellStyle name="40% - Énfasis2 7 4 5" xfId="26333" xr:uid="{95EAEC38-87D9-4FDE-959A-CBECA9E097B6}"/>
    <cellStyle name="40% - Énfasis2 7 5" xfId="26334" xr:uid="{4DDBF3D0-5A69-428E-ADB2-40F0ACB5EC60}"/>
    <cellStyle name="40% - Énfasis2 7 5 2" xfId="26335" xr:uid="{92A9DC89-1426-4424-9E47-3E2151F6AC00}"/>
    <cellStyle name="40% - Énfasis2 7 5 2 2" xfId="26336" xr:uid="{BC244BD6-8BD6-4749-A1B3-D0B43866785D}"/>
    <cellStyle name="40% - Énfasis2 7 5 2 2 2" xfId="26337" xr:uid="{66AD6DB5-AD6B-4B1F-B408-B840F736DE73}"/>
    <cellStyle name="40% - Énfasis2 7 5 2 3" xfId="26338" xr:uid="{01D40A98-3516-419F-A063-D41359C4899C}"/>
    <cellStyle name="40% - Énfasis2 7 5 3" xfId="26339" xr:uid="{5AFAD209-2399-45C2-9DFF-AB3B030680D7}"/>
    <cellStyle name="40% - Énfasis2 7 5 3 2" xfId="26340" xr:uid="{FF25C9E7-8B54-415A-9CA2-E0087A9E041F}"/>
    <cellStyle name="40% - Énfasis2 7 5 4" xfId="26341" xr:uid="{FE78195A-21B5-432F-A95B-E74DCC408887}"/>
    <cellStyle name="40% - Énfasis2 7 6" xfId="26342" xr:uid="{5064E639-E09A-4E60-9F00-B01EED65E6E8}"/>
    <cellStyle name="40% - Énfasis2 7 6 2" xfId="26343" xr:uid="{E22C19CA-0373-4B90-BB65-8E01E29830A6}"/>
    <cellStyle name="40% - Énfasis2 7 6 2 2" xfId="26344" xr:uid="{CFBE4A5F-AFB0-4138-98D1-A0D50CF421F7}"/>
    <cellStyle name="40% - Énfasis2 7 6 3" xfId="26345" xr:uid="{A233B08A-2843-40E0-861A-217ED033F851}"/>
    <cellStyle name="40% - Énfasis2 7 7" xfId="26346" xr:uid="{ACD6A3CE-3F2C-48EB-89A1-37F45D9A039F}"/>
    <cellStyle name="40% - Énfasis2 7 7 2" xfId="26347" xr:uid="{3BACACA9-5CBA-41C5-9761-DE886A44B6EE}"/>
    <cellStyle name="40% - Énfasis2 7 8" xfId="26348" xr:uid="{E239ADA9-E12B-407B-9236-B51D57C4A0E3}"/>
    <cellStyle name="40% - Énfasis2 7 9" xfId="26349" xr:uid="{B42A15EF-0BE7-4AE0-A5FD-60A45076FA30}"/>
    <cellStyle name="40% - Énfasis2 7_37. RESULTADO NEGOCIOS YOY" xfId="26350" xr:uid="{895BEAD5-34BC-4361-ADA7-EE010A10740E}"/>
    <cellStyle name="40% - Énfasis2 8" xfId="26351" xr:uid="{5CE070D8-5C7C-426D-B77E-00169E5F4295}"/>
    <cellStyle name="40% - Énfasis2 8 10" xfId="26352" xr:uid="{D9C36DBA-8D61-410C-8A33-4A7E50FBC2C0}"/>
    <cellStyle name="40% - Énfasis2 8 11" xfId="26353" xr:uid="{FB7D6F8E-B545-45A3-952A-114806B19E80}"/>
    <cellStyle name="40% - Énfasis2 8 12" xfId="26354" xr:uid="{12516EC0-DE48-41CF-8675-D836F251DB25}"/>
    <cellStyle name="40% - Énfasis2 8 2" xfId="26355" xr:uid="{528E1744-CE3A-4674-940D-DBA6A8102309}"/>
    <cellStyle name="40% - Énfasis2 8 2 10" xfId="26356" xr:uid="{868B4916-CF37-410B-ACFA-0F1C6F72422C}"/>
    <cellStyle name="40% - Énfasis2 8 2 11" xfId="26357" xr:uid="{69E1C7B1-909A-40B9-854D-693E55A48A0B}"/>
    <cellStyle name="40% - Énfasis2 8 2 2" xfId="26358" xr:uid="{6A810125-BD15-4D0E-AF2B-1581DA6AC9F6}"/>
    <cellStyle name="40% - Énfasis2 8 2 2 2" xfId="26359" xr:uid="{2530B614-BBD3-45E5-887B-7B243CD4A59C}"/>
    <cellStyle name="40% - Énfasis2 8 2 2 2 2" xfId="26360" xr:uid="{A16A0000-8F1D-46DF-9E31-010F029D8513}"/>
    <cellStyle name="40% - Énfasis2 8 2 2 2 2 2" xfId="26361" xr:uid="{5ACB41FA-A8BD-4876-BAC0-3A627ED1D2F3}"/>
    <cellStyle name="40% - Énfasis2 8 2 2 2 2 2 2" xfId="26362" xr:uid="{B2151220-904C-426D-B65C-F1ACA770BC0B}"/>
    <cellStyle name="40% - Énfasis2 8 2 2 2 2 2 2 2" xfId="26363" xr:uid="{FBF8AD84-11C9-4EBF-97A2-61D4BDF3322B}"/>
    <cellStyle name="40% - Énfasis2 8 2 2 2 2 2 3" xfId="26364" xr:uid="{A691123D-34FE-4D8E-9244-16CE29C2F602}"/>
    <cellStyle name="40% - Énfasis2 8 2 2 2 2 3" xfId="26365" xr:uid="{B9668356-DDEB-4CAA-9850-9179BE9B8244}"/>
    <cellStyle name="40% - Énfasis2 8 2 2 2 2 3 2" xfId="26366" xr:uid="{2E2A8953-DB4D-4A8D-8894-8509A7012C73}"/>
    <cellStyle name="40% - Énfasis2 8 2 2 2 2 4" xfId="26367" xr:uid="{C6E2A808-659B-4741-B542-B0AA4007C0CF}"/>
    <cellStyle name="40% - Énfasis2 8 2 2 2 3" xfId="26368" xr:uid="{130099EC-F5A4-4397-ADAF-55F0DAD11CF2}"/>
    <cellStyle name="40% - Énfasis2 8 2 2 2 3 2" xfId="26369" xr:uid="{3D3278A0-4652-47A5-BEE4-D58CA623A91A}"/>
    <cellStyle name="40% - Énfasis2 8 2 2 2 3 2 2" xfId="26370" xr:uid="{97F7DFE8-CBED-4A3D-BF3A-A677A9A93171}"/>
    <cellStyle name="40% - Énfasis2 8 2 2 2 3 3" xfId="26371" xr:uid="{651EA593-7BB3-4D7F-B5BE-DF90340DC824}"/>
    <cellStyle name="40% - Énfasis2 8 2 2 2 4" xfId="26372" xr:uid="{9E990A87-F061-4B0C-AF5B-6DE057C77055}"/>
    <cellStyle name="40% - Énfasis2 8 2 2 2 4 2" xfId="26373" xr:uid="{92F0646D-1B47-4EA6-B29F-D8B56E1A2D9D}"/>
    <cellStyle name="40% - Énfasis2 8 2 2 2 5" xfId="26374" xr:uid="{BD170C32-1A31-4D45-9711-B1C7AE526040}"/>
    <cellStyle name="40% - Énfasis2 8 2 2 3" xfId="26375" xr:uid="{2348E8F9-BA1E-486D-9912-2A3110179C5F}"/>
    <cellStyle name="40% - Énfasis2 8 2 2 3 2" xfId="26376" xr:uid="{90F54FA0-27CE-45EF-BF7B-AEAB751A02C8}"/>
    <cellStyle name="40% - Énfasis2 8 2 2 3 2 2" xfId="26377" xr:uid="{6BE28468-2C80-4091-A13E-E9414619B8EF}"/>
    <cellStyle name="40% - Énfasis2 8 2 2 3 2 2 2" xfId="26378" xr:uid="{DD78EAAC-6C89-4ABD-AF5E-AC1D3B9343BD}"/>
    <cellStyle name="40% - Énfasis2 8 2 2 3 2 3" xfId="26379" xr:uid="{19B4293C-62ED-4C6D-926F-BCD30C6AC56A}"/>
    <cellStyle name="40% - Énfasis2 8 2 2 3 3" xfId="26380" xr:uid="{08FF13B5-2521-4A30-B073-A6583D243D55}"/>
    <cellStyle name="40% - Énfasis2 8 2 2 3 3 2" xfId="26381" xr:uid="{87E97894-FDAB-4B8A-BAB3-503B0E538F0E}"/>
    <cellStyle name="40% - Énfasis2 8 2 2 3 4" xfId="26382" xr:uid="{D623AFA7-FF5E-4B01-9997-27369C024BBE}"/>
    <cellStyle name="40% - Énfasis2 8 2 2 4" xfId="26383" xr:uid="{105847B0-39E0-4719-8B8F-9BDC9CD4BBBE}"/>
    <cellStyle name="40% - Énfasis2 8 2 2 4 2" xfId="26384" xr:uid="{A1F51395-4750-4018-BA6C-DC175D71F2B3}"/>
    <cellStyle name="40% - Énfasis2 8 2 2 4 2 2" xfId="26385" xr:uid="{E56064C2-B00F-4A3C-9ED8-8BD740A4D584}"/>
    <cellStyle name="40% - Énfasis2 8 2 2 4 3" xfId="26386" xr:uid="{C2D0244D-0800-4E3B-9E9C-F0C01D0476AD}"/>
    <cellStyle name="40% - Énfasis2 8 2 2 5" xfId="26387" xr:uid="{8E30431E-337E-468E-9842-ECB51D28254A}"/>
    <cellStyle name="40% - Énfasis2 8 2 2 5 2" xfId="26388" xr:uid="{21FDD69E-3765-4B92-B792-9CEE37D2D78B}"/>
    <cellStyle name="40% - Énfasis2 8 2 2 6" xfId="26389" xr:uid="{CE353422-8F24-48CE-9C94-420D6A283F57}"/>
    <cellStyle name="40% - Énfasis2 8 2 3" xfId="26390" xr:uid="{202FCB82-CF33-4DA5-A128-4DEBF3531B14}"/>
    <cellStyle name="40% - Énfasis2 8 2 3 2" xfId="26391" xr:uid="{91CBB90D-7165-4E41-BE15-B9CFED7A2AA6}"/>
    <cellStyle name="40% - Énfasis2 8 2 3 2 2" xfId="26392" xr:uid="{FC29A266-B916-46F0-91C5-B8B717FC3026}"/>
    <cellStyle name="40% - Énfasis2 8 2 3 2 2 2" xfId="26393" xr:uid="{D64871D1-CCD5-4907-AC82-59CE76E2B6A8}"/>
    <cellStyle name="40% - Énfasis2 8 2 3 2 2 2 2" xfId="26394" xr:uid="{32E86719-2C4D-4E9C-9ED4-E7F7B0339109}"/>
    <cellStyle name="40% - Énfasis2 8 2 3 2 2 3" xfId="26395" xr:uid="{9F9BFF00-BBDD-4FC9-B1C1-ECD31B00F515}"/>
    <cellStyle name="40% - Énfasis2 8 2 3 2 3" xfId="26396" xr:uid="{FD142AFC-33C5-497E-A86D-CAD1DF4A9835}"/>
    <cellStyle name="40% - Énfasis2 8 2 3 2 3 2" xfId="26397" xr:uid="{F3227D63-A715-4C39-9946-390BD6469056}"/>
    <cellStyle name="40% - Énfasis2 8 2 3 2 4" xfId="26398" xr:uid="{BB57DC5A-3ACC-41D1-A31B-E982F8A54652}"/>
    <cellStyle name="40% - Énfasis2 8 2 3 3" xfId="26399" xr:uid="{A55772FB-C3A3-4805-9C2F-1936D872C565}"/>
    <cellStyle name="40% - Énfasis2 8 2 3 3 2" xfId="26400" xr:uid="{74687773-43FE-4CDB-AAF1-67B0433C982D}"/>
    <cellStyle name="40% - Énfasis2 8 2 3 3 2 2" xfId="26401" xr:uid="{72133800-E572-4B6B-B9F8-FC258CE8B482}"/>
    <cellStyle name="40% - Énfasis2 8 2 3 3 3" xfId="26402" xr:uid="{E6686E7D-D70D-4DE4-B50C-07AB81DE0DB1}"/>
    <cellStyle name="40% - Énfasis2 8 2 3 4" xfId="26403" xr:uid="{FC1466E0-5819-4BAF-B496-56F467BE61BE}"/>
    <cellStyle name="40% - Énfasis2 8 2 3 4 2" xfId="26404" xr:uid="{8ECF80D5-CA62-4B31-9241-08BF5D991584}"/>
    <cellStyle name="40% - Énfasis2 8 2 3 5" xfId="26405" xr:uid="{399B0C87-7030-4E20-B840-052FDE5057B9}"/>
    <cellStyle name="40% - Énfasis2 8 2 4" xfId="26406" xr:uid="{4DF1144D-B191-4B43-9A1F-5B27C645B2E0}"/>
    <cellStyle name="40% - Énfasis2 8 2 4 2" xfId="26407" xr:uid="{6976D827-0570-4F70-B851-1DBC90536205}"/>
    <cellStyle name="40% - Énfasis2 8 2 4 2 2" xfId="26408" xr:uid="{F4AA70DD-FE37-4B21-B564-7A8D58CA869C}"/>
    <cellStyle name="40% - Énfasis2 8 2 4 2 2 2" xfId="26409" xr:uid="{D5B4BEBF-5589-4B03-B723-882D3ADC05A2}"/>
    <cellStyle name="40% - Énfasis2 8 2 4 2 3" xfId="26410" xr:uid="{8855670A-C263-4732-99DD-F0868BA8A921}"/>
    <cellStyle name="40% - Énfasis2 8 2 4 3" xfId="26411" xr:uid="{986D1E99-F691-46C9-B7DA-50E2ECB6ED9F}"/>
    <cellStyle name="40% - Énfasis2 8 2 4 3 2" xfId="26412" xr:uid="{A9A817C5-9875-4062-AC69-4A1388D504CD}"/>
    <cellStyle name="40% - Énfasis2 8 2 4 4" xfId="26413" xr:uid="{79F262C1-87E4-4C65-AB4C-D3E3BD64DCBD}"/>
    <cellStyle name="40% - Énfasis2 8 2 5" xfId="26414" xr:uid="{7D020C63-53D2-4FC3-9847-1D0958B1F71E}"/>
    <cellStyle name="40% - Énfasis2 8 2 5 2" xfId="26415" xr:uid="{189B153C-EB70-4121-B0FA-F8A655A7455F}"/>
    <cellStyle name="40% - Énfasis2 8 2 5 2 2" xfId="26416" xr:uid="{3FE50FD6-D233-4F68-B01D-B0ED496B67A7}"/>
    <cellStyle name="40% - Énfasis2 8 2 5 3" xfId="26417" xr:uid="{5ADB5506-901C-465D-B12C-541DA9C947A8}"/>
    <cellStyle name="40% - Énfasis2 8 2 6" xfId="26418" xr:uid="{AA133521-0CBB-4550-8700-AE3C90280886}"/>
    <cellStyle name="40% - Énfasis2 8 2 6 2" xfId="26419" xr:uid="{2D949E5C-EAD8-4D66-8944-ECBD35A307D6}"/>
    <cellStyle name="40% - Énfasis2 8 2 7" xfId="26420" xr:uid="{36C9F8D3-F6A1-4C02-B972-8E928E24D8C5}"/>
    <cellStyle name="40% - Énfasis2 8 2 8" xfId="26421" xr:uid="{4FFC51D0-8B5E-4484-8EC4-D5BE6EF340FB}"/>
    <cellStyle name="40% - Énfasis2 8 2 9" xfId="26422" xr:uid="{B47444CA-7DEB-4188-9BC3-C6EA5A8D8602}"/>
    <cellStyle name="40% - Énfasis2 8 2_37. RESULTADO NEGOCIOS YOY" xfId="26423" xr:uid="{8239B231-507A-423D-8185-0379E6321CA7}"/>
    <cellStyle name="40% - Énfasis2 8 3" xfId="26424" xr:uid="{3324805D-6AC5-4882-8E58-C1D40A9E7994}"/>
    <cellStyle name="40% - Énfasis2 8 3 2" xfId="26425" xr:uid="{9FCC31D5-3C3F-433B-83EE-6E0EC52FEE52}"/>
    <cellStyle name="40% - Énfasis2 8 3 2 2" xfId="26426" xr:uid="{90679F16-41EE-49F2-92F2-99CE82F785E8}"/>
    <cellStyle name="40% - Énfasis2 8 3 2 2 2" xfId="26427" xr:uid="{3B041450-52FF-42D3-95CE-E965C4AFB96E}"/>
    <cellStyle name="40% - Énfasis2 8 3 2 2 2 2" xfId="26428" xr:uid="{53639C21-91DB-4576-9892-350AF41FFBE5}"/>
    <cellStyle name="40% - Énfasis2 8 3 2 2 2 2 2" xfId="26429" xr:uid="{20259CC8-1CDD-44F5-80D2-747946CE566F}"/>
    <cellStyle name="40% - Énfasis2 8 3 2 2 2 3" xfId="26430" xr:uid="{0B8B2FA3-68A4-4C96-BAAA-508BCF775AEA}"/>
    <cellStyle name="40% - Énfasis2 8 3 2 2 3" xfId="26431" xr:uid="{E82DBCAB-A107-4915-BD93-9AA361076E65}"/>
    <cellStyle name="40% - Énfasis2 8 3 2 2 3 2" xfId="26432" xr:uid="{B704A0BC-D86E-43AF-A941-3016CA7DACD5}"/>
    <cellStyle name="40% - Énfasis2 8 3 2 2 4" xfId="26433" xr:uid="{D7E4246D-43DC-452D-88F4-D483A8178EE5}"/>
    <cellStyle name="40% - Énfasis2 8 3 2 3" xfId="26434" xr:uid="{B592C784-F5BD-45AF-8E97-F9F93E44F31D}"/>
    <cellStyle name="40% - Énfasis2 8 3 2 3 2" xfId="26435" xr:uid="{B7D86206-0A95-4A63-AE90-E19CAC2027F1}"/>
    <cellStyle name="40% - Énfasis2 8 3 2 3 2 2" xfId="26436" xr:uid="{1A63303D-4D7A-42FC-94BC-9F40966FF1FD}"/>
    <cellStyle name="40% - Énfasis2 8 3 2 3 3" xfId="26437" xr:uid="{04CF7E0C-0CFA-4B75-887C-315201C3AA15}"/>
    <cellStyle name="40% - Énfasis2 8 3 2 4" xfId="26438" xr:uid="{5B5CFBA5-C6C9-4F33-89AE-3130409E8E88}"/>
    <cellStyle name="40% - Énfasis2 8 3 2 4 2" xfId="26439" xr:uid="{684A7D91-8627-4282-A0AE-4BA72EF61873}"/>
    <cellStyle name="40% - Énfasis2 8 3 2 5" xfId="26440" xr:uid="{CAF0A885-2F72-4F30-BE34-5470987DC064}"/>
    <cellStyle name="40% - Énfasis2 8 3 3" xfId="26441" xr:uid="{08EC481B-C8CF-41E5-BDE3-2B240E8E24EE}"/>
    <cellStyle name="40% - Énfasis2 8 3 3 2" xfId="26442" xr:uid="{457441C6-83EF-4A04-8AB9-9C03C7CE45DA}"/>
    <cellStyle name="40% - Énfasis2 8 3 3 2 2" xfId="26443" xr:uid="{9F7CEDF5-DF6C-4F77-8C58-D94B0862F8BC}"/>
    <cellStyle name="40% - Énfasis2 8 3 3 2 2 2" xfId="26444" xr:uid="{6E758FC9-20B1-4D40-9345-62B937234A9D}"/>
    <cellStyle name="40% - Énfasis2 8 3 3 2 3" xfId="26445" xr:uid="{32138A2B-3457-43B3-8362-19E493E39F2C}"/>
    <cellStyle name="40% - Énfasis2 8 3 3 3" xfId="26446" xr:uid="{71E6A23D-FD6F-4A31-9520-65E7E521A0EC}"/>
    <cellStyle name="40% - Énfasis2 8 3 3 3 2" xfId="26447" xr:uid="{E1B84C3B-38A1-4DFA-8A8A-755CBFE3B141}"/>
    <cellStyle name="40% - Énfasis2 8 3 3 4" xfId="26448" xr:uid="{A6E7978A-EEB5-40EB-9468-4B23AAA4D963}"/>
    <cellStyle name="40% - Énfasis2 8 3 4" xfId="26449" xr:uid="{0C57B674-E6A9-4F0B-B17B-11C7FD518B22}"/>
    <cellStyle name="40% - Énfasis2 8 3 4 2" xfId="26450" xr:uid="{9556F5A0-9693-42AF-A9C6-62D85D20E3AC}"/>
    <cellStyle name="40% - Énfasis2 8 3 4 2 2" xfId="26451" xr:uid="{5C445435-300B-4A99-9CA5-49189F98913C}"/>
    <cellStyle name="40% - Énfasis2 8 3 4 3" xfId="26452" xr:uid="{2DB823ED-4E7F-44B2-AA0B-93F256F92D0F}"/>
    <cellStyle name="40% - Énfasis2 8 3 5" xfId="26453" xr:uid="{FE50C533-6BB0-40B2-BCD1-1EE36E24C470}"/>
    <cellStyle name="40% - Énfasis2 8 3 5 2" xfId="26454" xr:uid="{CBF31884-5F2C-49BD-9534-F01AEABB55D6}"/>
    <cellStyle name="40% - Énfasis2 8 3 6" xfId="26455" xr:uid="{F2B09B03-3B87-4E20-9FA3-C2B92A8215C4}"/>
    <cellStyle name="40% - Énfasis2 8 4" xfId="26456" xr:uid="{9952EE12-4C08-4A62-A2E2-C83B6253906E}"/>
    <cellStyle name="40% - Énfasis2 8 4 2" xfId="26457" xr:uid="{A2CFFE07-3AE5-46C7-8842-58E706EE7E9C}"/>
    <cellStyle name="40% - Énfasis2 8 4 2 2" xfId="26458" xr:uid="{9E2AF3C6-1CD4-4371-8633-C99C015AB8C6}"/>
    <cellStyle name="40% - Énfasis2 8 4 2 2 2" xfId="26459" xr:uid="{E5759287-FED7-4C58-A0C9-76D581D21C8B}"/>
    <cellStyle name="40% - Énfasis2 8 4 2 2 2 2" xfId="26460" xr:uid="{325BC6DA-590E-4664-8A14-75B2875F5591}"/>
    <cellStyle name="40% - Énfasis2 8 4 2 2 3" xfId="26461" xr:uid="{74FB529F-067E-479F-B926-98AC8B9E358B}"/>
    <cellStyle name="40% - Énfasis2 8 4 2 3" xfId="26462" xr:uid="{C698D76F-756C-4BC4-893D-B71FCEF3B616}"/>
    <cellStyle name="40% - Énfasis2 8 4 2 3 2" xfId="26463" xr:uid="{A64E0052-4285-4635-A38C-ABC158BF24BC}"/>
    <cellStyle name="40% - Énfasis2 8 4 2 4" xfId="26464" xr:uid="{6A197953-01F4-4D88-B8A3-3ACD223466A0}"/>
    <cellStyle name="40% - Énfasis2 8 4 3" xfId="26465" xr:uid="{65E3A25F-4FBD-41EE-9CD2-D128462590CB}"/>
    <cellStyle name="40% - Énfasis2 8 4 3 2" xfId="26466" xr:uid="{989EA7DC-84A8-409C-A9F7-F0B9A276A757}"/>
    <cellStyle name="40% - Énfasis2 8 4 3 2 2" xfId="26467" xr:uid="{BD520D77-0CBC-49D5-AC7A-E944869DC11C}"/>
    <cellStyle name="40% - Énfasis2 8 4 3 3" xfId="26468" xr:uid="{8013DABB-6DEA-40A9-A1C4-FB7EE8AE1F10}"/>
    <cellStyle name="40% - Énfasis2 8 4 4" xfId="26469" xr:uid="{C1684C91-1D3B-4C58-AD39-E3507832BA67}"/>
    <cellStyle name="40% - Énfasis2 8 4 4 2" xfId="26470" xr:uid="{60ED4746-04E8-408C-8CB1-DA0DCDCC32AA}"/>
    <cellStyle name="40% - Énfasis2 8 4 5" xfId="26471" xr:uid="{AEEB7F5C-1B2B-4D1E-8FBE-0EF0FF723D4A}"/>
    <cellStyle name="40% - Énfasis2 8 5" xfId="26472" xr:uid="{4FCC2EE0-3509-41D1-83FC-BBDDC75DF0A2}"/>
    <cellStyle name="40% - Énfasis2 8 5 2" xfId="26473" xr:uid="{BEDEEDAE-2318-4421-9CF4-9974E082B040}"/>
    <cellStyle name="40% - Énfasis2 8 5 2 2" xfId="26474" xr:uid="{2DA7D951-C6CB-4888-90DD-3A140A6E320A}"/>
    <cellStyle name="40% - Énfasis2 8 5 2 2 2" xfId="26475" xr:uid="{1F69BBB0-4F45-40AA-BD17-AB2B17C70927}"/>
    <cellStyle name="40% - Énfasis2 8 5 2 3" xfId="26476" xr:uid="{446A6FA8-B564-4275-BA45-2B426F4EDB62}"/>
    <cellStyle name="40% - Énfasis2 8 5 3" xfId="26477" xr:uid="{C43FD29E-F624-42D6-ACF8-D90660452DA4}"/>
    <cellStyle name="40% - Énfasis2 8 5 3 2" xfId="26478" xr:uid="{1076CD12-BF12-4844-9D35-2B7AC0668A75}"/>
    <cellStyle name="40% - Énfasis2 8 5 4" xfId="26479" xr:uid="{CB68F325-0358-4E9A-8130-2D7379538DB1}"/>
    <cellStyle name="40% - Énfasis2 8 6" xfId="26480" xr:uid="{03E45E5C-0A85-41DB-A5D6-E86C269933CB}"/>
    <cellStyle name="40% - Énfasis2 8 6 2" xfId="26481" xr:uid="{78EF3106-D5DD-4ECB-BC67-020E19246067}"/>
    <cellStyle name="40% - Énfasis2 8 6 2 2" xfId="26482" xr:uid="{B027952D-FDA7-4589-B76F-F060BEE81E8F}"/>
    <cellStyle name="40% - Énfasis2 8 6 3" xfId="26483" xr:uid="{CEC805DE-F8EB-46F3-BD09-1B9DFD484352}"/>
    <cellStyle name="40% - Énfasis2 8 7" xfId="26484" xr:uid="{83FEFB60-8D90-4CD6-8743-2E3CCEAC742C}"/>
    <cellStyle name="40% - Énfasis2 8 7 2" xfId="26485" xr:uid="{22BF4862-5D2F-4C8E-B024-F31FF04D46C0}"/>
    <cellStyle name="40% - Énfasis2 8 8" xfId="26486" xr:uid="{BB13E061-6ED4-4F2E-92A2-3164A2D2D589}"/>
    <cellStyle name="40% - Énfasis2 8 9" xfId="26487" xr:uid="{AF762ED5-17F7-4799-9A26-B7378CF4BA26}"/>
    <cellStyle name="40% - Énfasis2 8_37. RESULTADO NEGOCIOS YOY" xfId="26488" xr:uid="{B3BAF517-37EC-4116-95E1-7E73C5CECC12}"/>
    <cellStyle name="40% - Énfasis2 9" xfId="26489" xr:uid="{FE6DB750-A0E4-44DA-B59D-7A9362792D62}"/>
    <cellStyle name="40% - Énfasis2 9 10" xfId="26490" xr:uid="{10E31A43-E910-4449-8B2E-14EE9FA16166}"/>
    <cellStyle name="40% - Énfasis2 9 11" xfId="26491" xr:uid="{636A1262-E453-422B-B141-9AF5A375E833}"/>
    <cellStyle name="40% - Énfasis2 9 12" xfId="26492" xr:uid="{7724F9EC-2F9A-4AA3-89A9-2B27CF474244}"/>
    <cellStyle name="40% - Énfasis2 9 2" xfId="26493" xr:uid="{404AEAC3-27F0-4DDD-B1CA-D86715F9A3CB}"/>
    <cellStyle name="40% - Énfasis2 9 2 10" xfId="26494" xr:uid="{C522AE55-E502-4F00-A5D2-B062328C5711}"/>
    <cellStyle name="40% - Énfasis2 9 2 11" xfId="26495" xr:uid="{7ADAFB2A-E493-439D-9FCA-4DB5942F48F8}"/>
    <cellStyle name="40% - Énfasis2 9 2 2" xfId="26496" xr:uid="{94993A62-3688-47F8-9D71-2DB9156CF832}"/>
    <cellStyle name="40% - Énfasis2 9 2 2 2" xfId="26497" xr:uid="{21A8A9F7-8491-4EC4-8482-C2807B52A4F6}"/>
    <cellStyle name="40% - Énfasis2 9 2 2 2 2" xfId="26498" xr:uid="{23BAAFA8-ED69-4699-B0F9-A59334A544A7}"/>
    <cellStyle name="40% - Énfasis2 9 2 2 2 2 2" xfId="26499" xr:uid="{BA14E4ED-3D2C-4793-9F49-DE8D85A263E9}"/>
    <cellStyle name="40% - Énfasis2 9 2 2 2 2 2 2" xfId="26500" xr:uid="{46B4A732-AA20-4DE6-9018-46CC6D0B09BC}"/>
    <cellStyle name="40% - Énfasis2 9 2 2 2 2 2 2 2" xfId="26501" xr:uid="{A5CA6383-2F96-4D6C-A0CE-CE48FCF6409C}"/>
    <cellStyle name="40% - Énfasis2 9 2 2 2 2 2 3" xfId="26502" xr:uid="{12A50AE3-565F-4508-AEA8-3E95E4965540}"/>
    <cellStyle name="40% - Énfasis2 9 2 2 2 2 3" xfId="26503" xr:uid="{EFC0031C-A724-4390-83CC-5283EEA1D17B}"/>
    <cellStyle name="40% - Énfasis2 9 2 2 2 2 3 2" xfId="26504" xr:uid="{B4A2F882-F4CB-499D-B8FD-BBA95C7E36EF}"/>
    <cellStyle name="40% - Énfasis2 9 2 2 2 2 4" xfId="26505" xr:uid="{F3CF3489-8EF0-488C-90D1-9CFBDDDF3EB7}"/>
    <cellStyle name="40% - Énfasis2 9 2 2 2 3" xfId="26506" xr:uid="{AE9FE1F0-05F3-4165-8227-623B84720524}"/>
    <cellStyle name="40% - Énfasis2 9 2 2 2 3 2" xfId="26507" xr:uid="{887FFFC3-53C5-4A19-B632-B8ECE9CFE021}"/>
    <cellStyle name="40% - Énfasis2 9 2 2 2 3 2 2" xfId="26508" xr:uid="{3D8AAB42-9C8C-41CD-910C-E86880440701}"/>
    <cellStyle name="40% - Énfasis2 9 2 2 2 3 3" xfId="26509" xr:uid="{55915BA1-1B95-45EC-B759-291B036D793F}"/>
    <cellStyle name="40% - Énfasis2 9 2 2 2 4" xfId="26510" xr:uid="{EAF47AAF-BD9A-4B1C-8029-3655D49C7B78}"/>
    <cellStyle name="40% - Énfasis2 9 2 2 2 4 2" xfId="26511" xr:uid="{865A7FFB-0F15-4E72-830C-DAF14E615CBB}"/>
    <cellStyle name="40% - Énfasis2 9 2 2 2 5" xfId="26512" xr:uid="{7C161550-3CBA-467C-BE5A-6E14D9B5FAA8}"/>
    <cellStyle name="40% - Énfasis2 9 2 2 3" xfId="26513" xr:uid="{54ED31E2-FFE2-4614-A39A-1CCD0731D484}"/>
    <cellStyle name="40% - Énfasis2 9 2 2 3 2" xfId="26514" xr:uid="{8A0CDFBD-598C-449D-A30D-67DDECFB398D}"/>
    <cellStyle name="40% - Énfasis2 9 2 2 3 2 2" xfId="26515" xr:uid="{228C722D-C876-476E-9CDF-CFCCF9E34A3F}"/>
    <cellStyle name="40% - Énfasis2 9 2 2 3 2 2 2" xfId="26516" xr:uid="{256B8E36-143F-4519-9B77-0E3096910669}"/>
    <cellStyle name="40% - Énfasis2 9 2 2 3 2 3" xfId="26517" xr:uid="{E6F6976F-334E-49BE-AC93-7BE1C45284FA}"/>
    <cellStyle name="40% - Énfasis2 9 2 2 3 3" xfId="26518" xr:uid="{A7FAEBDC-F4D9-48B6-B9C9-D101BC7B7FC2}"/>
    <cellStyle name="40% - Énfasis2 9 2 2 3 3 2" xfId="26519" xr:uid="{634F3DEB-0C77-4292-B1EB-A5356963B242}"/>
    <cellStyle name="40% - Énfasis2 9 2 2 3 4" xfId="26520" xr:uid="{E360E4A8-0BF7-4AEF-BB78-84826A30C550}"/>
    <cellStyle name="40% - Énfasis2 9 2 2 4" xfId="26521" xr:uid="{0A84DD7C-4DF8-42AE-A2E9-717721809AA4}"/>
    <cellStyle name="40% - Énfasis2 9 2 2 4 2" xfId="26522" xr:uid="{004EA135-560C-4B38-82FB-214043DC5D09}"/>
    <cellStyle name="40% - Énfasis2 9 2 2 4 2 2" xfId="26523" xr:uid="{C31E4813-31C2-4A4C-AF60-C8765C792C2C}"/>
    <cellStyle name="40% - Énfasis2 9 2 2 4 3" xfId="26524" xr:uid="{345D2674-FF28-4C49-82DA-69E67A1826BF}"/>
    <cellStyle name="40% - Énfasis2 9 2 2 5" xfId="26525" xr:uid="{3532CCDD-E83E-4633-A1CD-B71C6288391C}"/>
    <cellStyle name="40% - Énfasis2 9 2 2 5 2" xfId="26526" xr:uid="{5D8850F2-6494-490B-A075-86705566FEDF}"/>
    <cellStyle name="40% - Énfasis2 9 2 2 6" xfId="26527" xr:uid="{7AD42DBF-ED1D-4EB7-8DA0-D16E2E74E436}"/>
    <cellStyle name="40% - Énfasis2 9 2 3" xfId="26528" xr:uid="{5DD1E4D4-3CED-4763-A756-E4C8BB7B86D0}"/>
    <cellStyle name="40% - Énfasis2 9 2 3 2" xfId="26529" xr:uid="{A9789E8A-7395-4BD1-8F92-6BE9C85AAD70}"/>
    <cellStyle name="40% - Énfasis2 9 2 3 2 2" xfId="26530" xr:uid="{B691CC6D-7532-4B8C-BAC3-3638F32647C2}"/>
    <cellStyle name="40% - Énfasis2 9 2 3 2 2 2" xfId="26531" xr:uid="{F8C59A97-3FDE-4F47-A300-8F379D4BFD24}"/>
    <cellStyle name="40% - Énfasis2 9 2 3 2 2 2 2" xfId="26532" xr:uid="{642F9028-9A7A-46AD-8BDB-0832C255BC28}"/>
    <cellStyle name="40% - Énfasis2 9 2 3 2 2 3" xfId="26533" xr:uid="{3D95E7C1-FE80-40A1-A1D0-E1B0F82E4DB8}"/>
    <cellStyle name="40% - Énfasis2 9 2 3 2 3" xfId="26534" xr:uid="{7B87BDE5-CF81-4826-B9E1-E5BF497BFB6F}"/>
    <cellStyle name="40% - Énfasis2 9 2 3 2 3 2" xfId="26535" xr:uid="{FF4260B3-815D-4C9D-85E1-C425F7BDF8BA}"/>
    <cellStyle name="40% - Énfasis2 9 2 3 2 4" xfId="26536" xr:uid="{1F3F1660-A42C-49A8-BF83-183215E5A35B}"/>
    <cellStyle name="40% - Énfasis2 9 2 3 3" xfId="26537" xr:uid="{C8D7ACBB-FDBD-4B44-A8D9-0679231E497A}"/>
    <cellStyle name="40% - Énfasis2 9 2 3 3 2" xfId="26538" xr:uid="{38952F80-83B3-48F5-8015-A9C21B60642A}"/>
    <cellStyle name="40% - Énfasis2 9 2 3 3 2 2" xfId="26539" xr:uid="{72478EF9-7E8A-4423-8D23-1D5546EA39F2}"/>
    <cellStyle name="40% - Énfasis2 9 2 3 3 3" xfId="26540" xr:uid="{085F8F1B-9292-480F-B7B6-8CD70A8A4146}"/>
    <cellStyle name="40% - Énfasis2 9 2 3 4" xfId="26541" xr:uid="{0FB23212-A181-490C-8FE0-0565664677BC}"/>
    <cellStyle name="40% - Énfasis2 9 2 3 4 2" xfId="26542" xr:uid="{3578F920-EA17-4D89-8FE3-7CE9147F9E88}"/>
    <cellStyle name="40% - Énfasis2 9 2 3 5" xfId="26543" xr:uid="{B75D5200-6187-43FA-B24E-E9AA11691AAC}"/>
    <cellStyle name="40% - Énfasis2 9 2 4" xfId="26544" xr:uid="{07A9C5F3-E6E7-47B7-B268-21A71D2137E9}"/>
    <cellStyle name="40% - Énfasis2 9 2 4 2" xfId="26545" xr:uid="{5BBD34B0-F7AC-4DCB-9122-45CB70ABACD4}"/>
    <cellStyle name="40% - Énfasis2 9 2 4 2 2" xfId="26546" xr:uid="{07F00185-E7DE-4506-A8DF-317116F7B625}"/>
    <cellStyle name="40% - Énfasis2 9 2 4 2 2 2" xfId="26547" xr:uid="{59B06F19-0C13-4ECD-B1B9-59E60C90EA46}"/>
    <cellStyle name="40% - Énfasis2 9 2 4 2 3" xfId="26548" xr:uid="{56C26EFA-8D74-4D66-A596-5C3AD355BAAE}"/>
    <cellStyle name="40% - Énfasis2 9 2 4 3" xfId="26549" xr:uid="{CA8B99B8-481A-4283-8BBC-371E160F1518}"/>
    <cellStyle name="40% - Énfasis2 9 2 4 3 2" xfId="26550" xr:uid="{B07CB606-5FFC-455A-A3C5-FF7C138A80D4}"/>
    <cellStyle name="40% - Énfasis2 9 2 4 4" xfId="26551" xr:uid="{7FBEF849-2282-4FDB-95E0-BDA416EEB76F}"/>
    <cellStyle name="40% - Énfasis2 9 2 5" xfId="26552" xr:uid="{EF59182A-A494-4CA6-A7F1-53B7E864316B}"/>
    <cellStyle name="40% - Énfasis2 9 2 5 2" xfId="26553" xr:uid="{563017E3-DC4B-44FB-ABAC-4E151110F3B5}"/>
    <cellStyle name="40% - Énfasis2 9 2 5 2 2" xfId="26554" xr:uid="{013E769C-08F0-42DC-8A9F-105FB82C31A2}"/>
    <cellStyle name="40% - Énfasis2 9 2 5 3" xfId="26555" xr:uid="{47986623-6736-40BC-99E1-507497056DA5}"/>
    <cellStyle name="40% - Énfasis2 9 2 6" xfId="26556" xr:uid="{26713E53-40EA-46B0-9631-154578AFC766}"/>
    <cellStyle name="40% - Énfasis2 9 2 6 2" xfId="26557" xr:uid="{257E9C81-EBD2-4E17-9D19-42102D3EE498}"/>
    <cellStyle name="40% - Énfasis2 9 2 7" xfId="26558" xr:uid="{F2291F8E-D97A-4E30-90AB-12DBA1CB1A0C}"/>
    <cellStyle name="40% - Énfasis2 9 2 8" xfId="26559" xr:uid="{A8464545-F285-4FDB-BE55-F93570BB289A}"/>
    <cellStyle name="40% - Énfasis2 9 2 9" xfId="26560" xr:uid="{75A45336-38CD-4958-9B98-22B2F4A2890A}"/>
    <cellStyle name="40% - Énfasis2 9 2_37. RESULTADO NEGOCIOS YOY" xfId="26561" xr:uid="{A382BB3D-4341-4586-988F-E16DBA4788F7}"/>
    <cellStyle name="40% - Énfasis2 9 3" xfId="26562" xr:uid="{F0594B7F-E1A0-40E2-AEE0-0962308BBBB6}"/>
    <cellStyle name="40% - Énfasis2 9 3 2" xfId="26563" xr:uid="{1F70E675-D144-4EE1-ABA7-EBFD1E6E960D}"/>
    <cellStyle name="40% - Énfasis2 9 3 2 2" xfId="26564" xr:uid="{63E91ADA-05A8-4E0D-8BB1-2386AA9B2A91}"/>
    <cellStyle name="40% - Énfasis2 9 3 2 2 2" xfId="26565" xr:uid="{58FC84C5-9E30-4A87-882F-5A4975AC66D3}"/>
    <cellStyle name="40% - Énfasis2 9 3 2 2 2 2" xfId="26566" xr:uid="{73984F13-C6A6-46E5-875C-DAEF5F7274F6}"/>
    <cellStyle name="40% - Énfasis2 9 3 2 2 2 2 2" xfId="26567" xr:uid="{C25C2B3D-34C2-4EDC-BC1C-66287BF6AA5E}"/>
    <cellStyle name="40% - Énfasis2 9 3 2 2 2 3" xfId="26568" xr:uid="{17CFE70E-9B2C-46B6-829D-FD0DED2DE215}"/>
    <cellStyle name="40% - Énfasis2 9 3 2 2 3" xfId="26569" xr:uid="{210D4825-DE58-497F-960D-854A65258380}"/>
    <cellStyle name="40% - Énfasis2 9 3 2 2 3 2" xfId="26570" xr:uid="{4CDDFF4A-F3C5-4FC8-968E-7B81F6BF0374}"/>
    <cellStyle name="40% - Énfasis2 9 3 2 2 4" xfId="26571" xr:uid="{5B88EE0B-CB2B-4B80-BD3C-E68DC8CF1E30}"/>
    <cellStyle name="40% - Énfasis2 9 3 2 3" xfId="26572" xr:uid="{8247E9E9-1CBC-44D8-9E2F-35CAF5D86E9E}"/>
    <cellStyle name="40% - Énfasis2 9 3 2 3 2" xfId="26573" xr:uid="{BBAB8753-19C6-4995-9E0C-24E3859BE2F8}"/>
    <cellStyle name="40% - Énfasis2 9 3 2 3 2 2" xfId="26574" xr:uid="{88F2B6F7-AFC3-4EAB-B926-CAD77B6527B5}"/>
    <cellStyle name="40% - Énfasis2 9 3 2 3 3" xfId="26575" xr:uid="{5BB0A571-3780-4B1A-932D-8738A034457D}"/>
    <cellStyle name="40% - Énfasis2 9 3 2 4" xfId="26576" xr:uid="{163A2F2A-679E-4AE5-836D-C81FBF39D9E6}"/>
    <cellStyle name="40% - Énfasis2 9 3 2 4 2" xfId="26577" xr:uid="{B499500D-4F18-4D94-9A5E-D4E30DCF5C68}"/>
    <cellStyle name="40% - Énfasis2 9 3 2 5" xfId="26578" xr:uid="{E28A0F66-5E9A-4660-8CE3-7E250CF8F143}"/>
    <cellStyle name="40% - Énfasis2 9 3 3" xfId="26579" xr:uid="{1F0697F9-D742-446E-B360-D45E64697FA2}"/>
    <cellStyle name="40% - Énfasis2 9 3 3 2" xfId="26580" xr:uid="{3138F1E4-47C0-42E1-A6DD-AABB772F05BA}"/>
    <cellStyle name="40% - Énfasis2 9 3 3 2 2" xfId="26581" xr:uid="{2A7B437C-DE25-48AA-B680-DA9C2BE67D0F}"/>
    <cellStyle name="40% - Énfasis2 9 3 3 2 2 2" xfId="26582" xr:uid="{D0CA187A-6947-465D-A4C7-C55A2B6ECCAA}"/>
    <cellStyle name="40% - Énfasis2 9 3 3 2 3" xfId="26583" xr:uid="{40136769-A686-4A76-9282-573292BD7509}"/>
    <cellStyle name="40% - Énfasis2 9 3 3 3" xfId="26584" xr:uid="{C2192EC2-2392-4DF6-8762-E17795CAE0DE}"/>
    <cellStyle name="40% - Énfasis2 9 3 3 3 2" xfId="26585" xr:uid="{98DD4D1B-7589-45CC-B314-C684191973C8}"/>
    <cellStyle name="40% - Énfasis2 9 3 3 4" xfId="26586" xr:uid="{C2131D55-AAD3-4DCB-9E95-31FCDFDEF8FB}"/>
    <cellStyle name="40% - Énfasis2 9 3 4" xfId="26587" xr:uid="{7232B24F-E502-47AF-B162-255B2BCDEE20}"/>
    <cellStyle name="40% - Énfasis2 9 3 4 2" xfId="26588" xr:uid="{659C7564-F29A-4055-B8CD-E852A35C85C7}"/>
    <cellStyle name="40% - Énfasis2 9 3 4 2 2" xfId="26589" xr:uid="{A554CAE4-2B2D-4E4A-AF28-2FEE7C87C8DD}"/>
    <cellStyle name="40% - Énfasis2 9 3 4 3" xfId="26590" xr:uid="{ED4703D0-9DE6-4A7A-8998-185CC750694A}"/>
    <cellStyle name="40% - Énfasis2 9 3 5" xfId="26591" xr:uid="{962B385E-0944-457B-9A08-5B5744C0FAB4}"/>
    <cellStyle name="40% - Énfasis2 9 3 5 2" xfId="26592" xr:uid="{EEDDD69A-A4B6-4305-9F7E-4FFBD4E7AE96}"/>
    <cellStyle name="40% - Énfasis2 9 3 6" xfId="26593" xr:uid="{14130AD3-6DE9-4B03-B648-4EB25010DAD5}"/>
    <cellStyle name="40% - Énfasis2 9 4" xfId="26594" xr:uid="{EFD8BC76-2C5A-4FFD-86A0-20F51C472B9A}"/>
    <cellStyle name="40% - Énfasis2 9 4 2" xfId="26595" xr:uid="{AB5A5D2D-C41E-43CF-9087-CA5F483DD717}"/>
    <cellStyle name="40% - Énfasis2 9 4 2 2" xfId="26596" xr:uid="{9E9B37CF-82D4-46EE-A1AD-C175FE584A84}"/>
    <cellStyle name="40% - Énfasis2 9 4 2 2 2" xfId="26597" xr:uid="{4B3DA74F-323A-4DA7-A6D0-CA5233579DAE}"/>
    <cellStyle name="40% - Énfasis2 9 4 2 2 2 2" xfId="26598" xr:uid="{A90D97CD-FCF4-4DA1-8E1B-B3346D41AF19}"/>
    <cellStyle name="40% - Énfasis2 9 4 2 2 3" xfId="26599" xr:uid="{5B9F0E15-1928-476E-9CDF-DC8597AA2E23}"/>
    <cellStyle name="40% - Énfasis2 9 4 2 3" xfId="26600" xr:uid="{838AE89B-B9DA-4AE4-AD72-3A1352FB4ACD}"/>
    <cellStyle name="40% - Énfasis2 9 4 2 3 2" xfId="26601" xr:uid="{51AB7734-66BF-40F8-B214-945292AC9BB6}"/>
    <cellStyle name="40% - Énfasis2 9 4 2 4" xfId="26602" xr:uid="{FD4F362E-6A2C-46C0-9ACA-E317663695CC}"/>
    <cellStyle name="40% - Énfasis2 9 4 3" xfId="26603" xr:uid="{18ABE4E4-DABC-4A37-8705-5AB9A4EEC31A}"/>
    <cellStyle name="40% - Énfasis2 9 4 3 2" xfId="26604" xr:uid="{E2CB4C19-BAB0-47F9-BE06-AFBB8A266F0C}"/>
    <cellStyle name="40% - Énfasis2 9 4 3 2 2" xfId="26605" xr:uid="{F3A422A9-A4E0-4C6D-88F6-08E577983103}"/>
    <cellStyle name="40% - Énfasis2 9 4 3 3" xfId="26606" xr:uid="{4FF945E8-9BAB-45F1-9585-E90F0D0C2A5C}"/>
    <cellStyle name="40% - Énfasis2 9 4 4" xfId="26607" xr:uid="{3E35DCC3-4D42-4AC7-87D0-6680077551DB}"/>
    <cellStyle name="40% - Énfasis2 9 4 4 2" xfId="26608" xr:uid="{22623941-CBF4-4910-B5FC-584C743B0A09}"/>
    <cellStyle name="40% - Énfasis2 9 4 5" xfId="26609" xr:uid="{38067A5C-C2D8-42CF-9738-C8D251570600}"/>
    <cellStyle name="40% - Énfasis2 9 5" xfId="26610" xr:uid="{A3278CA9-4820-403B-993E-B5CC9B88144A}"/>
    <cellStyle name="40% - Énfasis2 9 5 2" xfId="26611" xr:uid="{A0955A29-1FB1-4BCA-923B-283D632F5BFB}"/>
    <cellStyle name="40% - Énfasis2 9 5 2 2" xfId="26612" xr:uid="{1851EBE0-8E75-4813-9A71-3EE6E3A93059}"/>
    <cellStyle name="40% - Énfasis2 9 5 2 2 2" xfId="26613" xr:uid="{4B12C973-DDF4-4A69-A191-8074B31474E4}"/>
    <cellStyle name="40% - Énfasis2 9 5 2 3" xfId="26614" xr:uid="{5847E4FF-528A-4DF6-8EFB-C595C066DC42}"/>
    <cellStyle name="40% - Énfasis2 9 5 3" xfId="26615" xr:uid="{D307DC6F-E4C0-4613-9DB4-FB1653E6DF4F}"/>
    <cellStyle name="40% - Énfasis2 9 5 3 2" xfId="26616" xr:uid="{8522F30A-F3BF-470A-BE42-299F45550D5C}"/>
    <cellStyle name="40% - Énfasis2 9 5 4" xfId="26617" xr:uid="{F22C1B98-07C5-4DF0-B4E0-D1B16751BB52}"/>
    <cellStyle name="40% - Énfasis2 9 6" xfId="26618" xr:uid="{48124E31-D8E0-4AA8-ADA3-510F8795E601}"/>
    <cellStyle name="40% - Énfasis2 9 6 2" xfId="26619" xr:uid="{8381D810-C59E-4B82-8EBF-738D24DADC8B}"/>
    <cellStyle name="40% - Énfasis2 9 6 2 2" xfId="26620" xr:uid="{35FDAD66-EC0A-4FC0-AD20-72802FDC40D2}"/>
    <cellStyle name="40% - Énfasis2 9 6 3" xfId="26621" xr:uid="{16D5959F-3EBE-44B9-8974-BB93A9F8137F}"/>
    <cellStyle name="40% - Énfasis2 9 7" xfId="26622" xr:uid="{2C9B502F-E1FC-4AA4-914F-A18769E142D3}"/>
    <cellStyle name="40% - Énfasis2 9 7 2" xfId="26623" xr:uid="{ACA28253-66E0-498A-ADDB-91CC7E1B79F3}"/>
    <cellStyle name="40% - Énfasis2 9 8" xfId="26624" xr:uid="{9D5B28A8-F3D7-40E7-BABB-F0E438BFD3CE}"/>
    <cellStyle name="40% - Énfasis2 9 9" xfId="26625" xr:uid="{01817EFA-E3C7-48D2-8E56-40D44D762857}"/>
    <cellStyle name="40% - Énfasis2 9_37. RESULTADO NEGOCIOS YOY" xfId="26626" xr:uid="{16B06443-CD17-42B5-93BA-A47F9B4CA0FF}"/>
    <cellStyle name="40% - Énfasis3 10" xfId="26627" xr:uid="{50466D0B-DC09-43D5-8129-14CCD5E2EB57}"/>
    <cellStyle name="40% - Énfasis3 10 10" xfId="26628" xr:uid="{22927F12-ABF7-4CD4-A8BE-B08F80BB0CF6}"/>
    <cellStyle name="40% - Énfasis3 10 11" xfId="26629" xr:uid="{A954F22B-76D0-4ABF-B42C-EAF13C9C3FF0}"/>
    <cellStyle name="40% - Énfasis3 10 12" xfId="26630" xr:uid="{F682049F-7F54-4220-828E-A25D1E6A0733}"/>
    <cellStyle name="40% - Énfasis3 10 2" xfId="26631" xr:uid="{66BB38B6-FF4A-4EB9-BB45-A75316B1BFF0}"/>
    <cellStyle name="40% - Énfasis3 10 2 2" xfId="26632" xr:uid="{E105BEC4-5340-4650-88F3-A53491E6C038}"/>
    <cellStyle name="40% - Énfasis3 10 2 2 2" xfId="26633" xr:uid="{E646010A-3668-4833-BA02-B8320F2295E5}"/>
    <cellStyle name="40% - Énfasis3 10 2 2 2 2" xfId="26634" xr:uid="{9546B3AB-C0D9-47C4-A5A8-11D6628C86D1}"/>
    <cellStyle name="40% - Énfasis3 10 2 2 2 2 2" xfId="26635" xr:uid="{DCB3FFD6-6D12-4436-A1AC-5987F2C99B16}"/>
    <cellStyle name="40% - Énfasis3 10 2 2 2 2 2 2" xfId="26636" xr:uid="{4E117B86-267E-4905-9107-38D04726493F}"/>
    <cellStyle name="40% - Énfasis3 10 2 2 2 2 2 2 2" xfId="26637" xr:uid="{F367BAEA-8D5A-4B94-A66D-9BF397DE618D}"/>
    <cellStyle name="40% - Énfasis3 10 2 2 2 2 2 3" xfId="26638" xr:uid="{5637E697-CC92-4919-A536-972D3AA33923}"/>
    <cellStyle name="40% - Énfasis3 10 2 2 2 2 3" xfId="26639" xr:uid="{0C6897F5-0CC0-438E-8B13-DE3F5654BBE7}"/>
    <cellStyle name="40% - Énfasis3 10 2 2 2 2 3 2" xfId="26640" xr:uid="{E9E6775C-5B18-42BD-9253-8D39EFA301BE}"/>
    <cellStyle name="40% - Énfasis3 10 2 2 2 2 4" xfId="26641" xr:uid="{533A0D8B-18F1-4A6A-8AA7-81A3C52CA440}"/>
    <cellStyle name="40% - Énfasis3 10 2 2 2 3" xfId="26642" xr:uid="{FDFF1298-1FE3-44FF-9C11-0899A4D3BC5B}"/>
    <cellStyle name="40% - Énfasis3 10 2 2 2 3 2" xfId="26643" xr:uid="{97095CA1-EACA-40B9-8A39-71B27DC4C4F0}"/>
    <cellStyle name="40% - Énfasis3 10 2 2 2 3 2 2" xfId="26644" xr:uid="{2C5F8AD5-3ADF-488A-B04C-5C57200F793E}"/>
    <cellStyle name="40% - Énfasis3 10 2 2 2 3 3" xfId="26645" xr:uid="{0B973B54-B031-4EE1-AB21-5DBA72B367D1}"/>
    <cellStyle name="40% - Énfasis3 10 2 2 2 4" xfId="26646" xr:uid="{92666124-0A62-4BFC-9672-28193787D013}"/>
    <cellStyle name="40% - Énfasis3 10 2 2 2 4 2" xfId="26647" xr:uid="{AA9CA4DB-751F-45C2-825A-121264DE05BF}"/>
    <cellStyle name="40% - Énfasis3 10 2 2 2 5" xfId="26648" xr:uid="{808B35CA-EA61-4730-A2B8-7DF013AAB1AC}"/>
    <cellStyle name="40% - Énfasis3 10 2 2 3" xfId="26649" xr:uid="{CA07FA33-687B-484F-B059-F9AC08909BB6}"/>
    <cellStyle name="40% - Énfasis3 10 2 2 3 2" xfId="26650" xr:uid="{C0B35BED-7ABE-431F-9268-2931D6728339}"/>
    <cellStyle name="40% - Énfasis3 10 2 2 3 2 2" xfId="26651" xr:uid="{516541ED-9B93-41E1-B4B0-D58E8AC041A7}"/>
    <cellStyle name="40% - Énfasis3 10 2 2 3 2 2 2" xfId="26652" xr:uid="{E31631EE-10D1-48ED-84DB-F12840C73F37}"/>
    <cellStyle name="40% - Énfasis3 10 2 2 3 2 3" xfId="26653" xr:uid="{51F0076C-14D3-4D4D-9FFE-BF6FCDBF3B92}"/>
    <cellStyle name="40% - Énfasis3 10 2 2 3 3" xfId="26654" xr:uid="{E535DECD-73C1-448F-87F4-D666CBB23C27}"/>
    <cellStyle name="40% - Énfasis3 10 2 2 3 3 2" xfId="26655" xr:uid="{1B92692B-4F6F-46DC-8307-29C774ECB9F1}"/>
    <cellStyle name="40% - Énfasis3 10 2 2 3 4" xfId="26656" xr:uid="{84180F46-461F-41A8-B103-A299509B2CE3}"/>
    <cellStyle name="40% - Énfasis3 10 2 2 4" xfId="26657" xr:uid="{DE08433C-6056-4030-B466-BA6760041494}"/>
    <cellStyle name="40% - Énfasis3 10 2 2 4 2" xfId="26658" xr:uid="{5F7822B8-9BED-442D-A786-66A8F6DE3324}"/>
    <cellStyle name="40% - Énfasis3 10 2 2 4 2 2" xfId="26659" xr:uid="{DE7A3B0C-B53F-49CE-8E31-2A5D1629965F}"/>
    <cellStyle name="40% - Énfasis3 10 2 2 4 3" xfId="26660" xr:uid="{DE56089D-DD11-4510-A2DB-3F321233ABD7}"/>
    <cellStyle name="40% - Énfasis3 10 2 2 5" xfId="26661" xr:uid="{DD6254D2-E8F1-4645-8EF2-4F56017C77E6}"/>
    <cellStyle name="40% - Énfasis3 10 2 2 5 2" xfId="26662" xr:uid="{19A7A30C-FFC6-4065-AB7F-69426A0A477B}"/>
    <cellStyle name="40% - Énfasis3 10 2 2 6" xfId="26663" xr:uid="{46C0A09E-BAC7-4B96-8C59-A57EE5DC0AE9}"/>
    <cellStyle name="40% - Énfasis3 10 2 3" xfId="26664" xr:uid="{27EFEE5C-6447-40D2-9DB5-CBA3FD08041B}"/>
    <cellStyle name="40% - Énfasis3 10 2 3 2" xfId="26665" xr:uid="{EEF19D32-CF78-4364-92D5-DB8E319F322B}"/>
    <cellStyle name="40% - Énfasis3 10 2 3 2 2" xfId="26666" xr:uid="{86B751CA-FB71-42BF-8AB2-F8D79B5C5F21}"/>
    <cellStyle name="40% - Énfasis3 10 2 3 2 2 2" xfId="26667" xr:uid="{143FBE06-85D3-4F9A-BEB7-10CC12D8DE66}"/>
    <cellStyle name="40% - Énfasis3 10 2 3 2 2 2 2" xfId="26668" xr:uid="{9172AA78-443D-4B62-A644-50943CCA8374}"/>
    <cellStyle name="40% - Énfasis3 10 2 3 2 2 3" xfId="26669" xr:uid="{144E7CD8-2277-46C8-97C9-A24C2A254F5C}"/>
    <cellStyle name="40% - Énfasis3 10 2 3 2 3" xfId="26670" xr:uid="{35A0F032-E3CA-4102-8531-BF4755DA5062}"/>
    <cellStyle name="40% - Énfasis3 10 2 3 2 3 2" xfId="26671" xr:uid="{4B6D605B-6EB3-4F6A-9FF1-51F7BC131CF1}"/>
    <cellStyle name="40% - Énfasis3 10 2 3 2 4" xfId="26672" xr:uid="{FE165EF2-646A-4AD8-83CB-852A20F060F2}"/>
    <cellStyle name="40% - Énfasis3 10 2 3 3" xfId="26673" xr:uid="{C1176118-9903-420F-9D07-E9E6CA52C2CF}"/>
    <cellStyle name="40% - Énfasis3 10 2 3 3 2" xfId="26674" xr:uid="{D858137F-257E-4E02-8E3A-B8D7A3FAA669}"/>
    <cellStyle name="40% - Énfasis3 10 2 3 3 2 2" xfId="26675" xr:uid="{A124AA69-C5D8-463E-98EF-BF9F08DD6AC3}"/>
    <cellStyle name="40% - Énfasis3 10 2 3 3 3" xfId="26676" xr:uid="{9611FD4F-C885-4197-97B0-94E3DE3D674A}"/>
    <cellStyle name="40% - Énfasis3 10 2 3 4" xfId="26677" xr:uid="{96F40506-3392-4224-B4F4-9B8EBC370F75}"/>
    <cellStyle name="40% - Énfasis3 10 2 3 4 2" xfId="26678" xr:uid="{B5E980F1-F0F3-42F6-A613-5FB3735DDEBA}"/>
    <cellStyle name="40% - Énfasis3 10 2 3 5" xfId="26679" xr:uid="{D790D35D-D8E7-4519-948E-33C0DA08AB00}"/>
    <cellStyle name="40% - Énfasis3 10 2 4" xfId="26680" xr:uid="{7B9499EF-E705-4B70-83B6-A8A5F02EC5CB}"/>
    <cellStyle name="40% - Énfasis3 10 2 4 2" xfId="26681" xr:uid="{A7C8B680-AC8B-4241-859C-D6FE76E4B8BB}"/>
    <cellStyle name="40% - Énfasis3 10 2 4 2 2" xfId="26682" xr:uid="{49E62B9F-55F5-464E-8DEB-5BC44DEA0B3A}"/>
    <cellStyle name="40% - Énfasis3 10 2 4 2 2 2" xfId="26683" xr:uid="{40F97975-BD6C-45B3-B210-7F385C8B92AD}"/>
    <cellStyle name="40% - Énfasis3 10 2 4 2 3" xfId="26684" xr:uid="{0CA4473B-F625-44D2-B40F-77801719805F}"/>
    <cellStyle name="40% - Énfasis3 10 2 4 3" xfId="26685" xr:uid="{C0F8FCEA-B85C-44F1-B7C6-1007C3B5A8F1}"/>
    <cellStyle name="40% - Énfasis3 10 2 4 3 2" xfId="26686" xr:uid="{8678234C-CEAD-4F46-8C16-72E52F859088}"/>
    <cellStyle name="40% - Énfasis3 10 2 4 4" xfId="26687" xr:uid="{E95805C3-83F5-40EA-9843-5C237871E77B}"/>
    <cellStyle name="40% - Énfasis3 10 2 5" xfId="26688" xr:uid="{26287242-85B5-4A53-AA1E-4A030D52E765}"/>
    <cellStyle name="40% - Énfasis3 10 2 5 2" xfId="26689" xr:uid="{70D1FE9D-D123-4D84-AA88-C20BFE39F29A}"/>
    <cellStyle name="40% - Énfasis3 10 2 5 2 2" xfId="26690" xr:uid="{A9D2C831-4167-454F-AF5E-334FAAA3DAD1}"/>
    <cellStyle name="40% - Énfasis3 10 2 5 3" xfId="26691" xr:uid="{C5B47C3E-FE1A-4B11-8716-3D5E0A7B1594}"/>
    <cellStyle name="40% - Énfasis3 10 2 6" xfId="26692" xr:uid="{B622B9D5-B0C8-4F4A-9EFE-FFD87091A669}"/>
    <cellStyle name="40% - Énfasis3 10 2 6 2" xfId="26693" xr:uid="{885442EB-0042-44A7-993C-7235B9C21FA2}"/>
    <cellStyle name="40% - Énfasis3 10 2 7" xfId="26694" xr:uid="{5B9A588C-C53E-4A9C-B9C4-A4E90DA15437}"/>
    <cellStyle name="40% - Énfasis3 10 3" xfId="26695" xr:uid="{884658E9-A92B-48F0-870C-D793816AAC4B}"/>
    <cellStyle name="40% - Énfasis3 10 3 2" xfId="26696" xr:uid="{27CFC994-183E-4CD0-A371-A107D7E90615}"/>
    <cellStyle name="40% - Énfasis3 10 3 2 2" xfId="26697" xr:uid="{3B904CE0-4BAC-4BC7-9C70-4009DE71EDFF}"/>
    <cellStyle name="40% - Énfasis3 10 3 2 2 2" xfId="26698" xr:uid="{32362411-C1E1-4E10-A6D0-4B7017BD6353}"/>
    <cellStyle name="40% - Énfasis3 10 3 2 2 2 2" xfId="26699" xr:uid="{B422DC32-AB15-4C52-98E0-C9003427FE11}"/>
    <cellStyle name="40% - Énfasis3 10 3 2 2 2 2 2" xfId="26700" xr:uid="{ED9A6D94-BF06-4132-A616-BA46BE5C54A9}"/>
    <cellStyle name="40% - Énfasis3 10 3 2 2 2 3" xfId="26701" xr:uid="{EB994925-A93F-4446-A818-07D342867503}"/>
    <cellStyle name="40% - Énfasis3 10 3 2 2 3" xfId="26702" xr:uid="{34153B72-38F7-467C-ACC5-64BA562D7465}"/>
    <cellStyle name="40% - Énfasis3 10 3 2 2 3 2" xfId="26703" xr:uid="{591694B3-810B-4670-8492-17EB4A7534CB}"/>
    <cellStyle name="40% - Énfasis3 10 3 2 2 4" xfId="26704" xr:uid="{708EB443-C0C3-45F6-806E-B756EE11745D}"/>
    <cellStyle name="40% - Énfasis3 10 3 2 3" xfId="26705" xr:uid="{77F2496D-B401-43BA-B872-FDCD9EF02BD0}"/>
    <cellStyle name="40% - Énfasis3 10 3 2 3 2" xfId="26706" xr:uid="{DACE8BD6-9AC3-4487-BC26-8D67F69A21A4}"/>
    <cellStyle name="40% - Énfasis3 10 3 2 3 2 2" xfId="26707" xr:uid="{85ED5FA3-08E9-4FBA-84C3-21135A542353}"/>
    <cellStyle name="40% - Énfasis3 10 3 2 3 3" xfId="26708" xr:uid="{305EA2C0-B872-4D0B-9268-84FFC50DE546}"/>
    <cellStyle name="40% - Énfasis3 10 3 2 4" xfId="26709" xr:uid="{8955A011-250B-447D-A7DE-E84DFD4C14B5}"/>
    <cellStyle name="40% - Énfasis3 10 3 2 4 2" xfId="26710" xr:uid="{BDB41BEB-5D8D-43EC-BE7E-2462DC617C77}"/>
    <cellStyle name="40% - Énfasis3 10 3 2 5" xfId="26711" xr:uid="{20C27F24-5AB1-4AB5-A37F-37813EB635C5}"/>
    <cellStyle name="40% - Énfasis3 10 3 3" xfId="26712" xr:uid="{AA7B9AE5-739C-4F55-A47B-A40B02D33342}"/>
    <cellStyle name="40% - Énfasis3 10 3 3 2" xfId="26713" xr:uid="{B12C90CD-95ED-4A73-AF63-257F89CE686C}"/>
    <cellStyle name="40% - Énfasis3 10 3 3 2 2" xfId="26714" xr:uid="{41237AD0-94AB-41FD-B771-47622EB1799D}"/>
    <cellStyle name="40% - Énfasis3 10 3 3 2 2 2" xfId="26715" xr:uid="{EE6586C1-4E5F-4F0F-B3A3-35A5270EF0D8}"/>
    <cellStyle name="40% - Énfasis3 10 3 3 2 3" xfId="26716" xr:uid="{6E7EA4B3-1FD5-479F-92DC-496A875FCFBC}"/>
    <cellStyle name="40% - Énfasis3 10 3 3 3" xfId="26717" xr:uid="{ACA566A7-D7E1-47F3-83F8-F7825D42B0ED}"/>
    <cellStyle name="40% - Énfasis3 10 3 3 3 2" xfId="26718" xr:uid="{5A57F993-67B1-4A89-84C1-C9D732B736FC}"/>
    <cellStyle name="40% - Énfasis3 10 3 3 4" xfId="26719" xr:uid="{55593E32-9513-4807-B6D2-42A8CE4870DF}"/>
    <cellStyle name="40% - Énfasis3 10 3 4" xfId="26720" xr:uid="{7DCE4DE2-E60D-40FA-9A1F-40E0BFB606AB}"/>
    <cellStyle name="40% - Énfasis3 10 3 4 2" xfId="26721" xr:uid="{C77A10B1-D0D7-42B3-9F54-7E365B394E0D}"/>
    <cellStyle name="40% - Énfasis3 10 3 4 2 2" xfId="26722" xr:uid="{38D9B124-B1A8-40AD-BF0C-03198EAEBD8A}"/>
    <cellStyle name="40% - Énfasis3 10 3 4 3" xfId="26723" xr:uid="{5E8D6B74-A945-42E4-B046-0CE804875CA4}"/>
    <cellStyle name="40% - Énfasis3 10 3 5" xfId="26724" xr:uid="{FF49291B-C206-48DA-8E19-DFED23BEAE3A}"/>
    <cellStyle name="40% - Énfasis3 10 3 5 2" xfId="26725" xr:uid="{4DB7A3FF-7498-4822-901A-180FAF9FF9AC}"/>
    <cellStyle name="40% - Énfasis3 10 3 6" xfId="26726" xr:uid="{BD849146-432C-44EE-B2A5-33D58E6880AC}"/>
    <cellStyle name="40% - Énfasis3 10 4" xfId="26727" xr:uid="{527EFD22-5FEF-458C-9B32-DF5F1297AD53}"/>
    <cellStyle name="40% - Énfasis3 10 4 2" xfId="26728" xr:uid="{CB8CE741-2FB1-4D17-B5D5-C57F9FA27317}"/>
    <cellStyle name="40% - Énfasis3 10 4 2 2" xfId="26729" xr:uid="{45E8BF4B-855D-4BE6-BBBA-3A6C8F7289A1}"/>
    <cellStyle name="40% - Énfasis3 10 4 2 2 2" xfId="26730" xr:uid="{35BDDEBD-0843-4356-B04E-2C253BE4D541}"/>
    <cellStyle name="40% - Énfasis3 10 4 2 2 2 2" xfId="26731" xr:uid="{06611C80-1A45-45EA-9D39-38158373BEEE}"/>
    <cellStyle name="40% - Énfasis3 10 4 2 2 3" xfId="26732" xr:uid="{81404072-25C0-4989-9DA0-D91590899242}"/>
    <cellStyle name="40% - Énfasis3 10 4 2 3" xfId="26733" xr:uid="{81E5E52E-5832-45E3-965F-D0CEBFE99296}"/>
    <cellStyle name="40% - Énfasis3 10 4 2 3 2" xfId="26734" xr:uid="{94F0A55F-0B85-44E6-991D-104388E44147}"/>
    <cellStyle name="40% - Énfasis3 10 4 2 4" xfId="26735" xr:uid="{AFB36754-D55C-4CC1-AA00-B9481C58C66E}"/>
    <cellStyle name="40% - Énfasis3 10 4 3" xfId="26736" xr:uid="{D062D6AA-1DBF-413B-AC24-37AB5C92158B}"/>
    <cellStyle name="40% - Énfasis3 10 4 3 2" xfId="26737" xr:uid="{93ADA837-DD1F-46E1-836C-7FD2601DC2D3}"/>
    <cellStyle name="40% - Énfasis3 10 4 3 2 2" xfId="26738" xr:uid="{828AD14A-7A3B-4B14-8C9C-FDBC9363A36B}"/>
    <cellStyle name="40% - Énfasis3 10 4 3 3" xfId="26739" xr:uid="{D068232B-9D5A-4398-8B1A-C3C4D65921FB}"/>
    <cellStyle name="40% - Énfasis3 10 4 4" xfId="26740" xr:uid="{5B2C228C-DCE0-49DD-BD51-0E83E07B0685}"/>
    <cellStyle name="40% - Énfasis3 10 4 4 2" xfId="26741" xr:uid="{381921BB-BB27-40D2-A657-7BF3F203DFE4}"/>
    <cellStyle name="40% - Énfasis3 10 4 5" xfId="26742" xr:uid="{DBB3EEA3-5518-471A-9DBF-CA230D819768}"/>
    <cellStyle name="40% - Énfasis3 10 5" xfId="26743" xr:uid="{91E3FD83-8FB7-4487-B8FC-A868AD8B06FC}"/>
    <cellStyle name="40% - Énfasis3 10 5 2" xfId="26744" xr:uid="{45A0AE51-7E9C-44CB-B83A-F9A7C77C304E}"/>
    <cellStyle name="40% - Énfasis3 10 5 2 2" xfId="26745" xr:uid="{B3527700-F50F-4413-A0ED-BCAD8C90A5BF}"/>
    <cellStyle name="40% - Énfasis3 10 5 2 2 2" xfId="26746" xr:uid="{58A47291-8D1A-4B4F-98BA-1FB10E62E316}"/>
    <cellStyle name="40% - Énfasis3 10 5 2 3" xfId="26747" xr:uid="{14D7798B-3F5E-40D6-B571-7F175203F3F5}"/>
    <cellStyle name="40% - Énfasis3 10 5 3" xfId="26748" xr:uid="{283A05F9-9D96-4735-90BF-3A43D0B2C674}"/>
    <cellStyle name="40% - Énfasis3 10 5 3 2" xfId="26749" xr:uid="{6944EE96-4B75-476A-9455-E41CB716E50B}"/>
    <cellStyle name="40% - Énfasis3 10 5 4" xfId="26750" xr:uid="{923684E7-53D7-4402-9666-1CD9FB247A6F}"/>
    <cellStyle name="40% - Énfasis3 10 6" xfId="26751" xr:uid="{67FE332C-4EE8-4E4C-98F4-F2865BB62319}"/>
    <cellStyle name="40% - Énfasis3 10 6 2" xfId="26752" xr:uid="{B17843E2-7560-4C8A-8AA6-49600222E684}"/>
    <cellStyle name="40% - Énfasis3 10 6 2 2" xfId="26753" xr:uid="{2BEC69DF-61E1-4DDA-9E7B-AA310ADA61AF}"/>
    <cellStyle name="40% - Énfasis3 10 6 3" xfId="26754" xr:uid="{413727F8-71DF-438E-98F7-120405360B7D}"/>
    <cellStyle name="40% - Énfasis3 10 7" xfId="26755" xr:uid="{AB249082-4127-4E7D-95BC-2CDDC6CF5D45}"/>
    <cellStyle name="40% - Énfasis3 10 7 2" xfId="26756" xr:uid="{8F2F2FC5-23AB-43A1-BB0B-C356CFA785B8}"/>
    <cellStyle name="40% - Énfasis3 10 8" xfId="26757" xr:uid="{981AA39D-A7E1-4106-A2BE-AEE9E9C3F498}"/>
    <cellStyle name="40% - Énfasis3 10 9" xfId="26758" xr:uid="{E7648E43-01AE-43EF-A30F-DE25334709C8}"/>
    <cellStyle name="40% - Énfasis3 10_37. RESULTADO NEGOCIOS YOY" xfId="26759" xr:uid="{2592EA47-8798-43CF-835C-6C64FD434F5B}"/>
    <cellStyle name="40% - Énfasis3 11" xfId="26760" xr:uid="{5509A2EE-A929-443C-8F9E-0CAD1ED05934}"/>
    <cellStyle name="40% - Énfasis3 11 10" xfId="26761" xr:uid="{F9EB445B-F5C9-48BD-BC22-87BCB837F122}"/>
    <cellStyle name="40% - Énfasis3 11 11" xfId="26762" xr:uid="{EFA0D9C4-C85E-4811-A8B8-FF143ED98CD7}"/>
    <cellStyle name="40% - Énfasis3 11 12" xfId="26763" xr:uid="{4322B979-C59C-40AD-A2E1-2BECA7F0B9D8}"/>
    <cellStyle name="40% - Énfasis3 11 2" xfId="26764" xr:uid="{FA36D69C-54C0-41FB-8968-6E4C59839A8C}"/>
    <cellStyle name="40% - Énfasis3 11 2 2" xfId="26765" xr:uid="{B4D38FFE-E4F0-4B93-BE52-496956AAA360}"/>
    <cellStyle name="40% - Énfasis3 11 2 2 2" xfId="26766" xr:uid="{FE02D7EA-D53C-4C1D-B31A-BE62D47930A9}"/>
    <cellStyle name="40% - Énfasis3 11 2 2 2 2" xfId="26767" xr:uid="{71173DA5-8927-4E94-BE64-688E013DD5DF}"/>
    <cellStyle name="40% - Énfasis3 11 2 2 2 2 2" xfId="26768" xr:uid="{5148E703-9532-475A-A516-A608766176F0}"/>
    <cellStyle name="40% - Énfasis3 11 2 2 2 2 2 2" xfId="26769" xr:uid="{6BDB28BE-CD50-4CF5-945A-EBFEF59C1D2F}"/>
    <cellStyle name="40% - Énfasis3 11 2 2 2 2 2 2 2" xfId="26770" xr:uid="{208C9A19-9196-4A6D-B0B3-C7528A1D9B02}"/>
    <cellStyle name="40% - Énfasis3 11 2 2 2 2 2 3" xfId="26771" xr:uid="{49ED73F2-6D4E-408C-AAE5-7E2C6E05FA21}"/>
    <cellStyle name="40% - Énfasis3 11 2 2 2 2 3" xfId="26772" xr:uid="{9BDE0EAB-C411-42E5-9101-38E81FCFACAB}"/>
    <cellStyle name="40% - Énfasis3 11 2 2 2 2 3 2" xfId="26773" xr:uid="{21F395A7-1768-45C4-ABF3-3459E5BE6819}"/>
    <cellStyle name="40% - Énfasis3 11 2 2 2 2 4" xfId="26774" xr:uid="{3164209B-98B5-4C64-B24A-C80C32568DF0}"/>
    <cellStyle name="40% - Énfasis3 11 2 2 2 3" xfId="26775" xr:uid="{3C40EDF9-A26A-4FEE-9523-29EB64D4DA25}"/>
    <cellStyle name="40% - Énfasis3 11 2 2 2 3 2" xfId="26776" xr:uid="{D55B4490-F623-4311-9432-8698E8BA796D}"/>
    <cellStyle name="40% - Énfasis3 11 2 2 2 3 2 2" xfId="26777" xr:uid="{8771EFD7-D688-4EF3-9E8E-9F46091727EB}"/>
    <cellStyle name="40% - Énfasis3 11 2 2 2 3 3" xfId="26778" xr:uid="{B4ABAF93-EA8F-47BB-9FB0-9FF08176AEA9}"/>
    <cellStyle name="40% - Énfasis3 11 2 2 2 4" xfId="26779" xr:uid="{E94730DB-A3EF-4158-AEB7-0624AF1F72F4}"/>
    <cellStyle name="40% - Énfasis3 11 2 2 2 4 2" xfId="26780" xr:uid="{A09213D7-2B50-477D-8B34-59202B659164}"/>
    <cellStyle name="40% - Énfasis3 11 2 2 2 5" xfId="26781" xr:uid="{BE546188-1870-4BFC-8735-16CB1D3C0446}"/>
    <cellStyle name="40% - Énfasis3 11 2 2 3" xfId="26782" xr:uid="{07D3A414-948A-463E-936E-0457FD4FB8B1}"/>
    <cellStyle name="40% - Énfasis3 11 2 2 3 2" xfId="26783" xr:uid="{78012E7A-0444-4D26-8E20-C8E7DE1D7A28}"/>
    <cellStyle name="40% - Énfasis3 11 2 2 3 2 2" xfId="26784" xr:uid="{C0EE1788-7116-4E52-8EBB-C00819F15AF9}"/>
    <cellStyle name="40% - Énfasis3 11 2 2 3 2 2 2" xfId="26785" xr:uid="{0C8B185E-5F76-4103-8816-B365D9C49B8F}"/>
    <cellStyle name="40% - Énfasis3 11 2 2 3 2 3" xfId="26786" xr:uid="{4B3AD244-FEA5-42EF-A4FB-E4091E985BEC}"/>
    <cellStyle name="40% - Énfasis3 11 2 2 3 3" xfId="26787" xr:uid="{A05EA8E2-7E9E-40CA-84EB-EA9507B1ABCB}"/>
    <cellStyle name="40% - Énfasis3 11 2 2 3 3 2" xfId="26788" xr:uid="{382544EA-DE88-4E0F-BFAA-5D566784B86C}"/>
    <cellStyle name="40% - Énfasis3 11 2 2 3 4" xfId="26789" xr:uid="{A7737662-C081-4E97-9E1A-F0942987A9D4}"/>
    <cellStyle name="40% - Énfasis3 11 2 2 4" xfId="26790" xr:uid="{0A76B5DB-4F74-44C8-8AB0-9F45AB7AE836}"/>
    <cellStyle name="40% - Énfasis3 11 2 2 4 2" xfId="26791" xr:uid="{706209DC-BB5C-4C86-B7CA-56F08C706EBB}"/>
    <cellStyle name="40% - Énfasis3 11 2 2 4 2 2" xfId="26792" xr:uid="{4C51ED0E-1E7D-4140-9EA1-F7D9EC2CE079}"/>
    <cellStyle name="40% - Énfasis3 11 2 2 4 3" xfId="26793" xr:uid="{9332F45B-D8AC-4214-BACB-7AF95DC01A72}"/>
    <cellStyle name="40% - Énfasis3 11 2 2 5" xfId="26794" xr:uid="{54E51369-BFE3-4622-8FCE-9BD920AB0843}"/>
    <cellStyle name="40% - Énfasis3 11 2 2 5 2" xfId="26795" xr:uid="{24160DB2-EB26-43EE-9D1D-8B28727B1648}"/>
    <cellStyle name="40% - Énfasis3 11 2 2 6" xfId="26796" xr:uid="{BA74F149-90B2-4C5D-AC0D-DF340C90FAEB}"/>
    <cellStyle name="40% - Énfasis3 11 2 3" xfId="26797" xr:uid="{DA55351D-1EB3-465C-8196-7599870C37F4}"/>
    <cellStyle name="40% - Énfasis3 11 2 3 2" xfId="26798" xr:uid="{7E550B5D-8A3E-4FC1-9850-F7FC845E4B8B}"/>
    <cellStyle name="40% - Énfasis3 11 2 3 2 2" xfId="26799" xr:uid="{D5A2B4C2-C320-4423-9227-CD65D42DC685}"/>
    <cellStyle name="40% - Énfasis3 11 2 3 2 2 2" xfId="26800" xr:uid="{1D84A1EF-C66F-442C-8BCB-D6BB03D1E25F}"/>
    <cellStyle name="40% - Énfasis3 11 2 3 2 2 2 2" xfId="26801" xr:uid="{2704EDB4-76F5-44A4-AB24-856894253080}"/>
    <cellStyle name="40% - Énfasis3 11 2 3 2 2 3" xfId="26802" xr:uid="{D84953DD-2872-4128-89D9-621060BFCBA5}"/>
    <cellStyle name="40% - Énfasis3 11 2 3 2 3" xfId="26803" xr:uid="{1C1B39E4-BB0B-4111-876C-A16C90918AE3}"/>
    <cellStyle name="40% - Énfasis3 11 2 3 2 3 2" xfId="26804" xr:uid="{3D4313B7-2F5F-4C87-AD0E-540D9500685D}"/>
    <cellStyle name="40% - Énfasis3 11 2 3 2 4" xfId="26805" xr:uid="{B68C92B4-AC28-4112-850F-D72A2ABE6A3E}"/>
    <cellStyle name="40% - Énfasis3 11 2 3 3" xfId="26806" xr:uid="{0FEE3146-7925-4A00-B6B6-C9B66A59C913}"/>
    <cellStyle name="40% - Énfasis3 11 2 3 3 2" xfId="26807" xr:uid="{70E0A964-8310-4802-BC2A-B25E2286AEF4}"/>
    <cellStyle name="40% - Énfasis3 11 2 3 3 2 2" xfId="26808" xr:uid="{28F2AC38-37C8-4130-A06D-BE008BFBE8E7}"/>
    <cellStyle name="40% - Énfasis3 11 2 3 3 3" xfId="26809" xr:uid="{9849EB44-B4C1-4892-BBA3-79F5211C57E4}"/>
    <cellStyle name="40% - Énfasis3 11 2 3 4" xfId="26810" xr:uid="{C6B5A9E5-04DF-400D-8E0A-977346A24E91}"/>
    <cellStyle name="40% - Énfasis3 11 2 3 4 2" xfId="26811" xr:uid="{DB5B016A-B655-40A1-891F-3AA84E795B28}"/>
    <cellStyle name="40% - Énfasis3 11 2 3 5" xfId="26812" xr:uid="{B816D646-DFB5-44B6-8DF7-3CB585A6A635}"/>
    <cellStyle name="40% - Énfasis3 11 2 4" xfId="26813" xr:uid="{42F826C8-EFEA-4DDB-992C-E2F4A590DE1A}"/>
    <cellStyle name="40% - Énfasis3 11 2 4 2" xfId="26814" xr:uid="{865C7DB2-9814-4427-B9B8-60120E95B639}"/>
    <cellStyle name="40% - Énfasis3 11 2 4 2 2" xfId="26815" xr:uid="{34E3BDAE-D11B-4BA0-BA89-4FD7033EECC0}"/>
    <cellStyle name="40% - Énfasis3 11 2 4 2 2 2" xfId="26816" xr:uid="{5FCBA33E-A7C9-478E-AE53-B958A74A0BFE}"/>
    <cellStyle name="40% - Énfasis3 11 2 4 2 3" xfId="26817" xr:uid="{B6896325-2DD2-4F09-B52B-69BAD95261E2}"/>
    <cellStyle name="40% - Énfasis3 11 2 4 3" xfId="26818" xr:uid="{1C9C0B80-13D6-4633-8572-2E225225611B}"/>
    <cellStyle name="40% - Énfasis3 11 2 4 3 2" xfId="26819" xr:uid="{8F2F79FC-A0D2-44AD-BDF4-881686C8E4B1}"/>
    <cellStyle name="40% - Énfasis3 11 2 4 4" xfId="26820" xr:uid="{6509EB24-5E0C-42BA-A415-4261820C7BDA}"/>
    <cellStyle name="40% - Énfasis3 11 2 5" xfId="26821" xr:uid="{3047213C-3A12-41F8-B6BE-C2E08DEB13D1}"/>
    <cellStyle name="40% - Énfasis3 11 2 5 2" xfId="26822" xr:uid="{ED03EF89-186C-47DC-9E94-CA6DAE516982}"/>
    <cellStyle name="40% - Énfasis3 11 2 5 2 2" xfId="26823" xr:uid="{5E93A29D-BF30-4491-B5B1-E5981CD5E8A5}"/>
    <cellStyle name="40% - Énfasis3 11 2 5 3" xfId="26824" xr:uid="{D3788B43-90D0-46B6-A6B5-D931A7AAF760}"/>
    <cellStyle name="40% - Énfasis3 11 2 6" xfId="26825" xr:uid="{2F91D22C-DDF2-4B2A-9690-720B5EDE4340}"/>
    <cellStyle name="40% - Énfasis3 11 2 6 2" xfId="26826" xr:uid="{A5C84D0A-F4FA-4F9D-92DF-ABDDF01DD481}"/>
    <cellStyle name="40% - Énfasis3 11 2 7" xfId="26827" xr:uid="{56A787BD-E3F0-4A35-AD36-A02281736564}"/>
    <cellStyle name="40% - Énfasis3 11 3" xfId="26828" xr:uid="{199D4EA0-24A4-434D-9980-EE336BAD79AD}"/>
    <cellStyle name="40% - Énfasis3 11 3 2" xfId="26829" xr:uid="{75C89C3E-877E-447B-B83F-C40DDD8E13FC}"/>
    <cellStyle name="40% - Énfasis3 11 3 2 2" xfId="26830" xr:uid="{B81E826C-A561-43A0-906D-B97905D67D58}"/>
    <cellStyle name="40% - Énfasis3 11 3 2 2 2" xfId="26831" xr:uid="{CD5BE916-4F38-47C1-BD70-E6F41DDAB94C}"/>
    <cellStyle name="40% - Énfasis3 11 3 2 2 2 2" xfId="26832" xr:uid="{113E4E7F-087C-456B-981A-1ED3F2FEF268}"/>
    <cellStyle name="40% - Énfasis3 11 3 2 2 2 2 2" xfId="26833" xr:uid="{A268ECDC-01C8-4196-B8B4-C2078D408DB4}"/>
    <cellStyle name="40% - Énfasis3 11 3 2 2 2 3" xfId="26834" xr:uid="{DEFE1104-C605-4519-AD9B-0EAFA4820672}"/>
    <cellStyle name="40% - Énfasis3 11 3 2 2 3" xfId="26835" xr:uid="{A1A18CA4-D589-445F-9F4C-0CC06EE479D5}"/>
    <cellStyle name="40% - Énfasis3 11 3 2 2 3 2" xfId="26836" xr:uid="{311DD0BE-3ACD-4D71-9B65-62C590FCA55D}"/>
    <cellStyle name="40% - Énfasis3 11 3 2 2 4" xfId="26837" xr:uid="{55C2E026-E367-441C-8E04-43D0C912A2ED}"/>
    <cellStyle name="40% - Énfasis3 11 3 2 3" xfId="26838" xr:uid="{7DAD09C0-02EB-41D4-AD3B-DDE7626FFFD4}"/>
    <cellStyle name="40% - Énfasis3 11 3 2 3 2" xfId="26839" xr:uid="{7FC6D689-CF09-4BBE-8B3B-5FA90A3C7F7D}"/>
    <cellStyle name="40% - Énfasis3 11 3 2 3 2 2" xfId="26840" xr:uid="{DC53A1A1-C2E7-4473-9DDD-1D1A0FBB56E3}"/>
    <cellStyle name="40% - Énfasis3 11 3 2 3 3" xfId="26841" xr:uid="{73E6B447-29B8-49EF-BBD8-79BD6DDE1537}"/>
    <cellStyle name="40% - Énfasis3 11 3 2 4" xfId="26842" xr:uid="{3922F25E-C7AE-4D7F-85B1-60F9401A9028}"/>
    <cellStyle name="40% - Énfasis3 11 3 2 4 2" xfId="26843" xr:uid="{DA067FA3-DDFA-45AC-A8AB-1E80171F626E}"/>
    <cellStyle name="40% - Énfasis3 11 3 2 5" xfId="26844" xr:uid="{5C32CF1C-B217-4893-AB61-1A07423CC190}"/>
    <cellStyle name="40% - Énfasis3 11 3 3" xfId="26845" xr:uid="{08A54253-7ADF-4FFA-ADA1-DF073CB8B3FD}"/>
    <cellStyle name="40% - Énfasis3 11 3 3 2" xfId="26846" xr:uid="{0901A0D5-19C5-4F74-86CA-CC6B4709AA0C}"/>
    <cellStyle name="40% - Énfasis3 11 3 3 2 2" xfId="26847" xr:uid="{362561C0-CB79-4CDF-A139-1D4F6A92F447}"/>
    <cellStyle name="40% - Énfasis3 11 3 3 2 2 2" xfId="26848" xr:uid="{F135A383-512F-4AD2-8964-0C51527B5BAF}"/>
    <cellStyle name="40% - Énfasis3 11 3 3 2 3" xfId="26849" xr:uid="{92EA22E5-619B-4885-8958-EFDA29136767}"/>
    <cellStyle name="40% - Énfasis3 11 3 3 3" xfId="26850" xr:uid="{BD7370CD-410D-4B82-A079-A695A87BAB90}"/>
    <cellStyle name="40% - Énfasis3 11 3 3 3 2" xfId="26851" xr:uid="{5DF0DC9B-2CDC-44BF-B6D9-163EFC805787}"/>
    <cellStyle name="40% - Énfasis3 11 3 3 4" xfId="26852" xr:uid="{BC7BE7FE-2E46-4634-B16F-7E0581505995}"/>
    <cellStyle name="40% - Énfasis3 11 3 4" xfId="26853" xr:uid="{084F60FD-D356-4489-9458-A7E3983D81A2}"/>
    <cellStyle name="40% - Énfasis3 11 3 4 2" xfId="26854" xr:uid="{45A099CB-97F7-4CC5-9CB2-546D00C52C6A}"/>
    <cellStyle name="40% - Énfasis3 11 3 4 2 2" xfId="26855" xr:uid="{E8A738D4-7A14-40F8-8AEA-F6738B0808A0}"/>
    <cellStyle name="40% - Énfasis3 11 3 4 3" xfId="26856" xr:uid="{C61A92A5-4D24-45BA-9A39-97F72CA4D938}"/>
    <cellStyle name="40% - Énfasis3 11 3 5" xfId="26857" xr:uid="{D93BC871-3CF4-4F85-9A83-27B90E2CE26A}"/>
    <cellStyle name="40% - Énfasis3 11 3 5 2" xfId="26858" xr:uid="{B4A02DDA-A6B5-4311-80A4-92ABB35337E1}"/>
    <cellStyle name="40% - Énfasis3 11 3 6" xfId="26859" xr:uid="{A67AD12A-40F6-4ECD-AC17-FFD4BE5A56F8}"/>
    <cellStyle name="40% - Énfasis3 11 4" xfId="26860" xr:uid="{1E862CDF-2AD8-4C50-BBFD-5A83D92A38F1}"/>
    <cellStyle name="40% - Énfasis3 11 4 2" xfId="26861" xr:uid="{9DB94F42-60A6-4096-92F0-0E4D6E6548F7}"/>
    <cellStyle name="40% - Énfasis3 11 4 2 2" xfId="26862" xr:uid="{082764D5-37D9-48A3-AC8D-C8EA99BF1F88}"/>
    <cellStyle name="40% - Énfasis3 11 4 2 2 2" xfId="26863" xr:uid="{3D8E7572-2C2D-41F1-B6D2-83FBBD96B7A3}"/>
    <cellStyle name="40% - Énfasis3 11 4 2 2 2 2" xfId="26864" xr:uid="{F53FB5AB-AE92-45E1-9A1F-BC35EDF95C68}"/>
    <cellStyle name="40% - Énfasis3 11 4 2 2 3" xfId="26865" xr:uid="{5DB945E8-0905-4495-975A-A9D61EC59D83}"/>
    <cellStyle name="40% - Énfasis3 11 4 2 3" xfId="26866" xr:uid="{6703C783-04CB-4E01-9A16-8B92A4DA6B8F}"/>
    <cellStyle name="40% - Énfasis3 11 4 2 3 2" xfId="26867" xr:uid="{0B554EB1-1008-4A86-BC94-14D64D34652B}"/>
    <cellStyle name="40% - Énfasis3 11 4 2 4" xfId="26868" xr:uid="{B218C3D0-8C83-4140-8FBE-BA4EAEEE5BF6}"/>
    <cellStyle name="40% - Énfasis3 11 4 3" xfId="26869" xr:uid="{13716C9F-E749-4BE0-83E3-CD52886BA315}"/>
    <cellStyle name="40% - Énfasis3 11 4 3 2" xfId="26870" xr:uid="{B83D4E1F-7B42-4B57-B365-6A98398A4C74}"/>
    <cellStyle name="40% - Énfasis3 11 4 3 2 2" xfId="26871" xr:uid="{94CA4871-4921-4DFF-979C-0D3431A4CD47}"/>
    <cellStyle name="40% - Énfasis3 11 4 3 3" xfId="26872" xr:uid="{821CB63E-77C7-485E-AAA6-9FEBA61D953D}"/>
    <cellStyle name="40% - Énfasis3 11 4 4" xfId="26873" xr:uid="{D1267B2B-537C-40DA-82A5-AEDE7DEE13AD}"/>
    <cellStyle name="40% - Énfasis3 11 4 4 2" xfId="26874" xr:uid="{154C2A21-6A1A-4215-9465-E344F2FD0E58}"/>
    <cellStyle name="40% - Énfasis3 11 4 5" xfId="26875" xr:uid="{4B89DAC3-10DE-4756-B3FD-128D258984E8}"/>
    <cellStyle name="40% - Énfasis3 11 5" xfId="26876" xr:uid="{7003BF10-CF5B-417E-A2EA-7C49EFA73DA7}"/>
    <cellStyle name="40% - Énfasis3 11 5 2" xfId="26877" xr:uid="{85A3874F-1FF0-4273-A348-376C175C93C8}"/>
    <cellStyle name="40% - Énfasis3 11 5 2 2" xfId="26878" xr:uid="{C0B9DB57-BCC4-4BF5-BDAE-6C2BDA658EB4}"/>
    <cellStyle name="40% - Énfasis3 11 5 2 2 2" xfId="26879" xr:uid="{B9B8AC3A-2B5C-463A-BB6E-A87C74127CFF}"/>
    <cellStyle name="40% - Énfasis3 11 5 2 3" xfId="26880" xr:uid="{2ADDCC97-E39C-40E3-ABD9-79E594640455}"/>
    <cellStyle name="40% - Énfasis3 11 5 3" xfId="26881" xr:uid="{0ABCC62D-312C-4CD0-8648-C541DD6FDC6B}"/>
    <cellStyle name="40% - Énfasis3 11 5 3 2" xfId="26882" xr:uid="{272E6FE5-FC35-4B94-9A23-D2EBD68A59B0}"/>
    <cellStyle name="40% - Énfasis3 11 5 4" xfId="26883" xr:uid="{96B387FA-140F-4710-B21D-434B2E5C6DA5}"/>
    <cellStyle name="40% - Énfasis3 11 6" xfId="26884" xr:uid="{81E35C8B-2536-4971-95B3-926738D696F5}"/>
    <cellStyle name="40% - Énfasis3 11 6 2" xfId="26885" xr:uid="{CDBB7FDE-FD3E-423B-A5D2-A23A2772C9DF}"/>
    <cellStyle name="40% - Énfasis3 11 6 2 2" xfId="26886" xr:uid="{EAD661C0-C141-41A5-96D4-E9A38BBE1DE1}"/>
    <cellStyle name="40% - Énfasis3 11 6 3" xfId="26887" xr:uid="{5C7DEBB0-5057-4633-9C24-64F413194904}"/>
    <cellStyle name="40% - Énfasis3 11 7" xfId="26888" xr:uid="{DB79D8C5-A78E-47E1-99BC-6A8F45603DC7}"/>
    <cellStyle name="40% - Énfasis3 11 7 2" xfId="26889" xr:uid="{6A947B62-630A-4098-8867-ED82368DD390}"/>
    <cellStyle name="40% - Énfasis3 11 8" xfId="26890" xr:uid="{C7841B30-EBE3-48B0-B1AA-4F71C9A5033C}"/>
    <cellStyle name="40% - Énfasis3 11 9" xfId="26891" xr:uid="{56D57BFB-334C-4AD2-A9A0-94C52F19BE71}"/>
    <cellStyle name="40% - Énfasis3 11_37. RESULTADO NEGOCIOS YOY" xfId="26892" xr:uid="{F41530AC-DAC3-4C13-BE76-7DD892C85E47}"/>
    <cellStyle name="40% - Énfasis3 12" xfId="26893" xr:uid="{066D6843-5EF8-4442-88F0-2215DC7ADC3E}"/>
    <cellStyle name="40% - Énfasis3 12 2" xfId="26894" xr:uid="{C1A1C94E-BD9B-489C-AEE9-C6D1863B4D5B}"/>
    <cellStyle name="40% - Énfasis3 12 2 2" xfId="26895" xr:uid="{C4A8C312-33DF-40EA-962E-C6862C0A5D7D}"/>
    <cellStyle name="40% - Énfasis3 12 2 2 2" xfId="26896" xr:uid="{FD96A3AF-8575-47EB-B9C7-3499E30A4456}"/>
    <cellStyle name="40% - Énfasis3 12 2 2 2 2" xfId="26897" xr:uid="{FC86ED02-876C-4642-9ADD-ED62B2AB1065}"/>
    <cellStyle name="40% - Énfasis3 12 2 2 2 2 2" xfId="26898" xr:uid="{2D49EB2C-0501-41F9-A892-DA4B2268A484}"/>
    <cellStyle name="40% - Énfasis3 12 2 2 2 2 2 2" xfId="26899" xr:uid="{6B996BD0-9231-4A21-AD98-814548263C59}"/>
    <cellStyle name="40% - Énfasis3 12 2 2 2 2 2 2 2" xfId="26900" xr:uid="{39009A66-4291-4550-9481-DA94AB8206AB}"/>
    <cellStyle name="40% - Énfasis3 12 2 2 2 2 2 3" xfId="26901" xr:uid="{A45AA62E-88F1-4CFF-A143-D9BF2D2F7E71}"/>
    <cellStyle name="40% - Énfasis3 12 2 2 2 2 3" xfId="26902" xr:uid="{CAAD3AAF-889A-4AB1-957A-49223323AA42}"/>
    <cellStyle name="40% - Énfasis3 12 2 2 2 2 3 2" xfId="26903" xr:uid="{867CD325-FE12-48AE-B25A-F182943D41F1}"/>
    <cellStyle name="40% - Énfasis3 12 2 2 2 2 4" xfId="26904" xr:uid="{88D3C520-2AC3-4AC3-B166-10E5596B68E2}"/>
    <cellStyle name="40% - Énfasis3 12 2 2 2 3" xfId="26905" xr:uid="{C5833A88-47BC-4EE2-BDCE-D87ECCF728EB}"/>
    <cellStyle name="40% - Énfasis3 12 2 2 2 3 2" xfId="26906" xr:uid="{B875A0A4-54AC-4A6E-889D-0E50297629D1}"/>
    <cellStyle name="40% - Énfasis3 12 2 2 2 3 2 2" xfId="26907" xr:uid="{8BA90C84-4058-4F5C-A171-8CCB48DEBE16}"/>
    <cellStyle name="40% - Énfasis3 12 2 2 2 3 3" xfId="26908" xr:uid="{C9353209-6F5A-4BDD-9FC4-7E8AA83B100B}"/>
    <cellStyle name="40% - Énfasis3 12 2 2 2 4" xfId="26909" xr:uid="{A9E3D75D-427E-4658-B216-6B54E0306BB9}"/>
    <cellStyle name="40% - Énfasis3 12 2 2 2 4 2" xfId="26910" xr:uid="{0185D2D6-9AB2-492F-BEC6-1617036932AD}"/>
    <cellStyle name="40% - Énfasis3 12 2 2 2 5" xfId="26911" xr:uid="{5B1A72A9-47EA-4D02-9C38-854D7739E660}"/>
    <cellStyle name="40% - Énfasis3 12 2 2 3" xfId="26912" xr:uid="{2CA88E87-1F58-497C-A6B8-5D610F36F506}"/>
    <cellStyle name="40% - Énfasis3 12 2 2 3 2" xfId="26913" xr:uid="{FD225B4B-0C2E-4CB1-9D72-B7019B4EA4FF}"/>
    <cellStyle name="40% - Énfasis3 12 2 2 3 2 2" xfId="26914" xr:uid="{479C0115-BDA3-4D64-8491-50C928422C79}"/>
    <cellStyle name="40% - Énfasis3 12 2 2 3 2 2 2" xfId="26915" xr:uid="{CB6962FA-20D5-4A3B-8064-8D5556828F82}"/>
    <cellStyle name="40% - Énfasis3 12 2 2 3 2 3" xfId="26916" xr:uid="{60623A73-CC9A-4CD4-910C-D61BD20E6A23}"/>
    <cellStyle name="40% - Énfasis3 12 2 2 3 3" xfId="26917" xr:uid="{4587DAFB-BEDA-4F8B-B21E-4AB4F1A9AF4B}"/>
    <cellStyle name="40% - Énfasis3 12 2 2 3 3 2" xfId="26918" xr:uid="{F8F99835-AB53-4917-A619-8F706E535E46}"/>
    <cellStyle name="40% - Énfasis3 12 2 2 3 4" xfId="26919" xr:uid="{DD15898F-EAD0-45AE-99AE-C0DC600A497A}"/>
    <cellStyle name="40% - Énfasis3 12 2 2 4" xfId="26920" xr:uid="{DD23631E-B350-4ADD-A346-EF585386EA1F}"/>
    <cellStyle name="40% - Énfasis3 12 2 2 4 2" xfId="26921" xr:uid="{5C511FD5-6775-4634-A7E4-D607F60D0CD7}"/>
    <cellStyle name="40% - Énfasis3 12 2 2 4 2 2" xfId="26922" xr:uid="{E1436311-0C52-4806-9F7A-02454E808C0C}"/>
    <cellStyle name="40% - Énfasis3 12 2 2 4 3" xfId="26923" xr:uid="{E45E885E-73D3-4D49-B6EE-5AAA6A55A5A6}"/>
    <cellStyle name="40% - Énfasis3 12 2 2 5" xfId="26924" xr:uid="{C6EE3B75-C7DD-43B2-8A0F-EF593CA715A6}"/>
    <cellStyle name="40% - Énfasis3 12 2 2 5 2" xfId="26925" xr:uid="{60E030CF-243E-4211-8C2F-2799D632CFBB}"/>
    <cellStyle name="40% - Énfasis3 12 2 2 6" xfId="26926" xr:uid="{0229A0C9-C907-4114-B69D-01D6E656D30C}"/>
    <cellStyle name="40% - Énfasis3 12 2 3" xfId="26927" xr:uid="{F6B10848-4E91-430F-8835-82D6120EF9E0}"/>
    <cellStyle name="40% - Énfasis3 12 2 3 2" xfId="26928" xr:uid="{403AF028-BAF1-478A-AA81-2B929C30E256}"/>
    <cellStyle name="40% - Énfasis3 12 2 3 2 2" xfId="26929" xr:uid="{0D4490CC-25A5-4DC4-B68A-762DDC0933A9}"/>
    <cellStyle name="40% - Énfasis3 12 2 3 2 2 2" xfId="26930" xr:uid="{5322DD3C-1428-4ABA-A82F-012E5AF0942B}"/>
    <cellStyle name="40% - Énfasis3 12 2 3 2 2 2 2" xfId="26931" xr:uid="{FBA510A4-20B7-4E96-90AB-816CEA349C3D}"/>
    <cellStyle name="40% - Énfasis3 12 2 3 2 2 3" xfId="26932" xr:uid="{491FFAAE-F51F-46B4-85B9-391DA2B0AFFD}"/>
    <cellStyle name="40% - Énfasis3 12 2 3 2 3" xfId="26933" xr:uid="{34C5822C-89EA-48D0-81D1-AAFAFB92C851}"/>
    <cellStyle name="40% - Énfasis3 12 2 3 2 3 2" xfId="26934" xr:uid="{8420665B-039D-4191-AD73-6A6EBDDD962E}"/>
    <cellStyle name="40% - Énfasis3 12 2 3 2 4" xfId="26935" xr:uid="{49AE5589-3A34-404B-8685-D3B2D0D9E2E1}"/>
    <cellStyle name="40% - Énfasis3 12 2 3 3" xfId="26936" xr:uid="{F8DA41AB-AB37-4398-A55C-36B1D4209F2F}"/>
    <cellStyle name="40% - Énfasis3 12 2 3 3 2" xfId="26937" xr:uid="{462EB1C8-5BB4-4ED6-886D-84F99FF05DC8}"/>
    <cellStyle name="40% - Énfasis3 12 2 3 3 2 2" xfId="26938" xr:uid="{491C3B07-2B62-44EB-AFB0-805D4068D626}"/>
    <cellStyle name="40% - Énfasis3 12 2 3 3 3" xfId="26939" xr:uid="{C55D7FF8-46A6-4F00-B47E-B0BFD98EE2E1}"/>
    <cellStyle name="40% - Énfasis3 12 2 3 4" xfId="26940" xr:uid="{C859C6B7-70DA-4B5F-B071-ECCE80FC1C0B}"/>
    <cellStyle name="40% - Énfasis3 12 2 3 4 2" xfId="26941" xr:uid="{7D506C28-C3F6-41E3-99F6-F144CE60C9B8}"/>
    <cellStyle name="40% - Énfasis3 12 2 3 5" xfId="26942" xr:uid="{ED479766-0ED5-47A8-9BFE-62278D7ABA12}"/>
    <cellStyle name="40% - Énfasis3 12 2 4" xfId="26943" xr:uid="{EC6C588E-D68A-4FC5-AAEF-5CA81E8F07BF}"/>
    <cellStyle name="40% - Énfasis3 12 2 4 2" xfId="26944" xr:uid="{2028DAAD-3A67-4974-9137-4A72704BA31A}"/>
    <cellStyle name="40% - Énfasis3 12 2 4 2 2" xfId="26945" xr:uid="{F7FDFC61-E58F-4D45-889C-32C4588AB25E}"/>
    <cellStyle name="40% - Énfasis3 12 2 4 2 2 2" xfId="26946" xr:uid="{405184CD-6381-4C43-AE02-BE36F861E30E}"/>
    <cellStyle name="40% - Énfasis3 12 2 4 2 3" xfId="26947" xr:uid="{9E590BA5-7A17-48E6-AD91-7299AB2ABC1D}"/>
    <cellStyle name="40% - Énfasis3 12 2 4 3" xfId="26948" xr:uid="{89D3D858-B8AD-4D70-86FB-FEDF4FD0BB28}"/>
    <cellStyle name="40% - Énfasis3 12 2 4 3 2" xfId="26949" xr:uid="{DC02155F-306A-415E-9CAD-FA3012FE68AE}"/>
    <cellStyle name="40% - Énfasis3 12 2 4 4" xfId="26950" xr:uid="{6E3B7D64-6F41-4E62-B887-6C11448547C0}"/>
    <cellStyle name="40% - Énfasis3 12 2 5" xfId="26951" xr:uid="{2CBC6F73-1E75-4781-95B6-C8B3B5F326C5}"/>
    <cellStyle name="40% - Énfasis3 12 2 5 2" xfId="26952" xr:uid="{8EF6172A-65D5-4EBF-A6D0-97C181F6A82C}"/>
    <cellStyle name="40% - Énfasis3 12 2 5 2 2" xfId="26953" xr:uid="{D77D85B3-EBB1-4C7D-BA37-4D81165407AB}"/>
    <cellStyle name="40% - Énfasis3 12 2 5 3" xfId="26954" xr:uid="{9FF62873-7D32-46D9-8AF2-F0F9F6203401}"/>
    <cellStyle name="40% - Énfasis3 12 2 6" xfId="26955" xr:uid="{2325B6A6-46BF-4908-B632-11E4DA559577}"/>
    <cellStyle name="40% - Énfasis3 12 2 6 2" xfId="26956" xr:uid="{99681F21-BE66-4DB9-96CC-B67558B93852}"/>
    <cellStyle name="40% - Énfasis3 12 2 7" xfId="26957" xr:uid="{597AF105-CA1B-46E6-B8FA-C935FBEC30AF}"/>
    <cellStyle name="40% - Énfasis3 12 3" xfId="26958" xr:uid="{743C62EB-7C75-423C-B254-0DA35EEAD1BB}"/>
    <cellStyle name="40% - Énfasis3 12 3 2" xfId="26959" xr:uid="{9216B1A9-5280-4E31-80AB-7792B1DC1F97}"/>
    <cellStyle name="40% - Énfasis3 12 3 2 2" xfId="26960" xr:uid="{F15FF009-D380-45FD-B08D-F68DAF50BE2C}"/>
    <cellStyle name="40% - Énfasis3 12 3 2 2 2" xfId="26961" xr:uid="{A787473A-03E0-44CE-BC47-2C22AC2B8AF9}"/>
    <cellStyle name="40% - Énfasis3 12 3 2 2 2 2" xfId="26962" xr:uid="{3D3233A4-3490-4986-AB1B-FBC6827C7DF9}"/>
    <cellStyle name="40% - Énfasis3 12 3 2 2 2 2 2" xfId="26963" xr:uid="{07A6928B-5340-4D96-B8C6-87ADA227F058}"/>
    <cellStyle name="40% - Énfasis3 12 3 2 2 2 3" xfId="26964" xr:uid="{495EB443-1C07-4AA6-A723-E5FE46D4C4B3}"/>
    <cellStyle name="40% - Énfasis3 12 3 2 2 3" xfId="26965" xr:uid="{27252CE3-DDB6-46E7-8D48-DCE0006860C5}"/>
    <cellStyle name="40% - Énfasis3 12 3 2 2 3 2" xfId="26966" xr:uid="{01DC2FFF-1B79-4B8B-948F-4922B4CD2787}"/>
    <cellStyle name="40% - Énfasis3 12 3 2 2 4" xfId="26967" xr:uid="{F9CADDD8-4EDD-4E52-B573-A39FA951B558}"/>
    <cellStyle name="40% - Énfasis3 12 3 2 3" xfId="26968" xr:uid="{BB8171B5-2393-4883-9032-9E917CD3E009}"/>
    <cellStyle name="40% - Énfasis3 12 3 2 3 2" xfId="26969" xr:uid="{F0A7E1A8-8706-4BD6-9CD3-8CE6D9F8DBD1}"/>
    <cellStyle name="40% - Énfasis3 12 3 2 3 2 2" xfId="26970" xr:uid="{3E3C54E2-8650-43B4-B028-90ECDA5B9526}"/>
    <cellStyle name="40% - Énfasis3 12 3 2 3 3" xfId="26971" xr:uid="{4F4320A6-7494-4D79-9867-AF7989B931A2}"/>
    <cellStyle name="40% - Énfasis3 12 3 2 4" xfId="26972" xr:uid="{DCF25EC4-E376-4C39-A5AD-AD3C89FCBFB7}"/>
    <cellStyle name="40% - Énfasis3 12 3 2 4 2" xfId="26973" xr:uid="{28B43376-DDE2-44A2-AA30-44C1C2684B1F}"/>
    <cellStyle name="40% - Énfasis3 12 3 2 5" xfId="26974" xr:uid="{DE7F581B-A40F-4443-B3AC-BBEFE9F8ED9B}"/>
    <cellStyle name="40% - Énfasis3 12 3 3" xfId="26975" xr:uid="{C28CA542-4BF9-42FE-8C61-ACB71CF7F673}"/>
    <cellStyle name="40% - Énfasis3 12 3 3 2" xfId="26976" xr:uid="{955E5DCA-BF30-4CC3-94BB-17C319776344}"/>
    <cellStyle name="40% - Énfasis3 12 3 3 2 2" xfId="26977" xr:uid="{21C65EA1-DEF5-4DA2-8A59-21319FF973B0}"/>
    <cellStyle name="40% - Énfasis3 12 3 3 2 2 2" xfId="26978" xr:uid="{44F2DB2E-49F4-435B-9437-A2D6E206BCFD}"/>
    <cellStyle name="40% - Énfasis3 12 3 3 2 3" xfId="26979" xr:uid="{B2E916E1-3B8D-4E63-AAED-39DD25A02701}"/>
    <cellStyle name="40% - Énfasis3 12 3 3 3" xfId="26980" xr:uid="{6CE3165F-1879-41A7-B8E7-A1132FBBB513}"/>
    <cellStyle name="40% - Énfasis3 12 3 3 3 2" xfId="26981" xr:uid="{1DB809B1-0B6B-4ABD-92DA-B5E71B7439D3}"/>
    <cellStyle name="40% - Énfasis3 12 3 3 4" xfId="26982" xr:uid="{7CF8AD6D-AEE9-4DBC-AF14-B54EB65FB2E9}"/>
    <cellStyle name="40% - Énfasis3 12 3 4" xfId="26983" xr:uid="{1E73D6C5-2DA9-49C7-9E29-7470C144C59A}"/>
    <cellStyle name="40% - Énfasis3 12 3 4 2" xfId="26984" xr:uid="{5B6B8542-BDAB-4D47-AE14-4E491FBF4D60}"/>
    <cellStyle name="40% - Énfasis3 12 3 4 2 2" xfId="26985" xr:uid="{9E9E3EE8-8091-479B-821B-0BFC1F9B078A}"/>
    <cellStyle name="40% - Énfasis3 12 3 4 3" xfId="26986" xr:uid="{32A48511-051B-4CFF-B831-BB7E90C26384}"/>
    <cellStyle name="40% - Énfasis3 12 3 5" xfId="26987" xr:uid="{F9329D82-1D95-4464-94A6-0654ECD660BC}"/>
    <cellStyle name="40% - Énfasis3 12 3 5 2" xfId="26988" xr:uid="{14055557-9D2A-4D44-9961-DD74CA2DE5B6}"/>
    <cellStyle name="40% - Énfasis3 12 3 6" xfId="26989" xr:uid="{149B3285-F806-4763-8D2D-C04D5708C8B0}"/>
    <cellStyle name="40% - Énfasis3 12 4" xfId="26990" xr:uid="{58E5163B-7252-473A-84B4-A4760B3A5676}"/>
    <cellStyle name="40% - Énfasis3 12 4 2" xfId="26991" xr:uid="{DB22F472-7D35-440A-B2D6-F1B13068A013}"/>
    <cellStyle name="40% - Énfasis3 12 4 2 2" xfId="26992" xr:uid="{A118435E-5267-44FC-B526-7D00BA567728}"/>
    <cellStyle name="40% - Énfasis3 12 4 2 2 2" xfId="26993" xr:uid="{5F8658D7-9DE1-4A44-B13A-8406959DCAE9}"/>
    <cellStyle name="40% - Énfasis3 12 4 2 2 2 2" xfId="26994" xr:uid="{61332099-9F46-4875-8320-859E0A096963}"/>
    <cellStyle name="40% - Énfasis3 12 4 2 2 3" xfId="26995" xr:uid="{776F95F1-4F4C-44EB-AC34-01F9A32C273C}"/>
    <cellStyle name="40% - Énfasis3 12 4 2 3" xfId="26996" xr:uid="{0340F9AD-0C01-4CE3-852E-B628DF08C7BA}"/>
    <cellStyle name="40% - Énfasis3 12 4 2 3 2" xfId="26997" xr:uid="{66AB79F4-6893-4BA5-A876-387CE356705D}"/>
    <cellStyle name="40% - Énfasis3 12 4 2 4" xfId="26998" xr:uid="{1A6E2EC6-9110-4DFD-95B4-165C058C5E56}"/>
    <cellStyle name="40% - Énfasis3 12 4 3" xfId="26999" xr:uid="{83848081-FF00-4B05-AFF5-1E600E3AE7B5}"/>
    <cellStyle name="40% - Énfasis3 12 4 3 2" xfId="27000" xr:uid="{77576500-48C4-4626-8E83-40EF1CF23649}"/>
    <cellStyle name="40% - Énfasis3 12 4 3 2 2" xfId="27001" xr:uid="{1AA7A86E-40D0-4103-9E8B-129A3BD3F780}"/>
    <cellStyle name="40% - Énfasis3 12 4 3 3" xfId="27002" xr:uid="{B4A448B2-D8A7-4670-9DFB-1360F3FB4A89}"/>
    <cellStyle name="40% - Énfasis3 12 4 4" xfId="27003" xr:uid="{FC112A4D-1F20-4556-B6BC-00CE53D776DF}"/>
    <cellStyle name="40% - Énfasis3 12 4 4 2" xfId="27004" xr:uid="{E66DB7FA-767C-4795-B56E-CB9704680A3D}"/>
    <cellStyle name="40% - Énfasis3 12 4 5" xfId="27005" xr:uid="{88507863-CD44-4A66-A721-3F11B712758A}"/>
    <cellStyle name="40% - Énfasis3 12 5" xfId="27006" xr:uid="{9A83A70B-F4FE-4F8F-9836-D58931829912}"/>
    <cellStyle name="40% - Énfasis3 12 5 2" xfId="27007" xr:uid="{59DF5AA9-5F53-466E-908E-0BE774DD9592}"/>
    <cellStyle name="40% - Énfasis3 12 5 2 2" xfId="27008" xr:uid="{7D90C817-4523-4083-A9EB-C2398C2EA8C4}"/>
    <cellStyle name="40% - Énfasis3 12 5 2 2 2" xfId="27009" xr:uid="{7F1FD2B7-FF22-4F30-9D79-E822D357545B}"/>
    <cellStyle name="40% - Énfasis3 12 5 2 3" xfId="27010" xr:uid="{8D6F2948-973F-4AA5-A0D0-826C2CD65704}"/>
    <cellStyle name="40% - Énfasis3 12 5 3" xfId="27011" xr:uid="{19B82111-2133-44D5-BF90-715256BF8FCE}"/>
    <cellStyle name="40% - Énfasis3 12 5 3 2" xfId="27012" xr:uid="{995D4C09-5937-4322-99C3-24B2E07F03F1}"/>
    <cellStyle name="40% - Énfasis3 12 5 4" xfId="27013" xr:uid="{C598D022-D9E4-4C50-AEC6-D94472AB4345}"/>
    <cellStyle name="40% - Énfasis3 12 6" xfId="27014" xr:uid="{9E5F05F1-CAFD-4050-A647-8FC0D4CD7929}"/>
    <cellStyle name="40% - Énfasis3 12 6 2" xfId="27015" xr:uid="{CD1EEEA0-E4BF-43C3-B925-B8A817A0E2E9}"/>
    <cellStyle name="40% - Énfasis3 12 6 2 2" xfId="27016" xr:uid="{93415FAB-C499-4E3F-9B22-598032DA7D7B}"/>
    <cellStyle name="40% - Énfasis3 12 6 3" xfId="27017" xr:uid="{2731C127-1D9E-4A8E-9E20-53A8E730535A}"/>
    <cellStyle name="40% - Énfasis3 12 7" xfId="27018" xr:uid="{B1CDB6CE-CB16-47B2-87C8-4AF6B1CCDF5A}"/>
    <cellStyle name="40% - Énfasis3 12 7 2" xfId="27019" xr:uid="{22F0EB1A-D3EF-4CD3-8CD6-25A4E7D662F2}"/>
    <cellStyle name="40% - Énfasis3 12 8" xfId="27020" xr:uid="{0836AEE2-0999-4E6B-9853-17CBB7CEF016}"/>
    <cellStyle name="40% - Énfasis3 12 9" xfId="27021" xr:uid="{6D743B0E-FB4A-4AC5-89C3-0DA201C7D2DA}"/>
    <cellStyle name="40% - Énfasis3 13" xfId="27022" xr:uid="{9D2E10E1-D27B-4A73-8951-8119533C64F0}"/>
    <cellStyle name="40% - Énfasis3 13 2" xfId="27023" xr:uid="{798F009D-1B87-4CC1-8948-41824180C218}"/>
    <cellStyle name="40% - Énfasis3 13 2 2" xfId="27024" xr:uid="{9B2C6621-9DF7-4321-822C-5D8F80CFA8E5}"/>
    <cellStyle name="40% - Énfasis3 13 2 2 2" xfId="27025" xr:uid="{B95E0FAA-3477-491B-96C3-DE00F9F0695B}"/>
    <cellStyle name="40% - Énfasis3 13 2 2 2 2" xfId="27026" xr:uid="{D60478E5-589A-4454-BE9C-3254031F222E}"/>
    <cellStyle name="40% - Énfasis3 13 2 2 2 2 2" xfId="27027" xr:uid="{C8148C00-597F-4087-BE64-64B4261E336C}"/>
    <cellStyle name="40% - Énfasis3 13 2 2 2 2 2 2" xfId="27028" xr:uid="{B7235D17-AE90-47C3-8A26-415494A2AB14}"/>
    <cellStyle name="40% - Énfasis3 13 2 2 2 2 2 2 2" xfId="27029" xr:uid="{AE07BD3C-D6E6-4196-88F2-63C965D137A7}"/>
    <cellStyle name="40% - Énfasis3 13 2 2 2 2 2 3" xfId="27030" xr:uid="{D7359388-92D0-4B9C-B8CE-A5386DE65DCB}"/>
    <cellStyle name="40% - Énfasis3 13 2 2 2 2 3" xfId="27031" xr:uid="{07A12AD5-5EDA-4FDA-814A-8B68689150B6}"/>
    <cellStyle name="40% - Énfasis3 13 2 2 2 2 3 2" xfId="27032" xr:uid="{0AF8CFCD-E976-4EEC-B616-4FF0038E6A98}"/>
    <cellStyle name="40% - Énfasis3 13 2 2 2 2 4" xfId="27033" xr:uid="{4A73E0D2-A4CC-45A4-AA7F-880ACE58EE14}"/>
    <cellStyle name="40% - Énfasis3 13 2 2 2 3" xfId="27034" xr:uid="{DB1BA66F-CC62-4B89-8B91-40B1133045F1}"/>
    <cellStyle name="40% - Énfasis3 13 2 2 2 3 2" xfId="27035" xr:uid="{2292EBB9-EB41-4660-AB7E-27DB4813FABA}"/>
    <cellStyle name="40% - Énfasis3 13 2 2 2 3 2 2" xfId="27036" xr:uid="{DA4BE10D-4B73-49A4-82CD-A3EE20E96F4B}"/>
    <cellStyle name="40% - Énfasis3 13 2 2 2 3 3" xfId="27037" xr:uid="{6C2F61D3-61F9-481F-93DA-6827B8DA96AD}"/>
    <cellStyle name="40% - Énfasis3 13 2 2 2 4" xfId="27038" xr:uid="{49836DCB-7FCC-4A12-ABBA-5FEF5F5FA9BE}"/>
    <cellStyle name="40% - Énfasis3 13 2 2 2 4 2" xfId="27039" xr:uid="{18D06DF9-F862-490B-95E6-346013CA0A55}"/>
    <cellStyle name="40% - Énfasis3 13 2 2 2 5" xfId="27040" xr:uid="{8AFA296F-6AFF-4DDA-A1F4-4F398AB441BD}"/>
    <cellStyle name="40% - Énfasis3 13 2 2 3" xfId="27041" xr:uid="{B98C9FCB-717C-4D5D-AEC7-DE732BC565D0}"/>
    <cellStyle name="40% - Énfasis3 13 2 2 3 2" xfId="27042" xr:uid="{EAC84194-05DE-49F7-8AC0-B7D1A270B354}"/>
    <cellStyle name="40% - Énfasis3 13 2 2 3 2 2" xfId="27043" xr:uid="{BE79632F-4F96-4163-8B52-21FE2AB527E5}"/>
    <cellStyle name="40% - Énfasis3 13 2 2 3 2 2 2" xfId="27044" xr:uid="{68070613-8217-4F38-AE3C-14A4405CE04D}"/>
    <cellStyle name="40% - Énfasis3 13 2 2 3 2 3" xfId="27045" xr:uid="{ED3DF50A-6B6F-49F9-A70E-05447AC2D615}"/>
    <cellStyle name="40% - Énfasis3 13 2 2 3 3" xfId="27046" xr:uid="{BBE2B49C-760A-4064-B2D2-B28BAD276287}"/>
    <cellStyle name="40% - Énfasis3 13 2 2 3 3 2" xfId="27047" xr:uid="{895FADDF-872F-42BC-A624-80CD202C8CFA}"/>
    <cellStyle name="40% - Énfasis3 13 2 2 3 4" xfId="27048" xr:uid="{7891251A-3918-493A-92F6-75104226A2D7}"/>
    <cellStyle name="40% - Énfasis3 13 2 2 4" xfId="27049" xr:uid="{6935EBA9-6551-498B-A960-847841298562}"/>
    <cellStyle name="40% - Énfasis3 13 2 2 4 2" xfId="27050" xr:uid="{3EE1DF97-3387-4740-9A4E-091AACF27D25}"/>
    <cellStyle name="40% - Énfasis3 13 2 2 4 2 2" xfId="27051" xr:uid="{BF8D9C39-B57C-4193-97F3-E8A8B80E3442}"/>
    <cellStyle name="40% - Énfasis3 13 2 2 4 3" xfId="27052" xr:uid="{F536C3B2-E9DD-4630-A2F3-56CF4D81666A}"/>
    <cellStyle name="40% - Énfasis3 13 2 2 5" xfId="27053" xr:uid="{2EB95396-CB79-4C88-899F-14D0BAB40A43}"/>
    <cellStyle name="40% - Énfasis3 13 2 2 5 2" xfId="27054" xr:uid="{5A11DC47-EC31-44D3-BA53-32CE54E1E06C}"/>
    <cellStyle name="40% - Énfasis3 13 2 2 6" xfId="27055" xr:uid="{BE830458-757B-4922-80C1-DDBF94758300}"/>
    <cellStyle name="40% - Énfasis3 13 2 3" xfId="27056" xr:uid="{FBD1415D-0CCD-45AE-804E-43E3AEC67706}"/>
    <cellStyle name="40% - Énfasis3 13 2 3 2" xfId="27057" xr:uid="{B85BE5B6-97D7-4E3E-ACBE-2B65BD5376E9}"/>
    <cellStyle name="40% - Énfasis3 13 2 3 2 2" xfId="27058" xr:uid="{9CBBAABB-396E-44F9-B3AE-7FBDE373BF84}"/>
    <cellStyle name="40% - Énfasis3 13 2 3 2 2 2" xfId="27059" xr:uid="{5FFE4579-13A4-4A6C-8E77-76EB0630BC52}"/>
    <cellStyle name="40% - Énfasis3 13 2 3 2 2 2 2" xfId="27060" xr:uid="{0D1D8098-0280-42B1-ABB9-EB85A01FA3B3}"/>
    <cellStyle name="40% - Énfasis3 13 2 3 2 2 3" xfId="27061" xr:uid="{EF8DEB2F-7B9D-42F4-B309-E4E5D26564A9}"/>
    <cellStyle name="40% - Énfasis3 13 2 3 2 3" xfId="27062" xr:uid="{1A2EA781-2DFD-4BC8-9BBE-16DDDDE5AD05}"/>
    <cellStyle name="40% - Énfasis3 13 2 3 2 3 2" xfId="27063" xr:uid="{B65417D7-5B0A-4825-AF17-B2F6928D3B38}"/>
    <cellStyle name="40% - Énfasis3 13 2 3 2 4" xfId="27064" xr:uid="{CCD24338-5A86-40C4-BBA0-B7ED649454BA}"/>
    <cellStyle name="40% - Énfasis3 13 2 3 3" xfId="27065" xr:uid="{2EE8F451-CA56-47C7-BA92-8A2274D56C1C}"/>
    <cellStyle name="40% - Énfasis3 13 2 3 3 2" xfId="27066" xr:uid="{CB389AD2-969F-442D-9755-E93712BB060C}"/>
    <cellStyle name="40% - Énfasis3 13 2 3 3 2 2" xfId="27067" xr:uid="{E9B2459D-52E7-436D-BC94-709EBB525CA3}"/>
    <cellStyle name="40% - Énfasis3 13 2 3 3 3" xfId="27068" xr:uid="{35911041-B292-4EC3-8C52-C365E5CAA648}"/>
    <cellStyle name="40% - Énfasis3 13 2 3 4" xfId="27069" xr:uid="{3A790B33-7051-4D46-B192-46329E94D1CA}"/>
    <cellStyle name="40% - Énfasis3 13 2 3 4 2" xfId="27070" xr:uid="{25A0FEF8-C57E-40DE-BC8F-EB2255194E4A}"/>
    <cellStyle name="40% - Énfasis3 13 2 3 5" xfId="27071" xr:uid="{F062D164-51DD-4C12-A227-DADCE22CB8C7}"/>
    <cellStyle name="40% - Énfasis3 13 2 4" xfId="27072" xr:uid="{A823D3D0-8C3D-4154-A052-B36C350E2620}"/>
    <cellStyle name="40% - Énfasis3 13 2 4 2" xfId="27073" xr:uid="{0FDA307E-391F-4BE1-BF54-4AA47D2AF733}"/>
    <cellStyle name="40% - Énfasis3 13 2 4 2 2" xfId="27074" xr:uid="{6F6E67D6-9264-4BF6-8E9C-F529A6B815FF}"/>
    <cellStyle name="40% - Énfasis3 13 2 4 2 2 2" xfId="27075" xr:uid="{9AE6712B-427E-4CF5-A926-F6DE6C96340F}"/>
    <cellStyle name="40% - Énfasis3 13 2 4 2 3" xfId="27076" xr:uid="{23321090-4C87-464E-A214-0E5A3195E1C7}"/>
    <cellStyle name="40% - Énfasis3 13 2 4 3" xfId="27077" xr:uid="{E8A74294-1C90-47A5-8158-82FC1EBD0E36}"/>
    <cellStyle name="40% - Énfasis3 13 2 4 3 2" xfId="27078" xr:uid="{A748726A-D586-4240-93D1-C35EC478CF43}"/>
    <cellStyle name="40% - Énfasis3 13 2 4 4" xfId="27079" xr:uid="{0F108CA2-7466-46A9-A3BC-0C3C6D4B1F8F}"/>
    <cellStyle name="40% - Énfasis3 13 2 5" xfId="27080" xr:uid="{2CF5BFEE-D42E-4FC8-9D48-95A61F318904}"/>
    <cellStyle name="40% - Énfasis3 13 2 5 2" xfId="27081" xr:uid="{9937C340-8AE4-4ECA-9871-329B28F93B09}"/>
    <cellStyle name="40% - Énfasis3 13 2 5 2 2" xfId="27082" xr:uid="{A4186B34-B7A7-400F-BB8D-7C2BEB8A5C36}"/>
    <cellStyle name="40% - Énfasis3 13 2 5 3" xfId="27083" xr:uid="{ED17E762-D01E-43F1-A3B7-68C4DE93CBFE}"/>
    <cellStyle name="40% - Énfasis3 13 2 6" xfId="27084" xr:uid="{F90E177E-E601-4060-BB4B-BB28C3D3A3EE}"/>
    <cellStyle name="40% - Énfasis3 13 2 6 2" xfId="27085" xr:uid="{DC81416B-C978-4F33-A7F3-298953A6136D}"/>
    <cellStyle name="40% - Énfasis3 13 2 7" xfId="27086" xr:uid="{70099F01-49F5-48E8-9BAE-5AE47DD453ED}"/>
    <cellStyle name="40% - Énfasis3 13 3" xfId="27087" xr:uid="{E64989AE-27CF-4704-9E29-3222EFEDD524}"/>
    <cellStyle name="40% - Énfasis3 13 3 2" xfId="27088" xr:uid="{8FFD796A-BB6C-4993-BC76-DA93BD7F878C}"/>
    <cellStyle name="40% - Énfasis3 13 3 2 2" xfId="27089" xr:uid="{B4258A1D-E189-4CD4-AA21-C667B4E54977}"/>
    <cellStyle name="40% - Énfasis3 13 3 2 2 2" xfId="27090" xr:uid="{AF8418B7-95B8-47F4-8CC3-ACDB5941F608}"/>
    <cellStyle name="40% - Énfasis3 13 3 2 2 2 2" xfId="27091" xr:uid="{8F1EDECA-8D2F-4854-94EB-BB9CFD724765}"/>
    <cellStyle name="40% - Énfasis3 13 3 2 2 2 2 2" xfId="27092" xr:uid="{DAE552CA-9997-47E6-9C7A-65D1DF8B8814}"/>
    <cellStyle name="40% - Énfasis3 13 3 2 2 2 3" xfId="27093" xr:uid="{4DEFE7DF-519C-4A39-9E60-A6B41EE3BF3A}"/>
    <cellStyle name="40% - Énfasis3 13 3 2 2 3" xfId="27094" xr:uid="{A38093C6-9AA6-4140-93AC-921AF677C40C}"/>
    <cellStyle name="40% - Énfasis3 13 3 2 2 3 2" xfId="27095" xr:uid="{9892D6B3-18F8-475F-A6A9-EA5836FA49A8}"/>
    <cellStyle name="40% - Énfasis3 13 3 2 2 4" xfId="27096" xr:uid="{E8AD69BE-3B22-48D6-829C-1FA25B3E667C}"/>
    <cellStyle name="40% - Énfasis3 13 3 2 3" xfId="27097" xr:uid="{4275889A-1570-4384-AEE4-BD93520EB7A7}"/>
    <cellStyle name="40% - Énfasis3 13 3 2 3 2" xfId="27098" xr:uid="{4D1E0969-E209-4077-BA85-5E218CBC6DF3}"/>
    <cellStyle name="40% - Énfasis3 13 3 2 3 2 2" xfId="27099" xr:uid="{218450EF-87FA-41CD-B177-0F1045EE11A9}"/>
    <cellStyle name="40% - Énfasis3 13 3 2 3 3" xfId="27100" xr:uid="{006B5793-216E-4B5C-8EE2-C7D971D77306}"/>
    <cellStyle name="40% - Énfasis3 13 3 2 4" xfId="27101" xr:uid="{9ACC82FB-F820-40F2-9571-9A4B2C6A2473}"/>
    <cellStyle name="40% - Énfasis3 13 3 2 4 2" xfId="27102" xr:uid="{471ED8A2-843C-4D67-9156-2C4EB7FAEA10}"/>
    <cellStyle name="40% - Énfasis3 13 3 2 5" xfId="27103" xr:uid="{CDFEFC05-B8EA-4B52-AE24-7F1477005157}"/>
    <cellStyle name="40% - Énfasis3 13 3 3" xfId="27104" xr:uid="{4F02C0EB-B9F5-45CA-8726-8BEC2AE8BDE1}"/>
    <cellStyle name="40% - Énfasis3 13 3 3 2" xfId="27105" xr:uid="{B12E4116-BAB9-417F-857D-3FCA338697ED}"/>
    <cellStyle name="40% - Énfasis3 13 3 3 2 2" xfId="27106" xr:uid="{AC7C343D-DFA5-49C7-B11E-66FD1CBFBEF6}"/>
    <cellStyle name="40% - Énfasis3 13 3 3 2 2 2" xfId="27107" xr:uid="{E158039E-A728-43CD-8493-30821D5E8F22}"/>
    <cellStyle name="40% - Énfasis3 13 3 3 2 3" xfId="27108" xr:uid="{6F383766-E877-439C-8FAA-963CA4608AD3}"/>
    <cellStyle name="40% - Énfasis3 13 3 3 3" xfId="27109" xr:uid="{EEAB2056-91D9-4D58-BC63-1AF188760D47}"/>
    <cellStyle name="40% - Énfasis3 13 3 3 3 2" xfId="27110" xr:uid="{5DD7EE5F-C183-4436-BDA2-61A92DD612AB}"/>
    <cellStyle name="40% - Énfasis3 13 3 3 4" xfId="27111" xr:uid="{DFB8B5DE-727C-4764-8E4C-80E7A81D9203}"/>
    <cellStyle name="40% - Énfasis3 13 3 4" xfId="27112" xr:uid="{C03F231E-0478-429F-9082-038AF5FED39C}"/>
    <cellStyle name="40% - Énfasis3 13 3 4 2" xfId="27113" xr:uid="{3F7D5A81-6339-4B75-A3C2-39E23F163167}"/>
    <cellStyle name="40% - Énfasis3 13 3 4 2 2" xfId="27114" xr:uid="{E7026CEA-3AE4-4B0B-8F48-F6F129D7D7E2}"/>
    <cellStyle name="40% - Énfasis3 13 3 4 3" xfId="27115" xr:uid="{EF582933-FBCB-427C-B1D5-863885BF5547}"/>
    <cellStyle name="40% - Énfasis3 13 3 5" xfId="27116" xr:uid="{290C349C-F4EE-4CC8-895B-8AED5DA1BDA6}"/>
    <cellStyle name="40% - Énfasis3 13 3 5 2" xfId="27117" xr:uid="{C501F97C-C01F-4103-B84A-E4407851349E}"/>
    <cellStyle name="40% - Énfasis3 13 3 6" xfId="27118" xr:uid="{C084D41F-B579-4949-96AB-B2EFCC64A375}"/>
    <cellStyle name="40% - Énfasis3 13 4" xfId="27119" xr:uid="{A1D88DC9-02C5-405B-9136-DC6BAC18FE10}"/>
    <cellStyle name="40% - Énfasis3 13 4 2" xfId="27120" xr:uid="{B70EEAAD-36F2-4048-A2C8-85CA6D8E6295}"/>
    <cellStyle name="40% - Énfasis3 13 4 2 2" xfId="27121" xr:uid="{EC5C5EEC-A7C7-4296-B188-6E0A609C3A79}"/>
    <cellStyle name="40% - Énfasis3 13 4 2 2 2" xfId="27122" xr:uid="{0874DFA4-31FA-4AC8-B528-ED7AC68D67DD}"/>
    <cellStyle name="40% - Énfasis3 13 4 2 2 2 2" xfId="27123" xr:uid="{6F1E6DB4-E359-477E-A2AF-CD67643BEEAE}"/>
    <cellStyle name="40% - Énfasis3 13 4 2 2 3" xfId="27124" xr:uid="{8EAE416F-95F5-4DEB-9B6B-D310ADEA8BCA}"/>
    <cellStyle name="40% - Énfasis3 13 4 2 3" xfId="27125" xr:uid="{24D05132-9D4A-45E6-85B8-1E966AE70A7D}"/>
    <cellStyle name="40% - Énfasis3 13 4 2 3 2" xfId="27126" xr:uid="{A8D23D1D-0281-4529-856E-F8D7E4A432AF}"/>
    <cellStyle name="40% - Énfasis3 13 4 2 4" xfId="27127" xr:uid="{6BEA509F-6AFA-4EAC-B0A3-00328C56372A}"/>
    <cellStyle name="40% - Énfasis3 13 4 3" xfId="27128" xr:uid="{6050FBD1-6479-46A9-BCE3-7B1E78806A95}"/>
    <cellStyle name="40% - Énfasis3 13 4 3 2" xfId="27129" xr:uid="{4050D3E7-10E9-4CD6-A374-383C08AC5B9C}"/>
    <cellStyle name="40% - Énfasis3 13 4 3 2 2" xfId="27130" xr:uid="{08845AB3-2FF6-44A9-9C05-52F435229F93}"/>
    <cellStyle name="40% - Énfasis3 13 4 3 3" xfId="27131" xr:uid="{A859326A-4D91-412F-BC77-B3D4AD8D9AB8}"/>
    <cellStyle name="40% - Énfasis3 13 4 4" xfId="27132" xr:uid="{090B73D5-A605-482F-B75E-330377F86B8E}"/>
    <cellStyle name="40% - Énfasis3 13 4 4 2" xfId="27133" xr:uid="{0FD80EF3-E823-4123-8A76-BAD7E962E993}"/>
    <cellStyle name="40% - Énfasis3 13 4 5" xfId="27134" xr:uid="{A0C9DAFF-33B9-45CC-90BB-0FB5622D6702}"/>
    <cellStyle name="40% - Énfasis3 13 5" xfId="27135" xr:uid="{DF646EC5-009A-4910-9D39-A2CBCE687E99}"/>
    <cellStyle name="40% - Énfasis3 13 5 2" xfId="27136" xr:uid="{2DF25D89-612F-465D-8428-DA54C3B44761}"/>
    <cellStyle name="40% - Énfasis3 13 5 2 2" xfId="27137" xr:uid="{EFC46313-5EE2-4529-BE1A-415FB2FCBBCB}"/>
    <cellStyle name="40% - Énfasis3 13 5 2 2 2" xfId="27138" xr:uid="{8BFD236E-56B0-4071-B02E-21C6C2E0FBBA}"/>
    <cellStyle name="40% - Énfasis3 13 5 2 3" xfId="27139" xr:uid="{AC59ECBC-DC6B-44D0-95C9-0BA0D547118B}"/>
    <cellStyle name="40% - Énfasis3 13 5 3" xfId="27140" xr:uid="{7FADBFB8-98BF-4684-8909-BF26E6B17511}"/>
    <cellStyle name="40% - Énfasis3 13 5 3 2" xfId="27141" xr:uid="{20DCEF7F-3D95-4EEF-9B3F-E553C045B1B8}"/>
    <cellStyle name="40% - Énfasis3 13 5 4" xfId="27142" xr:uid="{F5ABAD7A-16F9-4DBA-9B2F-E14711963493}"/>
    <cellStyle name="40% - Énfasis3 13 6" xfId="27143" xr:uid="{0A90D03D-2CBE-4016-A3F9-9EA8B5DFB3A8}"/>
    <cellStyle name="40% - Énfasis3 13 6 2" xfId="27144" xr:uid="{D9D8A954-6E59-4699-82DE-B29F91E041C8}"/>
    <cellStyle name="40% - Énfasis3 13 6 2 2" xfId="27145" xr:uid="{1F09E838-4E11-4025-B6E1-886E5D0FD55C}"/>
    <cellStyle name="40% - Énfasis3 13 6 3" xfId="27146" xr:uid="{6AB71732-92B2-44C0-B8E3-CE67B6EB5C74}"/>
    <cellStyle name="40% - Énfasis3 13 7" xfId="27147" xr:uid="{EDB251F3-97CF-43E3-B1D9-137CBD32BD00}"/>
    <cellStyle name="40% - Énfasis3 13 7 2" xfId="27148" xr:uid="{DDC4EB36-FD8F-48DB-B8CF-934ED7E09587}"/>
    <cellStyle name="40% - Énfasis3 13 8" xfId="27149" xr:uid="{66EDB8B6-9F6F-4E77-B7E9-017CE433B8B8}"/>
    <cellStyle name="40% - Énfasis3 14" xfId="27150" xr:uid="{77543E7A-AAD8-4D98-A9AA-137A24E19DA6}"/>
    <cellStyle name="40% - Énfasis3 14 2" xfId="27151" xr:uid="{824AC103-A158-4375-A5B4-E4861BAD3338}"/>
    <cellStyle name="40% - Énfasis3 14 2 2" xfId="27152" xr:uid="{BC7D953A-0EFA-4BD2-88A2-B3FC5413F5AE}"/>
    <cellStyle name="40% - Énfasis3 14 2 2 2" xfId="27153" xr:uid="{35F44321-C3EB-42FC-95D2-4BE1C37CE6B4}"/>
    <cellStyle name="40% - Énfasis3 14 2 2 2 2" xfId="27154" xr:uid="{E6386118-CB3C-4A53-8046-F57D4156E38D}"/>
    <cellStyle name="40% - Énfasis3 14 2 2 2 2 2" xfId="27155" xr:uid="{DC526026-DF00-497B-B92C-DEB2D1E836ED}"/>
    <cellStyle name="40% - Énfasis3 14 2 2 2 2 2 2" xfId="27156" xr:uid="{57C0E702-9B1D-4E55-B892-39777B77B727}"/>
    <cellStyle name="40% - Énfasis3 14 2 2 2 2 3" xfId="27157" xr:uid="{343227B7-E3F8-4E2C-A6EE-EE052E2A1417}"/>
    <cellStyle name="40% - Énfasis3 14 2 2 2 3" xfId="27158" xr:uid="{0614C69B-D81A-43B2-8402-3AE36378C55C}"/>
    <cellStyle name="40% - Énfasis3 14 2 2 2 3 2" xfId="27159" xr:uid="{310B551F-650A-4C7B-B569-962E03DAA6D9}"/>
    <cellStyle name="40% - Énfasis3 14 2 2 2 4" xfId="27160" xr:uid="{3DB6BCCE-E1AD-4882-8D08-4744E99B9B35}"/>
    <cellStyle name="40% - Énfasis3 14 2 2 3" xfId="27161" xr:uid="{ECF10287-5112-4E84-ACBA-D696E37686C8}"/>
    <cellStyle name="40% - Énfasis3 14 2 2 3 2" xfId="27162" xr:uid="{E7849BF4-EC48-4100-A30A-0F27E88D270C}"/>
    <cellStyle name="40% - Énfasis3 14 2 2 3 2 2" xfId="27163" xr:uid="{7BE0EB5B-8B76-4A89-B1D1-593B49FF2EFB}"/>
    <cellStyle name="40% - Énfasis3 14 2 2 3 3" xfId="27164" xr:uid="{47A4FCD8-B92B-47EF-8114-46D47BC632E8}"/>
    <cellStyle name="40% - Énfasis3 14 2 2 4" xfId="27165" xr:uid="{1E3E7329-C3B9-448E-97FA-BC0A32EF3C46}"/>
    <cellStyle name="40% - Énfasis3 14 2 2 4 2" xfId="27166" xr:uid="{CD1121EA-9FC0-41AF-94BD-2564A3C6B8BE}"/>
    <cellStyle name="40% - Énfasis3 14 2 2 5" xfId="27167" xr:uid="{83FC742D-B9B3-4353-98C5-8F5C7D61B3F2}"/>
    <cellStyle name="40% - Énfasis3 14 2 3" xfId="27168" xr:uid="{DD65BEA5-0C53-4D8B-BB0A-F768E53A4575}"/>
    <cellStyle name="40% - Énfasis3 14 2 3 2" xfId="27169" xr:uid="{5AAE1EDF-A54B-4009-912E-8CD5DCAD89DF}"/>
    <cellStyle name="40% - Énfasis3 14 2 3 2 2" xfId="27170" xr:uid="{1C417122-A463-4EE9-9FBB-07560B90A386}"/>
    <cellStyle name="40% - Énfasis3 14 2 3 2 2 2" xfId="27171" xr:uid="{A64D3D8B-585D-494C-9C35-E06DEF570C85}"/>
    <cellStyle name="40% - Énfasis3 14 2 3 2 3" xfId="27172" xr:uid="{6F81C36F-2E03-49D1-977F-FA84809148F9}"/>
    <cellStyle name="40% - Énfasis3 14 2 3 3" xfId="27173" xr:uid="{16A26D00-8BD9-4C4F-A2D5-2C84E5C2E18D}"/>
    <cellStyle name="40% - Énfasis3 14 2 3 3 2" xfId="27174" xr:uid="{913252C9-C648-4D31-9259-968B75DD1C14}"/>
    <cellStyle name="40% - Énfasis3 14 2 3 4" xfId="27175" xr:uid="{6EA29907-41B9-4FBF-9CD4-882EC168EB69}"/>
    <cellStyle name="40% - Énfasis3 14 2 4" xfId="27176" xr:uid="{6FD2D600-846E-4D96-8D43-C61A3EFBCA68}"/>
    <cellStyle name="40% - Énfasis3 14 2 4 2" xfId="27177" xr:uid="{B2AE81E4-C017-41BB-9C09-F78E2F4E8447}"/>
    <cellStyle name="40% - Énfasis3 14 2 4 2 2" xfId="27178" xr:uid="{23ADA98B-5DED-40C6-A151-5953294762F9}"/>
    <cellStyle name="40% - Énfasis3 14 2 4 3" xfId="27179" xr:uid="{06C767FF-41CE-4170-8CB8-9207FEEB2353}"/>
    <cellStyle name="40% - Énfasis3 14 2 5" xfId="27180" xr:uid="{9A4C869F-C119-4AEA-AF58-308D887379C0}"/>
    <cellStyle name="40% - Énfasis3 14 2 5 2" xfId="27181" xr:uid="{9C357850-3E69-4907-9E92-963D6329A91F}"/>
    <cellStyle name="40% - Énfasis3 14 2 6" xfId="27182" xr:uid="{8D436139-EC30-4610-8FF2-BCD501F3BC8F}"/>
    <cellStyle name="40% - Énfasis3 14 3" xfId="27183" xr:uid="{E62113B4-1C45-4134-AE60-626B28A3B88E}"/>
    <cellStyle name="40% - Énfasis3 14 3 2" xfId="27184" xr:uid="{D4D733C2-35BB-43E9-BDF4-5FC2AC2C6E62}"/>
    <cellStyle name="40% - Énfasis3 14 3 2 2" xfId="27185" xr:uid="{C4EA0E64-3713-4F78-A1AD-C6537FC03503}"/>
    <cellStyle name="40% - Énfasis3 14 3 2 2 2" xfId="27186" xr:uid="{6D04FCBF-4463-4D80-8FED-6C35F09C1068}"/>
    <cellStyle name="40% - Énfasis3 14 3 2 2 2 2" xfId="27187" xr:uid="{FB8FF2D3-77B9-45FF-9080-16D0648071DB}"/>
    <cellStyle name="40% - Énfasis3 14 3 2 2 3" xfId="27188" xr:uid="{2248CFCD-8B74-40B8-8CA1-AFC3F5BE5202}"/>
    <cellStyle name="40% - Énfasis3 14 3 2 3" xfId="27189" xr:uid="{CB85FD52-0DE0-47DE-8F41-C53EFCBA7E34}"/>
    <cellStyle name="40% - Énfasis3 14 3 2 3 2" xfId="27190" xr:uid="{85296937-CD55-428C-B95F-0C82627A6639}"/>
    <cellStyle name="40% - Énfasis3 14 3 2 4" xfId="27191" xr:uid="{9DDF478B-E5AE-44BF-A695-DB628B81C218}"/>
    <cellStyle name="40% - Énfasis3 14 3 3" xfId="27192" xr:uid="{B65BCC4E-C9BC-4B97-B8FC-87340B415DEA}"/>
    <cellStyle name="40% - Énfasis3 14 3 3 2" xfId="27193" xr:uid="{887BDF2A-4EB8-4525-AD14-DF25D3A20C83}"/>
    <cellStyle name="40% - Énfasis3 14 3 3 2 2" xfId="27194" xr:uid="{32FE8139-08A9-4662-8542-CB013E0B2A9C}"/>
    <cellStyle name="40% - Énfasis3 14 3 3 3" xfId="27195" xr:uid="{6EA85955-B045-478F-8AA9-28BB76DAB2DC}"/>
    <cellStyle name="40% - Énfasis3 14 3 4" xfId="27196" xr:uid="{B0D9AF47-3157-4E34-9920-6C7C934876D7}"/>
    <cellStyle name="40% - Énfasis3 14 3 4 2" xfId="27197" xr:uid="{34D734BF-9A83-4F06-9887-23DED99A2533}"/>
    <cellStyle name="40% - Énfasis3 14 3 5" xfId="27198" xr:uid="{36118EC3-AB01-4F36-85D8-0A11CD9A72D4}"/>
    <cellStyle name="40% - Énfasis3 14 4" xfId="27199" xr:uid="{D77D9D8E-ED88-43EB-8D6A-A894A1BBBB55}"/>
    <cellStyle name="40% - Énfasis3 14 4 2" xfId="27200" xr:uid="{817FBEA8-CB2D-4954-B6BC-D0F200CB6763}"/>
    <cellStyle name="40% - Énfasis3 14 4 2 2" xfId="27201" xr:uid="{8F99E72B-A3F3-4B36-9C47-9B9F243716E9}"/>
    <cellStyle name="40% - Énfasis3 14 4 2 2 2" xfId="27202" xr:uid="{A71B445F-B4A5-4F65-ACB3-971C85CAFFFF}"/>
    <cellStyle name="40% - Énfasis3 14 4 2 3" xfId="27203" xr:uid="{338CDCC8-9B7F-4FD0-8F11-2BB928CFB6D7}"/>
    <cellStyle name="40% - Énfasis3 14 4 3" xfId="27204" xr:uid="{5C93B9C5-B096-4A91-BDCC-B81B10D9EF5D}"/>
    <cellStyle name="40% - Énfasis3 14 4 3 2" xfId="27205" xr:uid="{25118CD2-86FC-4E69-B417-4919987FC29A}"/>
    <cellStyle name="40% - Énfasis3 14 4 4" xfId="27206" xr:uid="{74F3CB5B-3101-4163-BF9C-9EA81814F932}"/>
    <cellStyle name="40% - Énfasis3 14 5" xfId="27207" xr:uid="{96CB036A-D3B4-4A0B-8CF8-5767018C28F9}"/>
    <cellStyle name="40% - Énfasis3 14 5 2" xfId="27208" xr:uid="{02FA391D-9A18-4968-8590-50BB4452C81D}"/>
    <cellStyle name="40% - Énfasis3 14 5 2 2" xfId="27209" xr:uid="{56A848F4-6766-4712-8CF0-C1838EB7204A}"/>
    <cellStyle name="40% - Énfasis3 14 5 3" xfId="27210" xr:uid="{5F9E75CB-E85D-45B4-9392-134BFFF8FCDA}"/>
    <cellStyle name="40% - Énfasis3 14 6" xfId="27211" xr:uid="{E308E837-A919-4E78-B90B-E2775A9D8824}"/>
    <cellStyle name="40% - Énfasis3 14 6 2" xfId="27212" xr:uid="{445E5CE2-32A2-4223-B847-5557F7B6AF70}"/>
    <cellStyle name="40% - Énfasis3 14 7" xfId="27213" xr:uid="{86AE60CE-C923-4F82-A79D-B588602FD1B2}"/>
    <cellStyle name="40% - Énfasis3 15" xfId="27214" xr:uid="{A5AC725A-E8BF-45B2-9271-497CA81BD470}"/>
    <cellStyle name="40% - Énfasis3 15 2" xfId="27215" xr:uid="{6410E8E6-0279-41E1-BAA1-FB6E41563A96}"/>
    <cellStyle name="40% - Énfasis3 15 2 2" xfId="27216" xr:uid="{76631C75-FE38-4163-90E2-8E1D55213D0F}"/>
    <cellStyle name="40% - Énfasis3 15 2 2 2" xfId="27217" xr:uid="{DA536176-59BD-46D7-B2F4-1C49C18B126F}"/>
    <cellStyle name="40% - Énfasis3 15 2 2 2 2" xfId="27218" xr:uid="{2E7B1349-6279-4A1C-8B41-2AB55F12DC64}"/>
    <cellStyle name="40% - Énfasis3 15 2 2 2 2 2" xfId="27219" xr:uid="{F9114CB9-1BAC-4C9F-8C24-58E43FA1D3FD}"/>
    <cellStyle name="40% - Énfasis3 15 2 2 2 2 2 2" xfId="27220" xr:uid="{0C338D64-2C42-467B-8427-A75BE4EAABFC}"/>
    <cellStyle name="40% - Énfasis3 15 2 2 2 2 3" xfId="27221" xr:uid="{BE873838-7BFE-4A00-9C17-4EFD6FF4A3DB}"/>
    <cellStyle name="40% - Énfasis3 15 2 2 2 3" xfId="27222" xr:uid="{BB80C2DC-85B3-48E4-89C0-B37A31336B5C}"/>
    <cellStyle name="40% - Énfasis3 15 2 2 2 3 2" xfId="27223" xr:uid="{169AC841-6595-4003-9F6A-65B8819602E7}"/>
    <cellStyle name="40% - Énfasis3 15 2 2 2 4" xfId="27224" xr:uid="{E742109F-AA26-45F0-917D-5C51AF680E33}"/>
    <cellStyle name="40% - Énfasis3 15 2 2 3" xfId="27225" xr:uid="{804F5B8A-D93E-4347-B3DE-BA97036D1D76}"/>
    <cellStyle name="40% - Énfasis3 15 2 2 3 2" xfId="27226" xr:uid="{9F7B8FA7-401D-46BC-B577-E9B7ED8FB93C}"/>
    <cellStyle name="40% - Énfasis3 15 2 2 3 2 2" xfId="27227" xr:uid="{3FC36149-6C78-47C8-9474-76677D58DF6B}"/>
    <cellStyle name="40% - Énfasis3 15 2 2 3 3" xfId="27228" xr:uid="{D5CADD45-5730-45CC-A797-5122F9EAA086}"/>
    <cellStyle name="40% - Énfasis3 15 2 2 4" xfId="27229" xr:uid="{3108D63F-A25E-4379-B4EA-73912B8C57FC}"/>
    <cellStyle name="40% - Énfasis3 15 2 2 4 2" xfId="27230" xr:uid="{2DE967F2-BCF1-4CFD-8ABC-664FA66CD72B}"/>
    <cellStyle name="40% - Énfasis3 15 2 2 5" xfId="27231" xr:uid="{444942C7-330E-43E1-9D16-C275EF7E5662}"/>
    <cellStyle name="40% - Énfasis3 15 2 3" xfId="27232" xr:uid="{76D7A73F-580F-46E3-99F1-0017C7B69B9C}"/>
    <cellStyle name="40% - Énfasis3 15 2 3 2" xfId="27233" xr:uid="{6564D93F-5A45-4078-B756-AD6B560299FC}"/>
    <cellStyle name="40% - Énfasis3 15 2 3 2 2" xfId="27234" xr:uid="{F9B9CF9F-2AC9-4181-9EFD-6D14271342FA}"/>
    <cellStyle name="40% - Énfasis3 15 2 3 2 2 2" xfId="27235" xr:uid="{590718B4-6BD9-4510-B099-1DF0F15AE232}"/>
    <cellStyle name="40% - Énfasis3 15 2 3 2 3" xfId="27236" xr:uid="{BCBCDE2A-1C5A-4227-A43C-87D68DC30CFE}"/>
    <cellStyle name="40% - Énfasis3 15 2 3 3" xfId="27237" xr:uid="{E955092E-59E5-450D-8814-870A301A3A2B}"/>
    <cellStyle name="40% - Énfasis3 15 2 3 3 2" xfId="27238" xr:uid="{12D621F6-F6B6-44E0-B105-F68277F9F84C}"/>
    <cellStyle name="40% - Énfasis3 15 2 3 4" xfId="27239" xr:uid="{EB20FFE8-E2EB-47DD-B76A-FBE3FBFEA463}"/>
    <cellStyle name="40% - Énfasis3 15 2 4" xfId="27240" xr:uid="{0739F7F3-F143-44F8-A635-789594DDAD77}"/>
    <cellStyle name="40% - Énfasis3 15 2 4 2" xfId="27241" xr:uid="{4D5E22A5-09EA-43D8-B623-484EB379ED25}"/>
    <cellStyle name="40% - Énfasis3 15 2 4 2 2" xfId="27242" xr:uid="{27B1323C-8984-48DF-8220-D8AE3C8756DA}"/>
    <cellStyle name="40% - Énfasis3 15 2 4 3" xfId="27243" xr:uid="{FF041E44-11EE-4CF3-9739-3608B3E55C12}"/>
    <cellStyle name="40% - Énfasis3 15 2 5" xfId="27244" xr:uid="{360776BD-5DDD-49C4-B142-7D296BFC24AC}"/>
    <cellStyle name="40% - Énfasis3 15 2 5 2" xfId="27245" xr:uid="{A6284F9D-7A1A-476D-8FBB-3D3A6175A787}"/>
    <cellStyle name="40% - Énfasis3 15 2 6" xfId="27246" xr:uid="{DBC8AA95-4061-453D-BA20-F897FEDB7D78}"/>
    <cellStyle name="40% - Énfasis3 15 3" xfId="27247" xr:uid="{1EE57833-3015-4D42-A123-672364E1B0DD}"/>
    <cellStyle name="40% - Énfasis3 15 3 2" xfId="27248" xr:uid="{E9CB469C-4B42-4960-B998-1AF32F922F8C}"/>
    <cellStyle name="40% - Énfasis3 15 3 2 2" xfId="27249" xr:uid="{ACEBA312-6B85-403A-A6E0-A4CFB5E5C71A}"/>
    <cellStyle name="40% - Énfasis3 15 3 2 2 2" xfId="27250" xr:uid="{668AE335-009C-42BA-A9F0-5262EBECDEFA}"/>
    <cellStyle name="40% - Énfasis3 15 3 2 2 2 2" xfId="27251" xr:uid="{047E81F8-86D3-4A8E-A17A-C147BD5F05B2}"/>
    <cellStyle name="40% - Énfasis3 15 3 2 2 3" xfId="27252" xr:uid="{8CD62F3F-F489-4384-89C4-D1035479FA38}"/>
    <cellStyle name="40% - Énfasis3 15 3 2 3" xfId="27253" xr:uid="{6A3B344E-46E6-4FEF-91BA-4766AEA2982C}"/>
    <cellStyle name="40% - Énfasis3 15 3 2 3 2" xfId="27254" xr:uid="{30761AC2-7D5A-44D7-84C9-D4A7A2D0EFF0}"/>
    <cellStyle name="40% - Énfasis3 15 3 2 4" xfId="27255" xr:uid="{A8C772E6-A7FB-4581-A16D-7E1F2D1A54DD}"/>
    <cellStyle name="40% - Énfasis3 15 3 3" xfId="27256" xr:uid="{C7825AD0-DE65-4B17-8ADD-CA34C0913D78}"/>
    <cellStyle name="40% - Énfasis3 15 3 3 2" xfId="27257" xr:uid="{4236A409-0EAD-40BA-BD1F-C0BD786FA706}"/>
    <cellStyle name="40% - Énfasis3 15 3 3 2 2" xfId="27258" xr:uid="{7F619629-DD0C-4451-8E8B-6CE4436D71CD}"/>
    <cellStyle name="40% - Énfasis3 15 3 3 3" xfId="27259" xr:uid="{914076AB-121F-464E-B106-0FE1DAC50404}"/>
    <cellStyle name="40% - Énfasis3 15 3 4" xfId="27260" xr:uid="{476BF8D5-68CB-46DF-9DCE-547E97187601}"/>
    <cellStyle name="40% - Énfasis3 15 3 4 2" xfId="27261" xr:uid="{F0E62A22-F034-4D25-991E-35EF24C03240}"/>
    <cellStyle name="40% - Énfasis3 15 3 5" xfId="27262" xr:uid="{93CC4C7C-CAC2-482D-83C8-5EF78511AC42}"/>
    <cellStyle name="40% - Énfasis3 15 4" xfId="27263" xr:uid="{34B90FE4-60A7-40EA-BEF1-5D2D3EF37EFB}"/>
    <cellStyle name="40% - Énfasis3 15 4 2" xfId="27264" xr:uid="{4691EA80-77A9-41B2-A3BE-0B4549AA9E1C}"/>
    <cellStyle name="40% - Énfasis3 15 4 2 2" xfId="27265" xr:uid="{1305FF78-E698-4CD0-B3A1-03223BAE58D1}"/>
    <cellStyle name="40% - Énfasis3 15 4 2 2 2" xfId="27266" xr:uid="{CD1A1987-673C-456D-87FC-055516594F2F}"/>
    <cellStyle name="40% - Énfasis3 15 4 2 3" xfId="27267" xr:uid="{DFEEA9FC-BB34-4BF2-A4A9-8A2953E2D3C5}"/>
    <cellStyle name="40% - Énfasis3 15 4 3" xfId="27268" xr:uid="{79443349-4DFF-4499-982B-BF1A3A4D8320}"/>
    <cellStyle name="40% - Énfasis3 15 4 3 2" xfId="27269" xr:uid="{20B39682-49C7-4A17-AF7F-E9501AEAF4D5}"/>
    <cellStyle name="40% - Énfasis3 15 4 4" xfId="27270" xr:uid="{FAFF85A6-75DB-428E-9363-D6FE1A98D21A}"/>
    <cellStyle name="40% - Énfasis3 15 5" xfId="27271" xr:uid="{36D6E35C-FE9A-4707-85C9-FEFA254E54F4}"/>
    <cellStyle name="40% - Énfasis3 15 5 2" xfId="27272" xr:uid="{F7F0CB11-CABA-4554-B7D9-86BB87DFAA97}"/>
    <cellStyle name="40% - Énfasis3 15 5 2 2" xfId="27273" xr:uid="{321503AF-DE78-48F9-8F19-CFDC07518D83}"/>
    <cellStyle name="40% - Énfasis3 15 5 3" xfId="27274" xr:uid="{385C2E24-F668-4F6A-9CD0-77F5FA330AEE}"/>
    <cellStyle name="40% - Énfasis3 15 6" xfId="27275" xr:uid="{CFB4C99D-B1B9-4C39-81FB-D8F515D73166}"/>
    <cellStyle name="40% - Énfasis3 15 6 2" xfId="27276" xr:uid="{E3DCE0DC-49B6-421C-B21C-A6BC1A33926A}"/>
    <cellStyle name="40% - Énfasis3 15 7" xfId="27277" xr:uid="{707F17B3-A93C-4BC4-8E16-3C08E733FF68}"/>
    <cellStyle name="40% - Énfasis3 16" xfId="27278" xr:uid="{64D2A4AB-1802-40CE-9935-4895C35CA544}"/>
    <cellStyle name="40% - Énfasis3 16 2" xfId="27279" xr:uid="{10AA5006-4C3D-4562-AC00-9EB74812DA37}"/>
    <cellStyle name="40% - Énfasis3 16 2 2" xfId="27280" xr:uid="{3370745A-7F4D-4701-AFE2-7566A8AEE9B4}"/>
    <cellStyle name="40% - Énfasis3 16 2 2 2" xfId="27281" xr:uid="{412775C9-9A12-4097-A8FB-CD1C02D6A348}"/>
    <cellStyle name="40% - Énfasis3 16 2 2 2 2" xfId="27282" xr:uid="{B1221F7A-6D8F-44BB-8EFA-6361D21AD843}"/>
    <cellStyle name="40% - Énfasis3 16 2 2 2 2 2" xfId="27283" xr:uid="{7EAD794D-BAA6-4E5A-8E2C-2C7A977ACF67}"/>
    <cellStyle name="40% - Énfasis3 16 2 2 2 2 2 2" xfId="27284" xr:uid="{E26578EC-8A48-4E30-BA5D-CEDD24568A38}"/>
    <cellStyle name="40% - Énfasis3 16 2 2 2 2 3" xfId="27285" xr:uid="{AC0700D5-B518-4C3D-BA21-E7B22CDF3722}"/>
    <cellStyle name="40% - Énfasis3 16 2 2 2 3" xfId="27286" xr:uid="{5EE7D37D-6D14-48B3-98DE-E1C060002C6D}"/>
    <cellStyle name="40% - Énfasis3 16 2 2 2 3 2" xfId="27287" xr:uid="{D2655A31-8F43-44A4-80D6-1CA499EDA5E2}"/>
    <cellStyle name="40% - Énfasis3 16 2 2 2 4" xfId="27288" xr:uid="{2FF6650E-7AE5-4942-A5AD-4F17E109D8FD}"/>
    <cellStyle name="40% - Énfasis3 16 2 2 3" xfId="27289" xr:uid="{BACDF1B3-B1F6-4ED7-A27F-486B8A7BC152}"/>
    <cellStyle name="40% - Énfasis3 16 2 2 3 2" xfId="27290" xr:uid="{A1D80570-4D57-4FFB-9C44-0253A983E499}"/>
    <cellStyle name="40% - Énfasis3 16 2 2 3 2 2" xfId="27291" xr:uid="{A937333C-BC34-46AB-824C-8B642F3DA403}"/>
    <cellStyle name="40% - Énfasis3 16 2 2 3 3" xfId="27292" xr:uid="{9B003988-FF77-42B7-AE05-9D9A78359D61}"/>
    <cellStyle name="40% - Énfasis3 16 2 2 4" xfId="27293" xr:uid="{1046D7B5-63EA-4CE7-9BCB-DD44453503E1}"/>
    <cellStyle name="40% - Énfasis3 16 2 2 4 2" xfId="27294" xr:uid="{6122D5AD-5D8D-4B5C-886C-A7F3BCAAB89F}"/>
    <cellStyle name="40% - Énfasis3 16 2 2 5" xfId="27295" xr:uid="{0A153C65-2350-4E51-A402-80F3D8D423C2}"/>
    <cellStyle name="40% - Énfasis3 16 2 3" xfId="27296" xr:uid="{D4B8B6BD-7E54-4A0A-917F-B671387BA036}"/>
    <cellStyle name="40% - Énfasis3 16 2 3 2" xfId="27297" xr:uid="{237957FA-9550-4BAE-B897-16FAD806E754}"/>
    <cellStyle name="40% - Énfasis3 16 2 3 2 2" xfId="27298" xr:uid="{D81D060C-28AF-4248-BAA5-E2FC112B7070}"/>
    <cellStyle name="40% - Énfasis3 16 2 3 2 2 2" xfId="27299" xr:uid="{B46B342A-B331-41D9-B7B8-E9E5E17A66E9}"/>
    <cellStyle name="40% - Énfasis3 16 2 3 2 3" xfId="27300" xr:uid="{C6A617B4-53B2-4B82-9D5D-DABE4E2B0785}"/>
    <cellStyle name="40% - Énfasis3 16 2 3 3" xfId="27301" xr:uid="{3D38CEA3-97F3-490A-9A14-43190DEBEA74}"/>
    <cellStyle name="40% - Énfasis3 16 2 3 3 2" xfId="27302" xr:uid="{5C056856-6BCF-4A11-ABAF-FC0117C55677}"/>
    <cellStyle name="40% - Énfasis3 16 2 3 4" xfId="27303" xr:uid="{4C8915DE-6672-492B-B22A-7F7FFE25CE25}"/>
    <cellStyle name="40% - Énfasis3 16 2 4" xfId="27304" xr:uid="{A7011EAA-8354-4460-BBF1-989240622B70}"/>
    <cellStyle name="40% - Énfasis3 16 2 4 2" xfId="27305" xr:uid="{0AB3AA01-DBB4-4DDF-A192-B2AD25889B7C}"/>
    <cellStyle name="40% - Énfasis3 16 2 4 2 2" xfId="27306" xr:uid="{17CBB1AC-C5CE-477F-829D-7D81B2B562E2}"/>
    <cellStyle name="40% - Énfasis3 16 2 4 3" xfId="27307" xr:uid="{E82E2BAB-52C1-4369-AA12-54F5855C9F21}"/>
    <cellStyle name="40% - Énfasis3 16 2 5" xfId="27308" xr:uid="{0D6955D2-42B1-4C9E-82E9-47690B5D301B}"/>
    <cellStyle name="40% - Énfasis3 16 2 5 2" xfId="27309" xr:uid="{591F974B-9860-4AD2-A121-0B2D36524A22}"/>
    <cellStyle name="40% - Énfasis3 16 2 6" xfId="27310" xr:uid="{13692862-AD8B-4621-AC9D-3D122C222BCF}"/>
    <cellStyle name="40% - Énfasis3 16 3" xfId="27311" xr:uid="{2CB5C770-508B-4906-8E20-BD3063FB4391}"/>
    <cellStyle name="40% - Énfasis3 16 3 2" xfId="27312" xr:uid="{E6C6DEE0-0C7E-4C4B-BD35-C57393E8AB02}"/>
    <cellStyle name="40% - Énfasis3 16 3 2 2" xfId="27313" xr:uid="{4F71C5B1-7283-4EE3-9C29-54E2AE6AD51B}"/>
    <cellStyle name="40% - Énfasis3 16 3 2 2 2" xfId="27314" xr:uid="{9BF6BDF4-1208-4A01-9F1B-C044FE99AA5A}"/>
    <cellStyle name="40% - Énfasis3 16 3 2 2 2 2" xfId="27315" xr:uid="{E88F2470-DDF4-4B34-8272-3615AF55237D}"/>
    <cellStyle name="40% - Énfasis3 16 3 2 2 3" xfId="27316" xr:uid="{70707E79-5ED6-4BF9-9608-AB08D2E95CD7}"/>
    <cellStyle name="40% - Énfasis3 16 3 2 3" xfId="27317" xr:uid="{52F28F23-604C-45FC-8AE3-FE4EABF33C42}"/>
    <cellStyle name="40% - Énfasis3 16 3 2 3 2" xfId="27318" xr:uid="{97D0867C-AA48-4D36-A6D1-E622720DAD1A}"/>
    <cellStyle name="40% - Énfasis3 16 3 2 4" xfId="27319" xr:uid="{ABE4DC7D-85F2-4A06-AFF2-7C37A87F9BDD}"/>
    <cellStyle name="40% - Énfasis3 16 3 3" xfId="27320" xr:uid="{35C9AEFB-25F5-4AB5-83F1-5E1632EDE2F2}"/>
    <cellStyle name="40% - Énfasis3 16 3 3 2" xfId="27321" xr:uid="{A5205E91-D0BE-4081-83FE-C7D24546DE19}"/>
    <cellStyle name="40% - Énfasis3 16 3 3 2 2" xfId="27322" xr:uid="{6063FDD7-3268-48A7-9984-7FBB045477D2}"/>
    <cellStyle name="40% - Énfasis3 16 3 3 3" xfId="27323" xr:uid="{83DA33B9-3BF8-4D94-968F-91FD395EB6FB}"/>
    <cellStyle name="40% - Énfasis3 16 3 4" xfId="27324" xr:uid="{FA023F86-137D-4CF4-9C2B-FDCA80DC0415}"/>
    <cellStyle name="40% - Énfasis3 16 3 4 2" xfId="27325" xr:uid="{353F0088-2A49-4CCF-B5B2-2F4A9C37D54E}"/>
    <cellStyle name="40% - Énfasis3 16 3 5" xfId="27326" xr:uid="{1A27F537-01D1-4A89-BC49-4EC444F2495B}"/>
    <cellStyle name="40% - Énfasis3 16 4" xfId="27327" xr:uid="{531AB17B-AFA4-45A5-8DDE-F3848E969374}"/>
    <cellStyle name="40% - Énfasis3 16 4 2" xfId="27328" xr:uid="{3C7F857F-CEA7-47E3-9B91-2CF64629CD6C}"/>
    <cellStyle name="40% - Énfasis3 16 4 2 2" xfId="27329" xr:uid="{DC4A6E28-99B6-4F24-8132-E4CBD89B9DC7}"/>
    <cellStyle name="40% - Énfasis3 16 4 2 2 2" xfId="27330" xr:uid="{C4682214-0FB5-467E-9CA9-D3FCBC25C15A}"/>
    <cellStyle name="40% - Énfasis3 16 4 2 3" xfId="27331" xr:uid="{E1EBFCB5-8C5B-475D-8DE4-249080131075}"/>
    <cellStyle name="40% - Énfasis3 16 4 3" xfId="27332" xr:uid="{789F14A4-08D3-40CF-B2AF-B038E6702E62}"/>
    <cellStyle name="40% - Énfasis3 16 4 3 2" xfId="27333" xr:uid="{96A447AA-2E05-432A-B30B-61C5F60CBDEE}"/>
    <cellStyle name="40% - Énfasis3 16 4 4" xfId="27334" xr:uid="{190F00C9-F619-41FC-B684-EA59F26977F6}"/>
    <cellStyle name="40% - Énfasis3 16 5" xfId="27335" xr:uid="{BDD9404D-B35F-4D68-8F30-E7EC425095E6}"/>
    <cellStyle name="40% - Énfasis3 16 5 2" xfId="27336" xr:uid="{0EB7B899-5CD3-4881-9ADD-FB7F5DCB4967}"/>
    <cellStyle name="40% - Énfasis3 16 5 2 2" xfId="27337" xr:uid="{CEEF1A49-7824-414F-9BED-1B61555A1D5A}"/>
    <cellStyle name="40% - Énfasis3 16 5 3" xfId="27338" xr:uid="{DA8F89F6-02A6-4404-8BC8-B2600F69BBE3}"/>
    <cellStyle name="40% - Énfasis3 16 6" xfId="27339" xr:uid="{3D70BC0B-BA16-4CD1-855C-E0FC36706A17}"/>
    <cellStyle name="40% - Énfasis3 16 6 2" xfId="27340" xr:uid="{45703243-D905-414B-8506-F5571DAC7E5F}"/>
    <cellStyle name="40% - Énfasis3 16 7" xfId="27341" xr:uid="{DFEFAFBD-112B-489D-9AA1-F370D54AD1AF}"/>
    <cellStyle name="40% - Énfasis3 17" xfId="27342" xr:uid="{18DF79F4-A64F-4456-BB95-66403549B8B1}"/>
    <cellStyle name="40% - Énfasis3 17 2" xfId="27343" xr:uid="{6B2EBBCF-39B1-4408-A3BD-CF9668C08A00}"/>
    <cellStyle name="40% - Énfasis3 17 2 2" xfId="27344" xr:uid="{8F434E5C-00CB-418E-B526-80A11820DE2E}"/>
    <cellStyle name="40% - Énfasis3 17 2 2 2" xfId="27345" xr:uid="{36017655-FD69-430D-8E6D-F83E09CFA358}"/>
    <cellStyle name="40% - Énfasis3 17 2 2 2 2" xfId="27346" xr:uid="{848A6D1B-50B0-4315-A402-20AE62FFEBB2}"/>
    <cellStyle name="40% - Énfasis3 17 2 2 2 2 2" xfId="27347" xr:uid="{4ADFD9B7-E1A9-4997-B181-73A6DCBCDBAC}"/>
    <cellStyle name="40% - Énfasis3 17 2 2 2 2 2 2" xfId="27348" xr:uid="{8054D7E8-6371-4784-8164-01CCD027DF2F}"/>
    <cellStyle name="40% - Énfasis3 17 2 2 2 2 3" xfId="27349" xr:uid="{D7E452C8-767D-49EC-B8FA-C7E1E6F43B50}"/>
    <cellStyle name="40% - Énfasis3 17 2 2 2 3" xfId="27350" xr:uid="{714210E7-4384-4476-BC59-C20660FBE829}"/>
    <cellStyle name="40% - Énfasis3 17 2 2 2 3 2" xfId="27351" xr:uid="{9456048C-3321-492A-B97D-540D85FD43BD}"/>
    <cellStyle name="40% - Énfasis3 17 2 2 2 4" xfId="27352" xr:uid="{DE2788F5-CB4E-4B51-AED6-8421FD11D802}"/>
    <cellStyle name="40% - Énfasis3 17 2 2 3" xfId="27353" xr:uid="{EDC58FF1-B3D0-41E2-AE9C-6E667AFCE539}"/>
    <cellStyle name="40% - Énfasis3 17 2 2 3 2" xfId="27354" xr:uid="{7831CE01-C0C4-494B-BAFB-0F92691365FC}"/>
    <cellStyle name="40% - Énfasis3 17 2 2 3 2 2" xfId="27355" xr:uid="{BAFFA68F-56C1-4CBB-B902-A51E034DCDD3}"/>
    <cellStyle name="40% - Énfasis3 17 2 2 3 3" xfId="27356" xr:uid="{42549DB4-24B6-4D7A-94A1-3E4822ED11B2}"/>
    <cellStyle name="40% - Énfasis3 17 2 2 4" xfId="27357" xr:uid="{AAA566B8-BDEE-479E-8F91-3DEB54F9CA9F}"/>
    <cellStyle name="40% - Énfasis3 17 2 2 4 2" xfId="27358" xr:uid="{72F076E5-C107-49DE-BABC-0301D9016B5E}"/>
    <cellStyle name="40% - Énfasis3 17 2 2 5" xfId="27359" xr:uid="{CB965648-CB7D-4F1C-BD73-682A43A8ED71}"/>
    <cellStyle name="40% - Énfasis3 17 2 3" xfId="27360" xr:uid="{4086ADA0-2638-455D-BB64-3798975FEA75}"/>
    <cellStyle name="40% - Énfasis3 17 2 3 2" xfId="27361" xr:uid="{A1DDB488-8028-4E85-BE15-F94F00841DAA}"/>
    <cellStyle name="40% - Énfasis3 17 2 3 2 2" xfId="27362" xr:uid="{B0308054-4F0D-4CBA-AE0D-AAE41434745F}"/>
    <cellStyle name="40% - Énfasis3 17 2 3 2 2 2" xfId="27363" xr:uid="{4E8CA8E4-FE35-417C-BF1F-66818BE1345C}"/>
    <cellStyle name="40% - Énfasis3 17 2 3 2 3" xfId="27364" xr:uid="{ADE3198D-0DE0-427C-A0C9-A07A8DF9FDFB}"/>
    <cellStyle name="40% - Énfasis3 17 2 3 3" xfId="27365" xr:uid="{F2DD126A-B9E8-42EE-A41D-F7865EB58AA6}"/>
    <cellStyle name="40% - Énfasis3 17 2 3 3 2" xfId="27366" xr:uid="{E9CDD6EE-B65A-40D9-9342-44DBC4B26E01}"/>
    <cellStyle name="40% - Énfasis3 17 2 3 4" xfId="27367" xr:uid="{4535DC68-725A-4CCF-826B-DBE68821B4B9}"/>
    <cellStyle name="40% - Énfasis3 17 2 4" xfId="27368" xr:uid="{09A74FED-1949-4546-B1E5-294CAA47076C}"/>
    <cellStyle name="40% - Énfasis3 17 2 4 2" xfId="27369" xr:uid="{0A8D7E29-B653-4466-9A54-53D566519B3B}"/>
    <cellStyle name="40% - Énfasis3 17 2 4 2 2" xfId="27370" xr:uid="{9ECD5DC9-98F2-46E9-BABE-DEB4B1239EA2}"/>
    <cellStyle name="40% - Énfasis3 17 2 4 3" xfId="27371" xr:uid="{5DBCCDE1-166B-4916-B77F-78E96396D418}"/>
    <cellStyle name="40% - Énfasis3 17 2 5" xfId="27372" xr:uid="{C4A7556F-9FA4-478C-9CD5-A0D16F0E342B}"/>
    <cellStyle name="40% - Énfasis3 17 2 5 2" xfId="27373" xr:uid="{41954617-E76F-4964-B1BA-63AEEF8FBD3D}"/>
    <cellStyle name="40% - Énfasis3 17 2 6" xfId="27374" xr:uid="{2D331540-3F70-49C3-9F63-887A83B7575B}"/>
    <cellStyle name="40% - Énfasis3 17 3" xfId="27375" xr:uid="{5587FE74-542B-423E-96C1-CFDE535CD5D0}"/>
    <cellStyle name="40% - Énfasis3 17 3 2" xfId="27376" xr:uid="{168FF25E-1A26-451B-9924-7E69523B0827}"/>
    <cellStyle name="40% - Énfasis3 17 3 2 2" xfId="27377" xr:uid="{47E9274B-133F-4664-8FA7-6458FCE665C3}"/>
    <cellStyle name="40% - Énfasis3 17 3 2 2 2" xfId="27378" xr:uid="{EE3173B5-A397-454B-BB0E-3106BB0029A4}"/>
    <cellStyle name="40% - Énfasis3 17 3 2 2 2 2" xfId="27379" xr:uid="{1774ED15-6AB5-4AB9-8C28-EB00A0649C97}"/>
    <cellStyle name="40% - Énfasis3 17 3 2 2 3" xfId="27380" xr:uid="{255E8EA1-4BBD-4D58-AC52-38967340D966}"/>
    <cellStyle name="40% - Énfasis3 17 3 2 3" xfId="27381" xr:uid="{82E4009E-236A-46C6-BF50-749B8644EE09}"/>
    <cellStyle name="40% - Énfasis3 17 3 2 3 2" xfId="27382" xr:uid="{75C2F87B-1CE7-4586-886B-01A31C8776B6}"/>
    <cellStyle name="40% - Énfasis3 17 3 2 4" xfId="27383" xr:uid="{B6A56A14-573D-4C98-B53A-46CA2D0FD4FC}"/>
    <cellStyle name="40% - Énfasis3 17 3 3" xfId="27384" xr:uid="{DB3B7BCB-3D3A-4740-A61B-B3C87DE3033E}"/>
    <cellStyle name="40% - Énfasis3 17 3 3 2" xfId="27385" xr:uid="{FD305F85-5196-4CD2-9222-D3D0530B8E99}"/>
    <cellStyle name="40% - Énfasis3 17 3 3 2 2" xfId="27386" xr:uid="{0A96D16D-F09D-477A-93AF-64518A1E5555}"/>
    <cellStyle name="40% - Énfasis3 17 3 3 3" xfId="27387" xr:uid="{5FCEC2C1-60D6-42F3-8EE4-7D8EE3E7C136}"/>
    <cellStyle name="40% - Énfasis3 17 3 4" xfId="27388" xr:uid="{04363453-081D-42EA-9FF6-2B9D6C0CEF13}"/>
    <cellStyle name="40% - Énfasis3 17 3 4 2" xfId="27389" xr:uid="{4698B9A7-3DB4-4CC7-8E16-652AEA85A13E}"/>
    <cellStyle name="40% - Énfasis3 17 3 5" xfId="27390" xr:uid="{4BA9372E-EF7E-4270-B21D-FBD1F0A83E70}"/>
    <cellStyle name="40% - Énfasis3 17 4" xfId="27391" xr:uid="{47AB1655-20A1-42F4-B0CF-F8F088CD4FEE}"/>
    <cellStyle name="40% - Énfasis3 17 4 2" xfId="27392" xr:uid="{B388B7B1-A2ED-4E66-A195-7963D1AFCF62}"/>
    <cellStyle name="40% - Énfasis3 17 4 2 2" xfId="27393" xr:uid="{ADE0C706-5B26-4754-B583-EB2DFF5B5552}"/>
    <cellStyle name="40% - Énfasis3 17 4 2 2 2" xfId="27394" xr:uid="{3C5D1615-2CB2-45BC-B002-6D07EF075D81}"/>
    <cellStyle name="40% - Énfasis3 17 4 2 3" xfId="27395" xr:uid="{32D3A47F-EEA6-4FC0-9B0C-201D14F844D1}"/>
    <cellStyle name="40% - Énfasis3 17 4 3" xfId="27396" xr:uid="{A69C7AE8-46E7-4317-A3DA-FCF71500292F}"/>
    <cellStyle name="40% - Énfasis3 17 4 3 2" xfId="27397" xr:uid="{2A520709-1C70-4333-BB8A-B116ED35D31F}"/>
    <cellStyle name="40% - Énfasis3 17 4 4" xfId="27398" xr:uid="{6D62CB73-FC6E-4271-892C-951126B9C280}"/>
    <cellStyle name="40% - Énfasis3 17 5" xfId="27399" xr:uid="{53FE8B21-F5C6-480F-9B03-6F58DC1CAB67}"/>
    <cellStyle name="40% - Énfasis3 17 5 2" xfId="27400" xr:uid="{E3D8934D-4B76-4D50-8CF4-716F370193D1}"/>
    <cellStyle name="40% - Énfasis3 17 5 2 2" xfId="27401" xr:uid="{5F638151-5AC0-4D7C-8AD3-507377348EC1}"/>
    <cellStyle name="40% - Énfasis3 17 5 3" xfId="27402" xr:uid="{0C2E67F2-A677-4F7C-9D08-CCD0A0AAF57B}"/>
    <cellStyle name="40% - Énfasis3 17 6" xfId="27403" xr:uid="{CBB91FD3-F184-4D9E-A734-47E2F4957139}"/>
    <cellStyle name="40% - Énfasis3 17 6 2" xfId="27404" xr:uid="{F28E2A56-C102-494D-8366-F4855D2BFC68}"/>
    <cellStyle name="40% - Énfasis3 17 7" xfId="27405" xr:uid="{D3E493FA-F013-4970-A299-30F97D918AD6}"/>
    <cellStyle name="40% - Énfasis3 18" xfId="27406" xr:uid="{FD7F02AC-0E10-4329-8997-A6D9B58711DC}"/>
    <cellStyle name="40% - Énfasis3 18 2" xfId="27407" xr:uid="{86196648-4380-4A75-8581-119F46FCBE0B}"/>
    <cellStyle name="40% - Énfasis3 18 2 2" xfId="27408" xr:uid="{2DAE2FC0-5A63-45C4-B429-EF681D085FF8}"/>
    <cellStyle name="40% - Énfasis3 18 2 2 2" xfId="27409" xr:uid="{B6359655-48B7-42F6-B787-4FCA5A4AB3C0}"/>
    <cellStyle name="40% - Énfasis3 18 2 2 2 2" xfId="27410" xr:uid="{6015C886-B0EF-4AFA-BD6C-33C73C116251}"/>
    <cellStyle name="40% - Énfasis3 18 2 2 2 2 2" xfId="27411" xr:uid="{3AC568B4-FE9F-4814-B324-B320B6E2A0E9}"/>
    <cellStyle name="40% - Énfasis3 18 2 2 2 3" xfId="27412" xr:uid="{7C01352A-DCBB-430C-A00D-9FBDBCC73CD3}"/>
    <cellStyle name="40% - Énfasis3 18 2 2 3" xfId="27413" xr:uid="{1CEBF70A-FC53-45BF-BEF0-71225B67031B}"/>
    <cellStyle name="40% - Énfasis3 18 2 2 3 2" xfId="27414" xr:uid="{4B5FFBCA-B9D3-4313-8289-B16C69DD2878}"/>
    <cellStyle name="40% - Énfasis3 18 2 2 4" xfId="27415" xr:uid="{5FD443F5-DDCC-4E79-B514-F16EFFC73EA7}"/>
    <cellStyle name="40% - Énfasis3 18 2 3" xfId="27416" xr:uid="{3DB40F49-4469-4307-A230-BFAA67C4960F}"/>
    <cellStyle name="40% - Énfasis3 18 2 3 2" xfId="27417" xr:uid="{58374F23-DBE9-4D6F-A24A-CA624F1065A2}"/>
    <cellStyle name="40% - Énfasis3 18 2 3 2 2" xfId="27418" xr:uid="{05912BBF-558F-46C9-AB21-D5BA98911BD8}"/>
    <cellStyle name="40% - Énfasis3 18 2 3 3" xfId="27419" xr:uid="{131D1DAD-5859-4531-B2DE-A1275D0D58B0}"/>
    <cellStyle name="40% - Énfasis3 18 2 4" xfId="27420" xr:uid="{E581AF1E-E17F-4045-A0D4-8F3A497C5637}"/>
    <cellStyle name="40% - Énfasis3 18 2 4 2" xfId="27421" xr:uid="{C18AB67E-76E7-428A-AD22-993C8554D189}"/>
    <cellStyle name="40% - Énfasis3 18 2 5" xfId="27422" xr:uid="{4548D3DF-3BD9-4AC2-8CAB-A32F68BA756E}"/>
    <cellStyle name="40% - Énfasis3 18 3" xfId="27423" xr:uid="{32AAFA90-4E28-4EEF-AB72-58E348202BED}"/>
    <cellStyle name="40% - Énfasis3 18 3 2" xfId="27424" xr:uid="{CA728615-F41D-4D12-9892-85BCC6639B47}"/>
    <cellStyle name="40% - Énfasis3 18 3 2 2" xfId="27425" xr:uid="{5D15D756-FF48-4ABF-899F-58EDD3E935BB}"/>
    <cellStyle name="40% - Énfasis3 18 3 2 2 2" xfId="27426" xr:uid="{89052E0F-0889-497D-B93A-14AE84391705}"/>
    <cellStyle name="40% - Énfasis3 18 3 2 3" xfId="27427" xr:uid="{85F54444-4C60-4FED-BF03-7A0E2D5CEC95}"/>
    <cellStyle name="40% - Énfasis3 18 3 3" xfId="27428" xr:uid="{EA4FCC6F-F840-4605-AB03-8F55F7858E8E}"/>
    <cellStyle name="40% - Énfasis3 18 3 3 2" xfId="27429" xr:uid="{F8FB60D1-CCBB-43CF-A18E-F8B6918FFE64}"/>
    <cellStyle name="40% - Énfasis3 18 3 4" xfId="27430" xr:uid="{42DAE9F8-31DB-43D6-A4ED-14B02B9CC549}"/>
    <cellStyle name="40% - Énfasis3 18 4" xfId="27431" xr:uid="{C8814533-D7EE-4BFD-9537-54613B5D5753}"/>
    <cellStyle name="40% - Énfasis3 18 4 2" xfId="27432" xr:uid="{1EB3CCA1-3BF1-4AA0-A367-3F06EF37073D}"/>
    <cellStyle name="40% - Énfasis3 18 4 2 2" xfId="27433" xr:uid="{C8A9FDC4-621A-4C58-8E4C-F0E99B6FF5C5}"/>
    <cellStyle name="40% - Énfasis3 18 4 3" xfId="27434" xr:uid="{C640DFF6-D20B-40CD-BF88-B4886B4C927E}"/>
    <cellStyle name="40% - Énfasis3 18 5" xfId="27435" xr:uid="{412041D0-AFC4-4DE8-A31C-8E5E0EDA3F91}"/>
    <cellStyle name="40% - Énfasis3 18 5 2" xfId="27436" xr:uid="{3DC07BA6-D549-4033-8FEE-401388E0A6EB}"/>
    <cellStyle name="40% - Énfasis3 18 6" xfId="27437" xr:uid="{08B98C8F-3C51-4F41-B4CB-249B764E0F91}"/>
    <cellStyle name="40% - Énfasis3 19" xfId="27438" xr:uid="{929CD1C4-2CC3-40B4-ABFE-FD964B7416DF}"/>
    <cellStyle name="40% - Énfasis3 19 2" xfId="27439" xr:uid="{1B412BED-DA48-40DD-81A7-0DE1AA3634E3}"/>
    <cellStyle name="40% - Énfasis3 19 2 2" xfId="27440" xr:uid="{C2D87C11-61F4-406C-B73F-FA65B371034E}"/>
    <cellStyle name="40% - Énfasis3 19 2 2 2" xfId="27441" xr:uid="{3F3C91AA-D6EB-4972-8687-F3AD5C8CDCE3}"/>
    <cellStyle name="40% - Énfasis3 19 2 2 2 2" xfId="27442" xr:uid="{126104C3-1333-419D-9443-59FED79C10C1}"/>
    <cellStyle name="40% - Énfasis3 19 2 2 3" xfId="27443" xr:uid="{6F6099EF-3C83-4869-B9A2-E945AD5065E0}"/>
    <cellStyle name="40% - Énfasis3 19 2 3" xfId="27444" xr:uid="{9AF623AF-43BD-404C-8E50-93F60522853D}"/>
    <cellStyle name="40% - Énfasis3 19 2 3 2" xfId="27445" xr:uid="{AC7837ED-24DF-4A76-8973-EE49DEA005EE}"/>
    <cellStyle name="40% - Énfasis3 19 2 4" xfId="27446" xr:uid="{D232A87A-3970-4FCB-BC09-B3AD8166CF32}"/>
    <cellStyle name="40% - Énfasis3 19 3" xfId="27447" xr:uid="{8A986D4F-62F5-4941-A930-F4B0D919A38E}"/>
    <cellStyle name="40% - Énfasis3 19 3 2" xfId="27448" xr:uid="{9CC1D348-D200-47D6-B03A-E0869E981403}"/>
    <cellStyle name="40% - Énfasis3 19 3 2 2" xfId="27449" xr:uid="{7CEC09D6-3C9F-49B4-8D93-B5E4A3FCF393}"/>
    <cellStyle name="40% - Énfasis3 19 3 3" xfId="27450" xr:uid="{C1F4E008-AFE9-45D1-A9C2-DBFE141F87B7}"/>
    <cellStyle name="40% - Énfasis3 19 4" xfId="27451" xr:uid="{388DEBD6-6505-41C5-85B8-2A9FA2B5A380}"/>
    <cellStyle name="40% - Énfasis3 19 4 2" xfId="27452" xr:uid="{9408FEF9-1EB9-4A37-AB12-9EED3F604ACE}"/>
    <cellStyle name="40% - Énfasis3 19 5" xfId="27453" xr:uid="{082A3E0C-F61D-420C-ABBD-BA8D817D72C2}"/>
    <cellStyle name="40% - Énfasis3 2" xfId="23" xr:uid="{DAD662D9-0FC9-493D-9F33-02722BDDECAC}"/>
    <cellStyle name="40% - Énfasis3 2 10" xfId="27455" xr:uid="{FC7C088F-3081-49E4-B221-87C97C780CEF}"/>
    <cellStyle name="40% - Énfasis3 2 10 2" xfId="27456" xr:uid="{DBFB2E0A-B74E-4A7F-A322-5667473C5D9A}"/>
    <cellStyle name="40% - Énfasis3 2 10 2 2" xfId="27457" xr:uid="{85D006B1-16C4-4214-9E0B-E80C3D03AD04}"/>
    <cellStyle name="40% - Énfasis3 2 10 2 2 2" xfId="27458" xr:uid="{2C829BAD-920F-4633-84AD-3F73B03D5AD9}"/>
    <cellStyle name="40% - Énfasis3 2 10 2 2 2 2" xfId="27459" xr:uid="{BD479E80-BDD6-434E-966B-65F869CFBA50}"/>
    <cellStyle name="40% - Énfasis3 2 10 2 2 2 2 2" xfId="27460" xr:uid="{7B8A79FE-54A1-4E64-B443-3CF0C421AA34}"/>
    <cellStyle name="40% - Énfasis3 2 10 2 2 2 2 2 2" xfId="27461" xr:uid="{99FEE4A7-135A-40DE-8B5E-4B28EF19F170}"/>
    <cellStyle name="40% - Énfasis3 2 10 2 2 2 2 3" xfId="27462" xr:uid="{BD1443AF-5B76-4AE3-8AA2-1090E3232F22}"/>
    <cellStyle name="40% - Énfasis3 2 10 2 2 2 3" xfId="27463" xr:uid="{BC61A8A4-9C35-476E-B5F2-A92EE1A56BBD}"/>
    <cellStyle name="40% - Énfasis3 2 10 2 2 2 3 2" xfId="27464" xr:uid="{3DDEA345-D50D-4335-A3FE-D1C938B5523B}"/>
    <cellStyle name="40% - Énfasis3 2 10 2 2 2 4" xfId="27465" xr:uid="{37ADBBDC-F056-41D0-BDFE-5D8926A8A3E7}"/>
    <cellStyle name="40% - Énfasis3 2 10 2 2 3" xfId="27466" xr:uid="{668CEA2A-C80B-4F25-8F3C-48C19E759894}"/>
    <cellStyle name="40% - Énfasis3 2 10 2 2 3 2" xfId="27467" xr:uid="{520DCECD-DB3B-4706-AABE-B1F4C3DFA7BD}"/>
    <cellStyle name="40% - Énfasis3 2 10 2 2 3 2 2" xfId="27468" xr:uid="{BEB583F8-2F47-4678-93EC-803273A1FB76}"/>
    <cellStyle name="40% - Énfasis3 2 10 2 2 3 3" xfId="27469" xr:uid="{AF85511E-F2F1-4722-87CF-37A97EA09D93}"/>
    <cellStyle name="40% - Énfasis3 2 10 2 2 4" xfId="27470" xr:uid="{3DD8538C-06F6-4177-807D-A5E331CBDAC5}"/>
    <cellStyle name="40% - Énfasis3 2 10 2 2 4 2" xfId="27471" xr:uid="{B68EB57A-1297-47AE-8B2A-35AEA610B554}"/>
    <cellStyle name="40% - Énfasis3 2 10 2 2 5" xfId="27472" xr:uid="{0C473A66-534B-49EB-BCDF-9E7F4653CCB8}"/>
    <cellStyle name="40% - Énfasis3 2 10 2 3" xfId="27473" xr:uid="{31CC699A-258D-4631-B2DD-7F6CB2F357C9}"/>
    <cellStyle name="40% - Énfasis3 2 10 2 3 2" xfId="27474" xr:uid="{8C6F1DEC-B6D2-42AF-948C-6DF6F15D8D9A}"/>
    <cellStyle name="40% - Énfasis3 2 10 2 3 2 2" xfId="27475" xr:uid="{4EF28D8C-7ED5-4ADC-A930-ADA06C3DB19C}"/>
    <cellStyle name="40% - Énfasis3 2 10 2 3 2 2 2" xfId="27476" xr:uid="{418919F4-0868-42D6-9724-E2AEF0EE7F99}"/>
    <cellStyle name="40% - Énfasis3 2 10 2 3 2 3" xfId="27477" xr:uid="{AC03BED5-2E73-4F58-9EDD-5FF0F2AAA34F}"/>
    <cellStyle name="40% - Énfasis3 2 10 2 3 3" xfId="27478" xr:uid="{11905E42-1B3B-42FA-AAE1-94CDE784F816}"/>
    <cellStyle name="40% - Énfasis3 2 10 2 3 3 2" xfId="27479" xr:uid="{41CA4719-E1B9-49AC-A048-1DC35A1FDD92}"/>
    <cellStyle name="40% - Énfasis3 2 10 2 3 4" xfId="27480" xr:uid="{D5FBCA7A-F1CD-422C-92BF-DB5DCDFC1EFD}"/>
    <cellStyle name="40% - Énfasis3 2 10 2 4" xfId="27481" xr:uid="{8B6DAE32-3159-4F35-BD43-E06FF13A8035}"/>
    <cellStyle name="40% - Énfasis3 2 10 2 4 2" xfId="27482" xr:uid="{F047DEBC-887A-4543-BC67-AE65C0ED7260}"/>
    <cellStyle name="40% - Énfasis3 2 10 2 4 2 2" xfId="27483" xr:uid="{94784EA4-D414-4CFB-940F-45A8BED31F1A}"/>
    <cellStyle name="40% - Énfasis3 2 10 2 4 3" xfId="27484" xr:uid="{B484C546-27DF-4819-A7FD-C38308CDA0B1}"/>
    <cellStyle name="40% - Énfasis3 2 10 2 5" xfId="27485" xr:uid="{4E284083-BE6B-4F4B-9E6C-65F230038A61}"/>
    <cellStyle name="40% - Énfasis3 2 10 2 5 2" xfId="27486" xr:uid="{DF650635-C9AF-4B0B-99E4-A06887877DBF}"/>
    <cellStyle name="40% - Énfasis3 2 10 2 6" xfId="27487" xr:uid="{AF6757F7-C23E-4A8B-AAED-1E9A15B138C1}"/>
    <cellStyle name="40% - Énfasis3 2 10 3" xfId="27488" xr:uid="{88ADAE9C-2A22-4119-AEA5-BC28A7F6AD8C}"/>
    <cellStyle name="40% - Énfasis3 2 10 3 2" xfId="27489" xr:uid="{2EE87855-770A-4618-8825-5681D5FA1F43}"/>
    <cellStyle name="40% - Énfasis3 2 10 3 2 2" xfId="27490" xr:uid="{E57F15A0-0D60-4F82-8034-929ACB7A0ED5}"/>
    <cellStyle name="40% - Énfasis3 2 10 3 2 2 2" xfId="27491" xr:uid="{C6A66042-91E6-49CD-8224-9C00D431CA73}"/>
    <cellStyle name="40% - Énfasis3 2 10 3 2 2 2 2" xfId="27492" xr:uid="{BAD30003-7EB1-4FC7-9F87-D4BCC46E22B7}"/>
    <cellStyle name="40% - Énfasis3 2 10 3 2 2 3" xfId="27493" xr:uid="{6D2644FD-51D2-46A7-8328-00280B383066}"/>
    <cellStyle name="40% - Énfasis3 2 10 3 2 3" xfId="27494" xr:uid="{24CBA659-3C57-42F5-9DC3-9954A06149FD}"/>
    <cellStyle name="40% - Énfasis3 2 10 3 2 3 2" xfId="27495" xr:uid="{33BC1760-314B-438F-A706-A5A1832B980C}"/>
    <cellStyle name="40% - Énfasis3 2 10 3 2 4" xfId="27496" xr:uid="{22D92612-72D6-4DA1-82D0-ABB32B4FDDBF}"/>
    <cellStyle name="40% - Énfasis3 2 10 3 3" xfId="27497" xr:uid="{8FB73EB6-A6DF-4D65-AE87-C0436C063A2F}"/>
    <cellStyle name="40% - Énfasis3 2 10 3 3 2" xfId="27498" xr:uid="{01D91FC1-2A62-4986-A952-0269071FDB9D}"/>
    <cellStyle name="40% - Énfasis3 2 10 3 3 2 2" xfId="27499" xr:uid="{36A0106E-DE69-4593-8CA4-5840E7A61201}"/>
    <cellStyle name="40% - Énfasis3 2 10 3 3 3" xfId="27500" xr:uid="{82897029-7A6E-4907-87EC-2CBD77359CAF}"/>
    <cellStyle name="40% - Énfasis3 2 10 3 4" xfId="27501" xr:uid="{670F7942-880D-4495-8564-323F9B0550A8}"/>
    <cellStyle name="40% - Énfasis3 2 10 3 4 2" xfId="27502" xr:uid="{FEED1CAC-0C99-4E95-B51B-49FC1B24BF2B}"/>
    <cellStyle name="40% - Énfasis3 2 10 3 5" xfId="27503" xr:uid="{3EE71A91-7836-417A-85A7-A9B0AB4E83F7}"/>
    <cellStyle name="40% - Énfasis3 2 10 4" xfId="27504" xr:uid="{B02EAA45-0EF8-4E88-BC17-0B25FEF06C41}"/>
    <cellStyle name="40% - Énfasis3 2 10 4 2" xfId="27505" xr:uid="{7954A4DE-9D92-4BDA-AC0B-6029D004C2C2}"/>
    <cellStyle name="40% - Énfasis3 2 10 4 2 2" xfId="27506" xr:uid="{A4272EA1-135B-4C29-B196-3439D796DDE5}"/>
    <cellStyle name="40% - Énfasis3 2 10 4 2 2 2" xfId="27507" xr:uid="{B5E13F40-49F1-4A74-899E-9765DE562696}"/>
    <cellStyle name="40% - Énfasis3 2 10 4 2 3" xfId="27508" xr:uid="{D99BB15B-D6E8-451A-B8C7-40E828760BCD}"/>
    <cellStyle name="40% - Énfasis3 2 10 4 3" xfId="27509" xr:uid="{08D0EFD9-2D20-438A-89D1-10BB22F57BDB}"/>
    <cellStyle name="40% - Énfasis3 2 10 4 3 2" xfId="27510" xr:uid="{9709F6AD-DE06-4BDA-8F6D-4B7563A64205}"/>
    <cellStyle name="40% - Énfasis3 2 10 4 4" xfId="27511" xr:uid="{BBE998D5-C020-40FE-AA55-6E68D3782CB3}"/>
    <cellStyle name="40% - Énfasis3 2 10 5" xfId="27512" xr:uid="{FE8CB872-9510-4579-9DF2-C32A07D723A0}"/>
    <cellStyle name="40% - Énfasis3 2 10 5 2" xfId="27513" xr:uid="{90B91678-10F2-4C85-8132-1A968D4758E1}"/>
    <cellStyle name="40% - Énfasis3 2 10 5 2 2" xfId="27514" xr:uid="{9C55FD4B-CD06-4DDA-8E77-18A53D9CEFCF}"/>
    <cellStyle name="40% - Énfasis3 2 10 5 3" xfId="27515" xr:uid="{F8CB567B-AD4E-4E73-B2C8-BDC37D29B778}"/>
    <cellStyle name="40% - Énfasis3 2 10 6" xfId="27516" xr:uid="{57078BC3-9E13-4FCA-A2CB-8BA050D47402}"/>
    <cellStyle name="40% - Énfasis3 2 10 6 2" xfId="27517" xr:uid="{3EF2A932-0CD1-4E67-9D55-3F2BEC352760}"/>
    <cellStyle name="40% - Énfasis3 2 10 7" xfId="27518" xr:uid="{8273E7FE-CB57-49C7-A37A-5E66AA0FF6AA}"/>
    <cellStyle name="40% - Énfasis3 2 11" xfId="27519" xr:uid="{A5CC3EEC-85DD-4CF4-8419-D5D044C8A6A4}"/>
    <cellStyle name="40% - Énfasis3 2 11 2" xfId="27520" xr:uid="{FF4B1D8C-0087-4B79-86EC-C0256080B2B8}"/>
    <cellStyle name="40% - Énfasis3 2 11 2 2" xfId="27521" xr:uid="{AA0EBDF8-B2AC-47FA-85FA-BC5E8C8D0EB7}"/>
    <cellStyle name="40% - Énfasis3 2 11 2 2 2" xfId="27522" xr:uid="{9E43A462-E7AC-4EC5-9E05-B21E040EE569}"/>
    <cellStyle name="40% - Énfasis3 2 11 2 2 2 2" xfId="27523" xr:uid="{AB4F6485-5FB6-41B7-BFC8-DD90E18457D0}"/>
    <cellStyle name="40% - Énfasis3 2 11 2 2 2 2 2" xfId="27524" xr:uid="{626CEDB2-2E18-4636-9FB1-95010D56AD00}"/>
    <cellStyle name="40% - Énfasis3 2 11 2 2 2 2 2 2" xfId="27525" xr:uid="{C6B50C4F-DB57-48B0-8134-1781EA54763C}"/>
    <cellStyle name="40% - Énfasis3 2 11 2 2 2 2 3" xfId="27526" xr:uid="{5E4DC78D-E083-4549-953D-73F852719A8C}"/>
    <cellStyle name="40% - Énfasis3 2 11 2 2 2 3" xfId="27527" xr:uid="{BFDE240B-0F58-457B-B603-AE5479C66856}"/>
    <cellStyle name="40% - Énfasis3 2 11 2 2 2 3 2" xfId="27528" xr:uid="{7D334164-2845-4C84-A7F8-368D8ECC10B5}"/>
    <cellStyle name="40% - Énfasis3 2 11 2 2 2 4" xfId="27529" xr:uid="{FDA17BC3-0961-4E56-9146-05D39D31E7FB}"/>
    <cellStyle name="40% - Énfasis3 2 11 2 2 3" xfId="27530" xr:uid="{21EA3B79-4F57-43E9-8C2C-442094B1883D}"/>
    <cellStyle name="40% - Énfasis3 2 11 2 2 3 2" xfId="27531" xr:uid="{8145C0F7-F398-461B-B78A-7E5007215238}"/>
    <cellStyle name="40% - Énfasis3 2 11 2 2 3 2 2" xfId="27532" xr:uid="{C8559AD6-DE7B-4DDA-9078-DA01F60DE179}"/>
    <cellStyle name="40% - Énfasis3 2 11 2 2 3 3" xfId="27533" xr:uid="{36FFC7E5-1F61-4D9A-AC97-46C7976F9CAE}"/>
    <cellStyle name="40% - Énfasis3 2 11 2 2 4" xfId="27534" xr:uid="{40283558-050E-4DAF-BE1F-6DE6A8BEC523}"/>
    <cellStyle name="40% - Énfasis3 2 11 2 2 4 2" xfId="27535" xr:uid="{51053331-63FD-4384-85A2-E7C73DAD5422}"/>
    <cellStyle name="40% - Énfasis3 2 11 2 2 5" xfId="27536" xr:uid="{F06302FC-CBA9-4E17-BFDA-DC436AB67D85}"/>
    <cellStyle name="40% - Énfasis3 2 11 2 3" xfId="27537" xr:uid="{BAD3FF95-F6C9-47C5-8E63-9ABA0F9F5087}"/>
    <cellStyle name="40% - Énfasis3 2 11 2 3 2" xfId="27538" xr:uid="{9E6132ED-7FBF-4E1C-8DDB-9AC32E2303CB}"/>
    <cellStyle name="40% - Énfasis3 2 11 2 3 2 2" xfId="27539" xr:uid="{A272B4A9-EBBC-489B-92A1-6FED9E64BA5B}"/>
    <cellStyle name="40% - Énfasis3 2 11 2 3 2 2 2" xfId="27540" xr:uid="{DFAC59C7-BC51-42AF-B620-1CEE796A3CBC}"/>
    <cellStyle name="40% - Énfasis3 2 11 2 3 2 3" xfId="27541" xr:uid="{C31CD3F1-4BE2-4659-8884-F9A929F31AF7}"/>
    <cellStyle name="40% - Énfasis3 2 11 2 3 3" xfId="27542" xr:uid="{45B74349-2EB2-49EB-9545-EBFDE7941420}"/>
    <cellStyle name="40% - Énfasis3 2 11 2 3 3 2" xfId="27543" xr:uid="{BCD80505-58DC-48A2-B1AB-84757F9774E3}"/>
    <cellStyle name="40% - Énfasis3 2 11 2 3 4" xfId="27544" xr:uid="{E71ECB4E-6456-440C-B8DD-29FA554A537C}"/>
    <cellStyle name="40% - Énfasis3 2 11 2 4" xfId="27545" xr:uid="{61661A0C-37B0-447E-A8C3-59812A2AD43E}"/>
    <cellStyle name="40% - Énfasis3 2 11 2 4 2" xfId="27546" xr:uid="{5962C84B-52AC-4B0C-99C1-145308EDE33E}"/>
    <cellStyle name="40% - Énfasis3 2 11 2 4 2 2" xfId="27547" xr:uid="{748BDAE7-39BB-48B6-ADD1-60AFB70A3DAB}"/>
    <cellStyle name="40% - Énfasis3 2 11 2 4 3" xfId="27548" xr:uid="{7821C7C5-A24B-4122-936D-6C57F530778B}"/>
    <cellStyle name="40% - Énfasis3 2 11 2 5" xfId="27549" xr:uid="{6F715A82-7F9E-468D-9EA9-CD736532A73B}"/>
    <cellStyle name="40% - Énfasis3 2 11 2 5 2" xfId="27550" xr:uid="{6D50F887-F2C9-4582-BC67-6B31FDF423C1}"/>
    <cellStyle name="40% - Énfasis3 2 11 2 6" xfId="27551" xr:uid="{BF16DAE8-D6CB-40E2-950C-7736364C1C31}"/>
    <cellStyle name="40% - Énfasis3 2 11 3" xfId="27552" xr:uid="{AB4D5B61-3C59-4947-8CA2-13F18A52A811}"/>
    <cellStyle name="40% - Énfasis3 2 11 3 2" xfId="27553" xr:uid="{BEDAFA04-B278-41B0-9AC2-69DD9C55A121}"/>
    <cellStyle name="40% - Énfasis3 2 11 3 2 2" xfId="27554" xr:uid="{2119FC6B-1AE2-45C7-A1FF-98862F796AD5}"/>
    <cellStyle name="40% - Énfasis3 2 11 3 2 2 2" xfId="27555" xr:uid="{C54F1CAF-40D8-4AFB-8DB9-D35479B9ACAD}"/>
    <cellStyle name="40% - Énfasis3 2 11 3 2 2 2 2" xfId="27556" xr:uid="{892080DE-4E86-4734-8626-27519B0C49A8}"/>
    <cellStyle name="40% - Énfasis3 2 11 3 2 2 3" xfId="27557" xr:uid="{F0673652-7C93-4AE5-A5C6-A71AA2B626BC}"/>
    <cellStyle name="40% - Énfasis3 2 11 3 2 3" xfId="27558" xr:uid="{7D3CA21D-CE3D-402F-89FB-4D10E0C7B14C}"/>
    <cellStyle name="40% - Énfasis3 2 11 3 2 3 2" xfId="27559" xr:uid="{C3A6ED1D-6CA3-4654-9004-62D1432826DF}"/>
    <cellStyle name="40% - Énfasis3 2 11 3 2 4" xfId="27560" xr:uid="{B2A4E1DA-8519-430A-B0C2-E38BD30B9CD9}"/>
    <cellStyle name="40% - Énfasis3 2 11 3 3" xfId="27561" xr:uid="{890073C0-EE6D-424F-AA29-19A24B02E3A5}"/>
    <cellStyle name="40% - Énfasis3 2 11 3 3 2" xfId="27562" xr:uid="{268050C0-C911-4C2B-9E71-38D364329CB6}"/>
    <cellStyle name="40% - Énfasis3 2 11 3 3 2 2" xfId="27563" xr:uid="{DCAC20BD-B67B-4800-ABDD-8A8E6DA35CD2}"/>
    <cellStyle name="40% - Énfasis3 2 11 3 3 3" xfId="27564" xr:uid="{26BD1C88-C80F-4A77-B3A3-E5228F1FD418}"/>
    <cellStyle name="40% - Énfasis3 2 11 3 4" xfId="27565" xr:uid="{8E55206A-B5C6-41DB-B95F-0124B156D970}"/>
    <cellStyle name="40% - Énfasis3 2 11 3 4 2" xfId="27566" xr:uid="{2F5A5B25-AD01-407D-BA2B-5ADBAFB25859}"/>
    <cellStyle name="40% - Énfasis3 2 11 3 5" xfId="27567" xr:uid="{98C3038E-C1E8-4B54-AA97-81D8EDFD5D19}"/>
    <cellStyle name="40% - Énfasis3 2 11 4" xfId="27568" xr:uid="{2A46F340-5612-4C52-BDB1-18199C01DBFD}"/>
    <cellStyle name="40% - Énfasis3 2 11 4 2" xfId="27569" xr:uid="{256E3316-3E24-46C2-BD6F-6445766C2DB5}"/>
    <cellStyle name="40% - Énfasis3 2 11 4 2 2" xfId="27570" xr:uid="{62D2593A-F04C-4D42-9218-41EEA48FC308}"/>
    <cellStyle name="40% - Énfasis3 2 11 4 2 2 2" xfId="27571" xr:uid="{BAF94B73-F84A-456C-BF7D-1EEDE84E7637}"/>
    <cellStyle name="40% - Énfasis3 2 11 4 2 3" xfId="27572" xr:uid="{2F11C2C9-6EF4-430A-BE6A-6449EF2989AC}"/>
    <cellStyle name="40% - Énfasis3 2 11 4 3" xfId="27573" xr:uid="{4DC59976-DF99-4CCD-9FDA-82C971B9C994}"/>
    <cellStyle name="40% - Énfasis3 2 11 4 3 2" xfId="27574" xr:uid="{94743322-8B25-454A-B80F-BBF2ACB2C9CB}"/>
    <cellStyle name="40% - Énfasis3 2 11 4 4" xfId="27575" xr:uid="{06C2BAAB-705D-4E97-880E-1D79E78792AF}"/>
    <cellStyle name="40% - Énfasis3 2 11 5" xfId="27576" xr:uid="{624F9E5D-016D-483E-8D88-3C8EDED88F76}"/>
    <cellStyle name="40% - Énfasis3 2 11 5 2" xfId="27577" xr:uid="{C9627C24-B947-4775-AC6D-6929EFF8B52B}"/>
    <cellStyle name="40% - Énfasis3 2 11 5 2 2" xfId="27578" xr:uid="{91700D40-43A6-4E23-8374-15DFC52DF8B1}"/>
    <cellStyle name="40% - Énfasis3 2 11 5 3" xfId="27579" xr:uid="{7CBCD011-2ACE-4270-B918-117CDF097A9C}"/>
    <cellStyle name="40% - Énfasis3 2 11 6" xfId="27580" xr:uid="{D1A42A06-BAFC-49FC-AA70-D24C5C6F9EFF}"/>
    <cellStyle name="40% - Énfasis3 2 11 6 2" xfId="27581" xr:uid="{4DDE2B69-30DE-43E3-99D8-A589CC1B569A}"/>
    <cellStyle name="40% - Énfasis3 2 11 7" xfId="27582" xr:uid="{EEB23AE0-097E-4344-AA1A-92B14C6602BA}"/>
    <cellStyle name="40% - Énfasis3 2 12" xfId="27583" xr:uid="{55506985-C4D7-462B-B1F7-358C988D6D00}"/>
    <cellStyle name="40% - Énfasis3 2 12 2" xfId="27584" xr:uid="{D22540B5-EA2D-430B-9467-E4CBB86B0D70}"/>
    <cellStyle name="40% - Énfasis3 2 12 2 2" xfId="27585" xr:uid="{960CBD6E-4B52-4C82-8304-28E50511CEC4}"/>
    <cellStyle name="40% - Énfasis3 2 12 2 2 2" xfId="27586" xr:uid="{13C789EB-BE6B-47D8-AA5F-E2DBA622B9E9}"/>
    <cellStyle name="40% - Énfasis3 2 12 2 2 2 2" xfId="27587" xr:uid="{ACF06DD0-C106-4CFA-9522-D8DF398D8BAD}"/>
    <cellStyle name="40% - Énfasis3 2 12 2 2 2 2 2" xfId="27588" xr:uid="{726849F9-67B2-44D9-9645-47FFB4889FF1}"/>
    <cellStyle name="40% - Énfasis3 2 12 2 2 2 3" xfId="27589" xr:uid="{EC546182-A0F4-46C9-BD01-9F3860322068}"/>
    <cellStyle name="40% - Énfasis3 2 12 2 2 3" xfId="27590" xr:uid="{ED176132-87BA-41B5-8741-7E566955797B}"/>
    <cellStyle name="40% - Énfasis3 2 12 2 2 3 2" xfId="27591" xr:uid="{CD8559B0-E006-42E9-92A5-0E248995BD58}"/>
    <cellStyle name="40% - Énfasis3 2 12 2 2 4" xfId="27592" xr:uid="{484AE331-F3B0-44A4-860D-520080FC446B}"/>
    <cellStyle name="40% - Énfasis3 2 12 2 3" xfId="27593" xr:uid="{724268FB-F679-442E-BFDD-CC2785847DD2}"/>
    <cellStyle name="40% - Énfasis3 2 12 2 3 2" xfId="27594" xr:uid="{7DCAE3D3-3A50-4FD4-A71A-C92CE4B83CF8}"/>
    <cellStyle name="40% - Énfasis3 2 12 2 3 2 2" xfId="27595" xr:uid="{6DDF1855-DB16-470A-91AF-37FB399C89C4}"/>
    <cellStyle name="40% - Énfasis3 2 12 2 3 3" xfId="27596" xr:uid="{F3301FCE-B443-4CB8-B7B3-0B3476E9BF6C}"/>
    <cellStyle name="40% - Énfasis3 2 12 2 4" xfId="27597" xr:uid="{89CCDA29-12AD-4120-ADCF-ED86A3F687CE}"/>
    <cellStyle name="40% - Énfasis3 2 12 2 4 2" xfId="27598" xr:uid="{00EAD6C2-E48E-488E-A414-AFC9FF3A6ADC}"/>
    <cellStyle name="40% - Énfasis3 2 12 2 5" xfId="27599" xr:uid="{A3571CC0-9058-4E12-8AAC-6FAEC7C6147E}"/>
    <cellStyle name="40% - Énfasis3 2 12 3" xfId="27600" xr:uid="{C5413041-F5C2-4B2E-ADB2-DEC2B97FE146}"/>
    <cellStyle name="40% - Énfasis3 2 12 3 2" xfId="27601" xr:uid="{EF397D7F-4141-4FC7-AFE2-90E5D33CF3C9}"/>
    <cellStyle name="40% - Énfasis3 2 12 3 2 2" xfId="27602" xr:uid="{13E02B28-6EA5-4FD1-8A41-8B194D0079A9}"/>
    <cellStyle name="40% - Énfasis3 2 12 3 2 2 2" xfId="27603" xr:uid="{AC365C27-1C2E-4E91-8E55-69890ECF74E8}"/>
    <cellStyle name="40% - Énfasis3 2 12 3 2 3" xfId="27604" xr:uid="{2A5C62B2-D66F-46F6-8B7F-C71CE85D8C04}"/>
    <cellStyle name="40% - Énfasis3 2 12 3 3" xfId="27605" xr:uid="{5ACD6144-DF6B-4961-B46F-B72F6FA9A50A}"/>
    <cellStyle name="40% - Énfasis3 2 12 3 3 2" xfId="27606" xr:uid="{6E1DB047-72DA-45E1-962F-27941658BD9A}"/>
    <cellStyle name="40% - Énfasis3 2 12 3 4" xfId="27607" xr:uid="{6E7F0DD8-EB0D-43AE-9599-298527ADD77B}"/>
    <cellStyle name="40% - Énfasis3 2 12 4" xfId="27608" xr:uid="{D6C2AED9-8513-4013-8D38-A4397DD1FAEC}"/>
    <cellStyle name="40% - Énfasis3 2 12 4 2" xfId="27609" xr:uid="{EF12E89B-D15C-4DC1-BA9E-51DB0E76155C}"/>
    <cellStyle name="40% - Énfasis3 2 12 4 2 2" xfId="27610" xr:uid="{7881E42C-1FC3-4683-B8E2-89A02045A5D2}"/>
    <cellStyle name="40% - Énfasis3 2 12 4 3" xfId="27611" xr:uid="{BE7A5497-7FEC-4F5F-A607-0FB6EF844069}"/>
    <cellStyle name="40% - Énfasis3 2 12 5" xfId="27612" xr:uid="{BA6E1367-94C7-42A4-B06F-0E933DBABFCE}"/>
    <cellStyle name="40% - Énfasis3 2 12 5 2" xfId="27613" xr:uid="{0A111FA3-32FE-45E2-B7CD-3BC820035A41}"/>
    <cellStyle name="40% - Énfasis3 2 12 6" xfId="27614" xr:uid="{BB95D92B-433B-4649-A9DA-9EF913C4BBC0}"/>
    <cellStyle name="40% - Énfasis3 2 13" xfId="27615" xr:uid="{4217B532-B234-4485-8FB9-4B32E0A719E8}"/>
    <cellStyle name="40% - Énfasis3 2 13 2" xfId="27616" xr:uid="{FB961053-C5A5-47A1-A404-09EE5C8CB9BA}"/>
    <cellStyle name="40% - Énfasis3 2 13 2 2" xfId="27617" xr:uid="{153891B3-D729-4114-8DE2-5C824981FB34}"/>
    <cellStyle name="40% - Énfasis3 2 13 2 2 2" xfId="27618" xr:uid="{2CD8075E-59EA-4DD6-A58A-44F687EA222F}"/>
    <cellStyle name="40% - Énfasis3 2 13 2 2 2 2" xfId="27619" xr:uid="{4E56AE8D-37E5-44E5-84F1-8B9EB7146454}"/>
    <cellStyle name="40% - Énfasis3 2 13 2 2 3" xfId="27620" xr:uid="{664CB7F3-D5A7-4191-A33B-C13797F91025}"/>
    <cellStyle name="40% - Énfasis3 2 13 2 3" xfId="27621" xr:uid="{E4F40920-2381-408B-8560-61078223E843}"/>
    <cellStyle name="40% - Énfasis3 2 13 2 3 2" xfId="27622" xr:uid="{1D2278E7-3F29-4130-A9A6-A24C66D1EFEC}"/>
    <cellStyle name="40% - Énfasis3 2 13 2 4" xfId="27623" xr:uid="{528A7F69-8EEF-4857-9BDD-10599C64A089}"/>
    <cellStyle name="40% - Énfasis3 2 13 3" xfId="27624" xr:uid="{8F362572-5CB1-4DB2-80AA-54AAA8369129}"/>
    <cellStyle name="40% - Énfasis3 2 13 3 2" xfId="27625" xr:uid="{7845CBFD-E90C-44DE-915F-EB2CD7BC30F4}"/>
    <cellStyle name="40% - Énfasis3 2 13 3 2 2" xfId="27626" xr:uid="{476C874C-3BA9-4BBC-95F0-C4852BEFEE75}"/>
    <cellStyle name="40% - Énfasis3 2 13 3 3" xfId="27627" xr:uid="{301CFEF2-9594-4D56-85F3-A2586FB4F4E3}"/>
    <cellStyle name="40% - Énfasis3 2 13 4" xfId="27628" xr:uid="{A231DEE2-F126-4D2C-AABD-DF7C8DE3BC66}"/>
    <cellStyle name="40% - Énfasis3 2 13 4 2" xfId="27629" xr:uid="{CA94484D-B766-4B46-BF07-9A2500AA5F73}"/>
    <cellStyle name="40% - Énfasis3 2 13 5" xfId="27630" xr:uid="{6C3BABF0-43B2-40A4-A33D-C2EA14BAD85D}"/>
    <cellStyle name="40% - Énfasis3 2 14" xfId="27631" xr:uid="{FBBBCB01-03CB-4686-AEF2-D2830ADAD8F1}"/>
    <cellStyle name="40% - Énfasis3 2 14 2" xfId="27632" xr:uid="{6F7FEC9A-E377-4446-912C-DDB4C98DAEAC}"/>
    <cellStyle name="40% - Énfasis3 2 14 2 2" xfId="27633" xr:uid="{5B0671D2-8CC9-438C-9CC5-A3CA9D2AA91D}"/>
    <cellStyle name="40% - Énfasis3 2 14 2 2 2" xfId="27634" xr:uid="{73AC9B67-64F7-464A-92FA-279D4E041D7D}"/>
    <cellStyle name="40% - Énfasis3 2 14 2 3" xfId="27635" xr:uid="{311E9564-6496-4D40-B52A-FDDEB495192D}"/>
    <cellStyle name="40% - Énfasis3 2 14 3" xfId="27636" xr:uid="{81BF56B1-7275-454D-BEC1-E1D1CC6FF70F}"/>
    <cellStyle name="40% - Énfasis3 2 14 3 2" xfId="27637" xr:uid="{E5E4B340-42AA-4DF9-9218-8317F98FFEE4}"/>
    <cellStyle name="40% - Énfasis3 2 14 4" xfId="27638" xr:uid="{0F7A6D7B-8420-4487-8908-0967EF34C72A}"/>
    <cellStyle name="40% - Énfasis3 2 15" xfId="27639" xr:uid="{CE619C25-55CD-4FA5-A863-AFBFD972BC53}"/>
    <cellStyle name="40% - Énfasis3 2 15 2" xfId="27640" xr:uid="{FC219815-8C54-4AB7-91DE-4D82CB62BA42}"/>
    <cellStyle name="40% - Énfasis3 2 15 2 2" xfId="27641" xr:uid="{BFFD0A07-311C-4446-B40A-69E4884F82FF}"/>
    <cellStyle name="40% - Énfasis3 2 15 3" xfId="27642" xr:uid="{3691B925-82DD-40CA-AF26-C6BC3DF48224}"/>
    <cellStyle name="40% - Énfasis3 2 16" xfId="27643" xr:uid="{493CFBE6-37CA-409A-A476-4B42D31C4ECC}"/>
    <cellStyle name="40% - Énfasis3 2 16 2" xfId="27644" xr:uid="{BF85CF33-9AE3-4A38-9D49-5BDA8947D426}"/>
    <cellStyle name="40% - Énfasis3 2 17" xfId="27645" xr:uid="{3C17A73B-5052-4E5F-AE63-39E8207E8ABD}"/>
    <cellStyle name="40% - Énfasis3 2 18" xfId="27646" xr:uid="{408CE0A7-29F3-4E23-B298-43A2B1313250}"/>
    <cellStyle name="40% - Énfasis3 2 19" xfId="27647" xr:uid="{EF9A263C-25B9-4B8A-A14E-DBFE6F97FF0E}"/>
    <cellStyle name="40% - Énfasis3 2 2" xfId="27648" xr:uid="{47E4D93B-8132-431A-81E2-8B934137406E}"/>
    <cellStyle name="40% - Énfasis3 2 2 10" xfId="27649" xr:uid="{51EC3C0D-CFB1-4B53-9E0E-82EF5D3B173F}"/>
    <cellStyle name="40% - Énfasis3 2 2 11" xfId="27650" xr:uid="{46E12D30-1555-4DD9-984C-20951C54BEE2}"/>
    <cellStyle name="40% - Énfasis3 2 2 12" xfId="27651" xr:uid="{461C2AEA-86AB-4405-B5CF-A4E185A38F98}"/>
    <cellStyle name="40% - Énfasis3 2 2 13" xfId="27652" xr:uid="{81AB48D3-62CE-4690-9F3B-E0D8CB594CC7}"/>
    <cellStyle name="40% - Énfasis3 2 2 14" xfId="32680" xr:uid="{F449EA1D-F3FD-4A93-9F86-B2E7EF77B351}"/>
    <cellStyle name="40% - Énfasis3 2 2 2" xfId="27653" xr:uid="{2602C595-C769-4E94-BC4E-A65DF64B7675}"/>
    <cellStyle name="40% - Énfasis3 2 2 2 10" xfId="27654" xr:uid="{1980FD20-98BE-4768-B247-DC8DF24337EE}"/>
    <cellStyle name="40% - Énfasis3 2 2 2 11" xfId="27655" xr:uid="{69C840FF-C068-46FA-AFD3-51C346200E45}"/>
    <cellStyle name="40% - Énfasis3 2 2 2 2" xfId="27656" xr:uid="{CA6F6C92-F555-47D5-AD94-AE1200447BE8}"/>
    <cellStyle name="40% - Énfasis3 2 2 2 2 10" xfId="27657" xr:uid="{B961CDE8-77BD-4455-9464-A64068864C30}"/>
    <cellStyle name="40% - Énfasis3 2 2 2 2 2" xfId="27658" xr:uid="{B8BF488C-20F8-44A1-8BDC-81495F4D78C6}"/>
    <cellStyle name="40% - Énfasis3 2 2 2 2 2 2" xfId="27659" xr:uid="{5D7EC27A-E92B-42B4-8009-ADC76AB636C3}"/>
    <cellStyle name="40% - Énfasis3 2 2 2 2 2 2 2" xfId="27660" xr:uid="{E46E138C-2B91-49F3-A284-B2356C2769FA}"/>
    <cellStyle name="40% - Énfasis3 2 2 2 2 2 2 2 2" xfId="27661" xr:uid="{C25CD7BD-9EA2-4DCA-8605-FF4AF14AFB36}"/>
    <cellStyle name="40% - Énfasis3 2 2 2 2 2 2 2 2 2" xfId="27662" xr:uid="{9018EC82-CCE5-4639-B663-7D5B56317816}"/>
    <cellStyle name="40% - Énfasis3 2 2 2 2 2 2 2 3" xfId="27663" xr:uid="{B796AFC2-5A12-4D1B-A284-9579CAC401F8}"/>
    <cellStyle name="40% - Énfasis3 2 2 2 2 2 2 3" xfId="27664" xr:uid="{1D404087-0C39-4F6D-9A62-4AD3B6DC8B79}"/>
    <cellStyle name="40% - Énfasis3 2 2 2 2 2 2 3 2" xfId="27665" xr:uid="{3C5B61CF-0599-466D-9DEC-88549ACD3CB2}"/>
    <cellStyle name="40% - Énfasis3 2 2 2 2 2 2 4" xfId="27666" xr:uid="{D29FFFF8-C996-4B9A-BFD0-3A04557DDB36}"/>
    <cellStyle name="40% - Énfasis3 2 2 2 2 2 3" xfId="27667" xr:uid="{1A11AE41-281B-400D-919A-3845F6E07FC1}"/>
    <cellStyle name="40% - Énfasis3 2 2 2 2 2 3 2" xfId="27668" xr:uid="{29A00F73-FDFD-436B-AFCA-FB4E328E8B5B}"/>
    <cellStyle name="40% - Énfasis3 2 2 2 2 2 3 2 2" xfId="27669" xr:uid="{4C3ECAA1-ECE6-4CE1-8B17-A50E2DC04102}"/>
    <cellStyle name="40% - Énfasis3 2 2 2 2 2 3 3" xfId="27670" xr:uid="{26196F1A-F39A-454A-B489-7AA7584665FF}"/>
    <cellStyle name="40% - Énfasis3 2 2 2 2 2 4" xfId="27671" xr:uid="{FF139A83-E2CE-4BAD-931F-5F193F00314D}"/>
    <cellStyle name="40% - Énfasis3 2 2 2 2 2 4 2" xfId="27672" xr:uid="{D1CF7AA2-1155-4100-AB97-D2B1F576F4B7}"/>
    <cellStyle name="40% - Énfasis3 2 2 2 2 2 5" xfId="27673" xr:uid="{5483B257-2387-4AB6-A70D-F2F9A9FBAB7B}"/>
    <cellStyle name="40% - Énfasis3 2 2 2 2 3" xfId="27674" xr:uid="{2A671792-3DF2-4C78-967D-B3FE9D605EDA}"/>
    <cellStyle name="40% - Énfasis3 2 2 2 2 3 2" xfId="27675" xr:uid="{63AE485C-16AF-442A-B88C-84C0775BDF3E}"/>
    <cellStyle name="40% - Énfasis3 2 2 2 2 3 2 2" xfId="27676" xr:uid="{274AFB55-E511-4BBD-9D45-54021736FB77}"/>
    <cellStyle name="40% - Énfasis3 2 2 2 2 3 2 2 2" xfId="27677" xr:uid="{3889028B-C4E2-4DB6-93F3-49D2836232BA}"/>
    <cellStyle name="40% - Énfasis3 2 2 2 2 3 2 3" xfId="27678" xr:uid="{92001A54-8A22-4091-AEF7-6D114EF131A9}"/>
    <cellStyle name="40% - Énfasis3 2 2 2 2 3 3" xfId="27679" xr:uid="{F80C4014-792B-4262-BC62-50A96A8B7025}"/>
    <cellStyle name="40% - Énfasis3 2 2 2 2 3 3 2" xfId="27680" xr:uid="{565C5345-D200-492E-AF5B-5FD44E120B99}"/>
    <cellStyle name="40% - Énfasis3 2 2 2 2 3 4" xfId="27681" xr:uid="{C541BF98-C7C5-436E-B14B-1F0130C79FA8}"/>
    <cellStyle name="40% - Énfasis3 2 2 2 2 4" xfId="27682" xr:uid="{72F27C5A-E99D-415E-840F-A11373EEA471}"/>
    <cellStyle name="40% - Énfasis3 2 2 2 2 4 2" xfId="27683" xr:uid="{E1BEA1FF-1506-404F-BE00-93D56827C144}"/>
    <cellStyle name="40% - Énfasis3 2 2 2 2 4 2 2" xfId="27684" xr:uid="{F1F7929D-8C77-48F7-836D-D2C2AB4B890B}"/>
    <cellStyle name="40% - Énfasis3 2 2 2 2 4 3" xfId="27685" xr:uid="{494AE4A2-5A8F-4DB8-A5BC-ED7584F2D633}"/>
    <cellStyle name="40% - Énfasis3 2 2 2 2 5" xfId="27686" xr:uid="{0B7B58ED-3C9E-4C63-8759-9B60779EAFB2}"/>
    <cellStyle name="40% - Énfasis3 2 2 2 2 5 2" xfId="27687" xr:uid="{51CD2861-24E4-48FE-9E08-66195EFC0939}"/>
    <cellStyle name="40% - Énfasis3 2 2 2 2 6" xfId="27688" xr:uid="{D20AF159-CA4A-4BC5-94D6-25E533F1BB9D}"/>
    <cellStyle name="40% - Énfasis3 2 2 2 2 7" xfId="27689" xr:uid="{1E8ABFF9-380B-40B3-91FD-585A7765D130}"/>
    <cellStyle name="40% - Énfasis3 2 2 2 2 8" xfId="27690" xr:uid="{05073927-D2ED-4E85-B3E7-085121E9FB81}"/>
    <cellStyle name="40% - Énfasis3 2 2 2 2 9" xfId="27691" xr:uid="{5AF1D6E1-DA6A-4BC5-BED2-ACC35A42E091}"/>
    <cellStyle name="40% - Énfasis3 2 2 2 2_37. RESULTADO NEGOCIOS YOY" xfId="27692" xr:uid="{848B04E6-7DF5-41B7-8F54-C2A51BA650B7}"/>
    <cellStyle name="40% - Énfasis3 2 2 2 3" xfId="27693" xr:uid="{24119163-19A5-4D1F-9F30-24EBBCBB5B3A}"/>
    <cellStyle name="40% - Énfasis3 2 2 2 3 2" xfId="27694" xr:uid="{7CEAFC4C-FB22-4150-A792-2602516BD94B}"/>
    <cellStyle name="40% - Énfasis3 2 2 2 3 2 2" xfId="27695" xr:uid="{D2D2D226-D4FA-4D25-98A8-B241F2B41CD9}"/>
    <cellStyle name="40% - Énfasis3 2 2 2 3 2 2 2" xfId="27696" xr:uid="{F260635C-B6C6-4BAB-8085-9AE2A5D19A75}"/>
    <cellStyle name="40% - Énfasis3 2 2 2 3 2 2 2 2" xfId="27697" xr:uid="{0DBA0A69-462E-4500-84FB-53B15B18BA1E}"/>
    <cellStyle name="40% - Énfasis3 2 2 2 3 2 2 3" xfId="27698" xr:uid="{B9F85CFE-56E8-4D0D-B251-6B20B5F1F731}"/>
    <cellStyle name="40% - Énfasis3 2 2 2 3 2 3" xfId="27699" xr:uid="{392B2394-FFB5-4C37-8AA1-3702986323B7}"/>
    <cellStyle name="40% - Énfasis3 2 2 2 3 2 3 2" xfId="27700" xr:uid="{CCD04BEB-85E0-4D40-A350-CD86844C3DD0}"/>
    <cellStyle name="40% - Énfasis3 2 2 2 3 2 4" xfId="27701" xr:uid="{31A1D7CB-5438-48C6-BEE4-3CDF4A847C75}"/>
    <cellStyle name="40% - Énfasis3 2 2 2 3 3" xfId="27702" xr:uid="{7B08A773-054D-4C83-8347-C78D06DB834D}"/>
    <cellStyle name="40% - Énfasis3 2 2 2 3 3 2" xfId="27703" xr:uid="{439E387E-65DE-4633-93DE-9107A81A3DC1}"/>
    <cellStyle name="40% - Énfasis3 2 2 2 3 3 2 2" xfId="27704" xr:uid="{6195636C-3198-4918-90CA-B73977D5345A}"/>
    <cellStyle name="40% - Énfasis3 2 2 2 3 3 3" xfId="27705" xr:uid="{AF9805C5-90FD-4284-B00C-E042CD353267}"/>
    <cellStyle name="40% - Énfasis3 2 2 2 3 4" xfId="27706" xr:uid="{37188C84-55A3-42D1-8357-4BF953E3CBB4}"/>
    <cellStyle name="40% - Énfasis3 2 2 2 3 4 2" xfId="27707" xr:uid="{510AB487-AD50-473C-946B-F65A0195B766}"/>
    <cellStyle name="40% - Énfasis3 2 2 2 3 5" xfId="27708" xr:uid="{F84E9BBC-8E97-42AD-869E-50DE052038E2}"/>
    <cellStyle name="40% - Énfasis3 2 2 2 4" xfId="27709" xr:uid="{4B533531-0B5D-4BA0-8D48-6F7B129B4AEB}"/>
    <cellStyle name="40% - Énfasis3 2 2 2 4 2" xfId="27710" xr:uid="{63924068-7DDB-4629-91D9-C49DCDEE9536}"/>
    <cellStyle name="40% - Énfasis3 2 2 2 4 2 2" xfId="27711" xr:uid="{90B4FD88-0246-4FF6-AA19-279FD0DD0F1E}"/>
    <cellStyle name="40% - Énfasis3 2 2 2 4 2 2 2" xfId="27712" xr:uid="{5E612165-E948-4EB7-975E-DC0E9A35E57D}"/>
    <cellStyle name="40% - Énfasis3 2 2 2 4 2 3" xfId="27713" xr:uid="{B4549BB5-8A56-4806-BDA0-9D6E59B4FC12}"/>
    <cellStyle name="40% - Énfasis3 2 2 2 4 3" xfId="27714" xr:uid="{0413F1BB-B008-4756-8AAF-DF28F2C89469}"/>
    <cellStyle name="40% - Énfasis3 2 2 2 4 3 2" xfId="27715" xr:uid="{16AA0DB4-A0D6-4F7D-A0BA-7DC626BC8AB4}"/>
    <cellStyle name="40% - Énfasis3 2 2 2 4 4" xfId="27716" xr:uid="{91A63F1F-CF78-444D-9D01-518ED4195E7C}"/>
    <cellStyle name="40% - Énfasis3 2 2 2 5" xfId="27717" xr:uid="{D1E4356E-0AFF-46D3-9301-42BBB8CBC9B6}"/>
    <cellStyle name="40% - Énfasis3 2 2 2 5 2" xfId="27718" xr:uid="{FBB29AB7-4E4D-4B02-903C-381155622CA8}"/>
    <cellStyle name="40% - Énfasis3 2 2 2 5 2 2" xfId="27719" xr:uid="{6F007C8A-79A5-4E1E-87F1-17C55F68CD68}"/>
    <cellStyle name="40% - Énfasis3 2 2 2 5 3" xfId="27720" xr:uid="{CF4A40EE-09C6-4F62-9BDD-0DE1D89EB553}"/>
    <cellStyle name="40% - Énfasis3 2 2 2 6" xfId="27721" xr:uid="{C8E046D7-CE12-4D51-854C-6A61632ADA5A}"/>
    <cellStyle name="40% - Énfasis3 2 2 2 6 2" xfId="27722" xr:uid="{BE304B2B-3D11-49D8-9513-0C6FE9334DC8}"/>
    <cellStyle name="40% - Énfasis3 2 2 2 7" xfId="27723" xr:uid="{3CCC7A6D-EE31-4FA0-94FE-727B8E0C76BF}"/>
    <cellStyle name="40% - Énfasis3 2 2 2 8" xfId="27724" xr:uid="{BEDF4D33-A727-490F-953D-73E5635B1034}"/>
    <cellStyle name="40% - Énfasis3 2 2 2 9" xfId="27725" xr:uid="{E5AF3B8D-96B7-4A72-8025-5F9C1DE7A9AB}"/>
    <cellStyle name="40% - Énfasis3 2 2 2_37. RESULTADO NEGOCIOS YOY" xfId="27726" xr:uid="{34C001BD-2FE7-41EB-9427-25E4004F30CB}"/>
    <cellStyle name="40% - Énfasis3 2 2 3" xfId="27727" xr:uid="{FDD502B7-A9DE-4C99-9401-1675113E9575}"/>
    <cellStyle name="40% - Énfasis3 2 2 3 10" xfId="27728" xr:uid="{E8EB28A0-7EDD-45C0-98B0-29DD676E930F}"/>
    <cellStyle name="40% - Énfasis3 2 2 3 2" xfId="27729" xr:uid="{D8AD2D57-1D88-4C36-87E9-FCDB8150BEEF}"/>
    <cellStyle name="40% - Énfasis3 2 2 3 2 2" xfId="27730" xr:uid="{ADE44148-C01D-456D-A5AD-84D73FFA9CAF}"/>
    <cellStyle name="40% - Énfasis3 2 2 3 2 2 2" xfId="27731" xr:uid="{00494DDC-729A-46D8-BBF8-1CCCB17C0422}"/>
    <cellStyle name="40% - Énfasis3 2 2 3 2 2 2 2" xfId="27732" xr:uid="{CD7CFCA9-52F8-4CBD-8B96-6BA8013C8E01}"/>
    <cellStyle name="40% - Énfasis3 2 2 3 2 2 2 2 2" xfId="27733" xr:uid="{F01525DF-9A2D-4E77-8B7F-A53CB30EAE63}"/>
    <cellStyle name="40% - Énfasis3 2 2 3 2 2 2 3" xfId="27734" xr:uid="{894809B1-AA54-4142-AF5E-8E6B315ACD63}"/>
    <cellStyle name="40% - Énfasis3 2 2 3 2 2 3" xfId="27735" xr:uid="{0C0E595F-68BD-4C86-A6E3-6DEA7E309D53}"/>
    <cellStyle name="40% - Énfasis3 2 2 3 2 2 3 2" xfId="27736" xr:uid="{59B65FC2-347A-4767-B42C-AC686B22BFF9}"/>
    <cellStyle name="40% - Énfasis3 2 2 3 2 2 4" xfId="27737" xr:uid="{619B010E-DC11-44AB-9705-AA7F7C9942FB}"/>
    <cellStyle name="40% - Énfasis3 2 2 3 2 3" xfId="27738" xr:uid="{ECBC1139-CD9E-4406-9C26-A779ABEACBB5}"/>
    <cellStyle name="40% - Énfasis3 2 2 3 2 3 2" xfId="27739" xr:uid="{FBA1A40F-B029-4A1C-9E92-A646579584DA}"/>
    <cellStyle name="40% - Énfasis3 2 2 3 2 3 2 2" xfId="27740" xr:uid="{EC0F9C78-C0A1-4559-AF86-BBA181912F57}"/>
    <cellStyle name="40% - Énfasis3 2 2 3 2 3 3" xfId="27741" xr:uid="{E54400FB-91ED-4649-A6D4-11ABF760E8AB}"/>
    <cellStyle name="40% - Énfasis3 2 2 3 2 4" xfId="27742" xr:uid="{B4670C8A-E67D-48E4-8EE9-9EFC81A3FD12}"/>
    <cellStyle name="40% - Énfasis3 2 2 3 2 4 2" xfId="27743" xr:uid="{6FE8DD8B-7880-4F42-85FA-7B58B3A8031B}"/>
    <cellStyle name="40% - Énfasis3 2 2 3 2 5" xfId="27744" xr:uid="{562EBADD-0388-4B0A-9B1B-49797255911C}"/>
    <cellStyle name="40% - Énfasis3 2 2 3 3" xfId="27745" xr:uid="{A3308150-3400-46EA-9A00-DDC567628B0A}"/>
    <cellStyle name="40% - Énfasis3 2 2 3 3 2" xfId="27746" xr:uid="{DCFE9724-E533-4FDA-B2CC-588CBB7F6B05}"/>
    <cellStyle name="40% - Énfasis3 2 2 3 3 2 2" xfId="27747" xr:uid="{79C6FD2B-82F5-4C96-BC05-CE83D8EB5D3A}"/>
    <cellStyle name="40% - Énfasis3 2 2 3 3 2 2 2" xfId="27748" xr:uid="{87DDA449-222E-4628-981C-1B2E79054A8E}"/>
    <cellStyle name="40% - Énfasis3 2 2 3 3 2 3" xfId="27749" xr:uid="{AC3A5666-5135-483C-9E3B-58AAB17CF0D8}"/>
    <cellStyle name="40% - Énfasis3 2 2 3 3 3" xfId="27750" xr:uid="{2D24B1E4-7F10-4087-A380-4B3415E51F35}"/>
    <cellStyle name="40% - Énfasis3 2 2 3 3 3 2" xfId="27751" xr:uid="{A4A76B77-42C7-452A-BEE9-EBECF53D0224}"/>
    <cellStyle name="40% - Énfasis3 2 2 3 3 4" xfId="27752" xr:uid="{0AE6C817-6932-40FA-8C2F-A323D4A21F49}"/>
    <cellStyle name="40% - Énfasis3 2 2 3 4" xfId="27753" xr:uid="{E855DA4C-3D17-47FA-BE23-561AD38673C7}"/>
    <cellStyle name="40% - Énfasis3 2 2 3 4 2" xfId="27754" xr:uid="{CD3397DF-497A-4C87-87FA-EEE55ACB8B84}"/>
    <cellStyle name="40% - Énfasis3 2 2 3 4 2 2" xfId="27755" xr:uid="{13BF0B0A-D0C7-4E52-AE0C-2EA09F28E05B}"/>
    <cellStyle name="40% - Énfasis3 2 2 3 4 3" xfId="27756" xr:uid="{1A9A766E-2ABB-4EB6-A8B9-4D27A965B859}"/>
    <cellStyle name="40% - Énfasis3 2 2 3 5" xfId="27757" xr:uid="{79F8C17D-3308-4B8F-B48C-26AE337ACB03}"/>
    <cellStyle name="40% - Énfasis3 2 2 3 5 2" xfId="27758" xr:uid="{3CEB8D0C-F209-4AB6-8B32-827A04D7C024}"/>
    <cellStyle name="40% - Énfasis3 2 2 3 6" xfId="27759" xr:uid="{D9EAF8B3-D92A-4185-9876-5F3871FA9AFD}"/>
    <cellStyle name="40% - Énfasis3 2 2 3 7" xfId="27760" xr:uid="{C7E15A98-8F0B-4347-8CD4-76280F211B1F}"/>
    <cellStyle name="40% - Énfasis3 2 2 3 8" xfId="27761" xr:uid="{38AAD742-BBF7-42C5-BA22-E31393FFF3BD}"/>
    <cellStyle name="40% - Énfasis3 2 2 3 9" xfId="27762" xr:uid="{3FCB0602-7AC4-40D3-A65E-CC3DFCD72AB8}"/>
    <cellStyle name="40% - Énfasis3 2 2 3_37. RESULTADO NEGOCIOS YOY" xfId="27763" xr:uid="{34349B7E-56E7-4EE0-9B2D-C722904DB805}"/>
    <cellStyle name="40% - Énfasis3 2 2 4" xfId="27764" xr:uid="{B84FA2D0-0CC3-4E47-810E-D5DEB506160E}"/>
    <cellStyle name="40% - Énfasis3 2 2 4 2" xfId="27765" xr:uid="{116E0906-1CB7-4088-AB26-3FFD4A742FBD}"/>
    <cellStyle name="40% - Énfasis3 2 2 4 2 2" xfId="27766" xr:uid="{3DBE6A05-3B15-4775-BC4D-123C52D30B6B}"/>
    <cellStyle name="40% - Énfasis3 2 2 4 2 2 2" xfId="27767" xr:uid="{FFCCC77F-91E3-4DA7-8A11-6E90A1D5364B}"/>
    <cellStyle name="40% - Énfasis3 2 2 4 2 2 2 2" xfId="27768" xr:uid="{5158CED5-93A1-463F-B009-7B02B16E039C}"/>
    <cellStyle name="40% - Énfasis3 2 2 4 2 2 3" xfId="27769" xr:uid="{AA442AF0-CCE1-4B38-AB66-EDD9540F0709}"/>
    <cellStyle name="40% - Énfasis3 2 2 4 2 3" xfId="27770" xr:uid="{98ADF8E4-9CCA-40C6-B6B9-529A664FA4BD}"/>
    <cellStyle name="40% - Énfasis3 2 2 4 2 3 2" xfId="27771" xr:uid="{450931EE-FADD-4F39-843E-414407E975F9}"/>
    <cellStyle name="40% - Énfasis3 2 2 4 2 4" xfId="27772" xr:uid="{A6E13F0D-81E8-469F-A64F-1D6D3F3D2682}"/>
    <cellStyle name="40% - Énfasis3 2 2 4 3" xfId="27773" xr:uid="{2F05CAF8-EB22-4B80-AB2B-E8A11B320764}"/>
    <cellStyle name="40% - Énfasis3 2 2 4 3 2" xfId="27774" xr:uid="{4CBE0E26-2034-4C5F-8CEC-BC058EECB10D}"/>
    <cellStyle name="40% - Énfasis3 2 2 4 3 2 2" xfId="27775" xr:uid="{C8F0EDBD-F8EE-4466-91FD-3077072A63B6}"/>
    <cellStyle name="40% - Énfasis3 2 2 4 3 3" xfId="27776" xr:uid="{8FBCA7E7-F7FE-421F-A03D-F648C88B7E73}"/>
    <cellStyle name="40% - Énfasis3 2 2 4 4" xfId="27777" xr:uid="{FDD04392-13C1-4F25-8E30-3924A9006F9C}"/>
    <cellStyle name="40% - Énfasis3 2 2 4 4 2" xfId="27778" xr:uid="{7BC0DACA-3491-4A73-9F51-D20A1DEC9D3A}"/>
    <cellStyle name="40% - Énfasis3 2 2 4 5" xfId="27779" xr:uid="{8A057F50-8FE8-4E1C-9C77-041A3AA90F2F}"/>
    <cellStyle name="40% - Énfasis3 2 2 5" xfId="27780" xr:uid="{C96399B5-8E04-4081-97FD-2758FE4DEBAB}"/>
    <cellStyle name="40% - Énfasis3 2 2 5 2" xfId="27781" xr:uid="{A6F2CE74-5CF5-4812-B16F-B92713BE655E}"/>
    <cellStyle name="40% - Énfasis3 2 2 5 2 2" xfId="27782" xr:uid="{AAF4E76E-9A13-4E0B-8994-DB122610C6B2}"/>
    <cellStyle name="40% - Énfasis3 2 2 5 2 2 2" xfId="27783" xr:uid="{8E57566E-3A6E-45E7-8A9D-77AE02EA41BE}"/>
    <cellStyle name="40% - Énfasis3 2 2 5 2 3" xfId="27784" xr:uid="{2812A353-534B-4744-939E-D6652E7FACB5}"/>
    <cellStyle name="40% - Énfasis3 2 2 5 3" xfId="27785" xr:uid="{53807316-963D-4927-A135-B15D50FF19A0}"/>
    <cellStyle name="40% - Énfasis3 2 2 5 3 2" xfId="27786" xr:uid="{38B408BE-DE25-448C-BE04-FEEFCFEE4632}"/>
    <cellStyle name="40% - Énfasis3 2 2 5 4" xfId="27787" xr:uid="{88F942F3-502A-42F6-991B-FAA253458E50}"/>
    <cellStyle name="40% - Énfasis3 2 2 6" xfId="27788" xr:uid="{8CE8C113-E56B-4BB2-B0EB-2B22DF2758FE}"/>
    <cellStyle name="40% - Énfasis3 2 2 6 2" xfId="27789" xr:uid="{95F256E3-32C9-49AB-ADF4-4105E2398DFF}"/>
    <cellStyle name="40% - Énfasis3 2 2 6 2 2" xfId="27790" xr:uid="{FCA8D263-80A5-4DA8-8F2D-26E44F5381D2}"/>
    <cellStyle name="40% - Énfasis3 2 2 6 3" xfId="27791" xr:uid="{3B1D41EB-F82E-434F-9DDF-A82E05C77CFD}"/>
    <cellStyle name="40% - Énfasis3 2 2 7" xfId="27792" xr:uid="{6A872058-C2E9-4301-84B0-24C0E8D94656}"/>
    <cellStyle name="40% - Énfasis3 2 2 7 2" xfId="27793" xr:uid="{56F25A75-4F42-4BC4-9A68-E1509ED50052}"/>
    <cellStyle name="40% - Énfasis3 2 2 8" xfId="27794" xr:uid="{3AFBE857-A7A9-48E9-AC38-3013CE1D282D}"/>
    <cellStyle name="40% - Énfasis3 2 2 9" xfId="27795" xr:uid="{1FE5A6B2-4BCA-42F1-81F0-52F8CAABF555}"/>
    <cellStyle name="40% - Énfasis3 2 2_37. RESULTADO NEGOCIOS YOY" xfId="27796" xr:uid="{9B8689D7-B538-4758-983B-E0E913E58C72}"/>
    <cellStyle name="40% - Énfasis3 2 20" xfId="27797" xr:uid="{A6B9747C-89A5-423C-8862-D73C95E8193A}"/>
    <cellStyle name="40% - Énfasis3 2 21" xfId="27798" xr:uid="{D3837F53-1367-4889-8AB9-26799AEFE394}"/>
    <cellStyle name="40% - Énfasis3 2 22" xfId="27454" xr:uid="{738D16C5-596A-490C-A96F-DFC3AFD23A53}"/>
    <cellStyle name="40% - Énfasis3 2 23" xfId="32679" xr:uid="{2F32DFF2-AD20-470C-B77B-2DA54A93B12A}"/>
    <cellStyle name="40% - Énfasis3 2 24" xfId="32828" xr:uid="{70537E31-5179-4174-95FB-A74690A45F70}"/>
    <cellStyle name="40% - Énfasis3 2 25" xfId="32849" xr:uid="{2EA97D82-2FD2-4659-8CC1-904ADB5DAA7F}"/>
    <cellStyle name="40% - Énfasis3 2 3" xfId="27799" xr:uid="{0A765205-B821-44E9-9B7A-66542462AFBC}"/>
    <cellStyle name="40% - Énfasis3 2 3 10" xfId="27800" xr:uid="{49635D24-CD16-40E2-866E-3E2648B31763}"/>
    <cellStyle name="40% - Énfasis3 2 3 11" xfId="27801" xr:uid="{E4DD44D4-3DF4-4695-9ADD-298E7B46AF34}"/>
    <cellStyle name="40% - Énfasis3 2 3 12" xfId="27802" xr:uid="{A5BBB699-FF55-4E2E-A6ED-BE2AD67B4B1E}"/>
    <cellStyle name="40% - Énfasis3 2 3 13" xfId="32681" xr:uid="{61689383-C99F-4403-94D7-147416FDCDFA}"/>
    <cellStyle name="40% - Énfasis3 2 3 2" xfId="27803" xr:uid="{8546E8FD-78E5-4990-B73C-E6C935802894}"/>
    <cellStyle name="40% - Énfasis3 2 3 2 10" xfId="27804" xr:uid="{B550F8FE-575D-42D3-A95C-0E536CE6181D}"/>
    <cellStyle name="40% - Énfasis3 2 3 2 11" xfId="27805" xr:uid="{4F604D47-EAD9-495D-B30A-D834A9D0A3B9}"/>
    <cellStyle name="40% - Énfasis3 2 3 2 2" xfId="27806" xr:uid="{B2B456F1-DC47-4336-91CA-222A0130C7C8}"/>
    <cellStyle name="40% - Énfasis3 2 3 2 2 2" xfId="27807" xr:uid="{27615F69-6FBC-4E4A-805D-7108E3C6D362}"/>
    <cellStyle name="40% - Énfasis3 2 3 2 2 2 2" xfId="27808" xr:uid="{E241D011-D5A3-4396-B5A6-9E0541CC0B37}"/>
    <cellStyle name="40% - Énfasis3 2 3 2 2 2 2 2" xfId="27809" xr:uid="{7D63AF7D-E851-4CC2-BB91-8F4042CDADC1}"/>
    <cellStyle name="40% - Énfasis3 2 3 2 2 2 2 2 2" xfId="27810" xr:uid="{C53F2773-456D-4AA7-AAE1-AF598B674A0D}"/>
    <cellStyle name="40% - Énfasis3 2 3 2 2 2 2 2 2 2" xfId="27811" xr:uid="{39927FBD-535B-4362-B32F-41DF253E4239}"/>
    <cellStyle name="40% - Énfasis3 2 3 2 2 2 2 2 3" xfId="27812" xr:uid="{41370DC0-DAB5-4829-A3AA-466A21400245}"/>
    <cellStyle name="40% - Énfasis3 2 3 2 2 2 2 3" xfId="27813" xr:uid="{AEB9BD43-7FBE-4170-BE3E-61CD7C3DD5BA}"/>
    <cellStyle name="40% - Énfasis3 2 3 2 2 2 2 3 2" xfId="27814" xr:uid="{6D32D4E6-B71A-4316-946D-60AA3DE77587}"/>
    <cellStyle name="40% - Énfasis3 2 3 2 2 2 2 4" xfId="27815" xr:uid="{0E0AFCD1-9BB5-44DF-A99E-E0A5547F9E99}"/>
    <cellStyle name="40% - Énfasis3 2 3 2 2 2 3" xfId="27816" xr:uid="{A591B810-4385-466F-91B6-7CE851631A6E}"/>
    <cellStyle name="40% - Énfasis3 2 3 2 2 2 3 2" xfId="27817" xr:uid="{F3A3FB07-087C-4E39-BCC1-AEAAC6ECE178}"/>
    <cellStyle name="40% - Énfasis3 2 3 2 2 2 3 2 2" xfId="27818" xr:uid="{5B53E073-E33A-4EE7-A959-A0D76A544F53}"/>
    <cellStyle name="40% - Énfasis3 2 3 2 2 2 3 3" xfId="27819" xr:uid="{6CC2038D-44C4-4A8E-BBE9-A75DFCC01FFF}"/>
    <cellStyle name="40% - Énfasis3 2 3 2 2 2 4" xfId="27820" xr:uid="{AE3354D0-02F0-44E7-A961-87E71645BB29}"/>
    <cellStyle name="40% - Énfasis3 2 3 2 2 2 4 2" xfId="27821" xr:uid="{C08A9EAE-3152-4AB4-AC2C-CA2646020822}"/>
    <cellStyle name="40% - Énfasis3 2 3 2 2 2 5" xfId="27822" xr:uid="{54062044-0279-4258-ABFC-D48AB72C091B}"/>
    <cellStyle name="40% - Énfasis3 2 3 2 2 3" xfId="27823" xr:uid="{FA0184E9-93A7-4C2C-AA0F-ED8D229869F7}"/>
    <cellStyle name="40% - Énfasis3 2 3 2 2 3 2" xfId="27824" xr:uid="{1D6F0419-9110-4C53-80F7-B169D8276B9D}"/>
    <cellStyle name="40% - Énfasis3 2 3 2 2 3 2 2" xfId="27825" xr:uid="{F6EBEE87-7789-41B1-B7AE-3D492041E4B1}"/>
    <cellStyle name="40% - Énfasis3 2 3 2 2 3 2 2 2" xfId="27826" xr:uid="{D46CC7C3-329F-4C3A-B92E-128F2FEF4D6F}"/>
    <cellStyle name="40% - Énfasis3 2 3 2 2 3 2 3" xfId="27827" xr:uid="{DDE0D84B-1A28-4F96-8379-E9BCCEAF2C8A}"/>
    <cellStyle name="40% - Énfasis3 2 3 2 2 3 3" xfId="27828" xr:uid="{7A9AEA4D-B5EC-40A8-9142-414D0BEB08A8}"/>
    <cellStyle name="40% - Énfasis3 2 3 2 2 3 3 2" xfId="27829" xr:uid="{110AD9AC-41F0-4138-ADBE-4E699819F83F}"/>
    <cellStyle name="40% - Énfasis3 2 3 2 2 3 4" xfId="27830" xr:uid="{F1D3E8CA-8F31-4BFC-9E8B-BA91AAD03948}"/>
    <cellStyle name="40% - Énfasis3 2 3 2 2 4" xfId="27831" xr:uid="{41EAA6D1-0B7F-4786-89E9-60DD76F3DA98}"/>
    <cellStyle name="40% - Énfasis3 2 3 2 2 4 2" xfId="27832" xr:uid="{9D267495-15CD-4325-AA5E-E198F213B7CF}"/>
    <cellStyle name="40% - Énfasis3 2 3 2 2 4 2 2" xfId="27833" xr:uid="{4A9B7D31-C263-4398-960A-09FB5B5BBA4E}"/>
    <cellStyle name="40% - Énfasis3 2 3 2 2 4 3" xfId="27834" xr:uid="{9AA591A6-CA3E-4776-A755-C4C0DADBA458}"/>
    <cellStyle name="40% - Énfasis3 2 3 2 2 5" xfId="27835" xr:uid="{44D92EED-D9B6-40AA-B220-50BB32258AD5}"/>
    <cellStyle name="40% - Énfasis3 2 3 2 2 5 2" xfId="27836" xr:uid="{9BE31DAE-1EEF-4DE9-9DFD-168A44F73082}"/>
    <cellStyle name="40% - Énfasis3 2 3 2 2 6" xfId="27837" xr:uid="{74E37B54-BB39-467E-B401-9B6C3BC52F1F}"/>
    <cellStyle name="40% - Énfasis3 2 3 2 3" xfId="27838" xr:uid="{C21F3002-5EAB-4B4A-A4AA-977D62D40F4D}"/>
    <cellStyle name="40% - Énfasis3 2 3 2 3 2" xfId="27839" xr:uid="{E651E416-7653-4229-97F9-625CB06867EC}"/>
    <cellStyle name="40% - Énfasis3 2 3 2 3 2 2" xfId="27840" xr:uid="{731A7C62-08F5-48FD-B3CF-A47DE247D8FE}"/>
    <cellStyle name="40% - Énfasis3 2 3 2 3 2 2 2" xfId="27841" xr:uid="{D2705A74-9F64-496F-BB68-DE305A39CFF5}"/>
    <cellStyle name="40% - Énfasis3 2 3 2 3 2 2 2 2" xfId="27842" xr:uid="{1E85711B-89CD-4B3C-B0DC-80F80A2524DD}"/>
    <cellStyle name="40% - Énfasis3 2 3 2 3 2 2 3" xfId="27843" xr:uid="{A94FAA6D-1383-498B-B522-EF82CC065AD6}"/>
    <cellStyle name="40% - Énfasis3 2 3 2 3 2 3" xfId="27844" xr:uid="{5FBDC366-A121-4788-9B23-BA067C01BBFE}"/>
    <cellStyle name="40% - Énfasis3 2 3 2 3 2 3 2" xfId="27845" xr:uid="{384CF052-46E7-49DD-9CE8-C1069D8B69EA}"/>
    <cellStyle name="40% - Énfasis3 2 3 2 3 2 4" xfId="27846" xr:uid="{EE26D625-2298-4149-9DD4-C381B3DDEF5B}"/>
    <cellStyle name="40% - Énfasis3 2 3 2 3 3" xfId="27847" xr:uid="{FDB19F05-95D2-4842-9AE3-442C58AB20A8}"/>
    <cellStyle name="40% - Énfasis3 2 3 2 3 3 2" xfId="27848" xr:uid="{4F01FD62-AF90-4A5E-8E84-19884EF43D4D}"/>
    <cellStyle name="40% - Énfasis3 2 3 2 3 3 2 2" xfId="27849" xr:uid="{5D722BF7-5D92-4D9F-BCE1-76968ACA8826}"/>
    <cellStyle name="40% - Énfasis3 2 3 2 3 3 3" xfId="27850" xr:uid="{CC5FB34F-50C6-4100-A923-58701A810662}"/>
    <cellStyle name="40% - Énfasis3 2 3 2 3 4" xfId="27851" xr:uid="{D1F6BF84-2809-4D73-B66A-2FF0CF93BA8A}"/>
    <cellStyle name="40% - Énfasis3 2 3 2 3 4 2" xfId="27852" xr:uid="{0B6A7F7F-C362-4D63-A57F-6D177A5415FB}"/>
    <cellStyle name="40% - Énfasis3 2 3 2 3 5" xfId="27853" xr:uid="{9AF1492C-0289-4327-B44A-CE6BFBFF5A0B}"/>
    <cellStyle name="40% - Énfasis3 2 3 2 4" xfId="27854" xr:uid="{89EB8ED1-D9F8-41D2-B8B5-5CC32EEC9F52}"/>
    <cellStyle name="40% - Énfasis3 2 3 2 4 2" xfId="27855" xr:uid="{F969EE30-0ABC-4224-B614-ECBD38D687E2}"/>
    <cellStyle name="40% - Énfasis3 2 3 2 4 2 2" xfId="27856" xr:uid="{4718DAB3-0748-4C70-AE47-1659355285C8}"/>
    <cellStyle name="40% - Énfasis3 2 3 2 4 2 2 2" xfId="27857" xr:uid="{D1CAA545-B29C-45E3-9B84-5C0D0A141411}"/>
    <cellStyle name="40% - Énfasis3 2 3 2 4 2 3" xfId="27858" xr:uid="{BB2F3031-9D65-4BA1-BA9F-7AFCC80F2A69}"/>
    <cellStyle name="40% - Énfasis3 2 3 2 4 3" xfId="27859" xr:uid="{268A3CF0-5620-4713-84BA-073E97134558}"/>
    <cellStyle name="40% - Énfasis3 2 3 2 4 3 2" xfId="27860" xr:uid="{34F5B87D-7894-446C-9BB0-78EBD405B339}"/>
    <cellStyle name="40% - Énfasis3 2 3 2 4 4" xfId="27861" xr:uid="{F5B8CC67-A8F6-40DA-92A5-D56AF6514328}"/>
    <cellStyle name="40% - Énfasis3 2 3 2 5" xfId="27862" xr:uid="{290108AD-7587-442A-AA06-935E3830FAFA}"/>
    <cellStyle name="40% - Énfasis3 2 3 2 5 2" xfId="27863" xr:uid="{B697005F-3919-4E16-8FCF-6117FE88AC8C}"/>
    <cellStyle name="40% - Énfasis3 2 3 2 5 2 2" xfId="27864" xr:uid="{237935AB-8B1A-4133-899E-E1A7D134840B}"/>
    <cellStyle name="40% - Énfasis3 2 3 2 5 3" xfId="27865" xr:uid="{8FD0387B-DA52-4E66-B67B-98E6D06FFCC3}"/>
    <cellStyle name="40% - Énfasis3 2 3 2 6" xfId="27866" xr:uid="{A2C63382-22D9-45D2-83A8-FBE44BB5B531}"/>
    <cellStyle name="40% - Énfasis3 2 3 2 6 2" xfId="27867" xr:uid="{E83A226E-39F0-41F5-83C6-22744E44B568}"/>
    <cellStyle name="40% - Énfasis3 2 3 2 7" xfId="27868" xr:uid="{C73D5D1C-45CB-497F-AD0D-0C3F596CC029}"/>
    <cellStyle name="40% - Énfasis3 2 3 2 8" xfId="27869" xr:uid="{757D5BAF-700F-4AC5-B4BB-8D84F7FDCCB2}"/>
    <cellStyle name="40% - Énfasis3 2 3 2 9" xfId="27870" xr:uid="{ABAEE301-EBD1-4C58-A44C-3A9F675DAF5C}"/>
    <cellStyle name="40% - Énfasis3 2 3 2_37. RESULTADO NEGOCIOS YOY" xfId="27871" xr:uid="{1F5E77E2-5972-43D8-BA09-564B485888AB}"/>
    <cellStyle name="40% - Énfasis3 2 3 3" xfId="27872" xr:uid="{30BEDDD6-B9E1-4C44-82C2-EE805DD6E6A8}"/>
    <cellStyle name="40% - Énfasis3 2 3 3 2" xfId="27873" xr:uid="{47ED9E7E-CA6E-45C0-9DA2-D298A4C6B715}"/>
    <cellStyle name="40% - Énfasis3 2 3 3 2 2" xfId="27874" xr:uid="{A0DE3A4C-37BB-49D9-A282-CFA2636DD271}"/>
    <cellStyle name="40% - Énfasis3 2 3 3 2 2 2" xfId="27875" xr:uid="{F24C2170-0CC0-47C7-8AB6-1B754D8291CE}"/>
    <cellStyle name="40% - Énfasis3 2 3 3 2 2 2 2" xfId="27876" xr:uid="{CB136CE1-0DEC-465C-8E65-C32E401305AE}"/>
    <cellStyle name="40% - Énfasis3 2 3 3 2 2 2 2 2" xfId="27877" xr:uid="{0972D8BF-D2AC-4B86-B2A3-D55C30972884}"/>
    <cellStyle name="40% - Énfasis3 2 3 3 2 2 2 3" xfId="27878" xr:uid="{D40E4EFA-F1F2-432F-A443-068ACD7BC0B5}"/>
    <cellStyle name="40% - Énfasis3 2 3 3 2 2 3" xfId="27879" xr:uid="{A7CBD266-3C38-495C-B405-B835E6A5F8E3}"/>
    <cellStyle name="40% - Énfasis3 2 3 3 2 2 3 2" xfId="27880" xr:uid="{93180BEF-2647-44BC-9F80-D7DD1CDB1637}"/>
    <cellStyle name="40% - Énfasis3 2 3 3 2 2 4" xfId="27881" xr:uid="{F1C970D5-54AB-42A0-81BA-06451701E963}"/>
    <cellStyle name="40% - Énfasis3 2 3 3 2 3" xfId="27882" xr:uid="{04E3082B-5049-43BE-AE7D-9516DE935152}"/>
    <cellStyle name="40% - Énfasis3 2 3 3 2 3 2" xfId="27883" xr:uid="{0C241710-DEBC-475B-B1B4-35D8AB20AD1A}"/>
    <cellStyle name="40% - Énfasis3 2 3 3 2 3 2 2" xfId="27884" xr:uid="{5D9211C9-C0A3-4A99-98AC-C5D7E9173A52}"/>
    <cellStyle name="40% - Énfasis3 2 3 3 2 3 3" xfId="27885" xr:uid="{6D243B55-350E-4371-AE46-D757FBC53CC8}"/>
    <cellStyle name="40% - Énfasis3 2 3 3 2 4" xfId="27886" xr:uid="{91327A55-BDF4-45DE-9BCC-73D5AB7B7736}"/>
    <cellStyle name="40% - Énfasis3 2 3 3 2 4 2" xfId="27887" xr:uid="{ACF94406-A02C-4376-A045-1FDBC66B5CD1}"/>
    <cellStyle name="40% - Énfasis3 2 3 3 2 5" xfId="27888" xr:uid="{82102AAF-941C-46B5-9919-805DB84A51DC}"/>
    <cellStyle name="40% - Énfasis3 2 3 3 3" xfId="27889" xr:uid="{FA22944E-E9E3-43D4-B0D1-7D86AEABB4B4}"/>
    <cellStyle name="40% - Énfasis3 2 3 3 3 2" xfId="27890" xr:uid="{B831C149-7DFD-4609-BBEA-2825E00142F9}"/>
    <cellStyle name="40% - Énfasis3 2 3 3 3 2 2" xfId="27891" xr:uid="{0408E8AD-CC21-4BF8-8784-49EDF16942C3}"/>
    <cellStyle name="40% - Énfasis3 2 3 3 3 2 2 2" xfId="27892" xr:uid="{471AA4E7-3F45-4B2D-9FC2-2A0CFF3E40F6}"/>
    <cellStyle name="40% - Énfasis3 2 3 3 3 2 3" xfId="27893" xr:uid="{27F84E40-41C2-4CA1-A7E1-8C97802218A5}"/>
    <cellStyle name="40% - Énfasis3 2 3 3 3 3" xfId="27894" xr:uid="{05E04438-37F6-4C0B-B8A3-8B4985EB827F}"/>
    <cellStyle name="40% - Énfasis3 2 3 3 3 3 2" xfId="27895" xr:uid="{30A3D8ED-DE72-4653-B5E5-1E0691308DDF}"/>
    <cellStyle name="40% - Énfasis3 2 3 3 3 4" xfId="27896" xr:uid="{DDF59ECC-BE96-4FEC-82F0-03F104EE6727}"/>
    <cellStyle name="40% - Énfasis3 2 3 3 4" xfId="27897" xr:uid="{B467A290-5B94-4F25-B693-1DC49756E19D}"/>
    <cellStyle name="40% - Énfasis3 2 3 3 4 2" xfId="27898" xr:uid="{B82A166A-6FA3-48C0-B758-6B3216BBD8A1}"/>
    <cellStyle name="40% - Énfasis3 2 3 3 4 2 2" xfId="27899" xr:uid="{E2291FC8-7640-47DB-ABB8-CB29B75C0F8F}"/>
    <cellStyle name="40% - Énfasis3 2 3 3 4 3" xfId="27900" xr:uid="{60F3B1B7-DFB9-4CE9-9093-5451DBB0997F}"/>
    <cellStyle name="40% - Énfasis3 2 3 3 5" xfId="27901" xr:uid="{75EEAB34-6548-493E-AD0F-98EBE47476B2}"/>
    <cellStyle name="40% - Énfasis3 2 3 3 5 2" xfId="27902" xr:uid="{E712F7D3-C226-4D2D-A559-DE553DE5CFC0}"/>
    <cellStyle name="40% - Énfasis3 2 3 3 6" xfId="27903" xr:uid="{149023BC-E85B-42D4-B194-C88A72C57146}"/>
    <cellStyle name="40% - Énfasis3 2 3 4" xfId="27904" xr:uid="{64B6B48F-0516-4E65-BE8E-66FB1A678632}"/>
    <cellStyle name="40% - Énfasis3 2 3 4 2" xfId="27905" xr:uid="{C3395942-F08B-4F5B-9353-27E0F26AE6C5}"/>
    <cellStyle name="40% - Énfasis3 2 3 4 2 2" xfId="27906" xr:uid="{F618C258-086B-4513-8D1A-A7CEFC4A590B}"/>
    <cellStyle name="40% - Énfasis3 2 3 4 2 2 2" xfId="27907" xr:uid="{42D96650-3502-4BAB-997F-EFE156F35494}"/>
    <cellStyle name="40% - Énfasis3 2 3 4 2 2 2 2" xfId="27908" xr:uid="{BE5BFE6F-5C62-40CC-935C-3D021EE06190}"/>
    <cellStyle name="40% - Énfasis3 2 3 4 2 2 3" xfId="27909" xr:uid="{E6EB3A05-EA7B-49A0-9766-4B658EE6AFBF}"/>
    <cellStyle name="40% - Énfasis3 2 3 4 2 3" xfId="27910" xr:uid="{8081C764-6E9F-44DA-9846-347AABA5E907}"/>
    <cellStyle name="40% - Énfasis3 2 3 4 2 3 2" xfId="27911" xr:uid="{CB23D4F9-9F72-42D5-84A0-7BF621F1BE99}"/>
    <cellStyle name="40% - Énfasis3 2 3 4 2 4" xfId="27912" xr:uid="{5BAC454D-7BDB-446A-ADCC-34FB139B4C50}"/>
    <cellStyle name="40% - Énfasis3 2 3 4 3" xfId="27913" xr:uid="{36A0772B-36CA-4588-8A3E-BA2E2CE8C77F}"/>
    <cellStyle name="40% - Énfasis3 2 3 4 3 2" xfId="27914" xr:uid="{98055F47-3DC2-4A36-A482-352936230D26}"/>
    <cellStyle name="40% - Énfasis3 2 3 4 3 2 2" xfId="27915" xr:uid="{086776B6-A2AA-4B34-AE89-AB39531F045E}"/>
    <cellStyle name="40% - Énfasis3 2 3 4 3 3" xfId="27916" xr:uid="{312D273D-2140-4A0E-AFA0-2FC7FB21622A}"/>
    <cellStyle name="40% - Énfasis3 2 3 4 4" xfId="27917" xr:uid="{E58B2B32-53CF-4690-AF8E-8BA9865B9CDC}"/>
    <cellStyle name="40% - Énfasis3 2 3 4 4 2" xfId="27918" xr:uid="{CCA118B5-29E3-4112-9413-A6CFF86A6857}"/>
    <cellStyle name="40% - Énfasis3 2 3 4 5" xfId="27919" xr:uid="{7D89444F-89D0-4421-9B5A-3BA4369840C0}"/>
    <cellStyle name="40% - Énfasis3 2 3 5" xfId="27920" xr:uid="{444A4611-6965-4159-B6A5-84EE4DDD7B12}"/>
    <cellStyle name="40% - Énfasis3 2 3 5 2" xfId="27921" xr:uid="{C423592E-F6B4-4206-8C7E-53614510C31C}"/>
    <cellStyle name="40% - Énfasis3 2 3 5 2 2" xfId="27922" xr:uid="{1C254890-82DD-4674-87F9-C925DBFE3A6F}"/>
    <cellStyle name="40% - Énfasis3 2 3 5 2 2 2" xfId="27923" xr:uid="{4652C66C-DC1A-4D52-B093-5E819D4F829B}"/>
    <cellStyle name="40% - Énfasis3 2 3 5 2 3" xfId="27924" xr:uid="{C1950994-0D53-4C9C-B320-DC1DD9738E6E}"/>
    <cellStyle name="40% - Énfasis3 2 3 5 3" xfId="27925" xr:uid="{FB6B486E-3CDA-4E45-B295-024D52CE646C}"/>
    <cellStyle name="40% - Énfasis3 2 3 5 3 2" xfId="27926" xr:uid="{414B3524-7172-4E44-962A-59947E974A46}"/>
    <cellStyle name="40% - Énfasis3 2 3 5 4" xfId="27927" xr:uid="{623F7E05-651D-45BD-8E1E-CB074657D80F}"/>
    <cellStyle name="40% - Énfasis3 2 3 6" xfId="27928" xr:uid="{F5ED2C36-7834-4AA5-A42E-23259A4BA1F7}"/>
    <cellStyle name="40% - Énfasis3 2 3 6 2" xfId="27929" xr:uid="{5747A9F7-23EC-47E4-9B0D-43AD15AFA74D}"/>
    <cellStyle name="40% - Énfasis3 2 3 6 2 2" xfId="27930" xr:uid="{07CA2203-DFA5-49C5-95F3-8EB7A5F18C91}"/>
    <cellStyle name="40% - Énfasis3 2 3 6 3" xfId="27931" xr:uid="{5A06B666-9117-4088-88F0-5A08D7F2A35F}"/>
    <cellStyle name="40% - Énfasis3 2 3 7" xfId="27932" xr:uid="{0F38668B-D81E-400C-9FE6-572DF23C85F7}"/>
    <cellStyle name="40% - Énfasis3 2 3 7 2" xfId="27933" xr:uid="{0931EF8F-6A0D-4ED8-8FCF-E6DB44E2AEDB}"/>
    <cellStyle name="40% - Énfasis3 2 3 8" xfId="27934" xr:uid="{36BC02A6-F0DA-4857-A2DC-1EDAC11E1F65}"/>
    <cellStyle name="40% - Énfasis3 2 3 9" xfId="27935" xr:uid="{3A4B80C0-54B0-471E-B00B-55968EDCB7D5}"/>
    <cellStyle name="40% - Énfasis3 2 3_37. RESULTADO NEGOCIOS YOY" xfId="27936" xr:uid="{27C9C55F-B2A4-4723-ADD8-460CB1EFF974}"/>
    <cellStyle name="40% - Énfasis3 2 4" xfId="27937" xr:uid="{F2F5E669-9468-4ED0-9CCD-086EFC592509}"/>
    <cellStyle name="40% - Énfasis3 2 4 10" xfId="27938" xr:uid="{0504D8F3-F012-46DA-A5E7-EC6CBCDF7B5E}"/>
    <cellStyle name="40% - Énfasis3 2 4 11" xfId="27939" xr:uid="{D6D1C421-6938-4149-A6A8-40B744299BAA}"/>
    <cellStyle name="40% - Énfasis3 2 4 12" xfId="27940" xr:uid="{78C6CF07-EE38-42E3-A4CE-432B44736B3E}"/>
    <cellStyle name="40% - Énfasis3 2 4 2" xfId="27941" xr:uid="{1573193F-FB73-4CC3-B336-7C90542DC2E3}"/>
    <cellStyle name="40% - Énfasis3 2 4 2 2" xfId="27942" xr:uid="{97E8EBD2-C7D0-48F7-8CB2-D7CF6F964BCC}"/>
    <cellStyle name="40% - Énfasis3 2 4 2 2 2" xfId="27943" xr:uid="{A10012E3-21A4-4C6C-BADA-BA5BFC1A3BD8}"/>
    <cellStyle name="40% - Énfasis3 2 4 2 2 2 2" xfId="27944" xr:uid="{69E43A59-7BBE-4C6B-9D03-FE21FCB8D37D}"/>
    <cellStyle name="40% - Énfasis3 2 4 2 2 2 2 2" xfId="27945" xr:uid="{943C8D1A-E8F4-40A4-BDFD-480D63AF9F1B}"/>
    <cellStyle name="40% - Énfasis3 2 4 2 2 2 2 2 2" xfId="27946" xr:uid="{7AA05854-8C1C-4D3B-8EB3-A6B9C8DDDA2A}"/>
    <cellStyle name="40% - Énfasis3 2 4 2 2 2 2 2 2 2" xfId="27947" xr:uid="{C9B57B0F-0BDE-45CB-A6A3-0C7F07E6714C}"/>
    <cellStyle name="40% - Énfasis3 2 4 2 2 2 2 2 3" xfId="27948" xr:uid="{4D1C29A2-87A8-4807-89A3-3294A3BC57C2}"/>
    <cellStyle name="40% - Énfasis3 2 4 2 2 2 2 3" xfId="27949" xr:uid="{7E5C4541-1116-46B8-8585-CB766DB9E1BE}"/>
    <cellStyle name="40% - Énfasis3 2 4 2 2 2 2 3 2" xfId="27950" xr:uid="{B3B76DE5-4DD2-4517-8ABB-8E08C25E569B}"/>
    <cellStyle name="40% - Énfasis3 2 4 2 2 2 2 4" xfId="27951" xr:uid="{C5822BFC-69C5-413F-B47E-EA05F6C35FE3}"/>
    <cellStyle name="40% - Énfasis3 2 4 2 2 2 3" xfId="27952" xr:uid="{CBB1148E-C74D-44E3-866F-1D20BDCF7E76}"/>
    <cellStyle name="40% - Énfasis3 2 4 2 2 2 3 2" xfId="27953" xr:uid="{BBE8D3AF-BA4D-4D02-93A3-6B65B4854057}"/>
    <cellStyle name="40% - Énfasis3 2 4 2 2 2 3 2 2" xfId="27954" xr:uid="{5AB5A238-6A9F-4DBE-B202-EA1BDF01152F}"/>
    <cellStyle name="40% - Énfasis3 2 4 2 2 2 3 3" xfId="27955" xr:uid="{27A02005-BA5E-4BA3-850C-E8EF5CB7830F}"/>
    <cellStyle name="40% - Énfasis3 2 4 2 2 2 4" xfId="27956" xr:uid="{DDD9147A-A797-47C2-A21B-534D266121B5}"/>
    <cellStyle name="40% - Énfasis3 2 4 2 2 2 4 2" xfId="27957" xr:uid="{47288E1B-E15E-45D4-8B5B-E174F401D4E0}"/>
    <cellStyle name="40% - Énfasis3 2 4 2 2 2 5" xfId="27958" xr:uid="{71B9A1B3-6BCD-42F7-A5DE-72176C6969AF}"/>
    <cellStyle name="40% - Énfasis3 2 4 2 2 3" xfId="27959" xr:uid="{CD6E9306-33FF-4B5A-B50A-25B3DF561933}"/>
    <cellStyle name="40% - Énfasis3 2 4 2 2 3 2" xfId="27960" xr:uid="{715DE711-B225-4E22-AAB8-8C7F870F933A}"/>
    <cellStyle name="40% - Énfasis3 2 4 2 2 3 2 2" xfId="27961" xr:uid="{65C6C8F5-1157-4E7B-BEE6-8C45BC9F278C}"/>
    <cellStyle name="40% - Énfasis3 2 4 2 2 3 2 2 2" xfId="27962" xr:uid="{6F4AF191-24E4-4AAE-A14A-A4D99271B0BE}"/>
    <cellStyle name="40% - Énfasis3 2 4 2 2 3 2 3" xfId="27963" xr:uid="{D5236412-42C3-4D67-9E5D-A8601AA3CF52}"/>
    <cellStyle name="40% - Énfasis3 2 4 2 2 3 3" xfId="27964" xr:uid="{63684685-ED9A-4C29-A4BE-74C41D47CC62}"/>
    <cellStyle name="40% - Énfasis3 2 4 2 2 3 3 2" xfId="27965" xr:uid="{EE354EC7-B77A-4F80-87F7-0FA4B664CDDF}"/>
    <cellStyle name="40% - Énfasis3 2 4 2 2 3 4" xfId="27966" xr:uid="{BD802739-1A61-4425-AF50-2ED00A0DA463}"/>
    <cellStyle name="40% - Énfasis3 2 4 2 2 4" xfId="27967" xr:uid="{D11B177F-6D74-4657-933E-D2F0222A51B9}"/>
    <cellStyle name="40% - Énfasis3 2 4 2 2 4 2" xfId="27968" xr:uid="{84FC36CD-09FF-43D7-A766-FA8FE4095645}"/>
    <cellStyle name="40% - Énfasis3 2 4 2 2 4 2 2" xfId="27969" xr:uid="{999B3F83-05D1-427D-BB07-9D20D98977D3}"/>
    <cellStyle name="40% - Énfasis3 2 4 2 2 4 3" xfId="27970" xr:uid="{78DE683D-8F64-43CD-8CFA-7AF673BC49B3}"/>
    <cellStyle name="40% - Énfasis3 2 4 2 2 5" xfId="27971" xr:uid="{41F15D07-3530-4AAE-A3EC-3D7494018430}"/>
    <cellStyle name="40% - Énfasis3 2 4 2 2 5 2" xfId="27972" xr:uid="{B8C8A2F8-1AEE-427B-8708-82EEE524903D}"/>
    <cellStyle name="40% - Énfasis3 2 4 2 2 6" xfId="27973" xr:uid="{E9121B38-E0E6-4063-AB5B-A9493D702D49}"/>
    <cellStyle name="40% - Énfasis3 2 4 2 3" xfId="27974" xr:uid="{34B20DD3-E55A-4ABA-9FE6-06FF53883A77}"/>
    <cellStyle name="40% - Énfasis3 2 4 2 3 2" xfId="27975" xr:uid="{9DE815B6-946B-41AC-909F-E23B4F171B6F}"/>
    <cellStyle name="40% - Énfasis3 2 4 2 3 2 2" xfId="27976" xr:uid="{F1E9F3DE-CAE1-4F2A-BA1A-9A518139D278}"/>
    <cellStyle name="40% - Énfasis3 2 4 2 3 2 2 2" xfId="27977" xr:uid="{47658D5F-062A-4D06-91BB-AC6CE49EA1B6}"/>
    <cellStyle name="40% - Énfasis3 2 4 2 3 2 2 2 2" xfId="27978" xr:uid="{908DDE02-D678-4EE3-8E8B-502046C1D14C}"/>
    <cellStyle name="40% - Énfasis3 2 4 2 3 2 2 3" xfId="27979" xr:uid="{C0730381-3103-43E5-8B0F-587B162DDA67}"/>
    <cellStyle name="40% - Énfasis3 2 4 2 3 2 3" xfId="27980" xr:uid="{16F4D4C7-8612-4982-B8B9-85DAFA6FF796}"/>
    <cellStyle name="40% - Énfasis3 2 4 2 3 2 3 2" xfId="27981" xr:uid="{B5D0C9E4-0D72-41E7-8B4C-4092BDE7FDCA}"/>
    <cellStyle name="40% - Énfasis3 2 4 2 3 2 4" xfId="27982" xr:uid="{04DA53B8-0A51-409C-82F1-641A6B73AF34}"/>
    <cellStyle name="40% - Énfasis3 2 4 2 3 3" xfId="27983" xr:uid="{3802F62D-DCA6-4F30-976C-3C6C5D124319}"/>
    <cellStyle name="40% - Énfasis3 2 4 2 3 3 2" xfId="27984" xr:uid="{EAF50EC7-0183-4E75-AE15-F7AEE1579D30}"/>
    <cellStyle name="40% - Énfasis3 2 4 2 3 3 2 2" xfId="27985" xr:uid="{DC937F38-3A7E-4873-A7B5-2C3F6464394B}"/>
    <cellStyle name="40% - Énfasis3 2 4 2 3 3 3" xfId="27986" xr:uid="{5B157F25-F454-4F7F-A37C-335526962817}"/>
    <cellStyle name="40% - Énfasis3 2 4 2 3 4" xfId="27987" xr:uid="{7567AD30-0614-41AB-AFC3-EB2247287AA7}"/>
    <cellStyle name="40% - Énfasis3 2 4 2 3 4 2" xfId="27988" xr:uid="{794101D3-9ACF-4F16-9449-C47ED5B1404D}"/>
    <cellStyle name="40% - Énfasis3 2 4 2 3 5" xfId="27989" xr:uid="{96C4B150-9DDB-4D96-899F-B130A0C90A21}"/>
    <cellStyle name="40% - Énfasis3 2 4 2 4" xfId="27990" xr:uid="{BBFD030C-C8F9-4039-8B58-796CDCFAB988}"/>
    <cellStyle name="40% - Énfasis3 2 4 2 4 2" xfId="27991" xr:uid="{C221CA7D-658A-4846-A0AF-42E722E063A1}"/>
    <cellStyle name="40% - Énfasis3 2 4 2 4 2 2" xfId="27992" xr:uid="{6A4EE62C-F5F7-4C79-A7F3-9684047E8F6E}"/>
    <cellStyle name="40% - Énfasis3 2 4 2 4 2 2 2" xfId="27993" xr:uid="{8F98658D-B6DD-4813-BC4B-209A55BB05D7}"/>
    <cellStyle name="40% - Énfasis3 2 4 2 4 2 3" xfId="27994" xr:uid="{0AEF9AC6-4EE4-4930-AE2E-7023DC21C0EF}"/>
    <cellStyle name="40% - Énfasis3 2 4 2 4 3" xfId="27995" xr:uid="{87BC9081-FF85-4FCB-8D0A-945970C150B4}"/>
    <cellStyle name="40% - Énfasis3 2 4 2 4 3 2" xfId="27996" xr:uid="{09F53C82-3E27-4DB0-8A74-3F003BB584BD}"/>
    <cellStyle name="40% - Énfasis3 2 4 2 4 4" xfId="27997" xr:uid="{B5A9B12F-E74A-43AD-8FF0-D36D88434F1F}"/>
    <cellStyle name="40% - Énfasis3 2 4 2 5" xfId="27998" xr:uid="{9631F993-A252-47B1-9A9E-B516CA87CFC8}"/>
    <cellStyle name="40% - Énfasis3 2 4 2 5 2" xfId="27999" xr:uid="{D150D304-1BE0-4DCA-82B7-EB53DD42D928}"/>
    <cellStyle name="40% - Énfasis3 2 4 2 5 2 2" xfId="28000" xr:uid="{C5127CA9-5689-4E39-95A3-1D11B79F767D}"/>
    <cellStyle name="40% - Énfasis3 2 4 2 5 3" xfId="28001" xr:uid="{19231389-991A-4590-A12A-046791B13D4B}"/>
    <cellStyle name="40% - Énfasis3 2 4 2 6" xfId="28002" xr:uid="{491C6EDF-0E89-45D0-99BD-A6EC5A34FEF9}"/>
    <cellStyle name="40% - Énfasis3 2 4 2 6 2" xfId="28003" xr:uid="{178BB1F4-8AFA-4923-B7B3-46F2D0005BEA}"/>
    <cellStyle name="40% - Énfasis3 2 4 2 7" xfId="28004" xr:uid="{1C15B15A-2003-4CE8-A39D-A48450A93C2D}"/>
    <cellStyle name="40% - Énfasis3 2 4 3" xfId="28005" xr:uid="{9CF30E73-6A4A-4B79-98F3-36EFE18818B8}"/>
    <cellStyle name="40% - Énfasis3 2 4 3 2" xfId="28006" xr:uid="{E5B922B5-1388-4153-B2EA-B976D4B83A34}"/>
    <cellStyle name="40% - Énfasis3 2 4 3 2 2" xfId="28007" xr:uid="{0C3B6128-763F-409F-9F2C-644F10981A91}"/>
    <cellStyle name="40% - Énfasis3 2 4 3 2 2 2" xfId="28008" xr:uid="{DDEE334A-84A5-40DF-BFC8-F437BC1B9E70}"/>
    <cellStyle name="40% - Énfasis3 2 4 3 2 2 2 2" xfId="28009" xr:uid="{B6697064-64F0-47C7-BEE7-E32BFA1D6F73}"/>
    <cellStyle name="40% - Énfasis3 2 4 3 2 2 2 2 2" xfId="28010" xr:uid="{74A23165-B87D-4A7D-92AB-043BAE901139}"/>
    <cellStyle name="40% - Énfasis3 2 4 3 2 2 2 3" xfId="28011" xr:uid="{655397EF-B8AC-4125-B06F-382910D0ACE0}"/>
    <cellStyle name="40% - Énfasis3 2 4 3 2 2 3" xfId="28012" xr:uid="{23654AEF-3C28-41C2-8229-F6BFE69A0E60}"/>
    <cellStyle name="40% - Énfasis3 2 4 3 2 2 3 2" xfId="28013" xr:uid="{60B0A86A-CDE0-4064-B353-A1CA63AFEEFF}"/>
    <cellStyle name="40% - Énfasis3 2 4 3 2 2 4" xfId="28014" xr:uid="{B48BBAAE-970F-4EEC-8037-97FAE5B221D6}"/>
    <cellStyle name="40% - Énfasis3 2 4 3 2 3" xfId="28015" xr:uid="{EC75A1BD-45C9-4271-B22E-01328C72146B}"/>
    <cellStyle name="40% - Énfasis3 2 4 3 2 3 2" xfId="28016" xr:uid="{0EBE328A-D0AA-4EA0-BCA2-33D24113F487}"/>
    <cellStyle name="40% - Énfasis3 2 4 3 2 3 2 2" xfId="28017" xr:uid="{B9412DF4-FB7D-4518-BB1E-3D62EBF1CA08}"/>
    <cellStyle name="40% - Énfasis3 2 4 3 2 3 3" xfId="28018" xr:uid="{5B5DA45B-E411-4B26-AB0B-85275875B009}"/>
    <cellStyle name="40% - Énfasis3 2 4 3 2 4" xfId="28019" xr:uid="{271FADA5-57EE-43F8-B570-1029FCA5ACB5}"/>
    <cellStyle name="40% - Énfasis3 2 4 3 2 4 2" xfId="28020" xr:uid="{AD22B204-CC55-4748-AA0E-681AE59268DB}"/>
    <cellStyle name="40% - Énfasis3 2 4 3 2 5" xfId="28021" xr:uid="{879637DF-4094-4688-947E-E64D602DA4BD}"/>
    <cellStyle name="40% - Énfasis3 2 4 3 3" xfId="28022" xr:uid="{EA7CB176-DA2B-43D4-96A7-7FAA49D5007C}"/>
    <cellStyle name="40% - Énfasis3 2 4 3 3 2" xfId="28023" xr:uid="{A4BC30E8-980A-4ED2-8BEF-9BF1218C3304}"/>
    <cellStyle name="40% - Énfasis3 2 4 3 3 2 2" xfId="28024" xr:uid="{792D255D-5A22-4385-A6B9-72923B403C62}"/>
    <cellStyle name="40% - Énfasis3 2 4 3 3 2 2 2" xfId="28025" xr:uid="{9DD1E68B-1DA2-4D7D-9FB1-29A27441BD70}"/>
    <cellStyle name="40% - Énfasis3 2 4 3 3 2 3" xfId="28026" xr:uid="{2A4B747F-A14A-4DA8-BE96-7FE8BFC2F836}"/>
    <cellStyle name="40% - Énfasis3 2 4 3 3 3" xfId="28027" xr:uid="{2F7D2F38-D00F-4049-A38B-207F0D1365AF}"/>
    <cellStyle name="40% - Énfasis3 2 4 3 3 3 2" xfId="28028" xr:uid="{6A312617-3ED3-4299-A95D-0E792D236BD4}"/>
    <cellStyle name="40% - Énfasis3 2 4 3 3 4" xfId="28029" xr:uid="{71525048-3B33-4E25-813C-96AC04D123E5}"/>
    <cellStyle name="40% - Énfasis3 2 4 3 4" xfId="28030" xr:uid="{E5A661D3-A75C-4770-9CD2-C6960A0765E7}"/>
    <cellStyle name="40% - Énfasis3 2 4 3 4 2" xfId="28031" xr:uid="{64762E5F-CAE4-4884-BA9B-FDA239979B2A}"/>
    <cellStyle name="40% - Énfasis3 2 4 3 4 2 2" xfId="28032" xr:uid="{0B540FF3-A848-44A7-80A4-56DC39AB2B11}"/>
    <cellStyle name="40% - Énfasis3 2 4 3 4 3" xfId="28033" xr:uid="{5D0BA4A9-5414-49AC-A7CA-A7D048FD6D27}"/>
    <cellStyle name="40% - Énfasis3 2 4 3 5" xfId="28034" xr:uid="{7524BCD7-3EB6-46B4-BCC8-F15A0215668C}"/>
    <cellStyle name="40% - Énfasis3 2 4 3 5 2" xfId="28035" xr:uid="{67646358-9407-4AE7-B159-88B9FF220AC1}"/>
    <cellStyle name="40% - Énfasis3 2 4 3 6" xfId="28036" xr:uid="{806588B7-83F7-4199-AF7A-8B345311887E}"/>
    <cellStyle name="40% - Énfasis3 2 4 4" xfId="28037" xr:uid="{7FA42FC9-5AD6-4051-926B-EE8B6AF3AEB6}"/>
    <cellStyle name="40% - Énfasis3 2 4 4 2" xfId="28038" xr:uid="{4CA09304-569F-4A08-A094-A11BC39C4E79}"/>
    <cellStyle name="40% - Énfasis3 2 4 4 2 2" xfId="28039" xr:uid="{72428607-17F5-4734-A496-E73BB379590F}"/>
    <cellStyle name="40% - Énfasis3 2 4 4 2 2 2" xfId="28040" xr:uid="{B92E641C-C6BA-4670-9D1B-F359EE580EA2}"/>
    <cellStyle name="40% - Énfasis3 2 4 4 2 2 2 2" xfId="28041" xr:uid="{003B40B1-E578-42AC-AC4B-6DEC709DFA49}"/>
    <cellStyle name="40% - Énfasis3 2 4 4 2 2 3" xfId="28042" xr:uid="{47DF763D-4075-42E7-ABC6-7DFBCC6B13FF}"/>
    <cellStyle name="40% - Énfasis3 2 4 4 2 3" xfId="28043" xr:uid="{4F8D2EE9-4DCB-4EBF-947C-BA04F061AF20}"/>
    <cellStyle name="40% - Énfasis3 2 4 4 2 3 2" xfId="28044" xr:uid="{E434354B-0B83-4EC0-869F-119FBEB3C5DF}"/>
    <cellStyle name="40% - Énfasis3 2 4 4 2 4" xfId="28045" xr:uid="{CE3BC322-4482-4B01-895A-59EB2DBD7BF4}"/>
    <cellStyle name="40% - Énfasis3 2 4 4 3" xfId="28046" xr:uid="{CBF33788-08DB-4431-808E-CADDDEBBB97A}"/>
    <cellStyle name="40% - Énfasis3 2 4 4 3 2" xfId="28047" xr:uid="{184283A2-7F73-4D85-8CF4-20C7FCA3B28D}"/>
    <cellStyle name="40% - Énfasis3 2 4 4 3 2 2" xfId="28048" xr:uid="{E8633FE6-1AFD-41F0-8932-F50EC4B4064F}"/>
    <cellStyle name="40% - Énfasis3 2 4 4 3 3" xfId="28049" xr:uid="{3C540E06-350F-4E0E-BD3B-F921E6B0E0B5}"/>
    <cellStyle name="40% - Énfasis3 2 4 4 4" xfId="28050" xr:uid="{FE2102D3-2BE7-4762-AAD7-202D4828DC92}"/>
    <cellStyle name="40% - Énfasis3 2 4 4 4 2" xfId="28051" xr:uid="{A0B13CF5-5376-464A-8914-BF0A8CC57F44}"/>
    <cellStyle name="40% - Énfasis3 2 4 4 5" xfId="28052" xr:uid="{D42C0C1E-0186-4DE0-8521-40EF1EEA8E8D}"/>
    <cellStyle name="40% - Énfasis3 2 4 5" xfId="28053" xr:uid="{46675AF4-1698-42A7-A931-7BC1EC99613D}"/>
    <cellStyle name="40% - Énfasis3 2 4 5 2" xfId="28054" xr:uid="{E72E2487-0BF6-4E36-BFD7-39BAA4A67A93}"/>
    <cellStyle name="40% - Énfasis3 2 4 5 2 2" xfId="28055" xr:uid="{4ED705F3-F746-489B-AC58-7253C3FFE8B5}"/>
    <cellStyle name="40% - Énfasis3 2 4 5 2 2 2" xfId="28056" xr:uid="{F07FB646-99CE-48CA-BE44-14DA139E94A0}"/>
    <cellStyle name="40% - Énfasis3 2 4 5 2 3" xfId="28057" xr:uid="{0C0E3DBD-F599-4403-A63F-291CDFDB4937}"/>
    <cellStyle name="40% - Énfasis3 2 4 5 3" xfId="28058" xr:uid="{142D512F-9045-4245-A247-E3A819B4F4A0}"/>
    <cellStyle name="40% - Énfasis3 2 4 5 3 2" xfId="28059" xr:uid="{D1FBA1AB-84F6-4994-ACC6-08CCEA283CAB}"/>
    <cellStyle name="40% - Énfasis3 2 4 5 4" xfId="28060" xr:uid="{1F1D7285-F414-4231-B687-14EBE917FE6B}"/>
    <cellStyle name="40% - Énfasis3 2 4 6" xfId="28061" xr:uid="{9C339B21-6668-479F-9F64-753707EACE11}"/>
    <cellStyle name="40% - Énfasis3 2 4 6 2" xfId="28062" xr:uid="{C8844716-BA95-4260-89C1-796ABFE4B1AB}"/>
    <cellStyle name="40% - Énfasis3 2 4 6 2 2" xfId="28063" xr:uid="{EB5A0AA2-02C8-47C3-9C34-078DDE3E3374}"/>
    <cellStyle name="40% - Énfasis3 2 4 6 3" xfId="28064" xr:uid="{543F39ED-C3BE-42FC-831A-1754DC76B925}"/>
    <cellStyle name="40% - Énfasis3 2 4 7" xfId="28065" xr:uid="{2C7FAB34-6040-4016-B081-A1FB3F8BBB33}"/>
    <cellStyle name="40% - Énfasis3 2 4 7 2" xfId="28066" xr:uid="{505356A8-A451-435E-BCD8-852E811BFBA1}"/>
    <cellStyle name="40% - Énfasis3 2 4 8" xfId="28067" xr:uid="{21556308-82E9-48FC-A4A3-395E55422FF7}"/>
    <cellStyle name="40% - Énfasis3 2 4 9" xfId="28068" xr:uid="{0F07E9E0-F508-43C1-B234-12CA619F8C08}"/>
    <cellStyle name="40% - Énfasis3 2 4_37. RESULTADO NEGOCIOS YOY" xfId="28069" xr:uid="{1FE8A785-56E6-4D3A-9241-68F1158C038D}"/>
    <cellStyle name="40% - Énfasis3 2 5" xfId="28070" xr:uid="{03DF1B61-76CA-4F8E-81AA-046F67EB87AD}"/>
    <cellStyle name="40% - Énfasis3 2 5 10" xfId="28071" xr:uid="{CE9D290A-6EC7-4269-8810-029603C4D4C5}"/>
    <cellStyle name="40% - Énfasis3 2 5 11" xfId="28072" xr:uid="{E107B4F0-27FC-40D9-8BFD-FAFE1DAB3B53}"/>
    <cellStyle name="40% - Énfasis3 2 5 12" xfId="28073" xr:uid="{6FD8FF48-D292-48C8-94E5-7A44BD5B390D}"/>
    <cellStyle name="40% - Énfasis3 2 5 2" xfId="28074" xr:uid="{55EE092D-0B56-4862-8CB6-36C439F53002}"/>
    <cellStyle name="40% - Énfasis3 2 5 2 2" xfId="28075" xr:uid="{37758457-108E-41F0-8D99-6BB4CD58F77A}"/>
    <cellStyle name="40% - Énfasis3 2 5 2 2 2" xfId="28076" xr:uid="{5A9AE79F-598D-4E21-A310-3A5ACE8B454C}"/>
    <cellStyle name="40% - Énfasis3 2 5 2 2 2 2" xfId="28077" xr:uid="{E7750717-7228-4D52-A483-4E1C2052D8B2}"/>
    <cellStyle name="40% - Énfasis3 2 5 2 2 2 2 2" xfId="28078" xr:uid="{3ED9DD36-8778-4046-B0B1-F46AB2759A2B}"/>
    <cellStyle name="40% - Énfasis3 2 5 2 2 2 2 2 2" xfId="28079" xr:uid="{77EB4DCD-9F8C-4F2C-82A7-93542BE6F0B8}"/>
    <cellStyle name="40% - Énfasis3 2 5 2 2 2 2 2 2 2" xfId="28080" xr:uid="{AE915D22-B2BF-485F-B34C-1A65ACB70576}"/>
    <cellStyle name="40% - Énfasis3 2 5 2 2 2 2 2 3" xfId="28081" xr:uid="{DB44900F-7EB2-4F6F-8D2A-B5E8D4AFB920}"/>
    <cellStyle name="40% - Énfasis3 2 5 2 2 2 2 3" xfId="28082" xr:uid="{53B0A199-E354-4FD1-A1D6-7FE72F36A2A0}"/>
    <cellStyle name="40% - Énfasis3 2 5 2 2 2 2 3 2" xfId="28083" xr:uid="{5D1ABE7E-C087-4522-AE1E-A9839E24D3F8}"/>
    <cellStyle name="40% - Énfasis3 2 5 2 2 2 2 4" xfId="28084" xr:uid="{8288F0CD-4D0D-4DC1-A468-0CD572C67E15}"/>
    <cellStyle name="40% - Énfasis3 2 5 2 2 2 3" xfId="28085" xr:uid="{C41A4299-238F-4640-9BD6-D329B247CCB8}"/>
    <cellStyle name="40% - Énfasis3 2 5 2 2 2 3 2" xfId="28086" xr:uid="{F9CCA8B5-3FC2-421D-801A-071D1A8DA824}"/>
    <cellStyle name="40% - Énfasis3 2 5 2 2 2 3 2 2" xfId="28087" xr:uid="{BCF2E1F6-6E50-4277-86F3-B4A3530B804A}"/>
    <cellStyle name="40% - Énfasis3 2 5 2 2 2 3 3" xfId="28088" xr:uid="{5722818D-7919-44A6-AD02-36E94F017791}"/>
    <cellStyle name="40% - Énfasis3 2 5 2 2 2 4" xfId="28089" xr:uid="{0CC560DD-0C1E-4908-92C7-550E60345528}"/>
    <cellStyle name="40% - Énfasis3 2 5 2 2 2 4 2" xfId="28090" xr:uid="{47F23AA1-F3B9-490E-A73D-B3F4540BF8FA}"/>
    <cellStyle name="40% - Énfasis3 2 5 2 2 2 5" xfId="28091" xr:uid="{B14A32A2-9EDA-42EE-B837-4FF07F2FE082}"/>
    <cellStyle name="40% - Énfasis3 2 5 2 2 3" xfId="28092" xr:uid="{96D23760-70A3-4C15-A973-1A1F865839BB}"/>
    <cellStyle name="40% - Énfasis3 2 5 2 2 3 2" xfId="28093" xr:uid="{AA468AF6-5AB9-420C-8BD0-7B57988B0FAD}"/>
    <cellStyle name="40% - Énfasis3 2 5 2 2 3 2 2" xfId="28094" xr:uid="{7ACAF628-69FE-42C6-87D5-96061000EAEB}"/>
    <cellStyle name="40% - Énfasis3 2 5 2 2 3 2 2 2" xfId="28095" xr:uid="{5979B3BC-68E1-431E-B6B9-1784B50040DB}"/>
    <cellStyle name="40% - Énfasis3 2 5 2 2 3 2 3" xfId="28096" xr:uid="{54401626-64DE-4355-994F-75B663FC4600}"/>
    <cellStyle name="40% - Énfasis3 2 5 2 2 3 3" xfId="28097" xr:uid="{00C94C65-CE63-477D-99ED-97B584A0F70E}"/>
    <cellStyle name="40% - Énfasis3 2 5 2 2 3 3 2" xfId="28098" xr:uid="{FC924BC2-D926-42CB-98F9-0592DD2EE491}"/>
    <cellStyle name="40% - Énfasis3 2 5 2 2 3 4" xfId="28099" xr:uid="{42AE648B-61E3-47BD-8CF5-6FC3D1C1D2B7}"/>
    <cellStyle name="40% - Énfasis3 2 5 2 2 4" xfId="28100" xr:uid="{43723C2A-2516-425E-9DBE-195AF2915952}"/>
    <cellStyle name="40% - Énfasis3 2 5 2 2 4 2" xfId="28101" xr:uid="{C9ACE103-0C56-4CFB-A937-AF1D0B5DB989}"/>
    <cellStyle name="40% - Énfasis3 2 5 2 2 4 2 2" xfId="28102" xr:uid="{962A2B7A-7FAF-46DC-A1E5-52F424951395}"/>
    <cellStyle name="40% - Énfasis3 2 5 2 2 4 3" xfId="28103" xr:uid="{39E3F9D5-B2D3-4A92-8444-F89F30A935D8}"/>
    <cellStyle name="40% - Énfasis3 2 5 2 2 5" xfId="28104" xr:uid="{BD3CB342-71AC-4637-A153-CEDE3FD7F5F1}"/>
    <cellStyle name="40% - Énfasis3 2 5 2 2 5 2" xfId="28105" xr:uid="{AC7684F4-F8E1-4C39-9EB3-C72DC2D6F145}"/>
    <cellStyle name="40% - Énfasis3 2 5 2 2 6" xfId="28106" xr:uid="{7AEFE623-A0F4-4686-8C7B-E39560B7B8F5}"/>
    <cellStyle name="40% - Énfasis3 2 5 2 3" xfId="28107" xr:uid="{48F263AE-69E8-4271-B995-422717DEF0FF}"/>
    <cellStyle name="40% - Énfasis3 2 5 2 3 2" xfId="28108" xr:uid="{26EBC4A4-C5AD-400B-9EDB-BD3DB710220A}"/>
    <cellStyle name="40% - Énfasis3 2 5 2 3 2 2" xfId="28109" xr:uid="{BCCFFF58-91FE-4CAB-BE7A-996BE84733B1}"/>
    <cellStyle name="40% - Énfasis3 2 5 2 3 2 2 2" xfId="28110" xr:uid="{5B1F5EFA-FC0F-4A47-8CB1-18BA31EFB0E7}"/>
    <cellStyle name="40% - Énfasis3 2 5 2 3 2 2 2 2" xfId="28111" xr:uid="{913393B8-3ECB-4F07-B869-1D3DE03C98A7}"/>
    <cellStyle name="40% - Énfasis3 2 5 2 3 2 2 3" xfId="28112" xr:uid="{4AB24D0E-2826-4AD2-AE61-0211451AE16F}"/>
    <cellStyle name="40% - Énfasis3 2 5 2 3 2 3" xfId="28113" xr:uid="{8BE5CA01-BE89-4136-967E-1339DA0B1E5A}"/>
    <cellStyle name="40% - Énfasis3 2 5 2 3 2 3 2" xfId="28114" xr:uid="{54CEB041-0EA6-4F59-807B-72FAB0073E31}"/>
    <cellStyle name="40% - Énfasis3 2 5 2 3 2 4" xfId="28115" xr:uid="{9B482F2A-1C68-4571-9F2B-6358113D4F56}"/>
    <cellStyle name="40% - Énfasis3 2 5 2 3 3" xfId="28116" xr:uid="{2219F113-E24D-4124-8161-8EEEEAF91C43}"/>
    <cellStyle name="40% - Énfasis3 2 5 2 3 3 2" xfId="28117" xr:uid="{94BFAC19-EC47-40AD-B7A2-7A8485153127}"/>
    <cellStyle name="40% - Énfasis3 2 5 2 3 3 2 2" xfId="28118" xr:uid="{E73B941A-A041-49AC-864E-862F76C8049C}"/>
    <cellStyle name="40% - Énfasis3 2 5 2 3 3 3" xfId="28119" xr:uid="{B1795B22-DE54-4DB4-A351-DB92B3C057A5}"/>
    <cellStyle name="40% - Énfasis3 2 5 2 3 4" xfId="28120" xr:uid="{3C520F81-6439-4961-8E8E-6EA650374A23}"/>
    <cellStyle name="40% - Énfasis3 2 5 2 3 4 2" xfId="28121" xr:uid="{61A7669C-43C6-4C3B-959C-18CF07C422FD}"/>
    <cellStyle name="40% - Énfasis3 2 5 2 3 5" xfId="28122" xr:uid="{63CF9431-CBB1-47DC-A3A0-615172657C44}"/>
    <cellStyle name="40% - Énfasis3 2 5 2 4" xfId="28123" xr:uid="{4FA23489-5F4A-4E01-B267-986352412C2B}"/>
    <cellStyle name="40% - Énfasis3 2 5 2 4 2" xfId="28124" xr:uid="{9A7553E1-F6D5-4FA7-BFD8-CDA7FDBB3B68}"/>
    <cellStyle name="40% - Énfasis3 2 5 2 4 2 2" xfId="28125" xr:uid="{194C0E3A-6F2B-4327-B1C3-DA749F52761E}"/>
    <cellStyle name="40% - Énfasis3 2 5 2 4 2 2 2" xfId="28126" xr:uid="{20D467E2-FE30-4AF5-81E4-3511CE4CE734}"/>
    <cellStyle name="40% - Énfasis3 2 5 2 4 2 3" xfId="28127" xr:uid="{9AAF334B-58DD-497F-872B-08BEBACB3108}"/>
    <cellStyle name="40% - Énfasis3 2 5 2 4 3" xfId="28128" xr:uid="{79EB5746-1432-48F2-B083-F53F6728E58F}"/>
    <cellStyle name="40% - Énfasis3 2 5 2 4 3 2" xfId="28129" xr:uid="{649703C4-44AA-4773-82C9-C05D9F7EC137}"/>
    <cellStyle name="40% - Énfasis3 2 5 2 4 4" xfId="28130" xr:uid="{4B645DF0-2209-4A08-AA5D-DDEF3284E7D6}"/>
    <cellStyle name="40% - Énfasis3 2 5 2 5" xfId="28131" xr:uid="{A896DE5E-5C83-4A86-B65F-85A1BFE26F33}"/>
    <cellStyle name="40% - Énfasis3 2 5 2 5 2" xfId="28132" xr:uid="{ACF95D0E-AD11-4A5E-B60A-6113C90FB40D}"/>
    <cellStyle name="40% - Énfasis3 2 5 2 5 2 2" xfId="28133" xr:uid="{88CF05E5-2A82-4780-805E-D383E2177997}"/>
    <cellStyle name="40% - Énfasis3 2 5 2 5 3" xfId="28134" xr:uid="{52DCC1D5-5548-45DD-A8DB-0391AAD04A79}"/>
    <cellStyle name="40% - Énfasis3 2 5 2 6" xfId="28135" xr:uid="{F18F1831-2FA7-420F-988B-C573109DC67B}"/>
    <cellStyle name="40% - Énfasis3 2 5 2 6 2" xfId="28136" xr:uid="{A2EB54D3-92C0-4F4D-A4A3-52F298F08087}"/>
    <cellStyle name="40% - Énfasis3 2 5 2 7" xfId="28137" xr:uid="{E2F9C9FF-A755-4571-85AD-C7CDE8DAD3AD}"/>
    <cellStyle name="40% - Énfasis3 2 5 3" xfId="28138" xr:uid="{0D859036-3D72-4CD2-99EA-984B27404783}"/>
    <cellStyle name="40% - Énfasis3 2 5 3 2" xfId="28139" xr:uid="{A70EE0CC-0D23-4A14-B6A9-558519DF20F3}"/>
    <cellStyle name="40% - Énfasis3 2 5 3 2 2" xfId="28140" xr:uid="{7CDD40FB-177A-4BED-9E15-852FFEDCEE78}"/>
    <cellStyle name="40% - Énfasis3 2 5 3 2 2 2" xfId="28141" xr:uid="{A330E386-A5A2-4BA0-8BD0-AEC91BBCFB7A}"/>
    <cellStyle name="40% - Énfasis3 2 5 3 2 2 2 2" xfId="28142" xr:uid="{81E966DF-D0AF-48E3-ADF7-3FC6A8ECD98D}"/>
    <cellStyle name="40% - Énfasis3 2 5 3 2 2 2 2 2" xfId="28143" xr:uid="{05E4476B-568C-4591-AECD-F4DD2301AC64}"/>
    <cellStyle name="40% - Énfasis3 2 5 3 2 2 2 3" xfId="28144" xr:uid="{F2F9AA3F-AF9E-4217-A125-C4CD92B6445D}"/>
    <cellStyle name="40% - Énfasis3 2 5 3 2 2 3" xfId="28145" xr:uid="{A1C4C76A-3612-4857-AA41-A5646EFB3020}"/>
    <cellStyle name="40% - Énfasis3 2 5 3 2 2 3 2" xfId="28146" xr:uid="{88FBCE91-3107-4F8F-94B2-65676C33DBBF}"/>
    <cellStyle name="40% - Énfasis3 2 5 3 2 2 4" xfId="28147" xr:uid="{D7818199-A8AA-4955-8E49-08AAB59C9A70}"/>
    <cellStyle name="40% - Énfasis3 2 5 3 2 3" xfId="28148" xr:uid="{0E8D60B4-90F4-43C7-9F19-E0FD7B13E5D8}"/>
    <cellStyle name="40% - Énfasis3 2 5 3 2 3 2" xfId="28149" xr:uid="{C6FDAB76-4D31-4DF0-954D-033105A44AEA}"/>
    <cellStyle name="40% - Énfasis3 2 5 3 2 3 2 2" xfId="28150" xr:uid="{2BCB77C9-B1F3-4921-92FF-6ECC955BE9A5}"/>
    <cellStyle name="40% - Énfasis3 2 5 3 2 3 3" xfId="28151" xr:uid="{99E810E2-F059-4968-B3D2-9AF2FE32562B}"/>
    <cellStyle name="40% - Énfasis3 2 5 3 2 4" xfId="28152" xr:uid="{B0435699-690A-4E9D-AB63-EA942E0418EB}"/>
    <cellStyle name="40% - Énfasis3 2 5 3 2 4 2" xfId="28153" xr:uid="{99100EC3-2FDF-4AA2-80D2-3ACD229DB52D}"/>
    <cellStyle name="40% - Énfasis3 2 5 3 2 5" xfId="28154" xr:uid="{0E78A32B-4B4F-4717-83D1-EBB97D468000}"/>
    <cellStyle name="40% - Énfasis3 2 5 3 3" xfId="28155" xr:uid="{38FED237-36D1-4B7F-8765-8977F55FFA5C}"/>
    <cellStyle name="40% - Énfasis3 2 5 3 3 2" xfId="28156" xr:uid="{78162B75-4AC0-4B25-A841-6A719F1704A8}"/>
    <cellStyle name="40% - Énfasis3 2 5 3 3 2 2" xfId="28157" xr:uid="{008E1FDA-870F-4914-90CB-F65721E5ABBF}"/>
    <cellStyle name="40% - Énfasis3 2 5 3 3 2 2 2" xfId="28158" xr:uid="{EF2656E0-356D-4BE3-97AC-2EB894EB7B21}"/>
    <cellStyle name="40% - Énfasis3 2 5 3 3 2 3" xfId="28159" xr:uid="{40665AA9-D0D0-4EA7-82F5-F9E2A9793A19}"/>
    <cellStyle name="40% - Énfasis3 2 5 3 3 3" xfId="28160" xr:uid="{7B2A18D6-76EA-4CA2-A015-C9F080F657DD}"/>
    <cellStyle name="40% - Énfasis3 2 5 3 3 3 2" xfId="28161" xr:uid="{E7038EB2-B3CF-4D10-BF3E-2C15AA0E427E}"/>
    <cellStyle name="40% - Énfasis3 2 5 3 3 4" xfId="28162" xr:uid="{15DA2931-19A0-443C-86AE-B966BABB5281}"/>
    <cellStyle name="40% - Énfasis3 2 5 3 4" xfId="28163" xr:uid="{6D86A817-7E10-4340-A02D-913E1518D3F7}"/>
    <cellStyle name="40% - Énfasis3 2 5 3 4 2" xfId="28164" xr:uid="{240CEABE-32C9-436C-AC99-6242BE0AA98C}"/>
    <cellStyle name="40% - Énfasis3 2 5 3 4 2 2" xfId="28165" xr:uid="{B37BBD7B-5B08-43B3-BBFA-0324B7D018FC}"/>
    <cellStyle name="40% - Énfasis3 2 5 3 4 3" xfId="28166" xr:uid="{35773445-AD82-43CB-8332-0CDD86827501}"/>
    <cellStyle name="40% - Énfasis3 2 5 3 5" xfId="28167" xr:uid="{A28B10ED-D7DE-430E-8461-B5513D523A34}"/>
    <cellStyle name="40% - Énfasis3 2 5 3 5 2" xfId="28168" xr:uid="{8D5E14ED-3475-4510-A850-DA876F12C9F3}"/>
    <cellStyle name="40% - Énfasis3 2 5 3 6" xfId="28169" xr:uid="{5D12F9BE-6AAA-4F07-B13E-6B8C3F46C993}"/>
    <cellStyle name="40% - Énfasis3 2 5 4" xfId="28170" xr:uid="{F493F027-A41A-4B49-9DAC-E7B0E2E70BAE}"/>
    <cellStyle name="40% - Énfasis3 2 5 4 2" xfId="28171" xr:uid="{F289398A-63DC-48BE-84AB-61A0BE10F049}"/>
    <cellStyle name="40% - Énfasis3 2 5 4 2 2" xfId="28172" xr:uid="{A18FD072-75B1-49C9-B19E-19404B4B76A8}"/>
    <cellStyle name="40% - Énfasis3 2 5 4 2 2 2" xfId="28173" xr:uid="{AF54790C-BC40-4A27-A5AD-FF7FD75C3BC9}"/>
    <cellStyle name="40% - Énfasis3 2 5 4 2 2 2 2" xfId="28174" xr:uid="{1289AC29-23B3-46DD-98F5-26D6322EDFE7}"/>
    <cellStyle name="40% - Énfasis3 2 5 4 2 2 3" xfId="28175" xr:uid="{A4DF2F70-02F7-4264-B646-3E42B6FA2940}"/>
    <cellStyle name="40% - Énfasis3 2 5 4 2 3" xfId="28176" xr:uid="{88DC6C4B-1C1A-43AF-839C-A5ED233553CE}"/>
    <cellStyle name="40% - Énfasis3 2 5 4 2 3 2" xfId="28177" xr:uid="{67B1E09E-AFCA-4D7C-A166-8105B086793A}"/>
    <cellStyle name="40% - Énfasis3 2 5 4 2 4" xfId="28178" xr:uid="{C4737BD7-55C1-4B64-97E0-FFF573A03D69}"/>
    <cellStyle name="40% - Énfasis3 2 5 4 3" xfId="28179" xr:uid="{968BC991-F3C4-4CF0-B8CB-B960DE8B4698}"/>
    <cellStyle name="40% - Énfasis3 2 5 4 3 2" xfId="28180" xr:uid="{5A3B5A5D-0455-46EA-A006-715BCA653A6C}"/>
    <cellStyle name="40% - Énfasis3 2 5 4 3 2 2" xfId="28181" xr:uid="{2C3C5E55-0FC6-4EA1-83D8-5EFCE03CBE03}"/>
    <cellStyle name="40% - Énfasis3 2 5 4 3 3" xfId="28182" xr:uid="{9985B966-F462-42AF-B931-C166818FC905}"/>
    <cellStyle name="40% - Énfasis3 2 5 4 4" xfId="28183" xr:uid="{F042A779-C294-4E90-9727-4E0B103D630F}"/>
    <cellStyle name="40% - Énfasis3 2 5 4 4 2" xfId="28184" xr:uid="{5D106FEE-BFCD-4FBA-8E6D-C2B18E72B60E}"/>
    <cellStyle name="40% - Énfasis3 2 5 4 5" xfId="28185" xr:uid="{A8F56D41-08E3-4CCD-8687-426CB0A144E3}"/>
    <cellStyle name="40% - Énfasis3 2 5 5" xfId="28186" xr:uid="{D78F1F9C-4D60-4CA6-8F8C-99E129345827}"/>
    <cellStyle name="40% - Énfasis3 2 5 5 2" xfId="28187" xr:uid="{95CAF911-4065-4C6E-92E0-FB5BC9185D2B}"/>
    <cellStyle name="40% - Énfasis3 2 5 5 2 2" xfId="28188" xr:uid="{CF90F0DD-CC04-40EA-B290-07A8AF40D759}"/>
    <cellStyle name="40% - Énfasis3 2 5 5 2 2 2" xfId="28189" xr:uid="{A0EC7E85-0F93-4AA9-A06E-3A767819F30F}"/>
    <cellStyle name="40% - Énfasis3 2 5 5 2 3" xfId="28190" xr:uid="{0B14691D-D5FE-4A09-AA16-0B08B6209EE3}"/>
    <cellStyle name="40% - Énfasis3 2 5 5 3" xfId="28191" xr:uid="{DF25A3F7-3984-4CD6-8757-81360229EEC9}"/>
    <cellStyle name="40% - Énfasis3 2 5 5 3 2" xfId="28192" xr:uid="{7EE9D1FF-D61D-4904-B90D-F01BD2EA2F08}"/>
    <cellStyle name="40% - Énfasis3 2 5 5 4" xfId="28193" xr:uid="{6FADE2C2-CC54-4570-8DAA-9B42E0893E2E}"/>
    <cellStyle name="40% - Énfasis3 2 5 6" xfId="28194" xr:uid="{236BB3D7-1C3C-4F40-8827-79611D8944AA}"/>
    <cellStyle name="40% - Énfasis3 2 5 6 2" xfId="28195" xr:uid="{3E9DF638-031C-4BB5-B47C-73813428A8AB}"/>
    <cellStyle name="40% - Énfasis3 2 5 6 2 2" xfId="28196" xr:uid="{77F3A6C4-34B4-433F-AECA-F15A6E43E594}"/>
    <cellStyle name="40% - Énfasis3 2 5 6 3" xfId="28197" xr:uid="{FF2B9935-866A-4440-A847-68F3CE307813}"/>
    <cellStyle name="40% - Énfasis3 2 5 7" xfId="28198" xr:uid="{328DA7D2-B919-4581-A042-DEF54EEF5612}"/>
    <cellStyle name="40% - Énfasis3 2 5 7 2" xfId="28199" xr:uid="{7F34E9A7-57C7-404C-949B-687C3D120A41}"/>
    <cellStyle name="40% - Énfasis3 2 5 8" xfId="28200" xr:uid="{4261D040-23F7-4789-8CD5-EBD7B6F53523}"/>
    <cellStyle name="40% - Énfasis3 2 5 9" xfId="28201" xr:uid="{7FD95D32-BFD1-4875-B639-04CA02C96F91}"/>
    <cellStyle name="40% - Énfasis3 2 6" xfId="28202" xr:uid="{FCAA1AB9-940E-4700-9549-C80F1EB86C7D}"/>
    <cellStyle name="40% - Énfasis3 2 6 2" xfId="28203" xr:uid="{35750BAA-00F3-4CD7-B41E-534E2DC6BEE9}"/>
    <cellStyle name="40% - Énfasis3 2 6 2 2" xfId="28204" xr:uid="{87FC45DE-49F5-4ADE-A69A-C0F330D6C830}"/>
    <cellStyle name="40% - Énfasis3 2 6 2 2 2" xfId="28205" xr:uid="{9EC81B54-93B9-4D4E-99AF-3F36CDB10B2E}"/>
    <cellStyle name="40% - Énfasis3 2 6 2 2 2 2" xfId="28206" xr:uid="{B9C9E03C-8C9B-4D41-8DBB-8C89B065E757}"/>
    <cellStyle name="40% - Énfasis3 2 6 2 2 2 2 2" xfId="28207" xr:uid="{5B98BC85-70F2-487C-8080-68EEC897179D}"/>
    <cellStyle name="40% - Énfasis3 2 6 2 2 2 2 2 2" xfId="28208" xr:uid="{9E9E9FD0-6069-40E5-A55F-371237CEDC6A}"/>
    <cellStyle name="40% - Énfasis3 2 6 2 2 2 2 2 2 2" xfId="28209" xr:uid="{819AEB06-A6F2-4DCB-8FCF-F9633D575A55}"/>
    <cellStyle name="40% - Énfasis3 2 6 2 2 2 2 2 3" xfId="28210" xr:uid="{1AF842A2-6058-4D2D-B16C-4C48A5814470}"/>
    <cellStyle name="40% - Énfasis3 2 6 2 2 2 2 3" xfId="28211" xr:uid="{F308D214-1104-4971-9672-D33F46F1F945}"/>
    <cellStyle name="40% - Énfasis3 2 6 2 2 2 2 3 2" xfId="28212" xr:uid="{23144518-02E6-4FE4-BE91-AF764691BDC6}"/>
    <cellStyle name="40% - Énfasis3 2 6 2 2 2 2 4" xfId="28213" xr:uid="{A30B62F4-92D8-4559-899A-4777BDD6099F}"/>
    <cellStyle name="40% - Énfasis3 2 6 2 2 2 3" xfId="28214" xr:uid="{69570250-E774-4F6F-9340-FB14DAA1E331}"/>
    <cellStyle name="40% - Énfasis3 2 6 2 2 2 3 2" xfId="28215" xr:uid="{EDE27B88-B036-4761-967F-5C1F0C0132D1}"/>
    <cellStyle name="40% - Énfasis3 2 6 2 2 2 3 2 2" xfId="28216" xr:uid="{61C4961C-1BCD-40D7-A90A-33D02693FCF3}"/>
    <cellStyle name="40% - Énfasis3 2 6 2 2 2 3 3" xfId="28217" xr:uid="{97140908-34E9-41BA-A7D9-4DF29B3FC820}"/>
    <cellStyle name="40% - Énfasis3 2 6 2 2 2 4" xfId="28218" xr:uid="{FF01BE2C-514D-45D6-B352-9A3FBB47F93B}"/>
    <cellStyle name="40% - Énfasis3 2 6 2 2 2 4 2" xfId="28219" xr:uid="{C27BF7F1-E80E-4110-BF82-9015CF8257C1}"/>
    <cellStyle name="40% - Énfasis3 2 6 2 2 2 5" xfId="28220" xr:uid="{26A493C4-857D-4B13-B31B-55F1F32025B4}"/>
    <cellStyle name="40% - Énfasis3 2 6 2 2 3" xfId="28221" xr:uid="{A608092F-1257-48B1-9D90-2E2BD4FC3A28}"/>
    <cellStyle name="40% - Énfasis3 2 6 2 2 3 2" xfId="28222" xr:uid="{FD7B9D07-632A-433A-9247-27C85CACE6E4}"/>
    <cellStyle name="40% - Énfasis3 2 6 2 2 3 2 2" xfId="28223" xr:uid="{B46CBE41-3F80-4548-9380-E7259AAE0CE0}"/>
    <cellStyle name="40% - Énfasis3 2 6 2 2 3 2 2 2" xfId="28224" xr:uid="{26DACC98-165F-460B-AD32-B745A3C4C00C}"/>
    <cellStyle name="40% - Énfasis3 2 6 2 2 3 2 3" xfId="28225" xr:uid="{0CD91549-6149-4598-82F7-0BDD60BD050E}"/>
    <cellStyle name="40% - Énfasis3 2 6 2 2 3 3" xfId="28226" xr:uid="{E42EA275-8D5C-419E-AC7D-83885E79597A}"/>
    <cellStyle name="40% - Énfasis3 2 6 2 2 3 3 2" xfId="28227" xr:uid="{A6A55D5A-5890-41BF-ABE9-7265F3F23244}"/>
    <cellStyle name="40% - Énfasis3 2 6 2 2 3 4" xfId="28228" xr:uid="{68E404B0-59B2-4BEF-9E25-D8715414A283}"/>
    <cellStyle name="40% - Énfasis3 2 6 2 2 4" xfId="28229" xr:uid="{9F3E538C-1CC4-4196-AAFB-1EEBD3D7D06D}"/>
    <cellStyle name="40% - Énfasis3 2 6 2 2 4 2" xfId="28230" xr:uid="{605137D9-02DD-46F1-A8CC-7D16308A6FC8}"/>
    <cellStyle name="40% - Énfasis3 2 6 2 2 4 2 2" xfId="28231" xr:uid="{BD212447-3240-4254-93F0-35A2199CF4D5}"/>
    <cellStyle name="40% - Énfasis3 2 6 2 2 4 3" xfId="28232" xr:uid="{33300125-F6F4-44E9-B77B-6E9DE42F4EE6}"/>
    <cellStyle name="40% - Énfasis3 2 6 2 2 5" xfId="28233" xr:uid="{23572BDA-CAB3-473F-B0DC-BDA02F78109A}"/>
    <cellStyle name="40% - Énfasis3 2 6 2 2 5 2" xfId="28234" xr:uid="{C1657E9E-0BD0-40D8-ADD2-46568E0C9D38}"/>
    <cellStyle name="40% - Énfasis3 2 6 2 2 6" xfId="28235" xr:uid="{22F97472-3F1D-44F9-9BE2-504C76503CB3}"/>
    <cellStyle name="40% - Énfasis3 2 6 2 3" xfId="28236" xr:uid="{ADBAE78E-F65C-4D33-A0F2-4BA141E81F99}"/>
    <cellStyle name="40% - Énfasis3 2 6 2 3 2" xfId="28237" xr:uid="{3A371111-1534-479E-8D16-78D088E18422}"/>
    <cellStyle name="40% - Énfasis3 2 6 2 3 2 2" xfId="28238" xr:uid="{777486F5-3176-4D8B-A4C1-5D684DFB9F5A}"/>
    <cellStyle name="40% - Énfasis3 2 6 2 3 2 2 2" xfId="28239" xr:uid="{17D93FFA-9CD2-4895-AA38-C61E1318D391}"/>
    <cellStyle name="40% - Énfasis3 2 6 2 3 2 2 2 2" xfId="28240" xr:uid="{15132B98-DFC9-4841-8F85-2BCE9134E67A}"/>
    <cellStyle name="40% - Énfasis3 2 6 2 3 2 2 3" xfId="28241" xr:uid="{A2126706-CC3C-44C9-B093-294DB873B4AE}"/>
    <cellStyle name="40% - Énfasis3 2 6 2 3 2 3" xfId="28242" xr:uid="{2421CF6A-4CE5-4D74-99A9-B65110F72295}"/>
    <cellStyle name="40% - Énfasis3 2 6 2 3 2 3 2" xfId="28243" xr:uid="{2FF647E8-12A5-4FB0-BA69-CA4F7B046BB6}"/>
    <cellStyle name="40% - Énfasis3 2 6 2 3 2 4" xfId="28244" xr:uid="{6D06BDBD-40BC-46A8-9854-53C14A7EBB18}"/>
    <cellStyle name="40% - Énfasis3 2 6 2 3 3" xfId="28245" xr:uid="{C70D943E-E437-40D5-9808-1C774E4DA70A}"/>
    <cellStyle name="40% - Énfasis3 2 6 2 3 3 2" xfId="28246" xr:uid="{237C4B23-323E-4016-B8A1-D187484EEEA6}"/>
    <cellStyle name="40% - Énfasis3 2 6 2 3 3 2 2" xfId="28247" xr:uid="{66982E1D-2884-43DC-BE5B-B27F929070DF}"/>
    <cellStyle name="40% - Énfasis3 2 6 2 3 3 3" xfId="28248" xr:uid="{ECAD4AFC-D399-4DC8-9AEF-7783066FDEAF}"/>
    <cellStyle name="40% - Énfasis3 2 6 2 3 4" xfId="28249" xr:uid="{5170AF46-38A5-4DA4-8527-28952AB54629}"/>
    <cellStyle name="40% - Énfasis3 2 6 2 3 4 2" xfId="28250" xr:uid="{2FE9BB6E-D2CE-4C6F-B508-44F146E8964D}"/>
    <cellStyle name="40% - Énfasis3 2 6 2 3 5" xfId="28251" xr:uid="{6227EE09-33BA-425B-AD31-268B16917363}"/>
    <cellStyle name="40% - Énfasis3 2 6 2 4" xfId="28252" xr:uid="{6AC17025-94B7-4990-866B-261280A8BB31}"/>
    <cellStyle name="40% - Énfasis3 2 6 2 4 2" xfId="28253" xr:uid="{A253E420-7CB2-4B89-AD52-C0359B6FA603}"/>
    <cellStyle name="40% - Énfasis3 2 6 2 4 2 2" xfId="28254" xr:uid="{F4C05E73-F253-43F4-95E5-664171E9772A}"/>
    <cellStyle name="40% - Énfasis3 2 6 2 4 2 2 2" xfId="28255" xr:uid="{BA261C4F-FC0B-4860-B9E2-5172097B8853}"/>
    <cellStyle name="40% - Énfasis3 2 6 2 4 2 3" xfId="28256" xr:uid="{0E56404C-EF3A-4541-BE47-2104389C9C34}"/>
    <cellStyle name="40% - Énfasis3 2 6 2 4 3" xfId="28257" xr:uid="{96571DA4-620C-4FAA-8946-5527FF53A5A6}"/>
    <cellStyle name="40% - Énfasis3 2 6 2 4 3 2" xfId="28258" xr:uid="{EC5B9331-8B5A-4CE3-AF42-99E213E0A020}"/>
    <cellStyle name="40% - Énfasis3 2 6 2 4 4" xfId="28259" xr:uid="{F6A69C1A-6F15-4E36-B546-21A355138567}"/>
    <cellStyle name="40% - Énfasis3 2 6 2 5" xfId="28260" xr:uid="{3AB29717-BC5A-4C9A-8508-C257851BAF5C}"/>
    <cellStyle name="40% - Énfasis3 2 6 2 5 2" xfId="28261" xr:uid="{BDC90A30-463B-4791-BEF7-1201B28EEB07}"/>
    <cellStyle name="40% - Énfasis3 2 6 2 5 2 2" xfId="28262" xr:uid="{7891DC27-66F9-480A-803D-C0598C26E07E}"/>
    <cellStyle name="40% - Énfasis3 2 6 2 5 3" xfId="28263" xr:uid="{9AB7B3D9-C5C1-498B-A6D6-BBF96AF54F4F}"/>
    <cellStyle name="40% - Énfasis3 2 6 2 6" xfId="28264" xr:uid="{204FF00D-CBDC-4575-8B60-CF09B0E2F344}"/>
    <cellStyle name="40% - Énfasis3 2 6 2 6 2" xfId="28265" xr:uid="{F19D7907-E8F3-45DC-B756-9E44FC542F07}"/>
    <cellStyle name="40% - Énfasis3 2 6 2 7" xfId="28266" xr:uid="{E17A5804-EB1E-469A-8C4F-F2108B1DC9C6}"/>
    <cellStyle name="40% - Énfasis3 2 6 3" xfId="28267" xr:uid="{727D03C8-99C5-48B9-82E0-E335EA5352A1}"/>
    <cellStyle name="40% - Énfasis3 2 6 3 2" xfId="28268" xr:uid="{12AB1E06-B9FE-46AB-B367-4EE77CC3BBB6}"/>
    <cellStyle name="40% - Énfasis3 2 6 3 2 2" xfId="28269" xr:uid="{9C4275D6-3145-402F-8B84-26F73D18FBF4}"/>
    <cellStyle name="40% - Énfasis3 2 6 3 2 2 2" xfId="28270" xr:uid="{26D93CDA-583F-40D0-9C00-B0B12F5C3BA8}"/>
    <cellStyle name="40% - Énfasis3 2 6 3 2 2 2 2" xfId="28271" xr:uid="{01176ADE-D110-45FD-A95D-2784913AFEBB}"/>
    <cellStyle name="40% - Énfasis3 2 6 3 2 2 2 2 2" xfId="28272" xr:uid="{1906DE08-0A08-48F8-BD75-2DB04D2C472A}"/>
    <cellStyle name="40% - Énfasis3 2 6 3 2 2 2 3" xfId="28273" xr:uid="{D53A783E-5EF8-421D-9DFE-21C11B21666E}"/>
    <cellStyle name="40% - Énfasis3 2 6 3 2 2 3" xfId="28274" xr:uid="{6E524E65-84BA-4C73-9FD7-5ACE597043B8}"/>
    <cellStyle name="40% - Énfasis3 2 6 3 2 2 3 2" xfId="28275" xr:uid="{6ECE08D1-F6A4-472B-BF58-D66168DC6EF7}"/>
    <cellStyle name="40% - Énfasis3 2 6 3 2 2 4" xfId="28276" xr:uid="{56B9BE8F-A6D9-4A75-935B-559E87563858}"/>
    <cellStyle name="40% - Énfasis3 2 6 3 2 3" xfId="28277" xr:uid="{2F627979-8B2D-48B7-AB21-51A4FA67716E}"/>
    <cellStyle name="40% - Énfasis3 2 6 3 2 3 2" xfId="28278" xr:uid="{5B649621-6429-4404-9992-5B95B0D31668}"/>
    <cellStyle name="40% - Énfasis3 2 6 3 2 3 2 2" xfId="28279" xr:uid="{5493D811-3432-4B4A-854B-1F0F9DB2BF46}"/>
    <cellStyle name="40% - Énfasis3 2 6 3 2 3 3" xfId="28280" xr:uid="{631417D9-718E-4623-8947-EBAEAEBA902A}"/>
    <cellStyle name="40% - Énfasis3 2 6 3 2 4" xfId="28281" xr:uid="{D99C772B-BE2C-4186-992F-932DB1B66032}"/>
    <cellStyle name="40% - Énfasis3 2 6 3 2 4 2" xfId="28282" xr:uid="{3130179D-F83F-434B-AF06-B31BB4BBCCB6}"/>
    <cellStyle name="40% - Énfasis3 2 6 3 2 5" xfId="28283" xr:uid="{211CBFD9-80A6-4902-9C0F-3CE2601C83B0}"/>
    <cellStyle name="40% - Énfasis3 2 6 3 3" xfId="28284" xr:uid="{342AF1CB-F4AE-4F07-A16E-6B260CD09FD1}"/>
    <cellStyle name="40% - Énfasis3 2 6 3 3 2" xfId="28285" xr:uid="{0AE223F6-C1A7-49AD-9BA3-FBAA22E42BF3}"/>
    <cellStyle name="40% - Énfasis3 2 6 3 3 2 2" xfId="28286" xr:uid="{665F14B1-5DB7-4C1A-BCF4-0DE225DD3082}"/>
    <cellStyle name="40% - Énfasis3 2 6 3 3 2 2 2" xfId="28287" xr:uid="{8FC38E8D-6B6E-4A4E-B98A-DA1CC8F3402B}"/>
    <cellStyle name="40% - Énfasis3 2 6 3 3 2 3" xfId="28288" xr:uid="{6D8C4DB2-6F4B-48C9-9297-147B8CE367CB}"/>
    <cellStyle name="40% - Énfasis3 2 6 3 3 3" xfId="28289" xr:uid="{EBBA7174-5275-4761-898E-4B84242FCA0F}"/>
    <cellStyle name="40% - Énfasis3 2 6 3 3 3 2" xfId="28290" xr:uid="{0C7B6B38-03B5-4D87-8D90-113BFA68C3F0}"/>
    <cellStyle name="40% - Énfasis3 2 6 3 3 4" xfId="28291" xr:uid="{DD4FB3BE-BFB3-4FAD-A341-22D979DACAA8}"/>
    <cellStyle name="40% - Énfasis3 2 6 3 4" xfId="28292" xr:uid="{3B1D0D84-3917-4150-B5A8-792E3C5EF2F2}"/>
    <cellStyle name="40% - Énfasis3 2 6 3 4 2" xfId="28293" xr:uid="{5BFF7190-52CD-42B7-B69D-3B86ADE4E509}"/>
    <cellStyle name="40% - Énfasis3 2 6 3 4 2 2" xfId="28294" xr:uid="{E85C1F20-C17A-4D7F-8818-3C509439FA9F}"/>
    <cellStyle name="40% - Énfasis3 2 6 3 4 3" xfId="28295" xr:uid="{625DE3A1-4F52-438D-9FDD-BA04A9684C1F}"/>
    <cellStyle name="40% - Énfasis3 2 6 3 5" xfId="28296" xr:uid="{221D325C-AF78-49B7-9E95-FEDA303AAEA7}"/>
    <cellStyle name="40% - Énfasis3 2 6 3 5 2" xfId="28297" xr:uid="{C3D69E7C-FB9E-4693-AC8D-9F053D78ACA7}"/>
    <cellStyle name="40% - Énfasis3 2 6 3 6" xfId="28298" xr:uid="{6E094209-1E77-4DE6-BF4D-D8B22E9AC0CE}"/>
    <cellStyle name="40% - Énfasis3 2 6 4" xfId="28299" xr:uid="{F69868E4-717D-422B-866B-A7B09AF3B16B}"/>
    <cellStyle name="40% - Énfasis3 2 6 4 2" xfId="28300" xr:uid="{D14FBD27-229E-45C0-A90B-3B7F68AD8642}"/>
    <cellStyle name="40% - Énfasis3 2 6 4 2 2" xfId="28301" xr:uid="{F29A36B5-6C96-438F-BA1F-688178A0CDC6}"/>
    <cellStyle name="40% - Énfasis3 2 6 4 2 2 2" xfId="28302" xr:uid="{DAA9C941-4755-49C0-BD06-961EF91ACF59}"/>
    <cellStyle name="40% - Énfasis3 2 6 4 2 2 2 2" xfId="28303" xr:uid="{2DF5B5FA-6105-4079-8B4B-4B196886DF9A}"/>
    <cellStyle name="40% - Énfasis3 2 6 4 2 2 3" xfId="28304" xr:uid="{ED1D97A4-63F7-483F-BC4F-85474E20D934}"/>
    <cellStyle name="40% - Énfasis3 2 6 4 2 3" xfId="28305" xr:uid="{A56E93F1-0D24-44CC-8B47-740AC53FCB2D}"/>
    <cellStyle name="40% - Énfasis3 2 6 4 2 3 2" xfId="28306" xr:uid="{9F78A091-4FD7-4BD6-9D4D-0167C8FFCF95}"/>
    <cellStyle name="40% - Énfasis3 2 6 4 2 4" xfId="28307" xr:uid="{606269F9-26B3-4735-B7BF-6718EC605485}"/>
    <cellStyle name="40% - Énfasis3 2 6 4 3" xfId="28308" xr:uid="{DBC6A4B5-0A1B-4118-9856-B9B04BF107A4}"/>
    <cellStyle name="40% - Énfasis3 2 6 4 3 2" xfId="28309" xr:uid="{28E79E25-2F7D-4186-B771-C6343971D1A2}"/>
    <cellStyle name="40% - Énfasis3 2 6 4 3 2 2" xfId="28310" xr:uid="{2D389F3D-2A58-42B3-AA63-D8CC2F6428D9}"/>
    <cellStyle name="40% - Énfasis3 2 6 4 3 3" xfId="28311" xr:uid="{7FA11501-1A43-4404-8CDA-4C488A57C169}"/>
    <cellStyle name="40% - Énfasis3 2 6 4 4" xfId="28312" xr:uid="{D8E1EA31-9DB4-4089-8C11-E50F458757F3}"/>
    <cellStyle name="40% - Énfasis3 2 6 4 4 2" xfId="28313" xr:uid="{87C61B86-4526-40EE-A417-69C854B80229}"/>
    <cellStyle name="40% - Énfasis3 2 6 4 5" xfId="28314" xr:uid="{917EDFD7-5CDF-46D2-BD31-0A97C7EAF5ED}"/>
    <cellStyle name="40% - Énfasis3 2 6 5" xfId="28315" xr:uid="{F2999274-CCEB-4168-83A1-5B1FAA1063CC}"/>
    <cellStyle name="40% - Énfasis3 2 6 5 2" xfId="28316" xr:uid="{5EA83A3C-5F53-4F88-9DBE-75DA53F5B61B}"/>
    <cellStyle name="40% - Énfasis3 2 6 5 2 2" xfId="28317" xr:uid="{04E97A80-3640-49CB-AF0C-3A6A4454E276}"/>
    <cellStyle name="40% - Énfasis3 2 6 5 2 2 2" xfId="28318" xr:uid="{9E7C2C05-AB5B-419E-BA4D-CE774EBCB55F}"/>
    <cellStyle name="40% - Énfasis3 2 6 5 2 3" xfId="28319" xr:uid="{515EB297-E73F-49FA-9E5E-C5F31D0E38AD}"/>
    <cellStyle name="40% - Énfasis3 2 6 5 3" xfId="28320" xr:uid="{6171627C-5591-4954-9B36-8FC9E450EFC3}"/>
    <cellStyle name="40% - Énfasis3 2 6 5 3 2" xfId="28321" xr:uid="{5DBC2887-E7AC-4DD6-9E0A-57A31440798E}"/>
    <cellStyle name="40% - Énfasis3 2 6 5 4" xfId="28322" xr:uid="{38027936-90CD-474D-BC99-781C5F114EAA}"/>
    <cellStyle name="40% - Énfasis3 2 6 6" xfId="28323" xr:uid="{472D0600-3354-42DA-99FA-7686C64B9213}"/>
    <cellStyle name="40% - Énfasis3 2 6 6 2" xfId="28324" xr:uid="{E7A9873A-63C1-41DF-8403-5EECE5347F08}"/>
    <cellStyle name="40% - Énfasis3 2 6 6 2 2" xfId="28325" xr:uid="{06B00509-153D-406A-86C6-1777478AA1F1}"/>
    <cellStyle name="40% - Énfasis3 2 6 6 3" xfId="28326" xr:uid="{94123280-86E0-4888-9473-580D8C8D612A}"/>
    <cellStyle name="40% - Énfasis3 2 6 7" xfId="28327" xr:uid="{9D498BE1-B75E-4B10-84F9-E485DD8E36CC}"/>
    <cellStyle name="40% - Énfasis3 2 6 7 2" xfId="28328" xr:uid="{142B9F9F-6077-43FE-B1AA-85A7FDD1AD59}"/>
    <cellStyle name="40% - Énfasis3 2 6 8" xfId="28329" xr:uid="{253CAB40-688E-476E-8D58-A7AE74C7C9C0}"/>
    <cellStyle name="40% - Énfasis3 2 7" xfId="28330" xr:uid="{F4F27D92-C4EA-47F4-AB6E-FB46850FDF05}"/>
    <cellStyle name="40% - Énfasis3 2 7 2" xfId="28331" xr:uid="{21BC3DF1-240D-4C85-8D46-C4FDC450E092}"/>
    <cellStyle name="40% - Énfasis3 2 7 2 2" xfId="28332" xr:uid="{60DF7883-8D21-47FF-828F-02CA923CBDEB}"/>
    <cellStyle name="40% - Énfasis3 2 7 2 2 2" xfId="28333" xr:uid="{4A2C0D85-8B9B-47AC-96B7-0B60E7679A92}"/>
    <cellStyle name="40% - Énfasis3 2 7 2 2 2 2" xfId="28334" xr:uid="{53F0C043-9AB1-4331-90F7-BDB6E03C30B0}"/>
    <cellStyle name="40% - Énfasis3 2 7 2 2 2 2 2" xfId="28335" xr:uid="{65010E50-6175-4F84-86E9-B747803E7FE2}"/>
    <cellStyle name="40% - Énfasis3 2 7 2 2 2 2 2 2" xfId="28336" xr:uid="{B367AEDA-E177-4E8E-934E-697813AA8653}"/>
    <cellStyle name="40% - Énfasis3 2 7 2 2 2 2 2 2 2" xfId="28337" xr:uid="{190AFC04-AD78-4276-91A2-728EDCC4E364}"/>
    <cellStyle name="40% - Énfasis3 2 7 2 2 2 2 2 3" xfId="28338" xr:uid="{13D38CBE-9A52-4132-B41E-5366003B227D}"/>
    <cellStyle name="40% - Énfasis3 2 7 2 2 2 2 3" xfId="28339" xr:uid="{E11752BF-0B95-412A-84EF-9E42E7F1D0D0}"/>
    <cellStyle name="40% - Énfasis3 2 7 2 2 2 2 3 2" xfId="28340" xr:uid="{B618EBD9-99E0-43D5-8264-836DE598A1AF}"/>
    <cellStyle name="40% - Énfasis3 2 7 2 2 2 2 4" xfId="28341" xr:uid="{8C130955-E97A-4729-A0C8-9EF3956C6453}"/>
    <cellStyle name="40% - Énfasis3 2 7 2 2 2 3" xfId="28342" xr:uid="{BE6E2CAA-329C-4106-8967-68DE6B8FA3E4}"/>
    <cellStyle name="40% - Énfasis3 2 7 2 2 2 3 2" xfId="28343" xr:uid="{28FF88EB-75D5-4D66-B66A-179550DB2A27}"/>
    <cellStyle name="40% - Énfasis3 2 7 2 2 2 3 2 2" xfId="28344" xr:uid="{5EDFE345-5129-4625-9FF6-7DE8C1259CCA}"/>
    <cellStyle name="40% - Énfasis3 2 7 2 2 2 3 3" xfId="28345" xr:uid="{4F3DDD30-01D1-4B79-8590-3AEDDF4B9BC9}"/>
    <cellStyle name="40% - Énfasis3 2 7 2 2 2 4" xfId="28346" xr:uid="{02DE036A-E267-4BF9-A9AA-A78F0C4E5732}"/>
    <cellStyle name="40% - Énfasis3 2 7 2 2 2 4 2" xfId="28347" xr:uid="{6B13EBB5-1DE5-4138-9A89-49B97FD6FCBE}"/>
    <cellStyle name="40% - Énfasis3 2 7 2 2 2 5" xfId="28348" xr:uid="{69E69BF3-4AB8-4E49-AEF3-740AAE9B8E2C}"/>
    <cellStyle name="40% - Énfasis3 2 7 2 2 3" xfId="28349" xr:uid="{660A30F9-B7AC-4910-8C7A-81E4300B2495}"/>
    <cellStyle name="40% - Énfasis3 2 7 2 2 3 2" xfId="28350" xr:uid="{ACD0F004-25CF-4B6F-B7A2-E85BEC6B0EE0}"/>
    <cellStyle name="40% - Énfasis3 2 7 2 2 3 2 2" xfId="28351" xr:uid="{F9D58A7D-A75C-40E0-B391-0C3166AF84EF}"/>
    <cellStyle name="40% - Énfasis3 2 7 2 2 3 2 2 2" xfId="28352" xr:uid="{D026D200-3A2F-498F-8A4A-BE1604658F02}"/>
    <cellStyle name="40% - Énfasis3 2 7 2 2 3 2 3" xfId="28353" xr:uid="{59517457-3E3A-4A8C-A822-A0516F24742E}"/>
    <cellStyle name="40% - Énfasis3 2 7 2 2 3 3" xfId="28354" xr:uid="{10A0F336-629C-49CE-81FA-FBE80B7A254D}"/>
    <cellStyle name="40% - Énfasis3 2 7 2 2 3 3 2" xfId="28355" xr:uid="{07543EA7-2BC6-4116-A227-BEA5EF71633C}"/>
    <cellStyle name="40% - Énfasis3 2 7 2 2 3 4" xfId="28356" xr:uid="{8DFDE898-7B4B-41B1-B906-C4CA2DD72606}"/>
    <cellStyle name="40% - Énfasis3 2 7 2 2 4" xfId="28357" xr:uid="{BF7AFF01-3C8B-44E4-9D15-80CE83A38088}"/>
    <cellStyle name="40% - Énfasis3 2 7 2 2 4 2" xfId="28358" xr:uid="{DA3F4A6F-C67B-4292-BC7E-5789F03765DD}"/>
    <cellStyle name="40% - Énfasis3 2 7 2 2 4 2 2" xfId="28359" xr:uid="{166FA820-FB3E-4F0F-A8DC-5DDDA4BF5356}"/>
    <cellStyle name="40% - Énfasis3 2 7 2 2 4 3" xfId="28360" xr:uid="{8BAEAD2A-FFF2-4451-8377-065A0E24BE3C}"/>
    <cellStyle name="40% - Énfasis3 2 7 2 2 5" xfId="28361" xr:uid="{403F3BC0-9302-4586-A64A-67D0A6E35AFD}"/>
    <cellStyle name="40% - Énfasis3 2 7 2 2 5 2" xfId="28362" xr:uid="{ECAFD504-9EDD-4690-9048-86AA98F90817}"/>
    <cellStyle name="40% - Énfasis3 2 7 2 2 6" xfId="28363" xr:uid="{93D8FFA0-D37E-4DD7-A6AD-ED99DC61C599}"/>
    <cellStyle name="40% - Énfasis3 2 7 2 3" xfId="28364" xr:uid="{C36C69AA-CD74-47B8-89C6-4C395CD651A8}"/>
    <cellStyle name="40% - Énfasis3 2 7 2 3 2" xfId="28365" xr:uid="{6A8A158B-7073-4AAE-84A4-A374544479B3}"/>
    <cellStyle name="40% - Énfasis3 2 7 2 3 2 2" xfId="28366" xr:uid="{F6EDE61F-6FBD-4F0A-9B13-80A2013049C1}"/>
    <cellStyle name="40% - Énfasis3 2 7 2 3 2 2 2" xfId="28367" xr:uid="{C40FE060-B4BB-4890-9F95-A59935F5A82D}"/>
    <cellStyle name="40% - Énfasis3 2 7 2 3 2 2 2 2" xfId="28368" xr:uid="{F91BC969-5962-4BBD-A537-84387D015481}"/>
    <cellStyle name="40% - Énfasis3 2 7 2 3 2 2 3" xfId="28369" xr:uid="{1CA172B7-0AFD-4DFF-B488-98A04EBDF999}"/>
    <cellStyle name="40% - Énfasis3 2 7 2 3 2 3" xfId="28370" xr:uid="{6B11297A-7032-4043-9099-897BDF2DAB49}"/>
    <cellStyle name="40% - Énfasis3 2 7 2 3 2 3 2" xfId="28371" xr:uid="{B3845943-DD15-466C-8BF2-4D833FB6D219}"/>
    <cellStyle name="40% - Énfasis3 2 7 2 3 2 4" xfId="28372" xr:uid="{20B1E325-39A4-4861-BAA5-5598CB90979F}"/>
    <cellStyle name="40% - Énfasis3 2 7 2 3 3" xfId="28373" xr:uid="{506F74B7-BD1F-49F3-BD95-FDBA5999BA64}"/>
    <cellStyle name="40% - Énfasis3 2 7 2 3 3 2" xfId="28374" xr:uid="{7ECD2B4F-8FDE-4BD6-BD34-1656F735434C}"/>
    <cellStyle name="40% - Énfasis3 2 7 2 3 3 2 2" xfId="28375" xr:uid="{036977F1-313B-4C58-9EED-E7DEBA83BD44}"/>
    <cellStyle name="40% - Énfasis3 2 7 2 3 3 3" xfId="28376" xr:uid="{54EA6AB7-2775-492F-9876-8FDD42B08056}"/>
    <cellStyle name="40% - Énfasis3 2 7 2 3 4" xfId="28377" xr:uid="{40E5DED4-7BAA-4833-9644-03E86AB505F0}"/>
    <cellStyle name="40% - Énfasis3 2 7 2 3 4 2" xfId="28378" xr:uid="{71C0F243-5023-4A90-BA1D-47FBAEF7E626}"/>
    <cellStyle name="40% - Énfasis3 2 7 2 3 5" xfId="28379" xr:uid="{0362960C-308D-4F25-9E0D-169E4C6B6263}"/>
    <cellStyle name="40% - Énfasis3 2 7 2 4" xfId="28380" xr:uid="{F7673D45-AEDB-4FF3-8FE9-18762E71FCE4}"/>
    <cellStyle name="40% - Énfasis3 2 7 2 4 2" xfId="28381" xr:uid="{4854F731-4780-4CC8-B7C0-1AA75FAC3206}"/>
    <cellStyle name="40% - Énfasis3 2 7 2 4 2 2" xfId="28382" xr:uid="{D57F64CD-79ED-47C5-958A-7A55A0AD2074}"/>
    <cellStyle name="40% - Énfasis3 2 7 2 4 2 2 2" xfId="28383" xr:uid="{40062F04-8FF0-4DA7-9462-134D4BBE325B}"/>
    <cellStyle name="40% - Énfasis3 2 7 2 4 2 3" xfId="28384" xr:uid="{4D2265F6-F017-49B4-AA06-C9251DE68E41}"/>
    <cellStyle name="40% - Énfasis3 2 7 2 4 3" xfId="28385" xr:uid="{11AD2C30-6F7A-407E-8C2E-5818C756F467}"/>
    <cellStyle name="40% - Énfasis3 2 7 2 4 3 2" xfId="28386" xr:uid="{032D306C-32E5-4FAD-B585-6FB6E76DD5C8}"/>
    <cellStyle name="40% - Énfasis3 2 7 2 4 4" xfId="28387" xr:uid="{A2CC2CF6-7D5D-4A9C-821E-802CF8CEA035}"/>
    <cellStyle name="40% - Énfasis3 2 7 2 5" xfId="28388" xr:uid="{23B7EDDA-360A-4C93-9BDE-38DAA44B6A3A}"/>
    <cellStyle name="40% - Énfasis3 2 7 2 5 2" xfId="28389" xr:uid="{795364FD-A545-4C83-AB74-CBB3FB087D2D}"/>
    <cellStyle name="40% - Énfasis3 2 7 2 5 2 2" xfId="28390" xr:uid="{085A68C2-5184-4493-8193-DC52085D7C10}"/>
    <cellStyle name="40% - Énfasis3 2 7 2 5 3" xfId="28391" xr:uid="{A76F663D-5AE8-421C-B261-FA9AB33F70C9}"/>
    <cellStyle name="40% - Énfasis3 2 7 2 6" xfId="28392" xr:uid="{8FE73D4B-F0AB-4657-AB59-18B709828DF9}"/>
    <cellStyle name="40% - Énfasis3 2 7 2 6 2" xfId="28393" xr:uid="{373C05A0-CA2C-4D27-BA26-7ACF283C9156}"/>
    <cellStyle name="40% - Énfasis3 2 7 2 7" xfId="28394" xr:uid="{35753209-FC14-4DCD-BDCA-2D3D6A42C064}"/>
    <cellStyle name="40% - Énfasis3 2 7 3" xfId="28395" xr:uid="{6DB8E33D-D35B-4A93-9236-5720C0F5DA83}"/>
    <cellStyle name="40% - Énfasis3 2 7 3 2" xfId="28396" xr:uid="{0362B236-8F90-4E96-9CD6-4D24377112F0}"/>
    <cellStyle name="40% - Énfasis3 2 7 3 2 2" xfId="28397" xr:uid="{936E9304-C98A-4EEB-BD4F-3DD932D39425}"/>
    <cellStyle name="40% - Énfasis3 2 7 3 2 2 2" xfId="28398" xr:uid="{67B96C0E-4437-4D82-AEF4-D4BD9E6A4EA1}"/>
    <cellStyle name="40% - Énfasis3 2 7 3 2 2 2 2" xfId="28399" xr:uid="{40083A2F-18DB-4F8F-8AF1-B44F29AA6753}"/>
    <cellStyle name="40% - Énfasis3 2 7 3 2 2 2 2 2" xfId="28400" xr:uid="{08B45D50-7CE4-4795-A8FE-EF815DA48F14}"/>
    <cellStyle name="40% - Énfasis3 2 7 3 2 2 2 3" xfId="28401" xr:uid="{85AAE76B-B42A-4205-A174-7099728E52D6}"/>
    <cellStyle name="40% - Énfasis3 2 7 3 2 2 3" xfId="28402" xr:uid="{11E2FB66-6530-4F84-8280-772FD958B455}"/>
    <cellStyle name="40% - Énfasis3 2 7 3 2 2 3 2" xfId="28403" xr:uid="{2896046C-8F56-4971-B5EE-F3FF31C31467}"/>
    <cellStyle name="40% - Énfasis3 2 7 3 2 2 4" xfId="28404" xr:uid="{AA949A23-13A2-4E8C-AF14-E72D30913592}"/>
    <cellStyle name="40% - Énfasis3 2 7 3 2 3" xfId="28405" xr:uid="{644D39B5-F2D4-479F-9F19-B68F8EE0D188}"/>
    <cellStyle name="40% - Énfasis3 2 7 3 2 3 2" xfId="28406" xr:uid="{0C838D7C-12D7-414B-9D52-53638DFF4A9D}"/>
    <cellStyle name="40% - Énfasis3 2 7 3 2 3 2 2" xfId="28407" xr:uid="{644C0428-84D6-4750-9260-371280D006FA}"/>
    <cellStyle name="40% - Énfasis3 2 7 3 2 3 3" xfId="28408" xr:uid="{E869DDFD-CCD3-4EE1-8270-9158936CB935}"/>
    <cellStyle name="40% - Énfasis3 2 7 3 2 4" xfId="28409" xr:uid="{07755650-25BE-4E44-8E0C-03AFBB95F3B8}"/>
    <cellStyle name="40% - Énfasis3 2 7 3 2 4 2" xfId="28410" xr:uid="{DC4D1CCB-B1CB-43E0-87E1-5B6A0097E7E3}"/>
    <cellStyle name="40% - Énfasis3 2 7 3 2 5" xfId="28411" xr:uid="{92CD145E-B57B-42B1-9202-F268C2BDAD23}"/>
    <cellStyle name="40% - Énfasis3 2 7 3 3" xfId="28412" xr:uid="{94987501-8250-44B0-9530-2143F5FEDB21}"/>
    <cellStyle name="40% - Énfasis3 2 7 3 3 2" xfId="28413" xr:uid="{8D3122C0-025A-41F2-92DD-DF452238A707}"/>
    <cellStyle name="40% - Énfasis3 2 7 3 3 2 2" xfId="28414" xr:uid="{4309E00B-A0A8-4179-8F07-CECC9A087E86}"/>
    <cellStyle name="40% - Énfasis3 2 7 3 3 2 2 2" xfId="28415" xr:uid="{7F762289-F807-42A7-9BD1-01D44F8FDE45}"/>
    <cellStyle name="40% - Énfasis3 2 7 3 3 2 3" xfId="28416" xr:uid="{F9D5C6F8-5ED9-4069-AC62-42FDB111746E}"/>
    <cellStyle name="40% - Énfasis3 2 7 3 3 3" xfId="28417" xr:uid="{DAB4071F-EE16-4FC7-8198-028F3EBF9CB7}"/>
    <cellStyle name="40% - Énfasis3 2 7 3 3 3 2" xfId="28418" xr:uid="{0C4E4119-AED9-4805-BFD5-19899BE55B11}"/>
    <cellStyle name="40% - Énfasis3 2 7 3 3 4" xfId="28419" xr:uid="{B8249980-A93F-4D82-A1C5-516F902E0A9B}"/>
    <cellStyle name="40% - Énfasis3 2 7 3 4" xfId="28420" xr:uid="{34652AFC-0088-4FA1-AE62-C377C73811EF}"/>
    <cellStyle name="40% - Énfasis3 2 7 3 4 2" xfId="28421" xr:uid="{6F008F62-57C6-482E-A5BD-26928FA49485}"/>
    <cellStyle name="40% - Énfasis3 2 7 3 4 2 2" xfId="28422" xr:uid="{C044748D-9B55-4EB5-8FDE-632202BE1774}"/>
    <cellStyle name="40% - Énfasis3 2 7 3 4 3" xfId="28423" xr:uid="{E2CAE56C-74E5-4DF8-BBE4-FE9955B2BE1D}"/>
    <cellStyle name="40% - Énfasis3 2 7 3 5" xfId="28424" xr:uid="{F3B20FDA-7471-4B25-8ED9-0DE9FA33AB0D}"/>
    <cellStyle name="40% - Énfasis3 2 7 3 5 2" xfId="28425" xr:uid="{6555C397-126D-438A-A751-BBDD2E85FD7A}"/>
    <cellStyle name="40% - Énfasis3 2 7 3 6" xfId="28426" xr:uid="{EF7E6F3E-C270-4E91-B485-6416D9C32F1F}"/>
    <cellStyle name="40% - Énfasis3 2 7 4" xfId="28427" xr:uid="{167FB317-FAC7-40BA-BB3F-86125A4F1789}"/>
    <cellStyle name="40% - Énfasis3 2 7 4 2" xfId="28428" xr:uid="{2AFAAA32-2C57-4736-A42B-0D6A2710180B}"/>
    <cellStyle name="40% - Énfasis3 2 7 4 2 2" xfId="28429" xr:uid="{7CAD10D3-13E8-4F5D-BF0E-E99722EEC01F}"/>
    <cellStyle name="40% - Énfasis3 2 7 4 2 2 2" xfId="28430" xr:uid="{2052DE5E-6E5A-4227-8A04-A07F71061AA9}"/>
    <cellStyle name="40% - Énfasis3 2 7 4 2 2 2 2" xfId="28431" xr:uid="{ABA6EE81-E3B5-4DAF-AF4D-A3A4D1E30446}"/>
    <cellStyle name="40% - Énfasis3 2 7 4 2 2 3" xfId="28432" xr:uid="{E2412AED-155D-415A-846E-C7DD0230F678}"/>
    <cellStyle name="40% - Énfasis3 2 7 4 2 3" xfId="28433" xr:uid="{70BCDFA3-58E6-47A7-A40E-A338E8D250C8}"/>
    <cellStyle name="40% - Énfasis3 2 7 4 2 3 2" xfId="28434" xr:uid="{20FCD126-92F8-4C36-BF3E-B231BF8C6790}"/>
    <cellStyle name="40% - Énfasis3 2 7 4 2 4" xfId="28435" xr:uid="{FDA50DD4-7312-4577-B9D7-B71FF3DA4C38}"/>
    <cellStyle name="40% - Énfasis3 2 7 4 3" xfId="28436" xr:uid="{1955B5F5-DB75-455C-87FA-413A2C54BB87}"/>
    <cellStyle name="40% - Énfasis3 2 7 4 3 2" xfId="28437" xr:uid="{6C2ADB6C-3744-4FC6-806F-0A8815F30F2A}"/>
    <cellStyle name="40% - Énfasis3 2 7 4 3 2 2" xfId="28438" xr:uid="{D6E52035-CD69-4F1B-837A-54FB6988F436}"/>
    <cellStyle name="40% - Énfasis3 2 7 4 3 3" xfId="28439" xr:uid="{4980AC74-E810-4228-83F7-EB4EB529E27E}"/>
    <cellStyle name="40% - Énfasis3 2 7 4 4" xfId="28440" xr:uid="{DF5D3FB7-E964-425E-ACB3-F149D58BD168}"/>
    <cellStyle name="40% - Énfasis3 2 7 4 4 2" xfId="28441" xr:uid="{2B972B82-8BE7-4ACB-BA99-511AB9A87E20}"/>
    <cellStyle name="40% - Énfasis3 2 7 4 5" xfId="28442" xr:uid="{2B65F011-E59E-444D-900D-660516895AEC}"/>
    <cellStyle name="40% - Énfasis3 2 7 5" xfId="28443" xr:uid="{661BC3EE-448E-4128-AD73-1B37E8C615D4}"/>
    <cellStyle name="40% - Énfasis3 2 7 5 2" xfId="28444" xr:uid="{FD94F0F1-350C-41B0-BE77-A61904BD928F}"/>
    <cellStyle name="40% - Énfasis3 2 7 5 2 2" xfId="28445" xr:uid="{E12C4616-B60F-434B-ABA0-DB49AC526914}"/>
    <cellStyle name="40% - Énfasis3 2 7 5 2 2 2" xfId="28446" xr:uid="{FCC3AC1C-606A-4679-9694-4FAF32D8678A}"/>
    <cellStyle name="40% - Énfasis3 2 7 5 2 3" xfId="28447" xr:uid="{2D37F18E-01A2-4F12-8409-16AA28452B32}"/>
    <cellStyle name="40% - Énfasis3 2 7 5 3" xfId="28448" xr:uid="{251E49C4-BA43-4D29-9508-72DD6A27E2E4}"/>
    <cellStyle name="40% - Énfasis3 2 7 5 3 2" xfId="28449" xr:uid="{EAA2F871-FBD3-4FBC-A675-C5DF42B517F5}"/>
    <cellStyle name="40% - Énfasis3 2 7 5 4" xfId="28450" xr:uid="{ED2813D5-B178-4F16-9F47-2EAED2CF862C}"/>
    <cellStyle name="40% - Énfasis3 2 7 6" xfId="28451" xr:uid="{DB523F9E-10DA-40F7-9E8F-84FE99FCD7B0}"/>
    <cellStyle name="40% - Énfasis3 2 7 6 2" xfId="28452" xr:uid="{4D87C73D-AE83-4627-9D53-A3E8D2E013C9}"/>
    <cellStyle name="40% - Énfasis3 2 7 6 2 2" xfId="28453" xr:uid="{1F851FED-6F43-420B-AA75-622A47744334}"/>
    <cellStyle name="40% - Énfasis3 2 7 6 3" xfId="28454" xr:uid="{9C5698C5-CCF7-4FF8-98C8-CA6269C633B6}"/>
    <cellStyle name="40% - Énfasis3 2 7 7" xfId="28455" xr:uid="{7725D17E-CD67-41D5-B7C2-73FE7224E902}"/>
    <cellStyle name="40% - Énfasis3 2 7 7 2" xfId="28456" xr:uid="{04D6A3D2-180D-404B-9FE2-0332EEAED818}"/>
    <cellStyle name="40% - Énfasis3 2 7 8" xfId="28457" xr:uid="{E807A497-1182-48DC-963A-55B2699673E0}"/>
    <cellStyle name="40% - Énfasis3 2 8" xfId="28458" xr:uid="{B8D63555-B3D0-4800-B53B-D39208807036}"/>
    <cellStyle name="40% - Énfasis3 2 8 2" xfId="28459" xr:uid="{EDADF4E2-0FEF-4BE3-843F-7B662063F231}"/>
    <cellStyle name="40% - Énfasis3 2 8 2 2" xfId="28460" xr:uid="{1C12F9C8-67DB-423B-81D5-BDD528E8D64E}"/>
    <cellStyle name="40% - Énfasis3 2 8 2 2 2" xfId="28461" xr:uid="{A15D6F94-E1FB-431E-AB09-4626AA3C4A8B}"/>
    <cellStyle name="40% - Énfasis3 2 8 2 2 2 2" xfId="28462" xr:uid="{B00CA389-4516-475D-9356-B047718FDF86}"/>
    <cellStyle name="40% - Énfasis3 2 8 2 2 2 2 2" xfId="28463" xr:uid="{22B3FE7D-0B60-4654-B2F1-61A27A95CE38}"/>
    <cellStyle name="40% - Énfasis3 2 8 2 2 2 2 2 2" xfId="28464" xr:uid="{8D361627-D4A9-41A4-BC52-5440B7352A74}"/>
    <cellStyle name="40% - Énfasis3 2 8 2 2 2 2 2 2 2" xfId="28465" xr:uid="{3CDB87D8-6DB6-4572-B0E6-2997DEE492FD}"/>
    <cellStyle name="40% - Énfasis3 2 8 2 2 2 2 2 3" xfId="28466" xr:uid="{DFE060CF-8BD8-4C86-B847-FADD41A43D77}"/>
    <cellStyle name="40% - Énfasis3 2 8 2 2 2 2 3" xfId="28467" xr:uid="{D764A2A7-7DC8-41EF-BB32-03846BFEB226}"/>
    <cellStyle name="40% - Énfasis3 2 8 2 2 2 2 3 2" xfId="28468" xr:uid="{75C14F21-D400-4556-9C1A-33B9F8D4E7F9}"/>
    <cellStyle name="40% - Énfasis3 2 8 2 2 2 2 4" xfId="28469" xr:uid="{B2081351-9858-4767-A959-C78C2C5DF3CE}"/>
    <cellStyle name="40% - Énfasis3 2 8 2 2 2 3" xfId="28470" xr:uid="{A98F8433-CB36-4C4D-B512-C1A8BF22600A}"/>
    <cellStyle name="40% - Énfasis3 2 8 2 2 2 3 2" xfId="28471" xr:uid="{ED06BE9E-7087-427E-A063-6307C4DD8F2B}"/>
    <cellStyle name="40% - Énfasis3 2 8 2 2 2 3 2 2" xfId="28472" xr:uid="{C4DF531A-6D16-4B87-9F0B-4517F85C476C}"/>
    <cellStyle name="40% - Énfasis3 2 8 2 2 2 3 3" xfId="28473" xr:uid="{C8E8B4A8-0252-42F2-95EE-51BB541FC19C}"/>
    <cellStyle name="40% - Énfasis3 2 8 2 2 2 4" xfId="28474" xr:uid="{0A52B1C0-C23D-4E45-853F-52B35C9D54C6}"/>
    <cellStyle name="40% - Énfasis3 2 8 2 2 2 4 2" xfId="28475" xr:uid="{D63B800B-8F54-4FC1-9DBC-E364313E137D}"/>
    <cellStyle name="40% - Énfasis3 2 8 2 2 2 5" xfId="28476" xr:uid="{43D5AD78-D576-4AA4-AA99-43D378FF91A0}"/>
    <cellStyle name="40% - Énfasis3 2 8 2 2 3" xfId="28477" xr:uid="{B716D5C2-257C-4E0C-8BBE-93A7727A55D0}"/>
    <cellStyle name="40% - Énfasis3 2 8 2 2 3 2" xfId="28478" xr:uid="{0727FFF8-CF3A-40B9-8BB3-21371DEB6F84}"/>
    <cellStyle name="40% - Énfasis3 2 8 2 2 3 2 2" xfId="28479" xr:uid="{CFB73CC5-00FB-4011-9B89-0977CCDF422B}"/>
    <cellStyle name="40% - Énfasis3 2 8 2 2 3 2 2 2" xfId="28480" xr:uid="{5EFE273F-C24D-4444-A443-216488096BB7}"/>
    <cellStyle name="40% - Énfasis3 2 8 2 2 3 2 3" xfId="28481" xr:uid="{E88013A0-04E0-45E8-BEE5-4C156FE707DA}"/>
    <cellStyle name="40% - Énfasis3 2 8 2 2 3 3" xfId="28482" xr:uid="{B654496C-21F8-4418-80D1-D55D1279B38A}"/>
    <cellStyle name="40% - Énfasis3 2 8 2 2 3 3 2" xfId="28483" xr:uid="{422CCA7E-E88D-4356-8D7D-8177C20105F8}"/>
    <cellStyle name="40% - Énfasis3 2 8 2 2 3 4" xfId="28484" xr:uid="{95EC1E52-EAA0-48D8-8FDB-EEDC3E6A8B9D}"/>
    <cellStyle name="40% - Énfasis3 2 8 2 2 4" xfId="28485" xr:uid="{E5B27293-7DE3-40B7-AEF6-122E100DDD18}"/>
    <cellStyle name="40% - Énfasis3 2 8 2 2 4 2" xfId="28486" xr:uid="{4E8120BC-DFC4-4CC1-8F61-016D0BE93FA3}"/>
    <cellStyle name="40% - Énfasis3 2 8 2 2 4 2 2" xfId="28487" xr:uid="{9DFFBFBC-3B34-4DF1-95C3-7616CF86C22B}"/>
    <cellStyle name="40% - Énfasis3 2 8 2 2 4 3" xfId="28488" xr:uid="{212DEDB4-556B-46B6-8292-E070F781823C}"/>
    <cellStyle name="40% - Énfasis3 2 8 2 2 5" xfId="28489" xr:uid="{A6A12A3B-0C2A-4C6A-A00B-DA693878CCA8}"/>
    <cellStyle name="40% - Énfasis3 2 8 2 2 5 2" xfId="28490" xr:uid="{89F0E3F9-3330-423E-A026-AE1F8C2E3124}"/>
    <cellStyle name="40% - Énfasis3 2 8 2 2 6" xfId="28491" xr:uid="{1752C6E6-F713-4A9C-BB68-E4B93B529A1F}"/>
    <cellStyle name="40% - Énfasis3 2 8 2 3" xfId="28492" xr:uid="{44215A76-54E5-4781-B6E6-76D06D875E75}"/>
    <cellStyle name="40% - Énfasis3 2 8 2 3 2" xfId="28493" xr:uid="{80F0AA7E-C07A-4468-8AD3-4801BAC3B95A}"/>
    <cellStyle name="40% - Énfasis3 2 8 2 3 2 2" xfId="28494" xr:uid="{18150959-6CFE-46C8-8806-090AC4369C02}"/>
    <cellStyle name="40% - Énfasis3 2 8 2 3 2 2 2" xfId="28495" xr:uid="{95C3947C-5937-4197-8E1F-37682ACC44C4}"/>
    <cellStyle name="40% - Énfasis3 2 8 2 3 2 2 2 2" xfId="28496" xr:uid="{DEFA18F2-06B3-4EB0-85FC-0AB581229CCD}"/>
    <cellStyle name="40% - Énfasis3 2 8 2 3 2 2 3" xfId="28497" xr:uid="{F9360583-6D4D-44B0-9FF4-3F0B199C6D4B}"/>
    <cellStyle name="40% - Énfasis3 2 8 2 3 2 3" xfId="28498" xr:uid="{B0B0BDB2-C725-434E-882D-C92253FDD8F9}"/>
    <cellStyle name="40% - Énfasis3 2 8 2 3 2 3 2" xfId="28499" xr:uid="{95E2E43B-0150-4C75-A9A1-A15808CB66A6}"/>
    <cellStyle name="40% - Énfasis3 2 8 2 3 2 4" xfId="28500" xr:uid="{5D1585E9-04E5-424E-B4BA-E533B134CB30}"/>
    <cellStyle name="40% - Énfasis3 2 8 2 3 3" xfId="28501" xr:uid="{9E621D29-BD9E-4164-8973-967738E6A5E1}"/>
    <cellStyle name="40% - Énfasis3 2 8 2 3 3 2" xfId="28502" xr:uid="{A8D23D7B-4B1A-4C81-94AC-83DDA40D7A34}"/>
    <cellStyle name="40% - Énfasis3 2 8 2 3 3 2 2" xfId="28503" xr:uid="{88E4E24F-7654-4A5A-95EA-20663B2A30E6}"/>
    <cellStyle name="40% - Énfasis3 2 8 2 3 3 3" xfId="28504" xr:uid="{A431A666-3110-46A2-917B-9CC8BA01CB08}"/>
    <cellStyle name="40% - Énfasis3 2 8 2 3 4" xfId="28505" xr:uid="{37D5D4CF-6D62-417F-9CC6-16D629A7B4E8}"/>
    <cellStyle name="40% - Énfasis3 2 8 2 3 4 2" xfId="28506" xr:uid="{B189CE8F-EF66-42B1-B5ED-CBE4384CB524}"/>
    <cellStyle name="40% - Énfasis3 2 8 2 3 5" xfId="28507" xr:uid="{6B835600-8138-4574-AAAA-2C3435446112}"/>
    <cellStyle name="40% - Énfasis3 2 8 2 4" xfId="28508" xr:uid="{84810C3C-4D6B-4445-9627-D65E9E35F0D3}"/>
    <cellStyle name="40% - Énfasis3 2 8 2 4 2" xfId="28509" xr:uid="{FAE46AE6-6D58-4342-979B-8742EAD58F84}"/>
    <cellStyle name="40% - Énfasis3 2 8 2 4 2 2" xfId="28510" xr:uid="{B4BCDBAB-0164-4D15-9C40-BE2AC15DE3FD}"/>
    <cellStyle name="40% - Énfasis3 2 8 2 4 2 2 2" xfId="28511" xr:uid="{6C0C0161-DBBF-42DB-BEB7-74DD2C0B4082}"/>
    <cellStyle name="40% - Énfasis3 2 8 2 4 2 3" xfId="28512" xr:uid="{9DF7E958-2613-4405-867E-AE283A84F946}"/>
    <cellStyle name="40% - Énfasis3 2 8 2 4 3" xfId="28513" xr:uid="{E7C37A41-8290-41B5-A61E-B16D2D113A63}"/>
    <cellStyle name="40% - Énfasis3 2 8 2 4 3 2" xfId="28514" xr:uid="{CD482017-649F-47A8-8B3D-48DD4A75C15C}"/>
    <cellStyle name="40% - Énfasis3 2 8 2 4 4" xfId="28515" xr:uid="{BBF84BE4-2C7B-4512-BFDE-B7C37BE20A0E}"/>
    <cellStyle name="40% - Énfasis3 2 8 2 5" xfId="28516" xr:uid="{9B43A7A1-D16A-4FCD-8151-99A6C28A000C}"/>
    <cellStyle name="40% - Énfasis3 2 8 2 5 2" xfId="28517" xr:uid="{7583FDD0-F313-48D4-BBF8-CC9162F66610}"/>
    <cellStyle name="40% - Énfasis3 2 8 2 5 2 2" xfId="28518" xr:uid="{C8817113-DF65-4A4D-9661-98D1EF9F4989}"/>
    <cellStyle name="40% - Énfasis3 2 8 2 5 3" xfId="28519" xr:uid="{C67EE813-25EC-44BE-8527-D10365A8CEAE}"/>
    <cellStyle name="40% - Énfasis3 2 8 2 6" xfId="28520" xr:uid="{B26F4AA1-FD69-47D2-B77B-334E941217F6}"/>
    <cellStyle name="40% - Énfasis3 2 8 2 6 2" xfId="28521" xr:uid="{10701A84-F12D-452F-9A3A-8D97C9DB5C30}"/>
    <cellStyle name="40% - Énfasis3 2 8 2 7" xfId="28522" xr:uid="{755C02BF-4EED-472B-8E25-4C9A67835F4C}"/>
    <cellStyle name="40% - Énfasis3 2 8 3" xfId="28523" xr:uid="{580C8E28-A181-40FF-AA34-5FF708B437FB}"/>
    <cellStyle name="40% - Énfasis3 2 8 3 2" xfId="28524" xr:uid="{9085BD03-019B-4AAC-B222-5B154AB6C730}"/>
    <cellStyle name="40% - Énfasis3 2 8 3 2 2" xfId="28525" xr:uid="{6D3DA3C7-D55D-4A4C-B129-86B89DE92D88}"/>
    <cellStyle name="40% - Énfasis3 2 8 3 2 2 2" xfId="28526" xr:uid="{886CC0D2-9057-4433-B4B9-C83847010020}"/>
    <cellStyle name="40% - Énfasis3 2 8 3 2 2 2 2" xfId="28527" xr:uid="{EBDDBE4C-E53D-4576-A16B-518DF387F6F3}"/>
    <cellStyle name="40% - Énfasis3 2 8 3 2 2 2 2 2" xfId="28528" xr:uid="{26BE23BF-73A8-4114-8AEB-F575EA26196A}"/>
    <cellStyle name="40% - Énfasis3 2 8 3 2 2 2 3" xfId="28529" xr:uid="{87A476C1-5190-4118-970B-6CF050D7681E}"/>
    <cellStyle name="40% - Énfasis3 2 8 3 2 2 3" xfId="28530" xr:uid="{A94C19E7-199B-46E1-BBAE-7FB18674A287}"/>
    <cellStyle name="40% - Énfasis3 2 8 3 2 2 3 2" xfId="28531" xr:uid="{53C513F0-1C79-490D-AF73-EB1F36850877}"/>
    <cellStyle name="40% - Énfasis3 2 8 3 2 2 4" xfId="28532" xr:uid="{BF7994C0-E54A-45FF-B5B1-ACDCDCAE4589}"/>
    <cellStyle name="40% - Énfasis3 2 8 3 2 3" xfId="28533" xr:uid="{A38D2933-C180-4C59-B0A1-CF20DB9053F9}"/>
    <cellStyle name="40% - Énfasis3 2 8 3 2 3 2" xfId="28534" xr:uid="{5E164340-392C-4C4C-80C3-4F71589B5307}"/>
    <cellStyle name="40% - Énfasis3 2 8 3 2 3 2 2" xfId="28535" xr:uid="{4293CF66-BB06-4581-BFCC-CF9F0E223B5A}"/>
    <cellStyle name="40% - Énfasis3 2 8 3 2 3 3" xfId="28536" xr:uid="{5A593E4F-E58B-4D16-BB21-60893B5EBBC9}"/>
    <cellStyle name="40% - Énfasis3 2 8 3 2 4" xfId="28537" xr:uid="{61C2BF47-6B8E-42CE-81D7-B798F3AB87E1}"/>
    <cellStyle name="40% - Énfasis3 2 8 3 2 4 2" xfId="28538" xr:uid="{F892188B-2824-4FEA-A540-1E37978C002B}"/>
    <cellStyle name="40% - Énfasis3 2 8 3 2 5" xfId="28539" xr:uid="{D6B8B922-49B3-4E9A-A85B-4370F769C8AA}"/>
    <cellStyle name="40% - Énfasis3 2 8 3 3" xfId="28540" xr:uid="{6FE0DD69-C907-4068-AEFB-900610620653}"/>
    <cellStyle name="40% - Énfasis3 2 8 3 3 2" xfId="28541" xr:uid="{C8C09ADE-FA8A-457F-AB4E-728F5AB63BB0}"/>
    <cellStyle name="40% - Énfasis3 2 8 3 3 2 2" xfId="28542" xr:uid="{7B7F4ABA-ACF7-4EE3-8446-A24022B0D69C}"/>
    <cellStyle name="40% - Énfasis3 2 8 3 3 2 2 2" xfId="28543" xr:uid="{8B3C66FD-0874-419A-9488-2C34B324619A}"/>
    <cellStyle name="40% - Énfasis3 2 8 3 3 2 3" xfId="28544" xr:uid="{2FE4F557-1323-486E-A065-38290C77BD38}"/>
    <cellStyle name="40% - Énfasis3 2 8 3 3 3" xfId="28545" xr:uid="{790108B5-5BEC-4D60-8CDF-E356C244A749}"/>
    <cellStyle name="40% - Énfasis3 2 8 3 3 3 2" xfId="28546" xr:uid="{668F25C3-CD22-4C1F-9084-36D38568CF03}"/>
    <cellStyle name="40% - Énfasis3 2 8 3 3 4" xfId="28547" xr:uid="{A8287C63-906E-4FDA-BCD9-3AD4E5F4B491}"/>
    <cellStyle name="40% - Énfasis3 2 8 3 4" xfId="28548" xr:uid="{B167685D-3506-4B92-BE94-6160D950F996}"/>
    <cellStyle name="40% - Énfasis3 2 8 3 4 2" xfId="28549" xr:uid="{D2809F4D-C5C3-4EE6-A66B-FFFD5F2CAEB5}"/>
    <cellStyle name="40% - Énfasis3 2 8 3 4 2 2" xfId="28550" xr:uid="{E11388F2-A289-4AC6-A3A0-843EBA201CCC}"/>
    <cellStyle name="40% - Énfasis3 2 8 3 4 3" xfId="28551" xr:uid="{D1FB1469-6609-4110-956A-65391F3FDB5A}"/>
    <cellStyle name="40% - Énfasis3 2 8 3 5" xfId="28552" xr:uid="{31EE52DC-5FEE-408B-8B89-78311ED69E6C}"/>
    <cellStyle name="40% - Énfasis3 2 8 3 5 2" xfId="28553" xr:uid="{69C21BA3-6D75-4F8C-8501-74A347E8806E}"/>
    <cellStyle name="40% - Énfasis3 2 8 3 6" xfId="28554" xr:uid="{D4CD7E7E-3CF9-4D00-ABBF-AE7223569A43}"/>
    <cellStyle name="40% - Énfasis3 2 8 4" xfId="28555" xr:uid="{5BF92B6B-4EE7-4F81-9F5F-663836D00C89}"/>
    <cellStyle name="40% - Énfasis3 2 8 4 2" xfId="28556" xr:uid="{18D85CAD-BBEC-40A2-A6EA-DA86B0077937}"/>
    <cellStyle name="40% - Énfasis3 2 8 4 2 2" xfId="28557" xr:uid="{99B0A7A7-C9F1-4253-AC07-D440BE742BCE}"/>
    <cellStyle name="40% - Énfasis3 2 8 4 2 2 2" xfId="28558" xr:uid="{5FAC9264-A9E2-48A8-BF93-A5FB8D7092E6}"/>
    <cellStyle name="40% - Énfasis3 2 8 4 2 2 2 2" xfId="28559" xr:uid="{5F50B10B-9586-4E7D-955F-9AED960FAD0E}"/>
    <cellStyle name="40% - Énfasis3 2 8 4 2 2 3" xfId="28560" xr:uid="{96403CCA-1100-475A-A222-EDC2A38C6207}"/>
    <cellStyle name="40% - Énfasis3 2 8 4 2 3" xfId="28561" xr:uid="{60D1A4EF-92F3-47D8-ABC0-716953E3300F}"/>
    <cellStyle name="40% - Énfasis3 2 8 4 2 3 2" xfId="28562" xr:uid="{2578E29E-46CC-4378-886D-929FAC00B196}"/>
    <cellStyle name="40% - Énfasis3 2 8 4 2 4" xfId="28563" xr:uid="{A46936CC-5201-47BA-B6FF-8F294E8AEDEE}"/>
    <cellStyle name="40% - Énfasis3 2 8 4 3" xfId="28564" xr:uid="{D90FC590-CCAC-4D1E-9A7F-1D753F1F8F56}"/>
    <cellStyle name="40% - Énfasis3 2 8 4 3 2" xfId="28565" xr:uid="{D448A835-3080-46A5-AA4C-79CC62553705}"/>
    <cellStyle name="40% - Énfasis3 2 8 4 3 2 2" xfId="28566" xr:uid="{55070407-7845-4CF9-BF3F-A389759C96BA}"/>
    <cellStyle name="40% - Énfasis3 2 8 4 3 3" xfId="28567" xr:uid="{B0D679F6-37BA-41A5-AF63-9E9207D6B854}"/>
    <cellStyle name="40% - Énfasis3 2 8 4 4" xfId="28568" xr:uid="{C33974EF-7C34-4681-9919-A0D81FD72AA2}"/>
    <cellStyle name="40% - Énfasis3 2 8 4 4 2" xfId="28569" xr:uid="{1F08BA7E-88D1-4B38-AAE7-394F65D51AF5}"/>
    <cellStyle name="40% - Énfasis3 2 8 4 5" xfId="28570" xr:uid="{02878FD4-4BCB-4A63-BC14-AD62A076796C}"/>
    <cellStyle name="40% - Énfasis3 2 8 5" xfId="28571" xr:uid="{3418AAF5-53AE-4704-AB11-F40EBCE873CF}"/>
    <cellStyle name="40% - Énfasis3 2 8 5 2" xfId="28572" xr:uid="{C997E615-CE52-44D0-AECF-4400953E4E2B}"/>
    <cellStyle name="40% - Énfasis3 2 8 5 2 2" xfId="28573" xr:uid="{6A132AC7-2F6C-42D9-AAE0-120D50A30797}"/>
    <cellStyle name="40% - Énfasis3 2 8 5 2 2 2" xfId="28574" xr:uid="{955E671F-7B76-49FC-9CBF-42C7F09D89F2}"/>
    <cellStyle name="40% - Énfasis3 2 8 5 2 3" xfId="28575" xr:uid="{08E1A467-1666-4B40-AED7-2C8068C65EC5}"/>
    <cellStyle name="40% - Énfasis3 2 8 5 3" xfId="28576" xr:uid="{702FBBB9-EA6B-4690-9BBA-B9206B6D96F3}"/>
    <cellStyle name="40% - Énfasis3 2 8 5 3 2" xfId="28577" xr:uid="{D3FED0AC-15E7-4366-AD98-A062472BE382}"/>
    <cellStyle name="40% - Énfasis3 2 8 5 4" xfId="28578" xr:uid="{39350CFC-9802-4797-8935-F1798B98CF20}"/>
    <cellStyle name="40% - Énfasis3 2 8 6" xfId="28579" xr:uid="{D51E16FE-8001-492A-A2FE-A3ECD0D2C2A7}"/>
    <cellStyle name="40% - Énfasis3 2 8 6 2" xfId="28580" xr:uid="{C6A8E533-BBC2-4EAD-A6C2-96A0C6A36FDF}"/>
    <cellStyle name="40% - Énfasis3 2 8 6 2 2" xfId="28581" xr:uid="{99DDC316-46EB-4E0D-8573-838168E7A405}"/>
    <cellStyle name="40% - Énfasis3 2 8 6 3" xfId="28582" xr:uid="{83D3BED4-5F53-489F-92C0-EFACE5BDC4AE}"/>
    <cellStyle name="40% - Énfasis3 2 8 7" xfId="28583" xr:uid="{63B854FA-0D59-4AEB-8B47-AFF070B91574}"/>
    <cellStyle name="40% - Énfasis3 2 8 7 2" xfId="28584" xr:uid="{E3EB7EBB-8E20-4FC3-95C4-CD35DA47ECBD}"/>
    <cellStyle name="40% - Énfasis3 2 8 8" xfId="28585" xr:uid="{B72FFA64-2217-46F6-B97C-3A154E5CEAF1}"/>
    <cellStyle name="40% - Énfasis3 2 9" xfId="28586" xr:uid="{AFA6570F-A9E3-4CD3-9BA3-3862C240B00C}"/>
    <cellStyle name="40% - Énfasis3 2 9 2" xfId="28587" xr:uid="{429F977C-38C8-4F33-814D-F4181BC3E3D2}"/>
    <cellStyle name="40% - Énfasis3 2 9 2 2" xfId="28588" xr:uid="{13069017-6698-4729-AA21-3B16C2126804}"/>
    <cellStyle name="40% - Énfasis3 2 9 2 2 2" xfId="28589" xr:uid="{911D3B1D-77B3-45EC-865D-FB3C3C4A5E1B}"/>
    <cellStyle name="40% - Énfasis3 2 9 2 2 2 2" xfId="28590" xr:uid="{1111B67F-602B-4929-ADAB-DDAF923B0DD7}"/>
    <cellStyle name="40% - Énfasis3 2 9 2 2 2 2 2" xfId="28591" xr:uid="{1180720A-2142-4D51-ABC1-B6D46031B481}"/>
    <cellStyle name="40% - Énfasis3 2 9 2 2 2 2 2 2" xfId="28592" xr:uid="{7CC4EB01-8CC4-4A4D-92EB-E20BCA4CBDE7}"/>
    <cellStyle name="40% - Énfasis3 2 9 2 2 2 2 2 2 2" xfId="28593" xr:uid="{62D6519E-B6FE-4FB4-A6E5-EBEFEE593A80}"/>
    <cellStyle name="40% - Énfasis3 2 9 2 2 2 2 2 3" xfId="28594" xr:uid="{781FA55A-FFD6-4124-BE7C-AE934D81A2ED}"/>
    <cellStyle name="40% - Énfasis3 2 9 2 2 2 2 3" xfId="28595" xr:uid="{A9F4CFB4-80B4-4293-8544-58F8F71DD64D}"/>
    <cellStyle name="40% - Énfasis3 2 9 2 2 2 2 3 2" xfId="28596" xr:uid="{7847D095-8E3D-472A-B0D0-5D1E8B9FECD1}"/>
    <cellStyle name="40% - Énfasis3 2 9 2 2 2 2 4" xfId="28597" xr:uid="{0D064BFF-3EAD-46FB-A015-C84DB9C61F70}"/>
    <cellStyle name="40% - Énfasis3 2 9 2 2 2 3" xfId="28598" xr:uid="{EF50B44A-2B96-4948-ABC7-94457CCF1281}"/>
    <cellStyle name="40% - Énfasis3 2 9 2 2 2 3 2" xfId="28599" xr:uid="{5F3C147E-FD8E-4587-8BA5-C12A31D319A8}"/>
    <cellStyle name="40% - Énfasis3 2 9 2 2 2 3 2 2" xfId="28600" xr:uid="{FB2941A0-D34C-4DF7-9B8F-34D196402966}"/>
    <cellStyle name="40% - Énfasis3 2 9 2 2 2 3 3" xfId="28601" xr:uid="{A8EF0928-85EB-4D08-BF30-C061ED481130}"/>
    <cellStyle name="40% - Énfasis3 2 9 2 2 2 4" xfId="28602" xr:uid="{BB2134B9-3BDF-407D-9A23-7097DFB358FE}"/>
    <cellStyle name="40% - Énfasis3 2 9 2 2 2 4 2" xfId="28603" xr:uid="{4A398753-2593-4FE8-AB2E-3D16EB6D2F52}"/>
    <cellStyle name="40% - Énfasis3 2 9 2 2 2 5" xfId="28604" xr:uid="{1E8F7A7E-1A10-4870-99BF-6B4616429380}"/>
    <cellStyle name="40% - Énfasis3 2 9 2 2 3" xfId="28605" xr:uid="{2C112DA9-1F5E-4747-BA8E-BA25758ED864}"/>
    <cellStyle name="40% - Énfasis3 2 9 2 2 3 2" xfId="28606" xr:uid="{4B15226F-B0A4-4F72-A33B-44193278D21D}"/>
    <cellStyle name="40% - Énfasis3 2 9 2 2 3 2 2" xfId="28607" xr:uid="{34526DB2-E338-4068-A77A-E785C38C3AE9}"/>
    <cellStyle name="40% - Énfasis3 2 9 2 2 3 2 2 2" xfId="28608" xr:uid="{A7107293-35AB-47C0-AFCB-A0ECDE7F45EE}"/>
    <cellStyle name="40% - Énfasis3 2 9 2 2 3 2 3" xfId="28609" xr:uid="{A9400D83-05B1-4A6B-B4B4-AB926D624D2D}"/>
    <cellStyle name="40% - Énfasis3 2 9 2 2 3 3" xfId="28610" xr:uid="{A871EBF7-DE6F-42FA-BF54-A60F76039DF6}"/>
    <cellStyle name="40% - Énfasis3 2 9 2 2 3 3 2" xfId="28611" xr:uid="{50238739-A915-4D0D-B53E-C919E1A8BA9E}"/>
    <cellStyle name="40% - Énfasis3 2 9 2 2 3 4" xfId="28612" xr:uid="{F6AE81B1-B4A6-46EA-B295-3F1F7CCE54B0}"/>
    <cellStyle name="40% - Énfasis3 2 9 2 2 4" xfId="28613" xr:uid="{C20AED1E-4E42-405A-BF26-FFB22BC19F2A}"/>
    <cellStyle name="40% - Énfasis3 2 9 2 2 4 2" xfId="28614" xr:uid="{A0533013-568F-43E0-BEA6-4A8857A4A48F}"/>
    <cellStyle name="40% - Énfasis3 2 9 2 2 4 2 2" xfId="28615" xr:uid="{31C1B6FF-DEF4-4CCD-8368-D16E9EFF3EF7}"/>
    <cellStyle name="40% - Énfasis3 2 9 2 2 4 3" xfId="28616" xr:uid="{65F75603-F246-4EF5-B8AF-B067771127AB}"/>
    <cellStyle name="40% - Énfasis3 2 9 2 2 5" xfId="28617" xr:uid="{5BF220AE-684E-4CD3-B14E-B8D8BA6E87CC}"/>
    <cellStyle name="40% - Énfasis3 2 9 2 2 5 2" xfId="28618" xr:uid="{20E21000-98C4-40CA-AB7F-636A269EBBB1}"/>
    <cellStyle name="40% - Énfasis3 2 9 2 2 6" xfId="28619" xr:uid="{942D2243-F3F3-44C3-94F9-3AFE693E9459}"/>
    <cellStyle name="40% - Énfasis3 2 9 2 3" xfId="28620" xr:uid="{0C24FA3C-D49B-486B-9B8A-FC74BD1F93BA}"/>
    <cellStyle name="40% - Énfasis3 2 9 2 3 2" xfId="28621" xr:uid="{2026E74B-EAD2-44DE-A525-CF8E305234DA}"/>
    <cellStyle name="40% - Énfasis3 2 9 2 3 2 2" xfId="28622" xr:uid="{3511331F-040A-4D6A-8C26-377277FD73E3}"/>
    <cellStyle name="40% - Énfasis3 2 9 2 3 2 2 2" xfId="28623" xr:uid="{CA7CFF26-D0DB-4884-8DB3-02FDABACDCCF}"/>
    <cellStyle name="40% - Énfasis3 2 9 2 3 2 2 2 2" xfId="28624" xr:uid="{CD7E6377-BD83-4BCB-9D5B-FAE3DC6F6AC4}"/>
    <cellStyle name="40% - Énfasis3 2 9 2 3 2 2 3" xfId="28625" xr:uid="{B4A8B88F-7689-4636-AF63-4F73FED4AA53}"/>
    <cellStyle name="40% - Énfasis3 2 9 2 3 2 3" xfId="28626" xr:uid="{D0620E15-D297-4988-95AE-0721A0446D3D}"/>
    <cellStyle name="40% - Énfasis3 2 9 2 3 2 3 2" xfId="28627" xr:uid="{032036A5-F13D-46C2-83F6-3815ABC1A882}"/>
    <cellStyle name="40% - Énfasis3 2 9 2 3 2 4" xfId="28628" xr:uid="{72B8D696-C91A-4D69-A4BA-4CC6013F538A}"/>
    <cellStyle name="40% - Énfasis3 2 9 2 3 3" xfId="28629" xr:uid="{E0DC200F-F6F9-4EC7-917B-0469392DBC6D}"/>
    <cellStyle name="40% - Énfasis3 2 9 2 3 3 2" xfId="28630" xr:uid="{D591C7A5-0460-409D-AD72-C3C8C3CFC347}"/>
    <cellStyle name="40% - Énfasis3 2 9 2 3 3 2 2" xfId="28631" xr:uid="{F2FEBA4E-9A92-45A2-8219-FBEE388D9E68}"/>
    <cellStyle name="40% - Énfasis3 2 9 2 3 3 3" xfId="28632" xr:uid="{DAA99A43-4E58-4666-AC0E-36D6B7BCD3C7}"/>
    <cellStyle name="40% - Énfasis3 2 9 2 3 4" xfId="28633" xr:uid="{632DD153-E9EF-4FD3-98A2-56D89934A220}"/>
    <cellStyle name="40% - Énfasis3 2 9 2 3 4 2" xfId="28634" xr:uid="{04C5FBAC-32D1-4AC0-9CC1-BD27D3950346}"/>
    <cellStyle name="40% - Énfasis3 2 9 2 3 5" xfId="28635" xr:uid="{96A207B3-F38C-44E2-8A21-E3BCA6886494}"/>
    <cellStyle name="40% - Énfasis3 2 9 2 4" xfId="28636" xr:uid="{353C5507-1715-402C-A6BD-0A508E5D0968}"/>
    <cellStyle name="40% - Énfasis3 2 9 2 4 2" xfId="28637" xr:uid="{5E5747B4-EB2C-4C21-8EB7-7311C7543FEE}"/>
    <cellStyle name="40% - Énfasis3 2 9 2 4 2 2" xfId="28638" xr:uid="{96D401B3-E867-40DF-96B7-4D9E14EBA1FC}"/>
    <cellStyle name="40% - Énfasis3 2 9 2 4 2 2 2" xfId="28639" xr:uid="{D20E1888-0927-41E9-A39F-2D3295277201}"/>
    <cellStyle name="40% - Énfasis3 2 9 2 4 2 3" xfId="28640" xr:uid="{81B802C2-8094-4A52-B248-A0FFEF50F7D7}"/>
    <cellStyle name="40% - Énfasis3 2 9 2 4 3" xfId="28641" xr:uid="{80449AD2-7A15-4E0F-8162-D31A01E786A6}"/>
    <cellStyle name="40% - Énfasis3 2 9 2 4 3 2" xfId="28642" xr:uid="{68A2A58F-3121-411D-B533-E4CB2A957FF8}"/>
    <cellStyle name="40% - Énfasis3 2 9 2 4 4" xfId="28643" xr:uid="{EE42B7CF-06FF-4282-A95B-79DEE2A573C0}"/>
    <cellStyle name="40% - Énfasis3 2 9 2 5" xfId="28644" xr:uid="{E42A914C-D222-4EB2-BA20-215B28179236}"/>
    <cellStyle name="40% - Énfasis3 2 9 2 5 2" xfId="28645" xr:uid="{A6DBBA42-95CE-43F7-9575-4F79986468F3}"/>
    <cellStyle name="40% - Énfasis3 2 9 2 5 2 2" xfId="28646" xr:uid="{45B98BDE-2479-4311-96E1-2F8CF431B664}"/>
    <cellStyle name="40% - Énfasis3 2 9 2 5 3" xfId="28647" xr:uid="{19F38672-67E3-4E04-8263-F56C505992EC}"/>
    <cellStyle name="40% - Énfasis3 2 9 2 6" xfId="28648" xr:uid="{107BE201-6976-4CFC-BF15-D97C397DD3EB}"/>
    <cellStyle name="40% - Énfasis3 2 9 2 6 2" xfId="28649" xr:uid="{DD3D0F46-14E5-4644-8E39-D455DD6E83D9}"/>
    <cellStyle name="40% - Énfasis3 2 9 2 7" xfId="28650" xr:uid="{F087A62C-7727-4C80-AE7F-D949DB48D49A}"/>
    <cellStyle name="40% - Énfasis3 2 9 3" xfId="28651" xr:uid="{C1D3E6B1-A0E4-4C44-94DE-B3947CA142B5}"/>
    <cellStyle name="40% - Énfasis3 2 9 3 2" xfId="28652" xr:uid="{EF9C3492-C105-45CE-B18E-4FBC4990B6D1}"/>
    <cellStyle name="40% - Énfasis3 2 9 3 2 2" xfId="28653" xr:uid="{45D906D0-7EF1-45A8-B6C0-44D64B9D7AD6}"/>
    <cellStyle name="40% - Énfasis3 2 9 3 2 2 2" xfId="28654" xr:uid="{3AAD7EBE-D59E-4D01-9820-5015D7E07003}"/>
    <cellStyle name="40% - Énfasis3 2 9 3 2 2 2 2" xfId="28655" xr:uid="{D969B5ED-D8A0-4188-9D41-B0DA14CA980A}"/>
    <cellStyle name="40% - Énfasis3 2 9 3 2 2 2 2 2" xfId="28656" xr:uid="{E30DEC4D-EFA3-4721-B435-7D78F5138188}"/>
    <cellStyle name="40% - Énfasis3 2 9 3 2 2 2 3" xfId="28657" xr:uid="{2A979AC8-7032-449F-B0F5-6D07726343C3}"/>
    <cellStyle name="40% - Énfasis3 2 9 3 2 2 3" xfId="28658" xr:uid="{8333B516-0C77-46FC-BF4D-208754C0970D}"/>
    <cellStyle name="40% - Énfasis3 2 9 3 2 2 3 2" xfId="28659" xr:uid="{05F0E62F-01F4-4F9B-AFB8-E0216AB505F1}"/>
    <cellStyle name="40% - Énfasis3 2 9 3 2 2 4" xfId="28660" xr:uid="{25EADFCD-D8D1-4077-A237-70B38E51301A}"/>
    <cellStyle name="40% - Énfasis3 2 9 3 2 3" xfId="28661" xr:uid="{7DEC178D-43F7-487C-BA98-6A13408F2744}"/>
    <cellStyle name="40% - Énfasis3 2 9 3 2 3 2" xfId="28662" xr:uid="{0B33EFD2-AFF4-4350-BC3B-9BEA4A9A2729}"/>
    <cellStyle name="40% - Énfasis3 2 9 3 2 3 2 2" xfId="28663" xr:uid="{62B7537B-EEAC-4325-8A30-D57DD20EC348}"/>
    <cellStyle name="40% - Énfasis3 2 9 3 2 3 3" xfId="28664" xr:uid="{B482629B-4350-4E13-B872-1001D53E8BCD}"/>
    <cellStyle name="40% - Énfasis3 2 9 3 2 4" xfId="28665" xr:uid="{8E8CE78A-F807-4E1B-8865-C886F37BA401}"/>
    <cellStyle name="40% - Énfasis3 2 9 3 2 4 2" xfId="28666" xr:uid="{B7A4B6EC-8A04-4571-8AC7-C9011FF16770}"/>
    <cellStyle name="40% - Énfasis3 2 9 3 2 5" xfId="28667" xr:uid="{BC7DACA4-1790-494D-9CDE-CEF0D5364A1C}"/>
    <cellStyle name="40% - Énfasis3 2 9 3 3" xfId="28668" xr:uid="{329F9D41-8B20-4FAF-A841-4B91DA418EB4}"/>
    <cellStyle name="40% - Énfasis3 2 9 3 3 2" xfId="28669" xr:uid="{7CF5AD52-C2A9-4A74-A321-6B6E6CD2F0AB}"/>
    <cellStyle name="40% - Énfasis3 2 9 3 3 2 2" xfId="28670" xr:uid="{E2B1DDEA-E9A3-41C7-88B6-1A3264E3680F}"/>
    <cellStyle name="40% - Énfasis3 2 9 3 3 2 2 2" xfId="28671" xr:uid="{BFE7A528-59BD-4EDA-9673-4C4643AF95C4}"/>
    <cellStyle name="40% - Énfasis3 2 9 3 3 2 3" xfId="28672" xr:uid="{07F71A1C-AE75-4F8E-97D2-545467A9BA4F}"/>
    <cellStyle name="40% - Énfasis3 2 9 3 3 3" xfId="28673" xr:uid="{6376B443-F57B-4FB0-86C3-6B2C915D0ADE}"/>
    <cellStyle name="40% - Énfasis3 2 9 3 3 3 2" xfId="28674" xr:uid="{003EFF3A-3CE8-41BB-825F-B86BCE37E3AB}"/>
    <cellStyle name="40% - Énfasis3 2 9 3 3 4" xfId="28675" xr:uid="{44AF9EB0-CF1C-4129-AFD8-2475C34EA55A}"/>
    <cellStyle name="40% - Énfasis3 2 9 3 4" xfId="28676" xr:uid="{EBD5BCDE-D0C1-42E4-A8F7-BEB59D351D07}"/>
    <cellStyle name="40% - Énfasis3 2 9 3 4 2" xfId="28677" xr:uid="{9026C132-F670-43AB-BCD1-9E97B4B445F5}"/>
    <cellStyle name="40% - Énfasis3 2 9 3 4 2 2" xfId="28678" xr:uid="{EB0A30DA-8160-4AC0-AC09-6E40B5B9C0F0}"/>
    <cellStyle name="40% - Énfasis3 2 9 3 4 3" xfId="28679" xr:uid="{80B955B1-E603-4401-A58F-29F114036695}"/>
    <cellStyle name="40% - Énfasis3 2 9 3 5" xfId="28680" xr:uid="{13E5D059-745E-4BBD-AC38-8877F633D721}"/>
    <cellStyle name="40% - Énfasis3 2 9 3 5 2" xfId="28681" xr:uid="{5DC7658D-C67C-4063-A296-4D8DB663609F}"/>
    <cellStyle name="40% - Énfasis3 2 9 3 6" xfId="28682" xr:uid="{62E02FFE-8202-431C-A3D9-BC98DCC7292D}"/>
    <cellStyle name="40% - Énfasis3 2 9 4" xfId="28683" xr:uid="{68C1A2D7-7B56-46B5-97BA-56FD3053FDD3}"/>
    <cellStyle name="40% - Énfasis3 2 9 4 2" xfId="28684" xr:uid="{0B69B995-7EAD-4EDE-94EC-54CA1BD697AE}"/>
    <cellStyle name="40% - Énfasis3 2 9 4 2 2" xfId="28685" xr:uid="{521B6B1C-3CA0-427E-A4E4-84E5C2E7CA01}"/>
    <cellStyle name="40% - Énfasis3 2 9 4 2 2 2" xfId="28686" xr:uid="{64DC51C3-F032-43C6-9DE6-F60FAA43A75B}"/>
    <cellStyle name="40% - Énfasis3 2 9 4 2 2 2 2" xfId="28687" xr:uid="{6A2D2F20-D1D3-41ED-8664-D2D8D3D749CB}"/>
    <cellStyle name="40% - Énfasis3 2 9 4 2 2 3" xfId="28688" xr:uid="{EB8D8A1B-DC23-4C8E-A18F-F380E752BDC3}"/>
    <cellStyle name="40% - Énfasis3 2 9 4 2 3" xfId="28689" xr:uid="{0188E743-D85A-467E-ABEA-A4C4DE3357E9}"/>
    <cellStyle name="40% - Énfasis3 2 9 4 2 3 2" xfId="28690" xr:uid="{4C48F6B5-9680-489D-BA15-D201FCEE30A1}"/>
    <cellStyle name="40% - Énfasis3 2 9 4 2 4" xfId="28691" xr:uid="{A234591A-EF93-407B-BE27-990DA1E7B096}"/>
    <cellStyle name="40% - Énfasis3 2 9 4 3" xfId="28692" xr:uid="{AB51C944-ECBE-4B26-8B15-C9B9EBC220C8}"/>
    <cellStyle name="40% - Énfasis3 2 9 4 3 2" xfId="28693" xr:uid="{1F28B3FF-518C-401D-A4E9-D14C84F33AF6}"/>
    <cellStyle name="40% - Énfasis3 2 9 4 3 2 2" xfId="28694" xr:uid="{03B44E94-8E88-455F-B2D5-A604CD559B2B}"/>
    <cellStyle name="40% - Énfasis3 2 9 4 3 3" xfId="28695" xr:uid="{2431DC8D-4210-40EF-B38E-346755443653}"/>
    <cellStyle name="40% - Énfasis3 2 9 4 4" xfId="28696" xr:uid="{2C634667-CBF0-468B-8DDB-F7A8EC10A6EA}"/>
    <cellStyle name="40% - Énfasis3 2 9 4 4 2" xfId="28697" xr:uid="{8B3ADD53-A2AF-41E9-B08D-1A1204106DA3}"/>
    <cellStyle name="40% - Énfasis3 2 9 4 5" xfId="28698" xr:uid="{5ADF728C-0EE9-4A41-9C14-7594A6B509E7}"/>
    <cellStyle name="40% - Énfasis3 2 9 5" xfId="28699" xr:uid="{91201BE8-BA67-4FF4-BBEF-27590673D13B}"/>
    <cellStyle name="40% - Énfasis3 2 9 5 2" xfId="28700" xr:uid="{AAB15EDE-2AF2-445F-A230-8C6BA6B5E40B}"/>
    <cellStyle name="40% - Énfasis3 2 9 5 2 2" xfId="28701" xr:uid="{9C48305A-4E04-458B-B35F-B6ED28C92AA9}"/>
    <cellStyle name="40% - Énfasis3 2 9 5 2 2 2" xfId="28702" xr:uid="{DB5B241B-6B83-467E-9FCD-D4D10D6532F5}"/>
    <cellStyle name="40% - Énfasis3 2 9 5 2 3" xfId="28703" xr:uid="{F0FD6F10-8D3F-4AEF-B7E3-367B317B0271}"/>
    <cellStyle name="40% - Énfasis3 2 9 5 3" xfId="28704" xr:uid="{880A1494-FBB9-4BF7-AEF6-6ABC123D73E6}"/>
    <cellStyle name="40% - Énfasis3 2 9 5 3 2" xfId="28705" xr:uid="{5DB196D3-597C-41D2-A557-BA2C0183F48C}"/>
    <cellStyle name="40% - Énfasis3 2 9 5 4" xfId="28706" xr:uid="{F15A43B3-F8C7-4D88-8492-ECFC1021B219}"/>
    <cellStyle name="40% - Énfasis3 2 9 6" xfId="28707" xr:uid="{7709FDBA-2C98-4899-B2DE-A522CFE5BA03}"/>
    <cellStyle name="40% - Énfasis3 2 9 6 2" xfId="28708" xr:uid="{4D78314C-C116-4E0B-9AFC-FE8FFFCEB8C7}"/>
    <cellStyle name="40% - Énfasis3 2 9 6 2 2" xfId="28709" xr:uid="{9F5E045C-3543-43F7-B852-B380B69996DE}"/>
    <cellStyle name="40% - Énfasis3 2 9 6 3" xfId="28710" xr:uid="{8EDF8B14-DAAC-4709-B532-3B7A9144E65C}"/>
    <cellStyle name="40% - Énfasis3 2 9 7" xfId="28711" xr:uid="{D268C9E3-DCE1-4A77-AD6C-678384C13A4C}"/>
    <cellStyle name="40% - Énfasis3 2 9 7 2" xfId="28712" xr:uid="{7926DD75-7ADE-4596-AE76-8DAC62ECFC14}"/>
    <cellStyle name="40% - Énfasis3 2 9 8" xfId="28713" xr:uid="{F7F8C6BF-AF9A-4674-9D99-E0D9E7E8CE8D}"/>
    <cellStyle name="40% - Énfasis3 20" xfId="28714" xr:uid="{E4EBD5F9-0581-4667-A9DC-657F6E3B80CB}"/>
    <cellStyle name="40% - Énfasis3 20 2" xfId="28715" xr:uid="{28C490FB-4D32-4485-A071-4C12945CCEC8}"/>
    <cellStyle name="40% - Énfasis3 20 2 2" xfId="28716" xr:uid="{FD0428A7-18A4-4D24-8A95-E296185431D4}"/>
    <cellStyle name="40% - Énfasis3 20 2 2 2" xfId="28717" xr:uid="{72A75BC4-E3FA-48CA-B21D-4B90553A6328}"/>
    <cellStyle name="40% - Énfasis3 20 2 2 2 2" xfId="28718" xr:uid="{FB63C06F-672E-43EF-93C9-804D1DAFB707}"/>
    <cellStyle name="40% - Énfasis3 20 2 2 3" xfId="28719" xr:uid="{F6F86610-7787-4FDF-9881-26E991665F8C}"/>
    <cellStyle name="40% - Énfasis3 20 2 3" xfId="28720" xr:uid="{BA0667A4-01F4-4C13-AD86-961E834966D6}"/>
    <cellStyle name="40% - Énfasis3 20 2 3 2" xfId="28721" xr:uid="{B4BF17F3-F50D-4A87-9F8A-ADFF79720599}"/>
    <cellStyle name="40% - Énfasis3 20 2 4" xfId="28722" xr:uid="{B0B41161-4E6A-424C-BE10-C15807F99804}"/>
    <cellStyle name="40% - Énfasis3 20 3" xfId="28723" xr:uid="{96F67CD2-E37C-4225-8631-E9DE2CC3DFE9}"/>
    <cellStyle name="40% - Énfasis3 20 3 2" xfId="28724" xr:uid="{1A15E3C1-9FEF-43B3-8141-2258F46E4357}"/>
    <cellStyle name="40% - Énfasis3 20 3 2 2" xfId="28725" xr:uid="{B669A608-319B-4EBA-936F-24A4F7443F48}"/>
    <cellStyle name="40% - Énfasis3 20 3 3" xfId="28726" xr:uid="{B0613118-C0EF-4273-A24E-FCD2ED8D7F5F}"/>
    <cellStyle name="40% - Énfasis3 20 4" xfId="28727" xr:uid="{1D7B5F4A-E8E0-4F7B-A004-9755F3EAD06E}"/>
    <cellStyle name="40% - Énfasis3 20 4 2" xfId="28728" xr:uid="{044F08B1-C445-46F9-B413-02B194D74FCB}"/>
    <cellStyle name="40% - Énfasis3 20 5" xfId="28729" xr:uid="{D828821E-D5C4-4378-A6BD-84DA705320C5}"/>
    <cellStyle name="40% - Énfasis3 21" xfId="28730" xr:uid="{53968206-1545-47DF-BEA4-551DE23B596F}"/>
    <cellStyle name="40% - Énfasis3 21 2" xfId="28731" xr:uid="{716646F7-1B1C-4528-B437-4B474E2353D2}"/>
    <cellStyle name="40% - Énfasis3 21 2 2" xfId="28732" xr:uid="{269518E3-2A9A-4212-824F-C8B22486CEE6}"/>
    <cellStyle name="40% - Énfasis3 21 2 2 2" xfId="28733" xr:uid="{7B4B7C9E-86C9-4B5B-AB28-5ADF8BEF37C6}"/>
    <cellStyle name="40% - Énfasis3 21 2 3" xfId="28734" xr:uid="{AEF4BDC4-EAD7-4AFB-B555-912E5B5C1B6F}"/>
    <cellStyle name="40% - Énfasis3 21 3" xfId="28735" xr:uid="{CC8FDB42-17E4-4AEE-B1CA-0DE100F26CDB}"/>
    <cellStyle name="40% - Énfasis3 21 3 2" xfId="28736" xr:uid="{9CD02F59-A100-4E50-8D69-B71728BFA469}"/>
    <cellStyle name="40% - Énfasis3 21 4" xfId="28737" xr:uid="{31B7DC99-77CE-4651-B16D-6635B7030311}"/>
    <cellStyle name="40% - Énfasis3 22" xfId="28738" xr:uid="{3CF58574-9115-4727-9487-F05A6A429983}"/>
    <cellStyle name="40% - Énfasis3 22 2" xfId="28739" xr:uid="{2B050870-DDDC-41F7-B6BC-3D7EE502B0F4}"/>
    <cellStyle name="40% - Énfasis3 22 2 2" xfId="28740" xr:uid="{3C1E5074-C771-4B36-9F1B-A09EA73C893A}"/>
    <cellStyle name="40% - Énfasis3 22 2 2 2" xfId="28741" xr:uid="{8B450107-8F60-43AD-BA1F-888954E66E13}"/>
    <cellStyle name="40% - Énfasis3 22 2 3" xfId="28742" xr:uid="{94A5C400-38AC-4F33-9A4A-9EAE38316E1A}"/>
    <cellStyle name="40% - Énfasis3 22 3" xfId="28743" xr:uid="{FB5F7B17-AA62-48CA-A12E-8FF48232A3CF}"/>
    <cellStyle name="40% - Énfasis3 22 3 2" xfId="28744" xr:uid="{2FB6E201-E302-40C3-95EC-D8CF357C8701}"/>
    <cellStyle name="40% - Énfasis3 22 4" xfId="28745" xr:uid="{06E1F757-F016-4B92-BB45-2437294733C2}"/>
    <cellStyle name="40% - Énfasis3 23" xfId="28746" xr:uid="{EE586351-0BA6-4FB6-B86A-E40828C93BE3}"/>
    <cellStyle name="40% - Énfasis3 23 2" xfId="28747" xr:uid="{60436EFE-2D6C-417C-864E-5D56B4B5A594}"/>
    <cellStyle name="40% - Énfasis3 23 2 2" xfId="28748" xr:uid="{2A5477DE-8885-43E4-951F-8F6EF0283B5E}"/>
    <cellStyle name="40% - Énfasis3 23 2 2 2" xfId="28749" xr:uid="{55796118-AF95-4643-BD00-680885A97A7B}"/>
    <cellStyle name="40% - Énfasis3 23 2 3" xfId="28750" xr:uid="{9459074E-973F-4EDF-A8D8-01D26D4D8207}"/>
    <cellStyle name="40% - Énfasis3 23 3" xfId="28751" xr:uid="{9F335FC1-0AB6-4007-88B3-B1D7CC8E9B13}"/>
    <cellStyle name="40% - Énfasis3 23 3 2" xfId="28752" xr:uid="{A804FB6E-BED5-4186-B96B-E1F903592B8C}"/>
    <cellStyle name="40% - Énfasis3 23 4" xfId="28753" xr:uid="{F430592F-62F2-4ACF-8AD1-0AF0409D2356}"/>
    <cellStyle name="40% - Énfasis3 24" xfId="28754" xr:uid="{BF6CCC8C-30F6-4253-B697-97C3321AF0AE}"/>
    <cellStyle name="40% - Énfasis3 24 2" xfId="28755" xr:uid="{4A9C4E41-C0DA-4DF2-9393-C71C28191DD1}"/>
    <cellStyle name="40% - Énfasis3 24 2 2" xfId="28756" xr:uid="{85EEB3D4-D9E5-432D-B8B0-6DBE99CD3CC5}"/>
    <cellStyle name="40% - Énfasis3 24 3" xfId="28757" xr:uid="{7A1A4219-E7D3-47D1-8DBF-AF591C7B9573}"/>
    <cellStyle name="40% - Énfasis3 25" xfId="28758" xr:uid="{21D3249D-2CE0-43CC-B99C-FAD83665FB58}"/>
    <cellStyle name="40% - Énfasis3 25 2" xfId="28759" xr:uid="{7DD4EAB4-9081-4F91-B159-2B98AFD03A7B}"/>
    <cellStyle name="40% - Énfasis3 26" xfId="28760" xr:uid="{E01467A9-2476-42EF-BFCB-242D3B79CEAF}"/>
    <cellStyle name="40% - Énfasis3 26 2" xfId="28761" xr:uid="{E7B8D0A2-E53E-4B41-983C-405BDA64F5E4}"/>
    <cellStyle name="40% - Énfasis3 27" xfId="28762" xr:uid="{64BD1398-788C-48E6-A451-85D1DE10DB7A}"/>
    <cellStyle name="40% - Énfasis3 27 2" xfId="28763" xr:uid="{D9EFF5EB-E87F-453C-A053-F4E49A9A8A4D}"/>
    <cellStyle name="40% - Énfasis3 28" xfId="28764" xr:uid="{ED56273D-1E7F-43B5-ADE5-B614A814AA3B}"/>
    <cellStyle name="40% - Énfasis3 29" xfId="28765" xr:uid="{9D9FAD67-2A09-4030-87E9-439393EFEFBA}"/>
    <cellStyle name="40% - Énfasis3 3" xfId="28766" xr:uid="{3165A0D5-8A4F-465B-94EB-2DFD9B43BA9D}"/>
    <cellStyle name="40% - Énfasis3 3 10" xfId="28767" xr:uid="{14064338-55E7-4B17-A4A9-1D7C9CB8AF86}"/>
    <cellStyle name="40% - Énfasis3 3 11" xfId="28768" xr:uid="{0BADF323-5BD1-4EC1-8A41-6EB241B2F188}"/>
    <cellStyle name="40% - Énfasis3 3 12" xfId="28769" xr:uid="{59AEA33D-EFA3-4875-98BA-43B9B2DF1A14}"/>
    <cellStyle name="40% - Énfasis3 3 2" xfId="28770" xr:uid="{8817A06D-6CF3-44DC-BCC5-561E14123B78}"/>
    <cellStyle name="40% - Énfasis3 3 2 10" xfId="28771" xr:uid="{C3F3384B-E65F-4376-978C-1AB008BBE9A3}"/>
    <cellStyle name="40% - Énfasis3 3 2 11" xfId="28772" xr:uid="{08997947-64E3-4C00-B78A-C348BD842C89}"/>
    <cellStyle name="40% - Énfasis3 3 2 2" xfId="28773" xr:uid="{32910557-9666-4899-8C87-908280565D2E}"/>
    <cellStyle name="40% - Énfasis3 3 2 2 10" xfId="28774" xr:uid="{FA02DA57-7516-47B9-83FB-AF311D6DBF88}"/>
    <cellStyle name="40% - Énfasis3 3 2 2 2" xfId="28775" xr:uid="{AF4442B0-612D-4725-95A1-5695472E268C}"/>
    <cellStyle name="40% - Énfasis3 3 2 2 2 2" xfId="28776" xr:uid="{4B3602AF-3FB6-4EA3-82DC-2BA743EFE427}"/>
    <cellStyle name="40% - Énfasis3 3 2 2 2 2 2" xfId="28777" xr:uid="{C68D6BAE-460A-47FF-8322-DEFA9394FB97}"/>
    <cellStyle name="40% - Énfasis3 3 2 2 2 2 2 2" xfId="28778" xr:uid="{EDD14400-ADA8-4492-85B7-8B8794A80E2A}"/>
    <cellStyle name="40% - Énfasis3 3 2 2 2 2 2 2 2" xfId="28779" xr:uid="{8014D51A-5C59-4D31-BF69-5327E24F5F0B}"/>
    <cellStyle name="40% - Énfasis3 3 2 2 2 2 2 3" xfId="28780" xr:uid="{F3E7AB96-A572-4376-BE41-D51CA5B7C14F}"/>
    <cellStyle name="40% - Énfasis3 3 2 2 2 2 3" xfId="28781" xr:uid="{E03E312C-A71C-4163-995D-AB8BE0E93091}"/>
    <cellStyle name="40% - Énfasis3 3 2 2 2 2 3 2" xfId="28782" xr:uid="{95F4E8DD-36C1-468D-87F7-372910D40247}"/>
    <cellStyle name="40% - Énfasis3 3 2 2 2 2 4" xfId="28783" xr:uid="{6DD0819D-2CBB-4644-8835-8E32A85956A5}"/>
    <cellStyle name="40% - Énfasis3 3 2 2 2 3" xfId="28784" xr:uid="{5FEA8835-1A90-4020-B74D-B48247395470}"/>
    <cellStyle name="40% - Énfasis3 3 2 2 2 3 2" xfId="28785" xr:uid="{3705486D-CA23-4598-BDCF-35A2A063CA09}"/>
    <cellStyle name="40% - Énfasis3 3 2 2 2 3 2 2" xfId="28786" xr:uid="{62A19F98-1179-4B31-AB4D-95F1341AB0B8}"/>
    <cellStyle name="40% - Énfasis3 3 2 2 2 3 3" xfId="28787" xr:uid="{37A79D50-D4E5-4F01-98A8-D5C4247E1625}"/>
    <cellStyle name="40% - Énfasis3 3 2 2 2 4" xfId="28788" xr:uid="{D69B4401-DCCA-4DC0-BFE6-762FDEE91CF2}"/>
    <cellStyle name="40% - Énfasis3 3 2 2 2 4 2" xfId="28789" xr:uid="{A501AE15-B7E0-442B-ACEB-32F93BD92EAC}"/>
    <cellStyle name="40% - Énfasis3 3 2 2 2 5" xfId="28790" xr:uid="{5A695297-1B58-43C1-BC3B-C6FB9B7D8A0F}"/>
    <cellStyle name="40% - Énfasis3 3 2 2 2 6" xfId="28791" xr:uid="{E032CEB3-B528-4036-BD25-ED68BB0DBE36}"/>
    <cellStyle name="40% - Énfasis3 3 2 2 2 7" xfId="28792" xr:uid="{64EA5DA6-37E2-4ACC-8221-72A3EB2D843A}"/>
    <cellStyle name="40% - Énfasis3 3 2 2 2 8" xfId="28793" xr:uid="{BA1A8F75-93B5-47A6-8F28-CFD3FA695962}"/>
    <cellStyle name="40% - Énfasis3 3 2 2 2 9" xfId="28794" xr:uid="{CEE107AF-9FD7-4489-961C-BE6CAB4C5A10}"/>
    <cellStyle name="40% - Énfasis3 3 2 2 2_37. RESULTADO NEGOCIOS YOY" xfId="28795" xr:uid="{703EC259-9AEA-4427-B4F8-DF1C857E7286}"/>
    <cellStyle name="40% - Énfasis3 3 2 2 3" xfId="28796" xr:uid="{622A77BD-3337-4E11-B777-E7936652D5D8}"/>
    <cellStyle name="40% - Énfasis3 3 2 2 3 2" xfId="28797" xr:uid="{7E593091-35B9-4E43-8716-8EBBB528DEF3}"/>
    <cellStyle name="40% - Énfasis3 3 2 2 3 2 2" xfId="28798" xr:uid="{4D9C3E9A-59B8-4617-B0C3-1A9F100D0172}"/>
    <cellStyle name="40% - Énfasis3 3 2 2 3 2 2 2" xfId="28799" xr:uid="{6FD845E0-9A51-43E8-BDCF-6649278F2551}"/>
    <cellStyle name="40% - Énfasis3 3 2 2 3 2 3" xfId="28800" xr:uid="{AD943BBB-9B76-41CC-AE6C-3F46DAAD9D8D}"/>
    <cellStyle name="40% - Énfasis3 3 2 2 3 3" xfId="28801" xr:uid="{A662B8CA-EBE2-419F-855A-FF9150309D96}"/>
    <cellStyle name="40% - Énfasis3 3 2 2 3 3 2" xfId="28802" xr:uid="{0D117536-A2DE-49E1-BF16-2F118D68A863}"/>
    <cellStyle name="40% - Énfasis3 3 2 2 3 4" xfId="28803" xr:uid="{B15A9610-7C42-4FDA-993D-EA14BAC236A5}"/>
    <cellStyle name="40% - Énfasis3 3 2 2 4" xfId="28804" xr:uid="{0FE4386F-C385-408C-A61C-D6559874AA87}"/>
    <cellStyle name="40% - Énfasis3 3 2 2 4 2" xfId="28805" xr:uid="{AFDB6066-BA1D-422D-B248-B6781F0132F5}"/>
    <cellStyle name="40% - Énfasis3 3 2 2 4 2 2" xfId="28806" xr:uid="{B28B3E87-8DF4-4B39-996A-6E4C95F56468}"/>
    <cellStyle name="40% - Énfasis3 3 2 2 4 3" xfId="28807" xr:uid="{B46D24BF-272D-4B03-AEC8-9D0BEAD93F1B}"/>
    <cellStyle name="40% - Énfasis3 3 2 2 5" xfId="28808" xr:uid="{0A544D84-B815-4377-943E-E864A8524ED9}"/>
    <cellStyle name="40% - Énfasis3 3 2 2 5 2" xfId="28809" xr:uid="{D9BACAAD-CC8B-4C79-BFB0-B904C3F37623}"/>
    <cellStyle name="40% - Énfasis3 3 2 2 6" xfId="28810" xr:uid="{32393026-04D2-4E86-ADE4-B98D45739943}"/>
    <cellStyle name="40% - Énfasis3 3 2 2 7" xfId="28811" xr:uid="{559264EE-4198-42F6-BD01-B28472BB7473}"/>
    <cellStyle name="40% - Énfasis3 3 2 2 8" xfId="28812" xr:uid="{BF6053ED-C393-4FF6-8BC1-5CF916CDB0F7}"/>
    <cellStyle name="40% - Énfasis3 3 2 2 9" xfId="28813" xr:uid="{40D489C9-4CC8-4618-842A-D7FD45B8AE0B}"/>
    <cellStyle name="40% - Énfasis3 3 2 2_37. RESULTADO NEGOCIOS YOY" xfId="28814" xr:uid="{BDB5C776-4CB3-4C3C-B8F0-20914B6E8E3D}"/>
    <cellStyle name="40% - Énfasis3 3 2 3" xfId="28815" xr:uid="{BD9D9C13-03E9-4E6C-BD5B-E44944066C1E}"/>
    <cellStyle name="40% - Énfasis3 3 2 3 2" xfId="28816" xr:uid="{E7652625-638E-4B5A-B532-0DF69794400D}"/>
    <cellStyle name="40% - Énfasis3 3 2 3 2 2" xfId="28817" xr:uid="{7D22433A-797F-4DB0-B054-DDB8CA0E6FA9}"/>
    <cellStyle name="40% - Énfasis3 3 2 3 2 2 2" xfId="28818" xr:uid="{B6C63FF6-7057-4E06-AFB1-9E330B8F577B}"/>
    <cellStyle name="40% - Énfasis3 3 2 3 2 2 2 2" xfId="28819" xr:uid="{A47326F8-8876-485E-882A-C22BD9C3EC60}"/>
    <cellStyle name="40% - Énfasis3 3 2 3 2 2 3" xfId="28820" xr:uid="{703B922E-6280-4377-8CDA-AA21919F2251}"/>
    <cellStyle name="40% - Énfasis3 3 2 3 2 3" xfId="28821" xr:uid="{6AEC2D2D-6AAB-4DF1-AD6B-7BB5E4072547}"/>
    <cellStyle name="40% - Énfasis3 3 2 3 2 3 2" xfId="28822" xr:uid="{E3AA9EF1-2EC4-4B57-9CA7-C7A8F4F97D4E}"/>
    <cellStyle name="40% - Énfasis3 3 2 3 2 4" xfId="28823" xr:uid="{D9DA8290-B70D-4FC8-BBFC-DC63492B86C5}"/>
    <cellStyle name="40% - Énfasis3 3 2 3 3" xfId="28824" xr:uid="{98CA5A3F-86CF-40E6-8C07-ADE93D9677AC}"/>
    <cellStyle name="40% - Énfasis3 3 2 3 3 2" xfId="28825" xr:uid="{50CE3073-C6D5-4A8A-9E75-4BF60790986A}"/>
    <cellStyle name="40% - Énfasis3 3 2 3 3 2 2" xfId="28826" xr:uid="{E9E0D0B2-9FAA-4784-BE23-3EADBE9E192B}"/>
    <cellStyle name="40% - Énfasis3 3 2 3 3 3" xfId="28827" xr:uid="{C3DA6331-3150-4224-BF22-3B7128A78FF1}"/>
    <cellStyle name="40% - Énfasis3 3 2 3 4" xfId="28828" xr:uid="{E34ED1F6-26AE-47C9-8DD9-46C6475F5645}"/>
    <cellStyle name="40% - Énfasis3 3 2 3 4 2" xfId="28829" xr:uid="{E45F0F7E-F23C-46D6-AA54-E5F51B746902}"/>
    <cellStyle name="40% - Énfasis3 3 2 3 5" xfId="28830" xr:uid="{B243E138-054E-4EF4-A167-C8ACF41D5BE4}"/>
    <cellStyle name="40% - Énfasis3 3 2 3 6" xfId="28831" xr:uid="{98872AC3-62DC-4140-9F2B-5C7AC039571E}"/>
    <cellStyle name="40% - Énfasis3 3 2 3 7" xfId="28832" xr:uid="{B699B29C-86A1-4605-9686-568B99CFB5FE}"/>
    <cellStyle name="40% - Énfasis3 3 2 3 8" xfId="28833" xr:uid="{2E2109C7-F258-4212-AD62-92FC62059847}"/>
    <cellStyle name="40% - Énfasis3 3 2 3 9" xfId="28834" xr:uid="{49284470-964A-4C78-BAA9-75DDAFE725FB}"/>
    <cellStyle name="40% - Énfasis3 3 2 3_37. RESULTADO NEGOCIOS YOY" xfId="28835" xr:uid="{B04D9727-741D-4DF0-BAD6-9CCDD406671A}"/>
    <cellStyle name="40% - Énfasis3 3 2 4" xfId="28836" xr:uid="{A0F40D5C-B28E-4883-867F-A551A4C49023}"/>
    <cellStyle name="40% - Énfasis3 3 2 4 2" xfId="28837" xr:uid="{8F648AB9-BA48-45CE-97A2-6B4FC054EE9A}"/>
    <cellStyle name="40% - Énfasis3 3 2 4 2 2" xfId="28838" xr:uid="{071AE241-622F-48CF-A7F8-5209B72E3AFE}"/>
    <cellStyle name="40% - Énfasis3 3 2 4 2 2 2" xfId="28839" xr:uid="{7F67EC9D-8FBF-45F8-9021-EF98EEFEDDAD}"/>
    <cellStyle name="40% - Énfasis3 3 2 4 2 3" xfId="28840" xr:uid="{FD969696-9E35-4ECB-BE84-7BF93BB3AA03}"/>
    <cellStyle name="40% - Énfasis3 3 2 4 3" xfId="28841" xr:uid="{9A20D884-11F8-447A-94CF-4976873C12FE}"/>
    <cellStyle name="40% - Énfasis3 3 2 4 3 2" xfId="28842" xr:uid="{58D022E3-415E-47E4-BBC9-B6D3C89D13DD}"/>
    <cellStyle name="40% - Énfasis3 3 2 4 4" xfId="28843" xr:uid="{F11360CA-2324-4EF6-8A51-7A16576C21C0}"/>
    <cellStyle name="40% - Énfasis3 3 2 5" xfId="28844" xr:uid="{E6B87E79-0A4C-4D52-B9C9-278E083C7F89}"/>
    <cellStyle name="40% - Énfasis3 3 2 5 2" xfId="28845" xr:uid="{4BDD29BF-F8AC-442B-A014-8E1CF8A82A24}"/>
    <cellStyle name="40% - Énfasis3 3 2 5 2 2" xfId="28846" xr:uid="{BC497AA1-3D34-4B38-BEE1-6BEACD46093C}"/>
    <cellStyle name="40% - Énfasis3 3 2 5 3" xfId="28847" xr:uid="{698E74B1-453B-47F2-B4F6-2459B996B732}"/>
    <cellStyle name="40% - Énfasis3 3 2 6" xfId="28848" xr:uid="{019F4642-5587-435D-B202-C299FC507A15}"/>
    <cellStyle name="40% - Énfasis3 3 2 6 2" xfId="28849" xr:uid="{F2D20B33-D7BF-4774-A1A4-39F060722379}"/>
    <cellStyle name="40% - Énfasis3 3 2 7" xfId="28850" xr:uid="{ED51018E-ED2D-43F2-9996-72105A04D7FD}"/>
    <cellStyle name="40% - Énfasis3 3 2 8" xfId="28851" xr:uid="{DA3F4535-A82F-43EC-9193-DFF9AF646E9C}"/>
    <cellStyle name="40% - Énfasis3 3 2 9" xfId="28852" xr:uid="{DC05B13F-FD79-42BA-A241-7AB890C64F66}"/>
    <cellStyle name="40% - Énfasis3 3 2_37. RESULTADO NEGOCIOS YOY" xfId="28853" xr:uid="{CED84AEB-AF4D-4F30-9B91-9405802895C2}"/>
    <cellStyle name="40% - Énfasis3 3 3" xfId="28854" xr:uid="{825838AA-A9B5-475F-94FF-11E7CE219572}"/>
    <cellStyle name="40% - Énfasis3 3 3 10" xfId="28855" xr:uid="{25E7B48B-00B5-4F9D-9BF1-CD672359D09A}"/>
    <cellStyle name="40% - Énfasis3 3 3 2" xfId="28856" xr:uid="{38D239C2-4D70-4E51-9140-AA9F0D42064C}"/>
    <cellStyle name="40% - Énfasis3 3 3 2 2" xfId="28857" xr:uid="{4757555F-DDCD-4C5C-A662-F492FB82D964}"/>
    <cellStyle name="40% - Énfasis3 3 3 2 2 2" xfId="28858" xr:uid="{23583546-5133-43B8-9661-5335EC403F01}"/>
    <cellStyle name="40% - Énfasis3 3 3 2 2 2 2" xfId="28859" xr:uid="{6DA0E67C-3ED3-4F4D-883F-55E7464539B3}"/>
    <cellStyle name="40% - Énfasis3 3 3 2 2 2 2 2" xfId="28860" xr:uid="{2EFBA55E-E239-49B3-AC3E-8CF409E72F10}"/>
    <cellStyle name="40% - Énfasis3 3 3 2 2 2 3" xfId="28861" xr:uid="{C86CCBD4-B61C-4B24-9243-C5B7D1298FF8}"/>
    <cellStyle name="40% - Énfasis3 3 3 2 2 3" xfId="28862" xr:uid="{F4AFEF11-1C52-41BA-BCB2-62003B1080FA}"/>
    <cellStyle name="40% - Énfasis3 3 3 2 2 3 2" xfId="28863" xr:uid="{EDE54B6B-2247-41F0-8724-6C6B756E8848}"/>
    <cellStyle name="40% - Énfasis3 3 3 2 2 4" xfId="28864" xr:uid="{CB0456A3-E1F1-4ABE-A332-35FCC12F7FD3}"/>
    <cellStyle name="40% - Énfasis3 3 3 2 3" xfId="28865" xr:uid="{46DAAAEE-768B-40D6-8AB4-85C25397435F}"/>
    <cellStyle name="40% - Énfasis3 3 3 2 3 2" xfId="28866" xr:uid="{A880C4C7-CA19-4D84-B4BD-0DDCD85DB291}"/>
    <cellStyle name="40% - Énfasis3 3 3 2 3 2 2" xfId="28867" xr:uid="{3C3995DE-7170-4579-8DAB-E2A6F3AFA34E}"/>
    <cellStyle name="40% - Énfasis3 3 3 2 3 3" xfId="28868" xr:uid="{8E8966A4-1C8F-4FB9-A305-E28BF034769B}"/>
    <cellStyle name="40% - Énfasis3 3 3 2 4" xfId="28869" xr:uid="{92D587B9-277F-4C38-97A3-041330B7D803}"/>
    <cellStyle name="40% - Énfasis3 3 3 2 4 2" xfId="28870" xr:uid="{18BC56E2-0254-4F0E-989C-C6D839AF5872}"/>
    <cellStyle name="40% - Énfasis3 3 3 2 5" xfId="28871" xr:uid="{787812D7-5B8E-41D5-BE98-BE989F55D4A5}"/>
    <cellStyle name="40% - Énfasis3 3 3 2 6" xfId="28872" xr:uid="{310946D0-6948-4E08-B83D-0C10CA570A7F}"/>
    <cellStyle name="40% - Énfasis3 3 3 2 7" xfId="28873" xr:uid="{019007A6-56B5-4844-99BB-B8855E3BC690}"/>
    <cellStyle name="40% - Énfasis3 3 3 2 8" xfId="28874" xr:uid="{1E5BCA24-BE80-4C2F-8906-68C6C1217B2A}"/>
    <cellStyle name="40% - Énfasis3 3 3 2 9" xfId="28875" xr:uid="{EC41A52D-DAA9-4078-80E4-63A04B5E164F}"/>
    <cellStyle name="40% - Énfasis3 3 3 2_37. RESULTADO NEGOCIOS YOY" xfId="28876" xr:uid="{77A9C374-31D9-452B-9BE7-F25ECCCD98BF}"/>
    <cellStyle name="40% - Énfasis3 3 3 3" xfId="28877" xr:uid="{EDE4F7A8-9551-4F3E-A41E-280CFFABD759}"/>
    <cellStyle name="40% - Énfasis3 3 3 3 2" xfId="28878" xr:uid="{C912D2C9-D317-4747-8439-6D46C7CB71BE}"/>
    <cellStyle name="40% - Énfasis3 3 3 3 2 2" xfId="28879" xr:uid="{84F2FF58-D308-4812-86F2-BB07938AD378}"/>
    <cellStyle name="40% - Énfasis3 3 3 3 2 2 2" xfId="28880" xr:uid="{86E62EE5-37F4-49F2-8B75-152C4DEF9778}"/>
    <cellStyle name="40% - Énfasis3 3 3 3 2 3" xfId="28881" xr:uid="{AA0DADFB-5823-4A4D-A9D0-26C53A53D597}"/>
    <cellStyle name="40% - Énfasis3 3 3 3 3" xfId="28882" xr:uid="{04BF0165-8789-4216-934F-016CEB13277C}"/>
    <cellStyle name="40% - Énfasis3 3 3 3 3 2" xfId="28883" xr:uid="{E89C3BF8-B2E6-4ED8-8F0D-15CF69CA03A5}"/>
    <cellStyle name="40% - Énfasis3 3 3 3 4" xfId="28884" xr:uid="{D5910B67-0869-45EC-BB56-4D910B9A65A7}"/>
    <cellStyle name="40% - Énfasis3 3 3 4" xfId="28885" xr:uid="{6BEAA5D2-063C-41E2-B161-F03DE9E0D377}"/>
    <cellStyle name="40% - Énfasis3 3 3 4 2" xfId="28886" xr:uid="{E316CFD3-7529-4FD7-A522-12F83C980694}"/>
    <cellStyle name="40% - Énfasis3 3 3 4 2 2" xfId="28887" xr:uid="{A2B5EF1E-C468-472D-AF8A-FA10EB2349F3}"/>
    <cellStyle name="40% - Énfasis3 3 3 4 3" xfId="28888" xr:uid="{3D826A74-B884-4C20-A8EA-FB7A02DFA1A3}"/>
    <cellStyle name="40% - Énfasis3 3 3 5" xfId="28889" xr:uid="{21653D34-12F6-465C-8B1C-0401A84FFB07}"/>
    <cellStyle name="40% - Énfasis3 3 3 5 2" xfId="28890" xr:uid="{8D3ADF4B-438C-40AA-84D7-40881B0741C8}"/>
    <cellStyle name="40% - Énfasis3 3 3 6" xfId="28891" xr:uid="{0104D023-6D62-49E1-AC22-227977DB5B9B}"/>
    <cellStyle name="40% - Énfasis3 3 3 7" xfId="28892" xr:uid="{B9B76D48-BA61-4E72-9B6D-95DE8D63AE84}"/>
    <cellStyle name="40% - Énfasis3 3 3 8" xfId="28893" xr:uid="{E35A85EA-2C97-4A6B-AE26-3E0381195F1B}"/>
    <cellStyle name="40% - Énfasis3 3 3 9" xfId="28894" xr:uid="{0D8B3ED0-364E-443F-9183-F181D97ABD6E}"/>
    <cellStyle name="40% - Énfasis3 3 3_37. RESULTADO NEGOCIOS YOY" xfId="28895" xr:uid="{351248E0-FB7D-4D25-BE7E-E8D10A44A5EC}"/>
    <cellStyle name="40% - Énfasis3 3 4" xfId="28896" xr:uid="{B391D85A-1505-420B-84E8-2F0EC4BE6D5F}"/>
    <cellStyle name="40% - Énfasis3 3 4 2" xfId="28897" xr:uid="{3B6F1D03-3E17-487B-9F47-B602C965C1BD}"/>
    <cellStyle name="40% - Énfasis3 3 4 2 2" xfId="28898" xr:uid="{CF1BB770-38D7-426C-BBE2-31C3D6FCEF7D}"/>
    <cellStyle name="40% - Énfasis3 3 4 2 2 2" xfId="28899" xr:uid="{36C81E3F-BB8C-4EC0-9AD2-93F46C805663}"/>
    <cellStyle name="40% - Énfasis3 3 4 2 2 2 2" xfId="28900" xr:uid="{BCB15C57-9949-4BC2-B9F8-9AD07069B9DB}"/>
    <cellStyle name="40% - Énfasis3 3 4 2 2 3" xfId="28901" xr:uid="{8D89A3C9-23E5-483F-8DA9-791AC67CED6A}"/>
    <cellStyle name="40% - Énfasis3 3 4 2 3" xfId="28902" xr:uid="{8BEA4D8E-3B0E-4D25-9783-BB2DEF31AA62}"/>
    <cellStyle name="40% - Énfasis3 3 4 2 3 2" xfId="28903" xr:uid="{2254BB23-59F3-4C9C-AB7A-AE16F79D5E77}"/>
    <cellStyle name="40% - Énfasis3 3 4 2 4" xfId="28904" xr:uid="{9EBCFFA7-7BEF-42D7-951F-E9F59A16A34F}"/>
    <cellStyle name="40% - Énfasis3 3 4 3" xfId="28905" xr:uid="{F46C7692-FB39-4AA1-BF07-6A4466853CF2}"/>
    <cellStyle name="40% - Énfasis3 3 4 3 2" xfId="28906" xr:uid="{548D6033-352D-438F-958C-AFC21CBBFE02}"/>
    <cellStyle name="40% - Énfasis3 3 4 3 2 2" xfId="28907" xr:uid="{8637D6B6-7320-48CF-BD54-583CB5925F3E}"/>
    <cellStyle name="40% - Énfasis3 3 4 3 3" xfId="28908" xr:uid="{006F0F6A-E15D-4EA9-98C0-DFF6FFE75B2B}"/>
    <cellStyle name="40% - Énfasis3 3 4 4" xfId="28909" xr:uid="{09BDE92A-EA12-4B34-9567-5B26443D7558}"/>
    <cellStyle name="40% - Énfasis3 3 4 4 2" xfId="28910" xr:uid="{FE391439-665F-4AD5-929B-745D62478FC4}"/>
    <cellStyle name="40% - Énfasis3 3 4 5" xfId="28911" xr:uid="{9B8041A3-F38B-4041-844C-176A8E430222}"/>
    <cellStyle name="40% - Énfasis3 3 4 6" xfId="28912" xr:uid="{C8DF0980-D338-4E89-A51B-E952C8081317}"/>
    <cellStyle name="40% - Énfasis3 3 4 7" xfId="28913" xr:uid="{95FC1BB1-9F19-4860-AF82-4DC8D562E682}"/>
    <cellStyle name="40% - Énfasis3 3 4 8" xfId="28914" xr:uid="{57A81D4C-D040-4F29-AE1A-E1A5B2AB754D}"/>
    <cellStyle name="40% - Énfasis3 3 4 9" xfId="28915" xr:uid="{9654E0C6-89B2-44B8-AAFA-FE56A7A010D1}"/>
    <cellStyle name="40% - Énfasis3 3 4_37. RESULTADO NEGOCIOS YOY" xfId="28916" xr:uid="{3BBCCE0B-1B9A-4788-8C02-C01E3C21B930}"/>
    <cellStyle name="40% - Énfasis3 3 5" xfId="28917" xr:uid="{9D67F44B-901F-4CB4-BEDA-F429F726A006}"/>
    <cellStyle name="40% - Énfasis3 3 5 2" xfId="28918" xr:uid="{CA3946D9-9E65-4AA5-8CEC-CDC57C170E63}"/>
    <cellStyle name="40% - Énfasis3 3 5 2 2" xfId="28919" xr:uid="{90BFBD50-8775-489E-8668-DB2ABFC1C83C}"/>
    <cellStyle name="40% - Énfasis3 3 5 2 2 2" xfId="28920" xr:uid="{897CFA2E-502C-43CA-9B34-E520DE5CF61E}"/>
    <cellStyle name="40% - Énfasis3 3 5 2 3" xfId="28921" xr:uid="{681C80BC-2DDE-4B7E-93E4-B2B19A67CB77}"/>
    <cellStyle name="40% - Énfasis3 3 5 3" xfId="28922" xr:uid="{52E7FDCE-FE76-4D6D-9248-AA3FABA93348}"/>
    <cellStyle name="40% - Énfasis3 3 5 3 2" xfId="28923" xr:uid="{9A14113C-852B-4209-97F9-D8D04EEDA9A1}"/>
    <cellStyle name="40% - Énfasis3 3 5 4" xfId="28924" xr:uid="{292D04A4-F104-4877-BBA2-AA6EDED52938}"/>
    <cellStyle name="40% - Énfasis3 3 5 5" xfId="28925" xr:uid="{23F188B3-31CC-4FC1-B33C-641E9DF08FE0}"/>
    <cellStyle name="40% - Énfasis3 3 5 6" xfId="28926" xr:uid="{BDB4DF9E-0C3A-429D-AAF3-3F44E007BE8A}"/>
    <cellStyle name="40% - Énfasis3 3 5 7" xfId="28927" xr:uid="{A5421759-FE8D-474F-98EB-825402E4BD85}"/>
    <cellStyle name="40% - Énfasis3 3 5 8" xfId="28928" xr:uid="{C5E497A4-6423-491D-90E2-43C17F2CB05A}"/>
    <cellStyle name="40% - Énfasis3 3 6" xfId="28929" xr:uid="{3907E9DA-92B5-4688-95EB-10D15401657E}"/>
    <cellStyle name="40% - Énfasis3 3 6 2" xfId="28930" xr:uid="{6AB205EA-E016-4E2B-BBFF-2DD541745981}"/>
    <cellStyle name="40% - Énfasis3 3 6 2 2" xfId="28931" xr:uid="{7F1A4DF9-3E5D-4F06-8FDE-935F91047797}"/>
    <cellStyle name="40% - Énfasis3 3 6 3" xfId="28932" xr:uid="{FA133B31-20CD-4FB1-8B35-D6D916325EB0}"/>
    <cellStyle name="40% - Énfasis3 3 7" xfId="28933" xr:uid="{76A1C9AE-51D7-4488-AF4B-1E84B66F6320}"/>
    <cellStyle name="40% - Énfasis3 3 7 2" xfId="28934" xr:uid="{CB343ABF-E5DD-43CF-AB30-5A116459302D}"/>
    <cellStyle name="40% - Énfasis3 3 8" xfId="28935" xr:uid="{7608E9CA-4E29-4F9F-BB2D-44FF79482653}"/>
    <cellStyle name="40% - Énfasis3 3 9" xfId="28936" xr:uid="{F22427A6-C804-4264-8011-24D2071B8730}"/>
    <cellStyle name="40% - Énfasis3 3_37. RESULTADO NEGOCIOS YOY" xfId="28937" xr:uid="{69BC054F-5D9F-4E18-AD8D-70D0886DAD2E}"/>
    <cellStyle name="40% - Énfasis3 30" xfId="28938" xr:uid="{795FEDB2-3CAE-49CE-8350-53DE9A8341E8}"/>
    <cellStyle name="40% - Énfasis3 4" xfId="28939" xr:uid="{E9594E18-2E77-4F6E-86BF-6D15275DA878}"/>
    <cellStyle name="40% - Énfasis3 4 10" xfId="28940" xr:uid="{879280C3-A120-467B-AD72-4B8DAC7CF649}"/>
    <cellStyle name="40% - Énfasis3 4 11" xfId="28941" xr:uid="{0C830669-A359-42A1-BB1F-DFF472C7A041}"/>
    <cellStyle name="40% - Énfasis3 4 12" xfId="28942" xr:uid="{6FFCF3AB-7036-460E-8F98-D58EB4010CDB}"/>
    <cellStyle name="40% - Énfasis3 4 2" xfId="28943" xr:uid="{F26995CD-ACF4-46F2-81F9-863E5E8BB37A}"/>
    <cellStyle name="40% - Énfasis3 4 2 10" xfId="28944" xr:uid="{819673B2-49E4-4D52-B5CF-B65800301D6F}"/>
    <cellStyle name="40% - Énfasis3 4 2 11" xfId="28945" xr:uid="{64D89D92-0984-41B1-8B37-E12CCED395B5}"/>
    <cellStyle name="40% - Énfasis3 4 2 2" xfId="28946" xr:uid="{A7D3BB97-500A-4F62-87A2-037CD9394024}"/>
    <cellStyle name="40% - Énfasis3 4 2 2 2" xfId="28947" xr:uid="{32B220CF-F52B-4E8A-9F99-72A0354FF68A}"/>
    <cellStyle name="40% - Énfasis3 4 2 2 2 2" xfId="28948" xr:uid="{F859144E-7397-4AA5-9CB5-519905325D8E}"/>
    <cellStyle name="40% - Énfasis3 4 2 2 2 2 2" xfId="28949" xr:uid="{696AAB76-767A-4538-BFD7-646E3F8C3C2B}"/>
    <cellStyle name="40% - Énfasis3 4 2 2 2 2 2 2" xfId="28950" xr:uid="{DA26044F-76D8-4E5B-A3C2-FBF144577802}"/>
    <cellStyle name="40% - Énfasis3 4 2 2 2 2 2 2 2" xfId="28951" xr:uid="{BE7783DA-07A9-4D73-87DD-7ECBF3D49569}"/>
    <cellStyle name="40% - Énfasis3 4 2 2 2 2 2 3" xfId="28952" xr:uid="{B9D5203F-AC81-4549-B80C-5D05EDD44D09}"/>
    <cellStyle name="40% - Énfasis3 4 2 2 2 2 3" xfId="28953" xr:uid="{094FA338-0BB1-4416-9A9C-FCCD4C26E720}"/>
    <cellStyle name="40% - Énfasis3 4 2 2 2 2 3 2" xfId="28954" xr:uid="{56CF86DA-77DB-426D-9A3E-3B83CCB9A5F5}"/>
    <cellStyle name="40% - Énfasis3 4 2 2 2 2 4" xfId="28955" xr:uid="{8461B696-5441-45C3-A70E-1E7E5B14B508}"/>
    <cellStyle name="40% - Énfasis3 4 2 2 2 3" xfId="28956" xr:uid="{9779AC92-7388-410D-815A-0006EE2F036B}"/>
    <cellStyle name="40% - Énfasis3 4 2 2 2 3 2" xfId="28957" xr:uid="{E95F4A85-64DC-4352-A8C3-9BA9E1AA6981}"/>
    <cellStyle name="40% - Énfasis3 4 2 2 2 3 2 2" xfId="28958" xr:uid="{69CC8224-8FE7-4A16-8224-BE9F8B5EC1B4}"/>
    <cellStyle name="40% - Énfasis3 4 2 2 2 3 3" xfId="28959" xr:uid="{5FF44F37-40CC-4607-9BA8-45141C07578D}"/>
    <cellStyle name="40% - Énfasis3 4 2 2 2 4" xfId="28960" xr:uid="{6972998D-5A5E-4C51-AAF8-3F209AD76E96}"/>
    <cellStyle name="40% - Énfasis3 4 2 2 2 4 2" xfId="28961" xr:uid="{2BF5CB1B-A08A-4E8B-BADB-1BEC1A6129A5}"/>
    <cellStyle name="40% - Énfasis3 4 2 2 2 5" xfId="28962" xr:uid="{CEA76149-9906-4C44-8478-78F86303A29B}"/>
    <cellStyle name="40% - Énfasis3 4 2 2 3" xfId="28963" xr:uid="{C90744AE-36B0-4955-9C1D-A2F9C860A289}"/>
    <cellStyle name="40% - Énfasis3 4 2 2 3 2" xfId="28964" xr:uid="{660AAF2B-77C9-4863-B417-2250980BF4EC}"/>
    <cellStyle name="40% - Énfasis3 4 2 2 3 2 2" xfId="28965" xr:uid="{B92143FE-E87D-4D13-99D6-ED575BB737B1}"/>
    <cellStyle name="40% - Énfasis3 4 2 2 3 2 2 2" xfId="28966" xr:uid="{65D49489-D74B-4824-913F-3EB7BE371595}"/>
    <cellStyle name="40% - Énfasis3 4 2 2 3 2 3" xfId="28967" xr:uid="{B140EA23-093F-4D2E-ABE7-B662A1177F33}"/>
    <cellStyle name="40% - Énfasis3 4 2 2 3 3" xfId="28968" xr:uid="{673C94C8-0A5C-4FC4-A1AD-ABF9BF0DE249}"/>
    <cellStyle name="40% - Énfasis3 4 2 2 3 3 2" xfId="28969" xr:uid="{7861CD24-A75C-4D07-833A-57167D527561}"/>
    <cellStyle name="40% - Énfasis3 4 2 2 3 4" xfId="28970" xr:uid="{3FCA865E-65C3-4B80-93BA-EDEDFD3F8AF5}"/>
    <cellStyle name="40% - Énfasis3 4 2 2 4" xfId="28971" xr:uid="{32CD332E-6CA6-41F1-A7AA-477EC843EBB9}"/>
    <cellStyle name="40% - Énfasis3 4 2 2 4 2" xfId="28972" xr:uid="{EB7FC8CB-DAF3-45C7-BDBF-3D3524044454}"/>
    <cellStyle name="40% - Énfasis3 4 2 2 4 2 2" xfId="28973" xr:uid="{4285ACA9-C798-4C89-9F5B-D68F6FFE37C2}"/>
    <cellStyle name="40% - Énfasis3 4 2 2 4 3" xfId="28974" xr:uid="{C0B3A98F-F720-46E8-959F-DC67A36A0553}"/>
    <cellStyle name="40% - Énfasis3 4 2 2 5" xfId="28975" xr:uid="{BD0AB8A6-6614-4E6D-936A-817C1AA36B65}"/>
    <cellStyle name="40% - Énfasis3 4 2 2 5 2" xfId="28976" xr:uid="{40C958D8-CEF4-45B7-A4A2-F7AFD707C76B}"/>
    <cellStyle name="40% - Énfasis3 4 2 2 6" xfId="28977" xr:uid="{1BB2DC8D-761D-4B7D-BEDA-882E20BBB32E}"/>
    <cellStyle name="40% - Énfasis3 4 2 3" xfId="28978" xr:uid="{FF574019-4D71-4886-B5A2-2D712391CA56}"/>
    <cellStyle name="40% - Énfasis3 4 2 3 2" xfId="28979" xr:uid="{D2F6E631-3063-457B-B555-D91B322676B4}"/>
    <cellStyle name="40% - Énfasis3 4 2 3 2 2" xfId="28980" xr:uid="{B8B52EC1-229A-47AD-B408-073448841ED2}"/>
    <cellStyle name="40% - Énfasis3 4 2 3 2 2 2" xfId="28981" xr:uid="{6A265AE1-8854-44C4-9853-3CDEDBC43C56}"/>
    <cellStyle name="40% - Énfasis3 4 2 3 2 2 2 2" xfId="28982" xr:uid="{0F936BB7-4770-44D4-AA00-2B7ABA396C48}"/>
    <cellStyle name="40% - Énfasis3 4 2 3 2 2 3" xfId="28983" xr:uid="{6D561A72-2F22-49AA-A7C9-DF970E52E242}"/>
    <cellStyle name="40% - Énfasis3 4 2 3 2 3" xfId="28984" xr:uid="{F04D05B5-1E46-436F-867D-5BB5E587CBF8}"/>
    <cellStyle name="40% - Énfasis3 4 2 3 2 3 2" xfId="28985" xr:uid="{A525FB2C-0B66-48CD-B5E2-A6FFDC400E03}"/>
    <cellStyle name="40% - Énfasis3 4 2 3 2 4" xfId="28986" xr:uid="{DC354D13-1489-4875-A0A0-194272672274}"/>
    <cellStyle name="40% - Énfasis3 4 2 3 3" xfId="28987" xr:uid="{0E13BEB9-6822-40F4-B69F-BA0FD595AE04}"/>
    <cellStyle name="40% - Énfasis3 4 2 3 3 2" xfId="28988" xr:uid="{A156556F-ADED-43B5-9BC8-BFDB3BB327BE}"/>
    <cellStyle name="40% - Énfasis3 4 2 3 3 2 2" xfId="28989" xr:uid="{42DEC476-E217-4F90-9119-3EF4D89DDAE3}"/>
    <cellStyle name="40% - Énfasis3 4 2 3 3 3" xfId="28990" xr:uid="{D2B73608-57E9-4973-A051-5594F320AACF}"/>
    <cellStyle name="40% - Énfasis3 4 2 3 4" xfId="28991" xr:uid="{ADC3B6BD-68AB-4A52-B046-4FAFE12C2149}"/>
    <cellStyle name="40% - Énfasis3 4 2 3 4 2" xfId="28992" xr:uid="{5B98672C-FBD8-4D45-95F5-96BD49C4172B}"/>
    <cellStyle name="40% - Énfasis3 4 2 3 5" xfId="28993" xr:uid="{7E7C56C1-5810-4032-8D5B-91D5BBE15D2D}"/>
    <cellStyle name="40% - Énfasis3 4 2 4" xfId="28994" xr:uid="{0C4223A3-920A-4BE4-999D-8A50BD5D249F}"/>
    <cellStyle name="40% - Énfasis3 4 2 4 2" xfId="28995" xr:uid="{9948C04F-7C45-4F00-A26B-1C73CA340C8E}"/>
    <cellStyle name="40% - Énfasis3 4 2 4 2 2" xfId="28996" xr:uid="{A9B6C383-FE79-41E1-831B-923467963684}"/>
    <cellStyle name="40% - Énfasis3 4 2 4 2 2 2" xfId="28997" xr:uid="{6E3FA18B-5FC4-4318-A60A-4FC629FB12A6}"/>
    <cellStyle name="40% - Énfasis3 4 2 4 2 3" xfId="28998" xr:uid="{DB631765-82BD-477F-A7FF-AC3B6E576404}"/>
    <cellStyle name="40% - Énfasis3 4 2 4 3" xfId="28999" xr:uid="{CCFFC9A4-78CA-4132-B94B-0B5C2DB845FD}"/>
    <cellStyle name="40% - Énfasis3 4 2 4 3 2" xfId="29000" xr:uid="{DAEFBF5B-F7F5-48DA-8723-B8095EB976D2}"/>
    <cellStyle name="40% - Énfasis3 4 2 4 4" xfId="29001" xr:uid="{D0AD6E9C-9311-47E1-AFDC-384970F73F05}"/>
    <cellStyle name="40% - Énfasis3 4 2 5" xfId="29002" xr:uid="{D5038480-9581-4E0A-BB60-E3AA22CF7590}"/>
    <cellStyle name="40% - Énfasis3 4 2 5 2" xfId="29003" xr:uid="{F938E0F7-9DE8-41A5-8A3D-7664FA27450F}"/>
    <cellStyle name="40% - Énfasis3 4 2 5 2 2" xfId="29004" xr:uid="{8D034E22-B6C7-44FB-808A-DC2BDAD2EC26}"/>
    <cellStyle name="40% - Énfasis3 4 2 5 3" xfId="29005" xr:uid="{667A0B5A-8942-42B2-994B-48B07149037F}"/>
    <cellStyle name="40% - Énfasis3 4 2 6" xfId="29006" xr:uid="{D6DE70B5-B1EA-4CDF-9497-7212765ECD3C}"/>
    <cellStyle name="40% - Énfasis3 4 2 6 2" xfId="29007" xr:uid="{D8B90EDC-6366-46D5-88D2-CA70982CB7F5}"/>
    <cellStyle name="40% - Énfasis3 4 2 7" xfId="29008" xr:uid="{F56A3343-DE5A-4340-8076-3C77B5C96394}"/>
    <cellStyle name="40% - Énfasis3 4 2 8" xfId="29009" xr:uid="{2FEB71C2-CC6E-4969-932E-32E0F1E1B352}"/>
    <cellStyle name="40% - Énfasis3 4 2 9" xfId="29010" xr:uid="{2132F890-B84F-4A2A-A707-04A52EF6C8D1}"/>
    <cellStyle name="40% - Énfasis3 4 2_37. RESULTADO NEGOCIOS YOY" xfId="29011" xr:uid="{6D8E314C-4C3C-4ADB-A432-AF35764FB341}"/>
    <cellStyle name="40% - Énfasis3 4 3" xfId="29012" xr:uid="{B979DE23-A844-4988-9282-2D0EC3EA408F}"/>
    <cellStyle name="40% - Énfasis3 4 3 2" xfId="29013" xr:uid="{C41DFA2C-FAB2-42FD-BF61-DDF726FBDD48}"/>
    <cellStyle name="40% - Énfasis3 4 3 2 2" xfId="29014" xr:uid="{B2E78EEB-37DB-4201-B120-1276EAC2E016}"/>
    <cellStyle name="40% - Énfasis3 4 3 2 2 2" xfId="29015" xr:uid="{AA3DEDAB-7ACB-4CCE-8EFB-56D814FC9408}"/>
    <cellStyle name="40% - Énfasis3 4 3 2 2 2 2" xfId="29016" xr:uid="{4863860C-C33F-4005-8880-B836A936B511}"/>
    <cellStyle name="40% - Énfasis3 4 3 2 2 2 2 2" xfId="29017" xr:uid="{E6495250-F2A5-4179-941E-6F1091DAD6E6}"/>
    <cellStyle name="40% - Énfasis3 4 3 2 2 2 3" xfId="29018" xr:uid="{C40E5F07-70DE-4622-AB4A-E05259B60EF9}"/>
    <cellStyle name="40% - Énfasis3 4 3 2 2 3" xfId="29019" xr:uid="{6BF4E266-9C58-4DCF-95BE-B68829996F01}"/>
    <cellStyle name="40% - Énfasis3 4 3 2 2 3 2" xfId="29020" xr:uid="{86250BC6-0D57-433D-9604-ED55244B21D3}"/>
    <cellStyle name="40% - Énfasis3 4 3 2 2 4" xfId="29021" xr:uid="{1DF8421F-DA18-4655-9952-D4365ED7D90F}"/>
    <cellStyle name="40% - Énfasis3 4 3 2 3" xfId="29022" xr:uid="{6E41BB47-2264-4455-A95D-3A05C637DBEB}"/>
    <cellStyle name="40% - Énfasis3 4 3 2 3 2" xfId="29023" xr:uid="{6A3F4B12-F088-41F7-BFC1-80F8B71FA39C}"/>
    <cellStyle name="40% - Énfasis3 4 3 2 3 2 2" xfId="29024" xr:uid="{475C0137-72EF-47B7-830B-F869C44120AC}"/>
    <cellStyle name="40% - Énfasis3 4 3 2 3 3" xfId="29025" xr:uid="{3A1419FE-44D5-4FCE-968D-31979FF25890}"/>
    <cellStyle name="40% - Énfasis3 4 3 2 4" xfId="29026" xr:uid="{2A8EF265-18F3-4290-B71A-8FB55D1AD0A6}"/>
    <cellStyle name="40% - Énfasis3 4 3 2 4 2" xfId="29027" xr:uid="{D66C78D1-9E1E-4D7D-9F20-2C0D37485A48}"/>
    <cellStyle name="40% - Énfasis3 4 3 2 5" xfId="29028" xr:uid="{F1936B39-39E3-481D-BAD0-A5CA8C254D0B}"/>
    <cellStyle name="40% - Énfasis3 4 3 3" xfId="29029" xr:uid="{D557219B-6420-4CF1-9CD7-19036D5D1964}"/>
    <cellStyle name="40% - Énfasis3 4 3 3 2" xfId="29030" xr:uid="{9EDD6883-CA30-4CE6-8633-48099EEB61C4}"/>
    <cellStyle name="40% - Énfasis3 4 3 3 2 2" xfId="29031" xr:uid="{60C27188-64FE-4F60-95BC-597B408D59D4}"/>
    <cellStyle name="40% - Énfasis3 4 3 3 2 2 2" xfId="29032" xr:uid="{55C2AB4B-9C0F-4B4C-8340-A5648B675FF5}"/>
    <cellStyle name="40% - Énfasis3 4 3 3 2 3" xfId="29033" xr:uid="{A6347124-A715-487F-BA85-4925A1893EB2}"/>
    <cellStyle name="40% - Énfasis3 4 3 3 3" xfId="29034" xr:uid="{8E7AF4A6-DAA4-4544-A23F-20F0763382F7}"/>
    <cellStyle name="40% - Énfasis3 4 3 3 3 2" xfId="29035" xr:uid="{AFF09E1F-B3C3-43EA-9748-E4CFA9EFFBAD}"/>
    <cellStyle name="40% - Énfasis3 4 3 3 4" xfId="29036" xr:uid="{B7E44C93-8865-4FDF-8BDC-AC8CBD9CD2D6}"/>
    <cellStyle name="40% - Énfasis3 4 3 4" xfId="29037" xr:uid="{0923E515-223C-4837-B016-94F9ADA0B100}"/>
    <cellStyle name="40% - Énfasis3 4 3 4 2" xfId="29038" xr:uid="{CC9171F8-5263-4507-ADA8-FD62187E2757}"/>
    <cellStyle name="40% - Énfasis3 4 3 4 2 2" xfId="29039" xr:uid="{38028E06-DB78-4EBC-A826-FD54DC7598BA}"/>
    <cellStyle name="40% - Énfasis3 4 3 4 3" xfId="29040" xr:uid="{7C8E5497-BC31-45E9-96B3-830152AFD41E}"/>
    <cellStyle name="40% - Énfasis3 4 3 5" xfId="29041" xr:uid="{BF4FFA71-ACAF-45B0-ADF0-A00BF3CF0577}"/>
    <cellStyle name="40% - Énfasis3 4 3 5 2" xfId="29042" xr:uid="{3A0C4B9E-B9D2-46A4-AF43-CAF753193C3A}"/>
    <cellStyle name="40% - Énfasis3 4 3 6" xfId="29043" xr:uid="{C3D797E3-20CA-4E5F-BEED-B19BF728046F}"/>
    <cellStyle name="40% - Énfasis3 4 4" xfId="29044" xr:uid="{31608AA1-2FB0-4D23-8438-0C05CEA0C3CF}"/>
    <cellStyle name="40% - Énfasis3 4 4 2" xfId="29045" xr:uid="{DE2953CE-ED42-4830-A354-0DDD9CFDC3E6}"/>
    <cellStyle name="40% - Énfasis3 4 4 2 2" xfId="29046" xr:uid="{14B5E50A-2E8A-4BE1-B67A-F955E66E50D6}"/>
    <cellStyle name="40% - Énfasis3 4 4 2 2 2" xfId="29047" xr:uid="{359C6478-1ABE-410A-9845-E788FBB97A39}"/>
    <cellStyle name="40% - Énfasis3 4 4 2 2 2 2" xfId="29048" xr:uid="{48443BEB-DEC1-4FB3-BF3F-4D05F43B04FA}"/>
    <cellStyle name="40% - Énfasis3 4 4 2 2 3" xfId="29049" xr:uid="{73ACA104-9F2E-4E68-BD85-5180CAC84C3D}"/>
    <cellStyle name="40% - Énfasis3 4 4 2 3" xfId="29050" xr:uid="{C39363D8-C8A3-411B-A0CA-CC00E7882861}"/>
    <cellStyle name="40% - Énfasis3 4 4 2 3 2" xfId="29051" xr:uid="{4C3803F3-9D27-4B88-A3B2-BE39E0288F1C}"/>
    <cellStyle name="40% - Énfasis3 4 4 2 4" xfId="29052" xr:uid="{2FF9F0FA-8B5B-4B0C-A0AF-4ED2E3DD8B09}"/>
    <cellStyle name="40% - Énfasis3 4 4 3" xfId="29053" xr:uid="{48DACEC4-16BE-4366-A57C-849F99D3D0C4}"/>
    <cellStyle name="40% - Énfasis3 4 4 3 2" xfId="29054" xr:uid="{22E5964D-1ACB-4783-B987-A1657D6E3DFB}"/>
    <cellStyle name="40% - Énfasis3 4 4 3 2 2" xfId="29055" xr:uid="{96F59FBF-37C0-4C47-B09B-8F7E0EB03EFF}"/>
    <cellStyle name="40% - Énfasis3 4 4 3 3" xfId="29056" xr:uid="{2F8D8074-3231-4252-B109-8167C24D5033}"/>
    <cellStyle name="40% - Énfasis3 4 4 4" xfId="29057" xr:uid="{041E533C-8890-4DE6-BC7C-78E7AD885A50}"/>
    <cellStyle name="40% - Énfasis3 4 4 4 2" xfId="29058" xr:uid="{50F1F9FA-B76D-4BAC-8A32-A5A14BD1DD69}"/>
    <cellStyle name="40% - Énfasis3 4 4 5" xfId="29059" xr:uid="{43D96083-BAE3-4E68-B17B-CCBD5736FDC2}"/>
    <cellStyle name="40% - Énfasis3 4 5" xfId="29060" xr:uid="{A1ADF155-9387-4378-A910-2E22DFD94A2C}"/>
    <cellStyle name="40% - Énfasis3 4 5 2" xfId="29061" xr:uid="{A23A68A0-21E3-4EB5-BB50-2F017F9CCAAD}"/>
    <cellStyle name="40% - Énfasis3 4 5 2 2" xfId="29062" xr:uid="{6861F910-047E-4347-A1C2-0F72095AD0E6}"/>
    <cellStyle name="40% - Énfasis3 4 5 2 2 2" xfId="29063" xr:uid="{501A1268-51EB-4D84-952F-76C7E63A3FAF}"/>
    <cellStyle name="40% - Énfasis3 4 5 2 3" xfId="29064" xr:uid="{1FA2A746-A20C-4005-9C99-4A70BB80BF1C}"/>
    <cellStyle name="40% - Énfasis3 4 5 3" xfId="29065" xr:uid="{0C3762EE-5F24-454B-8266-72D82DF6993C}"/>
    <cellStyle name="40% - Énfasis3 4 5 3 2" xfId="29066" xr:uid="{F547D482-ED7A-4104-8907-2C1DFBB0A0A2}"/>
    <cellStyle name="40% - Énfasis3 4 5 4" xfId="29067" xr:uid="{54A6C3EC-91D6-4644-89ED-D92CB610BBA2}"/>
    <cellStyle name="40% - Énfasis3 4 6" xfId="29068" xr:uid="{FED8B6C7-DE4D-413F-8406-668902D73F1D}"/>
    <cellStyle name="40% - Énfasis3 4 6 2" xfId="29069" xr:uid="{6687919F-5AF6-4682-9D4B-FD35BAEBD8CB}"/>
    <cellStyle name="40% - Énfasis3 4 6 2 2" xfId="29070" xr:uid="{C168280A-9662-490C-9E33-712B18CF25F6}"/>
    <cellStyle name="40% - Énfasis3 4 6 3" xfId="29071" xr:uid="{828F05C7-9FF7-4FBB-9385-C41D24EAD5CA}"/>
    <cellStyle name="40% - Énfasis3 4 7" xfId="29072" xr:uid="{621E33E9-FAF6-4299-ADA1-3A95BEDFADEB}"/>
    <cellStyle name="40% - Énfasis3 4 7 2" xfId="29073" xr:uid="{002F5A5C-126B-4C9D-92FC-561D7292C52B}"/>
    <cellStyle name="40% - Énfasis3 4 8" xfId="29074" xr:uid="{6CDC2D02-40EB-4EF1-8F9D-765E23E96A06}"/>
    <cellStyle name="40% - Énfasis3 4 9" xfId="29075" xr:uid="{E6115A88-C352-45CA-9B1F-C270329DC652}"/>
    <cellStyle name="40% - Énfasis3 4_37. RESULTADO NEGOCIOS YOY" xfId="29076" xr:uid="{64B864A8-5BC3-4096-914D-47997E8A6A0F}"/>
    <cellStyle name="40% - Énfasis3 5" xfId="29077" xr:uid="{F75FBE9B-34F9-4574-9030-477F00362441}"/>
    <cellStyle name="40% - Énfasis3 5 10" xfId="29078" xr:uid="{636FCBE9-B94F-4A74-A4B5-0E5826C0509A}"/>
    <cellStyle name="40% - Énfasis3 5 11" xfId="29079" xr:uid="{2F97FB0C-FEEF-4158-B44F-0EA7EEBEC218}"/>
    <cellStyle name="40% - Énfasis3 5 12" xfId="29080" xr:uid="{D4A8BEDC-3CA4-4401-9F8B-EFAF2605DD83}"/>
    <cellStyle name="40% - Énfasis3 5 2" xfId="29081" xr:uid="{8DA25741-F0B4-4B39-8B62-C429F2BA416D}"/>
    <cellStyle name="40% - Énfasis3 5 2 10" xfId="29082" xr:uid="{E4C3DEA2-E1FC-46CE-A6B6-453178DAF61F}"/>
    <cellStyle name="40% - Énfasis3 5 2 11" xfId="29083" xr:uid="{2E3478EE-D3CC-41DC-A50D-82FFE90162F7}"/>
    <cellStyle name="40% - Énfasis3 5 2 2" xfId="29084" xr:uid="{17233D01-37BD-48C6-8AAC-F98BAD0F67B5}"/>
    <cellStyle name="40% - Énfasis3 5 2 2 2" xfId="29085" xr:uid="{31FA116B-0C06-49FE-ABD8-93B518622610}"/>
    <cellStyle name="40% - Énfasis3 5 2 2 2 2" xfId="29086" xr:uid="{D57D367F-10FC-4C82-88C0-B1ACA4C957F8}"/>
    <cellStyle name="40% - Énfasis3 5 2 2 2 2 2" xfId="29087" xr:uid="{A640A505-C6FD-484B-8C40-D3624A62BC6B}"/>
    <cellStyle name="40% - Énfasis3 5 2 2 2 2 2 2" xfId="29088" xr:uid="{E3CCFE7C-5886-4435-AF09-2301AB364409}"/>
    <cellStyle name="40% - Énfasis3 5 2 2 2 2 2 2 2" xfId="29089" xr:uid="{EF77114D-256B-4E16-9A6F-E88EAE7975B0}"/>
    <cellStyle name="40% - Énfasis3 5 2 2 2 2 2 3" xfId="29090" xr:uid="{5FFD5D51-EC51-45EA-9542-261E294793D4}"/>
    <cellStyle name="40% - Énfasis3 5 2 2 2 2 3" xfId="29091" xr:uid="{1680F37D-7AEB-4469-A7A6-318D69FCFCEA}"/>
    <cellStyle name="40% - Énfasis3 5 2 2 2 2 3 2" xfId="29092" xr:uid="{A44C65CF-0D72-4372-B802-EC19412A2AC2}"/>
    <cellStyle name="40% - Énfasis3 5 2 2 2 2 4" xfId="29093" xr:uid="{822DB537-91CF-4509-8E3F-A1735162C35C}"/>
    <cellStyle name="40% - Énfasis3 5 2 2 2 3" xfId="29094" xr:uid="{DF30AE46-EF9F-474F-B073-E213D96BA04D}"/>
    <cellStyle name="40% - Énfasis3 5 2 2 2 3 2" xfId="29095" xr:uid="{37171493-C707-44E4-A411-D08A75DD0723}"/>
    <cellStyle name="40% - Énfasis3 5 2 2 2 3 2 2" xfId="29096" xr:uid="{7C947DEB-F8A5-40B8-8A3D-DB3AD174FBDF}"/>
    <cellStyle name="40% - Énfasis3 5 2 2 2 3 3" xfId="29097" xr:uid="{9C281A71-7BEC-41F0-9424-6CFBCF324A1B}"/>
    <cellStyle name="40% - Énfasis3 5 2 2 2 4" xfId="29098" xr:uid="{5DCBEFFE-819B-4005-9E9A-7F313A1123F5}"/>
    <cellStyle name="40% - Énfasis3 5 2 2 2 4 2" xfId="29099" xr:uid="{6EE6D01B-41D5-4DD1-BEBA-944973C74278}"/>
    <cellStyle name="40% - Énfasis3 5 2 2 2 5" xfId="29100" xr:uid="{12936790-6579-4D39-818E-3B8CE5FCE3B0}"/>
    <cellStyle name="40% - Énfasis3 5 2 2 3" xfId="29101" xr:uid="{A33E0A03-8A1C-4237-86C0-81626115DD4F}"/>
    <cellStyle name="40% - Énfasis3 5 2 2 3 2" xfId="29102" xr:uid="{CB9FB419-701A-4A8F-A8F0-0A0E7CBF965E}"/>
    <cellStyle name="40% - Énfasis3 5 2 2 3 2 2" xfId="29103" xr:uid="{10E5C960-ED0F-47ED-9E5E-4D1309AE7707}"/>
    <cellStyle name="40% - Énfasis3 5 2 2 3 2 2 2" xfId="29104" xr:uid="{75042323-61D5-418F-BD5E-BFC93114A6CE}"/>
    <cellStyle name="40% - Énfasis3 5 2 2 3 2 3" xfId="29105" xr:uid="{3ECB8C10-4B28-428D-889C-E872DA62DF75}"/>
    <cellStyle name="40% - Énfasis3 5 2 2 3 3" xfId="29106" xr:uid="{31735468-C1DF-4A5A-8636-F977E5297A2C}"/>
    <cellStyle name="40% - Énfasis3 5 2 2 3 3 2" xfId="29107" xr:uid="{6E8AA0EA-8CA1-4A14-B7F1-7AFDF5AAE58F}"/>
    <cellStyle name="40% - Énfasis3 5 2 2 3 4" xfId="29108" xr:uid="{C8E6A468-12AB-43F1-9E50-A4E233238EF0}"/>
    <cellStyle name="40% - Énfasis3 5 2 2 4" xfId="29109" xr:uid="{27EDD4D6-67A6-47A0-933A-06A5BB14B50A}"/>
    <cellStyle name="40% - Énfasis3 5 2 2 4 2" xfId="29110" xr:uid="{A4055E9D-63D1-45B2-9117-5E454DE18867}"/>
    <cellStyle name="40% - Énfasis3 5 2 2 4 2 2" xfId="29111" xr:uid="{9300C2E6-CA3D-4AAA-89AC-B64FBFBDED14}"/>
    <cellStyle name="40% - Énfasis3 5 2 2 4 3" xfId="29112" xr:uid="{B9DFD15A-DEEF-4549-92DC-3C9E2E264546}"/>
    <cellStyle name="40% - Énfasis3 5 2 2 5" xfId="29113" xr:uid="{3DF9381E-9464-4198-9E7D-5F2FBE884C44}"/>
    <cellStyle name="40% - Énfasis3 5 2 2 5 2" xfId="29114" xr:uid="{3D3776A6-B956-4AF5-B47C-537F602FBC75}"/>
    <cellStyle name="40% - Énfasis3 5 2 2 6" xfId="29115" xr:uid="{5FB3E5A4-2D6A-4FA2-ADB2-AA70F840214B}"/>
    <cellStyle name="40% - Énfasis3 5 2 3" xfId="29116" xr:uid="{1CD66DFA-B8B0-4B24-A33C-C745E61A135B}"/>
    <cellStyle name="40% - Énfasis3 5 2 3 2" xfId="29117" xr:uid="{EAD8B2B2-F4E2-4BD3-95EE-1CF5EF61C751}"/>
    <cellStyle name="40% - Énfasis3 5 2 3 2 2" xfId="29118" xr:uid="{10F65555-F3E0-478F-95B0-91AFDDF8B7EF}"/>
    <cellStyle name="40% - Énfasis3 5 2 3 2 2 2" xfId="29119" xr:uid="{E89E8E0D-FEE0-47D9-85F1-9BDF6FD8F797}"/>
    <cellStyle name="40% - Énfasis3 5 2 3 2 2 2 2" xfId="29120" xr:uid="{9C08A32A-9BE1-4DDD-A53F-435D74B9956F}"/>
    <cellStyle name="40% - Énfasis3 5 2 3 2 2 3" xfId="29121" xr:uid="{4EAD5642-00EA-4BA6-8F9A-64DEC8D19F93}"/>
    <cellStyle name="40% - Énfasis3 5 2 3 2 3" xfId="29122" xr:uid="{95F28B24-81A0-43C5-B4E8-0FE0ACC1D75C}"/>
    <cellStyle name="40% - Énfasis3 5 2 3 2 3 2" xfId="29123" xr:uid="{69888692-AB20-45F8-80B4-C148479914DD}"/>
    <cellStyle name="40% - Énfasis3 5 2 3 2 4" xfId="29124" xr:uid="{EEBE3E9A-779B-4728-94A4-D16CC96FAE68}"/>
    <cellStyle name="40% - Énfasis3 5 2 3 3" xfId="29125" xr:uid="{771030CE-31B2-49D8-A8F7-EF3DA18BD3B3}"/>
    <cellStyle name="40% - Énfasis3 5 2 3 3 2" xfId="29126" xr:uid="{B8BB3FFB-2654-4CDD-A0D2-D070C2506457}"/>
    <cellStyle name="40% - Énfasis3 5 2 3 3 2 2" xfId="29127" xr:uid="{99B15B44-2F59-4D63-82E8-7204B413A0BF}"/>
    <cellStyle name="40% - Énfasis3 5 2 3 3 3" xfId="29128" xr:uid="{39BC3C91-B815-4D83-BF4C-1C7986C9A3C6}"/>
    <cellStyle name="40% - Énfasis3 5 2 3 4" xfId="29129" xr:uid="{48A31C3C-61DF-4EAC-B6FC-54D3DA390741}"/>
    <cellStyle name="40% - Énfasis3 5 2 3 4 2" xfId="29130" xr:uid="{315F573C-F5EA-4B39-B7BD-F51EB53009BD}"/>
    <cellStyle name="40% - Énfasis3 5 2 3 5" xfId="29131" xr:uid="{98C00AE4-7EB1-40B9-9841-AE25EEA1CE22}"/>
    <cellStyle name="40% - Énfasis3 5 2 4" xfId="29132" xr:uid="{F1E6D85F-76A2-4D39-9938-580BFB6D963F}"/>
    <cellStyle name="40% - Énfasis3 5 2 4 2" xfId="29133" xr:uid="{7311E2E7-F6B3-4D5D-AD04-8CCDD7CF9AEF}"/>
    <cellStyle name="40% - Énfasis3 5 2 4 2 2" xfId="29134" xr:uid="{06B16C83-82BA-4B32-B0BF-D30249F7C00F}"/>
    <cellStyle name="40% - Énfasis3 5 2 4 2 2 2" xfId="29135" xr:uid="{BCA49AAC-2413-4ACE-A8C7-441F53563D93}"/>
    <cellStyle name="40% - Énfasis3 5 2 4 2 3" xfId="29136" xr:uid="{AD42A7B8-867C-4D54-9E7F-778AA6874648}"/>
    <cellStyle name="40% - Énfasis3 5 2 4 3" xfId="29137" xr:uid="{DCFE604E-7AE9-4C5F-AEC1-1D75F522630A}"/>
    <cellStyle name="40% - Énfasis3 5 2 4 3 2" xfId="29138" xr:uid="{BF1DA4BD-9FE0-4DCF-A9A8-606824033C33}"/>
    <cellStyle name="40% - Énfasis3 5 2 4 4" xfId="29139" xr:uid="{336B235E-1356-4863-8984-D4F95110F08B}"/>
    <cellStyle name="40% - Énfasis3 5 2 5" xfId="29140" xr:uid="{1B6F92A3-1326-4FD4-81EB-E85AE38253E7}"/>
    <cellStyle name="40% - Énfasis3 5 2 5 2" xfId="29141" xr:uid="{54A080D0-CC59-46DC-BA7E-E9FF75874FF4}"/>
    <cellStyle name="40% - Énfasis3 5 2 5 2 2" xfId="29142" xr:uid="{5218C48D-66C3-4A36-8D57-A86619EC2D48}"/>
    <cellStyle name="40% - Énfasis3 5 2 5 3" xfId="29143" xr:uid="{81F15E54-88A2-4CE4-B1AE-240555B88F92}"/>
    <cellStyle name="40% - Énfasis3 5 2 6" xfId="29144" xr:uid="{76C9B806-CCC2-4A8C-B328-52EC4073B21E}"/>
    <cellStyle name="40% - Énfasis3 5 2 6 2" xfId="29145" xr:uid="{4AC8519D-3C21-49D4-B42A-90D80E090245}"/>
    <cellStyle name="40% - Énfasis3 5 2 7" xfId="29146" xr:uid="{1B9E11F8-9CAA-4178-A282-0D3C9DD55444}"/>
    <cellStyle name="40% - Énfasis3 5 2 8" xfId="29147" xr:uid="{FA13A6D3-7861-4C0E-A945-8A4817D434CE}"/>
    <cellStyle name="40% - Énfasis3 5 2 9" xfId="29148" xr:uid="{E1267A3D-CCA9-4F95-A5F6-E7AE0119A1D0}"/>
    <cellStyle name="40% - Énfasis3 5 2_37. RESULTADO NEGOCIOS YOY" xfId="29149" xr:uid="{7C75D9FD-EB45-4EAA-9F0E-7DEB3A29175C}"/>
    <cellStyle name="40% - Énfasis3 5 3" xfId="29150" xr:uid="{7DA85F3E-603E-405B-9F1C-9697C7B60188}"/>
    <cellStyle name="40% - Énfasis3 5 3 2" xfId="29151" xr:uid="{73CA944A-F8E5-43DF-B951-AFEB3757F3E5}"/>
    <cellStyle name="40% - Énfasis3 5 3 2 2" xfId="29152" xr:uid="{1DD5DAB9-E891-4323-BA2A-9ABD8C086B1A}"/>
    <cellStyle name="40% - Énfasis3 5 3 2 2 2" xfId="29153" xr:uid="{7779AB33-3481-4416-8876-7D99D66F40CD}"/>
    <cellStyle name="40% - Énfasis3 5 3 2 2 2 2" xfId="29154" xr:uid="{5EC3E36C-2384-40F4-B403-5B8767830806}"/>
    <cellStyle name="40% - Énfasis3 5 3 2 2 2 2 2" xfId="29155" xr:uid="{5C417873-B63B-42CF-9540-71AAD2129F03}"/>
    <cellStyle name="40% - Énfasis3 5 3 2 2 2 3" xfId="29156" xr:uid="{3937C4A6-C794-494C-B748-2F8808F8531B}"/>
    <cellStyle name="40% - Énfasis3 5 3 2 2 3" xfId="29157" xr:uid="{9607D3E5-719C-4F56-9BF9-53E7815EA8A7}"/>
    <cellStyle name="40% - Énfasis3 5 3 2 2 3 2" xfId="29158" xr:uid="{6E2F6937-B5E4-4606-9976-C648C37AC437}"/>
    <cellStyle name="40% - Énfasis3 5 3 2 2 4" xfId="29159" xr:uid="{06780B94-F6D5-4CCA-A356-71E25760A816}"/>
    <cellStyle name="40% - Énfasis3 5 3 2 3" xfId="29160" xr:uid="{7D81A555-B40C-4D36-8DB4-D8C656827A0A}"/>
    <cellStyle name="40% - Énfasis3 5 3 2 3 2" xfId="29161" xr:uid="{A7A4CFD7-3BE3-46A0-A452-D397FA10CD7C}"/>
    <cellStyle name="40% - Énfasis3 5 3 2 3 2 2" xfId="29162" xr:uid="{CD0225A2-4DDA-413B-B20F-D7E19FC3C67A}"/>
    <cellStyle name="40% - Énfasis3 5 3 2 3 3" xfId="29163" xr:uid="{CA008310-B71F-43EC-9728-195B9B23A0D0}"/>
    <cellStyle name="40% - Énfasis3 5 3 2 4" xfId="29164" xr:uid="{C4BFF427-59CD-4ED6-91C3-4DE1F6A97028}"/>
    <cellStyle name="40% - Énfasis3 5 3 2 4 2" xfId="29165" xr:uid="{3DCD32D0-B732-402C-95C8-F5321061C118}"/>
    <cellStyle name="40% - Énfasis3 5 3 2 5" xfId="29166" xr:uid="{322A11BC-1365-4CF7-A2C1-BCC3EF6D799A}"/>
    <cellStyle name="40% - Énfasis3 5 3 3" xfId="29167" xr:uid="{95F4BF4E-4EEA-4E39-B2B7-DA586D02CB04}"/>
    <cellStyle name="40% - Énfasis3 5 3 3 2" xfId="29168" xr:uid="{9E992D03-DA1A-4BBD-8345-B95E521D4D91}"/>
    <cellStyle name="40% - Énfasis3 5 3 3 2 2" xfId="29169" xr:uid="{43532B08-C31E-4734-B62E-D80C0B5D2A5E}"/>
    <cellStyle name="40% - Énfasis3 5 3 3 2 2 2" xfId="29170" xr:uid="{8E2E632B-9B4E-41BA-870C-41A41558C8BE}"/>
    <cellStyle name="40% - Énfasis3 5 3 3 2 3" xfId="29171" xr:uid="{6A24683D-64DA-4D91-9853-337A134D4CCA}"/>
    <cellStyle name="40% - Énfasis3 5 3 3 3" xfId="29172" xr:uid="{B026BD2C-09E3-4F97-AB3C-1F1815EE32A1}"/>
    <cellStyle name="40% - Énfasis3 5 3 3 3 2" xfId="29173" xr:uid="{E836C6D9-C519-48BA-A8CA-B923C780BEF7}"/>
    <cellStyle name="40% - Énfasis3 5 3 3 4" xfId="29174" xr:uid="{D2D0D6EA-0A9C-456C-8F33-7FDF7DFA7F46}"/>
    <cellStyle name="40% - Énfasis3 5 3 4" xfId="29175" xr:uid="{1896D702-4ACC-4EDD-9371-676BF70A460C}"/>
    <cellStyle name="40% - Énfasis3 5 3 4 2" xfId="29176" xr:uid="{C410166F-E350-4553-A4DD-298B686106A9}"/>
    <cellStyle name="40% - Énfasis3 5 3 4 2 2" xfId="29177" xr:uid="{252B432B-DC30-48F2-B4A4-CC26B138236F}"/>
    <cellStyle name="40% - Énfasis3 5 3 4 3" xfId="29178" xr:uid="{12F90D95-B35E-4EB0-94EF-7923B6AB8D12}"/>
    <cellStyle name="40% - Énfasis3 5 3 5" xfId="29179" xr:uid="{50B5BA45-5DA1-434A-8F90-5B3EEDCA5BF8}"/>
    <cellStyle name="40% - Énfasis3 5 3 5 2" xfId="29180" xr:uid="{072897D2-CB93-4C8C-BAFF-BE69E4A7FA94}"/>
    <cellStyle name="40% - Énfasis3 5 3 6" xfId="29181" xr:uid="{EA3E5ACA-10B7-4604-A818-B2BCFEDEAF67}"/>
    <cellStyle name="40% - Énfasis3 5 4" xfId="29182" xr:uid="{8E639E93-3A4F-4692-AB9B-D0C7798E6E66}"/>
    <cellStyle name="40% - Énfasis3 5 4 2" xfId="29183" xr:uid="{7B9A9298-9158-426B-BF34-BAD4C511EE95}"/>
    <cellStyle name="40% - Énfasis3 5 4 2 2" xfId="29184" xr:uid="{712C06BA-0334-4A8E-B943-2F5B379632D3}"/>
    <cellStyle name="40% - Énfasis3 5 4 2 2 2" xfId="29185" xr:uid="{EF16DC28-27CB-4321-90CC-C9E2E2E84D06}"/>
    <cellStyle name="40% - Énfasis3 5 4 2 2 2 2" xfId="29186" xr:uid="{6274DA45-9E91-4924-8865-C547CC12DF72}"/>
    <cellStyle name="40% - Énfasis3 5 4 2 2 3" xfId="29187" xr:uid="{E6F77ADA-7527-43B6-B812-D54551E60947}"/>
    <cellStyle name="40% - Énfasis3 5 4 2 3" xfId="29188" xr:uid="{490449B3-4775-418B-9924-AD1A80BCE92E}"/>
    <cellStyle name="40% - Énfasis3 5 4 2 3 2" xfId="29189" xr:uid="{0150F109-2A73-43E0-99BE-DFD808AE221F}"/>
    <cellStyle name="40% - Énfasis3 5 4 2 4" xfId="29190" xr:uid="{FEC830E6-0F01-4043-BE93-77F1D3324431}"/>
    <cellStyle name="40% - Énfasis3 5 4 3" xfId="29191" xr:uid="{48B63E97-807A-4431-891E-52AF83254692}"/>
    <cellStyle name="40% - Énfasis3 5 4 3 2" xfId="29192" xr:uid="{B59A5F72-C3F4-498A-9C07-DFEC7A36CF4C}"/>
    <cellStyle name="40% - Énfasis3 5 4 3 2 2" xfId="29193" xr:uid="{75FC2F81-E0AB-4DE0-A0B9-F7B1F0B4C837}"/>
    <cellStyle name="40% - Énfasis3 5 4 3 3" xfId="29194" xr:uid="{713D6A04-AE2B-4484-B118-5A712EFF927B}"/>
    <cellStyle name="40% - Énfasis3 5 4 4" xfId="29195" xr:uid="{86BFE19D-673C-4012-B7BD-11FFC48CE03C}"/>
    <cellStyle name="40% - Énfasis3 5 4 4 2" xfId="29196" xr:uid="{723C8872-A1AA-49DF-9243-7F5ABBA92928}"/>
    <cellStyle name="40% - Énfasis3 5 4 5" xfId="29197" xr:uid="{BC38A469-ABF3-4D32-A8A8-BA0373C27003}"/>
    <cellStyle name="40% - Énfasis3 5 5" xfId="29198" xr:uid="{801CE765-9412-462C-9048-33D6707D367D}"/>
    <cellStyle name="40% - Énfasis3 5 5 2" xfId="29199" xr:uid="{84CF5D03-97FC-4BBF-84E1-11E5651555FE}"/>
    <cellStyle name="40% - Énfasis3 5 5 2 2" xfId="29200" xr:uid="{969DF1BB-1235-46F1-811B-62C9B08DCDCA}"/>
    <cellStyle name="40% - Énfasis3 5 5 2 2 2" xfId="29201" xr:uid="{1BFBE7FA-917C-48F6-9A79-9C5614BA0877}"/>
    <cellStyle name="40% - Énfasis3 5 5 2 3" xfId="29202" xr:uid="{B93B43BB-C07A-4232-8E03-182CC250EBE6}"/>
    <cellStyle name="40% - Énfasis3 5 5 3" xfId="29203" xr:uid="{BD6F9BCB-F9A7-478F-BFD0-9193B841AA9C}"/>
    <cellStyle name="40% - Énfasis3 5 5 3 2" xfId="29204" xr:uid="{7C5983BA-81D8-4F4B-BE9B-60EA7F12295E}"/>
    <cellStyle name="40% - Énfasis3 5 5 4" xfId="29205" xr:uid="{4D928BA1-22A7-42E5-BC42-BF12D09205BF}"/>
    <cellStyle name="40% - Énfasis3 5 6" xfId="29206" xr:uid="{616E4B8A-915F-4A40-A9F8-A908D354266D}"/>
    <cellStyle name="40% - Énfasis3 5 6 2" xfId="29207" xr:uid="{191680BB-3CCB-4D6D-B62E-719EAD5D94D3}"/>
    <cellStyle name="40% - Énfasis3 5 6 2 2" xfId="29208" xr:uid="{7223D88A-B4CB-4CB0-B6E8-EC33540360C1}"/>
    <cellStyle name="40% - Énfasis3 5 6 3" xfId="29209" xr:uid="{7249949A-896A-4878-B702-4611856CD198}"/>
    <cellStyle name="40% - Énfasis3 5 7" xfId="29210" xr:uid="{1B3F8BBA-1612-4B9F-98ED-BFE7CEA87408}"/>
    <cellStyle name="40% - Énfasis3 5 7 2" xfId="29211" xr:uid="{7972DCBF-CEFE-4ECF-A39F-92CC55C25C99}"/>
    <cellStyle name="40% - Énfasis3 5 8" xfId="29212" xr:uid="{BDF5775E-E6DF-4DA4-9755-9414BF36A1DD}"/>
    <cellStyle name="40% - Énfasis3 5 9" xfId="29213" xr:uid="{7839A5F3-8E3B-4106-8F73-212CD5959438}"/>
    <cellStyle name="40% - Énfasis3 5_37. RESULTADO NEGOCIOS YOY" xfId="29214" xr:uid="{F5A02781-FC25-4B5C-8C10-A388323BE93B}"/>
    <cellStyle name="40% - Énfasis3 6" xfId="29215" xr:uid="{220AFCA1-073B-473E-8688-34BB6E83A3AB}"/>
    <cellStyle name="40% - Énfasis3 6 10" xfId="29216" xr:uid="{5D7CA1A0-7BEA-403D-8E80-09E17098F46A}"/>
    <cellStyle name="40% - Énfasis3 6 11" xfId="29217" xr:uid="{49ED4155-C4D7-4CA8-9FB2-365DAD08DF3B}"/>
    <cellStyle name="40% - Énfasis3 6 12" xfId="29218" xr:uid="{EC9A9511-2718-4C8B-B023-2B1CC96D0D04}"/>
    <cellStyle name="40% - Énfasis3 6 2" xfId="29219" xr:uid="{930068DF-3A4F-41D9-A18F-9FDE7AB63AB8}"/>
    <cellStyle name="40% - Énfasis3 6 2 10" xfId="29220" xr:uid="{010E200E-5AD5-4DC5-A2E2-A10137402079}"/>
    <cellStyle name="40% - Énfasis3 6 2 11" xfId="29221" xr:uid="{68857ED3-ABB2-403C-94CF-A2380034CA31}"/>
    <cellStyle name="40% - Énfasis3 6 2 2" xfId="29222" xr:uid="{D1C8B5BE-01E6-49D6-867C-285900B7FD6D}"/>
    <cellStyle name="40% - Énfasis3 6 2 2 2" xfId="29223" xr:uid="{786D1B78-8166-4144-A6B5-B4C9F93F4C3C}"/>
    <cellStyle name="40% - Énfasis3 6 2 2 2 2" xfId="29224" xr:uid="{157F73A1-B845-4D69-997A-0D33598F7189}"/>
    <cellStyle name="40% - Énfasis3 6 2 2 2 2 2" xfId="29225" xr:uid="{2A5F891C-2C47-4A06-9CEB-37027377ECC4}"/>
    <cellStyle name="40% - Énfasis3 6 2 2 2 2 2 2" xfId="29226" xr:uid="{D22DCD85-B726-48DD-A9CE-C8E845247852}"/>
    <cellStyle name="40% - Énfasis3 6 2 2 2 2 2 2 2" xfId="29227" xr:uid="{3F8A5BE9-C7C1-471B-B499-344B024B40F7}"/>
    <cellStyle name="40% - Énfasis3 6 2 2 2 2 2 3" xfId="29228" xr:uid="{7486FA0D-8B3C-439B-B417-C13C64879FEB}"/>
    <cellStyle name="40% - Énfasis3 6 2 2 2 2 3" xfId="29229" xr:uid="{EF5D1133-AD88-48B0-818B-1D2AFC2FA54F}"/>
    <cellStyle name="40% - Énfasis3 6 2 2 2 2 3 2" xfId="29230" xr:uid="{79D66611-0511-4F6B-A445-50403C44C0BC}"/>
    <cellStyle name="40% - Énfasis3 6 2 2 2 2 4" xfId="29231" xr:uid="{DA38FF7F-381D-40D0-90C1-CF0CB067B7F9}"/>
    <cellStyle name="40% - Énfasis3 6 2 2 2 3" xfId="29232" xr:uid="{C3F0E69C-9ECF-4DAF-9862-210D2EBF93F7}"/>
    <cellStyle name="40% - Énfasis3 6 2 2 2 3 2" xfId="29233" xr:uid="{4DA69199-B653-404E-BA2F-C676AF7334BD}"/>
    <cellStyle name="40% - Énfasis3 6 2 2 2 3 2 2" xfId="29234" xr:uid="{B73B5928-64F2-4BC7-B65C-65A12139BEF6}"/>
    <cellStyle name="40% - Énfasis3 6 2 2 2 3 3" xfId="29235" xr:uid="{17339629-BF52-4DDF-948F-A5BE3AF34EF6}"/>
    <cellStyle name="40% - Énfasis3 6 2 2 2 4" xfId="29236" xr:uid="{40FD53C1-D16C-4587-B737-A0A25CC97BA2}"/>
    <cellStyle name="40% - Énfasis3 6 2 2 2 4 2" xfId="29237" xr:uid="{7E3DB939-CBED-4ABF-8B8D-17881CEBA50F}"/>
    <cellStyle name="40% - Énfasis3 6 2 2 2 5" xfId="29238" xr:uid="{782F5E9C-AA78-4B4D-AA0A-33B1A2CF8AC4}"/>
    <cellStyle name="40% - Énfasis3 6 2 2 3" xfId="29239" xr:uid="{880FC106-2AF6-41C9-84D2-FAE42F8D3CC0}"/>
    <cellStyle name="40% - Énfasis3 6 2 2 3 2" xfId="29240" xr:uid="{1DD1161C-B7F0-40C5-B01A-52FB59F001FF}"/>
    <cellStyle name="40% - Énfasis3 6 2 2 3 2 2" xfId="29241" xr:uid="{9BFCB526-DA9F-4E27-995C-DDEC663C68C2}"/>
    <cellStyle name="40% - Énfasis3 6 2 2 3 2 2 2" xfId="29242" xr:uid="{EE26EE32-4065-4814-80EC-30EE4D3B44E4}"/>
    <cellStyle name="40% - Énfasis3 6 2 2 3 2 3" xfId="29243" xr:uid="{C8254F0B-3BEF-4BEB-A85E-69EC42D16100}"/>
    <cellStyle name="40% - Énfasis3 6 2 2 3 3" xfId="29244" xr:uid="{33E139F7-D51E-4882-892F-C6AF43376D68}"/>
    <cellStyle name="40% - Énfasis3 6 2 2 3 3 2" xfId="29245" xr:uid="{0417F9B5-DA18-4992-A12A-3DF59679C7F9}"/>
    <cellStyle name="40% - Énfasis3 6 2 2 3 4" xfId="29246" xr:uid="{0CD7B61A-588A-4414-B9E8-461B30E20EBC}"/>
    <cellStyle name="40% - Énfasis3 6 2 2 4" xfId="29247" xr:uid="{06FAF487-42C8-477B-9318-A97A81813A61}"/>
    <cellStyle name="40% - Énfasis3 6 2 2 4 2" xfId="29248" xr:uid="{EDB723C8-9C87-4290-873B-725731F62C60}"/>
    <cellStyle name="40% - Énfasis3 6 2 2 4 2 2" xfId="29249" xr:uid="{4119B61C-D23F-4E78-B738-155A15DD940F}"/>
    <cellStyle name="40% - Énfasis3 6 2 2 4 3" xfId="29250" xr:uid="{CE8AB1DA-EEA8-4E03-A5CF-13B0735F5568}"/>
    <cellStyle name="40% - Énfasis3 6 2 2 5" xfId="29251" xr:uid="{14594810-3EE1-46FA-A009-C8B2D3A057D1}"/>
    <cellStyle name="40% - Énfasis3 6 2 2 5 2" xfId="29252" xr:uid="{ADB6F714-5216-40D5-81F9-BFFD69B2A021}"/>
    <cellStyle name="40% - Énfasis3 6 2 2 6" xfId="29253" xr:uid="{5F3575DE-D377-4E9C-AD53-4E9E687F177D}"/>
    <cellStyle name="40% - Énfasis3 6 2 3" xfId="29254" xr:uid="{0C0592FB-BFBA-4343-835C-031DF37B3FC6}"/>
    <cellStyle name="40% - Énfasis3 6 2 3 2" xfId="29255" xr:uid="{948AE2B6-1D25-48FB-809E-F22523D259E8}"/>
    <cellStyle name="40% - Énfasis3 6 2 3 2 2" xfId="29256" xr:uid="{1E927E83-9B13-41A9-8A73-738F62A73268}"/>
    <cellStyle name="40% - Énfasis3 6 2 3 2 2 2" xfId="29257" xr:uid="{C9FA4855-6F4C-4E66-BA74-458309946869}"/>
    <cellStyle name="40% - Énfasis3 6 2 3 2 2 2 2" xfId="29258" xr:uid="{81078CB8-C8AB-4EED-9357-0062F6AA65F6}"/>
    <cellStyle name="40% - Énfasis3 6 2 3 2 2 3" xfId="29259" xr:uid="{0FA33FF6-7226-44B2-937E-C6ADD5E3E9FE}"/>
    <cellStyle name="40% - Énfasis3 6 2 3 2 3" xfId="29260" xr:uid="{935593F9-E6A2-4D24-A837-56E9EC519DDA}"/>
    <cellStyle name="40% - Énfasis3 6 2 3 2 3 2" xfId="29261" xr:uid="{F4D04B4F-277D-417B-8825-CE7672A476A9}"/>
    <cellStyle name="40% - Énfasis3 6 2 3 2 4" xfId="29262" xr:uid="{4233C131-0A92-4616-983E-DFE8AF5064F8}"/>
    <cellStyle name="40% - Énfasis3 6 2 3 3" xfId="29263" xr:uid="{ACB8C037-687B-47A2-AEB3-A2A3E554DAE9}"/>
    <cellStyle name="40% - Énfasis3 6 2 3 3 2" xfId="29264" xr:uid="{1F1AF7CD-FC94-426C-A2DF-94121CD8AA06}"/>
    <cellStyle name="40% - Énfasis3 6 2 3 3 2 2" xfId="29265" xr:uid="{840871E9-B239-496A-A955-35B97036EFDB}"/>
    <cellStyle name="40% - Énfasis3 6 2 3 3 3" xfId="29266" xr:uid="{A3D1C817-78C3-41BB-B1B9-8649A0113F41}"/>
    <cellStyle name="40% - Énfasis3 6 2 3 4" xfId="29267" xr:uid="{4E01F320-0F6D-4D7F-8825-E8109F4BAF38}"/>
    <cellStyle name="40% - Énfasis3 6 2 3 4 2" xfId="29268" xr:uid="{AC799B56-E3E7-49C8-A5EA-24B283C7F695}"/>
    <cellStyle name="40% - Énfasis3 6 2 3 5" xfId="29269" xr:uid="{1357A8E1-383D-4DC1-AF25-E40B50E9C73C}"/>
    <cellStyle name="40% - Énfasis3 6 2 4" xfId="29270" xr:uid="{F7834991-7724-465C-A92E-6A29C69E7063}"/>
    <cellStyle name="40% - Énfasis3 6 2 4 2" xfId="29271" xr:uid="{E1C7DDF7-FE1A-417F-A4DE-C336EB88A493}"/>
    <cellStyle name="40% - Énfasis3 6 2 4 2 2" xfId="29272" xr:uid="{31EEA0D1-682E-41B3-A841-1CD5EFC3521A}"/>
    <cellStyle name="40% - Énfasis3 6 2 4 2 2 2" xfId="29273" xr:uid="{5B52775D-9C8E-4691-B39E-9C20D9973DB3}"/>
    <cellStyle name="40% - Énfasis3 6 2 4 2 3" xfId="29274" xr:uid="{4A5D79CA-3D6C-4A8C-AB70-70B6C1CA6E41}"/>
    <cellStyle name="40% - Énfasis3 6 2 4 3" xfId="29275" xr:uid="{AFCF048C-95D9-4BFD-B252-E9B210D02E51}"/>
    <cellStyle name="40% - Énfasis3 6 2 4 3 2" xfId="29276" xr:uid="{6D77A966-2E0A-4320-A5A8-4637CA0AE850}"/>
    <cellStyle name="40% - Énfasis3 6 2 4 4" xfId="29277" xr:uid="{9B6717D8-5E87-4AC0-BC4A-98B2928AAA17}"/>
    <cellStyle name="40% - Énfasis3 6 2 5" xfId="29278" xr:uid="{1A7D8CBB-939E-4C35-AD7B-64AC4089701B}"/>
    <cellStyle name="40% - Énfasis3 6 2 5 2" xfId="29279" xr:uid="{5036AAA8-01D6-4486-A6E8-EDC09A3E6A9A}"/>
    <cellStyle name="40% - Énfasis3 6 2 5 2 2" xfId="29280" xr:uid="{F425FE00-6EBE-4CC4-969C-1343636D0CF8}"/>
    <cellStyle name="40% - Énfasis3 6 2 5 3" xfId="29281" xr:uid="{F2331508-93A0-4BB3-89E2-7651464644B1}"/>
    <cellStyle name="40% - Énfasis3 6 2 6" xfId="29282" xr:uid="{8C942FF2-04B4-43ED-8F1C-F9549ACD225C}"/>
    <cellStyle name="40% - Énfasis3 6 2 6 2" xfId="29283" xr:uid="{F12CBA38-F2C9-4D7D-A651-4C57290CFF8B}"/>
    <cellStyle name="40% - Énfasis3 6 2 7" xfId="29284" xr:uid="{1877C0D7-3160-403E-B616-5FAC481BC67B}"/>
    <cellStyle name="40% - Énfasis3 6 2 8" xfId="29285" xr:uid="{064C12BA-674A-47CA-A441-043420CC9547}"/>
    <cellStyle name="40% - Énfasis3 6 2 9" xfId="29286" xr:uid="{12998AFF-FEE8-42A1-8232-49ACFF3A0414}"/>
    <cellStyle name="40% - Énfasis3 6 2_37. RESULTADO NEGOCIOS YOY" xfId="29287" xr:uid="{AB4D7FEA-7775-4ACA-8A7B-55E474E31469}"/>
    <cellStyle name="40% - Énfasis3 6 3" xfId="29288" xr:uid="{83AEEFDC-57FF-4F4C-83C1-E74738625AAD}"/>
    <cellStyle name="40% - Énfasis3 6 3 2" xfId="29289" xr:uid="{603A720F-4C3E-4A07-9E01-D888F9C11D42}"/>
    <cellStyle name="40% - Énfasis3 6 3 2 2" xfId="29290" xr:uid="{871D36E3-E7E7-4F52-954B-E5A4EADF7E6F}"/>
    <cellStyle name="40% - Énfasis3 6 3 2 2 2" xfId="29291" xr:uid="{0FBD4D8C-72DD-445F-954E-20212B21A286}"/>
    <cellStyle name="40% - Énfasis3 6 3 2 2 2 2" xfId="29292" xr:uid="{3703B1AB-CBD1-4B30-9C76-83799CC6F947}"/>
    <cellStyle name="40% - Énfasis3 6 3 2 2 2 2 2" xfId="29293" xr:uid="{8368710B-5C7D-42E0-BE9B-45AF57506D0C}"/>
    <cellStyle name="40% - Énfasis3 6 3 2 2 2 3" xfId="29294" xr:uid="{3A376BB1-8617-4111-B3AB-C0F5EE2A6DEE}"/>
    <cellStyle name="40% - Énfasis3 6 3 2 2 3" xfId="29295" xr:uid="{ABE3C0BE-5630-48EA-BD1B-E30CAB0F428E}"/>
    <cellStyle name="40% - Énfasis3 6 3 2 2 3 2" xfId="29296" xr:uid="{1C3F883D-141F-435E-978D-AC536212ED9A}"/>
    <cellStyle name="40% - Énfasis3 6 3 2 2 4" xfId="29297" xr:uid="{FC0243F6-AA93-431C-BA35-E1257C06970D}"/>
    <cellStyle name="40% - Énfasis3 6 3 2 3" xfId="29298" xr:uid="{D32CBC3E-EBFA-4749-979F-9B9CF4A6E11F}"/>
    <cellStyle name="40% - Énfasis3 6 3 2 3 2" xfId="29299" xr:uid="{BB17ADF6-168A-4D56-A1AC-ABA4F8543DA3}"/>
    <cellStyle name="40% - Énfasis3 6 3 2 3 2 2" xfId="29300" xr:uid="{00BDD9DA-903A-42A6-94C2-72574443E835}"/>
    <cellStyle name="40% - Énfasis3 6 3 2 3 3" xfId="29301" xr:uid="{C1A1994F-A01A-4DCD-A6AE-22A58E9151B4}"/>
    <cellStyle name="40% - Énfasis3 6 3 2 4" xfId="29302" xr:uid="{F54C624C-8C28-4744-BCD3-889E56BBE2D5}"/>
    <cellStyle name="40% - Énfasis3 6 3 2 4 2" xfId="29303" xr:uid="{CF11D529-5520-451E-89AC-B2E5B1BBB1FA}"/>
    <cellStyle name="40% - Énfasis3 6 3 2 5" xfId="29304" xr:uid="{60A15C7D-847E-48B6-AF52-1CCE50D5BF50}"/>
    <cellStyle name="40% - Énfasis3 6 3 3" xfId="29305" xr:uid="{1902C030-F45F-49FB-BE3B-55D1E79E1B44}"/>
    <cellStyle name="40% - Énfasis3 6 3 3 2" xfId="29306" xr:uid="{609D43C8-A9C1-41F5-AE93-C26C7F72AA27}"/>
    <cellStyle name="40% - Énfasis3 6 3 3 2 2" xfId="29307" xr:uid="{DA455D45-9A5B-4437-80FA-6B6382D45EFE}"/>
    <cellStyle name="40% - Énfasis3 6 3 3 2 2 2" xfId="29308" xr:uid="{FE076E25-FF88-4380-98D4-22471BD9B1BA}"/>
    <cellStyle name="40% - Énfasis3 6 3 3 2 3" xfId="29309" xr:uid="{F13396E8-00DF-48D5-898D-830B35EE1DB1}"/>
    <cellStyle name="40% - Énfasis3 6 3 3 3" xfId="29310" xr:uid="{D593B4FC-3015-4224-9FEC-9D01EC5EC5EE}"/>
    <cellStyle name="40% - Énfasis3 6 3 3 3 2" xfId="29311" xr:uid="{7BE6419F-39C6-4DF5-A911-C957C415C3A8}"/>
    <cellStyle name="40% - Énfasis3 6 3 3 4" xfId="29312" xr:uid="{4EF85B53-8992-4103-9369-60C2DBF08A9F}"/>
    <cellStyle name="40% - Énfasis3 6 3 4" xfId="29313" xr:uid="{177EE4F3-EC76-4852-A4A4-87F9D81FD219}"/>
    <cellStyle name="40% - Énfasis3 6 3 4 2" xfId="29314" xr:uid="{FEEDDC49-F6BB-45C2-8142-07031C2ACA88}"/>
    <cellStyle name="40% - Énfasis3 6 3 4 2 2" xfId="29315" xr:uid="{6FF74B1D-749F-4E4A-8D09-35F6D04922F2}"/>
    <cellStyle name="40% - Énfasis3 6 3 4 3" xfId="29316" xr:uid="{723AD7CF-EA67-4280-8E63-438E612E6464}"/>
    <cellStyle name="40% - Énfasis3 6 3 5" xfId="29317" xr:uid="{430DCA10-1B78-4026-BAD0-DACA9A1D76DE}"/>
    <cellStyle name="40% - Énfasis3 6 3 5 2" xfId="29318" xr:uid="{239DA179-D67C-430A-AED3-34093D152E08}"/>
    <cellStyle name="40% - Énfasis3 6 3 6" xfId="29319" xr:uid="{CB4FA5B5-FF7A-4DAF-94E3-A65ADBE372F3}"/>
    <cellStyle name="40% - Énfasis3 6 4" xfId="29320" xr:uid="{03BAAC8C-6372-4A60-BDEC-C8AE5A048D1B}"/>
    <cellStyle name="40% - Énfasis3 6 4 2" xfId="29321" xr:uid="{50BC03ED-DAFC-4C71-B08F-34817EF8A537}"/>
    <cellStyle name="40% - Énfasis3 6 4 2 2" xfId="29322" xr:uid="{9F1ABD24-3E44-4DE3-9EFA-541F4DE1EEB1}"/>
    <cellStyle name="40% - Énfasis3 6 4 2 2 2" xfId="29323" xr:uid="{0E4C512B-1D88-460D-971A-7AEE1ED88A0B}"/>
    <cellStyle name="40% - Énfasis3 6 4 2 2 2 2" xfId="29324" xr:uid="{6C778CF1-3E6C-4F3B-A71A-700EC8150DBB}"/>
    <cellStyle name="40% - Énfasis3 6 4 2 2 3" xfId="29325" xr:uid="{41E01CA2-D2AF-4D80-998D-3BF304F6B0A6}"/>
    <cellStyle name="40% - Énfasis3 6 4 2 3" xfId="29326" xr:uid="{FC4EBF63-42B2-4057-900C-81D68B828942}"/>
    <cellStyle name="40% - Énfasis3 6 4 2 3 2" xfId="29327" xr:uid="{305834BC-AA49-4BB3-8823-BB5E1DBE9418}"/>
    <cellStyle name="40% - Énfasis3 6 4 2 4" xfId="29328" xr:uid="{328C6E76-CD86-49E2-975F-38BF05E4D3F2}"/>
    <cellStyle name="40% - Énfasis3 6 4 3" xfId="29329" xr:uid="{BB2D1774-09C9-4A9B-A376-BD8276184738}"/>
    <cellStyle name="40% - Énfasis3 6 4 3 2" xfId="29330" xr:uid="{040A54AE-1FE9-4A5C-B484-AE81CDC2E59F}"/>
    <cellStyle name="40% - Énfasis3 6 4 3 2 2" xfId="29331" xr:uid="{423CFC2C-77C9-4642-ACD0-9AE6012BCE42}"/>
    <cellStyle name="40% - Énfasis3 6 4 3 3" xfId="29332" xr:uid="{8311E764-8201-432B-9FD7-E726B8DED3CB}"/>
    <cellStyle name="40% - Énfasis3 6 4 4" xfId="29333" xr:uid="{E4509B99-36C7-4547-B4B5-6E62403E8413}"/>
    <cellStyle name="40% - Énfasis3 6 4 4 2" xfId="29334" xr:uid="{222D6909-D2FD-438D-8313-425227C1C02D}"/>
    <cellStyle name="40% - Énfasis3 6 4 5" xfId="29335" xr:uid="{13D2CAEF-7442-46C7-82BD-1CA115B9A017}"/>
    <cellStyle name="40% - Énfasis3 6 5" xfId="29336" xr:uid="{968A0BDC-BCD4-4B1B-BF30-C383C2B0E5FB}"/>
    <cellStyle name="40% - Énfasis3 6 5 2" xfId="29337" xr:uid="{DE982CD3-858F-4010-B37F-35F86E9CE3F8}"/>
    <cellStyle name="40% - Énfasis3 6 5 2 2" xfId="29338" xr:uid="{E1DB05C1-0FAE-45B8-88CF-87622A115AA6}"/>
    <cellStyle name="40% - Énfasis3 6 5 2 2 2" xfId="29339" xr:uid="{C7A8D808-BF29-4660-B1C4-24DAE9BFEBD0}"/>
    <cellStyle name="40% - Énfasis3 6 5 2 3" xfId="29340" xr:uid="{ABCDF4AB-81BD-46A9-B877-FEB22874728E}"/>
    <cellStyle name="40% - Énfasis3 6 5 3" xfId="29341" xr:uid="{30867096-3BB3-437A-8B8F-1741BA65288B}"/>
    <cellStyle name="40% - Énfasis3 6 5 3 2" xfId="29342" xr:uid="{796CEF04-3C12-445A-ADB6-29638331D58D}"/>
    <cellStyle name="40% - Énfasis3 6 5 4" xfId="29343" xr:uid="{5E0425A5-2C4A-40C9-A0D2-5755EEAE486C}"/>
    <cellStyle name="40% - Énfasis3 6 6" xfId="29344" xr:uid="{AF90A8F6-2C25-40FE-9F49-9D2D02F707EC}"/>
    <cellStyle name="40% - Énfasis3 6 6 2" xfId="29345" xr:uid="{04048698-C2F3-428D-9312-82B583D9748D}"/>
    <cellStyle name="40% - Énfasis3 6 6 2 2" xfId="29346" xr:uid="{448DCA61-024E-4F8A-992E-5E4EA14A3413}"/>
    <cellStyle name="40% - Énfasis3 6 6 3" xfId="29347" xr:uid="{77530982-5337-48D7-899F-05D939486CEB}"/>
    <cellStyle name="40% - Énfasis3 6 7" xfId="29348" xr:uid="{B6E6FF7B-C6EB-4177-AB3F-A02F0D4AAA36}"/>
    <cellStyle name="40% - Énfasis3 6 7 2" xfId="29349" xr:uid="{E84B224F-D88A-4D1A-8286-403AA5875438}"/>
    <cellStyle name="40% - Énfasis3 6 8" xfId="29350" xr:uid="{F5CF36EB-3202-4C2D-8726-9108188CB8B4}"/>
    <cellStyle name="40% - Énfasis3 6 9" xfId="29351" xr:uid="{2A01A32B-B053-4884-BFC5-3A723260A5D4}"/>
    <cellStyle name="40% - Énfasis3 6_37. RESULTADO NEGOCIOS YOY" xfId="29352" xr:uid="{BD78D69F-A81F-4357-96C7-8E3C97C9E064}"/>
    <cellStyle name="40% - Énfasis3 7" xfId="29353" xr:uid="{243A017B-8ED3-4C72-8EC0-30F2E8C6C966}"/>
    <cellStyle name="40% - Énfasis3 7 10" xfId="29354" xr:uid="{23849162-C158-4EA9-9048-C644352FD9CF}"/>
    <cellStyle name="40% - Énfasis3 7 11" xfId="29355" xr:uid="{3E96AF78-0BA9-4949-9CC7-1B5F43C64867}"/>
    <cellStyle name="40% - Énfasis3 7 12" xfId="29356" xr:uid="{CE4DDEE1-0ED9-4501-AFCA-1C5A6C159836}"/>
    <cellStyle name="40% - Énfasis3 7 2" xfId="29357" xr:uid="{4788941B-B464-497F-92E5-32704A36A96A}"/>
    <cellStyle name="40% - Énfasis3 7 2 10" xfId="29358" xr:uid="{56A95A1B-12D1-4756-8801-A42FF50044F1}"/>
    <cellStyle name="40% - Énfasis3 7 2 11" xfId="29359" xr:uid="{C2D5503E-06B5-4288-A12C-D4D91F5DCEEE}"/>
    <cellStyle name="40% - Énfasis3 7 2 2" xfId="29360" xr:uid="{A0899E71-5AFB-42F5-B8D1-04538068B25F}"/>
    <cellStyle name="40% - Énfasis3 7 2 2 2" xfId="29361" xr:uid="{EB60AB29-D0E4-4453-B671-45CD18297311}"/>
    <cellStyle name="40% - Énfasis3 7 2 2 2 2" xfId="29362" xr:uid="{547B9698-B895-4CB8-8CB7-E01EA1F4F673}"/>
    <cellStyle name="40% - Énfasis3 7 2 2 2 2 2" xfId="29363" xr:uid="{4D3426FF-1FF7-43F3-80A8-63CBE3D8A962}"/>
    <cellStyle name="40% - Énfasis3 7 2 2 2 2 2 2" xfId="29364" xr:uid="{F3FF917A-B6D9-4783-BF87-11808F89AA58}"/>
    <cellStyle name="40% - Énfasis3 7 2 2 2 2 2 2 2" xfId="29365" xr:uid="{7F010D50-1E77-4269-B735-366F01469536}"/>
    <cellStyle name="40% - Énfasis3 7 2 2 2 2 2 3" xfId="29366" xr:uid="{238FDDF4-18C4-49B9-B54E-10D4F6A585DA}"/>
    <cellStyle name="40% - Énfasis3 7 2 2 2 2 3" xfId="29367" xr:uid="{F462E5B1-C5D0-4BAF-B62F-C322BFED55CF}"/>
    <cellStyle name="40% - Énfasis3 7 2 2 2 2 3 2" xfId="29368" xr:uid="{38C94D91-247A-4BAE-98B5-DB7878DA414C}"/>
    <cellStyle name="40% - Énfasis3 7 2 2 2 2 4" xfId="29369" xr:uid="{AA5C5838-5A19-4995-BCED-C63C9BE68442}"/>
    <cellStyle name="40% - Énfasis3 7 2 2 2 3" xfId="29370" xr:uid="{A3952B9D-3EF5-4D98-BBA9-FAD18BED4725}"/>
    <cellStyle name="40% - Énfasis3 7 2 2 2 3 2" xfId="29371" xr:uid="{D0980EFE-99AD-4925-AAD2-BCFBF89D473D}"/>
    <cellStyle name="40% - Énfasis3 7 2 2 2 3 2 2" xfId="29372" xr:uid="{5495C93D-76DB-4AFB-AF2C-C541410223FE}"/>
    <cellStyle name="40% - Énfasis3 7 2 2 2 3 3" xfId="29373" xr:uid="{18B779F2-C94B-4601-AC9D-F7DA4D2C8BF9}"/>
    <cellStyle name="40% - Énfasis3 7 2 2 2 4" xfId="29374" xr:uid="{FA3832EE-A44B-42E8-99EC-CDF4B96353C2}"/>
    <cellStyle name="40% - Énfasis3 7 2 2 2 4 2" xfId="29375" xr:uid="{52420437-5F8E-4F84-873D-165BC2786840}"/>
    <cellStyle name="40% - Énfasis3 7 2 2 2 5" xfId="29376" xr:uid="{47578E43-EC61-43E6-B972-59226890595C}"/>
    <cellStyle name="40% - Énfasis3 7 2 2 3" xfId="29377" xr:uid="{1B142972-16BB-4AD4-8715-3607BB361058}"/>
    <cellStyle name="40% - Énfasis3 7 2 2 3 2" xfId="29378" xr:uid="{53440602-A640-4053-9B58-D39D1549BBFB}"/>
    <cellStyle name="40% - Énfasis3 7 2 2 3 2 2" xfId="29379" xr:uid="{816A0E9A-6F96-4F7E-8B3A-84D124B0CC03}"/>
    <cellStyle name="40% - Énfasis3 7 2 2 3 2 2 2" xfId="29380" xr:uid="{81C38E7F-A62D-4E67-A254-E82C4AD11D20}"/>
    <cellStyle name="40% - Énfasis3 7 2 2 3 2 3" xfId="29381" xr:uid="{F4CEECB0-AABD-4C13-A53D-0CD347B9A4F2}"/>
    <cellStyle name="40% - Énfasis3 7 2 2 3 3" xfId="29382" xr:uid="{05EA3DEF-1BA5-47BE-B7FF-4F23E6A2C5E6}"/>
    <cellStyle name="40% - Énfasis3 7 2 2 3 3 2" xfId="29383" xr:uid="{B50E269C-CA4F-4718-ADDE-FF8409B77E46}"/>
    <cellStyle name="40% - Énfasis3 7 2 2 3 4" xfId="29384" xr:uid="{8A9FF455-D61B-4186-BC0C-79530CE03EDC}"/>
    <cellStyle name="40% - Énfasis3 7 2 2 4" xfId="29385" xr:uid="{06E831AC-A23B-45FF-A959-D09651C9907C}"/>
    <cellStyle name="40% - Énfasis3 7 2 2 4 2" xfId="29386" xr:uid="{6E300AD9-71EB-44A9-8FA0-F43997C74B41}"/>
    <cellStyle name="40% - Énfasis3 7 2 2 4 2 2" xfId="29387" xr:uid="{30796619-5241-4602-B04C-34C671BCEE9C}"/>
    <cellStyle name="40% - Énfasis3 7 2 2 4 3" xfId="29388" xr:uid="{7DA79098-3419-4624-8BB8-4D9CA21382D5}"/>
    <cellStyle name="40% - Énfasis3 7 2 2 5" xfId="29389" xr:uid="{D43DA8A6-A2AE-4367-ADC9-18AD48C744DF}"/>
    <cellStyle name="40% - Énfasis3 7 2 2 5 2" xfId="29390" xr:uid="{97EAC94D-83DE-4E88-BB77-0880CDFC5D59}"/>
    <cellStyle name="40% - Énfasis3 7 2 2 6" xfId="29391" xr:uid="{C89996FC-5451-4E9A-95AF-E776CC709926}"/>
    <cellStyle name="40% - Énfasis3 7 2 3" xfId="29392" xr:uid="{0A8975F9-028E-486E-81FE-2146378AECDB}"/>
    <cellStyle name="40% - Énfasis3 7 2 3 2" xfId="29393" xr:uid="{B08C2DAD-02FB-4CCC-937E-9BC3D9C96672}"/>
    <cellStyle name="40% - Énfasis3 7 2 3 2 2" xfId="29394" xr:uid="{41B43A91-577A-4D58-ADAD-BC11930CFEA6}"/>
    <cellStyle name="40% - Énfasis3 7 2 3 2 2 2" xfId="29395" xr:uid="{DA150786-83D1-469B-AF56-7CC76BA611B3}"/>
    <cellStyle name="40% - Énfasis3 7 2 3 2 2 2 2" xfId="29396" xr:uid="{7918D8A8-D1E3-40A7-B4BC-E79CCFDBEDA5}"/>
    <cellStyle name="40% - Énfasis3 7 2 3 2 2 3" xfId="29397" xr:uid="{9393768F-2442-44D8-979D-C1B06C8FA1F9}"/>
    <cellStyle name="40% - Énfasis3 7 2 3 2 3" xfId="29398" xr:uid="{CFC2FD47-8B02-41B2-B974-8A472A70F55F}"/>
    <cellStyle name="40% - Énfasis3 7 2 3 2 3 2" xfId="29399" xr:uid="{8FD1FAE0-7470-437E-81C3-66DE78C2B260}"/>
    <cellStyle name="40% - Énfasis3 7 2 3 2 4" xfId="29400" xr:uid="{9BEF837F-65D4-4B87-9D3D-6C5FADF3C872}"/>
    <cellStyle name="40% - Énfasis3 7 2 3 3" xfId="29401" xr:uid="{09445BB8-485A-4DA3-AD83-53E941AF9C2B}"/>
    <cellStyle name="40% - Énfasis3 7 2 3 3 2" xfId="29402" xr:uid="{D7FF74C8-E822-4632-B630-9C4906113BEF}"/>
    <cellStyle name="40% - Énfasis3 7 2 3 3 2 2" xfId="29403" xr:uid="{67E8E3E1-E754-4675-A394-5D49057E901E}"/>
    <cellStyle name="40% - Énfasis3 7 2 3 3 3" xfId="29404" xr:uid="{05185EBC-B8FF-46EC-86EE-F0EAFB38723C}"/>
    <cellStyle name="40% - Énfasis3 7 2 3 4" xfId="29405" xr:uid="{27850CD7-679C-46E0-BE96-97A13F2047F6}"/>
    <cellStyle name="40% - Énfasis3 7 2 3 4 2" xfId="29406" xr:uid="{913D916D-2BB1-4C58-B433-694F93E783C2}"/>
    <cellStyle name="40% - Énfasis3 7 2 3 5" xfId="29407" xr:uid="{C858C4B4-460C-40E5-BDAA-EF97DAB56F9B}"/>
    <cellStyle name="40% - Énfasis3 7 2 4" xfId="29408" xr:uid="{04C6632F-C867-4947-9D0D-F57A8B52A974}"/>
    <cellStyle name="40% - Énfasis3 7 2 4 2" xfId="29409" xr:uid="{E575BA43-A95F-4082-A923-D833A1616984}"/>
    <cellStyle name="40% - Énfasis3 7 2 4 2 2" xfId="29410" xr:uid="{EE91A06C-02FE-4539-8052-606388984BF6}"/>
    <cellStyle name="40% - Énfasis3 7 2 4 2 2 2" xfId="29411" xr:uid="{71410608-E2B6-4EED-9AC3-3BA334B34AFD}"/>
    <cellStyle name="40% - Énfasis3 7 2 4 2 3" xfId="29412" xr:uid="{E62FA735-5E57-46A7-B3AE-8FFBEE0EFCC7}"/>
    <cellStyle name="40% - Énfasis3 7 2 4 3" xfId="29413" xr:uid="{F546456A-54F9-42F8-ACAB-CE372E89A0A0}"/>
    <cellStyle name="40% - Énfasis3 7 2 4 3 2" xfId="29414" xr:uid="{69BDF548-CDAD-4052-857C-981491389E2E}"/>
    <cellStyle name="40% - Énfasis3 7 2 4 4" xfId="29415" xr:uid="{8909D138-D084-449E-9E4B-FC600EB6E9EF}"/>
    <cellStyle name="40% - Énfasis3 7 2 5" xfId="29416" xr:uid="{8F05FE25-2F07-4B0E-B137-AC1DAEC0BB0D}"/>
    <cellStyle name="40% - Énfasis3 7 2 5 2" xfId="29417" xr:uid="{85244A42-23EF-4D5D-A420-131934D15AA8}"/>
    <cellStyle name="40% - Énfasis3 7 2 5 2 2" xfId="29418" xr:uid="{A52CFEA4-0DE3-4AD5-A03D-005B127B4E65}"/>
    <cellStyle name="40% - Énfasis3 7 2 5 3" xfId="29419" xr:uid="{27C817F4-B1D9-452C-87C9-ECDF0BAD5EFA}"/>
    <cellStyle name="40% - Énfasis3 7 2 6" xfId="29420" xr:uid="{FAA3A361-6808-4FFE-8D4A-C36D9FD62A0E}"/>
    <cellStyle name="40% - Énfasis3 7 2 6 2" xfId="29421" xr:uid="{8BF6E764-26F1-4E55-A1F7-6F6E4F1F5401}"/>
    <cellStyle name="40% - Énfasis3 7 2 7" xfId="29422" xr:uid="{DB83D2FF-A6FD-4B06-9737-B38A33073A21}"/>
    <cellStyle name="40% - Énfasis3 7 2 8" xfId="29423" xr:uid="{616E66D8-9877-4ED7-B4DB-7E3333E6A89E}"/>
    <cellStyle name="40% - Énfasis3 7 2 9" xfId="29424" xr:uid="{D02F3546-1C99-4941-A81C-60FA8145B869}"/>
    <cellStyle name="40% - Énfasis3 7 2_37. RESULTADO NEGOCIOS YOY" xfId="29425" xr:uid="{B7159387-0B88-4E37-960D-C02DA60D10B7}"/>
    <cellStyle name="40% - Énfasis3 7 3" xfId="29426" xr:uid="{30E738F9-3813-4876-9961-68E8E77FC5CC}"/>
    <cellStyle name="40% - Énfasis3 7 3 2" xfId="29427" xr:uid="{F8287735-DEC4-4D7D-BDDA-7E37E626A20D}"/>
    <cellStyle name="40% - Énfasis3 7 3 2 2" xfId="29428" xr:uid="{013B24AA-C5B0-4E9A-9861-06C04A60091A}"/>
    <cellStyle name="40% - Énfasis3 7 3 2 2 2" xfId="29429" xr:uid="{34E11852-AD9E-4EDE-900B-811182ED41FD}"/>
    <cellStyle name="40% - Énfasis3 7 3 2 2 2 2" xfId="29430" xr:uid="{7FA6282D-80D2-4A6B-8F60-63973E6D5BC9}"/>
    <cellStyle name="40% - Énfasis3 7 3 2 2 2 2 2" xfId="29431" xr:uid="{596C59EA-FDF3-4E03-B3AD-00F0FD2DF6C3}"/>
    <cellStyle name="40% - Énfasis3 7 3 2 2 2 3" xfId="29432" xr:uid="{5640D7C7-5F52-4859-B281-2184EDC2CCA0}"/>
    <cellStyle name="40% - Énfasis3 7 3 2 2 3" xfId="29433" xr:uid="{208FECB0-DBDD-4004-B3DE-0BA55697A1B3}"/>
    <cellStyle name="40% - Énfasis3 7 3 2 2 3 2" xfId="29434" xr:uid="{60761274-C1AA-4CD3-8FF7-BBB8FD73E7CA}"/>
    <cellStyle name="40% - Énfasis3 7 3 2 2 4" xfId="29435" xr:uid="{25E4F978-C122-49EF-9F87-CA092CC85201}"/>
    <cellStyle name="40% - Énfasis3 7 3 2 3" xfId="29436" xr:uid="{8A4A08C9-8EFF-4ED0-A9E6-9519BFEFAAB9}"/>
    <cellStyle name="40% - Énfasis3 7 3 2 3 2" xfId="29437" xr:uid="{081CE648-4F5D-4A25-8664-8C24491CE144}"/>
    <cellStyle name="40% - Énfasis3 7 3 2 3 2 2" xfId="29438" xr:uid="{63ACA1BA-37B9-4004-9561-ECA50C029734}"/>
    <cellStyle name="40% - Énfasis3 7 3 2 3 3" xfId="29439" xr:uid="{648E3D9F-9FE1-4732-BFDE-E1957781C2DD}"/>
    <cellStyle name="40% - Énfasis3 7 3 2 4" xfId="29440" xr:uid="{76096B1D-5BAB-43E9-B167-DA438CD26C78}"/>
    <cellStyle name="40% - Énfasis3 7 3 2 4 2" xfId="29441" xr:uid="{E93CCB34-D21F-4B4B-9295-9CB2B07ED0A6}"/>
    <cellStyle name="40% - Énfasis3 7 3 2 5" xfId="29442" xr:uid="{ED0488B1-45D7-4217-9D23-C0779F2EFDF9}"/>
    <cellStyle name="40% - Énfasis3 7 3 3" xfId="29443" xr:uid="{B4141C9E-E50F-4A41-ADA7-6216EF7FBB69}"/>
    <cellStyle name="40% - Énfasis3 7 3 3 2" xfId="29444" xr:uid="{264A8B5E-69A8-4AAE-A95B-6EAEFFA13109}"/>
    <cellStyle name="40% - Énfasis3 7 3 3 2 2" xfId="29445" xr:uid="{FBB7B22F-7DD4-4803-B94D-F1BE02C3C07A}"/>
    <cellStyle name="40% - Énfasis3 7 3 3 2 2 2" xfId="29446" xr:uid="{EDE0C94C-166B-4E08-AA2E-6B77093570CE}"/>
    <cellStyle name="40% - Énfasis3 7 3 3 2 3" xfId="29447" xr:uid="{CF89CFE3-56AA-4506-ABE0-14D63E6AC6E6}"/>
    <cellStyle name="40% - Énfasis3 7 3 3 3" xfId="29448" xr:uid="{E0314150-A96E-4391-A20D-7EDDEE32FA23}"/>
    <cellStyle name="40% - Énfasis3 7 3 3 3 2" xfId="29449" xr:uid="{1D5439D7-C941-4D84-A6E4-090FED435F44}"/>
    <cellStyle name="40% - Énfasis3 7 3 3 4" xfId="29450" xr:uid="{23E7CF16-E990-4FED-ABFC-C60146AAD1FB}"/>
    <cellStyle name="40% - Énfasis3 7 3 4" xfId="29451" xr:uid="{4752AB87-CA07-4A26-AB2F-1B6FA1EE9CC3}"/>
    <cellStyle name="40% - Énfasis3 7 3 4 2" xfId="29452" xr:uid="{441726E3-7181-4E8F-BBF0-A07712D41F2B}"/>
    <cellStyle name="40% - Énfasis3 7 3 4 2 2" xfId="29453" xr:uid="{18388BD7-1E8B-4FA4-982C-114AC52F4D09}"/>
    <cellStyle name="40% - Énfasis3 7 3 4 3" xfId="29454" xr:uid="{E45BEDAC-0F70-478D-96EC-23D72179197D}"/>
    <cellStyle name="40% - Énfasis3 7 3 5" xfId="29455" xr:uid="{988360DB-F7C4-4447-8341-A21F594CCA84}"/>
    <cellStyle name="40% - Énfasis3 7 3 5 2" xfId="29456" xr:uid="{1133EA5D-62F1-4FE7-BE96-4772E3D48FF1}"/>
    <cellStyle name="40% - Énfasis3 7 3 6" xfId="29457" xr:uid="{E6910E9F-03EA-4D66-8BFD-7BF32ADEB5EC}"/>
    <cellStyle name="40% - Énfasis3 7 4" xfId="29458" xr:uid="{3FC38B30-C331-49FC-8754-3498604A520B}"/>
    <cellStyle name="40% - Énfasis3 7 4 2" xfId="29459" xr:uid="{DCA092E8-C54C-4A43-99A0-DA736296CAD2}"/>
    <cellStyle name="40% - Énfasis3 7 4 2 2" xfId="29460" xr:uid="{CA90BE18-D526-4FA7-9255-4858D3E7EFA0}"/>
    <cellStyle name="40% - Énfasis3 7 4 2 2 2" xfId="29461" xr:uid="{2B493450-0231-4CFF-A4DE-F6A17ACECFAC}"/>
    <cellStyle name="40% - Énfasis3 7 4 2 2 2 2" xfId="29462" xr:uid="{3C826000-F05B-4002-B36D-79DAB7E6423C}"/>
    <cellStyle name="40% - Énfasis3 7 4 2 2 3" xfId="29463" xr:uid="{11F74621-F572-4F8A-933F-2F07C9F29E89}"/>
    <cellStyle name="40% - Énfasis3 7 4 2 3" xfId="29464" xr:uid="{8570BC31-4069-4F15-9CA3-7D2E3AA742A7}"/>
    <cellStyle name="40% - Énfasis3 7 4 2 3 2" xfId="29465" xr:uid="{E8933A67-1823-420C-9B92-FC64273B784F}"/>
    <cellStyle name="40% - Énfasis3 7 4 2 4" xfId="29466" xr:uid="{718AAC39-0A92-4A96-966E-BD497FA197E3}"/>
    <cellStyle name="40% - Énfasis3 7 4 3" xfId="29467" xr:uid="{1377BC8B-A541-4C3D-A8BE-BBF8DA0D0A82}"/>
    <cellStyle name="40% - Énfasis3 7 4 3 2" xfId="29468" xr:uid="{785F1CCD-B997-42C2-8078-B623EAF7EA29}"/>
    <cellStyle name="40% - Énfasis3 7 4 3 2 2" xfId="29469" xr:uid="{57ED57AD-24F0-4574-A5B0-59F277BCE44F}"/>
    <cellStyle name="40% - Énfasis3 7 4 3 3" xfId="29470" xr:uid="{58C6F162-72AF-49A2-BFCD-A7CBDFAAD6C2}"/>
    <cellStyle name="40% - Énfasis3 7 4 4" xfId="29471" xr:uid="{2091A1B9-F093-4260-8487-20E61AEAA14B}"/>
    <cellStyle name="40% - Énfasis3 7 4 4 2" xfId="29472" xr:uid="{C590F672-A089-45F4-880A-4FBD4200F0D1}"/>
    <cellStyle name="40% - Énfasis3 7 4 5" xfId="29473" xr:uid="{0C9893DC-D2C7-44A7-89AD-E2F84A4F7CD9}"/>
    <cellStyle name="40% - Énfasis3 7 5" xfId="29474" xr:uid="{3A526316-5893-4448-945F-E783F1968241}"/>
    <cellStyle name="40% - Énfasis3 7 5 2" xfId="29475" xr:uid="{F769E4E6-7B85-4F7C-B3DF-68BA93B88DF2}"/>
    <cellStyle name="40% - Énfasis3 7 5 2 2" xfId="29476" xr:uid="{10CD76F4-D52A-4E2F-9557-A7AEE185B02C}"/>
    <cellStyle name="40% - Énfasis3 7 5 2 2 2" xfId="29477" xr:uid="{FD4EAE2B-EC7D-41E9-875D-8CC331B4AA9F}"/>
    <cellStyle name="40% - Énfasis3 7 5 2 3" xfId="29478" xr:uid="{F68AE6B6-1DA5-403B-89B1-40252CFEA57B}"/>
    <cellStyle name="40% - Énfasis3 7 5 3" xfId="29479" xr:uid="{3922066E-13C1-4CF4-A063-9F5C5C31765F}"/>
    <cellStyle name="40% - Énfasis3 7 5 3 2" xfId="29480" xr:uid="{D637E7BC-7A1F-4C3A-A201-3E5E71027E53}"/>
    <cellStyle name="40% - Énfasis3 7 5 4" xfId="29481" xr:uid="{D30FADAA-3247-46E9-8B19-06080D43E64A}"/>
    <cellStyle name="40% - Énfasis3 7 6" xfId="29482" xr:uid="{C35FA5BC-65E6-4EE0-94DC-26E14E7F5D95}"/>
    <cellStyle name="40% - Énfasis3 7 6 2" xfId="29483" xr:uid="{5D429D37-6E25-4A7B-ADCE-FEC65C92942C}"/>
    <cellStyle name="40% - Énfasis3 7 6 2 2" xfId="29484" xr:uid="{DDDD9D77-0D02-41F1-B7D9-9BC0901AF411}"/>
    <cellStyle name="40% - Énfasis3 7 6 3" xfId="29485" xr:uid="{A0A15B09-8039-47F8-971D-79C064F9EB2F}"/>
    <cellStyle name="40% - Énfasis3 7 7" xfId="29486" xr:uid="{6E6A14C3-EB54-4617-989C-A045199815E1}"/>
    <cellStyle name="40% - Énfasis3 7 7 2" xfId="29487" xr:uid="{737F8766-4461-42E4-BC01-FCFFA82E56E0}"/>
    <cellStyle name="40% - Énfasis3 7 8" xfId="29488" xr:uid="{AFEC39A7-9E86-4511-9A3D-82D089304F54}"/>
    <cellStyle name="40% - Énfasis3 7 9" xfId="29489" xr:uid="{810EDE59-9C21-4388-9613-45825D601670}"/>
    <cellStyle name="40% - Énfasis3 7_37. RESULTADO NEGOCIOS YOY" xfId="29490" xr:uid="{6973567B-90A9-4F75-BECF-9D5855C31CF5}"/>
    <cellStyle name="40% - Énfasis3 8" xfId="29491" xr:uid="{7C91415B-9068-4094-A1B1-5E60FD0498FE}"/>
    <cellStyle name="40% - Énfasis3 8 10" xfId="29492" xr:uid="{B5BA442E-A1E2-43BE-BE69-2D6CC60C19D1}"/>
    <cellStyle name="40% - Énfasis3 8 11" xfId="29493" xr:uid="{F7E00EC4-C094-421A-BE32-C5F9D58AA6AB}"/>
    <cellStyle name="40% - Énfasis3 8 12" xfId="29494" xr:uid="{4977543C-9D21-4821-B6B8-305947597D70}"/>
    <cellStyle name="40% - Énfasis3 8 2" xfId="29495" xr:uid="{40903D0D-75FC-4207-A70C-F494C6F24A23}"/>
    <cellStyle name="40% - Énfasis3 8 2 10" xfId="29496" xr:uid="{8AA36379-D9AF-46C0-AE1B-B3B41B0C9600}"/>
    <cellStyle name="40% - Énfasis3 8 2 11" xfId="29497" xr:uid="{2B7D3C90-5BF9-47F3-9E5F-50E50872D029}"/>
    <cellStyle name="40% - Énfasis3 8 2 2" xfId="29498" xr:uid="{C389659B-983A-4B24-AF94-BF93373177A1}"/>
    <cellStyle name="40% - Énfasis3 8 2 2 2" xfId="29499" xr:uid="{0BAF21A7-D02B-4D14-B214-1081B9A96B84}"/>
    <cellStyle name="40% - Énfasis3 8 2 2 2 2" xfId="29500" xr:uid="{88259288-D5FF-4390-AA45-456F4BF2870A}"/>
    <cellStyle name="40% - Énfasis3 8 2 2 2 2 2" xfId="29501" xr:uid="{538C3D49-DD9B-40CD-B095-0EDB25E25CB6}"/>
    <cellStyle name="40% - Énfasis3 8 2 2 2 2 2 2" xfId="29502" xr:uid="{F47337FD-FF0D-4A1D-9E01-62B059012955}"/>
    <cellStyle name="40% - Énfasis3 8 2 2 2 2 2 2 2" xfId="29503" xr:uid="{8207A805-D3CD-4BAA-A691-EED06F149A05}"/>
    <cellStyle name="40% - Énfasis3 8 2 2 2 2 2 3" xfId="29504" xr:uid="{60B0524A-8750-4458-8EDF-F033C8AC2C1A}"/>
    <cellStyle name="40% - Énfasis3 8 2 2 2 2 3" xfId="29505" xr:uid="{8113DDD6-F8CC-4404-B30C-A8E14163DEA0}"/>
    <cellStyle name="40% - Énfasis3 8 2 2 2 2 3 2" xfId="29506" xr:uid="{E799E764-1967-49DA-AF6B-C5B8BDC89856}"/>
    <cellStyle name="40% - Énfasis3 8 2 2 2 2 4" xfId="29507" xr:uid="{BE5205F8-A00B-4214-BFB3-A614860AE706}"/>
    <cellStyle name="40% - Énfasis3 8 2 2 2 3" xfId="29508" xr:uid="{27016F55-23E6-43EC-9209-317177C99655}"/>
    <cellStyle name="40% - Énfasis3 8 2 2 2 3 2" xfId="29509" xr:uid="{4B3C71C3-24FC-4746-9896-F9827EB9016B}"/>
    <cellStyle name="40% - Énfasis3 8 2 2 2 3 2 2" xfId="29510" xr:uid="{CA8DA26F-89B9-416B-9028-3E549A7348F2}"/>
    <cellStyle name="40% - Énfasis3 8 2 2 2 3 3" xfId="29511" xr:uid="{E2B5AF74-3958-4E57-BEF4-C289957F53D9}"/>
    <cellStyle name="40% - Énfasis3 8 2 2 2 4" xfId="29512" xr:uid="{17CB20B5-D810-40D3-AC14-6502929F6C00}"/>
    <cellStyle name="40% - Énfasis3 8 2 2 2 4 2" xfId="29513" xr:uid="{140C3D02-5AC7-4836-80F8-593DB1275D74}"/>
    <cellStyle name="40% - Énfasis3 8 2 2 2 5" xfId="29514" xr:uid="{1CFB93F4-DB6D-4D5F-942F-D32DDE77FAB3}"/>
    <cellStyle name="40% - Énfasis3 8 2 2 3" xfId="29515" xr:uid="{365DF578-A132-4FA7-8033-0EE52E1E7238}"/>
    <cellStyle name="40% - Énfasis3 8 2 2 3 2" xfId="29516" xr:uid="{36E1CD2F-0B88-48A6-BEB6-4B02FB1CDA60}"/>
    <cellStyle name="40% - Énfasis3 8 2 2 3 2 2" xfId="29517" xr:uid="{7B68AA0B-B991-4117-AB36-0CBC8CBC1FDB}"/>
    <cellStyle name="40% - Énfasis3 8 2 2 3 2 2 2" xfId="29518" xr:uid="{2C07636B-A5BB-4581-9816-246319A3723B}"/>
    <cellStyle name="40% - Énfasis3 8 2 2 3 2 3" xfId="29519" xr:uid="{4B70D731-D550-4BB2-8A1F-9CC20A7B508F}"/>
    <cellStyle name="40% - Énfasis3 8 2 2 3 3" xfId="29520" xr:uid="{811FED51-C9FC-44F0-A3D4-FB33CC3A20A5}"/>
    <cellStyle name="40% - Énfasis3 8 2 2 3 3 2" xfId="29521" xr:uid="{40D31283-290B-42C5-A1AE-CF015280DE03}"/>
    <cellStyle name="40% - Énfasis3 8 2 2 3 4" xfId="29522" xr:uid="{51A725E4-DBFE-40B1-9DF8-AC77FBC8C492}"/>
    <cellStyle name="40% - Énfasis3 8 2 2 4" xfId="29523" xr:uid="{DDF189C8-8963-45B8-BA4D-28E834E47832}"/>
    <cellStyle name="40% - Énfasis3 8 2 2 4 2" xfId="29524" xr:uid="{D3F78482-D5DD-4388-86F9-64748385525C}"/>
    <cellStyle name="40% - Énfasis3 8 2 2 4 2 2" xfId="29525" xr:uid="{749B624B-FBEE-42AF-9CCD-98B3607A38DD}"/>
    <cellStyle name="40% - Énfasis3 8 2 2 4 3" xfId="29526" xr:uid="{0C190951-94AA-42A1-9C65-930C19D5E9DD}"/>
    <cellStyle name="40% - Énfasis3 8 2 2 5" xfId="29527" xr:uid="{A77E5FFE-4294-4286-9D8F-C02F757F3DCA}"/>
    <cellStyle name="40% - Énfasis3 8 2 2 5 2" xfId="29528" xr:uid="{EACBACC4-ECE7-471A-97CE-25AFCAC33941}"/>
    <cellStyle name="40% - Énfasis3 8 2 2 6" xfId="29529" xr:uid="{1B366308-C894-4034-A600-868DB1F5C08A}"/>
    <cellStyle name="40% - Énfasis3 8 2 3" xfId="29530" xr:uid="{2D849472-2061-451F-B358-0C4A43FAA0A5}"/>
    <cellStyle name="40% - Énfasis3 8 2 3 2" xfId="29531" xr:uid="{F5565F05-AAF2-4401-8807-04FFDFB729EF}"/>
    <cellStyle name="40% - Énfasis3 8 2 3 2 2" xfId="29532" xr:uid="{AD725809-9741-4A69-8646-C6FC3DF8C1C0}"/>
    <cellStyle name="40% - Énfasis3 8 2 3 2 2 2" xfId="29533" xr:uid="{7D37F586-2785-452D-9408-4EC9C2696D30}"/>
    <cellStyle name="40% - Énfasis3 8 2 3 2 2 2 2" xfId="29534" xr:uid="{BA553B8D-E6F1-49DF-803C-C7A64EF6934A}"/>
    <cellStyle name="40% - Énfasis3 8 2 3 2 2 3" xfId="29535" xr:uid="{115ADADB-47B4-4011-83E2-0E3D6243957B}"/>
    <cellStyle name="40% - Énfasis3 8 2 3 2 3" xfId="29536" xr:uid="{6653F1AB-E2C7-4368-B3ED-825E72C4E15D}"/>
    <cellStyle name="40% - Énfasis3 8 2 3 2 3 2" xfId="29537" xr:uid="{56D6CE83-4596-496D-A927-EF63AA2BEB54}"/>
    <cellStyle name="40% - Énfasis3 8 2 3 2 4" xfId="29538" xr:uid="{DDF6637B-57B3-4843-8F1E-50DEB76BD478}"/>
    <cellStyle name="40% - Énfasis3 8 2 3 3" xfId="29539" xr:uid="{A6263EB8-F5D1-45CF-942F-6ED5E000F673}"/>
    <cellStyle name="40% - Énfasis3 8 2 3 3 2" xfId="29540" xr:uid="{919F2C4D-E94A-438B-B156-73E9A0211757}"/>
    <cellStyle name="40% - Énfasis3 8 2 3 3 2 2" xfId="29541" xr:uid="{A947CEBF-8D94-4A2C-86EC-D47E9129F2C0}"/>
    <cellStyle name="40% - Énfasis3 8 2 3 3 3" xfId="29542" xr:uid="{6219A892-2B3E-4343-A1F9-8ADE8ACEF517}"/>
    <cellStyle name="40% - Énfasis3 8 2 3 4" xfId="29543" xr:uid="{74D21019-3B84-47B5-909D-DC89B968A9AB}"/>
    <cellStyle name="40% - Énfasis3 8 2 3 4 2" xfId="29544" xr:uid="{AB5AB2F2-9CD1-4583-8AE1-5F1D853098DA}"/>
    <cellStyle name="40% - Énfasis3 8 2 3 5" xfId="29545" xr:uid="{0AAD96E6-78A9-4AE6-B305-24BF608184D2}"/>
    <cellStyle name="40% - Énfasis3 8 2 4" xfId="29546" xr:uid="{53AEB079-1B84-4292-A9F6-9F227AECE208}"/>
    <cellStyle name="40% - Énfasis3 8 2 4 2" xfId="29547" xr:uid="{99FA4271-C8F6-4303-B997-3EE01CF66605}"/>
    <cellStyle name="40% - Énfasis3 8 2 4 2 2" xfId="29548" xr:uid="{E7248D76-948C-4D55-B920-6213638377C5}"/>
    <cellStyle name="40% - Énfasis3 8 2 4 2 2 2" xfId="29549" xr:uid="{F25D5900-1E20-4E4E-ACA1-D93162AAAA50}"/>
    <cellStyle name="40% - Énfasis3 8 2 4 2 3" xfId="29550" xr:uid="{1C0F1E20-4B96-47D6-BF5E-BF887CE0DBE5}"/>
    <cellStyle name="40% - Énfasis3 8 2 4 3" xfId="29551" xr:uid="{7DAA7CB7-6606-4018-9EE4-89F8E2CEC864}"/>
    <cellStyle name="40% - Énfasis3 8 2 4 3 2" xfId="29552" xr:uid="{FE455F6B-4965-4A3B-A669-3AC2B67ADCC1}"/>
    <cellStyle name="40% - Énfasis3 8 2 4 4" xfId="29553" xr:uid="{4415F62A-AD0D-49A8-9E2E-9872BBD26E6A}"/>
    <cellStyle name="40% - Énfasis3 8 2 5" xfId="29554" xr:uid="{C60970F0-0107-4FB6-89D5-D31CF24237AF}"/>
    <cellStyle name="40% - Énfasis3 8 2 5 2" xfId="29555" xr:uid="{737413BF-1EB2-40EA-AEC4-DBA5CD809038}"/>
    <cellStyle name="40% - Énfasis3 8 2 5 2 2" xfId="29556" xr:uid="{0FE35193-C9E3-47A6-86F8-D0F05ADF8B81}"/>
    <cellStyle name="40% - Énfasis3 8 2 5 3" xfId="29557" xr:uid="{F3268160-C056-486E-9443-81B2A43A47AB}"/>
    <cellStyle name="40% - Énfasis3 8 2 6" xfId="29558" xr:uid="{2B365765-9B70-42CF-85C1-A16A6E939F3F}"/>
    <cellStyle name="40% - Énfasis3 8 2 6 2" xfId="29559" xr:uid="{149BC5C2-63DC-4AE3-8AD8-195EC5C6FB4D}"/>
    <cellStyle name="40% - Énfasis3 8 2 7" xfId="29560" xr:uid="{025E8652-80E0-44A5-AD23-9C181EF7F79C}"/>
    <cellStyle name="40% - Énfasis3 8 2 8" xfId="29561" xr:uid="{D351AE4F-EFCE-4972-B7DF-C23782F31A2F}"/>
    <cellStyle name="40% - Énfasis3 8 2 9" xfId="29562" xr:uid="{408715DD-7ACE-4940-91A2-40680C947258}"/>
    <cellStyle name="40% - Énfasis3 8 2_37. RESULTADO NEGOCIOS YOY" xfId="29563" xr:uid="{631CF874-B6EB-4F7D-9CFA-D1A2ED1C3639}"/>
    <cellStyle name="40% - Énfasis3 8 3" xfId="29564" xr:uid="{2ACDA7D8-5567-4767-840B-A0039745E940}"/>
    <cellStyle name="40% - Énfasis3 8 3 2" xfId="29565" xr:uid="{E348CFA1-F834-4A70-A589-1F9B1F4B72EA}"/>
    <cellStyle name="40% - Énfasis3 8 3 2 2" xfId="29566" xr:uid="{1D340C68-2E2A-4872-A7ED-BED8E4AF628A}"/>
    <cellStyle name="40% - Énfasis3 8 3 2 2 2" xfId="29567" xr:uid="{68843EAA-4355-404F-B316-913F0830ED81}"/>
    <cellStyle name="40% - Énfasis3 8 3 2 2 2 2" xfId="29568" xr:uid="{528C8AC0-C4C3-4ECC-B889-79DCD0BB7F8D}"/>
    <cellStyle name="40% - Énfasis3 8 3 2 2 2 2 2" xfId="29569" xr:uid="{6412D0BA-BA25-4875-81F2-1861A3A4FB64}"/>
    <cellStyle name="40% - Énfasis3 8 3 2 2 2 3" xfId="29570" xr:uid="{78CD2AE5-5C35-461E-BAF4-2D0954108370}"/>
    <cellStyle name="40% - Énfasis3 8 3 2 2 3" xfId="29571" xr:uid="{54E392D4-522F-48C0-B7B9-8AE504223AA5}"/>
    <cellStyle name="40% - Énfasis3 8 3 2 2 3 2" xfId="29572" xr:uid="{07D600C6-0BD7-457A-BE24-56ED0A6E3A2C}"/>
    <cellStyle name="40% - Énfasis3 8 3 2 2 4" xfId="29573" xr:uid="{32A5265D-5E3E-461F-8D7C-2696CEB9E380}"/>
    <cellStyle name="40% - Énfasis3 8 3 2 3" xfId="29574" xr:uid="{BFD771F2-36C9-411C-B892-B6E52F31762B}"/>
    <cellStyle name="40% - Énfasis3 8 3 2 3 2" xfId="29575" xr:uid="{6001A5B3-ACBF-4FFD-8FBB-009FDA04F25A}"/>
    <cellStyle name="40% - Énfasis3 8 3 2 3 2 2" xfId="29576" xr:uid="{680AA5B2-B2E2-47F6-91EF-85319DD5CE79}"/>
    <cellStyle name="40% - Énfasis3 8 3 2 3 3" xfId="29577" xr:uid="{70230B73-E125-47B1-96EC-F3AC790005BB}"/>
    <cellStyle name="40% - Énfasis3 8 3 2 4" xfId="29578" xr:uid="{DBC16E3D-5A58-4BBA-8CD1-C9BC4D74C338}"/>
    <cellStyle name="40% - Énfasis3 8 3 2 4 2" xfId="29579" xr:uid="{2F7F5013-4CEB-493C-88E4-3D85AC3D3617}"/>
    <cellStyle name="40% - Énfasis3 8 3 2 5" xfId="29580" xr:uid="{8BE01996-176E-4122-A84D-BF4F2A42EE17}"/>
    <cellStyle name="40% - Énfasis3 8 3 3" xfId="29581" xr:uid="{2202154D-1970-45BD-9C58-40E232D63383}"/>
    <cellStyle name="40% - Énfasis3 8 3 3 2" xfId="29582" xr:uid="{254AF4D8-98A3-4EB6-B0AA-F2AAD7C71127}"/>
    <cellStyle name="40% - Énfasis3 8 3 3 2 2" xfId="29583" xr:uid="{2D3BC655-1D80-41F0-A871-679CA00463A0}"/>
    <cellStyle name="40% - Énfasis3 8 3 3 2 2 2" xfId="29584" xr:uid="{52BBA6FC-F893-4230-A142-A8B105570673}"/>
    <cellStyle name="40% - Énfasis3 8 3 3 2 3" xfId="29585" xr:uid="{0D288CD6-2B6D-43C3-9564-6A35BC64AC63}"/>
    <cellStyle name="40% - Énfasis3 8 3 3 3" xfId="29586" xr:uid="{26A60BD9-3AF3-49C8-A5A3-A981CFEFC429}"/>
    <cellStyle name="40% - Énfasis3 8 3 3 3 2" xfId="29587" xr:uid="{7764F125-154F-4DD0-8126-30414A2BE483}"/>
    <cellStyle name="40% - Énfasis3 8 3 3 4" xfId="29588" xr:uid="{E86448AE-503C-4F2C-BECE-9C3CE1F20F1D}"/>
    <cellStyle name="40% - Énfasis3 8 3 4" xfId="29589" xr:uid="{70A9F535-AE64-4D73-9624-854864C410DF}"/>
    <cellStyle name="40% - Énfasis3 8 3 4 2" xfId="29590" xr:uid="{1ADE6BC7-52F8-4118-B52C-94869800BC88}"/>
    <cellStyle name="40% - Énfasis3 8 3 4 2 2" xfId="29591" xr:uid="{0382E911-C0AB-4C27-9546-84DCF64422AE}"/>
    <cellStyle name="40% - Énfasis3 8 3 4 3" xfId="29592" xr:uid="{95AB53C9-0129-49A4-A8E9-23763FA7E97E}"/>
    <cellStyle name="40% - Énfasis3 8 3 5" xfId="29593" xr:uid="{D357C122-5FFF-434F-966E-D99ABAF5B8B9}"/>
    <cellStyle name="40% - Énfasis3 8 3 5 2" xfId="29594" xr:uid="{6415F3E3-303E-4274-A876-49F603A4FE3C}"/>
    <cellStyle name="40% - Énfasis3 8 3 6" xfId="29595" xr:uid="{1EC46F86-DDFB-4EF6-BF89-F44CDA8F5BD2}"/>
    <cellStyle name="40% - Énfasis3 8 4" xfId="29596" xr:uid="{ADD33D4F-645A-4B42-967E-2EAC081A7AC1}"/>
    <cellStyle name="40% - Énfasis3 8 4 2" xfId="29597" xr:uid="{2252CD58-A4DA-4A2E-9E24-1988595D440C}"/>
    <cellStyle name="40% - Énfasis3 8 4 2 2" xfId="29598" xr:uid="{A6D56D9C-4054-4152-8997-F2A5B732C186}"/>
    <cellStyle name="40% - Énfasis3 8 4 2 2 2" xfId="29599" xr:uid="{3A777940-7A1D-4C53-9A72-01D22A6593E7}"/>
    <cellStyle name="40% - Énfasis3 8 4 2 2 2 2" xfId="29600" xr:uid="{E7080432-2950-4A9E-B92F-2F216A292241}"/>
    <cellStyle name="40% - Énfasis3 8 4 2 2 3" xfId="29601" xr:uid="{A3678FCC-D436-4E3A-9086-B3E07CDD383F}"/>
    <cellStyle name="40% - Énfasis3 8 4 2 3" xfId="29602" xr:uid="{6692CB66-0E2C-4329-A541-E0B37CD90382}"/>
    <cellStyle name="40% - Énfasis3 8 4 2 3 2" xfId="29603" xr:uid="{F18BBAF0-AF18-41BE-A86F-C334E00B7E84}"/>
    <cellStyle name="40% - Énfasis3 8 4 2 4" xfId="29604" xr:uid="{1C86B7D3-21F8-41CB-AE38-918BEF92BE6D}"/>
    <cellStyle name="40% - Énfasis3 8 4 3" xfId="29605" xr:uid="{D282F2AA-F882-47D5-916D-80FDF035AE70}"/>
    <cellStyle name="40% - Énfasis3 8 4 3 2" xfId="29606" xr:uid="{9CC84496-0D91-4AE6-8833-4B8C96B48619}"/>
    <cellStyle name="40% - Énfasis3 8 4 3 2 2" xfId="29607" xr:uid="{43B71FB1-BC6A-4529-BD5F-8999CA234578}"/>
    <cellStyle name="40% - Énfasis3 8 4 3 3" xfId="29608" xr:uid="{0715D436-A504-4239-B280-536129C45739}"/>
    <cellStyle name="40% - Énfasis3 8 4 4" xfId="29609" xr:uid="{3EC170C8-5B7D-4D4D-83E7-4DD095E58F33}"/>
    <cellStyle name="40% - Énfasis3 8 4 4 2" xfId="29610" xr:uid="{35C446AB-2F8C-455B-B9A6-96101D0EBB74}"/>
    <cellStyle name="40% - Énfasis3 8 4 5" xfId="29611" xr:uid="{BF824090-C316-487C-B4B9-19065E14DCDC}"/>
    <cellStyle name="40% - Énfasis3 8 5" xfId="29612" xr:uid="{7C17B595-4A4F-49FC-B184-BE2EF4682C47}"/>
    <cellStyle name="40% - Énfasis3 8 5 2" xfId="29613" xr:uid="{85261AF0-3DCA-4F32-8C12-6B39E224F45B}"/>
    <cellStyle name="40% - Énfasis3 8 5 2 2" xfId="29614" xr:uid="{18947953-79C2-40A1-9600-7F2F5EC2B31E}"/>
    <cellStyle name="40% - Énfasis3 8 5 2 2 2" xfId="29615" xr:uid="{FD269069-6948-4AA4-8AAA-FAB9C541996B}"/>
    <cellStyle name="40% - Énfasis3 8 5 2 3" xfId="29616" xr:uid="{6D91469F-D0B8-4616-A139-879EA5581D89}"/>
    <cellStyle name="40% - Énfasis3 8 5 3" xfId="29617" xr:uid="{CDCE7AA3-B566-467F-A021-AC1A90D29C6C}"/>
    <cellStyle name="40% - Énfasis3 8 5 3 2" xfId="29618" xr:uid="{230AAA8B-1BD9-46D6-9353-B522B6F4BAE0}"/>
    <cellStyle name="40% - Énfasis3 8 5 4" xfId="29619" xr:uid="{934425CA-8F03-4A01-9747-5C09E20ED6E2}"/>
    <cellStyle name="40% - Énfasis3 8 6" xfId="29620" xr:uid="{64FFB211-8A83-413A-8D2E-CE83AD4CE2A9}"/>
    <cellStyle name="40% - Énfasis3 8 6 2" xfId="29621" xr:uid="{92B1B78B-13B9-45D9-9DA0-F6884523186B}"/>
    <cellStyle name="40% - Énfasis3 8 6 2 2" xfId="29622" xr:uid="{15425C05-D45E-4CA7-933C-A3C18439F31A}"/>
    <cellStyle name="40% - Énfasis3 8 6 3" xfId="29623" xr:uid="{080FFA42-AD8D-41C3-B2B5-90C9960DB6F5}"/>
    <cellStyle name="40% - Énfasis3 8 7" xfId="29624" xr:uid="{34F8811A-F8F6-4130-A216-3613D7861A23}"/>
    <cellStyle name="40% - Énfasis3 8 7 2" xfId="29625" xr:uid="{D0D68516-821F-419F-B007-2A2134916448}"/>
    <cellStyle name="40% - Énfasis3 8 8" xfId="29626" xr:uid="{82E269E6-70FF-4BFA-BF98-9E4628239510}"/>
    <cellStyle name="40% - Énfasis3 8 9" xfId="29627" xr:uid="{D0E2E337-630B-4F83-88F8-BC23EF543133}"/>
    <cellStyle name="40% - Énfasis3 8_37. RESULTADO NEGOCIOS YOY" xfId="29628" xr:uid="{7EED2225-A896-4DCB-A778-6BE2B46490AD}"/>
    <cellStyle name="40% - Énfasis3 9" xfId="29629" xr:uid="{164D2739-2CFC-4914-B36C-21EF03A663B7}"/>
    <cellStyle name="40% - Énfasis3 9 10" xfId="29630" xr:uid="{191B4F55-ACB6-4949-BEFD-66527F857375}"/>
    <cellStyle name="40% - Énfasis3 9 11" xfId="29631" xr:uid="{0E787375-866E-45C3-A504-D0D6A134DE46}"/>
    <cellStyle name="40% - Énfasis3 9 12" xfId="29632" xr:uid="{76C891A3-95F6-4BBA-B636-2ACD91334E7D}"/>
    <cellStyle name="40% - Énfasis3 9 2" xfId="29633" xr:uid="{4E3F1A1E-3B6E-445F-8F3C-E2FBF944ADC3}"/>
    <cellStyle name="40% - Énfasis3 9 2 10" xfId="29634" xr:uid="{0AA7582C-A0F6-46A5-A15D-AF7150092371}"/>
    <cellStyle name="40% - Énfasis3 9 2 11" xfId="29635" xr:uid="{9518C0C2-69C2-4FE4-BD05-F0CFCAC9CA36}"/>
    <cellStyle name="40% - Énfasis3 9 2 2" xfId="29636" xr:uid="{CED8466B-9C4C-42C9-ACB1-C0E28C42ECCD}"/>
    <cellStyle name="40% - Énfasis3 9 2 2 2" xfId="29637" xr:uid="{1D7C2FEF-AFC3-40D5-9AC1-01B1F57D2EA0}"/>
    <cellStyle name="40% - Énfasis3 9 2 2 2 2" xfId="29638" xr:uid="{AAAFD2C2-1137-4F1C-90F6-9D5C6257D60F}"/>
    <cellStyle name="40% - Énfasis3 9 2 2 2 2 2" xfId="29639" xr:uid="{A10CBDB1-FA24-4D67-80AA-AFE52F354075}"/>
    <cellStyle name="40% - Énfasis3 9 2 2 2 2 2 2" xfId="29640" xr:uid="{D85E33CF-BC5A-4D6A-8D4E-971150005E61}"/>
    <cellStyle name="40% - Énfasis3 9 2 2 2 2 2 2 2" xfId="29641" xr:uid="{21570BEF-73B1-470D-9088-860C8ACCADAB}"/>
    <cellStyle name="40% - Énfasis3 9 2 2 2 2 2 3" xfId="29642" xr:uid="{FB30A9ED-C5F1-4188-927F-E0B5923428DD}"/>
    <cellStyle name="40% - Énfasis3 9 2 2 2 2 3" xfId="29643" xr:uid="{95C43448-1DC5-4E1A-A5B6-DB6A010D6B0F}"/>
    <cellStyle name="40% - Énfasis3 9 2 2 2 2 3 2" xfId="29644" xr:uid="{7175EF8C-1A9D-47F1-AADD-8D3CEBC69951}"/>
    <cellStyle name="40% - Énfasis3 9 2 2 2 2 4" xfId="29645" xr:uid="{965F984E-DC5A-470D-B96F-3F457A8CF451}"/>
    <cellStyle name="40% - Énfasis3 9 2 2 2 3" xfId="29646" xr:uid="{B2E1F8CA-5B30-4CE1-8E9D-37763F19CDB5}"/>
    <cellStyle name="40% - Énfasis3 9 2 2 2 3 2" xfId="29647" xr:uid="{8C5996F2-9DD4-40FC-B162-D3784BAC1635}"/>
    <cellStyle name="40% - Énfasis3 9 2 2 2 3 2 2" xfId="29648" xr:uid="{B3AFBB3E-067C-4DC2-BD8A-1316B56D77D3}"/>
    <cellStyle name="40% - Énfasis3 9 2 2 2 3 3" xfId="29649" xr:uid="{644EE865-D85C-4DFC-956F-27047AB1D114}"/>
    <cellStyle name="40% - Énfasis3 9 2 2 2 4" xfId="29650" xr:uid="{5BE426EE-4B4F-46B7-BABC-2BEF0333FA46}"/>
    <cellStyle name="40% - Énfasis3 9 2 2 2 4 2" xfId="29651" xr:uid="{153967C3-48DF-47AC-9454-83A77C2FEB64}"/>
    <cellStyle name="40% - Énfasis3 9 2 2 2 5" xfId="29652" xr:uid="{47197E22-8BFD-460C-B065-6D406604B6E4}"/>
    <cellStyle name="40% - Énfasis3 9 2 2 3" xfId="29653" xr:uid="{0C641563-0AB0-46C2-9F8B-947D5B962A23}"/>
    <cellStyle name="40% - Énfasis3 9 2 2 3 2" xfId="29654" xr:uid="{125033F3-EFF3-4C32-B418-44A20592E301}"/>
    <cellStyle name="40% - Énfasis3 9 2 2 3 2 2" xfId="29655" xr:uid="{9E868100-B337-4DA1-B4DB-02BA935D8AF0}"/>
    <cellStyle name="40% - Énfasis3 9 2 2 3 2 2 2" xfId="29656" xr:uid="{DB712D51-4F61-41E5-816B-BE670D283EDD}"/>
    <cellStyle name="40% - Énfasis3 9 2 2 3 2 3" xfId="29657" xr:uid="{1926AA85-ECC2-4845-BD61-7099441D7991}"/>
    <cellStyle name="40% - Énfasis3 9 2 2 3 3" xfId="29658" xr:uid="{6B87341C-2A90-4DED-A25A-CA0A54807BC0}"/>
    <cellStyle name="40% - Énfasis3 9 2 2 3 3 2" xfId="29659" xr:uid="{A5AD8269-F794-4540-8EFF-94CA4CD918F0}"/>
    <cellStyle name="40% - Énfasis3 9 2 2 3 4" xfId="29660" xr:uid="{EED08917-C757-440C-9429-A4BDAC99B3DD}"/>
    <cellStyle name="40% - Énfasis3 9 2 2 4" xfId="29661" xr:uid="{ED21D9F1-1D8B-4612-AAB6-4DB721A9DDB8}"/>
    <cellStyle name="40% - Énfasis3 9 2 2 4 2" xfId="29662" xr:uid="{23251C3B-3C42-4DF5-8C6D-6271FBE0A2A0}"/>
    <cellStyle name="40% - Énfasis3 9 2 2 4 2 2" xfId="29663" xr:uid="{3D201062-FED8-42F2-B696-3F9350F386C4}"/>
    <cellStyle name="40% - Énfasis3 9 2 2 4 3" xfId="29664" xr:uid="{E81B562C-E010-4B84-9343-F3203BE47E5E}"/>
    <cellStyle name="40% - Énfasis3 9 2 2 5" xfId="29665" xr:uid="{2042E3A9-6C3D-4D1F-84B8-B297C2ECBF76}"/>
    <cellStyle name="40% - Énfasis3 9 2 2 5 2" xfId="29666" xr:uid="{F3A1813F-04D8-41F5-9696-6D635A5421D2}"/>
    <cellStyle name="40% - Énfasis3 9 2 2 6" xfId="29667" xr:uid="{44638F88-DE5D-43D0-8A5B-743BD990F2FF}"/>
    <cellStyle name="40% - Énfasis3 9 2 3" xfId="29668" xr:uid="{3740E74D-E7C0-49AF-9ADE-709E3274CEB8}"/>
    <cellStyle name="40% - Énfasis3 9 2 3 2" xfId="29669" xr:uid="{D019A994-3F9C-4D37-8C46-A9B501FE94F2}"/>
    <cellStyle name="40% - Énfasis3 9 2 3 2 2" xfId="29670" xr:uid="{0149DFC5-321C-4E8D-B68A-DC4E8820A19A}"/>
    <cellStyle name="40% - Énfasis3 9 2 3 2 2 2" xfId="29671" xr:uid="{4477EB6C-71DF-4F8A-B09D-BD10664C7B86}"/>
    <cellStyle name="40% - Énfasis3 9 2 3 2 2 2 2" xfId="29672" xr:uid="{FE224C26-01B6-4544-A21E-677E7BA012F7}"/>
    <cellStyle name="40% - Énfasis3 9 2 3 2 2 3" xfId="29673" xr:uid="{096709A1-D16C-494A-B895-A2314ADB535E}"/>
    <cellStyle name="40% - Énfasis3 9 2 3 2 3" xfId="29674" xr:uid="{4540E0B8-6925-4954-889F-39290A8778DA}"/>
    <cellStyle name="40% - Énfasis3 9 2 3 2 3 2" xfId="29675" xr:uid="{8B8B5FD7-539A-4953-A50B-2058195DFB0F}"/>
    <cellStyle name="40% - Énfasis3 9 2 3 2 4" xfId="29676" xr:uid="{3B522844-4401-4497-AA00-61A9191DE722}"/>
    <cellStyle name="40% - Énfasis3 9 2 3 3" xfId="29677" xr:uid="{72039539-FA2B-42B1-BF22-28FE7CD76FF5}"/>
    <cellStyle name="40% - Énfasis3 9 2 3 3 2" xfId="29678" xr:uid="{66E4E484-9E1B-419F-AA4B-139216304AEE}"/>
    <cellStyle name="40% - Énfasis3 9 2 3 3 2 2" xfId="29679" xr:uid="{8916A5A7-D4B5-45BE-9327-F35BA56A8EB3}"/>
    <cellStyle name="40% - Énfasis3 9 2 3 3 3" xfId="29680" xr:uid="{C1428918-38EB-42EF-8229-72F023B56CB1}"/>
    <cellStyle name="40% - Énfasis3 9 2 3 4" xfId="29681" xr:uid="{3E96F0D0-E547-45FD-A028-73C578BEB2A6}"/>
    <cellStyle name="40% - Énfasis3 9 2 3 4 2" xfId="29682" xr:uid="{950CA1DC-CFD5-4B22-AC74-4F69B6890961}"/>
    <cellStyle name="40% - Énfasis3 9 2 3 5" xfId="29683" xr:uid="{22636533-5075-4295-9F40-AC26F5A853B3}"/>
    <cellStyle name="40% - Énfasis3 9 2 4" xfId="29684" xr:uid="{6E3F043A-7FFC-4C1A-B20F-F4ED755066E0}"/>
    <cellStyle name="40% - Énfasis3 9 2 4 2" xfId="29685" xr:uid="{F26F5345-F1F1-44AD-9CE8-625695E4008F}"/>
    <cellStyle name="40% - Énfasis3 9 2 4 2 2" xfId="29686" xr:uid="{5E81AD2F-5F7E-4311-82A4-C5A349FB8889}"/>
    <cellStyle name="40% - Énfasis3 9 2 4 2 2 2" xfId="29687" xr:uid="{70A38110-2947-4DE3-8D17-06A011605B31}"/>
    <cellStyle name="40% - Énfasis3 9 2 4 2 3" xfId="29688" xr:uid="{77039CDB-D9C9-475C-A015-8DF6F03A1698}"/>
    <cellStyle name="40% - Énfasis3 9 2 4 3" xfId="29689" xr:uid="{CF57D605-64AF-4E0F-B25A-F57728A9A0FB}"/>
    <cellStyle name="40% - Énfasis3 9 2 4 3 2" xfId="29690" xr:uid="{E6FB7FF8-88B2-4F5C-8A34-D56A91698695}"/>
    <cellStyle name="40% - Énfasis3 9 2 4 4" xfId="29691" xr:uid="{D19A9200-9D34-4AEB-9847-D5E806E0B9C2}"/>
    <cellStyle name="40% - Énfasis3 9 2 5" xfId="29692" xr:uid="{7C9E05D3-965D-445F-ADC5-41B08648C045}"/>
    <cellStyle name="40% - Énfasis3 9 2 5 2" xfId="29693" xr:uid="{31774BEA-6F25-4A7E-B7EF-7F4A81723600}"/>
    <cellStyle name="40% - Énfasis3 9 2 5 2 2" xfId="29694" xr:uid="{FF695578-CB52-46E6-A347-E2890D68FD57}"/>
    <cellStyle name="40% - Énfasis3 9 2 5 3" xfId="29695" xr:uid="{8B1A9DB7-F3EA-431D-93A6-8A9831F00CA7}"/>
    <cellStyle name="40% - Énfasis3 9 2 6" xfId="29696" xr:uid="{3E5E5073-33E0-48B5-AB1D-883483E185D4}"/>
    <cellStyle name="40% - Énfasis3 9 2 6 2" xfId="29697" xr:uid="{A2768C25-0034-4420-9BE4-BDEF8DA15A3A}"/>
    <cellStyle name="40% - Énfasis3 9 2 7" xfId="29698" xr:uid="{5F1D0440-8FA9-4AEC-9C0F-35B7A75414C0}"/>
    <cellStyle name="40% - Énfasis3 9 2 8" xfId="29699" xr:uid="{A2CD3454-A36B-423E-B755-F3F87764AAB5}"/>
    <cellStyle name="40% - Énfasis3 9 2 9" xfId="29700" xr:uid="{654A5A5E-E8A5-42CA-B5DD-6BC8ECD234BB}"/>
    <cellStyle name="40% - Énfasis3 9 2_37. RESULTADO NEGOCIOS YOY" xfId="29701" xr:uid="{35185288-FBBF-4862-93AB-EB2FD1FE73C3}"/>
    <cellStyle name="40% - Énfasis3 9 3" xfId="29702" xr:uid="{C313ACC9-C35C-463F-B47F-68D8DA841A68}"/>
    <cellStyle name="40% - Énfasis3 9 3 2" xfId="29703" xr:uid="{DF726E37-B7A8-41E7-AEC8-D4CB489E323F}"/>
    <cellStyle name="40% - Énfasis3 9 3 2 2" xfId="29704" xr:uid="{6B1AF3AE-9E32-45D8-9F45-2F5A43CA8D57}"/>
    <cellStyle name="40% - Énfasis3 9 3 2 2 2" xfId="29705" xr:uid="{BFF88F06-4B9E-4A37-AC43-D04411DC5C68}"/>
    <cellStyle name="40% - Énfasis3 9 3 2 2 2 2" xfId="29706" xr:uid="{F1D2F1B1-38D3-479F-8495-9FF7A9B2BA49}"/>
    <cellStyle name="40% - Énfasis3 9 3 2 2 2 2 2" xfId="29707" xr:uid="{D086C489-83D9-40B2-89CB-84CBF0E2BD34}"/>
    <cellStyle name="40% - Énfasis3 9 3 2 2 2 3" xfId="29708" xr:uid="{A9D72CFC-C7DA-45D6-8902-D51112D971E7}"/>
    <cellStyle name="40% - Énfasis3 9 3 2 2 3" xfId="29709" xr:uid="{E92BA5C1-CAAE-4577-A8E7-E6DB4BCA04AB}"/>
    <cellStyle name="40% - Énfasis3 9 3 2 2 3 2" xfId="29710" xr:uid="{634E3146-6DC8-481A-B4C7-8113A840548D}"/>
    <cellStyle name="40% - Énfasis3 9 3 2 2 4" xfId="29711" xr:uid="{CC445A0B-889D-41EE-B1FA-5039EF7CBB8F}"/>
    <cellStyle name="40% - Énfasis3 9 3 2 3" xfId="29712" xr:uid="{D1B01312-A1D8-4036-80F9-21BDA72D2DFD}"/>
    <cellStyle name="40% - Énfasis3 9 3 2 3 2" xfId="29713" xr:uid="{34164B8C-3387-4C1B-8EC6-320C70B8DA0E}"/>
    <cellStyle name="40% - Énfasis3 9 3 2 3 2 2" xfId="29714" xr:uid="{F83E21A1-CB52-42BB-AC98-B1959EC1A424}"/>
    <cellStyle name="40% - Énfasis3 9 3 2 3 3" xfId="29715" xr:uid="{C36D7BD5-8C7B-4299-BDD2-DD66ECEBC511}"/>
    <cellStyle name="40% - Énfasis3 9 3 2 4" xfId="29716" xr:uid="{BBC2AACC-2335-440D-90C3-A73A87AB9483}"/>
    <cellStyle name="40% - Énfasis3 9 3 2 4 2" xfId="29717" xr:uid="{6EE601CF-47DC-47E9-86E8-1C08D48B3A53}"/>
    <cellStyle name="40% - Énfasis3 9 3 2 5" xfId="29718" xr:uid="{60EAEF0D-4B11-4BB0-BB34-B3BA6F7AA422}"/>
    <cellStyle name="40% - Énfasis3 9 3 3" xfId="29719" xr:uid="{04A7CD59-6256-45E5-90F3-103BC1B86EF2}"/>
    <cellStyle name="40% - Énfasis3 9 3 3 2" xfId="29720" xr:uid="{BCC008FB-B460-4CDB-83C3-E90354081ABE}"/>
    <cellStyle name="40% - Énfasis3 9 3 3 2 2" xfId="29721" xr:uid="{D60F57EA-5D9F-4541-88DA-24DC9EDEAC2C}"/>
    <cellStyle name="40% - Énfasis3 9 3 3 2 2 2" xfId="29722" xr:uid="{689F53CE-7CE5-4908-B273-CA3627229585}"/>
    <cellStyle name="40% - Énfasis3 9 3 3 2 3" xfId="29723" xr:uid="{67EDB044-9837-418B-AAA1-2F935A1BD64F}"/>
    <cellStyle name="40% - Énfasis3 9 3 3 3" xfId="29724" xr:uid="{9AF18D76-918C-48C0-BB9D-841AD853FD09}"/>
    <cellStyle name="40% - Énfasis3 9 3 3 3 2" xfId="29725" xr:uid="{A608589A-880A-4D5F-80C9-0C800F34BC6B}"/>
    <cellStyle name="40% - Énfasis3 9 3 3 4" xfId="29726" xr:uid="{B9D0479F-2C25-4F7C-BFDE-692986B2CF7E}"/>
    <cellStyle name="40% - Énfasis3 9 3 4" xfId="29727" xr:uid="{9D6853C8-76EA-4413-8A41-AEED1C8210D4}"/>
    <cellStyle name="40% - Énfasis3 9 3 4 2" xfId="29728" xr:uid="{A72AFD39-DF1C-48C4-81CF-8CBC70D6B49A}"/>
    <cellStyle name="40% - Énfasis3 9 3 4 2 2" xfId="29729" xr:uid="{D1BD4A89-4366-48D8-AD16-948C70553DB1}"/>
    <cellStyle name="40% - Énfasis3 9 3 4 3" xfId="29730" xr:uid="{A44A2259-D48D-4796-82C4-8770CFBD7260}"/>
    <cellStyle name="40% - Énfasis3 9 3 5" xfId="29731" xr:uid="{D2D492E2-C4AD-4043-BDC8-CB5501AE4FB2}"/>
    <cellStyle name="40% - Énfasis3 9 3 5 2" xfId="29732" xr:uid="{17225A20-A24A-4FA5-995D-EE82BDACFE77}"/>
    <cellStyle name="40% - Énfasis3 9 3 6" xfId="29733" xr:uid="{CF24BE71-887D-487B-BC7C-7DC7C16F1277}"/>
    <cellStyle name="40% - Énfasis3 9 4" xfId="29734" xr:uid="{2D1C00B2-C04B-41CF-BF0D-783BE2B23ACC}"/>
    <cellStyle name="40% - Énfasis3 9 4 2" xfId="29735" xr:uid="{EFED6D6F-4176-4315-B986-5BC2EE4B1B06}"/>
    <cellStyle name="40% - Énfasis3 9 4 2 2" xfId="29736" xr:uid="{AFB257ED-209D-4E6F-B6CE-EB2142788C68}"/>
    <cellStyle name="40% - Énfasis3 9 4 2 2 2" xfId="29737" xr:uid="{82D56EA0-D289-4663-934E-2980B69AF778}"/>
    <cellStyle name="40% - Énfasis3 9 4 2 2 2 2" xfId="29738" xr:uid="{F899E44B-F889-46D0-985D-93E1B6E3FBFF}"/>
    <cellStyle name="40% - Énfasis3 9 4 2 2 3" xfId="29739" xr:uid="{27C376B2-D95D-4A08-8E13-745B54322CB6}"/>
    <cellStyle name="40% - Énfasis3 9 4 2 3" xfId="29740" xr:uid="{63F2AB3E-346B-4964-9960-A86FC4B6A882}"/>
    <cellStyle name="40% - Énfasis3 9 4 2 3 2" xfId="29741" xr:uid="{3235051F-D951-432D-A937-5F2C3CBB6130}"/>
    <cellStyle name="40% - Énfasis3 9 4 2 4" xfId="29742" xr:uid="{9F7B0041-9BBF-47FE-A2CF-B6AC7D275571}"/>
    <cellStyle name="40% - Énfasis3 9 4 3" xfId="29743" xr:uid="{1612BC49-CCE8-4646-B40A-775B5E640AC5}"/>
    <cellStyle name="40% - Énfasis3 9 4 3 2" xfId="29744" xr:uid="{52485DB9-B5D8-46F7-9B6F-630407D2474A}"/>
    <cellStyle name="40% - Énfasis3 9 4 3 2 2" xfId="29745" xr:uid="{55AFBAFF-BA5A-4F0E-96E2-18EA235932DE}"/>
    <cellStyle name="40% - Énfasis3 9 4 3 3" xfId="29746" xr:uid="{453D6041-DE59-4FF2-A91C-9C61298B7382}"/>
    <cellStyle name="40% - Énfasis3 9 4 4" xfId="29747" xr:uid="{0AA6440C-CAB7-4F05-95C2-9E73FBD619D6}"/>
    <cellStyle name="40% - Énfasis3 9 4 4 2" xfId="29748" xr:uid="{A73790A8-A6EE-49FB-AD50-32ADE06ECCF8}"/>
    <cellStyle name="40% - Énfasis3 9 4 5" xfId="29749" xr:uid="{027D5D42-EC9B-4340-8446-06B3EFC668AA}"/>
    <cellStyle name="40% - Énfasis3 9 5" xfId="29750" xr:uid="{AFDA5D6F-356F-4035-A6FA-CDBF8AEC51FD}"/>
    <cellStyle name="40% - Énfasis3 9 5 2" xfId="29751" xr:uid="{BA72D406-02FD-44AD-957F-6184E7194736}"/>
    <cellStyle name="40% - Énfasis3 9 5 2 2" xfId="29752" xr:uid="{7B76FD40-0E9A-49D8-BB50-3F8CF9F30B5A}"/>
    <cellStyle name="40% - Énfasis3 9 5 2 2 2" xfId="29753" xr:uid="{5EBF947C-6563-453A-8178-41B314FD1258}"/>
    <cellStyle name="40% - Énfasis3 9 5 2 3" xfId="29754" xr:uid="{1E6171AE-EC9C-4CDA-9254-C9017C195E84}"/>
    <cellStyle name="40% - Énfasis3 9 5 3" xfId="29755" xr:uid="{51DFB51A-E4B8-4698-9A36-36BED21B46E2}"/>
    <cellStyle name="40% - Énfasis3 9 5 3 2" xfId="29756" xr:uid="{5565EE2E-5DAF-4D7C-8889-788F8F9BDC34}"/>
    <cellStyle name="40% - Énfasis3 9 5 4" xfId="29757" xr:uid="{5929E58F-0004-499C-88E5-1DD1758D13A9}"/>
    <cellStyle name="40% - Énfasis3 9 6" xfId="29758" xr:uid="{C6ACB2E6-1C8A-4CB9-9878-99523047EBF8}"/>
    <cellStyle name="40% - Énfasis3 9 6 2" xfId="29759" xr:uid="{C7719994-FD68-49B9-9490-6881588599BE}"/>
    <cellStyle name="40% - Énfasis3 9 6 2 2" xfId="29760" xr:uid="{AF0C88B0-CE2C-4933-A808-DC572A19FC77}"/>
    <cellStyle name="40% - Énfasis3 9 6 3" xfId="29761" xr:uid="{FFED3C13-0ACA-4FE5-A718-2CB052FA4418}"/>
    <cellStyle name="40% - Énfasis3 9 7" xfId="29762" xr:uid="{C35D1AA2-AA4F-4487-BAD7-9629ECF3179C}"/>
    <cellStyle name="40% - Énfasis3 9 7 2" xfId="29763" xr:uid="{F0C6230E-208C-48A2-BBEB-1695F6285853}"/>
    <cellStyle name="40% - Énfasis3 9 8" xfId="29764" xr:uid="{793CC61C-0DBB-42DA-816C-15732BB27D7C}"/>
    <cellStyle name="40% - Énfasis3 9 9" xfId="29765" xr:uid="{FC356FDA-2CE3-4E28-B612-BC5AA25B3537}"/>
    <cellStyle name="40% - Énfasis3 9_37. RESULTADO NEGOCIOS YOY" xfId="29766" xr:uid="{8640B072-2B5D-494D-93DF-4FCA3F41C6F7}"/>
    <cellStyle name="40% - Énfasis4 10" xfId="29767" xr:uid="{8473CA78-7014-4C96-AFDC-41B6DC76DF2C}"/>
    <cellStyle name="40% - Énfasis4 10 10" xfId="29768" xr:uid="{811D82A6-0784-4664-8110-7AB8866B3573}"/>
    <cellStyle name="40% - Énfasis4 10 11" xfId="29769" xr:uid="{E948481A-266A-4ED9-AF3A-C3C9B1CFB0F1}"/>
    <cellStyle name="40% - Énfasis4 10 12" xfId="29770" xr:uid="{63926541-97B0-4AEB-A0CC-7D574237673D}"/>
    <cellStyle name="40% - Énfasis4 10 2" xfId="29771" xr:uid="{A031C4B2-B502-4F5B-B79F-0FDB8D7FDF9A}"/>
    <cellStyle name="40% - Énfasis4 10 2 2" xfId="29772" xr:uid="{8326F7C4-83E8-4512-9C6B-B85E0A89C478}"/>
    <cellStyle name="40% - Énfasis4 10 2 2 2" xfId="29773" xr:uid="{E93984DC-A9F0-4B1F-972C-A9EC6DB078E5}"/>
    <cellStyle name="40% - Énfasis4 10 2 2 2 2" xfId="29774" xr:uid="{B277AA5F-ACFF-46D3-A925-A19F3B660FB5}"/>
    <cellStyle name="40% - Énfasis4 10 2 2 2 2 2" xfId="29775" xr:uid="{E74A472A-6840-43A6-8441-CA8C7DB8EA05}"/>
    <cellStyle name="40% - Énfasis4 10 2 2 2 2 2 2" xfId="29776" xr:uid="{BBDCD7DB-15D3-492E-A649-0513738F0428}"/>
    <cellStyle name="40% - Énfasis4 10 2 2 2 2 2 2 2" xfId="29777" xr:uid="{E2E6D60C-3DAD-4CEC-AC17-1738E712E8EE}"/>
    <cellStyle name="40% - Énfasis4 10 2 2 2 2 2 3" xfId="29778" xr:uid="{703D3933-144F-4501-9D06-050555A4A0C0}"/>
    <cellStyle name="40% - Énfasis4 10 2 2 2 2 3" xfId="29779" xr:uid="{C71537B6-8D01-47C4-9F3E-E4F5ED5D83D8}"/>
    <cellStyle name="40% - Énfasis4 10 2 2 2 2 3 2" xfId="29780" xr:uid="{902CCDB7-2C40-4793-9F82-0E38CF425A94}"/>
    <cellStyle name="40% - Énfasis4 10 2 2 2 2 4" xfId="29781" xr:uid="{2C5AE760-A708-4974-B6D0-7BEA3761CEC7}"/>
    <cellStyle name="40% - Énfasis4 10 2 2 2 3" xfId="29782" xr:uid="{FD77EB9C-71FA-4751-95A3-5BC9C8B5125D}"/>
    <cellStyle name="40% - Énfasis4 10 2 2 2 3 2" xfId="29783" xr:uid="{5481BC71-ED7B-4919-998B-C8C4FCEC6068}"/>
    <cellStyle name="40% - Énfasis4 10 2 2 2 3 2 2" xfId="29784" xr:uid="{F2FBE299-7A4E-4F7B-961B-12D82F069AA0}"/>
    <cellStyle name="40% - Énfasis4 10 2 2 2 3 3" xfId="29785" xr:uid="{7945ED52-94C0-479A-AA8B-286FF8246FC8}"/>
    <cellStyle name="40% - Énfasis4 10 2 2 2 4" xfId="29786" xr:uid="{04D88784-2F90-4454-B3E0-DB55FA411B5C}"/>
    <cellStyle name="40% - Énfasis4 10 2 2 2 4 2" xfId="29787" xr:uid="{3BAE83EF-9234-4730-B8A6-8FB59D487324}"/>
    <cellStyle name="40% - Énfasis4 10 2 2 2 5" xfId="29788" xr:uid="{3B3D7008-D620-46DC-AE2A-DE02810B2B25}"/>
    <cellStyle name="40% - Énfasis4 10 2 2 3" xfId="29789" xr:uid="{E0A08B38-F620-4ED3-8044-9A8750DA483B}"/>
    <cellStyle name="40% - Énfasis4 10 2 2 3 2" xfId="29790" xr:uid="{96C0A881-1FA1-4B87-9C9B-2E5594F245BA}"/>
    <cellStyle name="40% - Énfasis4 10 2 2 3 2 2" xfId="29791" xr:uid="{6949F96D-8D22-43DC-BAB1-2FB34AEB4E0E}"/>
    <cellStyle name="40% - Énfasis4 10 2 2 3 2 2 2" xfId="29792" xr:uid="{981C5B0A-B4F4-4364-8CD2-D154B309AA9F}"/>
    <cellStyle name="40% - Énfasis4 10 2 2 3 2 3" xfId="29793" xr:uid="{79B78BF5-72E5-4D50-BE6A-08965A64A13B}"/>
    <cellStyle name="40% - Énfasis4 10 2 2 3 3" xfId="29794" xr:uid="{15D9795F-7D3A-4E26-8182-647F0390967E}"/>
    <cellStyle name="40% - Énfasis4 10 2 2 3 3 2" xfId="29795" xr:uid="{076AED76-FA4C-4F28-8C23-DAF72ECD019C}"/>
    <cellStyle name="40% - Énfasis4 10 2 2 3 4" xfId="29796" xr:uid="{E5EF5971-1212-4295-B3EC-468151A4E9D7}"/>
    <cellStyle name="40% - Énfasis4 10 2 2 4" xfId="29797" xr:uid="{F4C7D95A-8DFC-48D5-ADDA-7A256E087EB1}"/>
    <cellStyle name="40% - Énfasis4 10 2 2 4 2" xfId="29798" xr:uid="{A06BE50B-3E6E-48A4-9EFB-7A82BE3C8F74}"/>
    <cellStyle name="40% - Énfasis4 10 2 2 4 2 2" xfId="29799" xr:uid="{49A719FC-4BCF-44BF-ABC8-8C6EB54DB182}"/>
    <cellStyle name="40% - Énfasis4 10 2 2 4 3" xfId="29800" xr:uid="{3FB91DCC-7E28-4730-A500-F0ECCB247FBD}"/>
    <cellStyle name="40% - Énfasis4 10 2 2 5" xfId="29801" xr:uid="{57531025-DAB5-47F7-B935-DA6C29905097}"/>
    <cellStyle name="40% - Énfasis4 10 2 2 5 2" xfId="29802" xr:uid="{111682D6-AEAA-477E-82A3-5F3C12B94876}"/>
    <cellStyle name="40% - Énfasis4 10 2 2 6" xfId="29803" xr:uid="{E5C6C102-BCA9-4B07-BBF8-00C2A1637D75}"/>
    <cellStyle name="40% - Énfasis4 10 2 3" xfId="29804" xr:uid="{990ADBC4-F7AE-4747-B6C9-7765D3FF5524}"/>
    <cellStyle name="40% - Énfasis4 10 2 3 2" xfId="29805" xr:uid="{4E14C1DB-4C78-4A36-B1FE-A4D2637DA064}"/>
    <cellStyle name="40% - Énfasis4 10 2 3 2 2" xfId="29806" xr:uid="{FE334E0B-3725-4744-9EA9-8B9C1B73937B}"/>
    <cellStyle name="40% - Énfasis4 10 2 3 2 2 2" xfId="29807" xr:uid="{FCCD437F-8FBF-4AC1-AE1C-755DF092EF82}"/>
    <cellStyle name="40% - Énfasis4 10 2 3 2 2 2 2" xfId="29808" xr:uid="{C67BA733-9170-40AE-B595-FDD64B198DF7}"/>
    <cellStyle name="40% - Énfasis4 10 2 3 2 2 3" xfId="29809" xr:uid="{686E2E3E-0A67-4A7A-919D-EEEF32CE3C6D}"/>
    <cellStyle name="40% - Énfasis4 10 2 3 2 3" xfId="29810" xr:uid="{63A87961-609D-4A44-BA53-57C6F567BED9}"/>
    <cellStyle name="40% - Énfasis4 10 2 3 2 3 2" xfId="29811" xr:uid="{9EAA69F9-94A6-4DF1-80E0-FB04B6292EE9}"/>
    <cellStyle name="40% - Énfasis4 10 2 3 2 4" xfId="29812" xr:uid="{5F339799-3C58-400D-817B-373B74E77F34}"/>
    <cellStyle name="40% - Énfasis4 10 2 3 3" xfId="29813" xr:uid="{D75CEA08-8462-4B8D-AE44-A3C5CAF9283D}"/>
    <cellStyle name="40% - Énfasis4 10 2 3 3 2" xfId="29814" xr:uid="{4C4DF6CB-6B59-4F05-8A17-E761A9B68A6A}"/>
    <cellStyle name="40% - Énfasis4 10 2 3 3 2 2" xfId="29815" xr:uid="{6BA9CB3F-14F1-4A10-BC24-4008D549C5D7}"/>
    <cellStyle name="40% - Énfasis4 10 2 3 3 3" xfId="29816" xr:uid="{2F582600-4774-4093-81ED-3EE8863AF8B2}"/>
    <cellStyle name="40% - Énfasis4 10 2 3 4" xfId="29817" xr:uid="{6C74790F-9133-4FE5-AFED-9F1CE55793E3}"/>
    <cellStyle name="40% - Énfasis4 10 2 3 4 2" xfId="29818" xr:uid="{588D4208-1D6F-4643-A3BD-D7153952119A}"/>
    <cellStyle name="40% - Énfasis4 10 2 3 5" xfId="29819" xr:uid="{28A77D5D-93DD-4A41-A52A-385E70AE03CD}"/>
    <cellStyle name="40% - Énfasis4 10 2 4" xfId="29820" xr:uid="{E9D9FA6D-4E8B-46EF-B41F-1FEB9E11DA16}"/>
    <cellStyle name="40% - Énfasis4 10 2 4 2" xfId="29821" xr:uid="{87AF4928-84A1-4E1C-A9AD-2B3BEE119665}"/>
    <cellStyle name="40% - Énfasis4 10 2 4 2 2" xfId="29822" xr:uid="{FCF96CF4-6986-4CC8-BD51-BEF0B3BB4EAC}"/>
    <cellStyle name="40% - Énfasis4 10 2 4 2 2 2" xfId="29823" xr:uid="{ED438701-7CD8-4275-B89C-0C3B346DB25D}"/>
    <cellStyle name="40% - Énfasis4 10 2 4 2 3" xfId="29824" xr:uid="{9F2904D6-514F-4D8C-8942-89ECE42975CF}"/>
    <cellStyle name="40% - Énfasis4 10 2 4 3" xfId="29825" xr:uid="{09C70939-72AA-4160-8A57-6C3B67B67035}"/>
    <cellStyle name="40% - Énfasis4 10 2 4 3 2" xfId="29826" xr:uid="{B83BB9C1-7681-462A-AC5C-6057A1AC8221}"/>
    <cellStyle name="40% - Énfasis4 10 2 4 4" xfId="29827" xr:uid="{65EB4CF9-9C5F-4F37-9B8B-47BA913B32E3}"/>
    <cellStyle name="40% - Énfasis4 10 2 5" xfId="29828" xr:uid="{D7AD47A7-C904-4665-868B-5836D7B06400}"/>
    <cellStyle name="40% - Énfasis4 10 2 5 2" xfId="29829" xr:uid="{13BC4A1C-4E83-4709-BDAB-3F9896D0233A}"/>
    <cellStyle name="40% - Énfasis4 10 2 5 2 2" xfId="29830" xr:uid="{B83513A5-AECB-4C0F-BF26-FDB0CDA8FE37}"/>
    <cellStyle name="40% - Énfasis4 10 2 5 3" xfId="29831" xr:uid="{681F146E-B9F1-4D3F-9C34-424B72E6A11A}"/>
    <cellStyle name="40% - Énfasis4 10 2 6" xfId="29832" xr:uid="{C0332E55-0C4B-4F4B-9D31-33C9E44DFAA3}"/>
    <cellStyle name="40% - Énfasis4 10 2 6 2" xfId="29833" xr:uid="{FEDD5BB4-DF06-460D-9C04-91AFEEDED52C}"/>
    <cellStyle name="40% - Énfasis4 10 2 7" xfId="29834" xr:uid="{D0D15FA4-CB9D-4BD0-8CD4-5FB8E2473998}"/>
    <cellStyle name="40% - Énfasis4 10 3" xfId="29835" xr:uid="{95DA8884-3D57-4A74-A89A-41B7DCE742ED}"/>
    <cellStyle name="40% - Énfasis4 10 3 2" xfId="29836" xr:uid="{0125E8FD-A59C-4AC5-8323-5FE1B9D3E86B}"/>
    <cellStyle name="40% - Énfasis4 10 3 2 2" xfId="29837" xr:uid="{35171D9E-18BB-44F1-8ED7-86DF3284AD77}"/>
    <cellStyle name="40% - Énfasis4 10 3 2 2 2" xfId="29838" xr:uid="{FC908586-3BE0-42BE-A748-6E28A307B55A}"/>
    <cellStyle name="40% - Énfasis4 10 3 2 2 2 2" xfId="29839" xr:uid="{7169907E-DC93-4807-A11C-79786477BFE7}"/>
    <cellStyle name="40% - Énfasis4 10 3 2 2 2 2 2" xfId="29840" xr:uid="{D493DFE4-27C7-430A-9C17-3EEED4F61EFC}"/>
    <cellStyle name="40% - Énfasis4 10 3 2 2 2 3" xfId="29841" xr:uid="{DE7BFB38-0BB2-4CAB-B221-E0A581135D8B}"/>
    <cellStyle name="40% - Énfasis4 10 3 2 2 3" xfId="29842" xr:uid="{5E24911B-ADD6-47EC-8E1B-341814751A12}"/>
    <cellStyle name="40% - Énfasis4 10 3 2 2 3 2" xfId="29843" xr:uid="{3957B346-39F5-4B62-999C-E281F5EF255D}"/>
    <cellStyle name="40% - Énfasis4 10 3 2 2 4" xfId="29844" xr:uid="{CF9B1CEA-9DD9-4C52-AB8B-42442F6CBCA4}"/>
    <cellStyle name="40% - Énfasis4 10 3 2 3" xfId="29845" xr:uid="{FBD780E9-E5C2-4571-B1AB-7B1EC1A81E30}"/>
    <cellStyle name="40% - Énfasis4 10 3 2 3 2" xfId="29846" xr:uid="{0EA4253A-32D7-471B-AE66-DCD2AD0DD53E}"/>
    <cellStyle name="40% - Énfasis4 10 3 2 3 2 2" xfId="29847" xr:uid="{1520DB34-7BC8-4CF3-A6AB-38495C7AC5E3}"/>
    <cellStyle name="40% - Énfasis4 10 3 2 3 3" xfId="29848" xr:uid="{D5BFEE1B-27E3-4BF8-B4F6-28A16BE30400}"/>
    <cellStyle name="40% - Énfasis4 10 3 2 4" xfId="29849" xr:uid="{26D7E781-9277-4DF8-A055-D53EA2B0D32F}"/>
    <cellStyle name="40% - Énfasis4 10 3 2 4 2" xfId="29850" xr:uid="{B7F895B9-D818-4166-8D98-ED77C0AFA050}"/>
    <cellStyle name="40% - Énfasis4 10 3 2 5" xfId="29851" xr:uid="{6BB30505-109C-4D6C-BADB-AD38E642DAE7}"/>
    <cellStyle name="40% - Énfasis4 10 3 3" xfId="29852" xr:uid="{C2C9344D-B05E-4004-9F48-016C36BE1C31}"/>
    <cellStyle name="40% - Énfasis4 10 3 3 2" xfId="29853" xr:uid="{FA91ABF0-CD20-4BF0-90DB-4EDF0589643B}"/>
    <cellStyle name="40% - Énfasis4 10 3 3 2 2" xfId="29854" xr:uid="{E9C05EE4-B4F8-431E-811C-D5E127FFC2A1}"/>
    <cellStyle name="40% - Énfasis4 10 3 3 2 2 2" xfId="29855" xr:uid="{23B86D4A-5097-43F2-84C6-8318458E047E}"/>
    <cellStyle name="40% - Énfasis4 10 3 3 2 3" xfId="29856" xr:uid="{9FCC1A4D-7F39-483F-9957-0A38980C1864}"/>
    <cellStyle name="40% - Énfasis4 10 3 3 3" xfId="29857" xr:uid="{44964730-7D55-4670-929F-3C673E60F051}"/>
    <cellStyle name="40% - Énfasis4 10 3 3 3 2" xfId="29858" xr:uid="{30E6458E-4AB6-40C3-9415-63B9FB75262B}"/>
    <cellStyle name="40% - Énfasis4 10 3 3 4" xfId="29859" xr:uid="{18B152FE-3A45-4B19-B9D8-D5AB6DAC2239}"/>
    <cellStyle name="40% - Énfasis4 10 3 4" xfId="29860" xr:uid="{BB5ACC0D-F12D-491D-9478-C8F590AA4DAB}"/>
    <cellStyle name="40% - Énfasis4 10 3 4 2" xfId="29861" xr:uid="{BDC6F6E4-E0DA-4D79-965A-625918B593B4}"/>
    <cellStyle name="40% - Énfasis4 10 3 4 2 2" xfId="29862" xr:uid="{960BFD71-6F65-4508-8A4C-78944012E138}"/>
    <cellStyle name="40% - Énfasis4 10 3 4 3" xfId="29863" xr:uid="{8E5B082C-6791-4058-902D-143F99C05571}"/>
    <cellStyle name="40% - Énfasis4 10 3 5" xfId="29864" xr:uid="{211838D9-314D-4E35-9717-23C3700C01E6}"/>
    <cellStyle name="40% - Énfasis4 10 3 5 2" xfId="29865" xr:uid="{4D29B85E-2AAD-4DE5-B303-DCC750BF42FF}"/>
    <cellStyle name="40% - Énfasis4 10 3 6" xfId="29866" xr:uid="{52E2AB1D-AFF9-4159-9E0F-013E35173E0D}"/>
    <cellStyle name="40% - Énfasis4 10 4" xfId="29867" xr:uid="{9CC0D661-C003-48DA-A39E-3E6DD1A13F6A}"/>
    <cellStyle name="40% - Énfasis4 10 4 2" xfId="29868" xr:uid="{F59B76A8-8FBA-48CF-A0B8-BD530E4EB514}"/>
    <cellStyle name="40% - Énfasis4 10 4 2 2" xfId="29869" xr:uid="{7A782837-7835-4165-A307-6E7B88A8165D}"/>
    <cellStyle name="40% - Énfasis4 10 4 2 2 2" xfId="29870" xr:uid="{BE9D60CB-44EA-44D2-A86C-A71D3D9A4BF1}"/>
    <cellStyle name="40% - Énfasis4 10 4 2 2 2 2" xfId="29871" xr:uid="{7AF47BC2-CC04-4FBE-AA93-55C557F72A53}"/>
    <cellStyle name="40% - Énfasis4 10 4 2 2 3" xfId="29872" xr:uid="{BB00DA59-ABC5-411D-A34F-BC7559D9E029}"/>
    <cellStyle name="40% - Énfasis4 10 4 2 3" xfId="29873" xr:uid="{70419CB7-F81D-486A-AA1E-B2A3D5A74B4A}"/>
    <cellStyle name="40% - Énfasis4 10 4 2 3 2" xfId="29874" xr:uid="{2FE96432-F307-4F7D-8B58-9875073DA78D}"/>
    <cellStyle name="40% - Énfasis4 10 4 2 4" xfId="29875" xr:uid="{AFE4A80E-73C3-49FE-826F-E6B7C351D46A}"/>
    <cellStyle name="40% - Énfasis4 10 4 3" xfId="29876" xr:uid="{85FC3422-135B-4588-AEE2-3102E5B74327}"/>
    <cellStyle name="40% - Énfasis4 10 4 3 2" xfId="29877" xr:uid="{6C21F812-879F-4228-A1EF-4B1AF30DB479}"/>
    <cellStyle name="40% - Énfasis4 10 4 3 2 2" xfId="29878" xr:uid="{B7445674-98C4-4C70-A491-839EC4002497}"/>
    <cellStyle name="40% - Énfasis4 10 4 3 3" xfId="29879" xr:uid="{BFAB70FE-A4F3-436B-9B7A-86A072E36CE4}"/>
    <cellStyle name="40% - Énfasis4 10 4 4" xfId="29880" xr:uid="{276DCB24-A994-43B1-8E66-E404F79F24B9}"/>
    <cellStyle name="40% - Énfasis4 10 4 4 2" xfId="29881" xr:uid="{9B842D36-FB80-453F-A401-177AFA357AE5}"/>
    <cellStyle name="40% - Énfasis4 10 4 5" xfId="29882" xr:uid="{2085567A-F76C-4F8E-801B-C7EEC94E1ED3}"/>
    <cellStyle name="40% - Énfasis4 10 5" xfId="29883" xr:uid="{6D959DCB-95A2-4191-95A1-C5852DADF9C7}"/>
    <cellStyle name="40% - Énfasis4 10 5 2" xfId="29884" xr:uid="{D433CA03-6082-42F9-9A84-B5178346D1A8}"/>
    <cellStyle name="40% - Énfasis4 10 5 2 2" xfId="29885" xr:uid="{74CB9785-D001-4256-8EE5-85AC809D644A}"/>
    <cellStyle name="40% - Énfasis4 10 5 2 2 2" xfId="29886" xr:uid="{E456A48F-2B6D-45A7-9244-4CABAD6B62C2}"/>
    <cellStyle name="40% - Énfasis4 10 5 2 3" xfId="29887" xr:uid="{F4BC3E61-6ADA-4E60-AFE2-00C63A25BE87}"/>
    <cellStyle name="40% - Énfasis4 10 5 3" xfId="29888" xr:uid="{64EAD556-994C-4E79-8F7F-E5F3E746F72B}"/>
    <cellStyle name="40% - Énfasis4 10 5 3 2" xfId="29889" xr:uid="{F3D5A763-490E-4A9B-92AF-7FEACCE090C4}"/>
    <cellStyle name="40% - Énfasis4 10 5 4" xfId="29890" xr:uid="{30BB04D2-429B-4A46-AC2C-5572A9954B37}"/>
    <cellStyle name="40% - Énfasis4 10 6" xfId="29891" xr:uid="{35298A2E-144C-4FC2-8329-51E336124571}"/>
    <cellStyle name="40% - Énfasis4 10 6 2" xfId="29892" xr:uid="{A40ABF1C-55F7-409E-8930-71AA9286025D}"/>
    <cellStyle name="40% - Énfasis4 10 6 2 2" xfId="29893" xr:uid="{9D1B07DB-D251-4160-A68D-3107CA5FE719}"/>
    <cellStyle name="40% - Énfasis4 10 6 3" xfId="29894" xr:uid="{43EF61AD-537C-4A3E-9717-8B96EF161EA8}"/>
    <cellStyle name="40% - Énfasis4 10 7" xfId="29895" xr:uid="{B222DC9B-529E-4B86-915B-FEE14BA293AD}"/>
    <cellStyle name="40% - Énfasis4 10 7 2" xfId="29896" xr:uid="{F863DC2A-B16D-4928-8004-03AAFCEB8ABB}"/>
    <cellStyle name="40% - Énfasis4 10 8" xfId="29897" xr:uid="{3589955C-D042-40F9-BD11-9CCEEC094B2B}"/>
    <cellStyle name="40% - Énfasis4 10 9" xfId="29898" xr:uid="{DBD95683-CA68-43A9-848F-166BDCA8DACD}"/>
    <cellStyle name="40% - Énfasis4 10_37. RESULTADO NEGOCIOS YOY" xfId="29899" xr:uid="{A45F9DB8-E3C8-4359-9EEF-3EB7D9146B99}"/>
    <cellStyle name="40% - Énfasis4 11" xfId="29900" xr:uid="{76608671-DCD5-4375-A29C-AF00A29F43D5}"/>
    <cellStyle name="40% - Énfasis4 11 10" xfId="29901" xr:uid="{8118AC4B-20F1-43B6-944A-2D0589497334}"/>
    <cellStyle name="40% - Énfasis4 11 11" xfId="29902" xr:uid="{A8550CD7-9D2C-45A0-8471-6C57C5482D7C}"/>
    <cellStyle name="40% - Énfasis4 11 12" xfId="29903" xr:uid="{1A943C13-0872-4D3A-9D37-07D519F74B8A}"/>
    <cellStyle name="40% - Énfasis4 11 2" xfId="29904" xr:uid="{B0D957C7-6EA9-4821-82C5-7095A1018755}"/>
    <cellStyle name="40% - Énfasis4 11 2 2" xfId="29905" xr:uid="{E552C989-DBEA-4A20-B1C5-DC642AE88320}"/>
    <cellStyle name="40% - Énfasis4 11 2 2 2" xfId="29906" xr:uid="{1D28DD8A-0FFE-40BB-A045-377ADFC2939C}"/>
    <cellStyle name="40% - Énfasis4 11 2 2 2 2" xfId="29907" xr:uid="{3E6531F3-AF2C-4188-88EE-1D622A17ACF5}"/>
    <cellStyle name="40% - Énfasis4 11 2 2 2 2 2" xfId="29908" xr:uid="{3A178F62-219E-4B77-B109-713F216681A4}"/>
    <cellStyle name="40% - Énfasis4 11 2 2 2 2 2 2" xfId="29909" xr:uid="{4CF79BD0-B6F8-4FA8-9387-158F4347E8EC}"/>
    <cellStyle name="40% - Énfasis4 11 2 2 2 2 2 2 2" xfId="29910" xr:uid="{F8A8807F-1748-47A5-AC72-3674F07E60DE}"/>
    <cellStyle name="40% - Énfasis4 11 2 2 2 2 2 3" xfId="29911" xr:uid="{4239BAC5-E39F-459C-8BB1-1EE8CDC79203}"/>
    <cellStyle name="40% - Énfasis4 11 2 2 2 2 3" xfId="29912" xr:uid="{E2F94887-93F0-4F6A-9EDF-1D6FF2353E6B}"/>
    <cellStyle name="40% - Énfasis4 11 2 2 2 2 3 2" xfId="29913" xr:uid="{55F8A7C6-04AE-4067-B9B4-410C9422CD59}"/>
    <cellStyle name="40% - Énfasis4 11 2 2 2 2 4" xfId="29914" xr:uid="{9ABF5072-3234-4C74-A353-E86F71A79F54}"/>
    <cellStyle name="40% - Énfasis4 11 2 2 2 3" xfId="29915" xr:uid="{F7327AA0-6FAB-43A0-8D6F-62E87CB496EF}"/>
    <cellStyle name="40% - Énfasis4 11 2 2 2 3 2" xfId="29916" xr:uid="{26B5732A-B708-441E-A848-35FD666B8F80}"/>
    <cellStyle name="40% - Énfasis4 11 2 2 2 3 2 2" xfId="29917" xr:uid="{DC0ACA8D-F274-4CD0-8054-D982D16672E3}"/>
    <cellStyle name="40% - Énfasis4 11 2 2 2 3 3" xfId="29918" xr:uid="{EA1593A5-4803-42D3-99A7-B533AFDF71DE}"/>
    <cellStyle name="40% - Énfasis4 11 2 2 2 4" xfId="29919" xr:uid="{615A1234-EEA3-4930-9C73-B364BD4B464C}"/>
    <cellStyle name="40% - Énfasis4 11 2 2 2 4 2" xfId="29920" xr:uid="{09C0255E-572B-4F02-B02A-C0163EA39864}"/>
    <cellStyle name="40% - Énfasis4 11 2 2 2 5" xfId="29921" xr:uid="{AD33CFF5-2FDF-4322-81EF-0BE32A1934B0}"/>
    <cellStyle name="40% - Énfasis4 11 2 2 3" xfId="29922" xr:uid="{EAA02F4B-D6F0-40DD-87B6-8EB686D96AA8}"/>
    <cellStyle name="40% - Énfasis4 11 2 2 3 2" xfId="29923" xr:uid="{3D2AC4D4-C803-4059-878F-A6CC0EA24C78}"/>
    <cellStyle name="40% - Énfasis4 11 2 2 3 2 2" xfId="29924" xr:uid="{5A461855-62DE-4B11-9A7A-B23F779C04CA}"/>
    <cellStyle name="40% - Énfasis4 11 2 2 3 2 2 2" xfId="29925" xr:uid="{68A3361C-E431-400B-8034-F3ED33953B6C}"/>
    <cellStyle name="40% - Énfasis4 11 2 2 3 2 3" xfId="29926" xr:uid="{4B262FD6-8334-4F0B-ADA9-E3CE63F3A32C}"/>
    <cellStyle name="40% - Énfasis4 11 2 2 3 3" xfId="29927" xr:uid="{381C4F45-DBB8-4A08-8F93-FA3E5631D6AF}"/>
    <cellStyle name="40% - Énfasis4 11 2 2 3 3 2" xfId="29928" xr:uid="{212BAC47-24E5-4262-8840-482C7136A10A}"/>
    <cellStyle name="40% - Énfasis4 11 2 2 3 4" xfId="29929" xr:uid="{788A0B6E-EB2E-4F08-A9D1-A92E9B817FFC}"/>
    <cellStyle name="40% - Énfasis4 11 2 2 4" xfId="29930" xr:uid="{70D8971A-0073-4354-8D00-3F22B92628AA}"/>
    <cellStyle name="40% - Énfasis4 11 2 2 4 2" xfId="29931" xr:uid="{1B6FF340-6D1D-45DC-B86F-0A92B18AF645}"/>
    <cellStyle name="40% - Énfasis4 11 2 2 4 2 2" xfId="29932" xr:uid="{398C3200-7EF7-4347-A29F-C527B5306B97}"/>
    <cellStyle name="40% - Énfasis4 11 2 2 4 3" xfId="29933" xr:uid="{AD9AE919-10C7-4894-B92F-B2C6430C8221}"/>
    <cellStyle name="40% - Énfasis4 11 2 2 5" xfId="29934" xr:uid="{6ABB26E5-F9F3-4894-82AC-CD3F4CE27F14}"/>
    <cellStyle name="40% - Énfasis4 11 2 2 5 2" xfId="29935" xr:uid="{65FD3EA4-1684-40A5-93A9-92216F5BA2CB}"/>
    <cellStyle name="40% - Énfasis4 11 2 2 6" xfId="29936" xr:uid="{CF4FF842-831C-4D46-A716-D4AD7B3BBAF5}"/>
    <cellStyle name="40% - Énfasis4 11 2 3" xfId="29937" xr:uid="{EFC4F916-465E-4FE1-8529-CFE7EA63E7FA}"/>
    <cellStyle name="40% - Énfasis4 11 2 3 2" xfId="29938" xr:uid="{1EAE99B4-A9CE-4B79-9434-6D785B16A6E6}"/>
    <cellStyle name="40% - Énfasis4 11 2 3 2 2" xfId="29939" xr:uid="{1559FAF3-02A2-4ECC-9C66-724E937F45F0}"/>
    <cellStyle name="40% - Énfasis4 11 2 3 2 2 2" xfId="29940" xr:uid="{B8B95339-554D-4D75-BFCA-85D0276D4482}"/>
    <cellStyle name="40% - Énfasis4 11 2 3 2 2 2 2" xfId="29941" xr:uid="{A29881BA-9C2F-42CF-B0A3-CB77D24A169A}"/>
    <cellStyle name="40% - Énfasis4 11 2 3 2 2 3" xfId="29942" xr:uid="{01963BDC-5C4B-44AF-83FE-BD14759E2B18}"/>
    <cellStyle name="40% - Énfasis4 11 2 3 2 3" xfId="29943" xr:uid="{8EC53A7B-83F5-48AB-B7F8-67B6EAEE3C10}"/>
    <cellStyle name="40% - Énfasis4 11 2 3 2 3 2" xfId="29944" xr:uid="{FAE2BE39-A265-4DF1-B049-640E962FF963}"/>
    <cellStyle name="40% - Énfasis4 11 2 3 2 4" xfId="29945" xr:uid="{BF2241DD-0CAA-49AE-9E0B-4C947BF4FF28}"/>
    <cellStyle name="40% - Énfasis4 11 2 3 3" xfId="29946" xr:uid="{A6A26E50-D67A-48E4-93D7-87677CDE8A39}"/>
    <cellStyle name="40% - Énfasis4 11 2 3 3 2" xfId="29947" xr:uid="{673F7F23-C290-42A7-BACC-F40F2C5B9984}"/>
    <cellStyle name="40% - Énfasis4 11 2 3 3 2 2" xfId="29948" xr:uid="{931AABE2-895D-46B5-9D5D-32E8E8D80A79}"/>
    <cellStyle name="40% - Énfasis4 11 2 3 3 3" xfId="29949" xr:uid="{198BD1BC-0259-48BB-9A4F-DDA06D2A2DB5}"/>
    <cellStyle name="40% - Énfasis4 11 2 3 4" xfId="29950" xr:uid="{E40244D9-5A43-4BC4-B01B-379734E8A5CE}"/>
    <cellStyle name="40% - Énfasis4 11 2 3 4 2" xfId="29951" xr:uid="{04F969E0-338A-4756-91F8-D8F54929EF87}"/>
    <cellStyle name="40% - Énfasis4 11 2 3 5" xfId="29952" xr:uid="{919B4E49-E21C-4D3C-AB30-4CA74E55B4AB}"/>
    <cellStyle name="40% - Énfasis4 11 2 4" xfId="29953" xr:uid="{ACBB1BA8-EB8A-4418-B85A-90AC388C77C8}"/>
    <cellStyle name="40% - Énfasis4 11 2 4 2" xfId="29954" xr:uid="{DFD9FC5C-CBFC-4965-A1DE-29567673E0B8}"/>
    <cellStyle name="40% - Énfasis4 11 2 4 2 2" xfId="29955" xr:uid="{52802B2E-8568-4921-AFDB-6F9992E58B89}"/>
    <cellStyle name="40% - Énfasis4 11 2 4 2 2 2" xfId="29956" xr:uid="{89C56340-A959-40FE-AB0E-F8C370BB2121}"/>
    <cellStyle name="40% - Énfasis4 11 2 4 2 3" xfId="29957" xr:uid="{3A29F38D-5D35-4C7C-8472-E72FCD488106}"/>
    <cellStyle name="40% - Énfasis4 11 2 4 3" xfId="29958" xr:uid="{010A3B41-DB1C-4BAF-856F-0D5F2075727D}"/>
    <cellStyle name="40% - Énfasis4 11 2 4 3 2" xfId="29959" xr:uid="{13F16991-7A68-43E8-BFC6-A47A2E2A1AF5}"/>
    <cellStyle name="40% - Énfasis4 11 2 4 4" xfId="29960" xr:uid="{71B0CE53-E509-48A8-8473-767FE271470E}"/>
    <cellStyle name="40% - Énfasis4 11 2 5" xfId="29961" xr:uid="{6D5D4966-7B92-4595-84D4-CB37C2166070}"/>
    <cellStyle name="40% - Énfasis4 11 2 5 2" xfId="29962" xr:uid="{66A7E189-AC02-42E2-9119-B47DD3E0876B}"/>
    <cellStyle name="40% - Énfasis4 11 2 5 2 2" xfId="29963" xr:uid="{4F97CC5B-E3E7-4664-82A7-BA49A97A0E91}"/>
    <cellStyle name="40% - Énfasis4 11 2 5 3" xfId="29964" xr:uid="{93F02C98-F826-435A-AE9F-D7F4867A6943}"/>
    <cellStyle name="40% - Énfasis4 11 2 6" xfId="29965" xr:uid="{9F493578-FAB2-45CD-B0A5-88DCD6222121}"/>
    <cellStyle name="40% - Énfasis4 11 2 6 2" xfId="29966" xr:uid="{BA26ED60-0A7A-4141-8FD8-491636D0BD99}"/>
    <cellStyle name="40% - Énfasis4 11 2 7" xfId="29967" xr:uid="{E69DA4BB-18F1-488B-8FEF-F9FD4449F8BC}"/>
    <cellStyle name="40% - Énfasis4 11 3" xfId="29968" xr:uid="{B573245F-859E-49B5-902F-E39100B86523}"/>
    <cellStyle name="40% - Énfasis4 11 3 2" xfId="29969" xr:uid="{067649E8-1B0D-497A-9F4E-FC16D7FA59BA}"/>
    <cellStyle name="40% - Énfasis4 11 3 2 2" xfId="29970" xr:uid="{374D79F7-A38D-47A9-8F18-9AE3ADDF00C5}"/>
    <cellStyle name="40% - Énfasis4 11 3 2 2 2" xfId="29971" xr:uid="{FD793F64-9861-4BD7-9E1A-6890A8D84B24}"/>
    <cellStyle name="40% - Énfasis4 11 3 2 2 2 2" xfId="29972" xr:uid="{09C8EA40-E109-4FF3-8556-E7F840BF219A}"/>
    <cellStyle name="40% - Énfasis4 11 3 2 2 2 2 2" xfId="29973" xr:uid="{BBBFA888-EE7D-4527-B505-196F1C070E96}"/>
    <cellStyle name="40% - Énfasis4 11 3 2 2 2 3" xfId="29974" xr:uid="{540259A1-1CD1-46BA-867B-13D719B8806D}"/>
    <cellStyle name="40% - Énfasis4 11 3 2 2 3" xfId="29975" xr:uid="{E1FA4AE4-8BD6-442B-B928-39D4679F689F}"/>
    <cellStyle name="40% - Énfasis4 11 3 2 2 3 2" xfId="29976" xr:uid="{037EBA74-2288-4709-8E0D-47E199E3EE0E}"/>
    <cellStyle name="40% - Énfasis4 11 3 2 2 4" xfId="29977" xr:uid="{680ED202-B362-48D5-A01E-3BAEAED287E0}"/>
    <cellStyle name="40% - Énfasis4 11 3 2 3" xfId="29978" xr:uid="{3DED87DC-5AF9-4879-8FCB-5D4A4CE9397B}"/>
    <cellStyle name="40% - Énfasis4 11 3 2 3 2" xfId="29979" xr:uid="{A5D50E57-A8E0-4E71-B93C-1FE741F415DD}"/>
    <cellStyle name="40% - Énfasis4 11 3 2 3 2 2" xfId="29980" xr:uid="{303A0837-1E25-4F33-B525-ED913223BE8E}"/>
    <cellStyle name="40% - Énfasis4 11 3 2 3 3" xfId="29981" xr:uid="{BDF301EA-E683-4D40-84E1-36A508D4DE54}"/>
    <cellStyle name="40% - Énfasis4 11 3 2 4" xfId="29982" xr:uid="{490F9465-4A95-4F8A-85DB-C62DF08E8785}"/>
    <cellStyle name="40% - Énfasis4 11 3 2 4 2" xfId="29983" xr:uid="{B7BC1196-587F-4E99-9E99-DEE741BEDD43}"/>
    <cellStyle name="40% - Énfasis4 11 3 2 5" xfId="29984" xr:uid="{8351AF61-0B6D-407D-8CCD-459ACAA60ED9}"/>
    <cellStyle name="40% - Énfasis4 11 3 3" xfId="29985" xr:uid="{CA8BECA1-572B-4F5D-8C09-79AB6F517562}"/>
    <cellStyle name="40% - Énfasis4 11 3 3 2" xfId="29986" xr:uid="{3409B4A7-BB06-4B7F-9689-A7DCA47FEF34}"/>
    <cellStyle name="40% - Énfasis4 11 3 3 2 2" xfId="29987" xr:uid="{B55A2066-67B2-4AE0-BBA7-D46028D4E639}"/>
    <cellStyle name="40% - Énfasis4 11 3 3 2 2 2" xfId="29988" xr:uid="{2515FA31-1D61-41E0-9334-99D5CA57F892}"/>
    <cellStyle name="40% - Énfasis4 11 3 3 2 3" xfId="29989" xr:uid="{CC320A61-5572-49B3-94BA-741D32AB59DF}"/>
    <cellStyle name="40% - Énfasis4 11 3 3 3" xfId="29990" xr:uid="{8B72E5F8-75FC-42AD-B94B-2FBBC1CC6443}"/>
    <cellStyle name="40% - Énfasis4 11 3 3 3 2" xfId="29991" xr:uid="{CDBB00E8-1077-4746-BC2C-F8B374D0EB51}"/>
    <cellStyle name="40% - Énfasis4 11 3 3 4" xfId="29992" xr:uid="{F2483229-6D3E-423B-8797-0B47947550B2}"/>
    <cellStyle name="40% - Énfasis4 11 3 4" xfId="29993" xr:uid="{B81F2506-2EE4-4C25-A2B7-CC8AAA1D6737}"/>
    <cellStyle name="40% - Énfasis4 11 3 4 2" xfId="29994" xr:uid="{9FA839C6-E6F3-4563-8BC6-DBE4FB3B0B8E}"/>
    <cellStyle name="40% - Énfasis4 11 3 4 2 2" xfId="29995" xr:uid="{855DAF35-52AE-4542-B9A3-2383E813CDF1}"/>
    <cellStyle name="40% - Énfasis4 11 3 4 3" xfId="29996" xr:uid="{4B21A5A6-03B6-4224-BEFC-FCFCDDBD044F}"/>
    <cellStyle name="40% - Énfasis4 11 3 5" xfId="29997" xr:uid="{34B82A56-8471-4E19-B06B-AA75149401CE}"/>
    <cellStyle name="40% - Énfasis4 11 3 5 2" xfId="29998" xr:uid="{E71411DE-00A2-419D-A1F8-604BFF634F47}"/>
    <cellStyle name="40% - Énfasis4 11 3 6" xfId="29999" xr:uid="{18169AD7-1854-4756-B4E6-3472DA615C89}"/>
    <cellStyle name="40% - Énfasis4 11 4" xfId="30000" xr:uid="{676D6354-31DD-4CB4-BF1A-75509EE86491}"/>
    <cellStyle name="40% - Énfasis4 11 4 2" xfId="30001" xr:uid="{352A6453-CFFB-4C38-999A-D96D45B54CDB}"/>
    <cellStyle name="40% - Énfasis4 11 4 2 2" xfId="30002" xr:uid="{BE7BD3BB-C607-4FDF-8D85-B6E2FF569113}"/>
    <cellStyle name="40% - Énfasis4 11 4 2 2 2" xfId="30003" xr:uid="{3632F85B-B469-479D-BCDA-48A08BB57903}"/>
    <cellStyle name="40% - Énfasis4 11 4 2 2 2 2" xfId="30004" xr:uid="{6B494585-225B-4497-B116-42DC7B986258}"/>
    <cellStyle name="40% - Énfasis4 11 4 2 2 3" xfId="30005" xr:uid="{DC6E9016-0164-439C-9898-E16C57BC68AF}"/>
    <cellStyle name="40% - Énfasis4 11 4 2 3" xfId="30006" xr:uid="{28D00148-365C-42A9-B4B5-37E1C056EABC}"/>
    <cellStyle name="40% - Énfasis4 11 4 2 3 2" xfId="30007" xr:uid="{984D5422-C505-4334-915C-A6DC0D5C5B58}"/>
    <cellStyle name="40% - Énfasis4 11 4 2 4" xfId="30008" xr:uid="{476785C0-EECE-4219-96FF-51BF061222D6}"/>
    <cellStyle name="40% - Énfasis4 11 4 3" xfId="30009" xr:uid="{3E43C918-B87C-47E7-84B3-7884EB7AE606}"/>
    <cellStyle name="40% - Énfasis4 11 4 3 2" xfId="30010" xr:uid="{3C78FC64-7AE9-4BFD-AC6B-9CA84DFB524C}"/>
    <cellStyle name="40% - Énfasis4 11 4 3 2 2" xfId="30011" xr:uid="{923FF836-D57A-4488-85ED-C55C5063287E}"/>
    <cellStyle name="40% - Énfasis4 11 4 3 3" xfId="30012" xr:uid="{703FA13C-5361-4AD9-AF8B-A73AA544B67E}"/>
    <cellStyle name="40% - Énfasis4 11 4 4" xfId="30013" xr:uid="{745B64E6-DDA8-481E-9C64-DFFF31832C1B}"/>
    <cellStyle name="40% - Énfasis4 11 4 4 2" xfId="30014" xr:uid="{7A70F9A2-BF9F-4C06-8D75-52816E9AB68B}"/>
    <cellStyle name="40% - Énfasis4 11 4 5" xfId="30015" xr:uid="{51ADBAF5-89E7-4AB3-9044-FB4EF4F34BD1}"/>
    <cellStyle name="40% - Énfasis4 11 5" xfId="30016" xr:uid="{E9A8C896-C355-4DF7-BB66-0C214EA4DB40}"/>
    <cellStyle name="40% - Énfasis4 11 5 2" xfId="30017" xr:uid="{BBA48913-BBFB-4BE8-A89B-9FC070DDB439}"/>
    <cellStyle name="40% - Énfasis4 11 5 2 2" xfId="30018" xr:uid="{E045357E-C2E4-4C5B-BEAD-DA743BCADE42}"/>
    <cellStyle name="40% - Énfasis4 11 5 2 2 2" xfId="30019" xr:uid="{9A094DC1-27E0-480E-823C-B346E4B17120}"/>
    <cellStyle name="40% - Énfasis4 11 5 2 3" xfId="30020" xr:uid="{6A024E48-37DE-426E-991F-AFD9B1D4829B}"/>
    <cellStyle name="40% - Énfasis4 11 5 3" xfId="30021" xr:uid="{5A0C1B4F-C61E-48BA-8B92-AE1C5FB56176}"/>
    <cellStyle name="40% - Énfasis4 11 5 3 2" xfId="30022" xr:uid="{0B6729E1-CD06-46A0-984E-5E06D080AE91}"/>
    <cellStyle name="40% - Énfasis4 11 5 4" xfId="30023" xr:uid="{42C92383-FD34-4E62-90CA-6D50D91E97C3}"/>
    <cellStyle name="40% - Énfasis4 11 6" xfId="30024" xr:uid="{6EC91269-DA78-4176-9A66-0E11C935B467}"/>
    <cellStyle name="40% - Énfasis4 11 6 2" xfId="30025" xr:uid="{3757BC44-DFC4-431F-9D30-ED8A32895729}"/>
    <cellStyle name="40% - Énfasis4 11 6 2 2" xfId="30026" xr:uid="{3D7D6C10-FD3C-411E-BECE-40474CB806DD}"/>
    <cellStyle name="40% - Énfasis4 11 6 3" xfId="30027" xr:uid="{FF43B448-680B-433F-8B85-49AF74D732F7}"/>
    <cellStyle name="40% - Énfasis4 11 7" xfId="30028" xr:uid="{A0744DFF-A520-46AF-BDA7-9B164F072C6F}"/>
    <cellStyle name="40% - Énfasis4 11 7 2" xfId="30029" xr:uid="{ADA7792A-2B2D-424F-9DED-9DECD8424FDB}"/>
    <cellStyle name="40% - Énfasis4 11 8" xfId="30030" xr:uid="{608EDC24-FC1B-4041-ABC6-4A18E390CF77}"/>
    <cellStyle name="40% - Énfasis4 11 9" xfId="30031" xr:uid="{9FFB5A0F-76A5-4266-B2CC-9041C77248ED}"/>
    <cellStyle name="40% - Énfasis4 11_37. RESULTADO NEGOCIOS YOY" xfId="30032" xr:uid="{EE39879D-C1F1-4E6B-A9DC-CB9F87C2400E}"/>
    <cellStyle name="40% - Énfasis4 12" xfId="30033" xr:uid="{014B2EFC-A93A-4F83-BB90-A7B6AEAF0154}"/>
    <cellStyle name="40% - Énfasis4 12 2" xfId="30034" xr:uid="{D096F093-4452-4EAA-9300-A0E8DD54C532}"/>
    <cellStyle name="40% - Énfasis4 12 2 2" xfId="30035" xr:uid="{B065EFFE-53F5-4891-95C2-4EE1EE6ECD3C}"/>
    <cellStyle name="40% - Énfasis4 12 2 2 2" xfId="30036" xr:uid="{5F2711E4-3C2C-448E-8BE9-5487E3440692}"/>
    <cellStyle name="40% - Énfasis4 12 2 2 2 2" xfId="30037" xr:uid="{8E9DE906-B02D-4340-95ED-2C68F24888D3}"/>
    <cellStyle name="40% - Énfasis4 12 2 2 2 2 2" xfId="30038" xr:uid="{0F24EA33-CD45-4053-9F1C-FAC17C0C22D1}"/>
    <cellStyle name="40% - Énfasis4 12 2 2 2 2 2 2" xfId="30039" xr:uid="{E8B51CA6-1C19-401F-811E-4EF216A3CF5F}"/>
    <cellStyle name="40% - Énfasis4 12 2 2 2 2 2 2 2" xfId="30040" xr:uid="{BC9E1B01-4A48-46FD-8AC5-045B2D8DF9F0}"/>
    <cellStyle name="40% - Énfasis4 12 2 2 2 2 2 3" xfId="30041" xr:uid="{3E36C9E1-9E0C-4D30-91B3-422D9761822A}"/>
    <cellStyle name="40% - Énfasis4 12 2 2 2 2 3" xfId="30042" xr:uid="{11F07C42-626F-4D81-B645-3712E1988F82}"/>
    <cellStyle name="40% - Énfasis4 12 2 2 2 2 3 2" xfId="30043" xr:uid="{E4F114E7-A9B4-4C1D-A2FD-2A4897206D36}"/>
    <cellStyle name="40% - Énfasis4 12 2 2 2 2 4" xfId="30044" xr:uid="{F23E216E-9FE3-4DA3-8644-04395123D35C}"/>
    <cellStyle name="40% - Énfasis4 12 2 2 2 3" xfId="30045" xr:uid="{483863A3-A8E9-4F81-983B-1B12383F85D9}"/>
    <cellStyle name="40% - Énfasis4 12 2 2 2 3 2" xfId="30046" xr:uid="{9174D51A-356B-429F-8E56-8E1AB527BE3E}"/>
    <cellStyle name="40% - Énfasis4 12 2 2 2 3 2 2" xfId="30047" xr:uid="{06054CF1-6CE5-4E0D-BF5E-E0A825460475}"/>
    <cellStyle name="40% - Énfasis4 12 2 2 2 3 3" xfId="30048" xr:uid="{D1F64B08-9639-4C0C-8ABE-89CAC5092112}"/>
    <cellStyle name="40% - Énfasis4 12 2 2 2 4" xfId="30049" xr:uid="{AE5D2A17-5534-47C6-8578-5D3CC3E3A7FA}"/>
    <cellStyle name="40% - Énfasis4 12 2 2 2 4 2" xfId="30050" xr:uid="{597D53D1-0E56-4440-BEC2-DDBD5C645152}"/>
    <cellStyle name="40% - Énfasis4 12 2 2 2 5" xfId="30051" xr:uid="{0C6F2ABC-6E9F-4EC5-81D5-7B5F153E0313}"/>
    <cellStyle name="40% - Énfasis4 12 2 2 3" xfId="30052" xr:uid="{719C7011-A60D-424D-A35F-9C83AC621578}"/>
    <cellStyle name="40% - Énfasis4 12 2 2 3 2" xfId="30053" xr:uid="{4CB0A8AF-0957-4ECB-B0F0-B9A6031C6938}"/>
    <cellStyle name="40% - Énfasis4 12 2 2 3 2 2" xfId="30054" xr:uid="{302E74B2-17F5-48AC-BA5A-3C6AF8F1DFEE}"/>
    <cellStyle name="40% - Énfasis4 12 2 2 3 2 2 2" xfId="30055" xr:uid="{FD25F51D-B817-4FE7-80D6-C9135345A1EE}"/>
    <cellStyle name="40% - Énfasis4 12 2 2 3 2 3" xfId="30056" xr:uid="{C59F7F5A-CFC5-4709-8516-227902D8DF8B}"/>
    <cellStyle name="40% - Énfasis4 12 2 2 3 3" xfId="30057" xr:uid="{42C3B52D-4DE1-421D-A350-F67306945251}"/>
    <cellStyle name="40% - Énfasis4 12 2 2 3 3 2" xfId="30058" xr:uid="{071FFB7E-96B2-44C2-B9BB-7E3AF5B4FC47}"/>
    <cellStyle name="40% - Énfasis4 12 2 2 3 4" xfId="30059" xr:uid="{0105166E-9D62-4B03-88C7-9C3881EF412F}"/>
    <cellStyle name="40% - Énfasis4 12 2 2 4" xfId="30060" xr:uid="{FE352678-B0D8-4FFD-89AF-2E22B3FC3F17}"/>
    <cellStyle name="40% - Énfasis4 12 2 2 4 2" xfId="30061" xr:uid="{D60918BB-C490-4F6A-A764-6DE7B535876B}"/>
    <cellStyle name="40% - Énfasis4 12 2 2 4 2 2" xfId="30062" xr:uid="{E22C824F-1479-45FC-851C-FC49C22F4C02}"/>
    <cellStyle name="40% - Énfasis4 12 2 2 4 3" xfId="30063" xr:uid="{4D9B2FE2-D7C9-491E-88B4-790470CF4FDE}"/>
    <cellStyle name="40% - Énfasis4 12 2 2 5" xfId="30064" xr:uid="{C92B89E1-48D3-4F7F-89F2-E29E5CA54126}"/>
    <cellStyle name="40% - Énfasis4 12 2 2 5 2" xfId="30065" xr:uid="{C14A00D7-8666-49E7-9556-78315A3478EE}"/>
    <cellStyle name="40% - Énfasis4 12 2 2 6" xfId="30066" xr:uid="{0ED32944-FD43-43AA-9080-8B9549C30E72}"/>
    <cellStyle name="40% - Énfasis4 12 2 3" xfId="30067" xr:uid="{41D0FBFC-E118-42D7-A4A2-470E2A71E768}"/>
    <cellStyle name="40% - Énfasis4 12 2 3 2" xfId="30068" xr:uid="{39DF6505-6AA6-4E65-A1AC-6926A39FDD56}"/>
    <cellStyle name="40% - Énfasis4 12 2 3 2 2" xfId="30069" xr:uid="{82D35DD5-5A41-41FC-8A46-9CB0C37102D9}"/>
    <cellStyle name="40% - Énfasis4 12 2 3 2 2 2" xfId="30070" xr:uid="{030D3699-F77B-447A-872B-3B1DF59CC939}"/>
    <cellStyle name="40% - Énfasis4 12 2 3 2 2 2 2" xfId="30071" xr:uid="{B2FDB846-67C5-4377-83FF-1BE82562CA37}"/>
    <cellStyle name="40% - Énfasis4 12 2 3 2 2 3" xfId="30072" xr:uid="{457B600E-03EF-4202-AD22-8011E4CB5B62}"/>
    <cellStyle name="40% - Énfasis4 12 2 3 2 3" xfId="30073" xr:uid="{7BA3A105-E643-40BB-8895-5D97D7B5327F}"/>
    <cellStyle name="40% - Énfasis4 12 2 3 2 3 2" xfId="30074" xr:uid="{BEF75997-C1CC-4B86-B5D0-59466159E311}"/>
    <cellStyle name="40% - Énfasis4 12 2 3 2 4" xfId="30075" xr:uid="{AA1BC8E1-8DAF-41D9-88A6-34A3B7EF1748}"/>
    <cellStyle name="40% - Énfasis4 12 2 3 3" xfId="30076" xr:uid="{9AD378FF-760F-4765-9463-5EFD99015286}"/>
    <cellStyle name="40% - Énfasis4 12 2 3 3 2" xfId="30077" xr:uid="{9A9671DC-E64C-4C7D-BF65-28A2EA8939C2}"/>
    <cellStyle name="40% - Énfasis4 12 2 3 3 2 2" xfId="30078" xr:uid="{82C2E005-C4FE-44D7-8C7D-3DAA55C87323}"/>
    <cellStyle name="40% - Énfasis4 12 2 3 3 3" xfId="30079" xr:uid="{F8C8BDD9-2ABA-4392-A864-2286854790BD}"/>
    <cellStyle name="40% - Énfasis4 12 2 3 4" xfId="30080" xr:uid="{D95780AF-C446-4359-BA73-DFE2D6ED4C2A}"/>
    <cellStyle name="40% - Énfasis4 12 2 3 4 2" xfId="30081" xr:uid="{376AD8A6-DFF7-4727-83E6-A0AAE5C049F0}"/>
    <cellStyle name="40% - Énfasis4 12 2 3 5" xfId="30082" xr:uid="{4D9AE21D-A60E-4224-B09E-A73B6F936631}"/>
    <cellStyle name="40% - Énfasis4 12 2 4" xfId="30083" xr:uid="{836CB354-392A-41E7-AC07-09C5388CC441}"/>
    <cellStyle name="40% - Énfasis4 12 2 4 2" xfId="30084" xr:uid="{4DAC364A-07D9-4AD9-86D5-7BAFCADF884D}"/>
    <cellStyle name="40% - Énfasis4 12 2 4 2 2" xfId="30085" xr:uid="{1447CAD4-B7B7-45BF-B302-BAEC518A12BF}"/>
    <cellStyle name="40% - Énfasis4 12 2 4 2 2 2" xfId="30086" xr:uid="{6E5AE4FF-92E8-414C-9A8D-CC1C5FBCF558}"/>
    <cellStyle name="40% - Énfasis4 12 2 4 2 3" xfId="30087" xr:uid="{DA4FD563-9154-4006-92A2-48A667487BEB}"/>
    <cellStyle name="40% - Énfasis4 12 2 4 3" xfId="30088" xr:uid="{74C68A4E-253B-487A-BB72-027332213B56}"/>
    <cellStyle name="40% - Énfasis4 12 2 4 3 2" xfId="30089" xr:uid="{A0F58873-8724-4A8D-8BE7-577165C3417B}"/>
    <cellStyle name="40% - Énfasis4 12 2 4 4" xfId="30090" xr:uid="{99E76E44-4129-403A-A58E-9E8364DCDB59}"/>
    <cellStyle name="40% - Énfasis4 12 2 5" xfId="30091" xr:uid="{307412F3-D370-43E7-8295-E5B6548D2EAA}"/>
    <cellStyle name="40% - Énfasis4 12 2 5 2" xfId="30092" xr:uid="{7F1DFAAB-17DE-4AF1-93EF-F2A5D0D1FB76}"/>
    <cellStyle name="40% - Énfasis4 12 2 5 2 2" xfId="30093" xr:uid="{ACE33462-32A1-4AA1-B99A-E0571495EFCC}"/>
    <cellStyle name="40% - Énfasis4 12 2 5 3" xfId="30094" xr:uid="{A72B19F1-8B20-44D4-8790-9BA9C49C5499}"/>
    <cellStyle name="40% - Énfasis4 12 2 6" xfId="30095" xr:uid="{A3BB0C08-3CDC-45B7-896F-D1B29BEE3027}"/>
    <cellStyle name="40% - Énfasis4 12 2 6 2" xfId="30096" xr:uid="{969E8A74-5224-4393-A042-19240DE6F665}"/>
    <cellStyle name="40% - Énfasis4 12 2 7" xfId="30097" xr:uid="{9F652BA7-4D44-4D40-9FAC-7B45048B37FA}"/>
    <cellStyle name="40% - Énfasis4 12 3" xfId="30098" xr:uid="{3122476F-197A-47CF-BE9F-C1EA412A651B}"/>
    <cellStyle name="40% - Énfasis4 12 3 2" xfId="30099" xr:uid="{ACCB8B07-1BD6-485B-9F51-3FB3172EC251}"/>
    <cellStyle name="40% - Énfasis4 12 3 2 2" xfId="30100" xr:uid="{FAAA0CF5-C5ED-4C74-BEDA-31EF9E80E101}"/>
    <cellStyle name="40% - Énfasis4 12 3 2 2 2" xfId="30101" xr:uid="{BE917E2F-C423-4B4E-B712-AB8910F8E203}"/>
    <cellStyle name="40% - Énfasis4 12 3 2 2 2 2" xfId="30102" xr:uid="{BE15F821-D061-4A22-B86D-E4BC89710C39}"/>
    <cellStyle name="40% - Énfasis4 12 3 2 2 2 2 2" xfId="30103" xr:uid="{330F4451-CD8C-4165-8919-175849518981}"/>
    <cellStyle name="40% - Énfasis4 12 3 2 2 2 3" xfId="30104" xr:uid="{9CD42C03-06F3-4C26-A7A5-59501859EEF7}"/>
    <cellStyle name="40% - Énfasis4 12 3 2 2 3" xfId="30105" xr:uid="{181C453C-0362-4705-967E-5318FEE4FEB6}"/>
    <cellStyle name="40% - Énfasis4 12 3 2 2 3 2" xfId="30106" xr:uid="{EAC58B61-258A-421D-8E12-A2591875CC15}"/>
    <cellStyle name="40% - Énfasis4 12 3 2 2 4" xfId="30107" xr:uid="{24DC7B23-3240-4D95-8FCF-50C42238063D}"/>
    <cellStyle name="40% - Énfasis4 12 3 2 3" xfId="30108" xr:uid="{010B7E9D-3CD7-420D-9C22-24FCCCAF3CBE}"/>
    <cellStyle name="40% - Énfasis4 12 3 2 3 2" xfId="30109" xr:uid="{1BEFF48D-2FA8-42A7-996F-EB3F6EB66E50}"/>
    <cellStyle name="40% - Énfasis4 12 3 2 3 2 2" xfId="30110" xr:uid="{5A6A7F66-CF3A-49FC-816E-CFC792CCAADA}"/>
    <cellStyle name="40% - Énfasis4 12 3 2 3 3" xfId="30111" xr:uid="{C538A5CB-FECB-4D37-8161-59074AD0A35A}"/>
    <cellStyle name="40% - Énfasis4 12 3 2 4" xfId="30112" xr:uid="{5AD2AB10-4315-45E8-ADA6-33EFEAE130A2}"/>
    <cellStyle name="40% - Énfasis4 12 3 2 4 2" xfId="30113" xr:uid="{E3203698-8FA3-4DA4-837F-D5A4F85C138C}"/>
    <cellStyle name="40% - Énfasis4 12 3 2 5" xfId="30114" xr:uid="{7A752598-8630-430B-B521-94A6976A7FD2}"/>
    <cellStyle name="40% - Énfasis4 12 3 3" xfId="30115" xr:uid="{6FEF86D9-D4D2-4B66-A499-BA9294949084}"/>
    <cellStyle name="40% - Énfasis4 12 3 3 2" xfId="30116" xr:uid="{5BF48BD4-EA54-455D-BAD2-79C45CE37D20}"/>
    <cellStyle name="40% - Énfasis4 12 3 3 2 2" xfId="30117" xr:uid="{7EE4810F-EC2D-47A9-9872-EF63721000C6}"/>
    <cellStyle name="40% - Énfasis4 12 3 3 2 2 2" xfId="30118" xr:uid="{1C1139EC-72DF-41B6-B827-54C515C5D3EC}"/>
    <cellStyle name="40% - Énfasis4 12 3 3 2 3" xfId="30119" xr:uid="{A44C5BFC-D6E5-43FA-8DDA-B2C09A39A9D2}"/>
    <cellStyle name="40% - Énfasis4 12 3 3 3" xfId="30120" xr:uid="{AAD96956-8ED4-401D-A7A6-DB362FCFA446}"/>
    <cellStyle name="40% - Énfasis4 12 3 3 3 2" xfId="30121" xr:uid="{1AC46AF1-ED61-47C1-8149-EA24F82471A0}"/>
    <cellStyle name="40% - Énfasis4 12 3 3 4" xfId="30122" xr:uid="{E5F96BEF-AE35-4994-BC0E-576A9D321D8C}"/>
    <cellStyle name="40% - Énfasis4 12 3 4" xfId="30123" xr:uid="{197AD06A-D144-49E5-8E4D-95333DA80103}"/>
    <cellStyle name="40% - Énfasis4 12 3 4 2" xfId="30124" xr:uid="{46615FDB-EBD3-46A5-BF81-374258EB8C62}"/>
    <cellStyle name="40% - Énfasis4 12 3 4 2 2" xfId="30125" xr:uid="{1B3FF744-D13C-4449-9BD9-E0914535AEDB}"/>
    <cellStyle name="40% - Énfasis4 12 3 4 3" xfId="30126" xr:uid="{410CBFF4-86DF-420A-85B7-26CEBE097B94}"/>
    <cellStyle name="40% - Énfasis4 12 3 5" xfId="30127" xr:uid="{1054E4DB-C3CA-4FFC-920B-3F44749D0D15}"/>
    <cellStyle name="40% - Énfasis4 12 3 5 2" xfId="30128" xr:uid="{153A7099-0EA1-43E8-B8D3-D7336A993846}"/>
    <cellStyle name="40% - Énfasis4 12 3 6" xfId="30129" xr:uid="{AB123FCD-5653-4840-A16B-88F39A4C4667}"/>
    <cellStyle name="40% - Énfasis4 12 4" xfId="30130" xr:uid="{EE59FAC9-BE9E-429F-9D97-DD7F787F974D}"/>
    <cellStyle name="40% - Énfasis4 12 4 2" xfId="30131" xr:uid="{7257B9C2-3A8E-4E81-A90C-07A7DD36DAB4}"/>
    <cellStyle name="40% - Énfasis4 12 4 2 2" xfId="30132" xr:uid="{CE4AD419-005B-4083-BAB7-BE1FB003AEEA}"/>
    <cellStyle name="40% - Énfasis4 12 4 2 2 2" xfId="30133" xr:uid="{D4E8E167-77D7-4DB6-94BE-676455E0DEC0}"/>
    <cellStyle name="40% - Énfasis4 12 4 2 2 2 2" xfId="30134" xr:uid="{9A8040DE-5E32-46DE-8A18-F0AF07261C22}"/>
    <cellStyle name="40% - Énfasis4 12 4 2 2 3" xfId="30135" xr:uid="{D849F9D6-CD54-4A8A-ABF4-39A1E116F211}"/>
    <cellStyle name="40% - Énfasis4 12 4 2 3" xfId="30136" xr:uid="{8A735310-0A1F-422F-8A85-51B67486E151}"/>
    <cellStyle name="40% - Énfasis4 12 4 2 3 2" xfId="30137" xr:uid="{FE79AD5F-B56F-4F35-8B8C-0F3430FB0094}"/>
    <cellStyle name="40% - Énfasis4 12 4 2 4" xfId="30138" xr:uid="{D042945B-013A-45B4-B374-1BE153B35C8B}"/>
    <cellStyle name="40% - Énfasis4 12 4 3" xfId="30139" xr:uid="{3376B3B7-5FED-4BE5-8B96-A4685F6FEFDD}"/>
    <cellStyle name="40% - Énfasis4 12 4 3 2" xfId="30140" xr:uid="{5C83DC10-614D-4804-B20F-8AE038E999E7}"/>
    <cellStyle name="40% - Énfasis4 12 4 3 2 2" xfId="30141" xr:uid="{CE9826CC-A18F-4FD3-99F9-1484DF7829BA}"/>
    <cellStyle name="40% - Énfasis4 12 4 3 3" xfId="30142" xr:uid="{B2F463C6-A7C4-4283-A973-91FD59F3A1C6}"/>
    <cellStyle name="40% - Énfasis4 12 4 4" xfId="30143" xr:uid="{597658DE-6ABD-4A03-AA4D-5EC601DB7A87}"/>
    <cellStyle name="40% - Énfasis4 12 4 4 2" xfId="30144" xr:uid="{425AB4F6-0056-4107-961D-98E319F24DA4}"/>
    <cellStyle name="40% - Énfasis4 12 4 5" xfId="30145" xr:uid="{A01ECE0A-593A-4A47-A367-4B65E26AA77C}"/>
    <cellStyle name="40% - Énfasis4 12 5" xfId="30146" xr:uid="{43BE122D-754A-4E51-91F3-F0551AC1CFF0}"/>
    <cellStyle name="40% - Énfasis4 12 5 2" xfId="30147" xr:uid="{4C987754-0A84-469A-89D3-341BDCEEC61A}"/>
    <cellStyle name="40% - Énfasis4 12 5 2 2" xfId="30148" xr:uid="{736D6C11-27E6-4A41-8945-0DAC359CA7B4}"/>
    <cellStyle name="40% - Énfasis4 12 5 2 2 2" xfId="30149" xr:uid="{B37D1E23-64E4-4DBC-B177-3B8A9F77B205}"/>
    <cellStyle name="40% - Énfasis4 12 5 2 3" xfId="30150" xr:uid="{830B67D7-9255-4B20-B39B-E52F08DB21E9}"/>
    <cellStyle name="40% - Énfasis4 12 5 3" xfId="30151" xr:uid="{7CACB631-E8A4-4254-B493-2515B3C5B55F}"/>
    <cellStyle name="40% - Énfasis4 12 5 3 2" xfId="30152" xr:uid="{EB177702-DB08-44B6-93D8-6FF76A748158}"/>
    <cellStyle name="40% - Énfasis4 12 5 4" xfId="30153" xr:uid="{287820BE-3810-46E2-AEF0-520A9171F5BD}"/>
    <cellStyle name="40% - Énfasis4 12 6" xfId="30154" xr:uid="{464B3C5E-FD57-4BF3-ACFD-AEF575859F3B}"/>
    <cellStyle name="40% - Énfasis4 12 6 2" xfId="30155" xr:uid="{F0AAB49B-C1C8-4050-B366-7672D944A9DE}"/>
    <cellStyle name="40% - Énfasis4 12 6 2 2" xfId="30156" xr:uid="{530E5723-9CF5-46FC-8D8B-EE0E8C5B0F64}"/>
    <cellStyle name="40% - Énfasis4 12 6 3" xfId="30157" xr:uid="{A5C59916-7AB5-45E9-8C39-7BECB81A34D7}"/>
    <cellStyle name="40% - Énfasis4 12 7" xfId="30158" xr:uid="{952B18F0-0771-483F-9767-39EB0B2BF530}"/>
    <cellStyle name="40% - Énfasis4 12 7 2" xfId="30159" xr:uid="{4E6C5032-63E4-4A40-A90B-608CE24F78BD}"/>
    <cellStyle name="40% - Énfasis4 12 8" xfId="30160" xr:uid="{7E081446-9E2A-449A-BA61-55786F8BD6B4}"/>
    <cellStyle name="40% - Énfasis4 12 9" xfId="30161" xr:uid="{FEEF61C6-B381-4699-BC09-929D58603C43}"/>
    <cellStyle name="40% - Énfasis4 13" xfId="30162" xr:uid="{8105BC2F-1B37-40F7-836D-8978095A1DAE}"/>
    <cellStyle name="40% - Énfasis4 13 2" xfId="30163" xr:uid="{2B924FA9-2A81-4211-B581-B59C437A558D}"/>
    <cellStyle name="40% - Énfasis4 13 2 2" xfId="30164" xr:uid="{95C8BC9F-D3D2-48A6-9644-C0A6C0AA1443}"/>
    <cellStyle name="40% - Énfasis4 13 2 2 2" xfId="30165" xr:uid="{1053EE4C-1FC0-45B9-9920-BEC81F7B7164}"/>
    <cellStyle name="40% - Énfasis4 13 2 2 2 2" xfId="30166" xr:uid="{EE378F96-AC93-4AFB-A575-4847149DCC01}"/>
    <cellStyle name="40% - Énfasis4 13 2 2 2 2 2" xfId="30167" xr:uid="{01295686-F4F3-4812-8203-BA8CBD67F70E}"/>
    <cellStyle name="40% - Énfasis4 13 2 2 2 2 2 2" xfId="30168" xr:uid="{623A6572-905A-448F-887E-79C30753FDDE}"/>
    <cellStyle name="40% - Énfasis4 13 2 2 2 2 2 2 2" xfId="30169" xr:uid="{856BE3DD-B380-4BB1-BC1D-7AB30D1B932C}"/>
    <cellStyle name="40% - Énfasis4 13 2 2 2 2 2 3" xfId="30170" xr:uid="{A644B542-267C-4618-B585-BE8A23C12588}"/>
    <cellStyle name="40% - Énfasis4 13 2 2 2 2 3" xfId="30171" xr:uid="{61D03706-5FE6-45C6-8F04-A17F18601980}"/>
    <cellStyle name="40% - Énfasis4 13 2 2 2 2 3 2" xfId="30172" xr:uid="{648445FD-E482-413E-921C-745AAFEA4B2C}"/>
    <cellStyle name="40% - Énfasis4 13 2 2 2 2 4" xfId="30173" xr:uid="{24ADB555-1C39-477A-82AC-41CF677F4673}"/>
    <cellStyle name="40% - Énfasis4 13 2 2 2 3" xfId="30174" xr:uid="{D4E63462-B7E9-45EE-881F-7B98CCC90CC4}"/>
    <cellStyle name="40% - Énfasis4 13 2 2 2 3 2" xfId="30175" xr:uid="{2BE45F9A-99FB-477E-9960-5CFAD6E67D53}"/>
    <cellStyle name="40% - Énfasis4 13 2 2 2 3 2 2" xfId="30176" xr:uid="{51F9420A-6A37-4B9D-9595-A5DDCAF4826E}"/>
    <cellStyle name="40% - Énfasis4 13 2 2 2 3 3" xfId="30177" xr:uid="{73CE1040-E1A2-4EDB-AFA2-3CCFC38D5098}"/>
    <cellStyle name="40% - Énfasis4 13 2 2 2 4" xfId="30178" xr:uid="{AE7F8172-D101-4FC3-9315-2221BFE272D1}"/>
    <cellStyle name="40% - Énfasis4 13 2 2 2 4 2" xfId="30179" xr:uid="{BCCEB51A-BB7D-42E1-8934-CC0A615B0719}"/>
    <cellStyle name="40% - Énfasis4 13 2 2 2 5" xfId="30180" xr:uid="{93E9FB9F-36A1-484F-8DF8-AC2C8E44BC66}"/>
    <cellStyle name="40% - Énfasis4 13 2 2 3" xfId="30181" xr:uid="{8A7D4805-AE03-40D1-8690-179C468F01F2}"/>
    <cellStyle name="40% - Énfasis4 13 2 2 3 2" xfId="30182" xr:uid="{0D877709-41C7-457A-B6BF-DD3BC86780E7}"/>
    <cellStyle name="40% - Énfasis4 13 2 2 3 2 2" xfId="30183" xr:uid="{A839B1BA-8560-4FD6-8F76-F6FEC1FA0AFD}"/>
    <cellStyle name="40% - Énfasis4 13 2 2 3 2 2 2" xfId="30184" xr:uid="{608ACCA8-0AE1-4587-9826-BC3967E555C2}"/>
    <cellStyle name="40% - Énfasis4 13 2 2 3 2 3" xfId="30185" xr:uid="{AFFC71AD-DA8C-4ADD-82BE-9ECADA4E98F7}"/>
    <cellStyle name="40% - Énfasis4 13 2 2 3 3" xfId="30186" xr:uid="{E1327419-0B95-4814-81AF-BC68EBC9DB2B}"/>
    <cellStyle name="40% - Énfasis4 13 2 2 3 3 2" xfId="30187" xr:uid="{48E57B5E-57E4-4552-932D-61B7CC23C963}"/>
    <cellStyle name="40% - Énfasis4 13 2 2 3 4" xfId="30188" xr:uid="{EE117876-75E9-434C-9AF5-33117CDB0A98}"/>
    <cellStyle name="40% - Énfasis4 13 2 2 4" xfId="30189" xr:uid="{51E5C83E-5916-4914-BF3F-04A972CD1B49}"/>
    <cellStyle name="40% - Énfasis4 13 2 2 4 2" xfId="30190" xr:uid="{DA6571FB-8892-42BE-9128-8A8F96EB575B}"/>
    <cellStyle name="40% - Énfasis4 13 2 2 4 2 2" xfId="30191" xr:uid="{C57C3DF2-E4B8-4078-A2F1-BB1E1BEEEF6B}"/>
    <cellStyle name="40% - Énfasis4 13 2 2 4 3" xfId="30192" xr:uid="{7B889639-41F1-4549-AE3F-664568A0F240}"/>
    <cellStyle name="40% - Énfasis4 13 2 2 5" xfId="30193" xr:uid="{8EB2F03E-6963-4ED0-A2C6-BF590A41ACC5}"/>
    <cellStyle name="40% - Énfasis4 13 2 2 5 2" xfId="30194" xr:uid="{08EAAB41-9B75-46F4-A3D0-7699DE7AFDA3}"/>
    <cellStyle name="40% - Énfasis4 13 2 2 6" xfId="30195" xr:uid="{19C9826E-153E-4C75-9A82-B8A1A3E9710F}"/>
    <cellStyle name="40% - Énfasis4 13 2 3" xfId="30196" xr:uid="{3EAF0994-5572-4503-92F7-39ABA3FDA33F}"/>
    <cellStyle name="40% - Énfasis4 13 2 3 2" xfId="30197" xr:uid="{6DCB602B-E25A-4BC7-98C1-3275647ECF43}"/>
    <cellStyle name="40% - Énfasis4 13 2 3 2 2" xfId="30198" xr:uid="{1D7F060B-C08A-4BDF-9B8D-76C6FB77BCB8}"/>
    <cellStyle name="40% - Énfasis4 13 2 3 2 2 2" xfId="30199" xr:uid="{C9E94168-E9BF-4436-8430-204ED613A2BC}"/>
    <cellStyle name="40% - Énfasis4 13 2 3 2 2 2 2" xfId="30200" xr:uid="{509FEF2D-7E88-4EC7-9F08-44198F72A8EC}"/>
    <cellStyle name="40% - Énfasis4 13 2 3 2 2 3" xfId="30201" xr:uid="{92FA6481-1BB4-4B2A-9225-EA6F201FCDD0}"/>
    <cellStyle name="40% - Énfasis4 13 2 3 2 3" xfId="30202" xr:uid="{16544E4F-0F1E-4E4F-9F00-ED29F8E4AA19}"/>
    <cellStyle name="40% - Énfasis4 13 2 3 2 3 2" xfId="30203" xr:uid="{9BB13133-79B3-49B9-8334-D9BCEC40D039}"/>
    <cellStyle name="40% - Énfasis4 13 2 3 2 4" xfId="30204" xr:uid="{551E2536-B97C-4C6F-86C2-2AE36E21BE08}"/>
    <cellStyle name="40% - Énfasis4 13 2 3 3" xfId="30205" xr:uid="{D071A685-2E62-4134-AA15-C916CD6F53B1}"/>
    <cellStyle name="40% - Énfasis4 13 2 3 3 2" xfId="30206" xr:uid="{3C078662-4FA6-42E6-83D3-83A6F70B2ECA}"/>
    <cellStyle name="40% - Énfasis4 13 2 3 3 2 2" xfId="30207" xr:uid="{D7CF5B8F-2651-4921-8E1E-9C297D9A28E9}"/>
    <cellStyle name="40% - Énfasis4 13 2 3 3 3" xfId="30208" xr:uid="{EC730AF5-41EE-4A75-8ADA-5915DAD24269}"/>
    <cellStyle name="40% - Énfasis4 13 2 3 4" xfId="30209" xr:uid="{CB65190F-08D7-42F8-94F2-D63900B7DEF6}"/>
    <cellStyle name="40% - Énfasis4 13 2 3 4 2" xfId="30210" xr:uid="{7073713B-53E4-4410-84D9-CFF945699B42}"/>
    <cellStyle name="40% - Énfasis4 13 2 3 5" xfId="30211" xr:uid="{314E9732-0C80-42C3-8F56-EE57E017FD5F}"/>
    <cellStyle name="40% - Énfasis4 13 2 4" xfId="30212" xr:uid="{D2556696-C423-4CAF-8E5B-71FD53FA7549}"/>
    <cellStyle name="40% - Énfasis4 13 2 4 2" xfId="30213" xr:uid="{69169AE3-068E-4EE4-B995-15EEB18076EB}"/>
    <cellStyle name="40% - Énfasis4 13 2 4 2 2" xfId="30214" xr:uid="{920322CF-2778-45BC-A86B-A3567C26D844}"/>
    <cellStyle name="40% - Énfasis4 13 2 4 2 2 2" xfId="30215" xr:uid="{CB31C411-2FD8-429D-8277-80CDB14FA51A}"/>
    <cellStyle name="40% - Énfasis4 13 2 4 2 3" xfId="30216" xr:uid="{5C2EC5F0-3801-4F72-AA82-7AB949ABDDDD}"/>
    <cellStyle name="40% - Énfasis4 13 2 4 3" xfId="30217" xr:uid="{8F4235CF-BD74-4CDA-BDA0-81DCA9062F7B}"/>
    <cellStyle name="40% - Énfasis4 13 2 4 3 2" xfId="30218" xr:uid="{52BF3D54-D180-4563-B4B3-7AAF2C9E2F19}"/>
    <cellStyle name="40% - Énfasis4 13 2 4 4" xfId="30219" xr:uid="{EB07A4E1-9B28-438E-AA17-FFC678A7496B}"/>
    <cellStyle name="40% - Énfasis4 13 2 5" xfId="30220" xr:uid="{5DB3F7D8-1F9C-4DA4-B6B3-A1754919F6A8}"/>
    <cellStyle name="40% - Énfasis4 13 2 5 2" xfId="30221" xr:uid="{DBC0C4B9-B81A-4329-A03A-ED0B4704A56F}"/>
    <cellStyle name="40% - Énfasis4 13 2 5 2 2" xfId="30222" xr:uid="{72E36E7D-2B7D-42AD-A52C-323253F8506D}"/>
    <cellStyle name="40% - Énfasis4 13 2 5 3" xfId="30223" xr:uid="{5A3AF954-F313-4BB7-BB47-4636DD9ACE0B}"/>
    <cellStyle name="40% - Énfasis4 13 2 6" xfId="30224" xr:uid="{7B8DB860-44D2-4215-AC86-FF4CF21348AB}"/>
    <cellStyle name="40% - Énfasis4 13 2 6 2" xfId="30225" xr:uid="{1C31F52C-79D0-4FBE-851B-E144DCFFDC2B}"/>
    <cellStyle name="40% - Énfasis4 13 2 7" xfId="30226" xr:uid="{6C2BCA1A-B7B6-4C85-84AD-0F4AEC2DB9EC}"/>
    <cellStyle name="40% - Énfasis4 13 3" xfId="30227" xr:uid="{0D26E2A8-694E-4211-8079-AB996BB65893}"/>
    <cellStyle name="40% - Énfasis4 13 3 2" xfId="30228" xr:uid="{932926DC-B02A-48AA-9EDA-C16438A2ED7A}"/>
    <cellStyle name="40% - Énfasis4 13 3 2 2" xfId="30229" xr:uid="{A7744664-EE4F-4BA6-B067-6FBECE5547F4}"/>
    <cellStyle name="40% - Énfasis4 13 3 2 2 2" xfId="30230" xr:uid="{987C3D51-4ECD-436E-8851-0EAE0A1A70F7}"/>
    <cellStyle name="40% - Énfasis4 13 3 2 2 2 2" xfId="30231" xr:uid="{DFB63DBD-C0F6-4A43-BF94-52A59EA54F3D}"/>
    <cellStyle name="40% - Énfasis4 13 3 2 2 2 2 2" xfId="30232" xr:uid="{C092720B-A6D8-4D45-90B7-80572A4DF173}"/>
    <cellStyle name="40% - Énfasis4 13 3 2 2 2 3" xfId="30233" xr:uid="{580F7EAF-5187-4D1C-8537-C112E88712F9}"/>
    <cellStyle name="40% - Énfasis4 13 3 2 2 3" xfId="30234" xr:uid="{7FF9810F-56E5-4783-80D4-EA5B72DFB046}"/>
    <cellStyle name="40% - Énfasis4 13 3 2 2 3 2" xfId="30235" xr:uid="{53DED6E5-A044-4006-AF69-6411F8E0ACC1}"/>
    <cellStyle name="40% - Énfasis4 13 3 2 2 4" xfId="30236" xr:uid="{DC4C2307-BF63-4BB0-9DE3-87AFFF30466C}"/>
    <cellStyle name="40% - Énfasis4 13 3 2 3" xfId="30237" xr:uid="{518A656E-1385-47F8-B2C6-C47EF8025CA0}"/>
    <cellStyle name="40% - Énfasis4 13 3 2 3 2" xfId="30238" xr:uid="{A52E0494-B616-4909-8389-9AA49652F5A6}"/>
    <cellStyle name="40% - Énfasis4 13 3 2 3 2 2" xfId="30239" xr:uid="{B74325AE-F26C-4D57-B23E-B4CA71210378}"/>
    <cellStyle name="40% - Énfasis4 13 3 2 3 3" xfId="30240" xr:uid="{90EB0B3D-E859-4411-A58B-A09BA25291DC}"/>
    <cellStyle name="40% - Énfasis4 13 3 2 4" xfId="30241" xr:uid="{7361AB32-18AA-4FDC-91EF-956EFD202FA5}"/>
    <cellStyle name="40% - Énfasis4 13 3 2 4 2" xfId="30242" xr:uid="{5D5D2185-8583-4C10-AA7F-6F880AB909EE}"/>
    <cellStyle name="40% - Énfasis4 13 3 2 5" xfId="30243" xr:uid="{EC1876F6-C1A8-4F7C-A9F2-191996DF6D52}"/>
    <cellStyle name="40% - Énfasis4 13 3 3" xfId="30244" xr:uid="{1D3C8861-897F-4D06-A934-C64822D5A355}"/>
    <cellStyle name="40% - Énfasis4 13 3 3 2" xfId="30245" xr:uid="{3337BAB6-4820-4C15-9273-4316C4AAE433}"/>
    <cellStyle name="40% - Énfasis4 13 3 3 2 2" xfId="30246" xr:uid="{486CDE66-5F3F-4E5E-996D-432C5703FDE8}"/>
    <cellStyle name="40% - Énfasis4 13 3 3 2 2 2" xfId="30247" xr:uid="{176E4A4D-C6C1-4AC1-A486-74A9C9DBED3A}"/>
    <cellStyle name="40% - Énfasis4 13 3 3 2 3" xfId="30248" xr:uid="{A87A31E6-0895-4F8A-A293-3580ED9CC85B}"/>
    <cellStyle name="40% - Énfasis4 13 3 3 3" xfId="30249" xr:uid="{6F1DB410-B1E2-4C44-B090-55ECDE9CC25F}"/>
    <cellStyle name="40% - Énfasis4 13 3 3 3 2" xfId="30250" xr:uid="{FE30A2AF-EBA4-4058-83B8-2C6E86FE92B2}"/>
    <cellStyle name="40% - Énfasis4 13 3 3 4" xfId="30251" xr:uid="{2131BF4A-B900-47B9-8019-E614E43EE6C9}"/>
    <cellStyle name="40% - Énfasis4 13 3 4" xfId="30252" xr:uid="{C9F473A4-E919-4CA0-9D82-75A484DD89F6}"/>
    <cellStyle name="40% - Énfasis4 13 3 4 2" xfId="30253" xr:uid="{2BFD1FB8-1A72-4410-9B25-F20F9ED7F7D6}"/>
    <cellStyle name="40% - Énfasis4 13 3 4 2 2" xfId="30254" xr:uid="{51C60A45-F84A-48DE-9365-DC18353AD756}"/>
    <cellStyle name="40% - Énfasis4 13 3 4 3" xfId="30255" xr:uid="{907DCB7D-01E3-4F97-AE85-3EFC22215FF1}"/>
    <cellStyle name="40% - Énfasis4 13 3 5" xfId="30256" xr:uid="{762CDF52-B243-4CB9-9AA0-CF8369CD15CF}"/>
    <cellStyle name="40% - Énfasis4 13 3 5 2" xfId="30257" xr:uid="{0064C449-21BA-433D-84DC-A27A10808B58}"/>
    <cellStyle name="40% - Énfasis4 13 3 6" xfId="30258" xr:uid="{FC3D1A0D-89C5-47E8-ACE0-23EAB73A198D}"/>
    <cellStyle name="40% - Énfasis4 13 4" xfId="30259" xr:uid="{0092570F-C08C-4498-800C-6A46812290FD}"/>
    <cellStyle name="40% - Énfasis4 13 4 2" xfId="30260" xr:uid="{038393C8-0681-4BCB-98E9-D3395F46D24A}"/>
    <cellStyle name="40% - Énfasis4 13 4 2 2" xfId="30261" xr:uid="{D86C2237-E3BE-42D5-B7C3-2190DD67B5DE}"/>
    <cellStyle name="40% - Énfasis4 13 4 2 2 2" xfId="30262" xr:uid="{63B74C84-198E-4B6B-A5CD-76C05B476802}"/>
    <cellStyle name="40% - Énfasis4 13 4 2 2 2 2" xfId="30263" xr:uid="{4CF4215B-1293-49A2-ACFD-11A9FE0BE781}"/>
    <cellStyle name="40% - Énfasis4 13 4 2 2 3" xfId="30264" xr:uid="{742807A5-5EAE-4A11-AAAE-886CFB840CA6}"/>
    <cellStyle name="40% - Énfasis4 13 4 2 3" xfId="30265" xr:uid="{4C373259-AFBD-4C98-A9E8-26A76DB47D94}"/>
    <cellStyle name="40% - Énfasis4 13 4 2 3 2" xfId="30266" xr:uid="{53FAD784-DFD1-4190-A219-16638F6793B3}"/>
    <cellStyle name="40% - Énfasis4 13 4 2 4" xfId="30267" xr:uid="{2F7396D1-7AC2-408C-9789-EDDA43C999CA}"/>
    <cellStyle name="40% - Énfasis4 13 4 3" xfId="30268" xr:uid="{E4978FB9-A304-495F-983F-BC188CA53D07}"/>
    <cellStyle name="40% - Énfasis4 13 4 3 2" xfId="30269" xr:uid="{7D08C492-D6B4-4B07-8F65-677D6E8035C1}"/>
    <cellStyle name="40% - Énfasis4 13 4 3 2 2" xfId="30270" xr:uid="{FE3DC802-5AB8-45F9-83E9-FF1F18D00E0D}"/>
    <cellStyle name="40% - Énfasis4 13 4 3 3" xfId="30271" xr:uid="{3ADBA986-8B95-4C3E-BD2F-821779F9A226}"/>
    <cellStyle name="40% - Énfasis4 13 4 4" xfId="30272" xr:uid="{377181F9-5B20-4480-A257-F81DB532AFD3}"/>
    <cellStyle name="40% - Énfasis4 13 4 4 2" xfId="30273" xr:uid="{2045CFF2-C889-40F4-A816-8520583CE312}"/>
    <cellStyle name="40% - Énfasis4 13 4 5" xfId="30274" xr:uid="{93A14793-7708-452B-A172-CBE2B3BE1028}"/>
    <cellStyle name="40% - Énfasis4 13 5" xfId="30275" xr:uid="{2E63E86C-66F0-41ED-B3DE-29C8B3E69E4F}"/>
    <cellStyle name="40% - Énfasis4 13 5 2" xfId="30276" xr:uid="{F53AF450-434E-4045-9178-9E7340007289}"/>
    <cellStyle name="40% - Énfasis4 13 5 2 2" xfId="30277" xr:uid="{D29B1746-CDB1-45F3-ADDA-3E29581A8EBC}"/>
    <cellStyle name="40% - Énfasis4 13 5 2 2 2" xfId="30278" xr:uid="{535717E5-54C9-4612-BD98-A8A86A4D6BCA}"/>
    <cellStyle name="40% - Énfasis4 13 5 2 3" xfId="30279" xr:uid="{11A47B30-4348-4098-BE7D-9ED83532F243}"/>
    <cellStyle name="40% - Énfasis4 13 5 3" xfId="30280" xr:uid="{5D0CAFA3-F8C2-49B0-AE23-A5BF44F6EAF2}"/>
    <cellStyle name="40% - Énfasis4 13 5 3 2" xfId="30281" xr:uid="{B1839453-E0B8-4038-A927-8AB7A431F4F1}"/>
    <cellStyle name="40% - Énfasis4 13 5 4" xfId="30282" xr:uid="{BACDA5F7-6411-442C-9B17-9D843775EA2B}"/>
    <cellStyle name="40% - Énfasis4 13 6" xfId="30283" xr:uid="{B50390EF-FA1A-4210-AC3B-554429B6A8B4}"/>
    <cellStyle name="40% - Énfasis4 13 6 2" xfId="30284" xr:uid="{D1C085E8-D96D-4C8F-8753-5BEC3266EFF2}"/>
    <cellStyle name="40% - Énfasis4 13 6 2 2" xfId="30285" xr:uid="{F33B394F-FF31-44AB-B8B0-692B3ED2DEC0}"/>
    <cellStyle name="40% - Énfasis4 13 6 3" xfId="30286" xr:uid="{BC513168-63B0-4E36-9164-8870270BBA3B}"/>
    <cellStyle name="40% - Énfasis4 13 7" xfId="30287" xr:uid="{9BF339F9-BBDD-4FA3-A233-B6084F0F604F}"/>
    <cellStyle name="40% - Énfasis4 13 7 2" xfId="30288" xr:uid="{07DA1FFC-F8AD-43D4-BE75-B42F78CADBD0}"/>
    <cellStyle name="40% - Énfasis4 13 8" xfId="30289" xr:uid="{44DB0F48-5B0F-400E-93F7-E84EFA0989BE}"/>
    <cellStyle name="40% - Énfasis4 14" xfId="30290" xr:uid="{87B2BF2E-E25B-42DB-A96C-E2DD84D96198}"/>
    <cellStyle name="40% - Énfasis4 14 2" xfId="30291" xr:uid="{BED5C1A4-5F03-4EF8-A153-AB19E93DF217}"/>
    <cellStyle name="40% - Énfasis4 14 2 2" xfId="30292" xr:uid="{33979621-F9D7-4A4D-B878-FAA2982EB0AE}"/>
    <cellStyle name="40% - Énfasis4 14 2 2 2" xfId="30293" xr:uid="{A9F58915-48DD-433F-BBE5-6B3D0BB9C5D6}"/>
    <cellStyle name="40% - Énfasis4 14 2 2 2 2" xfId="30294" xr:uid="{23B7BA08-3188-4EDB-8666-AF3830314063}"/>
    <cellStyle name="40% - Énfasis4 14 2 2 2 2 2" xfId="30295" xr:uid="{AAD2E9EC-81CA-4FCC-A856-5F0A65EC2B5F}"/>
    <cellStyle name="40% - Énfasis4 14 2 2 2 2 2 2" xfId="30296" xr:uid="{002D7C9D-D47D-4E34-BD63-8EDC4B7EB6A6}"/>
    <cellStyle name="40% - Énfasis4 14 2 2 2 2 3" xfId="30297" xr:uid="{8761763A-5C6B-4C94-9063-AC4CC7A1A378}"/>
    <cellStyle name="40% - Énfasis4 14 2 2 2 3" xfId="30298" xr:uid="{21F2912B-C792-4F64-8D4C-C94FCA17B103}"/>
    <cellStyle name="40% - Énfasis4 14 2 2 2 3 2" xfId="30299" xr:uid="{E1C0DD19-ED88-4D4A-B7A6-1B8DF67C33BA}"/>
    <cellStyle name="40% - Énfasis4 14 2 2 2 4" xfId="30300" xr:uid="{4231A640-BE90-4A0A-BBE3-10DDFBF06337}"/>
    <cellStyle name="40% - Énfasis4 14 2 2 3" xfId="30301" xr:uid="{DFE68F21-9E2E-44DB-9B5B-6307C338D0D8}"/>
    <cellStyle name="40% - Énfasis4 14 2 2 3 2" xfId="30302" xr:uid="{A0EF7CF8-B117-4E2F-BA77-BDB4030412C5}"/>
    <cellStyle name="40% - Énfasis4 14 2 2 3 2 2" xfId="30303" xr:uid="{F0296A97-9D09-4318-A9E3-F573321E0F81}"/>
    <cellStyle name="40% - Énfasis4 14 2 2 3 3" xfId="30304" xr:uid="{D9D68217-5EF6-4774-9276-F6BAC310EC38}"/>
    <cellStyle name="40% - Énfasis4 14 2 2 4" xfId="30305" xr:uid="{91CE1182-0D77-42A4-B18B-96DEB751001F}"/>
    <cellStyle name="40% - Énfasis4 14 2 2 4 2" xfId="30306" xr:uid="{BEDCF741-31F8-4F3D-8E0D-660532188381}"/>
    <cellStyle name="40% - Énfasis4 14 2 2 5" xfId="30307" xr:uid="{18895B2B-5775-4E4D-9FD1-086E4F3BE38F}"/>
    <cellStyle name="40% - Énfasis4 14 2 3" xfId="30308" xr:uid="{24E97471-A4BA-4ADD-98B1-07A43043C16F}"/>
    <cellStyle name="40% - Énfasis4 14 2 3 2" xfId="30309" xr:uid="{2D4DF9A4-4382-4ED4-BC72-B6D36F529D9B}"/>
    <cellStyle name="40% - Énfasis4 14 2 3 2 2" xfId="30310" xr:uid="{5ABDE7EB-2575-4F35-8061-54E5424F4BE5}"/>
    <cellStyle name="40% - Énfasis4 14 2 3 2 2 2" xfId="30311" xr:uid="{C912E477-6267-491E-B4A1-1D2751CF7EA6}"/>
    <cellStyle name="40% - Énfasis4 14 2 3 2 3" xfId="30312" xr:uid="{969FDBDE-EEFC-491E-83D9-C2D7DD519952}"/>
    <cellStyle name="40% - Énfasis4 14 2 3 3" xfId="30313" xr:uid="{F3EE9990-94D4-433E-BA42-BF90400E143E}"/>
    <cellStyle name="40% - Énfasis4 14 2 3 3 2" xfId="30314" xr:uid="{2FB7FC73-878F-4763-B1A5-0B213F43A89C}"/>
    <cellStyle name="40% - Énfasis4 14 2 3 4" xfId="30315" xr:uid="{187820B6-A3A8-4E35-842F-11865D2660B5}"/>
    <cellStyle name="40% - Énfasis4 14 2 4" xfId="30316" xr:uid="{4F2286F9-EFE1-4311-8397-826569F1A442}"/>
    <cellStyle name="40% - Énfasis4 14 2 4 2" xfId="30317" xr:uid="{C2D99B30-8443-45EE-85A6-AEC2408D3264}"/>
    <cellStyle name="40% - Énfasis4 14 2 4 2 2" xfId="30318" xr:uid="{12CB07FB-2A2C-4E5A-BD72-53DF5E233CA8}"/>
    <cellStyle name="40% - Énfasis4 14 2 4 3" xfId="30319" xr:uid="{842B9A2E-ECE6-47D9-B99F-9D8697904CAB}"/>
    <cellStyle name="40% - Énfasis4 14 2 5" xfId="30320" xr:uid="{88BB1F2E-93F1-4503-9EFE-682E6329D7C2}"/>
    <cellStyle name="40% - Énfasis4 14 2 5 2" xfId="30321" xr:uid="{3811DE0C-C974-4808-A5B2-87296D9EAE13}"/>
    <cellStyle name="40% - Énfasis4 14 2 6" xfId="30322" xr:uid="{258A1F34-2BDD-4739-A899-31382EC058E3}"/>
    <cellStyle name="40% - Énfasis4 14 3" xfId="30323" xr:uid="{9E34C616-6D1B-4B8D-AA77-292586D0FD3A}"/>
    <cellStyle name="40% - Énfasis4 14 3 2" xfId="30324" xr:uid="{00DCC537-BBC7-4543-933F-E07518E796AC}"/>
    <cellStyle name="40% - Énfasis4 14 3 2 2" xfId="30325" xr:uid="{28BF5F14-CB44-4936-B360-8840F336365E}"/>
    <cellStyle name="40% - Énfasis4 14 3 2 2 2" xfId="30326" xr:uid="{7AD28B7A-53C9-4750-B79C-023B7EE7DD24}"/>
    <cellStyle name="40% - Énfasis4 14 3 2 2 2 2" xfId="30327" xr:uid="{AE9BE235-9A32-413F-8E2A-ED128A47811C}"/>
    <cellStyle name="40% - Énfasis4 14 3 2 2 3" xfId="30328" xr:uid="{23EE2A05-1416-4586-A69E-F0CC8804DC84}"/>
    <cellStyle name="40% - Énfasis4 14 3 2 3" xfId="30329" xr:uid="{B12FC953-AF98-44DF-8377-0C87819D5B67}"/>
    <cellStyle name="40% - Énfasis4 14 3 2 3 2" xfId="30330" xr:uid="{9C74CB52-D8F7-48C2-B49C-DC844C3399AD}"/>
    <cellStyle name="40% - Énfasis4 14 3 2 4" xfId="30331" xr:uid="{99F5BFE6-F57F-40C6-8221-B8E6BA5B32A0}"/>
    <cellStyle name="40% - Énfasis4 14 3 3" xfId="30332" xr:uid="{1E7D11C7-49C8-4743-937A-8457405F7792}"/>
    <cellStyle name="40% - Énfasis4 14 3 3 2" xfId="30333" xr:uid="{D382148F-5989-4126-BAD2-CD6C2CECAC4E}"/>
    <cellStyle name="40% - Énfasis4 14 3 3 2 2" xfId="30334" xr:uid="{529511A5-FD44-4C9D-B8C4-33A7ABC26DA5}"/>
    <cellStyle name="40% - Énfasis4 14 3 3 3" xfId="30335" xr:uid="{9B17B7FB-B466-43E4-B609-6BFA551B0126}"/>
    <cellStyle name="40% - Énfasis4 14 3 4" xfId="30336" xr:uid="{B3BE1B6F-B7FA-44E6-84FA-AE1CDB86D1FA}"/>
    <cellStyle name="40% - Énfasis4 14 3 4 2" xfId="30337" xr:uid="{5D94DD82-9C25-4398-A83C-8138A2FE21DA}"/>
    <cellStyle name="40% - Énfasis4 14 3 5" xfId="30338" xr:uid="{B33D774A-01B0-4F21-9C0F-2DE8CD305B16}"/>
    <cellStyle name="40% - Énfasis4 14 4" xfId="30339" xr:uid="{D594DD3B-5968-4D48-9B84-2A3F11B417F6}"/>
    <cellStyle name="40% - Énfasis4 14 4 2" xfId="30340" xr:uid="{5491311D-6752-4734-A01D-B776CE415AC6}"/>
    <cellStyle name="40% - Énfasis4 14 4 2 2" xfId="30341" xr:uid="{A037CD04-CE96-4AC1-97E9-173BB692665A}"/>
    <cellStyle name="40% - Énfasis4 14 4 2 2 2" xfId="30342" xr:uid="{2C9F81E2-CDD6-4CEC-93C5-2F91A5C9DD04}"/>
    <cellStyle name="40% - Énfasis4 14 4 2 3" xfId="30343" xr:uid="{C0C4D04E-E8F9-4B98-9A75-369FF42F16F1}"/>
    <cellStyle name="40% - Énfasis4 14 4 3" xfId="30344" xr:uid="{2DC074DC-FF53-4789-BF97-F3AD9E3F8918}"/>
    <cellStyle name="40% - Énfasis4 14 4 3 2" xfId="30345" xr:uid="{C929B9C4-F68E-4EC8-9E39-23BD764875E6}"/>
    <cellStyle name="40% - Énfasis4 14 4 4" xfId="30346" xr:uid="{AF86EBE1-5A0F-4D0E-8624-C6CE6191F32A}"/>
    <cellStyle name="40% - Énfasis4 14 5" xfId="30347" xr:uid="{A4D1BAC4-32C2-47C5-8ED9-300BBCF9477C}"/>
    <cellStyle name="40% - Énfasis4 14 5 2" xfId="30348" xr:uid="{8A135884-5C5F-4A41-8B77-5C4BC495128D}"/>
    <cellStyle name="40% - Énfasis4 14 5 2 2" xfId="30349" xr:uid="{504B5124-05D7-45E3-9648-5E8A4345AC13}"/>
    <cellStyle name="40% - Énfasis4 14 5 3" xfId="30350" xr:uid="{174DEBB7-CAFC-407C-9249-5362B0DD42D9}"/>
    <cellStyle name="40% - Énfasis4 14 6" xfId="30351" xr:uid="{352A7F7E-02F7-4C24-A31C-F81D971C0E82}"/>
    <cellStyle name="40% - Énfasis4 14 6 2" xfId="30352" xr:uid="{0DC429F1-9AB5-4B44-AB96-C23B7A53E2CB}"/>
    <cellStyle name="40% - Énfasis4 14 7" xfId="30353" xr:uid="{22515E4F-DC17-4D1D-B678-AC2CC73E1FAC}"/>
    <cellStyle name="40% - Énfasis4 15" xfId="30354" xr:uid="{AE86626D-8C24-4EF2-B688-9274015E922D}"/>
    <cellStyle name="40% - Énfasis4 15 2" xfId="30355" xr:uid="{B41094D4-08DA-4C14-9889-E0D10B12BA2F}"/>
    <cellStyle name="40% - Énfasis4 15 2 2" xfId="30356" xr:uid="{1B6890A9-E53A-4A79-A541-D56C8282882E}"/>
    <cellStyle name="40% - Énfasis4 15 2 2 2" xfId="30357" xr:uid="{D7B236BB-C1C3-4EAF-8823-F23B0050DFE8}"/>
    <cellStyle name="40% - Énfasis4 15 2 2 2 2" xfId="30358" xr:uid="{C5D1CD2A-957C-4FD3-9B7F-84CC421AA001}"/>
    <cellStyle name="40% - Énfasis4 15 2 2 2 2 2" xfId="30359" xr:uid="{B8DC7F54-5BF8-433B-9487-BC244578D8AA}"/>
    <cellStyle name="40% - Énfasis4 15 2 2 2 2 2 2" xfId="30360" xr:uid="{D6C6963B-9718-414D-90DD-F05015DA79B7}"/>
    <cellStyle name="40% - Énfasis4 15 2 2 2 2 3" xfId="30361" xr:uid="{B4D76B9E-DA57-493D-BA61-B54C5C312EF3}"/>
    <cellStyle name="40% - Énfasis4 15 2 2 2 3" xfId="30362" xr:uid="{25ACF024-CBFC-403B-A34C-005497C14DA0}"/>
    <cellStyle name="40% - Énfasis4 15 2 2 2 3 2" xfId="30363" xr:uid="{B822A7B5-D364-410C-8AEA-88C8A59D09BB}"/>
    <cellStyle name="40% - Énfasis4 15 2 2 2 4" xfId="30364" xr:uid="{77D53435-51F6-4389-83D9-B5DB56A3846A}"/>
    <cellStyle name="40% - Énfasis4 15 2 2 3" xfId="30365" xr:uid="{4120F8E7-AD54-4577-9903-D981A343D417}"/>
    <cellStyle name="40% - Énfasis4 15 2 2 3 2" xfId="30366" xr:uid="{F20DEFBA-A6C1-4B63-90FF-6F9EE3F10039}"/>
    <cellStyle name="40% - Énfasis4 15 2 2 3 2 2" xfId="30367" xr:uid="{21BCEAF4-D55B-4BDF-BFA2-3A849483D67E}"/>
    <cellStyle name="40% - Énfasis4 15 2 2 3 3" xfId="30368" xr:uid="{40D65C13-4976-499A-9D2E-DA3B66D22B25}"/>
    <cellStyle name="40% - Énfasis4 15 2 2 4" xfId="30369" xr:uid="{96AB8EC3-C216-4DBE-A8B2-BE760734403D}"/>
    <cellStyle name="40% - Énfasis4 15 2 2 4 2" xfId="30370" xr:uid="{CEFA6716-0598-4EB4-B3F1-BE4C5FFAD90B}"/>
    <cellStyle name="40% - Énfasis4 15 2 2 5" xfId="30371" xr:uid="{0B2A593A-F942-475A-B4F3-CCFFF9B00BA8}"/>
    <cellStyle name="40% - Énfasis4 15 2 3" xfId="30372" xr:uid="{A1D9389C-AB99-45AC-A0B0-6B2E823E97AC}"/>
    <cellStyle name="40% - Énfasis4 15 2 3 2" xfId="30373" xr:uid="{92F975C9-B21F-4151-8680-8EF002B9FFFD}"/>
    <cellStyle name="40% - Énfasis4 15 2 3 2 2" xfId="30374" xr:uid="{1091B738-67BD-4741-B2EE-98E491A8FA2E}"/>
    <cellStyle name="40% - Énfasis4 15 2 3 2 2 2" xfId="30375" xr:uid="{C7837340-8981-40AB-B8AB-35710F13F7A7}"/>
    <cellStyle name="40% - Énfasis4 15 2 3 2 3" xfId="30376" xr:uid="{94ED8E78-B55B-4085-804D-69F526532DFE}"/>
    <cellStyle name="40% - Énfasis4 15 2 3 3" xfId="30377" xr:uid="{D43C1337-748E-4DD1-A7A4-7DA2A880A9C3}"/>
    <cellStyle name="40% - Énfasis4 15 2 3 3 2" xfId="30378" xr:uid="{C9A09C2A-0885-41CB-B8D1-BBFB63D68588}"/>
    <cellStyle name="40% - Énfasis4 15 2 3 4" xfId="30379" xr:uid="{EA6E28AF-5A33-4C35-956E-947C71D7BEC0}"/>
    <cellStyle name="40% - Énfasis4 15 2 4" xfId="30380" xr:uid="{E4D7561E-E734-4016-B99F-B853C9ED71DF}"/>
    <cellStyle name="40% - Énfasis4 15 2 4 2" xfId="30381" xr:uid="{7F21F1AE-98CF-42E6-8F3F-872E52727C51}"/>
    <cellStyle name="40% - Énfasis4 15 2 4 2 2" xfId="30382" xr:uid="{FAC26086-8481-456A-A175-E48C49B3980B}"/>
    <cellStyle name="40% - Énfasis4 15 2 4 3" xfId="30383" xr:uid="{9D12AD10-F46C-43E2-9C8E-A51794E1354B}"/>
    <cellStyle name="40% - Énfasis4 15 2 5" xfId="30384" xr:uid="{BB495944-98D2-4140-ABC0-5D9EEB59F021}"/>
    <cellStyle name="40% - Énfasis4 15 2 5 2" xfId="30385" xr:uid="{D1F0C900-35A7-4F28-8BEB-B64B86923844}"/>
    <cellStyle name="40% - Énfasis4 15 2 6" xfId="30386" xr:uid="{729F7238-A8A3-46E5-A9B1-1C2136EDE105}"/>
    <cellStyle name="40% - Énfasis4 15 3" xfId="30387" xr:uid="{52021E54-EC2D-4F76-9167-DA9513C2EB7E}"/>
    <cellStyle name="40% - Énfasis4 15 3 2" xfId="30388" xr:uid="{4CE71A99-E867-4320-B3E9-3DEB1E282187}"/>
    <cellStyle name="40% - Énfasis4 15 3 2 2" xfId="30389" xr:uid="{D71D15FB-8460-44EB-8EA5-1A8097B96F04}"/>
    <cellStyle name="40% - Énfasis4 15 3 2 2 2" xfId="30390" xr:uid="{6ADC7674-1463-429D-BE23-D27C6B9AEB86}"/>
    <cellStyle name="40% - Énfasis4 15 3 2 2 2 2" xfId="30391" xr:uid="{7042BF61-9A16-4113-ADE7-C102064F0BBE}"/>
    <cellStyle name="40% - Énfasis4 15 3 2 2 3" xfId="30392" xr:uid="{9B03169F-1A88-4DD1-A42F-85CB7E14850B}"/>
    <cellStyle name="40% - Énfasis4 15 3 2 3" xfId="30393" xr:uid="{F536F3E9-4008-48B0-A30D-296DCA618658}"/>
    <cellStyle name="40% - Énfasis4 15 3 2 3 2" xfId="30394" xr:uid="{606619EB-7BD3-404E-AD2C-990D4930E2E3}"/>
    <cellStyle name="40% - Énfasis4 15 3 2 4" xfId="30395" xr:uid="{86A83146-E1C5-43A3-A373-AC441B7118DB}"/>
    <cellStyle name="40% - Énfasis4 15 3 3" xfId="30396" xr:uid="{FBB231D1-534A-47A0-85F4-2DADF964473F}"/>
    <cellStyle name="40% - Énfasis4 15 3 3 2" xfId="30397" xr:uid="{79735020-21F4-46D6-853C-2F631E04A3AB}"/>
    <cellStyle name="40% - Énfasis4 15 3 3 2 2" xfId="30398" xr:uid="{C48DE148-384E-4967-8F2E-B39E0B8EE862}"/>
    <cellStyle name="40% - Énfasis4 15 3 3 3" xfId="30399" xr:uid="{B78EB4FE-35BC-4D61-B9F5-656F0D6CE89D}"/>
    <cellStyle name="40% - Énfasis4 15 3 4" xfId="30400" xr:uid="{ED420879-0503-4050-B8E4-8C6C95462CFD}"/>
    <cellStyle name="40% - Énfasis4 15 3 4 2" xfId="30401" xr:uid="{35F0FAB4-0356-4032-9712-9B3B23CE62D7}"/>
    <cellStyle name="40% - Énfasis4 15 3 5" xfId="30402" xr:uid="{B246E502-C372-4486-9E3D-735EFBB3B884}"/>
    <cellStyle name="40% - Énfasis4 15 4" xfId="30403" xr:uid="{6ED360D0-1119-447E-87C3-6050BF03FEEC}"/>
    <cellStyle name="40% - Énfasis4 15 4 2" xfId="30404" xr:uid="{8CCD01F9-DD05-4F5B-82AC-1901E25F593D}"/>
    <cellStyle name="40% - Énfasis4 15 4 2 2" xfId="30405" xr:uid="{7EB8559A-7128-4634-A9FA-0C9E504620F4}"/>
    <cellStyle name="40% - Énfasis4 15 4 2 2 2" xfId="30406" xr:uid="{376063E7-F524-44EA-9ECB-5C959455C629}"/>
    <cellStyle name="40% - Énfasis4 15 4 2 3" xfId="30407" xr:uid="{E0E89DCD-A13E-42C9-8086-8A537642C255}"/>
    <cellStyle name="40% - Énfasis4 15 4 3" xfId="30408" xr:uid="{7C4CB3A3-A27E-45E4-A840-2617E31EF31A}"/>
    <cellStyle name="40% - Énfasis4 15 4 3 2" xfId="30409" xr:uid="{0752435C-00EA-4CAF-97EC-AFF753BDC10B}"/>
    <cellStyle name="40% - Énfasis4 15 4 4" xfId="30410" xr:uid="{1B7AC320-F157-49CB-8BEE-CDF321CFDEC1}"/>
    <cellStyle name="40% - Énfasis4 15 5" xfId="30411" xr:uid="{F703BB07-0561-45FA-8AB1-27478F663EAF}"/>
    <cellStyle name="40% - Énfasis4 15 5 2" xfId="30412" xr:uid="{8004B376-8E6A-42F8-BFA8-EB4306E36DB6}"/>
    <cellStyle name="40% - Énfasis4 15 5 2 2" xfId="30413" xr:uid="{B09DE534-1FA2-46B6-A214-5BE13C51CBF3}"/>
    <cellStyle name="40% - Énfasis4 15 5 3" xfId="30414" xr:uid="{578648B8-6D00-4DA3-BECA-A99ECAE51EDF}"/>
    <cellStyle name="40% - Énfasis4 15 6" xfId="30415" xr:uid="{6AA9F7FC-D532-4AD0-B76A-0A923A226021}"/>
    <cellStyle name="40% - Énfasis4 15 6 2" xfId="30416" xr:uid="{CF483D3E-951E-4843-A651-071209B9165E}"/>
    <cellStyle name="40% - Énfasis4 15 7" xfId="30417" xr:uid="{27BE5A9F-1BF4-472A-B7D7-A335F3F0B87A}"/>
    <cellStyle name="40% - Énfasis4 16" xfId="30418" xr:uid="{B166C581-2FB8-4B45-8A5E-5C7AB56C5ED5}"/>
    <cellStyle name="40% - Énfasis4 16 2" xfId="30419" xr:uid="{EF66AD95-C505-4DE6-8C25-E974C4D5EECB}"/>
    <cellStyle name="40% - Énfasis4 16 2 2" xfId="30420" xr:uid="{54C633D5-73CE-4238-935A-A9C5B44A02B0}"/>
    <cellStyle name="40% - Énfasis4 16 2 2 2" xfId="30421" xr:uid="{C9D9543C-7DDA-4AC1-AD9D-E6848CAB6E9E}"/>
    <cellStyle name="40% - Énfasis4 16 2 2 2 2" xfId="30422" xr:uid="{05EC8DBA-1F63-4E55-B10D-23E2D2FDDA55}"/>
    <cellStyle name="40% - Énfasis4 16 2 2 2 2 2" xfId="30423" xr:uid="{448E09BB-2756-4984-A7AC-C112B1A0E0EF}"/>
    <cellStyle name="40% - Énfasis4 16 2 2 2 2 2 2" xfId="30424" xr:uid="{D8482196-F8FE-41F7-B9BC-9A4643712B8A}"/>
    <cellStyle name="40% - Énfasis4 16 2 2 2 2 3" xfId="30425" xr:uid="{EA0822DB-DBC6-4952-A835-123167C60B10}"/>
    <cellStyle name="40% - Énfasis4 16 2 2 2 3" xfId="30426" xr:uid="{83384B12-489C-47C4-9D83-F4FAE050821A}"/>
    <cellStyle name="40% - Énfasis4 16 2 2 2 3 2" xfId="30427" xr:uid="{9AFFF1D6-C66B-409B-82CC-6FF62D05ED0F}"/>
    <cellStyle name="40% - Énfasis4 16 2 2 2 4" xfId="30428" xr:uid="{D32AE2AF-F788-4605-8E28-3537F73C521D}"/>
    <cellStyle name="40% - Énfasis4 16 2 2 3" xfId="30429" xr:uid="{F7753E5A-FF87-431F-A34B-8BB91901C5FE}"/>
    <cellStyle name="40% - Énfasis4 16 2 2 3 2" xfId="30430" xr:uid="{A5169071-49DE-4DB0-8F53-EC050098D23B}"/>
    <cellStyle name="40% - Énfasis4 16 2 2 3 2 2" xfId="30431" xr:uid="{0200E378-EDFA-4D74-9D91-AA1D2A255D42}"/>
    <cellStyle name="40% - Énfasis4 16 2 2 3 3" xfId="30432" xr:uid="{FAE35B0F-0448-4676-B0A7-4424A595052C}"/>
    <cellStyle name="40% - Énfasis4 16 2 2 4" xfId="30433" xr:uid="{AE87829A-E3E8-4567-8711-2C43F5C2AFCF}"/>
    <cellStyle name="40% - Énfasis4 16 2 2 4 2" xfId="30434" xr:uid="{3DF0A308-5A98-4F4A-972E-3AAA6A904839}"/>
    <cellStyle name="40% - Énfasis4 16 2 2 5" xfId="30435" xr:uid="{53994E16-A2F6-42A5-A3D3-26C1270DCE03}"/>
    <cellStyle name="40% - Énfasis4 16 2 3" xfId="30436" xr:uid="{BAA14680-E0CE-411B-8D38-8D2BEA653440}"/>
    <cellStyle name="40% - Énfasis4 16 2 3 2" xfId="30437" xr:uid="{FF659337-E155-47B9-AE08-B6CB31307D99}"/>
    <cellStyle name="40% - Énfasis4 16 2 3 2 2" xfId="30438" xr:uid="{FD5AFB45-2551-40E7-B2C1-D5780885F140}"/>
    <cellStyle name="40% - Énfasis4 16 2 3 2 2 2" xfId="30439" xr:uid="{534487B4-6144-4A79-BBF4-8B8207B5C508}"/>
    <cellStyle name="40% - Énfasis4 16 2 3 2 3" xfId="30440" xr:uid="{A771ACA6-E0F5-49E2-9966-2E8394991B71}"/>
    <cellStyle name="40% - Énfasis4 16 2 3 3" xfId="30441" xr:uid="{BBAA7842-CF65-4AFD-9A34-6CCCADF26BA8}"/>
    <cellStyle name="40% - Énfasis4 16 2 3 3 2" xfId="30442" xr:uid="{17FD407C-8E92-44F1-9CC1-BAD3B15900DB}"/>
    <cellStyle name="40% - Énfasis4 16 2 3 4" xfId="30443" xr:uid="{5AB3BFA7-DB55-4393-8DC9-BA546534EF6B}"/>
    <cellStyle name="40% - Énfasis4 16 2 4" xfId="30444" xr:uid="{AC9A427A-71F8-4DDC-92AC-EC110C5D6EDB}"/>
    <cellStyle name="40% - Énfasis4 16 2 4 2" xfId="30445" xr:uid="{D7B16BDE-42D8-47F2-BB7A-54E5DB23A245}"/>
    <cellStyle name="40% - Énfasis4 16 2 4 2 2" xfId="30446" xr:uid="{20ED8A72-457E-4FA6-97E1-9385E6602759}"/>
    <cellStyle name="40% - Énfasis4 16 2 4 3" xfId="30447" xr:uid="{12C922FA-19F0-4969-8E80-2394736746E6}"/>
    <cellStyle name="40% - Énfasis4 16 2 5" xfId="30448" xr:uid="{0AED7BD6-BDE0-4F45-BD1B-4CC2A969CD59}"/>
    <cellStyle name="40% - Énfasis4 16 2 5 2" xfId="30449" xr:uid="{08C97150-F3E3-44DB-80AE-EE603B6C194B}"/>
    <cellStyle name="40% - Énfasis4 16 2 6" xfId="30450" xr:uid="{B36EB7BD-B21F-475A-B090-40160C132880}"/>
    <cellStyle name="40% - Énfasis4 16 3" xfId="30451" xr:uid="{9FB6C831-0288-422B-833C-5D13FC0AC6F7}"/>
    <cellStyle name="40% - Énfasis4 16 3 2" xfId="30452" xr:uid="{8528EB2B-E16B-4309-8086-4C53443E862C}"/>
    <cellStyle name="40% - Énfasis4 16 3 2 2" xfId="30453" xr:uid="{FC0E7774-6AAE-4155-9F4D-6FA982A1739C}"/>
    <cellStyle name="40% - Énfasis4 16 3 2 2 2" xfId="30454" xr:uid="{02457334-461C-4416-960D-0B5770146035}"/>
    <cellStyle name="40% - Énfasis4 16 3 2 2 2 2" xfId="30455" xr:uid="{BCE6AE36-AA1A-432E-A555-A28A30AFD24E}"/>
    <cellStyle name="40% - Énfasis4 16 3 2 2 3" xfId="30456" xr:uid="{F235DBE2-FBA3-4CA7-B6C5-1EF7E7AD6BB0}"/>
    <cellStyle name="40% - Énfasis4 16 3 2 3" xfId="30457" xr:uid="{52D61499-DD42-443F-A762-AC4FA7BA92DB}"/>
    <cellStyle name="40% - Énfasis4 16 3 2 3 2" xfId="30458" xr:uid="{A18DD956-D846-4307-9484-0916D5FAB9CD}"/>
    <cellStyle name="40% - Énfasis4 16 3 2 4" xfId="30459" xr:uid="{417B5CA2-C864-4744-8385-C19D5D301A5F}"/>
    <cellStyle name="40% - Énfasis4 16 3 3" xfId="30460" xr:uid="{9079C270-AC10-41B0-96A3-82AC26116754}"/>
    <cellStyle name="40% - Énfasis4 16 3 3 2" xfId="30461" xr:uid="{65B4361D-5EA9-405F-806B-BCDC6487D70A}"/>
    <cellStyle name="40% - Énfasis4 16 3 3 2 2" xfId="30462" xr:uid="{4E6DFB13-4D89-4FD2-8B88-6377177FC3FF}"/>
    <cellStyle name="40% - Énfasis4 16 3 3 3" xfId="30463" xr:uid="{5EA1468F-7EFE-4313-BA37-6253E3D4D67F}"/>
    <cellStyle name="40% - Énfasis4 16 3 4" xfId="30464" xr:uid="{43BE109F-C125-4503-A4F6-D6D8BC73C750}"/>
    <cellStyle name="40% - Énfasis4 16 3 4 2" xfId="30465" xr:uid="{3BA19AA2-A9F1-4D36-9D81-7F9CFBD185D7}"/>
    <cellStyle name="40% - Énfasis4 16 3 5" xfId="30466" xr:uid="{70B23678-F5B0-41E8-90CE-0AD8F6A7326B}"/>
    <cellStyle name="40% - Énfasis4 16 4" xfId="30467" xr:uid="{FDCF336D-CA67-4591-93F6-B62C99DA6F26}"/>
    <cellStyle name="40% - Énfasis4 16 4 2" xfId="30468" xr:uid="{FF67C79E-85A9-4401-A89C-88B721F6BEBE}"/>
    <cellStyle name="40% - Énfasis4 16 4 2 2" xfId="30469" xr:uid="{BDC6A6CD-CF10-4737-A856-0BFF2A530F95}"/>
    <cellStyle name="40% - Énfasis4 16 4 2 2 2" xfId="30470" xr:uid="{255AF755-B014-446E-89A8-2CB6DE3E4DF9}"/>
    <cellStyle name="40% - Énfasis4 16 4 2 3" xfId="30471" xr:uid="{35D1184F-F70F-4977-8186-16782A320C85}"/>
    <cellStyle name="40% - Énfasis4 16 4 3" xfId="30472" xr:uid="{8009447C-21C3-419F-8201-36CFB2290C17}"/>
    <cellStyle name="40% - Énfasis4 16 4 3 2" xfId="30473" xr:uid="{4DFF9FD6-9842-41C9-9CB5-D1B085551C65}"/>
    <cellStyle name="40% - Énfasis4 16 4 4" xfId="30474" xr:uid="{B6765897-1794-4541-801A-49F694586784}"/>
    <cellStyle name="40% - Énfasis4 16 5" xfId="30475" xr:uid="{857E3276-85D1-475D-A8B2-99A88DDEB27C}"/>
    <cellStyle name="40% - Énfasis4 16 5 2" xfId="30476" xr:uid="{D6827E0C-F056-47DD-A750-F9EC1C3BCDAA}"/>
    <cellStyle name="40% - Énfasis4 16 5 2 2" xfId="30477" xr:uid="{562A730A-746B-4F54-8882-C928A25CC9CE}"/>
    <cellStyle name="40% - Énfasis4 16 5 3" xfId="30478" xr:uid="{20A6578C-41B3-4463-9A5E-D7B6AC8619D2}"/>
    <cellStyle name="40% - Énfasis4 16 6" xfId="30479" xr:uid="{CC1F5905-B46D-4FD8-B21A-D6BE9F96EA68}"/>
    <cellStyle name="40% - Énfasis4 16 6 2" xfId="30480" xr:uid="{FE6390E4-10CF-404E-BA9B-F76198C92ADE}"/>
    <cellStyle name="40% - Énfasis4 16 7" xfId="30481" xr:uid="{2EFAA52B-49DC-44C4-90ED-139F69877527}"/>
    <cellStyle name="40% - Énfasis4 17" xfId="30482" xr:uid="{E1473AC4-8D45-4E94-A8D4-3994AEAE6406}"/>
    <cellStyle name="40% - Énfasis4 17 2" xfId="30483" xr:uid="{FD018B7C-350A-4D12-95DF-9BF3341B551B}"/>
    <cellStyle name="40% - Énfasis4 17 2 2" xfId="30484" xr:uid="{85A0ADF6-44AA-4D24-AAFE-F4CC9EF0E98C}"/>
    <cellStyle name="40% - Énfasis4 17 2 2 2" xfId="30485" xr:uid="{7FC56640-EA63-4B52-A1C4-5F7A760CC224}"/>
    <cellStyle name="40% - Énfasis4 17 2 2 2 2" xfId="30486" xr:uid="{4345C0BD-952B-474A-A863-D3141149A3BC}"/>
    <cellStyle name="40% - Énfasis4 17 2 2 2 2 2" xfId="30487" xr:uid="{4211DEA4-3D2E-48AE-8DAE-0794149483CD}"/>
    <cellStyle name="40% - Énfasis4 17 2 2 2 2 2 2" xfId="30488" xr:uid="{83B62FC8-6104-4697-8B1E-74209FB7EB70}"/>
    <cellStyle name="40% - Énfasis4 17 2 2 2 2 3" xfId="30489" xr:uid="{5924FFA6-082C-41A5-A724-A7DA26AADD7B}"/>
    <cellStyle name="40% - Énfasis4 17 2 2 2 3" xfId="30490" xr:uid="{73FD5A3F-854D-40C1-AFF5-947883B2A919}"/>
    <cellStyle name="40% - Énfasis4 17 2 2 2 3 2" xfId="30491" xr:uid="{97A4C23F-10FF-459A-A745-92A826169C1F}"/>
    <cellStyle name="40% - Énfasis4 17 2 2 2 4" xfId="30492" xr:uid="{4F5586AE-7151-4E3C-9FB8-A77F5946CC1B}"/>
    <cellStyle name="40% - Énfasis4 17 2 2 3" xfId="30493" xr:uid="{E274E8B4-7CB1-47DE-86D7-8129B92C56BE}"/>
    <cellStyle name="40% - Énfasis4 17 2 2 3 2" xfId="30494" xr:uid="{B366834C-B899-41F7-9661-C75B782F10BA}"/>
    <cellStyle name="40% - Énfasis4 17 2 2 3 2 2" xfId="30495" xr:uid="{5FF93FAF-8778-4B24-AD6D-4EDE46213A19}"/>
    <cellStyle name="40% - Énfasis4 17 2 2 3 3" xfId="30496" xr:uid="{7730A5FF-A29B-4310-A5C0-8351031FAF54}"/>
    <cellStyle name="40% - Énfasis4 17 2 2 4" xfId="30497" xr:uid="{2B91DDD5-94C7-44C6-AEA1-AAF1EBE7E3A8}"/>
    <cellStyle name="40% - Énfasis4 17 2 2 4 2" xfId="30498" xr:uid="{D9A5DD33-FFD4-4598-8EAF-93D037FA66AA}"/>
    <cellStyle name="40% - Énfasis4 17 2 2 5" xfId="30499" xr:uid="{242B8424-CFBB-45A4-8C19-9AA76EF58180}"/>
    <cellStyle name="40% - Énfasis4 17 2 3" xfId="30500" xr:uid="{6A471EAD-450E-44B9-A6CC-B290B9D409CF}"/>
    <cellStyle name="40% - Énfasis4 17 2 3 2" xfId="30501" xr:uid="{1C9ED900-303C-4A69-ABA4-9D1D34DE9862}"/>
    <cellStyle name="40% - Énfasis4 17 2 3 2 2" xfId="30502" xr:uid="{DAAB3204-14D2-4ACA-81A0-EC92AD3FD690}"/>
    <cellStyle name="40% - Énfasis4 17 2 3 2 2 2" xfId="30503" xr:uid="{42F6604E-A98A-4690-8066-F6CC84EC0510}"/>
    <cellStyle name="40% - Énfasis4 17 2 3 2 3" xfId="30504" xr:uid="{52DCA4EC-29B8-4BD8-B490-AC39E9D7E9E6}"/>
    <cellStyle name="40% - Énfasis4 17 2 3 3" xfId="30505" xr:uid="{A06AB75C-FCCE-4E77-A1B1-4DF943CD45E5}"/>
    <cellStyle name="40% - Énfasis4 17 2 3 3 2" xfId="30506" xr:uid="{A354A34D-8CC5-471C-8EA0-205A585DC675}"/>
    <cellStyle name="40% - Énfasis4 17 2 3 4" xfId="30507" xr:uid="{35B31E4B-D439-4EC8-A75B-F0D065E83658}"/>
    <cellStyle name="40% - Énfasis4 17 2 4" xfId="30508" xr:uid="{0DD05B6D-450C-4871-8274-82C3AE948DF7}"/>
    <cellStyle name="40% - Énfasis4 17 2 4 2" xfId="30509" xr:uid="{31A0250A-C88C-4E08-B358-F637C6CD0F7D}"/>
    <cellStyle name="40% - Énfasis4 17 2 4 2 2" xfId="30510" xr:uid="{4F7CAF73-9D84-43FE-B20D-DA743B05D072}"/>
    <cellStyle name="40% - Énfasis4 17 2 4 3" xfId="30511" xr:uid="{BD8BD04F-BB40-42B2-8E7A-AC5EDCAAD4DB}"/>
    <cellStyle name="40% - Énfasis4 17 2 5" xfId="30512" xr:uid="{B3C18FF6-1244-4E23-A153-C8B0D581A1ED}"/>
    <cellStyle name="40% - Énfasis4 17 2 5 2" xfId="30513" xr:uid="{C1CB1DF0-580E-4CA9-8D12-E157EB0F3C76}"/>
    <cellStyle name="40% - Énfasis4 17 2 6" xfId="30514" xr:uid="{A21EDCA3-6A17-4633-B0DF-BDCC98E4B21B}"/>
    <cellStyle name="40% - Énfasis4 17 3" xfId="30515" xr:uid="{A2C0FA8F-5087-4F7A-A9A3-317783C2B092}"/>
    <cellStyle name="40% - Énfasis4 17 3 2" xfId="30516" xr:uid="{E4BE8B47-F2AE-4AC9-9D6B-8D2B31726D1D}"/>
    <cellStyle name="40% - Énfasis4 17 3 2 2" xfId="30517" xr:uid="{CD2C099C-6F27-4075-9843-979A013A00E1}"/>
    <cellStyle name="40% - Énfasis4 17 3 2 2 2" xfId="30518" xr:uid="{CE11B076-AA1C-4EDE-8488-C3569CA387AC}"/>
    <cellStyle name="40% - Énfasis4 17 3 2 2 2 2" xfId="30519" xr:uid="{03DE7AE5-5122-4CA0-8075-9D80ABB3FC10}"/>
    <cellStyle name="40% - Énfasis4 17 3 2 2 3" xfId="30520" xr:uid="{B08F40ED-0441-45D1-ACE5-62BC8E3BE8DB}"/>
    <cellStyle name="40% - Énfasis4 17 3 2 3" xfId="30521" xr:uid="{9174AF07-44D5-4E04-B756-9748CE921F1F}"/>
    <cellStyle name="40% - Énfasis4 17 3 2 3 2" xfId="30522" xr:uid="{66A466B0-B927-4DEE-B03D-249CCCA89CB3}"/>
    <cellStyle name="40% - Énfasis4 17 3 2 4" xfId="30523" xr:uid="{CB2F6F24-CC79-4514-87ED-F81CB892F617}"/>
    <cellStyle name="40% - Énfasis4 17 3 3" xfId="30524" xr:uid="{2B1A47E9-B548-41B7-AFA0-73225A5F2368}"/>
    <cellStyle name="40% - Énfasis4 17 3 3 2" xfId="30525" xr:uid="{EFF450C2-9166-42A3-BB25-C230E15A0987}"/>
    <cellStyle name="40% - Énfasis4 17 3 3 2 2" xfId="30526" xr:uid="{C6985FCA-0D16-4760-8A95-C309E2004A2D}"/>
    <cellStyle name="40% - Énfasis4 17 3 3 3" xfId="30527" xr:uid="{A4371C1A-0B7D-4A87-A389-6544B5900BE6}"/>
    <cellStyle name="40% - Énfasis4 17 3 4" xfId="30528" xr:uid="{F2C40C2C-7E30-4202-A128-9E0D3F87593D}"/>
    <cellStyle name="40% - Énfasis4 17 3 4 2" xfId="30529" xr:uid="{31F6DFF4-91C4-44F7-928F-9548248E7886}"/>
    <cellStyle name="40% - Énfasis4 17 3 5" xfId="30530" xr:uid="{36B1417E-F830-4424-9491-8A9136B1ED0D}"/>
    <cellStyle name="40% - Énfasis4 17 4" xfId="30531" xr:uid="{13CE4942-A499-4963-8B3C-013E8DB72742}"/>
    <cellStyle name="40% - Énfasis4 17 4 2" xfId="30532" xr:uid="{6B8CC886-0AB5-40CC-93C0-2A40B907DE2F}"/>
    <cellStyle name="40% - Énfasis4 17 4 2 2" xfId="30533" xr:uid="{84CFEC90-1BD3-4BE6-BDCB-CDD2DDD7D93C}"/>
    <cellStyle name="40% - Énfasis4 17 4 2 2 2" xfId="30534" xr:uid="{EB5FDA5F-7846-4846-A64A-9B95BC5D9C4F}"/>
    <cellStyle name="40% - Énfasis4 17 4 2 3" xfId="30535" xr:uid="{61841EC5-E93E-4361-88B9-DDFD00CB4A4D}"/>
    <cellStyle name="40% - Énfasis4 17 4 3" xfId="30536" xr:uid="{7B8ECD51-2EFC-4CE0-8124-2607B4AE0472}"/>
    <cellStyle name="40% - Énfasis4 17 4 3 2" xfId="30537" xr:uid="{45B1E308-694D-4CC4-99BC-CEED8CE7E873}"/>
    <cellStyle name="40% - Énfasis4 17 4 4" xfId="30538" xr:uid="{45E565D2-D7A7-4C44-A7F0-5CD366B7E21B}"/>
    <cellStyle name="40% - Énfasis4 17 5" xfId="30539" xr:uid="{BC893210-04F4-46DB-8607-FC8BEB21FD1A}"/>
    <cellStyle name="40% - Énfasis4 17 5 2" xfId="30540" xr:uid="{3026F08E-50F0-4676-B9F5-4A36387CD80F}"/>
    <cellStyle name="40% - Énfasis4 17 5 2 2" xfId="30541" xr:uid="{DE1C56B8-7972-4895-9CBB-851BA9B74312}"/>
    <cellStyle name="40% - Énfasis4 17 5 3" xfId="30542" xr:uid="{DBB84479-2C1A-470F-9234-5259816A1337}"/>
    <cellStyle name="40% - Énfasis4 17 6" xfId="30543" xr:uid="{D6D1EB07-5DE2-42A6-BC77-C7F538A04CB7}"/>
    <cellStyle name="40% - Énfasis4 17 6 2" xfId="30544" xr:uid="{FA8CCD0D-F450-4610-9670-AC1A4C4ACE8C}"/>
    <cellStyle name="40% - Énfasis4 17 7" xfId="30545" xr:uid="{4A62D27F-623A-4AC0-8CEF-F59DCEC65396}"/>
    <cellStyle name="40% - Énfasis4 18" xfId="30546" xr:uid="{D7C6D566-7835-4D0B-A693-35C3D8B8B896}"/>
    <cellStyle name="40% - Énfasis4 18 2" xfId="30547" xr:uid="{0FF98932-AA01-4246-BF8B-FE20EEDAF763}"/>
    <cellStyle name="40% - Énfasis4 18 2 2" xfId="30548" xr:uid="{915336E1-0605-4D4C-8591-720317891A37}"/>
    <cellStyle name="40% - Énfasis4 18 2 2 2" xfId="30549" xr:uid="{01A8E635-B0F3-413D-9031-405F39EE0DB5}"/>
    <cellStyle name="40% - Énfasis4 18 2 2 2 2" xfId="30550" xr:uid="{2B4144B4-CA67-4082-9ADC-344891929BEE}"/>
    <cellStyle name="40% - Énfasis4 18 2 2 2 2 2" xfId="30551" xr:uid="{1737D5FF-81CF-40B9-A0D2-B69DDC663FA3}"/>
    <cellStyle name="40% - Énfasis4 18 2 2 2 3" xfId="30552" xr:uid="{76647CCC-296A-486D-95D1-2EBD87D64355}"/>
    <cellStyle name="40% - Énfasis4 18 2 2 3" xfId="30553" xr:uid="{66193815-B73F-4283-BCE8-2C2505B9EDF2}"/>
    <cellStyle name="40% - Énfasis4 18 2 2 3 2" xfId="30554" xr:uid="{F6019302-A982-412F-880D-78E7C40B5C2D}"/>
    <cellStyle name="40% - Énfasis4 18 2 2 4" xfId="30555" xr:uid="{E124D140-A231-4973-A7FB-69F3ED865A2B}"/>
    <cellStyle name="40% - Énfasis4 18 2 3" xfId="30556" xr:uid="{42B3A41F-8D6B-4319-850A-9628FFD4439C}"/>
    <cellStyle name="40% - Énfasis4 18 2 3 2" xfId="30557" xr:uid="{D3FFE3D8-6522-4A91-A66C-73A26EA88E0B}"/>
    <cellStyle name="40% - Énfasis4 18 2 3 2 2" xfId="30558" xr:uid="{946809C8-D192-4154-B1D9-A01744AD045E}"/>
    <cellStyle name="40% - Énfasis4 18 2 3 3" xfId="30559" xr:uid="{CCE60788-A3DE-48B2-A932-01F15A14180C}"/>
    <cellStyle name="40% - Énfasis4 18 2 4" xfId="30560" xr:uid="{35948D6D-0414-483B-8778-AE3BFA938078}"/>
    <cellStyle name="40% - Énfasis4 18 2 4 2" xfId="30561" xr:uid="{C13DF83A-981A-4EFA-9F8F-06DECE790044}"/>
    <cellStyle name="40% - Énfasis4 18 2 5" xfId="30562" xr:uid="{0FBF2A6F-AE45-43E4-8303-D37C0D38F8A9}"/>
    <cellStyle name="40% - Énfasis4 18 3" xfId="30563" xr:uid="{5F83406A-FCF0-4A47-BFFA-07925F7BFC06}"/>
    <cellStyle name="40% - Énfasis4 18 3 2" xfId="30564" xr:uid="{FAE59419-8C17-4B4D-9AE5-0168D20A26EB}"/>
    <cellStyle name="40% - Énfasis4 18 3 2 2" xfId="30565" xr:uid="{AFBEA242-E2DD-4DBE-BFBD-EF4C2C2C615F}"/>
    <cellStyle name="40% - Énfasis4 18 3 2 2 2" xfId="30566" xr:uid="{DCEDD405-C923-49D9-981B-A7262EF334E0}"/>
    <cellStyle name="40% - Énfasis4 18 3 2 3" xfId="30567" xr:uid="{AA8280D5-1C09-4A62-99EB-B1BCA70E1764}"/>
    <cellStyle name="40% - Énfasis4 18 3 3" xfId="30568" xr:uid="{58014FCC-CA32-48B8-B6C7-534BB251D830}"/>
    <cellStyle name="40% - Énfasis4 18 3 3 2" xfId="30569" xr:uid="{FF451DAD-E5F4-4D5C-BA47-58E26AF5F278}"/>
    <cellStyle name="40% - Énfasis4 18 3 4" xfId="30570" xr:uid="{94D07637-98D7-4FF9-B5BB-5D22E60A2E7A}"/>
    <cellStyle name="40% - Énfasis4 18 4" xfId="30571" xr:uid="{5A0125A9-D075-4000-B7E0-B40FBD3F6AC4}"/>
    <cellStyle name="40% - Énfasis4 18 4 2" xfId="30572" xr:uid="{B64C4DD9-0558-4289-896B-C53E2B2FC1F1}"/>
    <cellStyle name="40% - Énfasis4 18 4 2 2" xfId="30573" xr:uid="{6128274D-7559-47B4-9110-CB3FC2443622}"/>
    <cellStyle name="40% - Énfasis4 18 4 3" xfId="30574" xr:uid="{51593088-3220-46CF-B333-5B35BC588C7F}"/>
    <cellStyle name="40% - Énfasis4 18 5" xfId="30575" xr:uid="{C6651B1D-7D68-4C19-BD9D-A7C0E03F9924}"/>
    <cellStyle name="40% - Énfasis4 18 5 2" xfId="30576" xr:uid="{3046D51A-8509-4F70-9750-66A74C0786F0}"/>
    <cellStyle name="40% - Énfasis4 18 6" xfId="30577" xr:uid="{FA1764EC-C1C6-4D92-88D3-7B478177B70C}"/>
    <cellStyle name="40% - Énfasis4 19" xfId="30578" xr:uid="{8FF7057B-89F4-43F8-A654-23CFE9C161AF}"/>
    <cellStyle name="40% - Énfasis4 19 2" xfId="30579" xr:uid="{56298DE9-EE4B-4F8F-84D5-C09C43BBD765}"/>
    <cellStyle name="40% - Énfasis4 19 2 2" xfId="30580" xr:uid="{2D783DB6-3A91-412F-8281-2021D8A9680C}"/>
    <cellStyle name="40% - Énfasis4 19 2 2 2" xfId="30581" xr:uid="{D7298672-A206-4005-B700-B8DF7B48B9E6}"/>
    <cellStyle name="40% - Énfasis4 19 2 2 2 2" xfId="30582" xr:uid="{E7E1787B-3296-4D04-BD3F-8BD5281C2F98}"/>
    <cellStyle name="40% - Énfasis4 19 2 2 3" xfId="30583" xr:uid="{0FA2DCBA-275C-4D40-8CEF-B51E96C5EDD1}"/>
    <cellStyle name="40% - Énfasis4 19 2 3" xfId="30584" xr:uid="{4C260BEC-0867-4CF8-B7C0-01CAFBB9DEF6}"/>
    <cellStyle name="40% - Énfasis4 19 2 3 2" xfId="30585" xr:uid="{7554CC04-AC4F-423D-9062-68F6F50DE481}"/>
    <cellStyle name="40% - Énfasis4 19 2 4" xfId="30586" xr:uid="{0BD88407-7C8F-4BD3-8DBB-69FD58AB7F66}"/>
    <cellStyle name="40% - Énfasis4 19 3" xfId="30587" xr:uid="{6D58C3CB-958D-4E9F-9627-3C2030E89B99}"/>
    <cellStyle name="40% - Énfasis4 19 3 2" xfId="30588" xr:uid="{B428C186-C12B-4C9A-834E-8231B026C024}"/>
    <cellStyle name="40% - Énfasis4 19 3 2 2" xfId="30589" xr:uid="{C2E8A886-6BB3-4D37-ABC3-491D0B23C539}"/>
    <cellStyle name="40% - Énfasis4 19 3 3" xfId="30590" xr:uid="{560FC240-8180-4F04-BA40-935E0A069709}"/>
    <cellStyle name="40% - Énfasis4 19 4" xfId="30591" xr:uid="{A973A4D3-279C-4BFF-B538-32BCFD9DDFA3}"/>
    <cellStyle name="40% - Énfasis4 19 4 2" xfId="30592" xr:uid="{6554ABD7-06C5-4D09-B8AD-B66AAE491F5D}"/>
    <cellStyle name="40% - Énfasis4 19 5" xfId="30593" xr:uid="{244D4EF1-141B-475D-900F-79E29D1117A3}"/>
    <cellStyle name="40% - Énfasis4 2" xfId="24" xr:uid="{A17EF649-AEA6-46BA-9EE7-28B028626F6D}"/>
    <cellStyle name="40% - Énfasis4 2 10" xfId="30595" xr:uid="{EF048E4A-B4DB-463B-8173-307834D18449}"/>
    <cellStyle name="40% - Énfasis4 2 10 2" xfId="30596" xr:uid="{76024334-83E8-429D-90D5-B57DA9F78377}"/>
    <cellStyle name="40% - Énfasis4 2 10 2 2" xfId="30597" xr:uid="{83136FA2-1922-4469-B15D-9B03FC91644C}"/>
    <cellStyle name="40% - Énfasis4 2 10 2 2 2" xfId="30598" xr:uid="{30C4A8F0-794B-4EFA-9E9D-BF9F7D4B7FC3}"/>
    <cellStyle name="40% - Énfasis4 2 10 2 2 2 2" xfId="30599" xr:uid="{3BFF309E-391F-45EA-BAF4-12FCA2D4FEAB}"/>
    <cellStyle name="40% - Énfasis4 2 10 2 2 2 2 2" xfId="30600" xr:uid="{68626703-2D7A-4552-AF28-4F7FE1BC4261}"/>
    <cellStyle name="40% - Énfasis4 2 10 2 2 2 2 2 2" xfId="30601" xr:uid="{275A7117-C7AE-467C-B53E-5126BA17C4CC}"/>
    <cellStyle name="40% - Énfasis4 2 10 2 2 2 2 3" xfId="30602" xr:uid="{24007311-8B3E-40AB-9B19-A493BD2D62B6}"/>
    <cellStyle name="40% - Énfasis4 2 10 2 2 2 3" xfId="30603" xr:uid="{42D56203-B26F-4D2A-8EC4-A93B996D65E1}"/>
    <cellStyle name="40% - Énfasis4 2 10 2 2 2 3 2" xfId="30604" xr:uid="{5BCD410C-6C72-4726-9B51-23C5F8EA8403}"/>
    <cellStyle name="40% - Énfasis4 2 10 2 2 2 4" xfId="30605" xr:uid="{6D34701E-511D-4028-A4DD-D3EC7C58C82F}"/>
    <cellStyle name="40% - Énfasis4 2 10 2 2 3" xfId="30606" xr:uid="{CB7A12CD-4CDF-43E5-9903-EE4F6A59D805}"/>
    <cellStyle name="40% - Énfasis4 2 10 2 2 3 2" xfId="30607" xr:uid="{D5F5C2F0-BF5A-4350-8046-45FE2BC6BA9A}"/>
    <cellStyle name="40% - Énfasis4 2 10 2 2 3 2 2" xfId="30608" xr:uid="{D75B79DA-0529-4FA8-BDAF-F3AC3D9757A2}"/>
    <cellStyle name="40% - Énfasis4 2 10 2 2 3 3" xfId="30609" xr:uid="{78E31411-C115-43B0-B293-6398BC66A97D}"/>
    <cellStyle name="40% - Énfasis4 2 10 2 2 4" xfId="30610" xr:uid="{57FBC1BB-5A25-4B53-9E6E-2A6853DCDB96}"/>
    <cellStyle name="40% - Énfasis4 2 10 2 2 4 2" xfId="30611" xr:uid="{909DD662-AAD3-42E1-BE6F-CB73664CEE53}"/>
    <cellStyle name="40% - Énfasis4 2 10 2 2 5" xfId="30612" xr:uid="{B3085A4D-5412-4666-A4E7-6D224F5A2D69}"/>
    <cellStyle name="40% - Énfasis4 2 10 2 3" xfId="30613" xr:uid="{BDBA8F1F-6E19-4347-9CC6-E1B8027E425D}"/>
    <cellStyle name="40% - Énfasis4 2 10 2 3 2" xfId="30614" xr:uid="{2EFC4368-1E3A-4AD8-A782-F30462817E88}"/>
    <cellStyle name="40% - Énfasis4 2 10 2 3 2 2" xfId="30615" xr:uid="{0E5C6C95-B41F-4951-985B-B2243822B50F}"/>
    <cellStyle name="40% - Énfasis4 2 10 2 3 2 2 2" xfId="30616" xr:uid="{19412F84-7BB2-498F-A14A-347E6171F64F}"/>
    <cellStyle name="40% - Énfasis4 2 10 2 3 2 3" xfId="30617" xr:uid="{6C6B983C-B2DC-432D-8BDA-3A6126B2D8E9}"/>
    <cellStyle name="40% - Énfasis4 2 10 2 3 3" xfId="30618" xr:uid="{3BB2D624-2305-4D3A-ABAA-1C8BF3F4B359}"/>
    <cellStyle name="40% - Énfasis4 2 10 2 3 3 2" xfId="30619" xr:uid="{D22E40C9-A062-41C2-8213-AC90136C388B}"/>
    <cellStyle name="40% - Énfasis4 2 10 2 3 4" xfId="30620" xr:uid="{55BC4646-6278-41BE-A3B8-1ECE44F863D8}"/>
    <cellStyle name="40% - Énfasis4 2 10 2 4" xfId="30621" xr:uid="{1F0A16B8-2B79-4888-9ADF-D7CF2941CC58}"/>
    <cellStyle name="40% - Énfasis4 2 10 2 4 2" xfId="30622" xr:uid="{997A365B-9654-457B-9A26-8F727D8C7BD6}"/>
    <cellStyle name="40% - Énfasis4 2 10 2 4 2 2" xfId="30623" xr:uid="{189E701B-6C2A-4995-B53B-A951EA07F195}"/>
    <cellStyle name="40% - Énfasis4 2 10 2 4 3" xfId="30624" xr:uid="{DB677A18-0DD3-48E2-9B04-D5D42398DAD8}"/>
    <cellStyle name="40% - Énfasis4 2 10 2 5" xfId="30625" xr:uid="{B375FFF0-56F0-497C-AA40-1C6424A3F70A}"/>
    <cellStyle name="40% - Énfasis4 2 10 2 5 2" xfId="30626" xr:uid="{CDEB5F8B-EE26-41A7-95D9-C4F0ECF3A2DC}"/>
    <cellStyle name="40% - Énfasis4 2 10 2 6" xfId="30627" xr:uid="{CC118B3B-9D8F-41DE-878C-959F538FA771}"/>
    <cellStyle name="40% - Énfasis4 2 10 3" xfId="30628" xr:uid="{7041CB02-55FE-4ED7-BDB0-C715B97E53AE}"/>
    <cellStyle name="40% - Énfasis4 2 10 3 2" xfId="30629" xr:uid="{495DAE14-5028-4BCA-9828-AE03E1C3FADB}"/>
    <cellStyle name="40% - Énfasis4 2 10 3 2 2" xfId="30630" xr:uid="{875959F3-9BE3-4A22-AEA5-36B52E0C1118}"/>
    <cellStyle name="40% - Énfasis4 2 10 3 2 2 2" xfId="30631" xr:uid="{F5D483A3-F432-4251-81DD-5BC462CB3F71}"/>
    <cellStyle name="40% - Énfasis4 2 10 3 2 2 2 2" xfId="30632" xr:uid="{4F956E71-DD21-427A-B51F-4E061769989F}"/>
    <cellStyle name="40% - Énfasis4 2 10 3 2 2 3" xfId="30633" xr:uid="{CBC88245-7DBD-416E-86D9-2ACBD13D07F4}"/>
    <cellStyle name="40% - Énfasis4 2 10 3 2 3" xfId="30634" xr:uid="{9EAD0572-C764-4945-A7DC-1590BE7D528A}"/>
    <cellStyle name="40% - Énfasis4 2 10 3 2 3 2" xfId="30635" xr:uid="{7DA022C1-6C4B-416E-9E63-85EF21D38779}"/>
    <cellStyle name="40% - Énfasis4 2 10 3 2 4" xfId="30636" xr:uid="{AB473693-7A83-4E2A-B6D0-578D91E7A1B7}"/>
    <cellStyle name="40% - Énfasis4 2 10 3 3" xfId="30637" xr:uid="{C84C2E72-4052-490C-B0A5-01E2A826B70D}"/>
    <cellStyle name="40% - Énfasis4 2 10 3 3 2" xfId="30638" xr:uid="{04454125-7710-4AE1-A29A-0224410AB728}"/>
    <cellStyle name="40% - Énfasis4 2 10 3 3 2 2" xfId="30639" xr:uid="{2A8A9A91-B224-417A-B255-CDAD30D6031D}"/>
    <cellStyle name="40% - Énfasis4 2 10 3 3 3" xfId="30640" xr:uid="{4B45DD60-1A7E-4C1F-A906-C0678D6E7790}"/>
    <cellStyle name="40% - Énfasis4 2 10 3 4" xfId="30641" xr:uid="{BEC0191D-8C68-47C1-80EF-97F0E0ECF53F}"/>
    <cellStyle name="40% - Énfasis4 2 10 3 4 2" xfId="30642" xr:uid="{AC491B25-A72C-485C-81CF-575A510E22C1}"/>
    <cellStyle name="40% - Énfasis4 2 10 3 5" xfId="30643" xr:uid="{34CF3EEE-C932-436B-A4DA-9ECB19E93D44}"/>
    <cellStyle name="40% - Énfasis4 2 10 4" xfId="30644" xr:uid="{5ABFC50F-9C9F-43E4-BC43-F45494416FD2}"/>
    <cellStyle name="40% - Énfasis4 2 10 4 2" xfId="30645" xr:uid="{A65B743F-B085-42F3-A936-322C6153E99D}"/>
    <cellStyle name="40% - Énfasis4 2 10 4 2 2" xfId="30646" xr:uid="{2CF582A5-0710-428A-8E6E-06B86E2E1569}"/>
    <cellStyle name="40% - Énfasis4 2 10 4 2 2 2" xfId="30647" xr:uid="{D52FC884-8FE8-4DD2-8DDA-2B898BDBF7C1}"/>
    <cellStyle name="40% - Énfasis4 2 10 4 2 3" xfId="30648" xr:uid="{BBF79CBC-7D6A-48EC-80A7-3513E22CB654}"/>
    <cellStyle name="40% - Énfasis4 2 10 4 3" xfId="30649" xr:uid="{8A3516BA-7FD2-4A47-A959-7D1BA08240FE}"/>
    <cellStyle name="40% - Énfasis4 2 10 4 3 2" xfId="30650" xr:uid="{AEC28E9E-9F9D-43F0-ACE3-9ACB7EC1CA15}"/>
    <cellStyle name="40% - Énfasis4 2 10 4 4" xfId="30651" xr:uid="{A2E6A4E8-C43E-4696-B591-F5948DC40B26}"/>
    <cellStyle name="40% - Énfasis4 2 10 5" xfId="30652" xr:uid="{56671B61-4C93-421B-B314-610C55C4EBE7}"/>
    <cellStyle name="40% - Énfasis4 2 10 5 2" xfId="30653" xr:uid="{8D996F62-E40D-4751-A508-2210FC31FFA6}"/>
    <cellStyle name="40% - Énfasis4 2 10 5 2 2" xfId="30654" xr:uid="{DB176882-4990-4614-A4EF-0BF802BA93C9}"/>
    <cellStyle name="40% - Énfasis4 2 10 5 3" xfId="30655" xr:uid="{1FD9B8BA-C644-4410-890F-6AD9BBF3CACC}"/>
    <cellStyle name="40% - Énfasis4 2 10 6" xfId="30656" xr:uid="{7D9C8585-5A8F-479E-8ABB-5C0D5CB5575C}"/>
    <cellStyle name="40% - Énfasis4 2 10 6 2" xfId="30657" xr:uid="{B46E6EAE-294F-47F4-A866-0B95C9F2EBC6}"/>
    <cellStyle name="40% - Énfasis4 2 10 7" xfId="30658" xr:uid="{B22B7C18-ABAB-410F-BB68-B2CEEEF0AE42}"/>
    <cellStyle name="40% - Énfasis4 2 11" xfId="30659" xr:uid="{853D29C0-D175-4E1A-918D-918CBE00BD92}"/>
    <cellStyle name="40% - Énfasis4 2 11 2" xfId="30660" xr:uid="{206FC0B8-57A2-4E05-B65D-D38BE05EF71D}"/>
    <cellStyle name="40% - Énfasis4 2 11 2 2" xfId="30661" xr:uid="{1FD292BA-21EF-4899-9F89-4967596D6920}"/>
    <cellStyle name="40% - Énfasis4 2 11 2 2 2" xfId="30662" xr:uid="{64442762-4E3B-477D-BB1C-6DF5BC33B595}"/>
    <cellStyle name="40% - Énfasis4 2 11 2 2 2 2" xfId="30663" xr:uid="{9D180E72-09BE-4CB9-A889-28B7B68BE9B9}"/>
    <cellStyle name="40% - Énfasis4 2 11 2 2 2 2 2" xfId="30664" xr:uid="{656F6752-390C-44B7-8F4E-F48F170A1F57}"/>
    <cellStyle name="40% - Énfasis4 2 11 2 2 2 2 2 2" xfId="30665" xr:uid="{DA74DD82-7FFB-445F-800E-2C92F1F9EA8B}"/>
    <cellStyle name="40% - Énfasis4 2 11 2 2 2 2 3" xfId="30666" xr:uid="{1EEA0DBA-40DE-431B-A917-6709DE7D07F8}"/>
    <cellStyle name="40% - Énfasis4 2 11 2 2 2 3" xfId="30667" xr:uid="{CDC27E56-103D-4730-B607-7FAF99895130}"/>
    <cellStyle name="40% - Énfasis4 2 11 2 2 2 3 2" xfId="30668" xr:uid="{F81F92CA-391A-4630-9A27-ABDF3528398D}"/>
    <cellStyle name="40% - Énfasis4 2 11 2 2 2 4" xfId="30669" xr:uid="{68CC61AE-5FD1-45E4-A4A4-54AE389906B6}"/>
    <cellStyle name="40% - Énfasis4 2 11 2 2 3" xfId="30670" xr:uid="{B21BBC0C-4DEF-4619-B868-BD94069E0D7D}"/>
    <cellStyle name="40% - Énfasis4 2 11 2 2 3 2" xfId="30671" xr:uid="{33DA5208-1E52-49E0-9F7B-B96423E6CB99}"/>
    <cellStyle name="40% - Énfasis4 2 11 2 2 3 2 2" xfId="30672" xr:uid="{D73F1920-5772-44CC-9400-C54981ED1CFC}"/>
    <cellStyle name="40% - Énfasis4 2 11 2 2 3 3" xfId="30673" xr:uid="{F647D62B-E9C5-4F68-B082-F0E2E8892D51}"/>
    <cellStyle name="40% - Énfasis4 2 11 2 2 4" xfId="30674" xr:uid="{8FCD8E55-A0E1-4D76-A885-B22DA15685CE}"/>
    <cellStyle name="40% - Énfasis4 2 11 2 2 4 2" xfId="30675" xr:uid="{4B445E25-BE22-4716-B80A-D9CDD14EEE34}"/>
    <cellStyle name="40% - Énfasis4 2 11 2 2 5" xfId="30676" xr:uid="{86765FB2-D516-4FC2-A868-507B8A5EB569}"/>
    <cellStyle name="40% - Énfasis4 2 11 2 3" xfId="30677" xr:uid="{D68E694E-3B05-4E38-AACF-CE7982192036}"/>
    <cellStyle name="40% - Énfasis4 2 11 2 3 2" xfId="30678" xr:uid="{DCB88B6C-ECC2-4F99-90E4-6CE7533080E0}"/>
    <cellStyle name="40% - Énfasis4 2 11 2 3 2 2" xfId="30679" xr:uid="{C6BC92BC-3A7D-4B1E-B6A4-E3B70C19E0DC}"/>
    <cellStyle name="40% - Énfasis4 2 11 2 3 2 2 2" xfId="30680" xr:uid="{C27E247D-E1D1-4D37-B7FE-F94A11A5EF1A}"/>
    <cellStyle name="40% - Énfasis4 2 11 2 3 2 3" xfId="30681" xr:uid="{8D3C5388-E6E9-4EE6-B92D-8245C0FE5D7F}"/>
    <cellStyle name="40% - Énfasis4 2 11 2 3 3" xfId="30682" xr:uid="{F468FBB2-6DFC-4B7F-A7C5-7C1F13938D70}"/>
    <cellStyle name="40% - Énfasis4 2 11 2 3 3 2" xfId="30683" xr:uid="{660DEE3C-0A4C-4D62-802F-5FF8ECC14E64}"/>
    <cellStyle name="40% - Énfasis4 2 11 2 3 4" xfId="30684" xr:uid="{124CC07D-F70A-4717-8B80-44A740C65EA7}"/>
    <cellStyle name="40% - Énfasis4 2 11 2 4" xfId="30685" xr:uid="{15AB752B-7EA4-4A53-BE54-B082149819A6}"/>
    <cellStyle name="40% - Énfasis4 2 11 2 4 2" xfId="30686" xr:uid="{ED428BBE-66E1-44D1-B5C1-980E3BB947F1}"/>
    <cellStyle name="40% - Énfasis4 2 11 2 4 2 2" xfId="30687" xr:uid="{49C3653A-BF7B-4CB0-A713-D4C2F23BF309}"/>
    <cellStyle name="40% - Énfasis4 2 11 2 4 3" xfId="30688" xr:uid="{C821A883-C1D7-4482-A0BA-EA0199364D11}"/>
    <cellStyle name="40% - Énfasis4 2 11 2 5" xfId="30689" xr:uid="{855DB8A4-8478-475D-A6E1-DB356F9731F5}"/>
    <cellStyle name="40% - Énfasis4 2 11 2 5 2" xfId="30690" xr:uid="{AAD57409-ECF1-44E5-A8B3-F141D67AD4E9}"/>
    <cellStyle name="40% - Énfasis4 2 11 2 6" xfId="30691" xr:uid="{CC2B9EAA-CFDB-43DA-83FC-B244B61B187A}"/>
    <cellStyle name="40% - Énfasis4 2 11 3" xfId="30692" xr:uid="{A5E3438D-2BB9-4E5A-AE20-8CC678A70984}"/>
    <cellStyle name="40% - Énfasis4 2 11 3 2" xfId="30693" xr:uid="{70EF6C6E-029D-4CAD-85EE-4BCCCB5C2837}"/>
    <cellStyle name="40% - Énfasis4 2 11 3 2 2" xfId="30694" xr:uid="{E821B3EC-6A65-4C26-997A-7BBE07E9A475}"/>
    <cellStyle name="40% - Énfasis4 2 11 3 2 2 2" xfId="30695" xr:uid="{1C0A2459-9B97-4279-B46E-371C238C0B7B}"/>
    <cellStyle name="40% - Énfasis4 2 11 3 2 2 2 2" xfId="30696" xr:uid="{F6E3CD25-55AF-4EC1-8C75-40AE41A0EEBF}"/>
    <cellStyle name="40% - Énfasis4 2 11 3 2 2 3" xfId="30697" xr:uid="{6FBF2222-90B8-4A58-8CDD-D80E3534436F}"/>
    <cellStyle name="40% - Énfasis4 2 11 3 2 3" xfId="30698" xr:uid="{84025436-CCEA-4D73-B0BD-29AC1D37C0AF}"/>
    <cellStyle name="40% - Énfasis4 2 11 3 2 3 2" xfId="30699" xr:uid="{87B33F6D-E165-449B-A705-78F9100464E5}"/>
    <cellStyle name="40% - Énfasis4 2 11 3 2 4" xfId="30700" xr:uid="{049FAA94-5BAB-4AC5-9721-0EEB5CA814C3}"/>
    <cellStyle name="40% - Énfasis4 2 11 3 3" xfId="30701" xr:uid="{8A99C118-CE86-4E99-84B4-36397792C904}"/>
    <cellStyle name="40% - Énfasis4 2 11 3 3 2" xfId="30702" xr:uid="{A97F00D7-FA7D-4863-9729-5437778AB671}"/>
    <cellStyle name="40% - Énfasis4 2 11 3 3 2 2" xfId="30703" xr:uid="{85CE5D2F-1BC3-42F0-956F-474A150E4FBC}"/>
    <cellStyle name="40% - Énfasis4 2 11 3 3 3" xfId="30704" xr:uid="{CC7937B2-3ED5-49E6-854A-031214B59423}"/>
    <cellStyle name="40% - Énfasis4 2 11 3 4" xfId="30705" xr:uid="{FE8748BD-9AE2-490B-ACFF-1892F03D41FD}"/>
    <cellStyle name="40% - Énfasis4 2 11 3 4 2" xfId="30706" xr:uid="{3601E261-AA57-4850-BC58-C7F7C0B0D582}"/>
    <cellStyle name="40% - Énfasis4 2 11 3 5" xfId="30707" xr:uid="{CF6D3558-2A32-4FAF-B31D-B97454FF1FD6}"/>
    <cellStyle name="40% - Énfasis4 2 11 4" xfId="30708" xr:uid="{69E62496-7711-4089-8DE1-675576F6B0BB}"/>
    <cellStyle name="40% - Énfasis4 2 11 4 2" xfId="30709" xr:uid="{2C2AA163-44FA-4187-9347-B352479B5B58}"/>
    <cellStyle name="40% - Énfasis4 2 11 4 2 2" xfId="30710" xr:uid="{3F50AE40-3A9E-4CB8-9D58-7321FA13F54B}"/>
    <cellStyle name="40% - Énfasis4 2 11 4 2 2 2" xfId="30711" xr:uid="{B527005A-1687-4F99-A14A-5EC47866497F}"/>
    <cellStyle name="40% - Énfasis4 2 11 4 2 3" xfId="30712" xr:uid="{53B8C3B8-0877-45D5-8526-EA06D60DC44C}"/>
    <cellStyle name="40% - Énfasis4 2 11 4 3" xfId="30713" xr:uid="{6FB32C9D-2506-4207-A792-70B03A4355BA}"/>
    <cellStyle name="40% - Énfasis4 2 11 4 3 2" xfId="30714" xr:uid="{2EDA2B17-5C38-46F9-B0C1-EB6E84B0A972}"/>
    <cellStyle name="40% - Énfasis4 2 11 4 4" xfId="30715" xr:uid="{3A62440E-9A33-49A4-B258-A99C334E1199}"/>
    <cellStyle name="40% - Énfasis4 2 11 5" xfId="30716" xr:uid="{25A8AC14-CE91-4E8C-9B55-A6BE0994BF8B}"/>
    <cellStyle name="40% - Énfasis4 2 11 5 2" xfId="30717" xr:uid="{E179FE34-A27D-4701-8582-784E5E26A673}"/>
    <cellStyle name="40% - Énfasis4 2 11 5 2 2" xfId="30718" xr:uid="{C73C69B9-82D7-41ED-B5A0-9408112E3808}"/>
    <cellStyle name="40% - Énfasis4 2 11 5 3" xfId="30719" xr:uid="{DBBA497D-2AEE-4AF9-9A46-74EAC3F42CC8}"/>
    <cellStyle name="40% - Énfasis4 2 11 6" xfId="30720" xr:uid="{83E99104-E0F3-4E45-A9FB-5D29555FBECA}"/>
    <cellStyle name="40% - Énfasis4 2 11 6 2" xfId="30721" xr:uid="{2C347F95-4A25-4B54-84BB-4EF0D216FD82}"/>
    <cellStyle name="40% - Énfasis4 2 11 7" xfId="30722" xr:uid="{7FBD3F18-B6AD-47B3-85E4-B8B428AF0CC0}"/>
    <cellStyle name="40% - Énfasis4 2 12" xfId="30723" xr:uid="{410D3802-6E73-4283-8F8D-C798488D8575}"/>
    <cellStyle name="40% - Énfasis4 2 12 2" xfId="30724" xr:uid="{518C817A-DB8A-49C0-9F5F-A2BA57E304F8}"/>
    <cellStyle name="40% - Énfasis4 2 12 2 2" xfId="30725" xr:uid="{97A412BF-EEDE-4588-8B26-9061ECDA7AC7}"/>
    <cellStyle name="40% - Énfasis4 2 12 2 2 2" xfId="30726" xr:uid="{65753A69-F3AD-4B37-B9B3-8850DE34B3E3}"/>
    <cellStyle name="40% - Énfasis4 2 12 2 2 2 2" xfId="30727" xr:uid="{B12818E0-C479-4EB5-8E94-38B0B51C42AE}"/>
    <cellStyle name="40% - Énfasis4 2 12 2 2 2 2 2" xfId="30728" xr:uid="{7B60E554-E4A0-42FE-8888-1D7C2A9A53E6}"/>
    <cellStyle name="40% - Énfasis4 2 12 2 2 2 3" xfId="30729" xr:uid="{1C79C133-CE6D-4A5A-A3A6-071068A32D31}"/>
    <cellStyle name="40% - Énfasis4 2 12 2 2 3" xfId="30730" xr:uid="{D2DF246C-02E1-4414-BA2B-191677F8213C}"/>
    <cellStyle name="40% - Énfasis4 2 12 2 2 3 2" xfId="30731" xr:uid="{2C96F829-FEF4-42DA-90AC-3FC8C9631BD1}"/>
    <cellStyle name="40% - Énfasis4 2 12 2 2 4" xfId="30732" xr:uid="{FF49B9F7-6ED3-444B-8C13-A7A98425B5D2}"/>
    <cellStyle name="40% - Énfasis4 2 12 2 3" xfId="30733" xr:uid="{75C1E849-965A-4125-9D8D-C3AC47C680BD}"/>
    <cellStyle name="40% - Énfasis4 2 12 2 3 2" xfId="30734" xr:uid="{DE80A756-1331-4AF3-B3DC-EF74339B0DC4}"/>
    <cellStyle name="40% - Énfasis4 2 12 2 3 2 2" xfId="30735" xr:uid="{DC23C0A9-F472-4058-9531-5A43847146AD}"/>
    <cellStyle name="40% - Énfasis4 2 12 2 3 3" xfId="30736" xr:uid="{D78DDA43-250E-4D1F-8CC7-8A93974F6B12}"/>
    <cellStyle name="40% - Énfasis4 2 12 2 4" xfId="30737" xr:uid="{E0F203C8-2245-455B-80C1-D87B1C1DC1F4}"/>
    <cellStyle name="40% - Énfasis4 2 12 2 4 2" xfId="30738" xr:uid="{85A3B736-1C84-4B94-9422-FEC00EEA6D15}"/>
    <cellStyle name="40% - Énfasis4 2 12 2 5" xfId="30739" xr:uid="{45498645-745B-4BFC-BE5A-921DF9D2AF3A}"/>
    <cellStyle name="40% - Énfasis4 2 12 3" xfId="30740" xr:uid="{CA45FB8A-6F47-4F04-9B24-50FCB6935C03}"/>
    <cellStyle name="40% - Énfasis4 2 12 3 2" xfId="30741" xr:uid="{C97DB64D-73E7-4268-8DB1-C009936624F0}"/>
    <cellStyle name="40% - Énfasis4 2 12 3 2 2" xfId="30742" xr:uid="{855E3630-B12A-4B44-947A-70BBC3E631C5}"/>
    <cellStyle name="40% - Énfasis4 2 12 3 2 2 2" xfId="30743" xr:uid="{9199238D-82D9-40C2-B854-F58AED62630F}"/>
    <cellStyle name="40% - Énfasis4 2 12 3 2 3" xfId="30744" xr:uid="{8E61B9A6-FA57-419E-A476-33924B356C29}"/>
    <cellStyle name="40% - Énfasis4 2 12 3 3" xfId="30745" xr:uid="{5A629277-787B-4915-B858-0780FE6A389D}"/>
    <cellStyle name="40% - Énfasis4 2 12 3 3 2" xfId="30746" xr:uid="{6D047390-0D9E-4556-A8AF-FA132C6F2D3E}"/>
    <cellStyle name="40% - Énfasis4 2 12 3 4" xfId="30747" xr:uid="{8EB100F1-4053-4CF9-8B69-C8CC18A1C511}"/>
    <cellStyle name="40% - Énfasis4 2 12 4" xfId="30748" xr:uid="{9E227F54-948F-4039-89CB-7F5E6EA0715F}"/>
    <cellStyle name="40% - Énfasis4 2 12 4 2" xfId="30749" xr:uid="{59382232-C84A-4218-88E4-4F572BF8CA9B}"/>
    <cellStyle name="40% - Énfasis4 2 12 4 2 2" xfId="30750" xr:uid="{9A43560B-5396-4312-94B2-8679EE51CADE}"/>
    <cellStyle name="40% - Énfasis4 2 12 4 3" xfId="30751" xr:uid="{B8838831-8C6E-44F5-BB27-7DA0189924F6}"/>
    <cellStyle name="40% - Énfasis4 2 12 5" xfId="30752" xr:uid="{2D6533B8-CC0D-4F11-BA8D-569125BAF197}"/>
    <cellStyle name="40% - Énfasis4 2 12 5 2" xfId="30753" xr:uid="{3D2E0CB4-2C9C-4F72-AC2D-C437E058DF39}"/>
    <cellStyle name="40% - Énfasis4 2 12 6" xfId="30754" xr:uid="{85A0B6C8-0664-4A5D-A871-46E8C73CA36B}"/>
    <cellStyle name="40% - Énfasis4 2 13" xfId="30755" xr:uid="{906D82A3-6278-4861-A9E8-18F9A905C53F}"/>
    <cellStyle name="40% - Énfasis4 2 13 2" xfId="30756" xr:uid="{9F967D02-39B7-47FE-82E0-A421FC52ACE7}"/>
    <cellStyle name="40% - Énfasis4 2 13 2 2" xfId="30757" xr:uid="{EAE3BF6D-3D91-4EEF-A5F1-BFFC5891A46C}"/>
    <cellStyle name="40% - Énfasis4 2 13 2 2 2" xfId="30758" xr:uid="{EF69313C-EDE4-44B8-8C8A-3AE16DA56F99}"/>
    <cellStyle name="40% - Énfasis4 2 13 2 2 2 2" xfId="30759" xr:uid="{6F593C13-B5C0-4FB4-A77A-D658A661A25D}"/>
    <cellStyle name="40% - Énfasis4 2 13 2 2 3" xfId="30760" xr:uid="{44FFEA1B-5F35-4FA9-8FD0-0E3B51CECCE5}"/>
    <cellStyle name="40% - Énfasis4 2 13 2 3" xfId="30761" xr:uid="{0C2A05B6-AAE4-4DB8-8F50-F767B023C6CE}"/>
    <cellStyle name="40% - Énfasis4 2 13 2 3 2" xfId="30762" xr:uid="{4625AE60-D171-4359-9C70-283B6DB97FDE}"/>
    <cellStyle name="40% - Énfasis4 2 13 2 4" xfId="30763" xr:uid="{9D28CAFC-3784-4B48-9AD1-2C64D4FAAAD3}"/>
    <cellStyle name="40% - Énfasis4 2 13 3" xfId="30764" xr:uid="{E552A8B7-8702-47C7-B0E2-A8A532209BD5}"/>
    <cellStyle name="40% - Énfasis4 2 13 3 2" xfId="30765" xr:uid="{D32D339E-1B98-429A-B342-CC31CB799D12}"/>
    <cellStyle name="40% - Énfasis4 2 13 3 2 2" xfId="30766" xr:uid="{4FCE49C0-3582-4062-B341-CA6C9F8DE759}"/>
    <cellStyle name="40% - Énfasis4 2 13 3 3" xfId="30767" xr:uid="{A640E2E7-48E5-49BA-A15A-266098BB453E}"/>
    <cellStyle name="40% - Énfasis4 2 13 4" xfId="30768" xr:uid="{10A1327C-3F84-4B62-96AB-36D1C491F042}"/>
    <cellStyle name="40% - Énfasis4 2 13 4 2" xfId="30769" xr:uid="{3D07FD23-384C-43A4-B361-78E69A4E5781}"/>
    <cellStyle name="40% - Énfasis4 2 13 5" xfId="30770" xr:uid="{DEEE236A-3586-4E1D-9515-FB1B0713A266}"/>
    <cellStyle name="40% - Énfasis4 2 14" xfId="30771" xr:uid="{2477CE1F-33DD-4732-92FF-052EEADCFC28}"/>
    <cellStyle name="40% - Énfasis4 2 14 2" xfId="30772" xr:uid="{F83AE2D0-3E7A-4641-96E8-96E839C658C5}"/>
    <cellStyle name="40% - Énfasis4 2 14 2 2" xfId="30773" xr:uid="{26B500E4-1380-4DCA-A473-D6E07E116E53}"/>
    <cellStyle name="40% - Énfasis4 2 14 2 2 2" xfId="30774" xr:uid="{A3A58E08-072B-4E93-93AD-F62535B48DDA}"/>
    <cellStyle name="40% - Énfasis4 2 14 2 3" xfId="30775" xr:uid="{772E08D6-F67F-4AE8-86C9-F3F6A460A099}"/>
    <cellStyle name="40% - Énfasis4 2 14 3" xfId="30776" xr:uid="{D7AB2BE2-2E77-47F5-B6E7-49656EB2D1E5}"/>
    <cellStyle name="40% - Énfasis4 2 14 3 2" xfId="30777" xr:uid="{35C43F05-F32C-4366-9A70-A824794FB5DE}"/>
    <cellStyle name="40% - Énfasis4 2 14 4" xfId="30778" xr:uid="{F2A0609D-B8A4-4528-BFA9-6CAF8355B20D}"/>
    <cellStyle name="40% - Énfasis4 2 15" xfId="30779" xr:uid="{EF8DA2E1-729C-43F5-8105-B9727B2A6410}"/>
    <cellStyle name="40% - Énfasis4 2 15 2" xfId="30780" xr:uid="{AE355F7B-6235-4A17-B983-D743ADD58808}"/>
    <cellStyle name="40% - Énfasis4 2 15 2 2" xfId="30781" xr:uid="{89CA883C-DD56-4947-8E7D-0A492C75A4C2}"/>
    <cellStyle name="40% - Énfasis4 2 15 3" xfId="30782" xr:uid="{F05E65DB-DE9C-4B50-B237-11C4329F0268}"/>
    <cellStyle name="40% - Énfasis4 2 16" xfId="30783" xr:uid="{153E7C52-88C3-4A6F-A3C3-DFFC6538E4C5}"/>
    <cellStyle name="40% - Énfasis4 2 16 2" xfId="30784" xr:uid="{690A2AB9-90F7-4516-84E3-4EA7FE05BE44}"/>
    <cellStyle name="40% - Énfasis4 2 17" xfId="30785" xr:uid="{AEE2B509-0D8B-42BD-8781-9A811AB5C255}"/>
    <cellStyle name="40% - Énfasis4 2 18" xfId="30786" xr:uid="{AA0D6532-AA3A-4DCA-977B-B09F9D4123A9}"/>
    <cellStyle name="40% - Énfasis4 2 19" xfId="30787" xr:uid="{9823AE94-0F33-4A25-86BC-D00E282F6A71}"/>
    <cellStyle name="40% - Énfasis4 2 2" xfId="30788" xr:uid="{4C673373-3730-405D-8C6E-93D2A9902826}"/>
    <cellStyle name="40% - Énfasis4 2 2 10" xfId="30789" xr:uid="{F5BBD09E-8E75-41BF-8F62-190A043AC0DD}"/>
    <cellStyle name="40% - Énfasis4 2 2 11" xfId="30790" xr:uid="{0A840B18-9E5B-4FBD-A0F0-566805C3F142}"/>
    <cellStyle name="40% - Énfasis4 2 2 12" xfId="30791" xr:uid="{B02B9E85-9EC8-432A-9CC1-48DA7429E3AA}"/>
    <cellStyle name="40% - Énfasis4 2 2 13" xfId="30792" xr:uid="{7B6759DC-8660-4095-86A1-2B78ABA74A29}"/>
    <cellStyle name="40% - Énfasis4 2 2 14" xfId="32683" xr:uid="{6295DB5D-F698-48DC-AC6B-42DCF0359B0D}"/>
    <cellStyle name="40% - Énfasis4 2 2 2" xfId="30793" xr:uid="{8F5E1D0E-1A1F-43DA-911A-81CFD22831B7}"/>
    <cellStyle name="40% - Énfasis4 2 2 2 10" xfId="30794" xr:uid="{2014FB40-2D25-4DEF-A19F-BDC0CD6D929E}"/>
    <cellStyle name="40% - Énfasis4 2 2 2 11" xfId="30795" xr:uid="{8A056422-7A1E-4E08-ACC3-FEC15D46F932}"/>
    <cellStyle name="40% - Énfasis4 2 2 2 2" xfId="30796" xr:uid="{01EC5438-0D15-4748-84BD-41F70F6EE15C}"/>
    <cellStyle name="40% - Énfasis4 2 2 2 2 10" xfId="30797" xr:uid="{3AE3860D-07B4-494A-8937-5F10866006D5}"/>
    <cellStyle name="40% - Énfasis4 2 2 2 2 2" xfId="30798" xr:uid="{4CBE0AC8-14CF-4B29-8665-306051F50109}"/>
    <cellStyle name="40% - Énfasis4 2 2 2 2 2 2" xfId="30799" xr:uid="{6C50FCC0-8D2B-42F3-9A02-24AE5F833327}"/>
    <cellStyle name="40% - Énfasis4 2 2 2 2 2 2 2" xfId="30800" xr:uid="{8FF03D42-59C3-4C9C-B787-B761CE9DAF8A}"/>
    <cellStyle name="40% - Énfasis4 2 2 2 2 2 2 2 2" xfId="30801" xr:uid="{D80ABC03-B91D-4221-8B79-D4F1FBDA1563}"/>
    <cellStyle name="40% - Énfasis4 2 2 2 2 2 2 2 2 2" xfId="30802" xr:uid="{4445C982-3CE5-4F7F-9F4B-56DB8B8A54F7}"/>
    <cellStyle name="40% - Énfasis4 2 2 2 2 2 2 2 3" xfId="30803" xr:uid="{5EC3976B-E0E7-4A3E-938A-363F954BF15A}"/>
    <cellStyle name="40% - Énfasis4 2 2 2 2 2 2 3" xfId="30804" xr:uid="{7B1410C3-6691-4EDC-BBB7-105671A3D224}"/>
    <cellStyle name="40% - Énfasis4 2 2 2 2 2 2 3 2" xfId="30805" xr:uid="{D72286C3-B3A9-4761-BD91-174456B1A921}"/>
    <cellStyle name="40% - Énfasis4 2 2 2 2 2 2 4" xfId="30806" xr:uid="{0C5FEA65-AB37-44A1-B79F-3B28568440FD}"/>
    <cellStyle name="40% - Énfasis4 2 2 2 2 2 3" xfId="30807" xr:uid="{79B608E1-62B0-441D-B2C6-D7F346F28EF8}"/>
    <cellStyle name="40% - Énfasis4 2 2 2 2 2 3 2" xfId="30808" xr:uid="{51543921-EF3A-440B-9731-CD138FE95CA4}"/>
    <cellStyle name="40% - Énfasis4 2 2 2 2 2 3 2 2" xfId="30809" xr:uid="{213B8151-D55B-45A9-B18E-3BF1274B3ECD}"/>
    <cellStyle name="40% - Énfasis4 2 2 2 2 2 3 3" xfId="30810" xr:uid="{AA9E7C48-E965-4AFC-BBE1-0CB46B304481}"/>
    <cellStyle name="40% - Énfasis4 2 2 2 2 2 4" xfId="30811" xr:uid="{F5F8E89F-4701-4BA6-9C36-F726A41EDF4D}"/>
    <cellStyle name="40% - Énfasis4 2 2 2 2 2 4 2" xfId="30812" xr:uid="{97AFB8D6-5D23-46EE-AD1C-C8C2D42E8510}"/>
    <cellStyle name="40% - Énfasis4 2 2 2 2 2 5" xfId="30813" xr:uid="{17EF9E18-A8BB-4817-AF45-ED147282CB43}"/>
    <cellStyle name="40% - Énfasis4 2 2 2 2 3" xfId="30814" xr:uid="{12DF9785-75C8-4EF5-933C-5AF503CA455A}"/>
    <cellStyle name="40% - Énfasis4 2 2 2 2 3 2" xfId="30815" xr:uid="{5EC8B28F-A58B-4B69-A8C4-E87BBB9F619F}"/>
    <cellStyle name="40% - Énfasis4 2 2 2 2 3 2 2" xfId="30816" xr:uid="{260C108B-9DA2-42A9-BAE8-E5F5C4B52F9D}"/>
    <cellStyle name="40% - Énfasis4 2 2 2 2 3 2 2 2" xfId="30817" xr:uid="{DA4A1897-0128-4A6C-9718-0EA978F93478}"/>
    <cellStyle name="40% - Énfasis4 2 2 2 2 3 2 3" xfId="30818" xr:uid="{F35C3017-5FBC-4758-A0D8-D0EE0C9A5C0A}"/>
    <cellStyle name="40% - Énfasis4 2 2 2 2 3 3" xfId="30819" xr:uid="{B2F9B8A2-AE0F-4B3B-A799-380CB68B5B45}"/>
    <cellStyle name="40% - Énfasis4 2 2 2 2 3 3 2" xfId="30820" xr:uid="{7DA2F1BC-4854-4C25-AA92-1BDB145B099C}"/>
    <cellStyle name="40% - Énfasis4 2 2 2 2 3 4" xfId="30821" xr:uid="{F42BB8FE-65FB-4796-A0AD-7E0FB8BBB242}"/>
    <cellStyle name="40% - Énfasis4 2 2 2 2 4" xfId="30822" xr:uid="{1A21E831-96FC-4B03-B968-CD32969414BD}"/>
    <cellStyle name="40% - Énfasis4 2 2 2 2 4 2" xfId="30823" xr:uid="{075BE705-670E-446B-925D-AA4272BC278D}"/>
    <cellStyle name="40% - Énfasis4 2 2 2 2 4 2 2" xfId="30824" xr:uid="{8AD3C429-61B6-43C6-AFD7-F7DAD0F9F397}"/>
    <cellStyle name="40% - Énfasis4 2 2 2 2 4 3" xfId="30825" xr:uid="{511E0513-707F-4550-A390-A5F727C94239}"/>
    <cellStyle name="40% - Énfasis4 2 2 2 2 5" xfId="30826" xr:uid="{4ACC8ABA-C362-42E7-A062-C6E59F581BA4}"/>
    <cellStyle name="40% - Énfasis4 2 2 2 2 5 2" xfId="30827" xr:uid="{DCFE3850-2E29-4EFC-9686-A6FEF9D81589}"/>
    <cellStyle name="40% - Énfasis4 2 2 2 2 6" xfId="30828" xr:uid="{0C1B7739-8399-4C42-B2B3-EDB3856BA685}"/>
    <cellStyle name="40% - Énfasis4 2 2 2 2 7" xfId="30829" xr:uid="{55AB92FD-2DB4-416A-B4DD-B943107BDCC1}"/>
    <cellStyle name="40% - Énfasis4 2 2 2 2 8" xfId="30830" xr:uid="{87D75A87-4A08-4CDC-9F93-DB449FE14D64}"/>
    <cellStyle name="40% - Énfasis4 2 2 2 2 9" xfId="30831" xr:uid="{D7A00F64-4E8A-419B-A4E7-EA7B8F5846C7}"/>
    <cellStyle name="40% - Énfasis4 2 2 2 2_37. RESULTADO NEGOCIOS YOY" xfId="30832" xr:uid="{EA44E0E4-6FE9-4BB1-A6D2-B43245ADCF9E}"/>
    <cellStyle name="40% - Énfasis4 2 2 2 3" xfId="30833" xr:uid="{E0E681DE-F04D-4A65-9098-151374F4E0CB}"/>
    <cellStyle name="40% - Énfasis4 2 2 2 3 2" xfId="30834" xr:uid="{8F44861F-9B5E-45F1-9329-2125026ED9A5}"/>
    <cellStyle name="40% - Énfasis4 2 2 2 3 2 2" xfId="30835" xr:uid="{49EA64D6-ADBB-4258-AF9C-ACCA692D0B4E}"/>
    <cellStyle name="40% - Énfasis4 2 2 2 3 2 2 2" xfId="30836" xr:uid="{B5C725BE-AD7B-4905-86DC-213E9E2FDE58}"/>
    <cellStyle name="40% - Énfasis4 2 2 2 3 2 2 2 2" xfId="30837" xr:uid="{2C03CC0D-C160-4A2D-950D-911561886B19}"/>
    <cellStyle name="40% - Énfasis4 2 2 2 3 2 2 3" xfId="30838" xr:uid="{113214ED-BC1D-4792-9F73-643AD735C8E7}"/>
    <cellStyle name="40% - Énfasis4 2 2 2 3 2 3" xfId="30839" xr:uid="{23AD380D-D67F-4971-9CF2-66E860687038}"/>
    <cellStyle name="40% - Énfasis4 2 2 2 3 2 3 2" xfId="30840" xr:uid="{DBA676C6-1B06-4460-ABC2-0142692C1BC6}"/>
    <cellStyle name="40% - Énfasis4 2 2 2 3 2 4" xfId="30841" xr:uid="{D3263A28-BBDD-4C6A-892A-15446FED9BC9}"/>
    <cellStyle name="40% - Énfasis4 2 2 2 3 3" xfId="30842" xr:uid="{243B5503-2806-4DF8-BBCF-B26C0147DE42}"/>
    <cellStyle name="40% - Énfasis4 2 2 2 3 3 2" xfId="30843" xr:uid="{7805711C-9307-4FA2-B8B1-02D14B0F44E2}"/>
    <cellStyle name="40% - Énfasis4 2 2 2 3 3 2 2" xfId="30844" xr:uid="{81E07D94-BFD8-40D6-803D-68EE2A6D5BDB}"/>
    <cellStyle name="40% - Énfasis4 2 2 2 3 3 3" xfId="30845" xr:uid="{F342F18A-5969-4998-B710-6A256DC72011}"/>
    <cellStyle name="40% - Énfasis4 2 2 2 3 4" xfId="30846" xr:uid="{BD8C2368-B52E-46DE-88B9-916E7A5C1073}"/>
    <cellStyle name="40% - Énfasis4 2 2 2 3 4 2" xfId="30847" xr:uid="{EB42FF26-3FB8-4195-A051-B3827D79006E}"/>
    <cellStyle name="40% - Énfasis4 2 2 2 3 5" xfId="30848" xr:uid="{CA04DFDA-5623-4C14-A614-23D43E9EF087}"/>
    <cellStyle name="40% - Énfasis4 2 2 2 4" xfId="30849" xr:uid="{35DB5049-AA98-4F59-B0B8-2F2ACF2479D9}"/>
    <cellStyle name="40% - Énfasis4 2 2 2 4 2" xfId="30850" xr:uid="{9C9912E0-B574-48FC-8977-6C2C6FA46AF6}"/>
    <cellStyle name="40% - Énfasis4 2 2 2 4 2 2" xfId="30851" xr:uid="{0284D82A-2403-4730-BD1B-9868014394EB}"/>
    <cellStyle name="40% - Énfasis4 2 2 2 4 2 2 2" xfId="30852" xr:uid="{419C45A3-F3D5-42FD-973B-D4439ABD41B2}"/>
    <cellStyle name="40% - Énfasis4 2 2 2 4 2 3" xfId="30853" xr:uid="{9D24C8ED-301A-4F6C-AAAB-BE2967D3BB58}"/>
    <cellStyle name="40% - Énfasis4 2 2 2 4 3" xfId="30854" xr:uid="{0E35CD74-AF74-434D-BA0F-E41E31D9B77D}"/>
    <cellStyle name="40% - Énfasis4 2 2 2 4 3 2" xfId="30855" xr:uid="{68445BCD-7D73-422A-9056-D0020AFB4A34}"/>
    <cellStyle name="40% - Énfasis4 2 2 2 4 4" xfId="30856" xr:uid="{EFED03BE-7067-45E0-A9DB-6291E3369D6E}"/>
    <cellStyle name="40% - Énfasis4 2 2 2 5" xfId="30857" xr:uid="{56D3AF4F-9D59-4B93-85DA-BCE55E39C519}"/>
    <cellStyle name="40% - Énfasis4 2 2 2 5 2" xfId="30858" xr:uid="{57B78870-7730-4E39-8F27-59F2AB5FFF42}"/>
    <cellStyle name="40% - Énfasis4 2 2 2 5 2 2" xfId="30859" xr:uid="{6A4A8649-67E0-4ECD-AE53-4B3AD104E8D3}"/>
    <cellStyle name="40% - Énfasis4 2 2 2 5 3" xfId="30860" xr:uid="{93AF3D55-4D30-4D09-8F29-D09CBEF129E6}"/>
    <cellStyle name="40% - Énfasis4 2 2 2 6" xfId="30861" xr:uid="{5B92F2AB-FD8D-48D8-8F8C-331D3FD4A7FC}"/>
    <cellStyle name="40% - Énfasis4 2 2 2 6 2" xfId="30862" xr:uid="{853BA733-5001-40FB-ADAC-519B8672784D}"/>
    <cellStyle name="40% - Énfasis4 2 2 2 7" xfId="30863" xr:uid="{DA626201-FA6D-40DB-97F0-DD95EE109215}"/>
    <cellStyle name="40% - Énfasis4 2 2 2 8" xfId="30864" xr:uid="{2C8F082D-D733-4C23-9EDD-AE3B26CBC0DA}"/>
    <cellStyle name="40% - Énfasis4 2 2 2 9" xfId="30865" xr:uid="{3BD7FB4B-D485-4098-90DA-9A92CCFC89AF}"/>
    <cellStyle name="40% - Énfasis4 2 2 2_37. RESULTADO NEGOCIOS YOY" xfId="30866" xr:uid="{052D1843-DB5B-49F9-9CB9-30ABF4075BC3}"/>
    <cellStyle name="40% - Énfasis4 2 2 3" xfId="30867" xr:uid="{5721655E-7EA2-402C-98AF-46BBA21A37FE}"/>
    <cellStyle name="40% - Énfasis4 2 2 3 10" xfId="30868" xr:uid="{1CDC5DC3-47D4-4EF3-8974-F6E59592D4F7}"/>
    <cellStyle name="40% - Énfasis4 2 2 3 2" xfId="30869" xr:uid="{89E00F81-8B31-47CE-8130-27E00115FDC8}"/>
    <cellStyle name="40% - Énfasis4 2 2 3 2 2" xfId="30870" xr:uid="{FD8A3B8E-C430-4050-AAF3-256BF30D918D}"/>
    <cellStyle name="40% - Énfasis4 2 2 3 2 2 2" xfId="30871" xr:uid="{AE609F27-8D93-439B-A584-B976ECE00A8E}"/>
    <cellStyle name="40% - Énfasis4 2 2 3 2 2 2 2" xfId="30872" xr:uid="{88EA9E22-8DA4-413B-B8A8-1689581AF6BF}"/>
    <cellStyle name="40% - Énfasis4 2 2 3 2 2 2 2 2" xfId="30873" xr:uid="{5F37197C-5325-4EAB-86B3-1660E4B1F8E6}"/>
    <cellStyle name="40% - Énfasis4 2 2 3 2 2 2 3" xfId="30874" xr:uid="{E76BEAC4-1178-43F5-AB61-0E89E48D7EBC}"/>
    <cellStyle name="40% - Énfasis4 2 2 3 2 2 3" xfId="30875" xr:uid="{700498FA-9E34-4CF5-B2A7-8299D559BCDF}"/>
    <cellStyle name="40% - Énfasis4 2 2 3 2 2 3 2" xfId="30876" xr:uid="{72788494-2D6C-4331-9237-1946175DA209}"/>
    <cellStyle name="40% - Énfasis4 2 2 3 2 2 4" xfId="30877" xr:uid="{5C9D4665-E784-4DEB-AC41-241D488C96FB}"/>
    <cellStyle name="40% - Énfasis4 2 2 3 2 3" xfId="30878" xr:uid="{A75AC218-EDA3-40B6-BB0F-2BBAECA183A3}"/>
    <cellStyle name="40% - Énfasis4 2 2 3 2 3 2" xfId="30879" xr:uid="{0ADB1E08-B2BB-44F8-ABA0-C76BF608C70F}"/>
    <cellStyle name="40% - Énfasis4 2 2 3 2 3 2 2" xfId="30880" xr:uid="{29CD73A4-261C-4B3F-B055-538E08521D5E}"/>
    <cellStyle name="40% - Énfasis4 2 2 3 2 3 3" xfId="30881" xr:uid="{6C697F68-6831-42F4-9637-489CF19353A3}"/>
    <cellStyle name="40% - Énfasis4 2 2 3 2 4" xfId="30882" xr:uid="{F7888E80-2A83-4FB7-967B-31E25E035C90}"/>
    <cellStyle name="40% - Énfasis4 2 2 3 2 4 2" xfId="30883" xr:uid="{003C724D-F4C6-4A28-ABC8-8E74DB1E4CD6}"/>
    <cellStyle name="40% - Énfasis4 2 2 3 2 5" xfId="30884" xr:uid="{C495D82C-5A1D-44C5-B37B-2271220EBE0F}"/>
    <cellStyle name="40% - Énfasis4 2 2 3 3" xfId="30885" xr:uid="{D3CD3F54-1C89-4DA2-AC0D-47B4BE3C6EF0}"/>
    <cellStyle name="40% - Énfasis4 2 2 3 3 2" xfId="30886" xr:uid="{00296E17-E7F7-44E7-B4CA-8B7FE9DAF189}"/>
    <cellStyle name="40% - Énfasis4 2 2 3 3 2 2" xfId="30887" xr:uid="{B6DCB34B-91C6-482B-A6AF-BE0D0AC5F228}"/>
    <cellStyle name="40% - Énfasis4 2 2 3 3 2 2 2" xfId="30888" xr:uid="{19887A8A-DDDB-4F23-AA36-B07B8405A7B9}"/>
    <cellStyle name="40% - Énfasis4 2 2 3 3 2 3" xfId="30889" xr:uid="{AA41C2E6-D75E-4880-9585-BDC6ECD052BE}"/>
    <cellStyle name="40% - Énfasis4 2 2 3 3 3" xfId="30890" xr:uid="{D749A339-1422-4309-9557-0C2C0C36DE7E}"/>
    <cellStyle name="40% - Énfasis4 2 2 3 3 3 2" xfId="30891" xr:uid="{D39711D3-09F5-4E46-BEF1-05C24C81FBCB}"/>
    <cellStyle name="40% - Énfasis4 2 2 3 3 4" xfId="30892" xr:uid="{9D92D5E0-24CE-41E0-9F62-830B4A63C383}"/>
    <cellStyle name="40% - Énfasis4 2 2 3 4" xfId="30893" xr:uid="{14C0B507-9A4E-43E3-951E-355508EA6981}"/>
    <cellStyle name="40% - Énfasis4 2 2 3 4 2" xfId="30894" xr:uid="{F220F450-21DE-4682-85BB-44BAAC982547}"/>
    <cellStyle name="40% - Énfasis4 2 2 3 4 2 2" xfId="30895" xr:uid="{E4C86421-4EB6-4AD9-8516-8659CDAE33FA}"/>
    <cellStyle name="40% - Énfasis4 2 2 3 4 3" xfId="30896" xr:uid="{B2C9EBE8-9659-4F28-BF64-5CAFC82631D7}"/>
    <cellStyle name="40% - Énfasis4 2 2 3 5" xfId="30897" xr:uid="{FE6D58CA-E109-4840-8A00-EED00F3A9772}"/>
    <cellStyle name="40% - Énfasis4 2 2 3 5 2" xfId="30898" xr:uid="{72A48F9D-D999-4AD5-94FB-F6AD81610F04}"/>
    <cellStyle name="40% - Énfasis4 2 2 3 6" xfId="30899" xr:uid="{F197E4A6-6274-42C1-9731-F873061708A5}"/>
    <cellStyle name="40% - Énfasis4 2 2 3 7" xfId="30900" xr:uid="{053BFA47-FE20-4728-9278-4F7A2EC74B6B}"/>
    <cellStyle name="40% - Énfasis4 2 2 3 8" xfId="30901" xr:uid="{75CF232A-5E80-49D1-964A-0D82562604C2}"/>
    <cellStyle name="40% - Énfasis4 2 2 3 9" xfId="30902" xr:uid="{F2A8FA57-3664-433A-ACCF-5FB7F889E56D}"/>
    <cellStyle name="40% - Énfasis4 2 2 3_37. RESULTADO NEGOCIOS YOY" xfId="30903" xr:uid="{BEC6BCFB-F60D-41EA-B56E-496C7F7EDB27}"/>
    <cellStyle name="40% - Énfasis4 2 2 4" xfId="30904" xr:uid="{86376175-6E64-4AC3-8386-58D165A50F95}"/>
    <cellStyle name="40% - Énfasis4 2 2 4 2" xfId="30905" xr:uid="{E6C2DA84-DBEA-420B-A0E0-CB6351D1EA93}"/>
    <cellStyle name="40% - Énfasis4 2 2 4 2 2" xfId="30906" xr:uid="{BBA58749-14F8-432C-8781-221F83A6E6D0}"/>
    <cellStyle name="40% - Énfasis4 2 2 4 2 2 2" xfId="30907" xr:uid="{81A058A1-1C61-44F5-8CAD-D37C3BBA1464}"/>
    <cellStyle name="40% - Énfasis4 2 2 4 2 2 2 2" xfId="30908" xr:uid="{BD081292-B820-4D8D-88D8-06FEC73E8142}"/>
    <cellStyle name="40% - Énfasis4 2 2 4 2 2 3" xfId="30909" xr:uid="{37EA48AE-C987-4C0E-AD63-E34BBFF28D23}"/>
    <cellStyle name="40% - Énfasis4 2 2 4 2 3" xfId="30910" xr:uid="{FC4E2966-0838-4632-88AE-C623341265B4}"/>
    <cellStyle name="40% - Énfasis4 2 2 4 2 3 2" xfId="30911" xr:uid="{EBA11EE0-9A9B-40C0-9306-5E084B63DD83}"/>
    <cellStyle name="40% - Énfasis4 2 2 4 2 4" xfId="30912" xr:uid="{E2211EBE-FB2D-470D-985D-D643D8FF55AD}"/>
    <cellStyle name="40% - Énfasis4 2 2 4 3" xfId="30913" xr:uid="{B423A4FA-AE22-4BF7-9680-4DFADDC21494}"/>
    <cellStyle name="40% - Énfasis4 2 2 4 3 2" xfId="30914" xr:uid="{9E385213-8C12-4A77-9A5E-EC3073109F8F}"/>
    <cellStyle name="40% - Énfasis4 2 2 4 3 2 2" xfId="30915" xr:uid="{CAFEBA2E-72A7-4F21-933E-820C769D043F}"/>
    <cellStyle name="40% - Énfasis4 2 2 4 3 3" xfId="30916" xr:uid="{911A7F1B-1734-4361-8F71-3EF4890CCDF9}"/>
    <cellStyle name="40% - Énfasis4 2 2 4 4" xfId="30917" xr:uid="{319F3598-6DA8-49CB-90AE-2D1C22511926}"/>
    <cellStyle name="40% - Énfasis4 2 2 4 4 2" xfId="30918" xr:uid="{27C5C051-83D2-4643-AD5A-FE5E0E1AF680}"/>
    <cellStyle name="40% - Énfasis4 2 2 4 5" xfId="30919" xr:uid="{503602C4-1D31-45CF-B01C-9AD3F2E370E6}"/>
    <cellStyle name="40% - Énfasis4 2 2 5" xfId="30920" xr:uid="{E2DBA019-FAE3-4B69-B998-67C4C644DD45}"/>
    <cellStyle name="40% - Énfasis4 2 2 5 2" xfId="30921" xr:uid="{616D3479-A514-4A4B-9755-52C2D4EE6106}"/>
    <cellStyle name="40% - Énfasis4 2 2 5 2 2" xfId="30922" xr:uid="{75BCFDE8-C011-4281-A129-61069AFDD9E1}"/>
    <cellStyle name="40% - Énfasis4 2 2 5 2 2 2" xfId="30923" xr:uid="{D4C07B99-D68C-4E69-B95C-C42071CDFD7A}"/>
    <cellStyle name="40% - Énfasis4 2 2 5 2 3" xfId="30924" xr:uid="{B59C2F12-C1AA-4C78-9F3D-2EBDBD971B25}"/>
    <cellStyle name="40% - Énfasis4 2 2 5 3" xfId="30925" xr:uid="{F8DAE4AF-6B9B-44DB-9EEC-37DF0EB1C5DA}"/>
    <cellStyle name="40% - Énfasis4 2 2 5 3 2" xfId="30926" xr:uid="{80666157-23D7-498A-998F-DECB02C5E08D}"/>
    <cellStyle name="40% - Énfasis4 2 2 5 4" xfId="30927" xr:uid="{A7343B92-EDEA-4D65-BABB-20503EFEE390}"/>
    <cellStyle name="40% - Énfasis4 2 2 6" xfId="30928" xr:uid="{F404638B-7CB6-4677-84EA-7D5AEB0E49A3}"/>
    <cellStyle name="40% - Énfasis4 2 2 6 2" xfId="30929" xr:uid="{F22FBA5A-E104-44D4-970D-1FFE0BCE9E00}"/>
    <cellStyle name="40% - Énfasis4 2 2 6 2 2" xfId="30930" xr:uid="{5C95161A-4D67-44DB-9707-7AA951F1EA03}"/>
    <cellStyle name="40% - Énfasis4 2 2 6 3" xfId="30931" xr:uid="{11E27C82-178D-48A4-8E97-7D45FC7D7C11}"/>
    <cellStyle name="40% - Énfasis4 2 2 7" xfId="30932" xr:uid="{8C19C4DC-58EE-423F-8CDF-929C404F29A0}"/>
    <cellStyle name="40% - Énfasis4 2 2 7 2" xfId="30933" xr:uid="{328D1E0A-C9C3-4C90-9F0C-1C67BB5AFAE2}"/>
    <cellStyle name="40% - Énfasis4 2 2 8" xfId="30934" xr:uid="{DEC3604E-8584-4ACC-8581-F3D4AF9A231D}"/>
    <cellStyle name="40% - Énfasis4 2 2 9" xfId="30935" xr:uid="{74B5C3A3-956A-449C-847E-236166E3F031}"/>
    <cellStyle name="40% - Énfasis4 2 2_37. RESULTADO NEGOCIOS YOY" xfId="30936" xr:uid="{C07E8A06-CF4F-48A0-A9D5-37222057F546}"/>
    <cellStyle name="40% - Énfasis4 2 20" xfId="30937" xr:uid="{30B85225-17A3-4BC6-A99F-D0DF40BD9E51}"/>
    <cellStyle name="40% - Énfasis4 2 21" xfId="30938" xr:uid="{7A7E5A3C-9488-4967-A713-3119B86E83B0}"/>
    <cellStyle name="40% - Énfasis4 2 22" xfId="32848" xr:uid="{A66A3EB9-11C7-466F-9189-C42E043439D5}"/>
    <cellStyle name="40% - Énfasis4 2 3" xfId="30939" xr:uid="{3D1E8AC7-DCB3-42BE-9375-E66F3E23D8EB}"/>
    <cellStyle name="40% - Énfasis4 2 3 10" xfId="30940" xr:uid="{B9AECB77-EE28-4EF4-8578-444243931C5F}"/>
    <cellStyle name="40% - Énfasis4 2 3 11" xfId="30941" xr:uid="{946571B6-F60D-4B79-81B5-106346B6692D}"/>
    <cellStyle name="40% - Énfasis4 2 3 12" xfId="30942" xr:uid="{837C7686-5141-4D12-B3A1-061AC8DD1A29}"/>
    <cellStyle name="40% - Énfasis4 2 3 13" xfId="32684" xr:uid="{3D5A2C67-115D-4190-A878-C8AF6E06A324}"/>
    <cellStyle name="40% - Énfasis4 2 3 2" xfId="30943" xr:uid="{3C18A583-40C7-45A5-B6BE-9E57334C3D3B}"/>
    <cellStyle name="40% - Énfasis4 2 3 2 10" xfId="30944" xr:uid="{8F207147-7691-4B5A-988C-5C046B00741D}"/>
    <cellStyle name="40% - Énfasis4 2 3 2 11" xfId="30945" xr:uid="{3A4449DF-A5DC-4241-BADA-5F7D3F61499B}"/>
    <cellStyle name="40% - Énfasis4 2 3 2 2" xfId="30946" xr:uid="{DE65B166-2BD1-4B93-AA13-0A2376CC8B8B}"/>
    <cellStyle name="40% - Énfasis4 2 3 2 2 2" xfId="30947" xr:uid="{C9B92C68-DDB3-4A70-B148-CF6F1FA0AB2D}"/>
    <cellStyle name="40% - Énfasis4 2 3 2 2 2 2" xfId="30948" xr:uid="{E0250C36-7F04-467E-BDB3-20E94A2965D4}"/>
    <cellStyle name="40% - Énfasis4 2 3 2 2 2 2 2" xfId="30949" xr:uid="{0A488417-07A9-48FD-A6E0-DBD5D73A119A}"/>
    <cellStyle name="40% - Énfasis4 2 3 2 2 2 2 2 2" xfId="30950" xr:uid="{1632A04C-9144-4135-9E0A-64D8E07EDA00}"/>
    <cellStyle name="40% - Énfasis4 2 3 2 2 2 2 2 2 2" xfId="30951" xr:uid="{2F9129D8-294A-449B-A119-671DB0BB1BC7}"/>
    <cellStyle name="40% - Énfasis4 2 3 2 2 2 2 2 3" xfId="30952" xr:uid="{B457BE4A-8B53-4A87-A91A-948009A9261C}"/>
    <cellStyle name="40% - Énfasis4 2 3 2 2 2 2 3" xfId="30953" xr:uid="{AC1FCDD6-60B3-46BF-B656-AB2AA2EF1767}"/>
    <cellStyle name="40% - Énfasis4 2 3 2 2 2 2 3 2" xfId="30954" xr:uid="{F32860D5-BA60-4B75-A55F-873678D7CC12}"/>
    <cellStyle name="40% - Énfasis4 2 3 2 2 2 2 4" xfId="30955" xr:uid="{F6BBB1A2-5CC9-4AF5-A475-55705963BAB6}"/>
    <cellStyle name="40% - Énfasis4 2 3 2 2 2 3" xfId="30956" xr:uid="{181D24CA-97F1-4141-B15D-8AF00C0E59E4}"/>
    <cellStyle name="40% - Énfasis4 2 3 2 2 2 3 2" xfId="30957" xr:uid="{1967FD09-0627-4F8E-8E6D-1CBB3DA54325}"/>
    <cellStyle name="40% - Énfasis4 2 3 2 2 2 3 2 2" xfId="30958" xr:uid="{EBC03ED2-CD06-4B6C-AB95-CE0D856D5361}"/>
    <cellStyle name="40% - Énfasis4 2 3 2 2 2 3 3" xfId="30959" xr:uid="{F5B87750-9796-460F-8AE9-3E857DD12548}"/>
    <cellStyle name="40% - Énfasis4 2 3 2 2 2 4" xfId="30960" xr:uid="{175A8F73-4574-40AC-ACE3-1899D08CDE00}"/>
    <cellStyle name="40% - Énfasis4 2 3 2 2 2 4 2" xfId="30961" xr:uid="{E61FE94F-26AE-4156-B445-90F2D2C5B8C5}"/>
    <cellStyle name="40% - Énfasis4 2 3 2 2 2 5" xfId="30962" xr:uid="{F06499D1-3701-4F1E-B8BB-DF003640E2FB}"/>
    <cellStyle name="40% - Énfasis4 2 3 2 2 3" xfId="30963" xr:uid="{CC0E7E2C-DA46-40E7-8076-8C26DB2E49FF}"/>
    <cellStyle name="40% - Énfasis4 2 3 2 2 3 2" xfId="30964" xr:uid="{8F43FA67-72DF-4ED1-8C45-DD8EBB54A0DD}"/>
    <cellStyle name="40% - Énfasis4 2 3 2 2 3 2 2" xfId="30965" xr:uid="{785EE432-1D23-4A5C-B807-B7B6D11D035C}"/>
    <cellStyle name="40% - Énfasis4 2 3 2 2 3 2 2 2" xfId="30966" xr:uid="{4826A9DD-FEF7-49FF-AC90-9CFC45B1E4E8}"/>
    <cellStyle name="40% - Énfasis4 2 3 2 2 3 2 3" xfId="30967" xr:uid="{0B87A3B2-2572-4399-B6C4-94FA741D6788}"/>
    <cellStyle name="40% - Énfasis4 2 3 2 2 3 3" xfId="30968" xr:uid="{162F3DB5-1A09-4DC0-9718-97DE375C4146}"/>
    <cellStyle name="40% - Énfasis4 2 3 2 2 3 3 2" xfId="30969" xr:uid="{578BC562-1F9F-4EBC-A06D-2D8FFB95898D}"/>
    <cellStyle name="40% - Énfasis4 2 3 2 2 3 4" xfId="30970" xr:uid="{2DEB6240-E0AE-41B3-B48C-F4F6DA5F22A3}"/>
    <cellStyle name="40% - Énfasis4 2 3 2 2 4" xfId="30971" xr:uid="{C1975925-9C44-4979-A7E8-33B460755545}"/>
    <cellStyle name="40% - Énfasis4 2 3 2 2 4 2" xfId="30972" xr:uid="{78F63090-DEE4-47D9-A0C4-020D43C126C7}"/>
    <cellStyle name="40% - Énfasis4 2 3 2 2 4 2 2" xfId="30973" xr:uid="{CDFF0A9B-0B21-462A-890A-085AF6F98DF9}"/>
    <cellStyle name="40% - Énfasis4 2 3 2 2 4 3" xfId="30974" xr:uid="{F109973D-5284-48AB-8F8A-E73D052C1B61}"/>
    <cellStyle name="40% - Énfasis4 2 3 2 2 5" xfId="30975" xr:uid="{A9AC05CC-258B-400C-A5B4-26F0593A7903}"/>
    <cellStyle name="40% - Énfasis4 2 3 2 2 5 2" xfId="30976" xr:uid="{FBB470B4-4E1E-4C87-83E2-44AAEA3BB537}"/>
    <cellStyle name="40% - Énfasis4 2 3 2 2 6" xfId="30977" xr:uid="{EC9A5959-18BC-40BF-A243-B9AC61C19E5E}"/>
    <cellStyle name="40% - Énfasis4 2 3 2 3" xfId="30978" xr:uid="{7BDCE399-B29E-4CD2-A7DA-48374531A322}"/>
    <cellStyle name="40% - Énfasis4 2 3 2 3 2" xfId="30979" xr:uid="{CA25972F-CFE2-4821-B4F9-7767E85F563E}"/>
    <cellStyle name="40% - Énfasis4 2 3 2 3 2 2" xfId="30980" xr:uid="{F4F29EB9-2360-4884-A8ED-55A3C9FF4283}"/>
    <cellStyle name="40% - Énfasis4 2 3 2 3 2 2 2" xfId="30981" xr:uid="{97D31AE4-8B45-4446-8F3E-A865314C7E8C}"/>
    <cellStyle name="40% - Énfasis4 2 3 2 3 2 2 2 2" xfId="30982" xr:uid="{1DC96B4A-3754-46F1-9FB0-AD1544D8558D}"/>
    <cellStyle name="40% - Énfasis4 2 3 2 3 2 2 3" xfId="30983" xr:uid="{E9DEB3B2-A9C5-4FDD-AE6C-21BC13D1F618}"/>
    <cellStyle name="40% - Énfasis4 2 3 2 3 2 3" xfId="30984" xr:uid="{8AC31540-D357-44BE-AF0F-51BB086C1EDF}"/>
    <cellStyle name="40% - Énfasis4 2 3 2 3 2 3 2" xfId="30985" xr:uid="{2B334FE6-2652-47C8-ACF9-864E7B439316}"/>
    <cellStyle name="40% - Énfasis4 2 3 2 3 2 4" xfId="30986" xr:uid="{03076D6D-FECD-4E66-A439-9EFC71962043}"/>
    <cellStyle name="40% - Énfasis4 2 3 2 3 3" xfId="30987" xr:uid="{282087F0-90A9-46A5-9C2C-BC0470227BF0}"/>
    <cellStyle name="40% - Énfasis4 2 3 2 3 3 2" xfId="30988" xr:uid="{212FFC9F-47F9-4E43-99CE-48E5406F0B01}"/>
    <cellStyle name="40% - Énfasis4 2 3 2 3 3 2 2" xfId="30989" xr:uid="{F0898D50-9D19-469B-A38F-F4FBBF91B191}"/>
    <cellStyle name="40% - Énfasis4 2 3 2 3 3 3" xfId="30990" xr:uid="{645014BB-EA38-4A18-9900-9D6326EF787E}"/>
    <cellStyle name="40% - Énfasis4 2 3 2 3 4" xfId="30991" xr:uid="{4633CAA6-DA5B-4408-A150-19C165A024C0}"/>
    <cellStyle name="40% - Énfasis4 2 3 2 3 4 2" xfId="30992" xr:uid="{9E57666C-A2CF-40E6-AAD8-4E071D4B68D6}"/>
    <cellStyle name="40% - Énfasis4 2 3 2 3 5" xfId="30993" xr:uid="{7E3A6506-EAE8-42AF-989D-33C7711D9FD9}"/>
    <cellStyle name="40% - Énfasis4 2 3 2 4" xfId="30994" xr:uid="{B21ABC83-6BF8-46CD-A602-8D47CDFFAAB6}"/>
    <cellStyle name="40% - Énfasis4 2 3 2 4 2" xfId="30995" xr:uid="{51F9A570-8154-4079-BCB5-3A1966045F62}"/>
    <cellStyle name="40% - Énfasis4 2 3 2 4 2 2" xfId="30996" xr:uid="{19CEA7BD-4132-4AA3-8FC6-F5B253A2A4F2}"/>
    <cellStyle name="40% - Énfasis4 2 3 2 4 2 2 2" xfId="30997" xr:uid="{4E8AA421-594F-4B35-B668-96A2355A052B}"/>
    <cellStyle name="40% - Énfasis4 2 3 2 4 2 3" xfId="30998" xr:uid="{4E285CED-8F4F-4D4D-9D88-54DA49F6B1AA}"/>
    <cellStyle name="40% - Énfasis4 2 3 2 4 3" xfId="30999" xr:uid="{F2044FB3-3729-468D-AB42-4AF03985CF95}"/>
    <cellStyle name="40% - Énfasis4 2 3 2 4 3 2" xfId="31000" xr:uid="{88DEB7AC-6996-40CE-B506-CFE7B360BB7C}"/>
    <cellStyle name="40% - Énfasis4 2 3 2 4 4" xfId="31001" xr:uid="{979A3218-6CFB-41F0-8477-DC0CCDDE2061}"/>
    <cellStyle name="40% - Énfasis4 2 3 2 5" xfId="31002" xr:uid="{6C8D941B-732F-4458-991B-43CB17C301D4}"/>
    <cellStyle name="40% - Énfasis4 2 3 2 5 2" xfId="31003" xr:uid="{CA3E588F-02AF-40E4-B08C-D915F164580A}"/>
    <cellStyle name="40% - Énfasis4 2 3 2 5 2 2" xfId="31004" xr:uid="{E4855E38-0DF6-49F0-83A5-3FCBBB1A76F4}"/>
    <cellStyle name="40% - Énfasis4 2 3 2 5 3" xfId="31005" xr:uid="{1201674E-2960-4904-AA6E-C7A218C000F6}"/>
    <cellStyle name="40% - Énfasis4 2 3 2 6" xfId="31006" xr:uid="{C9802ABC-895E-4E7A-97C5-7E23F9C6D65B}"/>
    <cellStyle name="40% - Énfasis4 2 3 2 6 2" xfId="31007" xr:uid="{C9C3CBAA-ADBB-4F55-9F06-9AAFE300182B}"/>
    <cellStyle name="40% - Énfasis4 2 3 2 7" xfId="31008" xr:uid="{E21A1DF7-23BD-407C-BED5-80B80A6A019E}"/>
    <cellStyle name="40% - Énfasis4 2 3 2 8" xfId="31009" xr:uid="{C3865702-BBDE-44A4-BF10-5691EB5C00B1}"/>
    <cellStyle name="40% - Énfasis4 2 3 2 9" xfId="31010" xr:uid="{580D2744-2FFF-4EB4-A415-9D0FF3D19DCC}"/>
    <cellStyle name="40% - Énfasis4 2 3 2_37. RESULTADO NEGOCIOS YOY" xfId="31011" xr:uid="{999C0DEC-7DDC-4BB7-8344-7A6315CB47BD}"/>
    <cellStyle name="40% - Énfasis4 2 3 3" xfId="31012" xr:uid="{99579E6D-1C50-49A9-8FB1-ADE28005C7D2}"/>
    <cellStyle name="40% - Énfasis4 2 3 3 2" xfId="31013" xr:uid="{7A605D09-C8D2-43A9-88F7-F91ECAF55D4D}"/>
    <cellStyle name="40% - Énfasis4 2 3 3 2 2" xfId="31014" xr:uid="{B36CD7D0-BE45-4907-83FF-DC61218A833C}"/>
    <cellStyle name="40% - Énfasis4 2 3 3 2 2 2" xfId="31015" xr:uid="{9C03CB08-6336-477E-87F9-FD24B48DC919}"/>
    <cellStyle name="40% - Énfasis4 2 3 3 2 2 2 2" xfId="31016" xr:uid="{19790A71-4682-4AAD-8337-A47E39825360}"/>
    <cellStyle name="40% - Énfasis4 2 3 3 2 2 2 2 2" xfId="31017" xr:uid="{F8756D8D-BF78-4DA5-9395-5D9E50D80A75}"/>
    <cellStyle name="40% - Énfasis4 2 3 3 2 2 2 3" xfId="31018" xr:uid="{648BCF5A-C811-4D04-AE4A-4C10A04D667F}"/>
    <cellStyle name="40% - Énfasis4 2 3 3 2 2 3" xfId="31019" xr:uid="{A1812E24-8A60-439E-A096-81EB2DC875B0}"/>
    <cellStyle name="40% - Énfasis4 2 3 3 2 2 3 2" xfId="31020" xr:uid="{7225E535-ABB4-417D-AF5E-97311C8456F6}"/>
    <cellStyle name="40% - Énfasis4 2 3 3 2 2 4" xfId="31021" xr:uid="{FEA3C3B6-C455-4833-A9EF-AE3144B8FD5C}"/>
    <cellStyle name="40% - Énfasis4 2 3 3 2 3" xfId="31022" xr:uid="{07E377FA-5074-4238-A449-5D9594AC996D}"/>
    <cellStyle name="40% - Énfasis4 2 3 3 2 3 2" xfId="31023" xr:uid="{3192BFC5-5AF6-4FE9-82B7-43FAC09AAF83}"/>
    <cellStyle name="40% - Énfasis4 2 3 3 2 3 2 2" xfId="31024" xr:uid="{C6A45A42-D2CC-4613-A3D5-37E56E56F781}"/>
    <cellStyle name="40% - Énfasis4 2 3 3 2 3 3" xfId="31025" xr:uid="{99D13E6E-D9C9-436E-AB1C-CE9597EFB39F}"/>
    <cellStyle name="40% - Énfasis4 2 3 3 2 4" xfId="31026" xr:uid="{57937D58-3C4E-4D97-92E6-ED8A8CF18B73}"/>
    <cellStyle name="40% - Énfasis4 2 3 3 2 4 2" xfId="31027" xr:uid="{864BF6FF-6A0B-46FF-9072-A68CC1D634C5}"/>
    <cellStyle name="40% - Énfasis4 2 3 3 2 5" xfId="31028" xr:uid="{DE648B26-AAFD-4A8C-B3CA-50C52DE5C00C}"/>
    <cellStyle name="40% - Énfasis4 2 3 3 3" xfId="31029" xr:uid="{B52750FB-486B-419C-BBD8-20AD6424C157}"/>
    <cellStyle name="40% - Énfasis4 2 3 3 3 2" xfId="31030" xr:uid="{6B005346-E07C-4161-8480-24AD9565D36F}"/>
    <cellStyle name="40% - Énfasis4 2 3 3 3 2 2" xfId="31031" xr:uid="{A89A1123-4676-4943-B38A-F1E97497C144}"/>
    <cellStyle name="40% - Énfasis4 2 3 3 3 2 2 2" xfId="31032" xr:uid="{E9B0FC4B-963B-43ED-B389-B12FA0DE94D7}"/>
    <cellStyle name="40% - Énfasis4 2 3 3 3 2 3" xfId="31033" xr:uid="{B4244CF6-1761-44DF-B92D-216520BE9B1D}"/>
    <cellStyle name="40% - Énfasis4 2 3 3 3 3" xfId="31034" xr:uid="{E686023D-7A2A-40AC-84B9-9D91CDFE720F}"/>
    <cellStyle name="40% - Énfasis4 2 3 3 3 3 2" xfId="31035" xr:uid="{1865DF82-9968-4DB2-B7C2-83F13F52275B}"/>
    <cellStyle name="40% - Énfasis4 2 3 3 3 4" xfId="31036" xr:uid="{FF0E5231-3DA9-4216-A0B5-501CBF1B6B4E}"/>
    <cellStyle name="40% - Énfasis4 2 3 3 4" xfId="31037" xr:uid="{2131A420-5EFC-4077-ADA7-434A20DBB9A9}"/>
    <cellStyle name="40% - Énfasis4 2 3 3 4 2" xfId="31038" xr:uid="{28A25C3A-9283-4869-BDA8-549D1DE84307}"/>
    <cellStyle name="40% - Énfasis4 2 3 3 4 2 2" xfId="31039" xr:uid="{9FB8B534-86D4-47E6-BFA0-214273836CA0}"/>
    <cellStyle name="40% - Énfasis4 2 3 3 4 3" xfId="31040" xr:uid="{5DB66D9D-442C-4E18-8AB3-E97E513776F6}"/>
    <cellStyle name="40% - Énfasis4 2 3 3 5" xfId="31041" xr:uid="{E8161284-190F-4944-A8AD-F8D999087C6D}"/>
    <cellStyle name="40% - Énfasis4 2 3 3 5 2" xfId="31042" xr:uid="{56CF0F9D-FECF-4688-A9B3-C0B30EE3B03A}"/>
    <cellStyle name="40% - Énfasis4 2 3 3 6" xfId="31043" xr:uid="{E3D5AC3B-55FF-4E6D-B162-B4E9A6A35D97}"/>
    <cellStyle name="40% - Énfasis4 2 3 4" xfId="31044" xr:uid="{49AEA4C7-A619-446C-99A9-9F52F96919D0}"/>
    <cellStyle name="40% - Énfasis4 2 3 4 2" xfId="31045" xr:uid="{9FB5DDFA-B7E0-4883-A67C-666DADC3F4C1}"/>
    <cellStyle name="40% - Énfasis4 2 3 4 2 2" xfId="31046" xr:uid="{E4111EDF-2F48-4C1E-B20B-D6628F7116C6}"/>
    <cellStyle name="40% - Énfasis4 2 3 4 2 2 2" xfId="31047" xr:uid="{87819358-47CE-4B6E-ADE4-51E18DD4AA4B}"/>
    <cellStyle name="40% - Énfasis4 2 3 4 2 2 2 2" xfId="31048" xr:uid="{CAE0A220-76B1-4B1B-90C0-9E92CCEDD428}"/>
    <cellStyle name="40% - Énfasis4 2 3 4 2 2 3" xfId="31049" xr:uid="{5E821FAE-0A4F-4D47-A6C3-233D58B1D7FB}"/>
    <cellStyle name="40% - Énfasis4 2 3 4 2 3" xfId="31050" xr:uid="{92D5DC30-EB64-462C-8B7D-3ACDDA9CCBA2}"/>
    <cellStyle name="40% - Énfasis4 2 3 4 2 3 2" xfId="31051" xr:uid="{24D0A559-0417-45A9-AF92-2838BC7F2DDA}"/>
    <cellStyle name="40% - Énfasis4 2 3 4 2 4" xfId="31052" xr:uid="{A795BF61-A67A-4765-8233-7FED9B836DFE}"/>
    <cellStyle name="40% - Énfasis4 2 3 4 3" xfId="31053" xr:uid="{754E8634-024B-4187-85AF-5F98A08F3C28}"/>
    <cellStyle name="40% - Énfasis4 2 3 4 3 2" xfId="31054" xr:uid="{FF4C4C79-90E8-4022-81BA-7C3EC5BA4F0A}"/>
    <cellStyle name="40% - Énfasis4 2 3 4 3 2 2" xfId="31055" xr:uid="{BCFD6140-94DD-4D53-8B3A-223CA37B06B4}"/>
    <cellStyle name="40% - Énfasis4 2 3 4 3 3" xfId="31056" xr:uid="{9082FB8A-DD7C-45BF-B2C6-68DEB962C230}"/>
    <cellStyle name="40% - Énfasis4 2 3 4 4" xfId="31057" xr:uid="{C25DB2CF-4789-4290-B544-45490B2D3FD1}"/>
    <cellStyle name="40% - Énfasis4 2 3 4 4 2" xfId="31058" xr:uid="{EF9574A3-2A15-484A-84E6-8DEC7F17AF61}"/>
    <cellStyle name="40% - Énfasis4 2 3 4 5" xfId="31059" xr:uid="{62319A7C-C5E6-4FA9-AFB9-B6AACD0E9EDC}"/>
    <cellStyle name="40% - Énfasis4 2 3 5" xfId="31060" xr:uid="{F47A72B0-026A-4F00-92F5-4FAE7FA1ABC6}"/>
    <cellStyle name="40% - Énfasis4 2 3 5 2" xfId="31061" xr:uid="{C4AD90FF-FB21-43D4-B5A1-3D4DDA9449A2}"/>
    <cellStyle name="40% - Énfasis4 2 3 5 2 2" xfId="31062" xr:uid="{E7D5B731-84EE-4F82-9AC6-30D4A590BC9D}"/>
    <cellStyle name="40% - Énfasis4 2 3 5 2 2 2" xfId="31063" xr:uid="{E29DA069-CF53-4F89-AC5C-B101756F8678}"/>
    <cellStyle name="40% - Énfasis4 2 3 5 2 3" xfId="31064" xr:uid="{DFA562E7-F991-4014-B548-73F25427C89F}"/>
    <cellStyle name="40% - Énfasis4 2 3 5 3" xfId="31065" xr:uid="{7AB7BF05-0716-4C8F-9CED-05FA0E1E1443}"/>
    <cellStyle name="40% - Énfasis4 2 3 5 3 2" xfId="31066" xr:uid="{2B573090-A9A3-4399-931B-8CBAD270061F}"/>
    <cellStyle name="40% - Énfasis4 2 3 5 4" xfId="31067" xr:uid="{9945C45E-BA3C-4B43-B85F-E8689E0DA125}"/>
    <cellStyle name="40% - Énfasis4 2 3 6" xfId="31068" xr:uid="{93B5C598-0B30-4C13-873F-2D9840FF53E2}"/>
    <cellStyle name="40% - Énfasis4 2 3 6 2" xfId="31069" xr:uid="{FB7A3E67-F379-4A62-AF83-513616EFDD1C}"/>
    <cellStyle name="40% - Énfasis4 2 3 6 2 2" xfId="31070" xr:uid="{D3BC3E29-2FE9-42D2-AEC8-D59BD2DE5C86}"/>
    <cellStyle name="40% - Énfasis4 2 3 6 3" xfId="31071" xr:uid="{F835AF09-F825-47A6-A252-1AD4F7A5F6A2}"/>
    <cellStyle name="40% - Énfasis4 2 3 7" xfId="31072" xr:uid="{112A1A23-DE41-4EC5-9DBE-ECEE62F451A1}"/>
    <cellStyle name="40% - Énfasis4 2 3 7 2" xfId="31073" xr:uid="{9EB56964-08A8-4FA6-A51A-8B27974ED546}"/>
    <cellStyle name="40% - Énfasis4 2 3 8" xfId="31074" xr:uid="{BBE785D4-F30D-466C-9026-D2DDE5AEE453}"/>
    <cellStyle name="40% - Énfasis4 2 3 9" xfId="31075" xr:uid="{B8BFB501-7433-4068-806F-A5CBD1C8696F}"/>
    <cellStyle name="40% - Énfasis4 2 3_37. RESULTADO NEGOCIOS YOY" xfId="31076" xr:uid="{95239358-8C9C-4C15-BB38-48E5BA0D9ABE}"/>
    <cellStyle name="40% - Énfasis4 2 4" xfId="31077" xr:uid="{79E2A5C9-92B6-43C3-805A-1AF78EEF0B34}"/>
    <cellStyle name="40% - Énfasis4 2 4 10" xfId="31078" xr:uid="{3152C9EA-CF18-47D8-B3C2-061E6FFFC4B5}"/>
    <cellStyle name="40% - Énfasis4 2 4 11" xfId="31079" xr:uid="{92C6E533-DD8C-4C8D-9CF6-E1A52458C9EA}"/>
    <cellStyle name="40% - Énfasis4 2 4 12" xfId="31080" xr:uid="{E42A3305-35CE-4C35-882D-A8FD28EB602C}"/>
    <cellStyle name="40% - Énfasis4 2 4 2" xfId="31081" xr:uid="{6992A94C-2908-499C-BF97-ADF55C504219}"/>
    <cellStyle name="40% - Énfasis4 2 4 2 2" xfId="31082" xr:uid="{6E77CB13-C820-4EE6-BD1B-2B5E91EAD533}"/>
    <cellStyle name="40% - Énfasis4 2 4 2 2 2" xfId="31083" xr:uid="{A7A9AAFB-3C31-4E56-B178-9F2848221727}"/>
    <cellStyle name="40% - Énfasis4 2 4 2 2 2 2" xfId="31084" xr:uid="{0EEF8633-A5D1-430B-9F18-4ACE3728D4CD}"/>
    <cellStyle name="40% - Énfasis4 2 4 2 2 2 2 2" xfId="31085" xr:uid="{27EE974B-B059-41BE-86BC-EE6E1E9DE945}"/>
    <cellStyle name="40% - Énfasis4 2 4 2 2 2 2 2 2" xfId="31086" xr:uid="{1D5C446D-89DA-473C-9F3C-4293E4083CB5}"/>
    <cellStyle name="40% - Énfasis4 2 4 2 2 2 2 2 2 2" xfId="31087" xr:uid="{409BD7BB-07AE-4869-ADF4-17E891770C78}"/>
    <cellStyle name="40% - Énfasis4 2 4 2 2 2 2 2 3" xfId="31088" xr:uid="{8FCBCD68-BBCE-43AF-89F0-B8AD7ADE658B}"/>
    <cellStyle name="40% - Énfasis4 2 4 2 2 2 2 3" xfId="31089" xr:uid="{3CF51643-0D0C-4F73-A7F3-9922F401AB20}"/>
    <cellStyle name="40% - Énfasis4 2 4 2 2 2 2 3 2" xfId="31090" xr:uid="{0F517776-D78E-4D69-9A8B-4AE025A99AE5}"/>
    <cellStyle name="40% - Énfasis4 2 4 2 2 2 2 4" xfId="31091" xr:uid="{5CCF09F2-755E-4A9F-B50D-FCEFBF93DB5E}"/>
    <cellStyle name="40% - Énfasis4 2 4 2 2 2 3" xfId="31092" xr:uid="{41DB57E8-2313-4D89-88ED-5C12EABB892E}"/>
    <cellStyle name="40% - Énfasis4 2 4 2 2 2 3 2" xfId="31093" xr:uid="{BE800F25-40FE-44EA-935B-4B1F702BAD2F}"/>
    <cellStyle name="40% - Énfasis4 2 4 2 2 2 3 2 2" xfId="31094" xr:uid="{3A228298-1FFE-4BCE-8CB3-AC04A8DACA05}"/>
    <cellStyle name="40% - Énfasis4 2 4 2 2 2 3 3" xfId="31095" xr:uid="{4F93C9EF-5E13-4E79-880A-9328C2DFAA88}"/>
    <cellStyle name="40% - Énfasis4 2 4 2 2 2 4" xfId="31096" xr:uid="{0ECD0495-AF66-4970-85DD-D849DC68919B}"/>
    <cellStyle name="40% - Énfasis4 2 4 2 2 2 4 2" xfId="31097" xr:uid="{EB093C9B-F69B-4FAC-A188-41884C38D4CB}"/>
    <cellStyle name="40% - Énfasis4 2 4 2 2 2 5" xfId="31098" xr:uid="{B251E296-6B0F-40E1-B958-C72FFF3C0155}"/>
    <cellStyle name="40% - Énfasis4 2 4 2 2 3" xfId="31099" xr:uid="{BCBA3D4E-5ACF-4B6A-9588-8902A0AD9F94}"/>
    <cellStyle name="40% - Énfasis4 2 4 2 2 3 2" xfId="31100" xr:uid="{9CB9E715-5E8F-4F4E-858D-10C9DA14FE7F}"/>
    <cellStyle name="40% - Énfasis4 2 4 2 2 3 2 2" xfId="31101" xr:uid="{976BC981-706A-45D5-80B8-A5D22660F726}"/>
    <cellStyle name="40% - Énfasis4 2 4 2 2 3 2 2 2" xfId="31102" xr:uid="{26316A1E-4CC8-4DC7-A37E-7C266DA94926}"/>
    <cellStyle name="40% - Énfasis4 2 4 2 2 3 2 3" xfId="31103" xr:uid="{2D6D3F13-BE8B-4946-BBBF-50B2999C2F75}"/>
    <cellStyle name="40% - Énfasis4 2 4 2 2 3 3" xfId="31104" xr:uid="{B3E38F0B-C18D-43DB-B9EF-45721D0220E1}"/>
    <cellStyle name="40% - Énfasis4 2 4 2 2 3 3 2" xfId="31105" xr:uid="{0F086317-A027-4D26-A888-5B3EB35FC15E}"/>
    <cellStyle name="40% - Énfasis4 2 4 2 2 3 4" xfId="31106" xr:uid="{0A525859-1085-4127-B006-CDA628704AA8}"/>
    <cellStyle name="40% - Énfasis4 2 4 2 2 4" xfId="31107" xr:uid="{87667A38-FEAD-4ED8-9CC7-9F28A6CBEA3E}"/>
    <cellStyle name="40% - Énfasis4 2 4 2 2 4 2" xfId="31108" xr:uid="{3E11B65A-603D-48C1-B8C5-C849034E28FF}"/>
    <cellStyle name="40% - Énfasis4 2 4 2 2 4 2 2" xfId="31109" xr:uid="{AD6C8D10-D64F-4172-96E5-9EFA61E6B833}"/>
    <cellStyle name="40% - Énfasis4 2 4 2 2 4 3" xfId="31110" xr:uid="{96028CC6-4D69-4BE4-BFEF-3704E7333154}"/>
    <cellStyle name="40% - Énfasis4 2 4 2 2 5" xfId="31111" xr:uid="{4C47D2BD-902B-4610-98D8-397B182058EF}"/>
    <cellStyle name="40% - Énfasis4 2 4 2 2 5 2" xfId="31112" xr:uid="{A50C00B0-AFFA-4B2A-9BEC-FA2B2CA2B7CB}"/>
    <cellStyle name="40% - Énfasis4 2 4 2 2 6" xfId="31113" xr:uid="{3B03283F-1DCD-4700-A5BC-18515D80C108}"/>
    <cellStyle name="40% - Énfasis4 2 4 2 3" xfId="31114" xr:uid="{2DD60ED3-4DD0-4F9F-BAF7-30482E33F745}"/>
    <cellStyle name="40% - Énfasis4 2 4 2 3 2" xfId="31115" xr:uid="{182E9956-56FB-4586-ADD5-08A3DB6E6FEA}"/>
    <cellStyle name="40% - Énfasis4 2 4 2 3 2 2" xfId="31116" xr:uid="{12BC6F97-2E82-4285-A442-42E89CB3B8C1}"/>
    <cellStyle name="40% - Énfasis4 2 4 2 3 2 2 2" xfId="31117" xr:uid="{040AF48A-5389-492B-A9B0-1FC3FBD55DA0}"/>
    <cellStyle name="40% - Énfasis4 2 4 2 3 2 2 2 2" xfId="31118" xr:uid="{BDB9EE76-36A5-48C1-B797-7172A225CCAE}"/>
    <cellStyle name="40% - Énfasis4 2 4 2 3 2 2 3" xfId="31119" xr:uid="{56918F00-5440-48AD-AEBA-5E81F8902217}"/>
    <cellStyle name="40% - Énfasis4 2 4 2 3 2 3" xfId="31120" xr:uid="{0D15D134-7F01-470B-A165-513E220D7F8A}"/>
    <cellStyle name="40% - Énfasis4 2 4 2 3 2 3 2" xfId="31121" xr:uid="{32BE7599-8162-4DE3-A889-A0E6A90B896D}"/>
    <cellStyle name="40% - Énfasis4 2 4 2 3 2 4" xfId="31122" xr:uid="{79364E9B-B617-4B09-937D-36DB80358BDD}"/>
    <cellStyle name="40% - Énfasis4 2 4 2 3 3" xfId="31123" xr:uid="{73559956-5708-4678-A6B6-80E29EED550D}"/>
    <cellStyle name="40% - Énfasis4 2 4 2 3 3 2" xfId="31124" xr:uid="{62861668-2754-49C5-B10A-F91CDC170514}"/>
    <cellStyle name="40% - Énfasis4 2 4 2 3 3 2 2" xfId="31125" xr:uid="{3E4D34D8-1B9D-43A3-8FF7-B174EAD25F31}"/>
    <cellStyle name="40% - Énfasis4 2 4 2 3 3 3" xfId="31126" xr:uid="{4370E6DD-6B6F-48D4-A11F-107DE3675649}"/>
    <cellStyle name="40% - Énfasis4 2 4 2 3 4" xfId="31127" xr:uid="{0FF2B4AF-2329-41B8-823C-4F81BA58F2F5}"/>
    <cellStyle name="40% - Énfasis4 2 4 2 3 4 2" xfId="31128" xr:uid="{772D1496-11CC-496C-B178-FBF857AB2D9F}"/>
    <cellStyle name="40% - Énfasis4 2 4 2 3 5" xfId="31129" xr:uid="{EE9605A2-9B06-467D-8AEC-83DC4A11F72F}"/>
    <cellStyle name="40% - Énfasis4 2 4 2 4" xfId="31130" xr:uid="{CACE1876-6F12-40A5-B096-F118A1B75C1D}"/>
    <cellStyle name="40% - Énfasis4 2 4 2 4 2" xfId="31131" xr:uid="{0F3C3E3A-4682-49E5-8B3C-3B68C5CD7C70}"/>
    <cellStyle name="40% - Énfasis4 2 4 2 4 2 2" xfId="31132" xr:uid="{7A6AD2B0-D3BC-4F59-B229-5F80B0A2829E}"/>
    <cellStyle name="40% - Énfasis4 2 4 2 4 2 2 2" xfId="31133" xr:uid="{B3EFCB30-D229-4EEC-8EC4-10AEDC7F3601}"/>
    <cellStyle name="40% - Énfasis4 2 4 2 4 2 3" xfId="31134" xr:uid="{6E22BD5B-6E6E-45AB-8753-06D4922CD74C}"/>
    <cellStyle name="40% - Énfasis4 2 4 2 4 3" xfId="31135" xr:uid="{2C1458A0-9B90-452B-9E60-173E1E380FF0}"/>
    <cellStyle name="40% - Énfasis4 2 4 2 4 3 2" xfId="31136" xr:uid="{70D92DC5-3448-49E2-A691-97E9799C4865}"/>
    <cellStyle name="40% - Énfasis4 2 4 2 4 4" xfId="31137" xr:uid="{930B06E1-7E3B-460E-AEF5-213C69ACA5C3}"/>
    <cellStyle name="40% - Énfasis4 2 4 2 5" xfId="31138" xr:uid="{2176098C-1622-464E-A591-BCFCE0C8886E}"/>
    <cellStyle name="40% - Énfasis4 2 4 2 5 2" xfId="31139" xr:uid="{AF9BD2C3-CA6B-49C2-A952-B63E75918357}"/>
    <cellStyle name="40% - Énfasis4 2 4 2 5 2 2" xfId="31140" xr:uid="{DECFEAEC-201F-404B-B77E-C3D2DEBC1528}"/>
    <cellStyle name="40% - Énfasis4 2 4 2 5 3" xfId="31141" xr:uid="{A096F3B2-C456-4B41-A550-F48FB40965BC}"/>
    <cellStyle name="40% - Énfasis4 2 4 2 6" xfId="31142" xr:uid="{E9455437-C3BD-4A96-ADF1-EFEEA125DAE8}"/>
    <cellStyle name="40% - Énfasis4 2 4 2 6 2" xfId="31143" xr:uid="{93A0AF84-D555-47BA-896F-DDD19DFBFFF7}"/>
    <cellStyle name="40% - Énfasis4 2 4 2 7" xfId="31144" xr:uid="{75E9BAC4-376C-4B60-9AC9-64A3E0AC2D09}"/>
    <cellStyle name="40% - Énfasis4 2 4 3" xfId="31145" xr:uid="{BF4D54DF-0496-4791-9915-C95A8DA1B728}"/>
    <cellStyle name="40% - Énfasis4 2 4 3 2" xfId="31146" xr:uid="{308C6F57-C1F1-4EDF-82AA-5346D94060D1}"/>
    <cellStyle name="40% - Énfasis4 2 4 3 2 2" xfId="31147" xr:uid="{9D4CE1AE-CFE6-47A1-8676-79ACF2C9FB93}"/>
    <cellStyle name="40% - Énfasis4 2 4 3 2 2 2" xfId="31148" xr:uid="{B27A8B01-087F-4CB8-881A-01128A903B28}"/>
    <cellStyle name="40% - Énfasis4 2 4 3 2 2 2 2" xfId="31149" xr:uid="{B3CA6D87-E45C-412A-BA49-449A9F1513F1}"/>
    <cellStyle name="40% - Énfasis4 2 4 3 2 2 2 2 2" xfId="31150" xr:uid="{40791624-FF3B-421F-BDA2-E1713E269536}"/>
    <cellStyle name="40% - Énfasis4 2 4 3 2 2 2 3" xfId="31151" xr:uid="{0C6B7FA9-5466-41A4-80DB-BA5C2CE53669}"/>
    <cellStyle name="40% - Énfasis4 2 4 3 2 2 3" xfId="31152" xr:uid="{103BF6E0-E340-4A96-B534-3FF056FDE103}"/>
    <cellStyle name="40% - Énfasis4 2 4 3 2 2 3 2" xfId="31153" xr:uid="{9D38C706-545F-47F7-8A01-1AD122EB21A6}"/>
    <cellStyle name="40% - Énfasis4 2 4 3 2 2 4" xfId="31154" xr:uid="{4959745F-42F6-4D47-AD0C-4E3F081F3748}"/>
    <cellStyle name="40% - Énfasis4 2 4 3 2 3" xfId="31155" xr:uid="{1EEC4CC8-0C0D-448F-BB04-DA62A7017103}"/>
    <cellStyle name="40% - Énfasis4 2 4 3 2 3 2" xfId="31156" xr:uid="{BFD21470-5E13-4029-98BD-CCD357EA4400}"/>
    <cellStyle name="40% - Énfasis4 2 4 3 2 3 2 2" xfId="31157" xr:uid="{B501109F-A5C4-4AC8-AD23-679A9FF0C333}"/>
    <cellStyle name="40% - Énfasis4 2 4 3 2 3 3" xfId="31158" xr:uid="{2D53EDEC-A209-4B0D-9CCF-132BE3B3218B}"/>
    <cellStyle name="40% - Énfasis4 2 4 3 2 4" xfId="31159" xr:uid="{481B9D61-7DAA-4AE5-AF6C-6CD1C7917D30}"/>
    <cellStyle name="40% - Énfasis4 2 4 3 2 4 2" xfId="31160" xr:uid="{92E2F599-4C47-4ED7-84BE-7779804125AF}"/>
    <cellStyle name="40% - Énfasis4 2 4 3 2 5" xfId="31161" xr:uid="{03EE9373-B2A6-417C-A77A-658C505409B4}"/>
    <cellStyle name="40% - Énfasis4 2 4 3 3" xfId="31162" xr:uid="{222E9BE6-E26D-4E5B-9C30-87D6C8ED6E65}"/>
    <cellStyle name="40% - Énfasis4 2 4 3 3 2" xfId="31163" xr:uid="{011FB86A-9C08-4055-9F92-5393FEDBBFFB}"/>
    <cellStyle name="40% - Énfasis4 2 4 3 3 2 2" xfId="31164" xr:uid="{FD08A560-4ABC-4147-B35E-43AE3B8FD224}"/>
    <cellStyle name="40% - Énfasis4 2 4 3 3 2 2 2" xfId="31165" xr:uid="{1AD624A7-6D85-44AD-B2BB-4C50C45EB2C7}"/>
    <cellStyle name="40% - Énfasis4 2 4 3 3 2 3" xfId="31166" xr:uid="{60D5E824-9957-462A-8F01-EAD9D7C9B56B}"/>
    <cellStyle name="40% - Énfasis4 2 4 3 3 3" xfId="31167" xr:uid="{D81CCC5D-2A45-4DC7-9D32-D6569DBEB208}"/>
    <cellStyle name="40% - Énfasis4 2 4 3 3 3 2" xfId="31168" xr:uid="{54010B72-06EC-433A-8CB8-AE91822FE6C4}"/>
    <cellStyle name="40% - Énfasis4 2 4 3 3 4" xfId="31169" xr:uid="{0FFCCF2F-CBC8-48A4-BC47-459448A3C6BF}"/>
    <cellStyle name="40% - Énfasis4 2 4 3 4" xfId="31170" xr:uid="{E2CB8598-3C28-4599-A267-EFF7B81B7CA4}"/>
    <cellStyle name="40% - Énfasis4 2 4 3 4 2" xfId="31171" xr:uid="{3BE85A53-4770-4C0E-B176-0C0AF4FD698E}"/>
    <cellStyle name="40% - Énfasis4 2 4 3 4 2 2" xfId="31172" xr:uid="{E8698722-27B8-4BDA-BCDD-EB625BD3FFF0}"/>
    <cellStyle name="40% - Énfasis4 2 4 3 4 3" xfId="31173" xr:uid="{205316D9-430E-4DC3-AA76-1C0655992D2B}"/>
    <cellStyle name="40% - Énfasis4 2 4 3 5" xfId="31174" xr:uid="{27356600-B335-4E42-8774-2413763FC3E5}"/>
    <cellStyle name="40% - Énfasis4 2 4 3 5 2" xfId="31175" xr:uid="{F9FC8A0C-E7B0-4A0A-AE04-5D1E3B893BF8}"/>
    <cellStyle name="40% - Énfasis4 2 4 3 6" xfId="31176" xr:uid="{5ABF530C-36AF-4C14-BE75-FB45BA9537C6}"/>
    <cellStyle name="40% - Énfasis4 2 4 4" xfId="31177" xr:uid="{E9392D3B-D4D8-4FA6-A8A8-392E67DBCBE9}"/>
    <cellStyle name="40% - Énfasis4 2 4 4 2" xfId="31178" xr:uid="{AAB43E8B-9AFE-4AD1-B047-851CB684EFF8}"/>
    <cellStyle name="40% - Énfasis4 2 4 4 2 2" xfId="31179" xr:uid="{F986C507-1E22-43DE-B99A-E08FFC9C841B}"/>
    <cellStyle name="40% - Énfasis4 2 4 4 2 2 2" xfId="31180" xr:uid="{EF48924B-20C4-4C42-A9E6-982E02A80C8F}"/>
    <cellStyle name="40% - Énfasis4 2 4 4 2 2 2 2" xfId="31181" xr:uid="{10F199E0-FEA4-42F2-BE99-04A8E6CC4226}"/>
    <cellStyle name="40% - Énfasis4 2 4 4 2 2 3" xfId="31182" xr:uid="{A157E1F9-2A9B-4955-B3D7-CA5E640B2C09}"/>
    <cellStyle name="40% - Énfasis4 2 4 4 2 3" xfId="31183" xr:uid="{433871F0-2E3B-4A3D-ABFA-0E6A365B4D08}"/>
    <cellStyle name="40% - Énfasis4 2 4 4 2 3 2" xfId="31184" xr:uid="{4D0A931D-8826-40D7-AA5D-403EB7273C0F}"/>
    <cellStyle name="40% - Énfasis4 2 4 4 2 4" xfId="31185" xr:uid="{15C5081A-8BD5-4A04-A285-9C9F31F87862}"/>
    <cellStyle name="40% - Énfasis4 2 4 4 3" xfId="31186" xr:uid="{F04BD7D6-6ABB-4A80-82CB-286EE47827CB}"/>
    <cellStyle name="40% - Énfasis4 2 4 4 3 2" xfId="31187" xr:uid="{4C902EBA-9582-4BC7-A2EA-102882C34F88}"/>
    <cellStyle name="40% - Énfasis4 2 4 4 3 2 2" xfId="31188" xr:uid="{5050DAA9-29D0-47BA-A379-C379854AC108}"/>
    <cellStyle name="40% - Énfasis4 2 4 4 3 3" xfId="31189" xr:uid="{FE2495FF-E6CD-48B8-A40F-71EF3200EFFD}"/>
    <cellStyle name="40% - Énfasis4 2 4 4 4" xfId="31190" xr:uid="{CA57C573-B315-4C00-A31A-F738C3C67AAB}"/>
    <cellStyle name="40% - Énfasis4 2 4 4 4 2" xfId="31191" xr:uid="{3C06BFD5-2298-423D-B404-990C4BD4D5A4}"/>
    <cellStyle name="40% - Énfasis4 2 4 4 5" xfId="31192" xr:uid="{3C9B2C41-0B8A-47C0-8896-57A07EFDB51B}"/>
    <cellStyle name="40% - Énfasis4 2 4 5" xfId="31193" xr:uid="{B45BF1A6-6B45-494E-BCA6-1209DFFEF63C}"/>
    <cellStyle name="40% - Énfasis4 2 4 5 2" xfId="31194" xr:uid="{30FD958D-7BE4-40F6-A873-86CBF872CDC0}"/>
    <cellStyle name="40% - Énfasis4 2 4 5 2 2" xfId="31195" xr:uid="{2025D44B-99EF-49A7-B3F2-D248AD031349}"/>
    <cellStyle name="40% - Énfasis4 2 4 5 2 2 2" xfId="31196" xr:uid="{88C452F5-EC2E-441E-A89A-7FD030B06304}"/>
    <cellStyle name="40% - Énfasis4 2 4 5 2 3" xfId="31197" xr:uid="{29D13AA3-5B3C-4E8E-88C1-ED35879BC5F9}"/>
    <cellStyle name="40% - Énfasis4 2 4 5 3" xfId="31198" xr:uid="{C5846979-D504-45FC-978E-EBD3A3683CEC}"/>
    <cellStyle name="40% - Énfasis4 2 4 5 3 2" xfId="31199" xr:uid="{3351D987-9E6F-494A-A2E6-6BE65F424530}"/>
    <cellStyle name="40% - Énfasis4 2 4 5 4" xfId="31200" xr:uid="{DC022276-B301-43B0-986E-ADBCBC22D713}"/>
    <cellStyle name="40% - Énfasis4 2 4 6" xfId="31201" xr:uid="{85ADE927-998A-4457-9367-1DACD474978F}"/>
    <cellStyle name="40% - Énfasis4 2 4 6 2" xfId="31202" xr:uid="{FCBEEC52-EC4C-4B22-A54B-CD61E7D65D45}"/>
    <cellStyle name="40% - Énfasis4 2 4 6 2 2" xfId="31203" xr:uid="{68E3BBA3-DFCF-47E2-9ECB-15BCB02C798E}"/>
    <cellStyle name="40% - Énfasis4 2 4 6 3" xfId="31204" xr:uid="{2E67F9FB-73A2-4755-B60D-7C52EDC01426}"/>
    <cellStyle name="40% - Énfasis4 2 4 7" xfId="31205" xr:uid="{167A71D8-3623-4B9E-9583-771C4F9C8FBA}"/>
    <cellStyle name="40% - Énfasis4 2 4 7 2" xfId="31206" xr:uid="{85CF55A7-6CF3-4D54-9C1E-219F61FBB2A7}"/>
    <cellStyle name="40% - Énfasis4 2 4 8" xfId="31207" xr:uid="{A9DA3F0E-75FF-4989-8A09-957412EDB938}"/>
    <cellStyle name="40% - Énfasis4 2 4 9" xfId="31208" xr:uid="{5244680E-520A-404F-B082-0349A3EDDC3A}"/>
    <cellStyle name="40% - Énfasis4 2 4_37. RESULTADO NEGOCIOS YOY" xfId="31209" xr:uid="{C8F35083-C1C4-430F-90D2-0E63E2AD3ACC}"/>
    <cellStyle name="40% - Énfasis4 2 5" xfId="31210" xr:uid="{7034AEFE-EFC2-45AD-839F-86B6C55F5DA2}"/>
    <cellStyle name="40% - Énfasis4 2 5 10" xfId="31211" xr:uid="{9B9A6648-CC35-4017-9197-9360D3529A95}"/>
    <cellStyle name="40% - Énfasis4 2 5 11" xfId="31212" xr:uid="{D4C99751-4EA6-451D-9BEE-F426D0F6F0C5}"/>
    <cellStyle name="40% - Énfasis4 2 5 12" xfId="31213" xr:uid="{9764FC6E-5EE4-4253-8415-603ABFA526C2}"/>
    <cellStyle name="40% - Énfasis4 2 5 2" xfId="31214" xr:uid="{6F543A63-0BEB-4F1F-8698-F83445B79A7B}"/>
    <cellStyle name="40% - Énfasis4 2 5 2 2" xfId="31215" xr:uid="{655DAED5-F40E-49E9-B0AF-894247FC8CE5}"/>
    <cellStyle name="40% - Énfasis4 2 5 2 2 2" xfId="31216" xr:uid="{FF79CF48-01DC-44CF-82BE-6BA494DE84AF}"/>
    <cellStyle name="40% - Énfasis4 2 5 2 2 2 2" xfId="31217" xr:uid="{8FDEDA03-E1C1-443A-868D-348C51C78946}"/>
    <cellStyle name="40% - Énfasis4 2 5 2 2 2 2 2" xfId="31218" xr:uid="{3F28CDD8-40E4-4FAE-ABB6-2E3F150E705C}"/>
    <cellStyle name="40% - Énfasis4 2 5 2 2 2 2 2 2" xfId="31219" xr:uid="{069183C8-F6C1-4CA0-931A-69D0F8C09145}"/>
    <cellStyle name="40% - Énfasis4 2 5 2 2 2 2 2 2 2" xfId="31220" xr:uid="{6823CCFD-74ED-424A-A328-30F417CD421A}"/>
    <cellStyle name="40% - Énfasis4 2 5 2 2 2 2 2 3" xfId="31221" xr:uid="{D8A587ED-AAD2-4E2B-A2CE-05A0A9D54339}"/>
    <cellStyle name="40% - Énfasis4 2 5 2 2 2 2 3" xfId="31222" xr:uid="{953CB6A4-2E31-4840-BCD7-C65564E6E4F7}"/>
    <cellStyle name="40% - Énfasis4 2 5 2 2 2 2 3 2" xfId="31223" xr:uid="{F0CF5E16-508E-4A23-91D2-E2169C36FC18}"/>
    <cellStyle name="40% - Énfasis4 2 5 2 2 2 2 4" xfId="31224" xr:uid="{E1C98C5A-3D40-406E-A199-0C5CA7FDCA82}"/>
    <cellStyle name="40% - Énfasis4 2 5 2 2 2 3" xfId="31225" xr:uid="{AD15CFEA-23E1-4493-96A1-AFA8B0AB8F63}"/>
    <cellStyle name="40% - Énfasis4 2 5 2 2 2 3 2" xfId="31226" xr:uid="{A8DBF088-3411-4404-A72F-54A73AB0CFBD}"/>
    <cellStyle name="40% - Énfasis4 2 5 2 2 2 3 2 2" xfId="31227" xr:uid="{EC2372F4-3442-4931-9B2B-34B8F85046E5}"/>
    <cellStyle name="40% - Énfasis4 2 5 2 2 2 3 3" xfId="31228" xr:uid="{184F7430-AB6E-49BE-9401-78BF4178C02D}"/>
    <cellStyle name="40% - Énfasis4 2 5 2 2 2 4" xfId="31229" xr:uid="{0DF2EEB1-B145-4A53-A64B-F9EA322CB744}"/>
    <cellStyle name="40% - Énfasis4 2 5 2 2 2 4 2" xfId="31230" xr:uid="{228C3121-81C8-4466-B9B8-2F1B2AD87AFC}"/>
    <cellStyle name="40% - Énfasis4 2 5 2 2 2 5" xfId="31231" xr:uid="{66295961-2E88-4E62-96B6-589B98650C92}"/>
    <cellStyle name="40% - Énfasis4 2 5 2 2 3" xfId="31232" xr:uid="{B99F91EB-CFE9-4ADE-A61B-4815DA51E786}"/>
    <cellStyle name="40% - Énfasis4 2 5 2 2 3 2" xfId="31233" xr:uid="{00E4009E-6014-43EE-993A-479D24FE13B0}"/>
    <cellStyle name="40% - Énfasis4 2 5 2 2 3 2 2" xfId="31234" xr:uid="{D79B426D-D25C-441C-9F9A-A3B2C53CE052}"/>
    <cellStyle name="40% - Énfasis4 2 5 2 2 3 2 2 2" xfId="31235" xr:uid="{477AE5A9-FD8D-4A84-AE4E-25921D336A20}"/>
    <cellStyle name="40% - Énfasis4 2 5 2 2 3 2 3" xfId="31236" xr:uid="{BA50DCE8-6CDD-453C-B6C2-4008A1E1473A}"/>
    <cellStyle name="40% - Énfasis4 2 5 2 2 3 3" xfId="31237" xr:uid="{3521C803-36BA-416F-8AA7-1A2D35EA4D78}"/>
    <cellStyle name="40% - Énfasis4 2 5 2 2 3 3 2" xfId="31238" xr:uid="{8DF20D7D-8E7D-44BA-B11C-32774E577EBF}"/>
    <cellStyle name="40% - Énfasis4 2 5 2 2 3 4" xfId="31239" xr:uid="{58F8F1D8-D8C0-4498-B471-7E6281ADFFCA}"/>
    <cellStyle name="40% - Énfasis4 2 5 2 2 4" xfId="31240" xr:uid="{26CF2FB4-777B-4520-95DA-45AEA383E1F4}"/>
    <cellStyle name="40% - Énfasis4 2 5 2 2 4 2" xfId="31241" xr:uid="{8D422769-9450-486D-9181-E8B9256A4411}"/>
    <cellStyle name="40% - Énfasis4 2 5 2 2 4 2 2" xfId="31242" xr:uid="{5D889A64-E1E8-4D83-B249-C840E685B7E8}"/>
    <cellStyle name="40% - Énfasis4 2 5 2 2 4 3" xfId="31243" xr:uid="{E731669E-075E-4DE5-A36E-6FE4955C9DB6}"/>
    <cellStyle name="40% - Énfasis4 2 5 2 2 5" xfId="31244" xr:uid="{BA65893C-12C2-450C-BE72-EBE6A83B6639}"/>
    <cellStyle name="40% - Énfasis4 2 5 2 2 5 2" xfId="31245" xr:uid="{A4E2F2AD-AC5F-4A71-9865-9B2E5813790E}"/>
    <cellStyle name="40% - Énfasis4 2 5 2 2 6" xfId="31246" xr:uid="{75A30B32-0A8B-402C-B370-0E93521DCF12}"/>
    <cellStyle name="40% - Énfasis4 2 5 2 3" xfId="31247" xr:uid="{796997C1-5853-40F4-B2D0-A1F1BF37C88D}"/>
    <cellStyle name="40% - Énfasis4 2 5 2 3 2" xfId="31248" xr:uid="{C08E4CBA-9246-41BC-9AE2-35D41ADDC76E}"/>
    <cellStyle name="40% - Énfasis4 2 5 2 3 2 2" xfId="31249" xr:uid="{E5AAD8AC-6E94-4259-84C0-91291665EFF7}"/>
    <cellStyle name="40% - Énfasis4 2 5 2 3 2 2 2" xfId="31250" xr:uid="{3B401758-7329-4771-92A0-D512ACE5AF3B}"/>
    <cellStyle name="40% - Énfasis4 2 5 2 3 2 2 2 2" xfId="31251" xr:uid="{1447B135-932D-4EC5-B13C-F6D30A912C0B}"/>
    <cellStyle name="40% - Énfasis4 2 5 2 3 2 2 3" xfId="31252" xr:uid="{13053867-318E-4EE3-AC45-049EF0E7C2AA}"/>
    <cellStyle name="40% - Énfasis4 2 5 2 3 2 3" xfId="31253" xr:uid="{AE085A6F-47C9-481E-9BE4-E0EE9D9477C0}"/>
    <cellStyle name="40% - Énfasis4 2 5 2 3 2 3 2" xfId="31254" xr:uid="{7C5F541F-8BFD-4AD3-B0EE-ACA6063E3202}"/>
    <cellStyle name="40% - Énfasis4 2 5 2 3 2 4" xfId="31255" xr:uid="{EAD1AC89-78FA-4F60-A1E6-7E426C62DEC5}"/>
    <cellStyle name="40% - Énfasis4 2 5 2 3 3" xfId="31256" xr:uid="{2AE8BF65-A1B6-406A-A250-D83D893656B4}"/>
    <cellStyle name="40% - Énfasis4 2 5 2 3 3 2" xfId="31257" xr:uid="{6F59BDC3-FBC5-4823-8B5D-810F3018EC9E}"/>
    <cellStyle name="40% - Énfasis4 2 5 2 3 3 2 2" xfId="31258" xr:uid="{F1A97D54-BD7B-4A7E-BB50-75BB1665AA6D}"/>
    <cellStyle name="40% - Énfasis4 2 5 2 3 3 3" xfId="31259" xr:uid="{3C0548E2-884F-4060-B5B9-0ED5E1284445}"/>
    <cellStyle name="40% - Énfasis4 2 5 2 3 4" xfId="31260" xr:uid="{AB4EC735-25CA-4BE5-9EFC-7E015695F8B6}"/>
    <cellStyle name="40% - Énfasis4 2 5 2 3 4 2" xfId="31261" xr:uid="{7EF9936A-8EC8-47A4-B8E6-FD1EC39960DB}"/>
    <cellStyle name="40% - Énfasis4 2 5 2 3 5" xfId="31262" xr:uid="{95902549-BA65-4CA4-A64A-6D8AB922FD99}"/>
    <cellStyle name="40% - Énfasis4 2 5 2 4" xfId="31263" xr:uid="{02314656-4C68-46C3-948A-9411F340E5C8}"/>
    <cellStyle name="40% - Énfasis4 2 5 2 4 2" xfId="31264" xr:uid="{0515E911-A7E9-43A3-B9E2-ED848BA19B08}"/>
    <cellStyle name="40% - Énfasis4 2 5 2 4 2 2" xfId="31265" xr:uid="{1236EF2D-D943-4B46-AF0F-2F74C6DBBA1A}"/>
    <cellStyle name="40% - Énfasis4 2 5 2 4 2 2 2" xfId="31266" xr:uid="{ADD2FD84-898A-451B-BC39-39D8DF608628}"/>
    <cellStyle name="40% - Énfasis4 2 5 2 4 2 3" xfId="31267" xr:uid="{4297F81C-8CA1-4353-905A-E1F6DE79446A}"/>
    <cellStyle name="40% - Énfasis4 2 5 2 4 3" xfId="31268" xr:uid="{E3081E19-121F-4A42-AD20-8FBE5549B779}"/>
    <cellStyle name="40% - Énfasis4 2 5 2 4 3 2" xfId="31269" xr:uid="{A9A8AC7D-E89F-475D-B9F7-907421DC3F41}"/>
    <cellStyle name="40% - Énfasis4 2 5 2 4 4" xfId="31270" xr:uid="{E97027B2-AE3A-47AD-9B83-41E4CE8699BE}"/>
    <cellStyle name="40% - Énfasis4 2 5 2 5" xfId="31271" xr:uid="{EFF1713E-E96A-49E4-9FA4-A166ED24B753}"/>
    <cellStyle name="40% - Énfasis4 2 6" xfId="31272" xr:uid="{41C8A766-35DB-498B-A53C-4E7332F7A839}"/>
    <cellStyle name="40% - Énfasis4 2 7" xfId="30594" xr:uid="{FB09957A-CB26-4132-9295-BC27F0A99797}"/>
    <cellStyle name="40% - Énfasis4 2 8" xfId="32682" xr:uid="{63BFE759-2E4C-47E4-BF20-27F1D1B75CD0}"/>
    <cellStyle name="40% - Énfasis4 2 9" xfId="32829" xr:uid="{67978579-0F76-404A-B4BD-F7FBF25D307D}"/>
    <cellStyle name="40% - Énfasis4 3" xfId="31273" xr:uid="{D9AB77B9-798B-4510-A69B-F33545A83739}"/>
    <cellStyle name="40% - Énfasis4 3 2" xfId="31274" xr:uid="{C0D41979-FB0B-4AA4-8AAA-13F8160063CF}"/>
    <cellStyle name="40% - Énfasis4 3 2 2" xfId="31275" xr:uid="{AD440FA5-E1E9-4EA3-B030-044DB46A1327}"/>
    <cellStyle name="40% - Énfasis4 3 2 2 2" xfId="31276" xr:uid="{942D1B75-451A-423E-B4FA-6BF71682D56F}"/>
    <cellStyle name="40% - Énfasis4 3 2 2 2 2" xfId="31277" xr:uid="{E79D97E1-BCEB-46EE-A32E-E7FD62200E82}"/>
    <cellStyle name="40% - Énfasis4 3 2 2 2_37. RESULTADO NEGOCIOS YOY" xfId="31278" xr:uid="{C581A55A-69CC-4463-A3E8-71199913E4B8}"/>
    <cellStyle name="40% - Énfasis4 3 2 2 3" xfId="31279" xr:uid="{4A1FFC30-7559-4D62-B489-5FFAF588BF5F}"/>
    <cellStyle name="40% - Énfasis4 3 2 2_37. RESULTADO NEGOCIOS YOY" xfId="31280" xr:uid="{78FDD6F4-97B9-4188-8E30-22E229A86009}"/>
    <cellStyle name="40% - Énfasis4 3 2 3" xfId="31281" xr:uid="{E5CE8B3D-5303-4E8A-BF8D-763A7A3B556C}"/>
    <cellStyle name="40% - Énfasis4 3 2 3 2" xfId="31282" xr:uid="{25C13A2D-EC39-4CFB-8757-D034F27346D1}"/>
    <cellStyle name="40% - Énfasis4 3 2 3_37. RESULTADO NEGOCIOS YOY" xfId="31283" xr:uid="{3F5F989E-2BB7-4288-9CAD-80B01A5DDF92}"/>
    <cellStyle name="40% - Énfasis4 3 2 4" xfId="31284" xr:uid="{9DEC6904-41A3-4742-8EFE-0929E757E745}"/>
    <cellStyle name="40% - Énfasis4 3 2_37. RESULTADO NEGOCIOS YOY" xfId="31285" xr:uid="{6D6C6149-9C9A-4EC9-A696-95163EC70282}"/>
    <cellStyle name="40% - Énfasis4 3 3" xfId="31286" xr:uid="{D923D877-9781-426B-9D61-DB12CD54CFBA}"/>
    <cellStyle name="40% - Énfasis4 3 3 2" xfId="31287" xr:uid="{72E7A7E2-6348-4B53-91E9-5CE31D5B7496}"/>
    <cellStyle name="40% - Énfasis4 3 3 2 2" xfId="31288" xr:uid="{532CA308-D639-4883-B1AA-9FA24BD84C27}"/>
    <cellStyle name="40% - Énfasis4 3 3 2_37. RESULTADO NEGOCIOS YOY" xfId="31289" xr:uid="{3C950A11-83DF-40E3-9268-AE9C350988CF}"/>
    <cellStyle name="40% - Énfasis4 3 3 3" xfId="31290" xr:uid="{13A7C09F-5D74-40CB-BFE7-D4C75ACA5D23}"/>
    <cellStyle name="40% - Énfasis4 3 3_37. RESULTADO NEGOCIOS YOY" xfId="31291" xr:uid="{17A494C1-71F0-49F4-91F3-9395A96A01B4}"/>
    <cellStyle name="40% - Énfasis4 3 4" xfId="31292" xr:uid="{DCD29DE2-EC24-44B0-BE37-6925A6D8DB49}"/>
    <cellStyle name="40% - Énfasis4 3 4 2" xfId="31293" xr:uid="{2C3AEC73-7B2F-4652-B2AA-2C025A75B336}"/>
    <cellStyle name="40% - Énfasis4 3 4_37. RESULTADO NEGOCIOS YOY" xfId="31294" xr:uid="{BAFBDD12-250E-4FED-B56C-72D0F10B12F0}"/>
    <cellStyle name="40% - Énfasis4 3 5" xfId="31295" xr:uid="{77DB91C6-B684-462D-89AA-7530BF83ED15}"/>
    <cellStyle name="40% - Énfasis4 3_37. RESULTADO NEGOCIOS YOY" xfId="31296" xr:uid="{2AE8364D-AA68-4355-97C5-9EC558EEA15F}"/>
    <cellStyle name="40% - Énfasis4 4" xfId="31297" xr:uid="{86BE4A84-67B5-4936-8BBB-6D0DED316CE4}"/>
    <cellStyle name="40% - Énfasis4 4 2" xfId="31298" xr:uid="{2EE920C8-7C39-46E9-86E8-40EDCDEEEA96}"/>
    <cellStyle name="40% - Énfasis4 4 2 2" xfId="31299" xr:uid="{0FBD4526-FC15-4DE8-9EF6-86C5BEFB8701}"/>
    <cellStyle name="40% - Énfasis4 4 2_37. RESULTADO NEGOCIOS YOY" xfId="31300" xr:uid="{CF1B06C2-5969-48C8-AEF4-A3EDC5713395}"/>
    <cellStyle name="40% - Énfasis4 4 3" xfId="31301" xr:uid="{D1E6111E-3959-4184-828E-EE4CE4595750}"/>
    <cellStyle name="40% - Énfasis4 4_37. RESULTADO NEGOCIOS YOY" xfId="31302" xr:uid="{D6E06D57-4E36-4663-BC53-F5BD8001A33A}"/>
    <cellStyle name="40% - Énfasis4 5" xfId="31303" xr:uid="{8868AE65-D0F8-4690-8171-154854A4B04D}"/>
    <cellStyle name="40% - Énfasis4 5 2" xfId="31304" xr:uid="{92A34FB2-227F-458B-B80A-EA6A7ED7313C}"/>
    <cellStyle name="40% - Énfasis4 5 2 2" xfId="31305" xr:uid="{0E84C5F0-8541-4CE7-A038-0A9CFB2C283C}"/>
    <cellStyle name="40% - Énfasis4 5 2_37. RESULTADO NEGOCIOS YOY" xfId="31306" xr:uid="{0A70B162-CA84-4586-9E39-2A86957CBF21}"/>
    <cellStyle name="40% - Énfasis4 5 3" xfId="31307" xr:uid="{91A3658D-C311-42FD-B3D9-A46793387D81}"/>
    <cellStyle name="40% - Énfasis4 5_37. RESULTADO NEGOCIOS YOY" xfId="31308" xr:uid="{7DD442F6-FB3E-4D9B-B24D-2C22944CFC6E}"/>
    <cellStyle name="40% - Énfasis4 6" xfId="31309" xr:uid="{F782CAD1-625B-4167-AE53-7B49AC18369F}"/>
    <cellStyle name="40% - Énfasis4 6 2" xfId="31310" xr:uid="{2ED486E2-13EA-4484-BB0D-57CF0E489417}"/>
    <cellStyle name="40% - Énfasis4 6 2 2" xfId="31311" xr:uid="{03A47203-4A30-4443-A7F9-10238267FD4D}"/>
    <cellStyle name="40% - Énfasis4 6 2_37. RESULTADO NEGOCIOS YOY" xfId="31312" xr:uid="{1B792701-D9C0-47E3-9944-9E5D82E8474F}"/>
    <cellStyle name="40% - Énfasis4 6 3" xfId="31313" xr:uid="{8BA4DBBF-980E-4432-B956-B3397654BC2F}"/>
    <cellStyle name="40% - Énfasis4 6_37. RESULTADO NEGOCIOS YOY" xfId="31314" xr:uid="{8624F1B7-B0CD-474A-8BE8-0A22E984365C}"/>
    <cellStyle name="40% - Énfasis4 7" xfId="31315" xr:uid="{BD577A7B-CB43-4A0B-BF64-2D8FF1F23B05}"/>
    <cellStyle name="40% - Énfasis4 7 2" xfId="31316" xr:uid="{FD54A155-E7FA-43E8-9FC1-5FE9B2D0A323}"/>
    <cellStyle name="40% - Énfasis4 7 2 2" xfId="31317" xr:uid="{B66DCBC8-E074-46E4-AF2A-8DB4967E7EC0}"/>
    <cellStyle name="40% - Énfasis4 7 2_37. RESULTADO NEGOCIOS YOY" xfId="31318" xr:uid="{E9300892-C9EE-49BA-AFD9-EA7B0140951A}"/>
    <cellStyle name="40% - Énfasis4 7 3" xfId="31319" xr:uid="{99117690-F5A4-4238-BF4E-5CBE28999288}"/>
    <cellStyle name="40% - Énfasis4 7_37. RESULTADO NEGOCIOS YOY" xfId="31320" xr:uid="{DE7F750E-66F2-4438-9641-B13EEF91D1EA}"/>
    <cellStyle name="40% - Énfasis4 8" xfId="31321" xr:uid="{2FF05AFB-C99A-447F-B6A5-C83F8A0C3C6B}"/>
    <cellStyle name="40% - Énfasis4 8 2" xfId="31322" xr:uid="{709467C9-B651-4D3E-9C18-1DFA4810EDE7}"/>
    <cellStyle name="40% - Énfasis4 8 2 2" xfId="31323" xr:uid="{246BC11F-64DF-4B96-9C96-D2F58ABF472E}"/>
    <cellStyle name="40% - Énfasis4 8 2_37. RESULTADO NEGOCIOS YOY" xfId="31324" xr:uid="{57D3E36B-EA18-457A-8982-59C780CB5F56}"/>
    <cellStyle name="40% - Énfasis4 8 3" xfId="31325" xr:uid="{23F6551F-1DBE-4570-A382-63D9FE12F10C}"/>
    <cellStyle name="40% - Énfasis4 8_37. RESULTADO NEGOCIOS YOY" xfId="31326" xr:uid="{D472855A-1EF8-4867-A14C-81FC1B791B70}"/>
    <cellStyle name="40% - Énfasis4 9" xfId="31327" xr:uid="{18E206B5-DE5F-4366-8F6B-DCFE5829E639}"/>
    <cellStyle name="40% - Énfasis4 9 2" xfId="31328" xr:uid="{23FDFAE9-DDEB-4645-9141-B1B58E9DDE79}"/>
    <cellStyle name="40% - Énfasis4 9 2 2" xfId="31329" xr:uid="{B6C64CA7-2E23-4AB6-8A4C-B6064F4D31B0}"/>
    <cellStyle name="40% - Énfasis4 9 2_37. RESULTADO NEGOCIOS YOY" xfId="31330" xr:uid="{EB8A8C77-C574-4BF7-B569-48D3AD53FBBE}"/>
    <cellStyle name="40% - Énfasis4 9 3" xfId="31331" xr:uid="{3BE1D4C8-3993-4FD0-90CC-6547116E52A1}"/>
    <cellStyle name="40% - Énfasis4 9_37. RESULTADO NEGOCIOS YOY" xfId="31332" xr:uid="{0AAEAFB2-640B-44E9-B7D1-63880D2B08BC}"/>
    <cellStyle name="40% - Énfasis5 10" xfId="31333" xr:uid="{F97071A8-FC20-4265-B124-ED8101DFF3A8}"/>
    <cellStyle name="40% - Énfasis5 10 2" xfId="31334" xr:uid="{A2347689-6F6C-4D31-A345-E34873A8F3C8}"/>
    <cellStyle name="40% - Énfasis5 10_37. RESULTADO NEGOCIOS YOY" xfId="31335" xr:uid="{3022E855-F6A3-4267-AD0C-6EA08C1004EE}"/>
    <cellStyle name="40% - Énfasis5 11" xfId="31336" xr:uid="{F9570D27-B803-4CBF-8148-7E057EDD676C}"/>
    <cellStyle name="40% - Énfasis5 11 2" xfId="31337" xr:uid="{C528E453-A91E-4EE5-8070-D83F8EBBAB3D}"/>
    <cellStyle name="40% - Énfasis5 11_37. RESULTADO NEGOCIOS YOY" xfId="31338" xr:uid="{07E2F8CA-DB52-46A5-86A1-E4343208AB34}"/>
    <cellStyle name="40% - Énfasis5 12" xfId="31339" xr:uid="{8B783A67-6665-4C5A-A9AC-FF9620BA857F}"/>
    <cellStyle name="40% - Énfasis5 13" xfId="31340" xr:uid="{16B04CB9-27D0-43B1-A36C-00AE957A0B51}"/>
    <cellStyle name="40% - Énfasis5 14" xfId="31341" xr:uid="{852A174D-41C3-4FBC-A369-01FF65480670}"/>
    <cellStyle name="40% - Énfasis5 15" xfId="31342" xr:uid="{87318848-63DD-41D6-B51C-1CA988E3A74E}"/>
    <cellStyle name="40% - Énfasis5 16" xfId="31343" xr:uid="{E56199CF-A559-44D0-878F-1BAB47796779}"/>
    <cellStyle name="40% - Énfasis5 17" xfId="31344" xr:uid="{940FCF4F-FA90-4D97-AE90-6AB32617569D}"/>
    <cellStyle name="40% - Énfasis5 2" xfId="25" xr:uid="{F5C6279D-4513-4C3A-A3B6-9BDD148E6550}"/>
    <cellStyle name="40% - Énfasis5 2 10" xfId="32847" xr:uid="{17955FB1-DC3E-421B-B1BF-AA157CE1296B}"/>
    <cellStyle name="40% - Énfasis5 2 2" xfId="31346" xr:uid="{3700735D-C2C7-4512-AF1E-9CB52E4FFEEE}"/>
    <cellStyle name="40% - Énfasis5 2 2 2" xfId="31347" xr:uid="{976AC7EF-A7E6-4D83-ADE4-B9D29478C78E}"/>
    <cellStyle name="40% - Énfasis5 2 2 2 2" xfId="31348" xr:uid="{D7F53850-BE5A-45D6-BFD4-1201ACF35C87}"/>
    <cellStyle name="40% - Énfasis5 2 2 2 2 2" xfId="31349" xr:uid="{FA890D76-495D-4E73-89C7-F0E9189F6A27}"/>
    <cellStyle name="40% - Énfasis5 2 2 2 2_37. RESULTADO NEGOCIOS YOY" xfId="31350" xr:uid="{E065418F-778F-41C5-8A2D-A43301C43CFF}"/>
    <cellStyle name="40% - Énfasis5 2 2 2 3" xfId="31351" xr:uid="{700DCB0E-F78E-47B5-B8D5-519EDCC3AEB1}"/>
    <cellStyle name="40% - Énfasis5 2 2 2_37. RESULTADO NEGOCIOS YOY" xfId="31352" xr:uid="{70ADB7CE-AAE7-44FC-A545-003521DAB18B}"/>
    <cellStyle name="40% - Énfasis5 2 2 3" xfId="31353" xr:uid="{2C6C2F6E-7F3E-4CA6-A4A8-8BF66C2954BB}"/>
    <cellStyle name="40% - Énfasis5 2 2 3 2" xfId="31354" xr:uid="{CA66BE86-CCD6-4530-A854-F0C65F4F6418}"/>
    <cellStyle name="40% - Énfasis5 2 2 3_37. RESULTADO NEGOCIOS YOY" xfId="31355" xr:uid="{AA92FED6-3E80-455F-87B7-EFA9CAD1B556}"/>
    <cellStyle name="40% - Énfasis5 2 2 4" xfId="31356" xr:uid="{44210DFB-D2A6-4CF2-9C7D-1A4DC16D68E1}"/>
    <cellStyle name="40% - Énfasis5 2 2 5" xfId="31357" xr:uid="{AF7A57B2-660C-47B6-BA9C-A62027600343}"/>
    <cellStyle name="40% - Énfasis5 2 2 6" xfId="32686" xr:uid="{FFF3A4DF-23F3-47FA-A5A7-8A0706A6F0F9}"/>
    <cellStyle name="40% - Énfasis5 2 2 7" xfId="32831" xr:uid="{31F925BA-DDA3-47E6-921A-288545962FF9}"/>
    <cellStyle name="40% - Énfasis5 2 2 8" xfId="32846" xr:uid="{8F156A22-6BC1-45D8-9CB0-2A418BBEF14F}"/>
    <cellStyle name="40% - Énfasis5 2 2_37. RESULTADO NEGOCIOS YOY" xfId="31358" xr:uid="{838A3C4E-F121-47BC-8142-A6BE2FD0701F}"/>
    <cellStyle name="40% - Énfasis5 2 3" xfId="31359" xr:uid="{23D6601D-903F-45E6-B5AF-00BD53FA2716}"/>
    <cellStyle name="40% - Énfasis5 2 3 2" xfId="31360" xr:uid="{5A2B5254-A8DA-47C1-9CD2-D69579E0964C}"/>
    <cellStyle name="40% - Énfasis5 2 3 2 2" xfId="31361" xr:uid="{EEE186CC-5873-4955-9078-CE8D1D1AC3F7}"/>
    <cellStyle name="40% - Énfasis5 2 3 2_37. RESULTADO NEGOCIOS YOY" xfId="31362" xr:uid="{60F6B8ED-8289-4555-930F-AD5B0FCADF7D}"/>
    <cellStyle name="40% - Énfasis5 2 3 3" xfId="31363" xr:uid="{DB9D7905-2F57-47D6-812B-20936792302F}"/>
    <cellStyle name="40% - Énfasis5 2 3 4" xfId="32687" xr:uid="{768F29CD-5666-4D73-8E01-87FC6E55A8FE}"/>
    <cellStyle name="40% - Énfasis5 2 3 5" xfId="32832" xr:uid="{E1433860-BA6D-4F67-A7E8-8805AC85A924}"/>
    <cellStyle name="40% - Énfasis5 2 3 6" xfId="32845" xr:uid="{C3E49F3A-70CF-4013-BED0-D0AA33280072}"/>
    <cellStyle name="40% - Énfasis5 2 3_37. RESULTADO NEGOCIOS YOY" xfId="31364" xr:uid="{174D79FB-BB70-41B9-84A4-C1695A58F569}"/>
    <cellStyle name="40% - Énfasis5 2 4" xfId="31365" xr:uid="{2EC4E469-1C36-46B8-AA01-73BD1ADEAE1F}"/>
    <cellStyle name="40% - Énfasis5 2 4 2" xfId="31366" xr:uid="{55FDE934-2AE4-410E-8AE1-67EE2E38EF4F}"/>
    <cellStyle name="40% - Énfasis5 2 4_37. RESULTADO NEGOCIOS YOY" xfId="31367" xr:uid="{32551C87-414C-441F-AAE6-8F0A06D8B16C}"/>
    <cellStyle name="40% - Énfasis5 2 5" xfId="31368" xr:uid="{68088384-C5BE-405D-84A8-57C23186543A}"/>
    <cellStyle name="40% - Énfasis5 2 6" xfId="31369" xr:uid="{0BE4A9AA-472F-4253-A60B-6C6B521748CC}"/>
    <cellStyle name="40% - Énfasis5 2 7" xfId="31345" xr:uid="{838823D1-84E2-4499-B712-7CE195EFA77F}"/>
    <cellStyle name="40% - Énfasis5 2 8" xfId="32685" xr:uid="{4220F576-E410-4587-85E7-9ACDCF5DDB93}"/>
    <cellStyle name="40% - Énfasis5 2 9" xfId="32830" xr:uid="{E15AD574-65FB-41AA-8F8F-80DE574DD251}"/>
    <cellStyle name="40% - Énfasis5 3" xfId="31370" xr:uid="{A8CE4E88-77CC-4BA2-9D52-2DC3CF8EECB2}"/>
    <cellStyle name="40% - Énfasis5 3 2" xfId="31371" xr:uid="{30D0F4FA-6D37-4D8F-9D97-59A22AC5478C}"/>
    <cellStyle name="40% - Énfasis5 3 2 2" xfId="31372" xr:uid="{391B6758-85C7-426C-BD9E-B1FC44435BD9}"/>
    <cellStyle name="40% - Énfasis5 3 2 2 2" xfId="31373" xr:uid="{6754AB96-0619-41BE-964F-8092F0C00DE0}"/>
    <cellStyle name="40% - Énfasis5 3 2 2 2 2" xfId="31374" xr:uid="{3052F05D-0592-42B6-8273-BC675FFBD82D}"/>
    <cellStyle name="40% - Énfasis5 3 2 2 2_37. RESULTADO NEGOCIOS YOY" xfId="31375" xr:uid="{2C47C82E-EDB2-4D5B-9BA2-EC2BA1DD965D}"/>
    <cellStyle name="40% - Énfasis5 3 2 2 3" xfId="31376" xr:uid="{CF51165B-FEF7-4AA0-BE03-332704261E9B}"/>
    <cellStyle name="40% - Énfasis5 3 2 2_37. RESULTADO NEGOCIOS YOY" xfId="31377" xr:uid="{0350FA60-E005-4460-A92B-AB4F4A98B8E1}"/>
    <cellStyle name="40% - Énfasis5 3 2 3" xfId="31378" xr:uid="{D64C9C0B-241D-473F-B52A-8F888B58C8DC}"/>
    <cellStyle name="40% - Énfasis5 3 2 3 2" xfId="31379" xr:uid="{B38123C1-4C92-4D6E-B72F-8599B1D6B3F5}"/>
    <cellStyle name="40% - Énfasis5 3 2 3_37. RESULTADO NEGOCIOS YOY" xfId="31380" xr:uid="{7DD29F8A-6553-48FF-91CC-70AC0406DA67}"/>
    <cellStyle name="40% - Énfasis5 3 2 4" xfId="31381" xr:uid="{C0CDDFA8-94B0-4038-A92B-16C1F770E242}"/>
    <cellStyle name="40% - Énfasis5 3 2_37. RESULTADO NEGOCIOS YOY" xfId="31382" xr:uid="{A177A947-9BBB-4C98-9D04-8459302A7E35}"/>
    <cellStyle name="40% - Énfasis5 3 3" xfId="31383" xr:uid="{10EFE8B1-FBC4-4DF9-A651-8D0BE8C85BE1}"/>
    <cellStyle name="40% - Énfasis5 3 3 2" xfId="31384" xr:uid="{2F561959-B4F8-4112-89E9-89C09DD0B562}"/>
    <cellStyle name="40% - Énfasis5 3 3 2 2" xfId="31385" xr:uid="{E14DC5B6-C83B-4799-A9D3-39A84E75CC83}"/>
    <cellStyle name="40% - Énfasis5 3 3 2_37. RESULTADO NEGOCIOS YOY" xfId="31386" xr:uid="{466F688F-0903-44E6-AB48-D28400C50944}"/>
    <cellStyle name="40% - Énfasis5 3 3 3" xfId="31387" xr:uid="{00A52B3D-5344-46DA-957F-3251B08B2C08}"/>
    <cellStyle name="40% - Énfasis5 3 3_37. RESULTADO NEGOCIOS YOY" xfId="31388" xr:uid="{A369C701-A17A-4320-8D48-145FDA8AF1CA}"/>
    <cellStyle name="40% - Énfasis5 3 4" xfId="31389" xr:uid="{A0C57904-8528-4E94-AA3F-413E4D568F81}"/>
    <cellStyle name="40% - Énfasis5 3 4 2" xfId="31390" xr:uid="{F6934F30-C178-4EAE-851D-8B78A5E1098D}"/>
    <cellStyle name="40% - Énfasis5 3 4_37. RESULTADO NEGOCIOS YOY" xfId="31391" xr:uid="{3D9215D3-DF9B-445E-92C2-47B205466B3D}"/>
    <cellStyle name="40% - Énfasis5 3 5" xfId="31392" xr:uid="{345B03CA-5A49-4B08-A4F7-8018F37B8758}"/>
    <cellStyle name="40% - Énfasis5 3_37. RESULTADO NEGOCIOS YOY" xfId="31393" xr:uid="{5E084544-097C-4719-833C-CE9E9C21527F}"/>
    <cellStyle name="40% - Énfasis5 4" xfId="31394" xr:uid="{8B2D4B43-3722-4479-AAB6-9D1BA0216CC8}"/>
    <cellStyle name="40% - Énfasis5 4 2" xfId="31395" xr:uid="{F59B211D-C277-4E52-9093-259D9D4CCFE6}"/>
    <cellStyle name="40% - Énfasis5 4 2 2" xfId="31396" xr:uid="{5EF4FA1E-AE99-43FA-B16D-49C76A18764F}"/>
    <cellStyle name="40% - Énfasis5 4 2_37. RESULTADO NEGOCIOS YOY" xfId="31397" xr:uid="{F7086C03-7E78-48E0-8C4C-A0562E8DF477}"/>
    <cellStyle name="40% - Énfasis5 4 3" xfId="31398" xr:uid="{A784ACD8-ACB0-4EA2-AFED-45A0E2F4BBAC}"/>
    <cellStyle name="40% - Énfasis5 4_37. RESULTADO NEGOCIOS YOY" xfId="31399" xr:uid="{44D4C144-CD4E-472A-946C-B86CABE0BC5E}"/>
    <cellStyle name="40% - Énfasis5 5" xfId="31400" xr:uid="{570AE9C3-B6B0-4B66-B44D-9108B54E2BA0}"/>
    <cellStyle name="40% - Énfasis5 5 2" xfId="31401" xr:uid="{A26AB4B3-68A5-4951-89B0-8E452339FB58}"/>
    <cellStyle name="40% - Énfasis5 5 2 2" xfId="31402" xr:uid="{B3683C55-576C-4C6D-B2DD-544615A8F8B3}"/>
    <cellStyle name="40% - Énfasis5 5 2_37. RESULTADO NEGOCIOS YOY" xfId="31403" xr:uid="{9E4052C0-1BA2-4FF2-BE64-D1525F41A301}"/>
    <cellStyle name="40% - Énfasis5 5 3" xfId="31404" xr:uid="{B54A2964-89B2-4D50-A29D-D74010512C20}"/>
    <cellStyle name="40% - Énfasis5 5_37. RESULTADO NEGOCIOS YOY" xfId="31405" xr:uid="{8E2DC050-6011-4185-AD1D-29691AF3BF68}"/>
    <cellStyle name="40% - Énfasis5 6" xfId="31406" xr:uid="{8F365D4B-EF66-4FBA-81D5-55DE40852CC5}"/>
    <cellStyle name="40% - Énfasis5 6 2" xfId="31407" xr:uid="{306CC797-E898-4741-B2E9-85D2DC31491E}"/>
    <cellStyle name="40% - Énfasis5 6 2 2" xfId="31408" xr:uid="{D816FB4D-B805-4F4D-94B8-BDBD2F2B3A7B}"/>
    <cellStyle name="40% - Énfasis5 6 2_37. RESULTADO NEGOCIOS YOY" xfId="31409" xr:uid="{D8355D69-01E9-4BEF-B3C6-39E799695AB6}"/>
    <cellStyle name="40% - Énfasis5 6 3" xfId="31410" xr:uid="{31E82DE7-6F36-4BFC-A84B-B0F1A0217A7B}"/>
    <cellStyle name="40% - Énfasis5 6_37. RESULTADO NEGOCIOS YOY" xfId="31411" xr:uid="{69D0D3D1-C07D-44BA-A605-BA04646DF8BA}"/>
    <cellStyle name="40% - Énfasis5 7" xfId="31412" xr:uid="{F67A53F8-8BA3-436E-84F0-8DA99C845CF2}"/>
    <cellStyle name="40% - Énfasis5 7 2" xfId="31413" xr:uid="{503E8A48-31CD-4C43-BBFD-E4BE33325F64}"/>
    <cellStyle name="40% - Énfasis5 7 2 2" xfId="31414" xr:uid="{168F1902-42F7-4112-8148-D6497E360B31}"/>
    <cellStyle name="40% - Énfasis5 7 2_37. RESULTADO NEGOCIOS YOY" xfId="31415" xr:uid="{1FA2B858-F4BE-40C3-848A-61098C03B17D}"/>
    <cellStyle name="40% - Énfasis5 7 3" xfId="31416" xr:uid="{5D2CE215-2799-4B3A-8945-1A31C648B1DD}"/>
    <cellStyle name="40% - Énfasis5 7_37. RESULTADO NEGOCIOS YOY" xfId="31417" xr:uid="{8B5CC6D9-3340-4E88-B162-1298EA5A50A4}"/>
    <cellStyle name="40% - Énfasis5 8" xfId="31418" xr:uid="{86123EAA-7E2D-4EDC-8F44-02C9D513E1C1}"/>
    <cellStyle name="40% - Énfasis5 8 2" xfId="31419" xr:uid="{4A44854D-8667-4B25-8786-080708207527}"/>
    <cellStyle name="40% - Énfasis5 8 2 2" xfId="31420" xr:uid="{95DAE59D-3C7F-4A5E-A8EE-F92CA055D04F}"/>
    <cellStyle name="40% - Énfasis5 8 2_37. RESULTADO NEGOCIOS YOY" xfId="31421" xr:uid="{A2A85274-9B68-433B-BA2B-91065FA7FADC}"/>
    <cellStyle name="40% - Énfasis5 8 3" xfId="31422" xr:uid="{D2E3E708-E220-4EEE-AF29-0F9CD3049842}"/>
    <cellStyle name="40% - Énfasis5 8_37. RESULTADO NEGOCIOS YOY" xfId="31423" xr:uid="{A3A4D275-49D0-44AB-BE5D-9E1655FB6B67}"/>
    <cellStyle name="40% - Énfasis5 9" xfId="31424" xr:uid="{41471BA9-EA64-4527-97F5-2A08114BB13E}"/>
    <cellStyle name="40% - Énfasis5 9 2" xfId="31425" xr:uid="{29F36697-2368-4AC1-9535-9467212E15A5}"/>
    <cellStyle name="40% - Énfasis5 9 2 2" xfId="31426" xr:uid="{581E42EA-5E4A-4357-B80D-60446C98963F}"/>
    <cellStyle name="40% - Énfasis5 9 2_37. RESULTADO NEGOCIOS YOY" xfId="31427" xr:uid="{B5470ADB-63C9-488C-AF01-EB9E80ACCBD5}"/>
    <cellStyle name="40% - Énfasis5 9 3" xfId="31428" xr:uid="{33EBEAF5-90AF-4A8B-ACFB-F857661323A9}"/>
    <cellStyle name="40% - Énfasis5 9_37. RESULTADO NEGOCIOS YOY" xfId="31429" xr:uid="{0D07B82A-643A-4D22-A8DB-3BBA4EDE58C6}"/>
    <cellStyle name="40% - Énfasis6 10" xfId="31430" xr:uid="{478113BC-A0D0-468A-8793-30B977C4D2B1}"/>
    <cellStyle name="40% - Énfasis6 10 2" xfId="31431" xr:uid="{5ED07887-4EFB-4174-B30D-0ECDF929C1E4}"/>
    <cellStyle name="40% - Énfasis6 10_37. RESULTADO NEGOCIOS YOY" xfId="31432" xr:uid="{4B431DC5-64A7-4969-BA55-351E725DB9E7}"/>
    <cellStyle name="40% - Énfasis6 11" xfId="31433" xr:uid="{D78B7D82-F5D3-4994-AC5A-5B39F0D6C209}"/>
    <cellStyle name="40% - Énfasis6 11 2" xfId="31434" xr:uid="{CB51A30B-F451-4BA3-BCB8-67BEB3B54D8B}"/>
    <cellStyle name="40% - Énfasis6 11_37. RESULTADO NEGOCIOS YOY" xfId="31435" xr:uid="{3E97A9B5-BBE6-437A-AEC4-2ABC0548E477}"/>
    <cellStyle name="40% - Énfasis6 12" xfId="31436" xr:uid="{67950CDC-8034-446A-8ABE-2CAC2A4ABA6C}"/>
    <cellStyle name="40% - Énfasis6 13" xfId="31437" xr:uid="{3BCC1573-FFE1-487E-93FF-9871517800F9}"/>
    <cellStyle name="40% - Énfasis6 14" xfId="31438" xr:uid="{A1F13585-D875-4775-A85E-6C637C1F2053}"/>
    <cellStyle name="40% - Énfasis6 15" xfId="31439" xr:uid="{14DD66F2-DDCA-4BDD-80E3-66A5D36565A1}"/>
    <cellStyle name="40% - Énfasis6 16" xfId="31440" xr:uid="{1C4B38CE-8ED8-46C4-B43D-65FB1DA4FD2C}"/>
    <cellStyle name="40% - Énfasis6 17" xfId="31441" xr:uid="{59EB7A8F-CF9A-4FF3-B3BC-43FB888E914A}"/>
    <cellStyle name="40% - Énfasis6 2" xfId="26" xr:uid="{981BB978-FD3A-404A-A4B9-84DF05B948FF}"/>
    <cellStyle name="40% - Énfasis6 2 10" xfId="32844" xr:uid="{275EE3DF-62FA-479D-8E62-A24B9FE30D3C}"/>
    <cellStyle name="40% - Énfasis6 2 2" xfId="31443" xr:uid="{E36AFE3B-7C85-4D8E-A7F2-F8613A5D41E3}"/>
    <cellStyle name="40% - Énfasis6 2 2 2" xfId="31444" xr:uid="{A80142B7-695A-4C09-8710-FB99DBF23CF1}"/>
    <cellStyle name="40% - Énfasis6 2 2 2 2" xfId="31445" xr:uid="{306B281D-F5C3-4733-B9E0-CA0CF947AB0F}"/>
    <cellStyle name="40% - Énfasis6 2 2 2 2 2" xfId="31446" xr:uid="{457BB898-4273-4990-9ED0-7956DA652E1C}"/>
    <cellStyle name="40% - Énfasis6 2 2 2 2_37. RESULTADO NEGOCIOS YOY" xfId="31447" xr:uid="{F2DDD87F-D33E-403B-A859-E60D292B07CC}"/>
    <cellStyle name="40% - Énfasis6 2 2 2 3" xfId="31448" xr:uid="{9DBB0479-3CB1-47A8-949B-658F43CAE39D}"/>
    <cellStyle name="40% - Énfasis6 2 2 2_37. RESULTADO NEGOCIOS YOY" xfId="31449" xr:uid="{3FCD1B4D-4131-41B1-8CD3-97BD51609981}"/>
    <cellStyle name="40% - Énfasis6 2 2 3" xfId="31450" xr:uid="{A5F26E97-C288-4687-8413-A9BE91BBFB5C}"/>
    <cellStyle name="40% - Énfasis6 2 2 3 2" xfId="31451" xr:uid="{C0CD4F81-DB3A-4B87-B0F1-87A0854B90C4}"/>
    <cellStyle name="40% - Énfasis6 2 2 3_37. RESULTADO NEGOCIOS YOY" xfId="31452" xr:uid="{33255739-986E-4A31-A805-EB5B6E736A5B}"/>
    <cellStyle name="40% - Énfasis6 2 2 4" xfId="31453" xr:uid="{E376D9B5-20EB-459D-A0E5-DC9DDDC2719B}"/>
    <cellStyle name="40% - Énfasis6 2 2 5" xfId="31454" xr:uid="{0D9654B6-7AFB-40D5-9ED5-4CD2672A83C3}"/>
    <cellStyle name="40% - Énfasis6 2 2 6" xfId="32689" xr:uid="{56CF334E-759F-4045-BBC9-95C3873488E8}"/>
    <cellStyle name="40% - Énfasis6 2 2 7" xfId="32834" xr:uid="{652549A9-C061-4CE4-92CC-C3F93D52DF08}"/>
    <cellStyle name="40% - Énfasis6 2 2 8" xfId="32843" xr:uid="{9D8118A1-018D-411F-B97B-FB734D0D0CFD}"/>
    <cellStyle name="40% - Énfasis6 2 2_37. RESULTADO NEGOCIOS YOY" xfId="31455" xr:uid="{89E43623-F50B-4764-9367-A7DF82627F0A}"/>
    <cellStyle name="40% - Énfasis6 2 3" xfId="31456" xr:uid="{B6CA1FC0-10A9-4195-A2D3-D3F672C5F626}"/>
    <cellStyle name="40% - Énfasis6 2 3 2" xfId="31457" xr:uid="{4A549B99-36AF-4916-8735-42625E949D8C}"/>
    <cellStyle name="40% - Énfasis6 2 3 2 2" xfId="31458" xr:uid="{3462EA8E-950B-42E5-8BD7-E92FB2BF8D1C}"/>
    <cellStyle name="40% - Énfasis6 2 3 2_37. RESULTADO NEGOCIOS YOY" xfId="31459" xr:uid="{294ABB34-0A79-4C3E-995C-FB401449B1A5}"/>
    <cellStyle name="40% - Énfasis6 2 3 3" xfId="31460" xr:uid="{1D494B5F-357A-46C4-97DD-F40679DD03D9}"/>
    <cellStyle name="40% - Énfasis6 2 3 4" xfId="32690" xr:uid="{D3BD00C6-59EC-443B-A982-8B37FA6B4321}"/>
    <cellStyle name="40% - Énfasis6 2 3 5" xfId="32835" xr:uid="{1A32D5A7-5B0E-4B9E-80D4-617CFC94D18A}"/>
    <cellStyle name="40% - Énfasis6 2 3 6" xfId="32842" xr:uid="{98DBEF7D-BCC5-4ED5-998F-47A6F0AB252D}"/>
    <cellStyle name="40% - Énfasis6 2 3_37. RESULTADO NEGOCIOS YOY" xfId="31461" xr:uid="{7AF052D5-C084-4B00-AAA9-C6AEB1271BBA}"/>
    <cellStyle name="40% - Énfasis6 2 4" xfId="31462" xr:uid="{88A94F7C-0E76-40CC-B09F-BFC2E41A3A62}"/>
    <cellStyle name="40% - Énfasis6 2 4 2" xfId="31463" xr:uid="{D1A19B58-2D98-4CAE-B86E-64A81BCD7A9A}"/>
    <cellStyle name="40% - Énfasis6 2 4_37. RESULTADO NEGOCIOS YOY" xfId="31464" xr:uid="{D59ED865-E4D5-46E6-86A9-83157B21325F}"/>
    <cellStyle name="40% - Énfasis6 2 5" xfId="31465" xr:uid="{F445A39A-DDE2-497D-BAF0-2B5FEA5A356E}"/>
    <cellStyle name="40% - Énfasis6 2 6" xfId="31466" xr:uid="{0B91AC04-13C3-45E5-B1F0-2D94FE49F7FF}"/>
    <cellStyle name="40% - Énfasis6 2 7" xfId="31442" xr:uid="{C88BB105-A555-4C95-A414-E480501BDAFF}"/>
    <cellStyle name="40% - Énfasis6 2 8" xfId="32688" xr:uid="{6C2C4A89-9B0D-4B31-9EE9-211A70CB2B78}"/>
    <cellStyle name="40% - Énfasis6 2 9" xfId="32833" xr:uid="{FF2A85B1-B825-49BA-A99A-298F8F09454E}"/>
    <cellStyle name="40% - Énfasis6 3" xfId="31467" xr:uid="{25625AD8-E079-4374-BD18-200DC4B61779}"/>
    <cellStyle name="40% - Énfasis6 3 2" xfId="31468" xr:uid="{95627648-AB70-4F11-A99C-87724B6EBFA5}"/>
    <cellStyle name="40% - Énfasis6 3 2 2" xfId="31469" xr:uid="{E5EDF1DB-4D8A-415E-8295-E0819F3EC881}"/>
    <cellStyle name="40% - Énfasis6 3 2 2 2" xfId="31470" xr:uid="{ED73EE2C-C9ED-4657-9F8D-6D143BA105C1}"/>
    <cellStyle name="40% - Énfasis6 3 2 2 2 2" xfId="31471" xr:uid="{28F93EA0-D025-43CC-858F-7DFB1D930547}"/>
    <cellStyle name="40% - Énfasis6 3 2 2 2_37. RESULTADO NEGOCIOS YOY" xfId="31472" xr:uid="{3E5FC085-5BC0-47F4-8E12-A47876F5DB7A}"/>
    <cellStyle name="40% - Énfasis6 3 2 2 3" xfId="31473" xr:uid="{E81F3ADC-3FE9-4CFA-BF1A-F709F0208D98}"/>
    <cellStyle name="40% - Énfasis6 3 2 2_37. RESULTADO NEGOCIOS YOY" xfId="31474" xr:uid="{BF1E7328-FCC8-43DE-B9F8-ACAD825CE2ED}"/>
    <cellStyle name="40% - Énfasis6 3 2 3" xfId="31475" xr:uid="{660268B0-5DCE-4E28-9BC3-38E63E50AA75}"/>
    <cellStyle name="40% - Énfasis6 3 2 3 2" xfId="31476" xr:uid="{7CD53876-F616-4184-BD58-217A88B23E96}"/>
    <cellStyle name="40% - Énfasis6 3 2 3_37. RESULTADO NEGOCIOS YOY" xfId="31477" xr:uid="{34BAE98F-47E6-4520-A04D-2CD561675867}"/>
    <cellStyle name="40% - Énfasis6 3 2 4" xfId="31478" xr:uid="{0652E830-D92E-4E49-9C76-DFE1823E1015}"/>
    <cellStyle name="40% - Énfasis6 3 2_37. RESULTADO NEGOCIOS YOY" xfId="31479" xr:uid="{5FB1DEEC-AB26-4BE5-A354-57AB174A3B7E}"/>
    <cellStyle name="40% - Énfasis6 3 3" xfId="31480" xr:uid="{DEBF4284-67CA-4E76-98FE-3E3A753D53DB}"/>
    <cellStyle name="40% - Énfasis6 3 3 2" xfId="31481" xr:uid="{EBF70BDB-ECAD-48DB-BE8C-081D5445DB4C}"/>
    <cellStyle name="40% - Énfasis6 3 3 2 2" xfId="31482" xr:uid="{921699EB-3D23-43E9-A492-375AE42C48E8}"/>
    <cellStyle name="40% - Énfasis6 3 3 2_37. RESULTADO NEGOCIOS YOY" xfId="31483" xr:uid="{CED9B0A6-A4C4-44B7-AF7A-7CCF67789C94}"/>
    <cellStyle name="40% - Énfasis6 3 3 3" xfId="31484" xr:uid="{A6F79889-1B12-4CDE-BA3E-3A73C7D28C92}"/>
    <cellStyle name="40% - Énfasis6 3 3_37. RESULTADO NEGOCIOS YOY" xfId="31485" xr:uid="{FDDFC27F-1DED-41A0-8103-E5772472FA82}"/>
    <cellStyle name="40% - Énfasis6 3 4" xfId="31486" xr:uid="{428E886B-154D-42FF-9D03-3E831055AC5F}"/>
    <cellStyle name="40% - Énfasis6 3 4 2" xfId="31487" xr:uid="{1FCDEA8E-98AC-42CB-AE44-338D66DD3396}"/>
    <cellStyle name="40% - Énfasis6 3 4_37. RESULTADO NEGOCIOS YOY" xfId="31488" xr:uid="{124C52C5-E28C-468F-B399-504B4124543C}"/>
    <cellStyle name="40% - Énfasis6 3 5" xfId="31489" xr:uid="{956222BF-F58B-49A6-BCF1-105CDCC76900}"/>
    <cellStyle name="40% - Énfasis6 3_37. RESULTADO NEGOCIOS YOY" xfId="31490" xr:uid="{DDF2EC70-2760-41A9-9C0B-34472F3C0105}"/>
    <cellStyle name="40% - Énfasis6 4" xfId="31491" xr:uid="{13AB34A9-A1BF-404F-B6AD-A1758EA78795}"/>
    <cellStyle name="40% - Énfasis6 4 2" xfId="31492" xr:uid="{75589B9D-2298-4DE5-B7CD-C107E619E027}"/>
    <cellStyle name="40% - Énfasis6 4 2 2" xfId="31493" xr:uid="{96B15375-0719-4F6A-A87E-23302296DDD6}"/>
    <cellStyle name="40% - Énfasis6 4 2_37. RESULTADO NEGOCIOS YOY" xfId="31494" xr:uid="{80F28F45-AD38-4E00-9370-F165077985F0}"/>
    <cellStyle name="40% - Énfasis6 4 3" xfId="31495" xr:uid="{BFE64364-410C-4DE9-B357-B9CE268F5971}"/>
    <cellStyle name="40% - Énfasis6 4_37. RESULTADO NEGOCIOS YOY" xfId="31496" xr:uid="{D624765F-C773-42D1-B53E-BFB91B1D13EF}"/>
    <cellStyle name="40% - Énfasis6 5" xfId="31497" xr:uid="{EEEA3D8A-38A7-4F47-BF34-9F2FC6475B4D}"/>
    <cellStyle name="40% - Énfasis6 5 2" xfId="31498" xr:uid="{5E1F1644-4CFE-4EF8-B419-7B0A1D615D9C}"/>
    <cellStyle name="40% - Énfasis6 5 2 2" xfId="31499" xr:uid="{AB790966-5B91-4775-A579-89A1D00790C7}"/>
    <cellStyle name="40% - Énfasis6 5 2_37. RESULTADO NEGOCIOS YOY" xfId="31500" xr:uid="{B04848F2-033D-430B-BB7B-4699AC949B7C}"/>
    <cellStyle name="40% - Énfasis6 5 3" xfId="31501" xr:uid="{DFDE6BAF-4D53-4814-8408-A9B3BF6756EA}"/>
    <cellStyle name="40% - Énfasis6 5_37. RESULTADO NEGOCIOS YOY" xfId="31502" xr:uid="{CF3354C4-1D47-4EAE-967C-FD13B7745AF8}"/>
    <cellStyle name="40% - Énfasis6 6" xfId="31503" xr:uid="{2D86F808-41F0-4993-BA72-92B190612C7F}"/>
    <cellStyle name="40% - Énfasis6 6 2" xfId="31504" xr:uid="{DA3CB826-FC4C-4851-9A70-2C2F6668B9F1}"/>
    <cellStyle name="40% - Énfasis6 6 2 2" xfId="31505" xr:uid="{3CAFD0D4-EF2A-4FFF-BB7B-B82FC8DB67C0}"/>
    <cellStyle name="40% - Énfasis6 6 2_37. RESULTADO NEGOCIOS YOY" xfId="31506" xr:uid="{407090A7-CD9C-4E68-8E67-5F25321D3810}"/>
    <cellStyle name="40% - Énfasis6 6 3" xfId="31507" xr:uid="{4787A5C4-2C29-4905-AE09-19035CDAD7F6}"/>
    <cellStyle name="40% - Énfasis6 6_37. RESULTADO NEGOCIOS YOY" xfId="31508" xr:uid="{8A69ECE8-2891-4275-931C-8CB7E3D6C449}"/>
    <cellStyle name="40% - Énfasis6 7" xfId="31509" xr:uid="{4FAB1378-CDC7-4740-9048-26AD71B9F0A1}"/>
    <cellStyle name="40% - Énfasis6 7 2" xfId="31510" xr:uid="{DB798A68-B74E-4FD2-ABAA-B59EA933C6DE}"/>
    <cellStyle name="40% - Énfasis6 7 2 2" xfId="31511" xr:uid="{721A816C-5CE8-49D8-A2FB-702D4FFC2CD9}"/>
    <cellStyle name="40% - Énfasis6 7 2_37. RESULTADO NEGOCIOS YOY" xfId="31512" xr:uid="{313590C8-96AA-4389-92C1-DB3BB5B53A5C}"/>
    <cellStyle name="40% - Énfasis6 7 3" xfId="31513" xr:uid="{9E38E017-51E9-4CAA-A3FE-BCC4406C2C4D}"/>
    <cellStyle name="40% - Énfasis6 7_37. RESULTADO NEGOCIOS YOY" xfId="31514" xr:uid="{95E86591-EC93-4D85-B2B6-42E5D2681188}"/>
    <cellStyle name="40% - Énfasis6 8" xfId="31515" xr:uid="{8412A7C0-7478-487E-BBB2-3345FEB2613F}"/>
    <cellStyle name="40% - Énfasis6 8 2" xfId="31516" xr:uid="{3DA5BEDA-DF0E-4438-AF66-B1A4D4023A43}"/>
    <cellStyle name="40% - Énfasis6 8 2 2" xfId="31517" xr:uid="{C8630C81-AD07-4778-A61F-55ACE4C6AF1E}"/>
    <cellStyle name="40% - Énfasis6 8 2_37. RESULTADO NEGOCIOS YOY" xfId="31518" xr:uid="{E9107C5B-01D0-4779-8F61-64B5C6DEE70C}"/>
    <cellStyle name="40% - Énfasis6 8 3" xfId="31519" xr:uid="{5309A5BA-E6ED-41EF-977B-09BB920D5A16}"/>
    <cellStyle name="40% - Énfasis6 8_37. RESULTADO NEGOCIOS YOY" xfId="31520" xr:uid="{6253D2BA-8BEC-465E-8641-C06D2887E17D}"/>
    <cellStyle name="40% - Énfasis6 9" xfId="31521" xr:uid="{D237C930-C525-4096-981F-26A925AE559B}"/>
    <cellStyle name="40% - Énfasis6 9 2" xfId="31522" xr:uid="{89980C0E-7EA3-4738-A243-C7DB176279DB}"/>
    <cellStyle name="40% - Énfasis6 9 2 2" xfId="31523" xr:uid="{3DE939E2-7F04-4921-AC67-A13A4BE20D31}"/>
    <cellStyle name="40% - Énfasis6 9 2_37. RESULTADO NEGOCIOS YOY" xfId="31524" xr:uid="{4E90462F-28F8-4271-8505-4057E94D4049}"/>
    <cellStyle name="40% - Énfasis6 9 3" xfId="31525" xr:uid="{4C92ECB2-F56F-4A58-920C-ED549F5EE1ED}"/>
    <cellStyle name="40% - Énfasis6 9_37. RESULTADO NEGOCIOS YOY" xfId="31526" xr:uid="{861B6D12-D09B-4140-8C1D-E57EB1D8676F}"/>
    <cellStyle name="60% - Accent1" xfId="27" xr:uid="{4FC366A9-9DE5-4201-9660-2A67C43981EF}"/>
    <cellStyle name="60% - Accent1 2" xfId="31528" xr:uid="{B9F56F18-86DE-4C9F-AF06-D4BA9E130A31}"/>
    <cellStyle name="60% - Accent1 2 2" xfId="31529" xr:uid="{E9102A2D-92E4-4783-A57E-BA35E78D2D52}"/>
    <cellStyle name="60% - Accent1 3" xfId="31530" xr:uid="{BF2FE212-3FD9-44F0-87FC-97C6FD994787}"/>
    <cellStyle name="60% - Accent1 4" xfId="31531" xr:uid="{2BE096FA-8326-46D2-874A-A303EEEC0AA6}"/>
    <cellStyle name="60% - Accent1 5" xfId="31532" xr:uid="{A7EF4A40-717A-412B-85B1-BA53E76CB399}"/>
    <cellStyle name="60% - Accent1 6" xfId="31533" xr:uid="{03B28883-2540-4413-BE98-D3F9E22F9203}"/>
    <cellStyle name="60% - Accent1 7" xfId="31534" xr:uid="{5D4BDF16-010C-4B3C-AB3C-C2B7B9D09242}"/>
    <cellStyle name="60% - Accent1 8" xfId="31527" xr:uid="{B3AC4DEC-1A98-4D6C-97C0-61CB393892AC}"/>
    <cellStyle name="60% - Accent1 9" xfId="32875" xr:uid="{8A072AF6-F0BD-4725-9656-BB8376D176F7}"/>
    <cellStyle name="60% - Accent1_Duds_mov_Datos" xfId="31535" xr:uid="{9637B902-7679-4000-849E-152218460211}"/>
    <cellStyle name="60% - Accent2" xfId="28" xr:uid="{459F8E7A-30B0-45C1-ACAD-68BE2068E918}"/>
    <cellStyle name="60% - Accent2 2" xfId="31537" xr:uid="{ABB2CB3F-FDF7-42AA-9B7B-9B86C7E49383}"/>
    <cellStyle name="60% - Accent2 2 2" xfId="31538" xr:uid="{FA51F275-FB2B-4B37-B01D-ECD22A34505A}"/>
    <cellStyle name="60% - Accent2 3" xfId="31539" xr:uid="{C0B35D88-DFDD-4C4B-A74F-4FD08C487D4F}"/>
    <cellStyle name="60% - Accent2 4" xfId="31540" xr:uid="{77973227-D143-49CB-927E-532DBE3B3CF0}"/>
    <cellStyle name="60% - Accent2 5" xfId="31541" xr:uid="{A30F050F-B85C-40C4-A337-DFC809FD7B1B}"/>
    <cellStyle name="60% - Accent2 6" xfId="31542" xr:uid="{2B0D0815-7F19-44C0-A961-EBF890332A59}"/>
    <cellStyle name="60% - Accent2 7" xfId="31536" xr:uid="{A8B3F647-58A6-48FA-B949-9E4008EB54B1}"/>
    <cellStyle name="60% - Accent2 8" xfId="32876" xr:uid="{14A2B746-77F6-4136-8515-C591E5493CF6}"/>
    <cellStyle name="60% - Accent2_Duds_mov_Datos" xfId="31543" xr:uid="{6A345A32-7F3A-4F0A-BA09-88838A439AE1}"/>
    <cellStyle name="60% - Accent3" xfId="29" xr:uid="{7D5C1E7B-5237-42B5-A4AA-6F700FFB70B2}"/>
    <cellStyle name="60% - Accent3 10" xfId="33070" xr:uid="{18988D8A-2998-4BAB-AE09-CBAB9AF1D8DA}"/>
    <cellStyle name="60% - Accent3 2" xfId="31545" xr:uid="{EFF0CE02-884C-444B-BD97-8E43A16C2F07}"/>
    <cellStyle name="60% - Accent3 2 2" xfId="31546" xr:uid="{A9D87A1E-9C19-4681-9FC6-DDEE72EBA0D9}"/>
    <cellStyle name="60% - Accent3 3" xfId="31547" xr:uid="{2AB7E2CD-3A21-4577-92F2-80AC6C1A9D70}"/>
    <cellStyle name="60% - Accent3 3 2" xfId="31548" xr:uid="{F051CCF7-55E9-4BC0-BC84-6FD6CDB2E3CB}"/>
    <cellStyle name="60% - Accent3 3_37. RESULTADO NEGOCIOS YOY" xfId="31549" xr:uid="{6B0C3890-888F-426B-AB55-5BEF1922F7D7}"/>
    <cellStyle name="60% - Accent3 4" xfId="31550" xr:uid="{48580805-4CD3-4076-84B0-BFEC83D58376}"/>
    <cellStyle name="60% - Accent3 5" xfId="31551" xr:uid="{3183D8A5-8827-476B-8FCC-29E7A6176503}"/>
    <cellStyle name="60% - Accent3 6" xfId="31544" xr:uid="{13249E96-76B1-4702-BF8E-E77DDBF52277}"/>
    <cellStyle name="60% - Accent3 7" xfId="32877" xr:uid="{DDEF29A8-DCEE-4040-9528-6647551B5E77}"/>
    <cellStyle name="60% - Accent3 8" xfId="32968" xr:uid="{7B6BEA79-7591-4FA9-B3E2-574B45D73A09}"/>
    <cellStyle name="60% - Accent3 9" xfId="33044" xr:uid="{DBE21180-BAEB-456A-BBC3-E210DF607169}"/>
    <cellStyle name="60% - Accent4" xfId="30" xr:uid="{F4FD388B-3555-4E21-ADB8-55C41FADF933}"/>
    <cellStyle name="60% - Accent4 10" xfId="33069" xr:uid="{7A0AFD09-8402-4BFE-BDA6-DED1E6C20FB6}"/>
    <cellStyle name="60% - Accent4 2" xfId="31553" xr:uid="{6948B55B-74AC-412D-BAB9-A621F5304327}"/>
    <cellStyle name="60% - Accent4 2 2" xfId="31554" xr:uid="{6B8E0DCC-AA20-4079-96CF-DCBF18AC576E}"/>
    <cellStyle name="60% - Accent4 3" xfId="31555" xr:uid="{61407A2C-7AA2-481D-92A2-A3EB06B8E15F}"/>
    <cellStyle name="60% - Accent4 3 2" xfId="31556" xr:uid="{76516B13-A9FF-4B59-ACE6-7B40DA254D05}"/>
    <cellStyle name="60% - Accent4 3_37. RESULTADO NEGOCIOS YOY" xfId="31557" xr:uid="{2569405B-4EAF-4148-A71F-4A018D16AFCE}"/>
    <cellStyle name="60% - Accent4 4" xfId="31558" xr:uid="{067BA069-6B78-47E8-BAFB-0DC90D8C0939}"/>
    <cellStyle name="60% - Accent4 5" xfId="31559" xr:uid="{B1D83BA5-A792-4594-AEB0-1299B5FD77AE}"/>
    <cellStyle name="60% - Accent4 6" xfId="31552" xr:uid="{F95518E7-4BBB-4CF4-ADBC-6818B295782A}"/>
    <cellStyle name="60% - Accent4 7" xfId="32878" xr:uid="{8E44994D-294F-400F-B649-0AB4EBF53C35}"/>
    <cellStyle name="60% - Accent4 8" xfId="32967" xr:uid="{8EF33620-C634-4513-B414-73AB6C90D7E1}"/>
    <cellStyle name="60% - Accent4 9" xfId="33045" xr:uid="{8D696770-599A-4F65-B108-56ADEB717F44}"/>
    <cellStyle name="60% - Accent5" xfId="31" xr:uid="{DAA08069-578B-4213-9FEE-2B7B438ECD15}"/>
    <cellStyle name="60% - Accent5 2" xfId="31561" xr:uid="{0C1283E6-9B8B-45C7-9586-17DB2178A541}"/>
    <cellStyle name="60% - Accent5 2 2" xfId="31562" xr:uid="{7AE4348A-D73D-47F0-AA22-9C1A95A4C017}"/>
    <cellStyle name="60% - Accent5 3" xfId="31563" xr:uid="{97A2C834-72E6-495E-BE9C-F0B899AAB298}"/>
    <cellStyle name="60% - Accent5 4" xfId="31564" xr:uid="{DA8C90A8-D0BB-4394-9E37-8FCAAACB36E4}"/>
    <cellStyle name="60% - Accent5 5" xfId="31565" xr:uid="{EBB45C90-76DD-41ED-8446-56516D5CD5FC}"/>
    <cellStyle name="60% - Accent5 6" xfId="31566" xr:uid="{5B198FF7-7436-48A1-BA38-9AEC11C36998}"/>
    <cellStyle name="60% - Accent5 7" xfId="31567" xr:uid="{0ABAD121-1A5F-4A32-A80B-4B60BB51195F}"/>
    <cellStyle name="60% - Accent5 8" xfId="31560" xr:uid="{963E61DC-E518-4294-B04F-86AEAF7405D5}"/>
    <cellStyle name="60% - Accent5 9" xfId="32879" xr:uid="{33C57033-0453-438D-ADE0-C003CC3421AC}"/>
    <cellStyle name="60% - Accent5_Duds_mov_Datos" xfId="31568" xr:uid="{F405E498-76D9-4B4E-87AA-38C83299F584}"/>
    <cellStyle name="60% - Accent6" xfId="32" xr:uid="{45190C16-7B98-4924-A06F-13C7E0EB15EC}"/>
    <cellStyle name="60% - Accent6 10" xfId="33068" xr:uid="{1982FCDB-9289-4CD6-9058-26F23D16934A}"/>
    <cellStyle name="60% - Accent6 2" xfId="31570" xr:uid="{67783972-65DE-49AF-86EE-D4C447939F63}"/>
    <cellStyle name="60% - Accent6 2 2" xfId="31571" xr:uid="{6C175E3F-4B7B-474B-B6D4-2E66A15CE39C}"/>
    <cellStyle name="60% - Accent6 3" xfId="31572" xr:uid="{46DD25F8-C43D-45E4-8E3F-B3404202ECA1}"/>
    <cellStyle name="60% - Accent6 3 2" xfId="31573" xr:uid="{7C7A2928-69C4-4B06-9366-C6365767C0C4}"/>
    <cellStyle name="60% - Accent6 3_37. RESULTADO NEGOCIOS YOY" xfId="31574" xr:uid="{3CCFCD73-F4B6-4456-AA83-B4D253848B5A}"/>
    <cellStyle name="60% - Accent6 4" xfId="31575" xr:uid="{7C042B9D-EF7E-4BD0-895A-51860F8B996D}"/>
    <cellStyle name="60% - Accent6 5" xfId="31576" xr:uid="{6064C4F8-A0F4-4F00-A657-48C45A560CC3}"/>
    <cellStyle name="60% - Accent6 6" xfId="31569" xr:uid="{26E9B27D-9D3E-4C52-8664-7F1550A631AB}"/>
    <cellStyle name="60% - Accent6 7" xfId="32880" xr:uid="{0F422E73-6D85-4165-9514-E6537D7C5FE1}"/>
    <cellStyle name="60% - Accent6 8" xfId="32961" xr:uid="{67FEF94B-1013-4C4F-B803-151892AEE24F}"/>
    <cellStyle name="60% - Accent6 9" xfId="33046" xr:uid="{91366E43-8514-47EF-85F4-D7625D9BFF41}"/>
    <cellStyle name="60% - Énfasis1 2" xfId="33" xr:uid="{32872C95-ACA3-4E2D-A08D-BFBE56AFB912}"/>
    <cellStyle name="60% - Énfasis1 2 2" xfId="31578" xr:uid="{E9B60BFC-1FE9-4B33-96B3-89F9C2EBB3C6}"/>
    <cellStyle name="60% - Énfasis1 2 2 2" xfId="31579" xr:uid="{31E25AF8-98B4-48B8-85CE-428E33E3DD5A}"/>
    <cellStyle name="60% - Énfasis1 2 2 3" xfId="32692" xr:uid="{37D0200D-7899-4BFC-9EFC-1549038D53BB}"/>
    <cellStyle name="60% - Énfasis1 2 3" xfId="31580" xr:uid="{831C92B3-8532-4837-B362-10C66C1635B9}"/>
    <cellStyle name="60% - Énfasis1 2 4" xfId="31577" xr:uid="{0B7BA29A-7151-409C-AF8C-E1A24F7D27A5}"/>
    <cellStyle name="60% - Énfasis1 2 5" xfId="32691" xr:uid="{AD9A886B-6BF2-45E7-A258-24E1853AC9A5}"/>
    <cellStyle name="60% - Énfasis1 3" xfId="31581" xr:uid="{1609B196-4DB0-4B63-A2DC-7766ADAD411D}"/>
    <cellStyle name="60% - Énfasis1 4" xfId="31582" xr:uid="{4350CE82-08B7-4FC7-9A98-E3F4FEC2CF8D}"/>
    <cellStyle name="60% - Énfasis2 2" xfId="34" xr:uid="{DCDA3376-2DE3-4182-B6E2-34D650962436}"/>
    <cellStyle name="60% - Énfasis2 2 2" xfId="31584" xr:uid="{EC000DEA-0031-421B-A2B7-EDDA6BE21BB9}"/>
    <cellStyle name="60% - Énfasis2 2 2 2" xfId="31585" xr:uid="{38592189-FD69-4960-9250-821909FF75B7}"/>
    <cellStyle name="60% - Énfasis2 2 2 3" xfId="32694" xr:uid="{F3463938-BD5B-42F4-B3D1-0A107EA3DCC4}"/>
    <cellStyle name="60% - Énfasis2 2 3" xfId="31586" xr:uid="{E9A3DE1D-456F-4E54-9382-6BC9C591EC47}"/>
    <cellStyle name="60% - Énfasis2 2 4" xfId="31583" xr:uid="{EC0638A6-4A90-4BD3-975D-933574B088E5}"/>
    <cellStyle name="60% - Énfasis2 2 5" xfId="32693" xr:uid="{2BA45849-CE7E-4303-B166-B98D723A18A1}"/>
    <cellStyle name="60% - Énfasis2 3" xfId="31587" xr:uid="{B5F93466-EB6E-4C52-96DD-DD6AF0EF9E30}"/>
    <cellStyle name="60% - Énfasis2 4" xfId="31588" xr:uid="{87D2768E-904B-446C-AF16-EF99CA1A6E0B}"/>
    <cellStyle name="60% - Énfasis3 2" xfId="35" xr:uid="{85690333-88C2-475D-9C90-A6FF27B72257}"/>
    <cellStyle name="60% - Énfasis3 2 2" xfId="31590" xr:uid="{49EFCCB5-03A6-48E2-A351-6381B3BE60CA}"/>
    <cellStyle name="60% - Énfasis3 2 2 2" xfId="31591" xr:uid="{29A0408B-D714-4481-A30F-8D65263C5FCA}"/>
    <cellStyle name="60% - Énfasis3 2 2 3" xfId="32696" xr:uid="{F765956B-F3E4-414A-B9C5-0D980BD33E78}"/>
    <cellStyle name="60% - Énfasis3 2 2_37. RESULTADO NEGOCIOS YOY" xfId="31592" xr:uid="{53BA0DBB-C6D5-4DDE-A628-C2EC58C65349}"/>
    <cellStyle name="60% - Énfasis3 2 3" xfId="31593" xr:uid="{3AA4F357-0727-4761-88EB-F1CB4A67C537}"/>
    <cellStyle name="60% - Énfasis3 2 4" xfId="31594" xr:uid="{9B1811AF-51B0-4A11-8095-FAA8BF9FA88D}"/>
    <cellStyle name="60% - Énfasis3 2 5" xfId="31589" xr:uid="{8EB12534-6F1A-4F0D-A81B-DA2FBD97D983}"/>
    <cellStyle name="60% - Énfasis3 2 6" xfId="32695" xr:uid="{87D572AE-947D-41D1-A0AF-DC37A391E33C}"/>
    <cellStyle name="60% - Énfasis3 2 7" xfId="32836" xr:uid="{5BCCB3C6-C334-40E2-95CF-767C806A3F46}"/>
    <cellStyle name="60% - Énfasis3 2 8" xfId="32841" xr:uid="{50449B01-BE96-4A6E-8C6E-09C79195A0DD}"/>
    <cellStyle name="60% - Énfasis3 3" xfId="31595" xr:uid="{DAC1DCFA-8877-4C6C-A3A2-EF653A285C36}"/>
    <cellStyle name="60% - Énfasis3 4" xfId="31596" xr:uid="{B2C15C48-0301-4099-B8D4-4A35A145D4D4}"/>
    <cellStyle name="60% - Énfasis4 2" xfId="36" xr:uid="{A959C573-BDBA-4C08-86D4-D01A588E4013}"/>
    <cellStyle name="60% - Énfasis4 2 2" xfId="31598" xr:uid="{DBDF7C02-1411-4754-99A6-A5CFDF7C3BD6}"/>
    <cellStyle name="60% - Énfasis4 2 2 2" xfId="31599" xr:uid="{D820E6AE-76D2-4C33-82D7-28B3CE5FD713}"/>
    <cellStyle name="60% - Énfasis4 2 2 3" xfId="32698" xr:uid="{797A9D58-F1C8-496E-8F35-CC6E167F993A}"/>
    <cellStyle name="60% - Énfasis4 2 2_37. RESULTADO NEGOCIOS YOY" xfId="31600" xr:uid="{B9797E10-BFFE-43D1-8C29-8A18E03FE222}"/>
    <cellStyle name="60% - Énfasis4 2 3" xfId="31601" xr:uid="{1FE5A65C-F82E-4000-81AE-58C59E4443BC}"/>
    <cellStyle name="60% - Énfasis4 2 4" xfId="31602" xr:uid="{A883961D-B2ED-4D46-8F82-B7A902FFFFE3}"/>
    <cellStyle name="60% - Énfasis4 2 5" xfId="31597" xr:uid="{C84F5751-463F-4488-BFBE-826106A4A826}"/>
    <cellStyle name="60% - Énfasis4 2 6" xfId="32697" xr:uid="{954AF423-779D-4E1A-8DD1-351165B2BA17}"/>
    <cellStyle name="60% - Énfasis4 2 7" xfId="32837" xr:uid="{B2B97EF8-A0E3-49B7-993B-45DCC7462A6D}"/>
    <cellStyle name="60% - Énfasis4 2 8" xfId="32840" xr:uid="{CA3EDD23-D013-4871-9C97-DB16119ECF88}"/>
    <cellStyle name="60% - Énfasis4 3" xfId="31603" xr:uid="{D564AF13-820E-4492-9B4A-DA53A225A7F9}"/>
    <cellStyle name="60% - Énfasis4 4" xfId="31604" xr:uid="{74DB38BD-30B1-4B9F-97E8-FE57E2F77B0B}"/>
    <cellStyle name="60% - Énfasis5 2" xfId="37" xr:uid="{67E6B297-CAFD-4F8A-98D2-17C1A4478A1F}"/>
    <cellStyle name="60% - Énfasis5 2 2" xfId="31606" xr:uid="{EE16E35B-D302-4E63-AF3B-561633846AF6}"/>
    <cellStyle name="60% - Énfasis5 2 2 2" xfId="31607" xr:uid="{DAFC948D-6F7C-4296-9B45-A0F4F1EA5190}"/>
    <cellStyle name="60% - Énfasis5 2 2 3" xfId="32700" xr:uid="{F0DC44E7-1072-4A62-B065-BE799B47E414}"/>
    <cellStyle name="60% - Énfasis5 2 3" xfId="31608" xr:uid="{F7336DB0-D68F-427E-81AA-5C8A5D606E16}"/>
    <cellStyle name="60% - Énfasis5 2 4" xfId="31605" xr:uid="{07D73484-9D3D-4310-8FFD-46D2D1365C34}"/>
    <cellStyle name="60% - Énfasis5 2 5" xfId="32699" xr:uid="{BD09495E-9750-46E7-A0BA-54FA51F45AA4}"/>
    <cellStyle name="60% - Énfasis5 3" xfId="31609" xr:uid="{D3D65E4A-9980-407C-8C3B-6D0AC39A5C93}"/>
    <cellStyle name="60% - Énfasis5 4" xfId="31610" xr:uid="{87EBDD14-BAA4-44A6-B1BC-84A65A34BE34}"/>
    <cellStyle name="60% - Énfasis6 2" xfId="38" xr:uid="{47FF770A-432F-4D88-879D-2888896B7AAF}"/>
    <cellStyle name="60% - Énfasis6 2 2" xfId="31612" xr:uid="{CC7F85C4-0894-42F7-A382-37F487534134}"/>
    <cellStyle name="60% - Énfasis6 2 2 2" xfId="31613" xr:uid="{098D7E54-2696-474A-B1CF-5185573222E2}"/>
    <cellStyle name="60% - Énfasis6 2 2 3" xfId="32702" xr:uid="{662675E6-5203-499B-A1C5-89DC505BF0AB}"/>
    <cellStyle name="60% - Énfasis6 2 2_37. RESULTADO NEGOCIOS YOY" xfId="31614" xr:uid="{E3B7EDB2-63DD-4650-A855-322A00D191CD}"/>
    <cellStyle name="60% - Énfasis6 2 3" xfId="31615" xr:uid="{B5800207-501C-409D-B42D-BBF3F7F855D8}"/>
    <cellStyle name="60% - Énfasis6 2 4" xfId="31616" xr:uid="{B6B01D78-2D69-4EB1-BD76-8EE71EDCC358}"/>
    <cellStyle name="60% - Énfasis6 2 5" xfId="31611" xr:uid="{99E1FAB5-F1A8-47B7-BF8E-A40DCF8F522D}"/>
    <cellStyle name="60% - Énfasis6 2 6" xfId="32701" xr:uid="{D272FCEF-F1D5-4326-BB82-FA1ED57D6211}"/>
    <cellStyle name="60% - Énfasis6 2 7" xfId="32838" xr:uid="{729EC88E-DE8D-4F18-94EB-3EC0A9CDA7E9}"/>
    <cellStyle name="60% - Énfasis6 2 8" xfId="32839" xr:uid="{CF0C3D10-7760-48ED-8D1D-B6AC5A48C1C6}"/>
    <cellStyle name="60% - Énfasis6 3" xfId="31617" xr:uid="{D00DD32D-706D-4862-A09A-3752DD63BCCF}"/>
    <cellStyle name="60% - Énfasis6 4" xfId="31618" xr:uid="{ADA27EC3-BC1F-4427-A621-D26BACF97F7B}"/>
    <cellStyle name="Accent1" xfId="39" xr:uid="{3F118005-96E6-43D5-95BD-6DC924B0BED6}"/>
    <cellStyle name="Accent1 10" xfId="33067" xr:uid="{B052229C-41CE-4253-9716-5CD32F9085BD}"/>
    <cellStyle name="Accent1 2" xfId="31620" xr:uid="{77A28D4B-21F9-406F-B2D2-9CBEC8D17353}"/>
    <cellStyle name="Accent1 2 2" xfId="31621" xr:uid="{3895A0A3-823B-4308-B4EE-478511FA410E}"/>
    <cellStyle name="Accent1 3" xfId="31622" xr:uid="{6BFC9952-F4A8-4F18-8D0F-3F7F92221F2D}"/>
    <cellStyle name="Accent1 3 2" xfId="31623" xr:uid="{7BF3BF2C-DC06-4F23-B037-E602375688C3}"/>
    <cellStyle name="Accent1 3_37. RESULTADO NEGOCIOS YOY" xfId="31624" xr:uid="{E784A0DA-26BA-4785-8E48-1A57BA754625}"/>
    <cellStyle name="Accent1 4" xfId="31625" xr:uid="{1B56BB0B-F00A-4ED1-AF2C-2CB6A8FF5B8C}"/>
    <cellStyle name="Accent1 5" xfId="31626" xr:uid="{588C0CCD-E883-433F-AF33-3F587305900F}"/>
    <cellStyle name="Accent1 6" xfId="31619" xr:uid="{C62F40DE-12F7-4046-A356-FBB5CEA99AC7}"/>
    <cellStyle name="Accent1 7" xfId="32881" xr:uid="{13EB26F3-A522-4422-952B-D6BFFC5AC976}"/>
    <cellStyle name="Accent1 8" xfId="32960" xr:uid="{14F75FC0-8D4E-4581-801B-1FF72AA44175}"/>
    <cellStyle name="Accent1 9" xfId="33047" xr:uid="{2B364A0A-BF60-4C54-811C-8B428F320099}"/>
    <cellStyle name="Accent2" xfId="40" xr:uid="{92482A06-5DCD-4A11-BF8E-3CEB284B76E1}"/>
    <cellStyle name="Accent2 2" xfId="31628" xr:uid="{3630FFFC-6254-4EF3-BEE1-E858D5FADA45}"/>
    <cellStyle name="Accent2 2 2" xfId="31629" xr:uid="{2B11C199-B7A1-4E27-954B-9D7189B703C8}"/>
    <cellStyle name="Accent2 3" xfId="31630" xr:uid="{1A265F2B-8E2D-4F46-BE8C-874B58903CFA}"/>
    <cellStyle name="Accent2 4" xfId="31631" xr:uid="{376E3547-C78C-46E4-9777-3A986A32EBEA}"/>
    <cellStyle name="Accent2 5" xfId="31632" xr:uid="{021B5CD1-9E69-4A52-85C3-0AAF59704139}"/>
    <cellStyle name="Accent2 6" xfId="31627" xr:uid="{BB02E0DC-FD35-4F58-B945-7F825B605338}"/>
    <cellStyle name="Accent3" xfId="41" xr:uid="{8B58C695-D079-4D64-9C9D-E78579214834}"/>
    <cellStyle name="Accent3 2" xfId="31634" xr:uid="{E505EE85-A292-46F0-8DD2-4CC2DD137D71}"/>
    <cellStyle name="Accent3 2 2" xfId="31635" xr:uid="{C2B7D092-712F-4638-842E-AC834A4DA85A}"/>
    <cellStyle name="Accent3 3" xfId="31636" xr:uid="{BBDB30D2-35AD-46A1-BA73-5E7ABF7FE16F}"/>
    <cellStyle name="Accent3 4" xfId="31637" xr:uid="{216ACA96-34AD-4FA5-BD4A-CEE40BD8E69B}"/>
    <cellStyle name="Accent3 5" xfId="31638" xr:uid="{2B780CCF-5E2D-4CE3-AB11-4EB794F4AA39}"/>
    <cellStyle name="Accent3 6" xfId="31639" xr:uid="{B414D07E-84D7-4D48-8D09-AF4006618D17}"/>
    <cellStyle name="Accent3 7" xfId="31633" xr:uid="{9BE4B19B-5F38-4751-9611-279A1E7F4E44}"/>
    <cellStyle name="Accent3 8" xfId="32882" xr:uid="{1C8E0790-A8FA-4D0C-882E-1AEA8F88E166}"/>
    <cellStyle name="Accent3_Duds_mov_Datos" xfId="31640" xr:uid="{9B67F011-DC75-4CE8-B094-FF8BCC593A09}"/>
    <cellStyle name="Accent4" xfId="42" xr:uid="{19EF7043-7487-4CFF-8EE4-791932E0DE9E}"/>
    <cellStyle name="Accent4 10" xfId="33066" xr:uid="{5F1418A1-82E7-44DD-B3F4-40254EDE2E61}"/>
    <cellStyle name="Accent4 2" xfId="31642" xr:uid="{83BC602A-2469-4301-AB14-54617C52FB83}"/>
    <cellStyle name="Accent4 2 2" xfId="31643" xr:uid="{6D979544-B13F-401D-95E7-D4429D15B5DA}"/>
    <cellStyle name="Accent4 3" xfId="31644" xr:uid="{F77D282C-26AB-4356-A4A7-7CCA861D6358}"/>
    <cellStyle name="Accent4 3 2" xfId="31645" xr:uid="{29D44718-488B-4D6F-9DC0-3F1963A5FB33}"/>
    <cellStyle name="Accent4 3_37. RESULTADO NEGOCIOS YOY" xfId="31646" xr:uid="{D12EF624-F4BF-43F2-93EA-7B81DA4BCDD9}"/>
    <cellStyle name="Accent4 4" xfId="31647" xr:uid="{56F95D6E-BD3F-4E71-9A97-7DD3A47E4D1E}"/>
    <cellStyle name="Accent4 5" xfId="31648" xr:uid="{7D0EE861-99D6-4DEB-8F5B-566244E9F419}"/>
    <cellStyle name="Accent4 6" xfId="31641" xr:uid="{7970B156-3F39-46B9-84F2-B33E0BE4FFB5}"/>
    <cellStyle name="Accent4 7" xfId="32883" xr:uid="{D5D5304E-BE4B-47C9-9390-D5496FDA6D81}"/>
    <cellStyle name="Accent4 8" xfId="32956" xr:uid="{B8F8CC37-7A42-4269-B4E7-2B70BAFDAE19}"/>
    <cellStyle name="Accent4 9" xfId="33048" xr:uid="{CCCF9CD7-07B1-43D4-97E2-9B604B362A62}"/>
    <cellStyle name="Accent5" xfId="43" xr:uid="{A0CED12E-0F3C-4E30-B501-E82E6B653D57}"/>
    <cellStyle name="Accent5 2" xfId="31650" xr:uid="{F2097BA2-BA60-44F4-8C0D-C34AD096A175}"/>
    <cellStyle name="Accent5 2 2" xfId="31651" xr:uid="{FFAFBCD2-5DD0-4EED-A537-008A72F6A59E}"/>
    <cellStyle name="Accent5 3" xfId="31652" xr:uid="{F4B5ADA3-2FF9-49D4-B375-A924C460EC14}"/>
    <cellStyle name="Accent5 4" xfId="31653" xr:uid="{7D5DCB12-D2CF-4D28-BD5B-916F03D05ED6}"/>
    <cellStyle name="Accent5 5" xfId="31654" xr:uid="{5466C3E8-7EC1-43A3-B9EC-DD5DEE688302}"/>
    <cellStyle name="Accent5 6" xfId="31649" xr:uid="{A7A86AAA-6EC5-4BEA-A2F6-5FA60B4F1397}"/>
    <cellStyle name="Accent6" xfId="44" xr:uid="{CB1179CA-522B-425C-BFDE-F449071C5152}"/>
    <cellStyle name="Accent6 2" xfId="31656" xr:uid="{C720DBBB-3ADF-4806-9DC7-7873F6B3B163}"/>
    <cellStyle name="Accent6 2 2" xfId="31657" xr:uid="{F73476FB-5E09-4241-9502-79F705DE1383}"/>
    <cellStyle name="Accent6 3" xfId="31658" xr:uid="{58232A69-23C6-4AF7-83F9-14DEAD9B29BB}"/>
    <cellStyle name="Accent6 4" xfId="31659" xr:uid="{F00239C5-DB00-4B82-8FEA-1D08FE59DF89}"/>
    <cellStyle name="Accent6 5" xfId="31660" xr:uid="{D9096451-22A7-4FEF-8898-23452E16582A}"/>
    <cellStyle name="Accent6 6" xfId="31655" xr:uid="{43B90CBD-0DB1-43A7-B82B-E2A98D903694}"/>
    <cellStyle name="Bad" xfId="31661" xr:uid="{4E18CB52-DDF7-4AA3-A540-93FB66534AA5}"/>
    <cellStyle name="Bad 2" xfId="31662" xr:uid="{66082034-49A2-4A63-B919-293A5B76A9EC}"/>
    <cellStyle name="Bad 2 2" xfId="31663" xr:uid="{EA5139A1-B05D-4C30-8A50-254355C215B7}"/>
    <cellStyle name="Bad 3" xfId="31664" xr:uid="{F452F78C-558F-4615-ADD9-30A747144950}"/>
    <cellStyle name="Bad 4" xfId="32884" xr:uid="{59D212B3-5DF9-41CA-9CEB-42E249942DCB}"/>
    <cellStyle name="Bé" xfId="45" xr:uid="{6A750E3F-4C6F-4A85-B7BE-503EF2662DA5}"/>
    <cellStyle name="Bé 2" xfId="31666" xr:uid="{3F2EAF9C-F0BC-488B-B57C-4FCF6ACF34A0}"/>
    <cellStyle name="Bé 3" xfId="31667" xr:uid="{1A11F582-AFE1-4138-A7F7-F9353D5A2560}"/>
    <cellStyle name="Bé 4" xfId="31665" xr:uid="{798327E1-0E5E-46E8-9684-B90BE0D488D8}"/>
    <cellStyle name="Body" xfId="32885" xr:uid="{59E96898-8F73-4023-89F5-25782F765F1C}"/>
    <cellStyle name="Brand Default" xfId="31668" xr:uid="{5B3EEBDA-CD86-41D5-AB52-FFCFCB6E7C77}"/>
    <cellStyle name="Brand Default 2" xfId="31669" xr:uid="{33A21E82-D84D-4D06-9279-0C9C64E1DAEE}"/>
    <cellStyle name="Brand Subtitle with Underline" xfId="31670" xr:uid="{A43B123E-8711-47CF-80E9-935B8B93E628}"/>
    <cellStyle name="Brand Title" xfId="31671" xr:uid="{7584C891-B204-4670-8DBA-8332DF3016A7}"/>
    <cellStyle name="bstitutes]_x000d__x000a_; The following mappings take Word for MS-DOS names, PostScript names, and TrueType_x000d__x000a_; names into account" xfId="32886" xr:uid="{0D25CB31-23F3-41EA-9B76-659EB7C329B3}"/>
    <cellStyle name="bstitutes]_x000d__x000a_; The following mappings take Word for MS-DOS names, PostScript names, and TrueType_x000d__x000a_; names into account 2" xfId="32887" xr:uid="{AF5D2D0F-5844-478D-88FC-DDF6F69D0D73}"/>
    <cellStyle name="bstitutes]_x000d__x000a_; The following mappings take Word for MS-DOS names, PostScript names, and TrueType_x000d__x000a_; names into account 3" xfId="32888" xr:uid="{6D2492F7-2978-4FD0-A895-8F67A1894753}"/>
    <cellStyle name="Buena 2" xfId="46" xr:uid="{6F7ADB2D-D7CF-4CCC-9877-15D7463D1225}"/>
    <cellStyle name="Buena 2 2" xfId="31673" xr:uid="{28196764-A88A-475D-996C-3928712D62C2}"/>
    <cellStyle name="Buena 2 2 2" xfId="31674" xr:uid="{3BC7E549-5F2A-43F7-A479-22F977A36549}"/>
    <cellStyle name="Buena 2 2 3" xfId="32704" xr:uid="{3521CCDD-366D-4C91-BF41-034401951A96}"/>
    <cellStyle name="Buena 2 3" xfId="31675" xr:uid="{C8B2229B-5EB2-4A9A-A62F-3931AC8CF535}"/>
    <cellStyle name="Buena 2 4" xfId="31672" xr:uid="{EF78F6A4-3236-4889-A55E-1EC2C7377E46}"/>
    <cellStyle name="Buena 2 5" xfId="32703" xr:uid="{6DDC2B23-DB2F-497F-AE8E-C4D0FF123603}"/>
    <cellStyle name="Buena 3" xfId="31676" xr:uid="{B99513A5-5E46-4F19-9BB5-DE2EAA395484}"/>
    <cellStyle name="Buena 4" xfId="31677" xr:uid="{577FB382-1EF7-4747-AB4D-217C0A336A9C}"/>
    <cellStyle name="CACA" xfId="32889" xr:uid="{B3908528-0356-41A0-A93A-DC0665D6B774}"/>
    <cellStyle name="Càlcul" xfId="47" xr:uid="{CF51EA47-AB75-4F97-B534-6E56986B8854}"/>
    <cellStyle name="Càlcul 2" xfId="31679" xr:uid="{4E5F4390-506F-4398-B72D-7F32828B471C}"/>
    <cellStyle name="Càlcul 2 2" xfId="31680" xr:uid="{26C5D342-98DD-436F-8DC1-792BC3866B4A}"/>
    <cellStyle name="Càlcul 3" xfId="31681" xr:uid="{41232F97-77B8-49CA-A694-867A44A5639F}"/>
    <cellStyle name="Càlcul 4" xfId="31682" xr:uid="{D4317756-29B4-4433-87AA-9457A1819E10}"/>
    <cellStyle name="Càlcul 5" xfId="31683" xr:uid="{14F3C812-16D6-4D29-A500-3D51C020A52F}"/>
    <cellStyle name="Càlcul 6" xfId="31678" xr:uid="{BBDA6AF9-3439-44A9-8A48-B5E032B3F44F}"/>
    <cellStyle name="Càlcul_Duds_mov_Datos" xfId="31684" xr:uid="{94AE6386-7A8C-48BB-B66D-C3464FBA4618}"/>
    <cellStyle name="calculated" xfId="32890" xr:uid="{50FFE91D-9C43-416F-8EC3-ED174D0B8F6B}"/>
    <cellStyle name="Calculation" xfId="31685" xr:uid="{B1414CF3-21FA-4F22-8080-AE6C94538C14}"/>
    <cellStyle name="Calculation 2" xfId="31686" xr:uid="{E88D39F1-3621-4841-8DD8-FA8C3183FED4}"/>
    <cellStyle name="Calculation 2 2" xfId="31687" xr:uid="{0CF3D379-33E7-4516-BC19-A1605C16B9D9}"/>
    <cellStyle name="Calculation 3" xfId="31688" xr:uid="{2005671B-75D0-4159-A332-48A6918D7843}"/>
    <cellStyle name="Calculation 3 2" xfId="31689" xr:uid="{66115044-A170-4D1B-A722-A676AE8B545B}"/>
    <cellStyle name="Calculation 3_37. RESULTADO NEGOCIOS YOY" xfId="31690" xr:uid="{E2F565E1-6454-41E3-8A27-B42E2478C93F}"/>
    <cellStyle name="Calculation 4" xfId="31691" xr:uid="{DF771EDB-FE6A-493F-B6CF-7104D08364A8}"/>
    <cellStyle name="Calculation 5" xfId="32891" xr:uid="{CDD218D8-7F1E-49A3-A07F-A46A43D77B43}"/>
    <cellStyle name="Calculation 6" xfId="33033" xr:uid="{B7473F95-40EF-41F8-AE57-861E880A1D05}"/>
    <cellStyle name="Calculation 7" xfId="33049" xr:uid="{8A4AD0E3-643D-4E95-B707-C481AA9CA36C}"/>
    <cellStyle name="Calculation 8" xfId="33064" xr:uid="{6C023539-67A7-4E3A-942A-59614EE967DE}"/>
    <cellStyle name="Cálculo 2" xfId="48" xr:uid="{CA225FAE-1FE0-4142-8C58-B4E2CFCDB9F6}"/>
    <cellStyle name="Cálculo 2 10" xfId="31693" xr:uid="{5F223FC3-6300-447A-8065-142E45E1FC18}"/>
    <cellStyle name="Cálculo 2 10 2" xfId="31694" xr:uid="{CD30CA79-AC98-4389-A3C4-C0589FE1BD2B}"/>
    <cellStyle name="Cálculo 2 10 3" xfId="31695" xr:uid="{29C5DB00-9A30-4DEF-8EFD-45D71EF250D9}"/>
    <cellStyle name="Cálculo 2 10 4" xfId="31696" xr:uid="{C7538D4A-1D8C-4E1A-B17F-075BFFD2A738}"/>
    <cellStyle name="Cálculo 2 11" xfId="31697" xr:uid="{FDE9696F-C8AA-4950-9C0C-8B1B944E5F59}"/>
    <cellStyle name="Cálculo 2 11 2" xfId="31698" xr:uid="{41E29D99-3616-426F-B45A-E08160CDDE6A}"/>
    <cellStyle name="Cálculo 2 11 3" xfId="31699" xr:uid="{C660988A-0E32-41AB-9713-E1D982A32813}"/>
    <cellStyle name="Cálculo 2 11 4" xfId="31700" xr:uid="{6DC466B9-F7C4-4A66-99BE-89F3FEF405B5}"/>
    <cellStyle name="Cálculo 2 12" xfId="31701" xr:uid="{0F1B9D81-C61F-4158-A00D-60D74E2B2AF6}"/>
    <cellStyle name="Cálculo 2 12 2" xfId="31702" xr:uid="{6FACB8A0-FEF7-4158-95FF-10241EAAD551}"/>
    <cellStyle name="Cálculo 2 12 3" xfId="31703" xr:uid="{9370E305-E20C-4D44-B2CE-842E131DDCEF}"/>
    <cellStyle name="Cálculo 2 12 4" xfId="31704" xr:uid="{0171FE3B-370D-4D1F-A7D1-4D526DB73614}"/>
    <cellStyle name="Cálculo 2 13" xfId="31705" xr:uid="{FA70DBCE-1FF0-4F45-80E5-B07624BDE78F}"/>
    <cellStyle name="Cálculo 2 13 2" xfId="31706" xr:uid="{A7BB5D79-5983-41E4-AC14-4EE7826DF07A}"/>
    <cellStyle name="Cálculo 2 13 3" xfId="31707" xr:uid="{603FE94A-CF10-4824-A17E-225AD8D8BCDC}"/>
    <cellStyle name="Cálculo 2 13 4" xfId="31708" xr:uid="{6905B352-769C-4CC0-82D9-A6021C14F3CD}"/>
    <cellStyle name="Cálculo 2 14" xfId="31709" xr:uid="{B26C75F9-0BA8-4D33-9D04-E711B1071E82}"/>
    <cellStyle name="Cálculo 2 14 2" xfId="31710" xr:uid="{46F4921D-39B9-4E5B-AC91-BC133361730B}"/>
    <cellStyle name="Cálculo 2 14 3" xfId="31711" xr:uid="{B7931908-534E-4CE4-9E63-1A398FDA012D}"/>
    <cellStyle name="Cálculo 2 14 4" xfId="31712" xr:uid="{5F251CCE-4F47-4F3B-BDF6-90D4826A1713}"/>
    <cellStyle name="Cálculo 2 15" xfId="31713" xr:uid="{944DDE83-DA8D-4055-81E7-1E735B6AC42B}"/>
    <cellStyle name="Cálculo 2 15 2" xfId="31714" xr:uid="{C44BFCBB-E3C4-495E-958D-87927A32191B}"/>
    <cellStyle name="Cálculo 2 15 3" xfId="31715" xr:uid="{660DDCC2-9B8C-4FDF-A529-F0968B1D9037}"/>
    <cellStyle name="Cálculo 2 15 4" xfId="31716" xr:uid="{D46B16BC-70F8-4A21-A382-A6C3F1D21858}"/>
    <cellStyle name="Cálculo 2 16" xfId="31717" xr:uid="{9347744C-F21F-4072-A4F5-6AC12F0792A0}"/>
    <cellStyle name="Cálculo 2 16 2" xfId="31718" xr:uid="{E0C0247E-02D3-4A1E-90E6-0F06A25524A3}"/>
    <cellStyle name="Cálculo 2 16 3" xfId="31719" xr:uid="{10D76BF7-80B8-4630-B835-2DB840CBCD7E}"/>
    <cellStyle name="Cálculo 2 16 4" xfId="31720" xr:uid="{89443665-68DA-496B-A24F-4351987BD02E}"/>
    <cellStyle name="Cálculo 2 17" xfId="31721" xr:uid="{4E27D6C6-6599-4108-A62D-92EBE3640DD3}"/>
    <cellStyle name="Cálculo 2 17 2" xfId="31722" xr:uid="{2EED12C8-B183-4788-AF52-06A06355CCAE}"/>
    <cellStyle name="Cálculo 2 17 3" xfId="31723" xr:uid="{BE76D3DD-79B6-4464-A7AA-22CEBBD6289F}"/>
    <cellStyle name="Cálculo 2 17 4" xfId="31724" xr:uid="{85128B79-8B04-40B2-AD96-5F7A6A322904}"/>
    <cellStyle name="Cálculo 2 18" xfId="31692" xr:uid="{BEA9D0CA-05B1-4E9F-963D-A250E7023030}"/>
    <cellStyle name="Cálculo 2 19" xfId="32705" xr:uid="{718C152E-E5C4-461E-AF99-5CDC35D35141}"/>
    <cellStyle name="Cálculo 2 2" xfId="31725" xr:uid="{7BB73C11-01FE-4CEF-9727-93A66AF049E5}"/>
    <cellStyle name="Cálculo 2 2 10" xfId="31726" xr:uid="{0C0F08A3-58BA-4A42-9E34-189D1DE05FC8}"/>
    <cellStyle name="Cálculo 2 2 10 2" xfId="31727" xr:uid="{CDDB2E79-6211-495B-94D6-3C6A48B637BA}"/>
    <cellStyle name="Cálculo 2 2 10 3" xfId="31728" xr:uid="{21012A79-5D9C-4CDB-B687-7B41BBCA02E2}"/>
    <cellStyle name="Cálculo 2 2 11" xfId="31729" xr:uid="{23ACEABA-1D67-4146-BE86-6145C90019A7}"/>
    <cellStyle name="Cálculo 2 2 11 2" xfId="31730" xr:uid="{FBF6A59C-9B18-4148-8579-4510AD2C8826}"/>
    <cellStyle name="Cálculo 2 2 11 3" xfId="31731" xr:uid="{12E03BCA-A573-44B3-BD3D-1B9ED688D3BB}"/>
    <cellStyle name="Cálculo 2 2 12" xfId="31732" xr:uid="{1C9E4551-D7C3-4E8E-9FEA-5316563BD259}"/>
    <cellStyle name="Cálculo 2 2 12 2" xfId="31733" xr:uid="{7C19B102-7DAB-407B-84E1-690B392AA8C4}"/>
    <cellStyle name="Cálculo 2 2 12 3" xfId="31734" xr:uid="{91500F03-CD00-44B8-9422-9A5EEC017262}"/>
    <cellStyle name="Cálculo 2 2 13" xfId="31735" xr:uid="{F48A0109-B40E-4F8E-859D-C47C0C31F468}"/>
    <cellStyle name="Cálculo 2 2 13 2" xfId="31736" xr:uid="{DAF8948F-7E1A-40BE-9300-E8A546D284B7}"/>
    <cellStyle name="Cálculo 2 2 13 3" xfId="31737" xr:uid="{9D6552A2-7E80-4D6D-AB40-72369AC96763}"/>
    <cellStyle name="Cálculo 2 2 14" xfId="31738" xr:uid="{A3C8FCD3-75CC-4187-8788-9779D0604852}"/>
    <cellStyle name="Cálculo 2 2 14 2" xfId="31739" xr:uid="{90C451AD-0851-43DD-A3AD-560FCA3F8B2C}"/>
    <cellStyle name="Cálculo 2 2 14 3" xfId="31740" xr:uid="{3EA6BB98-64D5-4F11-8DB7-E58A198E6BC6}"/>
    <cellStyle name="Cálculo 2 2 15" xfId="31741" xr:uid="{25C7880D-0E8F-4016-AFAA-137C24E6CE9B}"/>
    <cellStyle name="Cálculo 2 2 15 2" xfId="31742" xr:uid="{58174DC3-1E02-4A06-A99C-5686EB1C15CF}"/>
    <cellStyle name="Cálculo 2 2 15 3" xfId="31743" xr:uid="{5614C596-4F45-4D96-BDC3-817DABCE395A}"/>
    <cellStyle name="Cálculo 2 2 16" xfId="31744" xr:uid="{4F0BBF58-4765-48B5-A4F5-434C67960DE3}"/>
    <cellStyle name="Cálculo 2 2 16 2" xfId="31745" xr:uid="{D52D8690-0C29-4059-8BAC-6B70BC7500E1}"/>
    <cellStyle name="Cálculo 2 2 16 3" xfId="31746" xr:uid="{7EDECED0-DBD0-43EC-BF46-C54695BDCB7E}"/>
    <cellStyle name="Cálculo 2 2 17" xfId="31747" xr:uid="{27225155-66C3-49DB-AF70-CE91AFC9D428}"/>
    <cellStyle name="Cálculo 2 2 17 2" xfId="31748" xr:uid="{CBE8FF36-102F-4EC0-8942-E7A4936A68EA}"/>
    <cellStyle name="Cálculo 2 2 17 3" xfId="31749" xr:uid="{A1A5E7DA-A583-484E-AA88-E054F0A5F102}"/>
    <cellStyle name="Cálculo 2 2 18" xfId="31750" xr:uid="{09B31B23-3F95-4C93-827E-DD23423A6F22}"/>
    <cellStyle name="Cálculo 2 2 18 2" xfId="31751" xr:uid="{A7850098-E642-4C79-8B34-BFD2BA3527B3}"/>
    <cellStyle name="Cálculo 2 2 18 3" xfId="31752" xr:uid="{F2F75816-F537-4864-9C22-D355B8142A99}"/>
    <cellStyle name="Cálculo 2 2 19" xfId="31753" xr:uid="{6DF198FC-2033-4BA7-9557-ACDD0DE5C683}"/>
    <cellStyle name="Cálculo 2 2 19 2" xfId="31754" xr:uid="{9EB4F197-A4BF-447B-AE49-0F4B6A6CD01B}"/>
    <cellStyle name="Cálculo 2 2 19 3" xfId="31755" xr:uid="{203D655F-7910-4B19-A49A-CDD2EBAFF936}"/>
    <cellStyle name="Cálculo 2 2 2" xfId="31756" xr:uid="{58F3F877-337E-49C2-950A-E292E023E450}"/>
    <cellStyle name="Cálculo 2 2 2 2" xfId="31757" xr:uid="{C1C0CAE7-A1F1-49BC-B41B-FD2A5D54C878}"/>
    <cellStyle name="Cálculo 2 2 2 3" xfId="31758" xr:uid="{22578320-92EE-42FF-B88D-4F5945AA98F7}"/>
    <cellStyle name="Cálculo 2 2 20" xfId="31759" xr:uid="{322094FE-1E37-4442-BC85-26B4FB83AEBD}"/>
    <cellStyle name="Cálculo 2 2 20 2" xfId="31760" xr:uid="{BED32E39-FB89-422D-982B-ED3987E41F75}"/>
    <cellStyle name="Cálculo 2 2 20 3" xfId="31761" xr:uid="{A9391610-A721-4039-A049-BC4BE7B4FDA3}"/>
    <cellStyle name="Cálculo 2 2 21" xfId="31762" xr:uid="{6B715349-C51C-426D-AE9E-0A687DEAEA9F}"/>
    <cellStyle name="Cálculo 2 2 21 2" xfId="31763" xr:uid="{80B1BBE1-8220-4AF2-A07D-F31A70A2CD34}"/>
    <cellStyle name="Cálculo 2 2 21 3" xfId="31764" xr:uid="{7819BD3B-FBDD-433E-8E4B-D7BE1509F6E2}"/>
    <cellStyle name="Cálculo 2 2 22" xfId="31765" xr:uid="{C2A4D3EA-D2E5-4840-B38E-082B52BB48C2}"/>
    <cellStyle name="Cálculo 2 2 22 2" xfId="31766" xr:uid="{775869AD-F217-4527-A7BB-40CCFF269945}"/>
    <cellStyle name="Cálculo 2 2 22 3" xfId="31767" xr:uid="{90F94D1A-BCA3-44E7-949D-63DD6BBE5290}"/>
    <cellStyle name="Cálculo 2 2 23" xfId="31768" xr:uid="{5E2C4FCC-5A98-47CE-81BB-5E10DD12FC33}"/>
    <cellStyle name="Cálculo 2 2 23 2" xfId="31769" xr:uid="{53916D11-72A5-4156-BA0F-3785FA97D8DA}"/>
    <cellStyle name="Cálculo 2 2 23 3" xfId="31770" xr:uid="{2E2A3A80-AD1F-4AD3-93E9-3370FBE06EEE}"/>
    <cellStyle name="Cálculo 2 2 24" xfId="31771" xr:uid="{ED932DC4-C60A-4014-9B38-FA43E82C2804}"/>
    <cellStyle name="Cálculo 2 2 24 2" xfId="31772" xr:uid="{A1E748B2-113F-4EC6-9C14-8A282E3201DB}"/>
    <cellStyle name="Cálculo 2 2 24 3" xfId="31773" xr:uid="{B16F3965-41CB-4403-B7D9-665E2F6FC1B7}"/>
    <cellStyle name="Cálculo 2 2 25" xfId="31774" xr:uid="{7B90A248-D5E4-462D-B1AB-B537D61F3D9D}"/>
    <cellStyle name="Cálculo 2 2 25 2" xfId="31775" xr:uid="{6C2E379A-AC4F-41A5-BB05-A8BAE245280F}"/>
    <cellStyle name="Cálculo 2 2 25 3" xfId="31776" xr:uid="{6CBCB725-7716-487B-A358-8611D051B84F}"/>
    <cellStyle name="Cálculo 2 2 26" xfId="31777" xr:uid="{A566C040-E442-4543-86CF-705E2684A0A5}"/>
    <cellStyle name="Cálculo 2 2 26 2" xfId="31778" xr:uid="{25D47143-BFD5-46A3-BBB5-6273310175D0}"/>
    <cellStyle name="Cálculo 2 2 26 3" xfId="31779" xr:uid="{98613BD3-FB6E-466E-AEF0-6FD117715A0F}"/>
    <cellStyle name="Cálculo 2 2 27" xfId="31780" xr:uid="{4A5B7875-FEBA-44BD-A67D-E90421EE9E53}"/>
    <cellStyle name="Cálculo 2 2 27 2" xfId="31781" xr:uid="{8C92D60D-5956-4F33-80BC-83B4D344B413}"/>
    <cellStyle name="Cálculo 2 2 27 3" xfId="31782" xr:uid="{B0518FA7-ED7B-489A-B69B-2FC6C8227928}"/>
    <cellStyle name="Cálculo 2 2 28" xfId="31783" xr:uid="{F8C0658D-7DF9-425A-BC0A-F8B0C2B2FF05}"/>
    <cellStyle name="Cálculo 2 2 28 2" xfId="31784" xr:uid="{3226A7E3-3622-42D2-8F04-A3E964D2B44B}"/>
    <cellStyle name="Cálculo 2 2 28 3" xfId="31785" xr:uid="{D861EF2C-CA57-43B6-AB50-869195FE3EC8}"/>
    <cellStyle name="Cálculo 2 2 29" xfId="31786" xr:uid="{560C46C9-61E3-4072-BC49-82F00939D56B}"/>
    <cellStyle name="Cálculo 2 2 29 2" xfId="31787" xr:uid="{866D616D-274C-47FB-89DE-F16FE967E73A}"/>
    <cellStyle name="Cálculo 2 2 29 3" xfId="31788" xr:uid="{268E3FB5-8503-48BB-8778-C1390FA596D5}"/>
    <cellStyle name="Cálculo 2 2 3" xfId="31789" xr:uid="{FE153AAD-C593-4282-BF2A-C33B12D61239}"/>
    <cellStyle name="Cálculo 2 2 3 2" xfId="31790" xr:uid="{C3E363FF-67C0-4B65-9375-2CDD54C892F4}"/>
    <cellStyle name="Cálculo 2 2 3 3" xfId="31791" xr:uid="{7C0F16BF-9048-4C14-A719-487C319E9625}"/>
    <cellStyle name="Cálculo 2 2 30" xfId="31792" xr:uid="{3EB5B80C-A6B1-42C9-AAA9-C09508B72BD3}"/>
    <cellStyle name="Cálculo 2 2 30 2" xfId="31793" xr:uid="{25459FC7-D5A7-43A1-A6DF-A5279FC48439}"/>
    <cellStyle name="Cálculo 2 2 30 3" xfId="31794" xr:uid="{BD881960-C712-4290-90CC-36217BB7A02A}"/>
    <cellStyle name="Cálculo 2 2 31" xfId="31795" xr:uid="{78C813B4-2D83-4056-8853-365FC1980FDB}"/>
    <cellStyle name="Cálculo 2 2 31 2" xfId="31796" xr:uid="{F90BA8D4-8D41-4AE0-9236-9617E9768C98}"/>
    <cellStyle name="Cálculo 2 2 31 3" xfId="31797" xr:uid="{76C7EEF0-59DA-46D3-8FC9-357B989D7C61}"/>
    <cellStyle name="Cálculo 2 2 32" xfId="31798" xr:uid="{B98785AB-E105-426A-9D74-DB57E3B651DE}"/>
    <cellStyle name="Cálculo 2 2 32 2" xfId="31799" xr:uid="{27314593-EFAD-4B8F-84B1-50FECFB5973E}"/>
    <cellStyle name="Cálculo 2 2 32 3" xfId="31800" xr:uid="{AB65C288-05DB-4D68-AC98-1FA89A94BE77}"/>
    <cellStyle name="Cálculo 2 2 33" xfId="31801" xr:uid="{B041A2C0-CCA1-482A-8ED6-BD7007A5F8A9}"/>
    <cellStyle name="Cálculo 2 2 33 2" xfId="31802" xr:uid="{074152CF-9B2B-4E3F-BC11-8A8C390249DB}"/>
    <cellStyle name="Cálculo 2 2 33 3" xfId="31803" xr:uid="{7853FB62-2E7F-473D-A812-F457AE5AE117}"/>
    <cellStyle name="Cálculo 2 2 34" xfId="31804" xr:uid="{7D6F6717-69CA-4187-B9CB-7893460E66C2}"/>
    <cellStyle name="Cálculo 2 2 34 2" xfId="31805" xr:uid="{26CA1DE3-8A9D-4F43-8847-40513DDE47E1}"/>
    <cellStyle name="Cálculo 2 2 34 3" xfId="31806" xr:uid="{D48C1EE7-8599-4045-943E-C333E827416B}"/>
    <cellStyle name="Cálculo 2 2 35" xfId="31807" xr:uid="{A925352E-8C56-418C-8F7A-5671905222C8}"/>
    <cellStyle name="Cálculo 2 2 35 2" xfId="31808" xr:uid="{A2C7E61C-C1ED-4877-B987-AF28C2EF01FB}"/>
    <cellStyle name="Cálculo 2 2 35 3" xfId="31809" xr:uid="{04AC4BAE-8FD8-4F4C-866A-43298E93E5AD}"/>
    <cellStyle name="Cálculo 2 2 36" xfId="31810" xr:uid="{1D142378-3015-4D20-97C3-EC5853E0A10D}"/>
    <cellStyle name="Cálculo 2 2 36 2" xfId="31811" xr:uid="{FF008EC8-AADD-4E00-A320-23EE9D579057}"/>
    <cellStyle name="Cálculo 2 2 36 3" xfId="31812" xr:uid="{6068F96F-999E-43DD-BF05-D0287AD6872F}"/>
    <cellStyle name="Cálculo 2 2 37" xfId="31813" xr:uid="{EA011302-93B9-4422-AEB0-DD3567878422}"/>
    <cellStyle name="Cálculo 2 2 37 2" xfId="31814" xr:uid="{6C326D8F-C224-45DB-988C-468B17906287}"/>
    <cellStyle name="Cálculo 2 2 37 3" xfId="31815" xr:uid="{AF742250-1C51-44BA-89A1-E673E2810D64}"/>
    <cellStyle name="Cálculo 2 2 38" xfId="31816" xr:uid="{BB2F6EC6-A95C-4B41-8617-3BF09E8506F9}"/>
    <cellStyle name="Cálculo 2 2 38 2" xfId="31817" xr:uid="{6CCA731B-DFBF-421E-8300-31E71BA655CD}"/>
    <cellStyle name="Cálculo 2 2 38 3" xfId="31818" xr:uid="{87ED4F7A-2627-4E06-B03F-8BC296D8FE91}"/>
    <cellStyle name="Cálculo 2 2 39" xfId="31819" xr:uid="{00C837C9-1AD9-43BB-AE91-CEAC712186DC}"/>
    <cellStyle name="Cálculo 2 2 39 2" xfId="31820" xr:uid="{5888C484-0FF3-4BE6-A3D2-9F7A32724E04}"/>
    <cellStyle name="Cálculo 2 2 39 3" xfId="31821" xr:uid="{71B42A24-2D0B-408F-81AA-A5BA076F4FEA}"/>
    <cellStyle name="Cálculo 2 2 4" xfId="31822" xr:uid="{C7A93614-FB26-4DD7-A610-B5DDEF143C7A}"/>
    <cellStyle name="Cálculo 2 2 4 2" xfId="31823" xr:uid="{0C3162CD-6238-408B-A94E-D8FE864206FD}"/>
    <cellStyle name="Cálculo 2 2 4 3" xfId="31824" xr:uid="{318135A7-827D-4202-9BCE-408C9115E780}"/>
    <cellStyle name="Cálculo 2 2 40" xfId="31825" xr:uid="{96A8757A-7795-4F50-85F9-90396D6713D9}"/>
    <cellStyle name="Cálculo 2 2 40 2" xfId="31826" xr:uid="{2035EF42-4310-4348-BAD0-DDFAE8D40119}"/>
    <cellStyle name="Cálculo 2 2 40 3" xfId="31827" xr:uid="{68574E5F-463D-48F8-971C-32364B4187A8}"/>
    <cellStyle name="Cálculo 2 2 41" xfId="31828" xr:uid="{A2D9A748-D25C-47F0-9146-3560366A389C}"/>
    <cellStyle name="Cálculo 2 2 41 2" xfId="31829" xr:uid="{096020A0-CB27-4ABF-8CF5-15C38A87E452}"/>
    <cellStyle name="Cálculo 2 2 41 3" xfId="31830" xr:uid="{5951D15A-85C5-499C-860E-732AC5ED0298}"/>
    <cellStyle name="Cálculo 2 2 42" xfId="31831" xr:uid="{29B597B6-C202-4B5E-839B-F37A77FD8268}"/>
    <cellStyle name="Cálculo 2 2 42 2" xfId="31832" xr:uid="{F48348AE-9841-4059-847C-1B57B16A99D9}"/>
    <cellStyle name="Cálculo 2 2 42 3" xfId="31833" xr:uid="{62B7CA20-F1B3-48BA-9564-DF6E011E6EDC}"/>
    <cellStyle name="Cálculo 2 2 43" xfId="31834" xr:uid="{4AC9A675-1339-4D45-8149-FA224365A171}"/>
    <cellStyle name="Cálculo 2 2 43 2" xfId="31835" xr:uid="{CFA421B4-72BC-4AFD-BD40-F66B5C9A787D}"/>
    <cellStyle name="Cálculo 2 2 43 3" xfId="31836" xr:uid="{14EC1745-A169-4D30-BD5C-68F3D4320DE8}"/>
    <cellStyle name="Cálculo 2 2 44" xfId="31837" xr:uid="{8D34B47B-2D51-4913-8F86-AD84FFAEB1E9}"/>
    <cellStyle name="Cálculo 2 2 44 2" xfId="31838" xr:uid="{E86B611F-2D00-4C12-80D5-D6F7B30203ED}"/>
    <cellStyle name="Cálculo 2 2 44 3" xfId="31839" xr:uid="{B96AA9A2-7DEC-4970-BD12-895E6E145C81}"/>
    <cellStyle name="Cálculo 2 2 45" xfId="31840" xr:uid="{316C2024-95B3-4F28-8987-376E50AF9740}"/>
    <cellStyle name="Cálculo 2 2 45 2" xfId="31841" xr:uid="{9F296BA4-580F-496E-B405-A150DE83220C}"/>
    <cellStyle name="Cálculo 2 2 45 3" xfId="31842" xr:uid="{BE5D0498-8452-458B-BF58-0468F18794CE}"/>
    <cellStyle name="Cálculo 2 2 45 4" xfId="31843" xr:uid="{8B20DADF-56FA-4A39-A366-F05FE5F8014F}"/>
    <cellStyle name="Cálculo 2 2 46" xfId="31844" xr:uid="{8B04D402-A1F7-4F17-B810-B76D6ECDF178}"/>
    <cellStyle name="Cálculo 2 2 46 2" xfId="31845" xr:uid="{A0C9C4E9-39A4-4026-9C96-4DB3B84936D9}"/>
    <cellStyle name="Cálculo 2 2 46 3" xfId="31846" xr:uid="{81A08813-2309-4B06-9514-81D16C407DC4}"/>
    <cellStyle name="Cálculo 2 2 46 4" xfId="31847" xr:uid="{FC95BF47-D7B7-4D73-8854-B81F87E6858E}"/>
    <cellStyle name="Cálculo 2 2 47" xfId="31848" xr:uid="{5E36AD30-CEB9-4B2A-ABEF-E60502075662}"/>
    <cellStyle name="Cálculo 2 2 47 2" xfId="31849" xr:uid="{1B09BD77-A409-40E1-B858-C05DD5DC976F}"/>
    <cellStyle name="Cálculo 2 2 47 3" xfId="31850" xr:uid="{D8A360C5-1C7E-4AC5-B826-4058CFB561F9}"/>
    <cellStyle name="Cálculo 2 2 47 4" xfId="31851" xr:uid="{A1869A52-699A-4A71-97B7-1278CA99D83A}"/>
    <cellStyle name="Cálculo 2 2 48" xfId="31852" xr:uid="{9B23F542-B75F-4515-A584-1A274E9DA25E}"/>
    <cellStyle name="Cálculo 2 2 48 2" xfId="31853" xr:uid="{B25D5268-41E5-4BB7-AE5F-D4AE291DF501}"/>
    <cellStyle name="Cálculo 2 2 48 3" xfId="31854" xr:uid="{DA28C1D1-31BC-48A9-80A3-C5F3C642B03E}"/>
    <cellStyle name="Cálculo 2 2 48 4" xfId="31855" xr:uid="{A502CC09-B1CB-4158-BFFF-33A6E9E35247}"/>
    <cellStyle name="Cálculo 2 2 49" xfId="31856" xr:uid="{FB00BAA4-A9F4-4454-AEA9-817CF5DEBC36}"/>
    <cellStyle name="Cálculo 2 2 49 2" xfId="31857" xr:uid="{519AE5D1-CED4-4DC8-8E1E-017BBCE0C5EB}"/>
    <cellStyle name="Cálculo 2 2 49 3" xfId="31858" xr:uid="{C9869727-F42A-41F0-A478-B8BC9BD04DF1}"/>
    <cellStyle name="Cálculo 2 2 49 4" xfId="31859" xr:uid="{B455239B-276B-47B0-AFBE-11E389FBD7AD}"/>
    <cellStyle name="Cálculo 2 2 5" xfId="31860" xr:uid="{28D3230C-52A5-4117-93FA-00C7230421A5}"/>
    <cellStyle name="Cálculo 2 2 5 2" xfId="31861" xr:uid="{EBFB6FE2-71EC-4256-81A5-3C4B2EED94ED}"/>
    <cellStyle name="Cálculo 2 2 5 3" xfId="31862" xr:uid="{0BA1E323-F1EB-435B-9002-14BA845F9843}"/>
    <cellStyle name="Cálculo 2 2 50" xfId="31863" xr:uid="{564966B3-5EFF-4A20-A95E-6DE11B011395}"/>
    <cellStyle name="Cálculo 2 2 50 2" xfId="31864" xr:uid="{75CF8B06-48DC-4851-B874-23FB36C522B8}"/>
    <cellStyle name="Cálculo 2 2 50 3" xfId="31865" xr:uid="{CA8ED510-603B-40B9-8D81-8F2D27C53545}"/>
    <cellStyle name="Cálculo 2 2 50 4" xfId="31866" xr:uid="{F6658FCF-12A5-47F8-A450-DE01DA21806B}"/>
    <cellStyle name="Cálculo 2 2 51" xfId="31867" xr:uid="{CCD47075-1D51-4F0F-AED5-8F43174B2A44}"/>
    <cellStyle name="Cálculo 2 2 51 2" xfId="31868" xr:uid="{1E123084-F9F9-46A8-A107-F8F7CD29619A}"/>
    <cellStyle name="Cálculo 2 2 51 3" xfId="31869" xr:uid="{5600EB1A-FC15-4E30-A3D7-75E88B156378}"/>
    <cellStyle name="Cálculo 2 2 51 4" xfId="31870" xr:uid="{FBC9A976-088E-4FD7-8F32-71A033E83A8E}"/>
    <cellStyle name="Cálculo 2 2 52" xfId="31871" xr:uid="{52B689C3-D982-4AE0-AEED-AE97791B21C2}"/>
    <cellStyle name="Cálculo 2 2 52 2" xfId="31872" xr:uid="{5B7B65DE-4FA5-4073-940B-788CBECC05FA}"/>
    <cellStyle name="Cálculo 2 2 52 3" xfId="31873" xr:uid="{88C3CACA-6404-48FD-9E12-CA62FCED22A4}"/>
    <cellStyle name="Cálculo 2 2 52 4" xfId="31874" xr:uid="{D66083BF-A772-4FE0-908F-49BBC2D44B4F}"/>
    <cellStyle name="Cálculo 2 2 53" xfId="31875" xr:uid="{29D2C40F-E6D1-4116-9E5B-D1FCAF41E959}"/>
    <cellStyle name="Cálculo 2 2 53 2" xfId="31876" xr:uid="{646FD97E-C22F-4569-AD34-247C85BBCF5D}"/>
    <cellStyle name="Cálculo 2 2 53 3" xfId="31877" xr:uid="{581BF0BF-8816-462B-8E0F-63B10B140A54}"/>
    <cellStyle name="Cálculo 2 2 53 4" xfId="31878" xr:uid="{896E7E14-5F4C-4339-9F9A-B8A80CCD7162}"/>
    <cellStyle name="Cálculo 2 2 54" xfId="31879" xr:uid="{86C82C0E-71C9-4A02-A639-EE629565E013}"/>
    <cellStyle name="Cálculo 2 2 54 2" xfId="31880" xr:uid="{F0EC0C44-C872-4320-9215-DCB8F9009E77}"/>
    <cellStyle name="Cálculo 2 2 54 3" xfId="31881" xr:uid="{6EC1CE39-8047-4A23-AD02-A63D2F0F1CF8}"/>
    <cellStyle name="Cálculo 2 2 54 4" xfId="31882" xr:uid="{69000AFF-97F5-42B3-83CA-78EABF712FC8}"/>
    <cellStyle name="Cálculo 2 2 55" xfId="31883" xr:uid="{F43D3EA3-AE79-4F55-8CD8-04C7308C582E}"/>
    <cellStyle name="Cálculo 2 2 55 2" xfId="31884" xr:uid="{A03408EF-8FC8-497C-8F92-9EB2954B147D}"/>
    <cellStyle name="Cálculo 2 2 55 3" xfId="31885" xr:uid="{4DCF05D9-3D4D-46FE-B4CD-91DD006318BE}"/>
    <cellStyle name="Cálculo 2 2 55 4" xfId="31886" xr:uid="{E3ACB2E9-654E-4846-A608-721E270C57C5}"/>
    <cellStyle name="Cálculo 2 2 56" xfId="31887" xr:uid="{DEB838C1-C92B-43CD-89DD-E579037D9D47}"/>
    <cellStyle name="Cálculo 2 2 56 2" xfId="31888" xr:uid="{2B45ACA3-CC76-464E-84B5-48B22BDA0232}"/>
    <cellStyle name="Cálculo 2 2 56 3" xfId="31889" xr:uid="{555256FF-0DD0-4259-9458-598049AB19C3}"/>
    <cellStyle name="Cálculo 2 2 56 4" xfId="31890" xr:uid="{8FC6DC40-6163-43AB-8F16-F5B669A6C4E0}"/>
    <cellStyle name="Cálculo 2 2 57" xfId="31891" xr:uid="{0E74B8A6-7E08-49E6-80A2-9AC0299F0405}"/>
    <cellStyle name="Cálculo 2 2 57 2" xfId="31892" xr:uid="{9AA0E894-A829-4186-BBE7-172CFA70C638}"/>
    <cellStyle name="Cálculo 2 2 57 3" xfId="31893" xr:uid="{BF06776E-470F-4C15-A3CE-005A27010FB8}"/>
    <cellStyle name="Cálculo 2 2 57 4" xfId="31894" xr:uid="{5C514D53-E56E-4BCA-A1DC-CFF320C00EC3}"/>
    <cellStyle name="Cálculo 2 2 58" xfId="31895" xr:uid="{0DBECC8A-2E30-430D-BB57-FF0804ABC1E3}"/>
    <cellStyle name="Cálculo 2 2 58 2" xfId="31896" xr:uid="{9D7BA95C-1C3D-4228-AB6B-D763C81860F1}"/>
    <cellStyle name="Cálculo 2 2 58 3" xfId="31897" xr:uid="{A65A6539-CBE4-4C72-B9EF-5B2FF21EFB0F}"/>
    <cellStyle name="Cálculo 2 2 58 4" xfId="31898" xr:uid="{F6B58FDB-F171-4D45-BB80-428F185DED04}"/>
    <cellStyle name="Cálculo 2 2 59" xfId="31899" xr:uid="{A1CDB59D-8C1D-4B29-A87F-460B3BB6F42C}"/>
    <cellStyle name="Cálculo 2 2 6" xfId="31900" xr:uid="{7B3462D3-D5F3-4600-87A9-D6037A6631AC}"/>
    <cellStyle name="Cálculo 2 2 6 2" xfId="31901" xr:uid="{9AFF0139-5E16-40E8-8700-AF0FF5B945F3}"/>
    <cellStyle name="Cálculo 2 2 6 3" xfId="31902" xr:uid="{77FB50F7-AF4E-479C-916C-944C4153A264}"/>
    <cellStyle name="Cálculo 2 2 60" xfId="32706" xr:uid="{6C2F1CEF-6521-438B-B09D-5EE169669A51}"/>
    <cellStyle name="Cálculo 2 2 7" xfId="31903" xr:uid="{5B0529B5-E60E-4A9E-B0A1-370568505418}"/>
    <cellStyle name="Cálculo 2 2 7 2" xfId="31904" xr:uid="{F2E8A9C0-7E3A-45CB-86B0-3C52399200D7}"/>
    <cellStyle name="Cálculo 2 2 7 3" xfId="31905" xr:uid="{BCC85FC5-4385-4AF1-845A-6D33C370CE96}"/>
    <cellStyle name="Cálculo 2 2 8" xfId="31906" xr:uid="{0FF7A549-F6C5-4F91-88CF-486A983C0C63}"/>
    <cellStyle name="Cálculo 2 2 8 2" xfId="31907" xr:uid="{30496CC5-E8CE-422A-ADDA-D33FEEC5A78A}"/>
    <cellStyle name="Cálculo 2 2 8 3" xfId="31908" xr:uid="{9A4C0B3E-E79D-41EC-A2E1-AFBECEEE4F39}"/>
    <cellStyle name="Cálculo 2 2 9" xfId="31909" xr:uid="{EA3FDB4F-2D09-451A-9DB1-4A70BE0FA488}"/>
    <cellStyle name="Cálculo 2 2 9 2" xfId="31910" xr:uid="{A85ED2F1-D4C8-4861-ACD4-5B6D7AD9DC52}"/>
    <cellStyle name="Cálculo 2 2 9 3" xfId="31911" xr:uid="{DC58F21F-F44B-4A27-95C2-C2FA82328222}"/>
    <cellStyle name="Cálculo 2 3" xfId="31912" xr:uid="{07D603EB-5EB5-4F28-A665-C9EFF7734266}"/>
    <cellStyle name="Cálculo 2 3 10" xfId="31913" xr:uid="{550144A1-A5A5-4D6C-BB0C-F455541C321A}"/>
    <cellStyle name="Cálculo 2 3 10 2" xfId="31914" xr:uid="{63FE6A3E-7D04-48B9-BA92-9F453075CB27}"/>
    <cellStyle name="Cálculo 2 3 10 3" xfId="31915" xr:uid="{40660D8E-1BA8-4037-895E-6E5FB57EB770}"/>
    <cellStyle name="Cálculo 2 3 10 4" xfId="31916" xr:uid="{B9E61EE1-A060-43B6-8E30-6FBAE9690381}"/>
    <cellStyle name="Cálculo 2 3 11" xfId="31917" xr:uid="{A63343DD-861F-40FF-80C4-4A1A47A9152B}"/>
    <cellStyle name="Cálculo 2 3 11 2" xfId="31918" xr:uid="{512264ED-C12A-4C8C-8732-7ECAC513B56A}"/>
    <cellStyle name="Cálculo 2 3 11 3" xfId="31919" xr:uid="{10F98E61-ECDA-49C2-84B9-EF5C6C8AA39B}"/>
    <cellStyle name="Cálculo 2 3 11 4" xfId="31920" xr:uid="{F6B66079-3C17-4D47-BFC3-9F1B51AAFCC7}"/>
    <cellStyle name="Cálculo 2 3 12" xfId="31921" xr:uid="{3AC9552D-7653-4CC7-B5B7-0BA7305BF719}"/>
    <cellStyle name="Cálculo 2 3 12 2" xfId="31922" xr:uid="{BEE61F10-1162-4ED6-93BA-F033DA6D91C9}"/>
    <cellStyle name="Cálculo 2 3 12 3" xfId="31923" xr:uid="{64895C4D-72F8-42F9-A5DE-04A2FD90E8D8}"/>
    <cellStyle name="Cálculo 2 3 12 4" xfId="31924" xr:uid="{27D71D68-8B7B-47E3-BDA4-64DCB8C13D92}"/>
    <cellStyle name="Cálculo 2 3 13" xfId="31925" xr:uid="{A3D3D78B-24F4-4A10-A325-062F52F7ABF0}"/>
    <cellStyle name="Cálculo 2 3 13 2" xfId="31926" xr:uid="{B8AFFB45-2ECD-427A-B303-45F82261E3F1}"/>
    <cellStyle name="Cálculo 2 3 13 3" xfId="31927" xr:uid="{9932A0C0-B696-4D08-B42E-3B07487D06C9}"/>
    <cellStyle name="Cálculo 2 3 13 4" xfId="31928" xr:uid="{05D558BA-917E-48A8-AB80-58EFD7327316}"/>
    <cellStyle name="Cálculo 2 3 14" xfId="31929" xr:uid="{05A5C5F9-A78A-4BF8-9D39-2D7771B8CB43}"/>
    <cellStyle name="Cálculo 2 3 14 2" xfId="31930" xr:uid="{33A30F4F-8FC5-4109-BA54-D41344D5C0D8}"/>
    <cellStyle name="Cálculo 2 3 14 3" xfId="31931" xr:uid="{4FACA97F-5B7D-468A-A646-0C202B0FD003}"/>
    <cellStyle name="Cálculo 2 3 14 4" xfId="31932" xr:uid="{26371267-834E-4539-8447-F8BA4A8779A9}"/>
    <cellStyle name="Cálculo 2 3 15" xfId="31933" xr:uid="{C237C945-0B5B-49EF-93AE-9ABB38D9802A}"/>
    <cellStyle name="Cálculo 2 3 15 2" xfId="31934" xr:uid="{626A01CC-F91B-4BE8-8DDD-4EFA9E1F36D3}"/>
    <cellStyle name="Cálculo 2 3 15 3" xfId="31935" xr:uid="{CD3B5016-D40D-4D04-8D54-E40EDD698136}"/>
    <cellStyle name="Cálculo 2 3 15 4" xfId="31936" xr:uid="{A33F7579-A648-45FC-89CD-A0FC590FE12B}"/>
    <cellStyle name="Cálculo 2 3 16" xfId="31937" xr:uid="{6CF5C1E9-3247-48E1-986C-525C88B52BCA}"/>
    <cellStyle name="Cálculo 2 3 16 2" xfId="31938" xr:uid="{2ED6CB2F-FCE5-4071-83E8-8316ED2D8029}"/>
    <cellStyle name="Cálculo 2 3 16 3" xfId="31939" xr:uid="{686218C9-D484-45FB-A00A-A5F5C0203993}"/>
    <cellStyle name="Cálculo 2 3 16 4" xfId="31940" xr:uid="{97AB3944-8777-4F1B-BB95-B5DC770C7BD7}"/>
    <cellStyle name="Cálculo 2 3 17" xfId="31941" xr:uid="{BAD4921E-5C76-4A19-AEFA-52087EE87B94}"/>
    <cellStyle name="Cálculo 2 3 18" xfId="31942" xr:uid="{7897CFF4-A095-4C9E-86E4-DF725F784AF6}"/>
    <cellStyle name="Cálculo 2 3 2" xfId="31943" xr:uid="{8074396B-722C-48E6-81CC-2BE9C8A0A3E0}"/>
    <cellStyle name="Cálculo 2 3 2 2" xfId="31944" xr:uid="{C09902F6-473A-4136-B4E1-5F8C7AFED19E}"/>
    <cellStyle name="Cálculo 2 3 2 3" xfId="31945" xr:uid="{47841E41-1F53-4AF2-A0D4-410527F93560}"/>
    <cellStyle name="Cálculo 2 3 3" xfId="31946" xr:uid="{D3FCB2A3-BA57-44CE-B1EC-41F7872971FB}"/>
    <cellStyle name="Cálculo 2 3 3 2" xfId="31947" xr:uid="{75F74487-A8B8-4871-9FB8-16B8811451B8}"/>
    <cellStyle name="Cálculo 2 3 3 3" xfId="31948" xr:uid="{3DE4FA6D-1252-4380-B740-8096EF0A5E5C}"/>
    <cellStyle name="Cálculo 2 3 3 4" xfId="31949" xr:uid="{A50A62EB-F27C-4E29-8CCB-A0B1B26E1174}"/>
    <cellStyle name="Cálculo 2 3 4" xfId="31950" xr:uid="{8E08B3AC-E527-473C-B3AB-87129EAE529E}"/>
    <cellStyle name="Cálculo 2 3 4 2" xfId="31951" xr:uid="{672A903C-5E11-4C45-B2F0-11ED6AA4010B}"/>
    <cellStyle name="Cálculo 2 3 4 3" xfId="31952" xr:uid="{C4975B4E-D120-4DE7-AB9F-844A4043CA64}"/>
    <cellStyle name="Cálculo 2 3 4 4" xfId="31953" xr:uid="{FD216D77-4559-469A-A754-D929A83E34B3}"/>
    <cellStyle name="Cálculo 2 3 5" xfId="31954" xr:uid="{27954BA5-D413-4231-A595-E3E7EED93F4C}"/>
    <cellStyle name="Cálculo 2 3 5 2" xfId="31955" xr:uid="{950587A1-6809-4D8A-A9E5-9468FA16887B}"/>
    <cellStyle name="Cálculo 2 3 5 3" xfId="31956" xr:uid="{812D6872-977D-47E6-9110-3964443C1DF9}"/>
    <cellStyle name="Cálculo 2 3 5 4" xfId="31957" xr:uid="{A7A8D935-AECB-4F9C-825F-259DBBE9443D}"/>
    <cellStyle name="Cálculo 2 3 6" xfId="31958" xr:uid="{CDAFCA1F-1168-4739-8399-4EBD819F2DF9}"/>
    <cellStyle name="Cálculo 2 3 6 2" xfId="31959" xr:uid="{93603174-633C-459D-8876-FEE05755FFF3}"/>
    <cellStyle name="Cálculo 2 3 6 3" xfId="31960" xr:uid="{C8B5BEAA-B8B2-46C0-891D-3DA1010348FA}"/>
    <cellStyle name="Cálculo 2 3 6 4" xfId="31961" xr:uid="{9CC03C54-0872-4C59-A3B7-1C31EAE66B80}"/>
    <cellStyle name="Cálculo 2 3 7" xfId="31962" xr:uid="{53311BEE-02F1-4A2D-A9FC-1FA7FDF46DAA}"/>
    <cellStyle name="Cálculo 2 3 7 2" xfId="31963" xr:uid="{2FE61EBC-CE89-44D0-9513-F8316FBAF430}"/>
    <cellStyle name="Cálculo 2 3 7 3" xfId="31964" xr:uid="{F978F775-4319-4842-A440-429E2221A646}"/>
    <cellStyle name="Cálculo 2 3 7 4" xfId="31965" xr:uid="{0EF04B85-6745-4CE4-B177-A66879F5A599}"/>
    <cellStyle name="Cálculo 2 3 8" xfId="31966" xr:uid="{25A155FD-D65C-4923-B903-4FFA0B16CCD8}"/>
    <cellStyle name="Cálculo 2 3 8 2" xfId="31967" xr:uid="{0BA21608-B50C-4C87-88A2-40F695559F9E}"/>
    <cellStyle name="Cálculo 2 3 8 3" xfId="31968" xr:uid="{D790EDAC-3155-4D46-A838-04CE26333DB4}"/>
    <cellStyle name="Cálculo 2 3 8 4" xfId="31969" xr:uid="{639732A3-D556-4DB6-9DA6-1E44986367D5}"/>
    <cellStyle name="Cálculo 2 3 9" xfId="31970" xr:uid="{90F7430B-0905-4161-8211-A3CA9321FB00}"/>
    <cellStyle name="Cálculo 2 3 9 2" xfId="31971" xr:uid="{96679E14-83ED-4AC0-8C24-E78E3AAC6CAB}"/>
    <cellStyle name="Cálculo 2 3 9 3" xfId="31972" xr:uid="{8E718B93-4C89-4152-BAC7-E0A2FA7400B7}"/>
    <cellStyle name="Cálculo 2 3 9 4" xfId="31973" xr:uid="{2371FAB8-8F7A-454B-8A4F-0C9113E49C68}"/>
    <cellStyle name="Cálculo 2 4" xfId="31974" xr:uid="{6A9B2D26-8EAC-4090-8346-68EB2821C015}"/>
    <cellStyle name="Cálculo 2 4 2" xfId="31975" xr:uid="{0599A9ED-3FD1-41F4-B187-98101E3395D6}"/>
    <cellStyle name="Cálculo 2 4 3" xfId="31976" xr:uid="{C4941426-FE13-454C-B1FC-A227F0853E97}"/>
    <cellStyle name="Cálculo 2 4 4" xfId="31977" xr:uid="{B544E009-59E5-4D1B-8490-DEFD3462FFD5}"/>
    <cellStyle name="Cálculo 2 5" xfId="31978" xr:uid="{C24C9D1E-6B5A-452B-AE45-ACFD6C762CF3}"/>
    <cellStyle name="Cálculo 2 5 2" xfId="31979" xr:uid="{276F023F-9915-405C-8013-8829166F2FE9}"/>
    <cellStyle name="Cálculo 2 5 3" xfId="31980" xr:uid="{AF4D9C26-7EAE-407B-A2FF-EAFF25860A04}"/>
    <cellStyle name="Cálculo 2 6" xfId="31981" xr:uid="{D973E24C-60E2-4DE5-8EBE-A8CF96D18EE7}"/>
    <cellStyle name="Cálculo 2 6 2" xfId="31982" xr:uid="{429B49C4-82EB-4C94-AD68-FA162B255A54}"/>
    <cellStyle name="Cálculo 2 6 3" xfId="31983" xr:uid="{B0FC18D9-8F48-430F-953B-5E926BDE6785}"/>
    <cellStyle name="Cálculo 2 7" xfId="31984" xr:uid="{7A391A9D-A19E-4A75-AAF9-1F6E54988C4C}"/>
    <cellStyle name="Cálculo 2 7 2" xfId="31985" xr:uid="{99BECE14-3863-47F5-8D7A-256F3C0ADF3C}"/>
    <cellStyle name="Cálculo 2 7 3" xfId="31986" xr:uid="{653EA8C6-34C2-4B6D-A576-8E73C06F37ED}"/>
    <cellStyle name="Cálculo 2 8" xfId="31987" xr:uid="{0549F1F9-A236-4B6B-8522-F5A33D3F7847}"/>
    <cellStyle name="Cálculo 2 8 2" xfId="31988" xr:uid="{9EC5007F-AD23-4A45-A666-9613DC5F23DD}"/>
    <cellStyle name="Cálculo 2 8 3" xfId="31989" xr:uid="{CB2D4FE9-3DF2-44FA-A315-EEBDC0B7564B}"/>
    <cellStyle name="Cálculo 2 9" xfId="31990" xr:uid="{B9A9A648-F66A-4AC8-BB8A-F82C0095FAC4}"/>
    <cellStyle name="Cálculo 2 9 2" xfId="31991" xr:uid="{FAC252B8-6694-408E-8C20-E6C72465A05E}"/>
    <cellStyle name="Cálculo 2 9 3" xfId="31992" xr:uid="{87503C06-8314-4D3F-8A0E-2D48096C271A}"/>
    <cellStyle name="Cálculo 2_Gastos Explotacion YOY" xfId="31993" xr:uid="{D6B0AF9E-74A7-4C62-A861-4260B990EB73}"/>
    <cellStyle name="Cálculo 3" xfId="31994" xr:uid="{B39A0051-311D-47A1-89BF-60AE99E6C8DD}"/>
    <cellStyle name="Cálculo 3 2" xfId="31995" xr:uid="{3D30B955-B4D4-4D9D-B3E3-968E0E0A1736}"/>
    <cellStyle name="Cálculo 4" xfId="31996" xr:uid="{5789B87F-9254-4094-AD50-AB0A161ADBB5}"/>
    <cellStyle name="Cálculo 4 2" xfId="31997" xr:uid="{FB65E744-C30B-4CE8-AB5B-6BDDC4C30C39}"/>
    <cellStyle name="Cambiar to&amp;do" xfId="32892" xr:uid="{D132FB53-7F75-4E32-B6F9-0D7A145A506F}"/>
    <cellStyle name="Cel·la de comprovació" xfId="49" xr:uid="{861B1D46-2CD6-4BA8-85D3-9468BCFC5370}"/>
    <cellStyle name="Cel·la de comprovació 2" xfId="31999" xr:uid="{B2D50F6C-0354-46BD-ABE3-3472F5E8DB60}"/>
    <cellStyle name="Cel·la de comprovació 3" xfId="32000" xr:uid="{43FA4E5D-E1F7-4267-A6B4-C1E148AC34DF}"/>
    <cellStyle name="Cel·la de comprovació 4" xfId="31998" xr:uid="{8B3C3546-8289-4C19-AB06-B217910CBE1E}"/>
    <cellStyle name="Cel·la enllaçada" xfId="50" xr:uid="{3567A025-32C3-4766-BE0F-CA4765734ABE}"/>
    <cellStyle name="Cel·la enllaçada 2" xfId="32001" xr:uid="{92AEB53B-9CBA-499B-BD69-C8D92AD01258}"/>
    <cellStyle name="Cel·la enllaçada 3" xfId="32002" xr:uid="{B185F56D-1D3A-4A9C-99E2-87802CC3357C}"/>
    <cellStyle name="Celda de comprobación 2" xfId="51" xr:uid="{C9CEFA5F-6E87-4857-AD55-BF399549D3AF}"/>
    <cellStyle name="Celda de comprobación 2 2" xfId="32004" xr:uid="{900C7E60-788D-403E-9A69-C86E3DE15944}"/>
    <cellStyle name="Celda de comprobación 2 2 2" xfId="32005" xr:uid="{4DD4CD0E-E106-41EB-9F29-422D0B50A7AA}"/>
    <cellStyle name="Celda de comprobación 2 2 3" xfId="32708" xr:uid="{8657CA7D-08B8-45CB-A860-F2DD441F7108}"/>
    <cellStyle name="Celda de comprobación 2 3" xfId="32006" xr:uid="{400DE80A-EC92-4653-BEB9-8EA139146BB6}"/>
    <cellStyle name="Celda de comprobación 2 4" xfId="32003" xr:uid="{F699B14C-AEAA-4694-A5C8-AE2FA90D3D8A}"/>
    <cellStyle name="Celda de comprobación 2 5" xfId="32707" xr:uid="{6F3B7939-0A82-4A4B-8118-6DA234708926}"/>
    <cellStyle name="Celda de comprobación 3" xfId="32007" xr:uid="{7B883EB4-A21D-40A7-A050-A3291449F51D}"/>
    <cellStyle name="Celda de comprobación 4" xfId="32008" xr:uid="{EC0ABB06-B7C3-4059-A5C1-CB5C91F16FE4}"/>
    <cellStyle name="Celda vinculada 2" xfId="52" xr:uid="{36202B5C-E9F3-4D22-9DE4-A0C27F0BD20A}"/>
    <cellStyle name="Celda vinculada 2 2" xfId="32009" xr:uid="{E903C191-B3DB-45AD-B981-CFECCE45D333}"/>
    <cellStyle name="Celda vinculada 2 2 2" xfId="32010" xr:uid="{62E3F4C3-DBBC-43FB-8B51-F0C609DF1506}"/>
    <cellStyle name="Celda vinculada 2 2 3" xfId="32709" xr:uid="{BAFCB16E-6996-46D3-A88A-E04345384AAC}"/>
    <cellStyle name="Celda vinculada 2 3" xfId="32011" xr:uid="{85DBA411-6A89-4808-BCC5-E219D64305A2}"/>
    <cellStyle name="Celda vinculada 3" xfId="32012" xr:uid="{E1DC8F54-7E00-4F91-8E12-52F467A818AE}"/>
    <cellStyle name="Celda vinculada 4" xfId="32013" xr:uid="{5CA0F6CC-C1B5-4C66-8F3C-282B75ED87F4}"/>
    <cellStyle name="Check Cell" xfId="32014" xr:uid="{CC524C14-937B-4F71-9F9C-3ACFA68FC476}"/>
    <cellStyle name="Check Cell 2" xfId="32015" xr:uid="{746415E1-59E2-4C9A-BA6E-A885E7F810EE}"/>
    <cellStyle name="Check Cell 2 2" xfId="32016" xr:uid="{EF72C37F-31BF-4CF5-A1D4-C209D5BC1AED}"/>
    <cellStyle name="Check Cell 3" xfId="32017" xr:uid="{71ACD17E-78EC-4FF1-A4DA-F2314B290012}"/>
    <cellStyle name="Check Cell 3 2" xfId="32018" xr:uid="{EDD0E1E2-F221-412E-B737-26491D9B65FC}"/>
    <cellStyle name="Check Cell 3_37. RESULTADO NEGOCIOS YOY" xfId="32019" xr:uid="{631377C4-8B3B-4AF5-A2B8-48D791C546BB}"/>
    <cellStyle name="Check Cell 4" xfId="32020" xr:uid="{49B3637A-1CC7-4ADA-A6FF-B2641EAB9645}"/>
    <cellStyle name="Check Cell 5" xfId="33050" xr:uid="{08D04940-28E3-4F72-9B9A-3E7CA1CDAF6B}"/>
    <cellStyle name="Check Cell 6" xfId="33062" xr:uid="{9AE42F5F-C01E-4611-9E43-71495C6CED32}"/>
    <cellStyle name="checkExposure" xfId="32021" xr:uid="{A63EEBA7-3D54-4F93-B84C-3D55D3882387}"/>
    <cellStyle name="checkExposure 2" xfId="32022" xr:uid="{5F7799D1-BCED-480C-ADAC-0BEEDE080716}"/>
    <cellStyle name="checkExposure 2 2" xfId="32023" xr:uid="{C6C768D4-7BF4-48E9-BD86-FFD7AAF945CC}"/>
    <cellStyle name="checkExposure 2 2 2" xfId="32024" xr:uid="{7DC9F530-79B8-4C62-990B-483E240BF1C4}"/>
    <cellStyle name="checkExposure 2 3" xfId="32025" xr:uid="{B8285C11-61B6-43EB-B914-792E452C56EE}"/>
    <cellStyle name="checkExposure 2 3 2" xfId="32026" xr:uid="{22A86FBE-5BC3-4A35-BA2E-39E6E445FACB}"/>
    <cellStyle name="checkExposure 2 4" xfId="32027" xr:uid="{F8714269-3418-475B-AFA4-4C8D0F8AC1C3}"/>
    <cellStyle name="checkExposure 2 4 2" xfId="32028" xr:uid="{787F4F11-1670-4654-8145-48CE3DA8F737}"/>
    <cellStyle name="checkExposure 2 4 3" xfId="32029" xr:uid="{3593CA1D-9971-4B1E-8A6B-E72F8D49C402}"/>
    <cellStyle name="checkExposure 2 4 4" xfId="32030" xr:uid="{D9EA2BBB-3DD0-4A85-96E7-DDA964CD5EC7}"/>
    <cellStyle name="checkExposure 2 5" xfId="32031" xr:uid="{EB259656-DD51-4B19-AA78-5F45974E3E85}"/>
    <cellStyle name="checkExposure 2 5 2" xfId="32032" xr:uid="{3782993F-5503-4114-AE8C-3035F3F72132}"/>
    <cellStyle name="checkExposure 2 5 3" xfId="32033" xr:uid="{56F9E2B8-F136-45D7-BE30-9C739C146B7D}"/>
    <cellStyle name="checkExposure 2 5 4" xfId="32034" xr:uid="{E9C4E821-8FA6-4D0C-A512-6A2D8CE9DC16}"/>
    <cellStyle name="checkExposure 2 6" xfId="32035" xr:uid="{448F62E3-6B8C-4696-B77A-AFD5EE5F6085}"/>
    <cellStyle name="checkExposure 2 6 2" xfId="32036" xr:uid="{5BCC0511-C686-4D41-9C15-010D8C7C2516}"/>
    <cellStyle name="checkExposure 2 7" xfId="32037" xr:uid="{2D1C4762-B6C3-4CD5-A839-0DC8C5F60D46}"/>
    <cellStyle name="checkExposure 2 7 2" xfId="32038" xr:uid="{57077C8C-7EEA-4504-A33A-97AC65B18EDA}"/>
    <cellStyle name="checkExposure 2 8" xfId="32039" xr:uid="{1F472D9A-90C4-4947-8216-B1C25A37D26C}"/>
    <cellStyle name="checkExposure 2 9" xfId="32040" xr:uid="{9AD8D182-40EC-4A84-B08A-FE66648E5654}"/>
    <cellStyle name="checkExposure 3" xfId="32041" xr:uid="{D1915C31-79D7-4B55-A0B9-781613F52451}"/>
    <cellStyle name="checkExposure 3 2" xfId="32042" xr:uid="{8B1E23F2-8760-47F6-8736-A63BF9466B12}"/>
    <cellStyle name="checkExposure 3 3" xfId="32043" xr:uid="{E20AA3AA-456A-41CF-96FB-086AEFC1B6A4}"/>
    <cellStyle name="checkExposure 4" xfId="32044" xr:uid="{CBB41978-3AB8-4B8D-B229-4676C69C0092}"/>
    <cellStyle name="checkExposure 4 2" xfId="32045" xr:uid="{0ADFFE08-FEA7-4764-AECE-79407EFD94BE}"/>
    <cellStyle name="checkExposure 4 3" xfId="32046" xr:uid="{3C7ECFD5-7E33-4A9D-9A4B-827D8627CD0C}"/>
    <cellStyle name="checkExposure 4 4" xfId="32047" xr:uid="{04837859-3862-4BAE-9131-61D05B09E108}"/>
    <cellStyle name="checkExposure 5" xfId="32048" xr:uid="{4537F9E5-353A-422E-ABED-1CA7F37349B7}"/>
    <cellStyle name="checkExposure 6" xfId="32049" xr:uid="{4457F30F-3C3A-445A-B8C9-9D6CD1CF8B61}"/>
    <cellStyle name="Coma" xfId="32893" xr:uid="{5D2F0932-03EB-4336-A169-527DB744E9B4}"/>
    <cellStyle name="Comma" xfId="163" xr:uid="{6BD25D5B-FD6C-43EA-845F-3C1396A93246}"/>
    <cellStyle name="Comma  - Style1" xfId="32894" xr:uid="{D5827BAC-3F1C-4B3B-BFE2-D2C91F736A2F}"/>
    <cellStyle name="Comma [0]" xfId="164" xr:uid="{A295E910-A2F5-4FC6-A8EA-21B4E0F661F2}"/>
    <cellStyle name="Comma [0] 10" xfId="32050" xr:uid="{4CD74960-5E78-4715-9740-06208EDB76E1}"/>
    <cellStyle name="Comma [0] 10 2" xfId="32051" xr:uid="{9A463319-8F30-42AF-93F2-907CAC706C73}"/>
    <cellStyle name="Comma [0] 10 2 2" xfId="32052" xr:uid="{183F8A5D-EB5A-4F94-A347-39AB86F31330}"/>
    <cellStyle name="Comma [0] 10 2 2 2" xfId="32053" xr:uid="{90FC65C6-EA8C-4714-9883-05215C7688B6}"/>
    <cellStyle name="Comma [0] 10 2 2 2 2" xfId="32054" xr:uid="{FCDBEEF7-28C4-43FC-853E-1343F3A2A624}"/>
    <cellStyle name="Comma [0] 10 2 2 3" xfId="32055" xr:uid="{1DE23CEE-E40C-48D6-9362-0791A55E15C0}"/>
    <cellStyle name="Comma [0] 10 2 3" xfId="32056" xr:uid="{263E793C-D835-4A79-A5AF-F0701E6DDF56}"/>
    <cellStyle name="Comma [0] 10 2 3 2" xfId="32057" xr:uid="{96AB9BE5-8CC6-4AC9-A492-D9AB368E2052}"/>
    <cellStyle name="Comma [0] 10 2 4" xfId="32058" xr:uid="{5BF7C1FA-5B1F-439C-8065-7BC29BB88BC8}"/>
    <cellStyle name="Comma [0] 10 3" xfId="32059" xr:uid="{323E05A7-B933-46BD-88B3-93488E8BA0CB}"/>
    <cellStyle name="Comma [0] 10 3 2" xfId="32060" xr:uid="{4C267927-A215-4EA2-AEBA-CF708C49C3FC}"/>
    <cellStyle name="Comma [0] 10 3 2 2" xfId="32061" xr:uid="{7A9AE6E7-87CB-49AF-BDBF-BA57D9123FDA}"/>
    <cellStyle name="Comma [0] 10 3 3" xfId="32062" xr:uid="{94CFFACD-3F0A-4981-A13F-6C8621628379}"/>
    <cellStyle name="Comma [0] 10 3 3 2" xfId="32063" xr:uid="{FD2433C5-A0D6-4037-88AC-F513ABF39E18}"/>
    <cellStyle name="Comma [0] 10 3 4" xfId="32064" xr:uid="{758BA497-32D8-42E1-BFE8-4F68F765181A}"/>
    <cellStyle name="Comma [0] 10 4" xfId="32065" xr:uid="{72A26F6E-87AF-4311-A220-0E57A114577F}"/>
    <cellStyle name="Comma [0] 10 4 2" xfId="32066" xr:uid="{5F1520C7-0BE0-4DB8-8B5C-397F4047FC69}"/>
    <cellStyle name="Comma [0] 10 4 2 2" xfId="32067" xr:uid="{8A698A82-1097-4951-BD8F-308B00B9CC43}"/>
    <cellStyle name="Comma [0] 10 4 3" xfId="32068" xr:uid="{E7D53A06-A0ED-4D78-96E7-CD8D6F1C93CE}"/>
    <cellStyle name="Comma [0] 10 4 3 2" xfId="32069" xr:uid="{014A8289-8B98-4267-8DC7-C7B05FC40D09}"/>
    <cellStyle name="Comma [0] 10 4 4" xfId="32070" xr:uid="{E82879F0-AB36-411E-A594-41FEF8F9C6C4}"/>
    <cellStyle name="Comma [0] 10 5" xfId="32071" xr:uid="{F7841F4E-1315-463D-A067-74D16670E273}"/>
    <cellStyle name="Comma [0] 10 5 2" xfId="32072" xr:uid="{0DB57453-D925-4D4E-8C1F-98D8BC6CE79D}"/>
    <cellStyle name="Comma [0] 10 6" xfId="32073" xr:uid="{36ED6D6F-02AD-45F0-90E2-459A41B3457A}"/>
    <cellStyle name="Comma [0] 10 6 2" xfId="32074" xr:uid="{55A8EFAF-3A0C-490A-9A32-692679FA4024}"/>
    <cellStyle name="Comma [0] 10 7" xfId="32075" xr:uid="{80CD3D7C-7BA3-4173-9F6D-46A44AB4F641}"/>
    <cellStyle name="Comma [0] 10 7 2" xfId="32076" xr:uid="{2303DF5F-5C52-431B-B836-5C53D2E76B50}"/>
    <cellStyle name="Comma [0] 10 8" xfId="32077" xr:uid="{961320BA-6BB4-48AE-BC79-8C6F7328D639}"/>
    <cellStyle name="Comma [0] 11" xfId="32078" xr:uid="{6A1AE106-1FD7-4A5F-B913-569F89B87316}"/>
    <cellStyle name="Comma [0] 11 2" xfId="32079" xr:uid="{EE10AEE6-2B5F-4E7F-A8E5-D591F4792DCB}"/>
    <cellStyle name="Comma [0] 11 2 2" xfId="32080" xr:uid="{90D059D4-4433-4881-8782-F3008AF1D240}"/>
    <cellStyle name="Comma [0] 11 2 2 2" xfId="32081" xr:uid="{9F76625C-D615-4A99-A44A-9827DDE4AC7E}"/>
    <cellStyle name="Comma [0] 11 2 3" xfId="32082" xr:uid="{33CDEADF-B28B-4366-8685-22330FD333D4}"/>
    <cellStyle name="Comma [0] 11 2 3 2" xfId="32083" xr:uid="{2B0144F3-10D2-4CB7-A29A-DCDFEAF1150D}"/>
    <cellStyle name="Comma [0] 11 2 4" xfId="32084" xr:uid="{F90671E5-6302-49E3-BF09-E2F4F6B2115C}"/>
    <cellStyle name="Comma [0] 11 3" xfId="32085" xr:uid="{C3006C04-B4A6-4E72-89CD-8CF5F91EFF77}"/>
    <cellStyle name="Comma [0] 11 3 2" xfId="32086" xr:uid="{AE79E8AD-CB98-4771-9428-203D21196AE7}"/>
    <cellStyle name="Comma [0] 11 3 2 2" xfId="32087" xr:uid="{AA739F79-B70A-4F5C-A17B-0A26E063B524}"/>
    <cellStyle name="Comma [0] 11 3 3" xfId="32088" xr:uid="{4291885A-D1BF-4840-A020-A5F38662FE9E}"/>
    <cellStyle name="Comma [0] 11 3 3 2" xfId="32089" xr:uid="{9FD7C2C9-E450-44A6-BD61-64F825BD30D7}"/>
    <cellStyle name="Comma [0] 11 3 4" xfId="32090" xr:uid="{8ED971CA-B018-4E96-B9BA-A64CFF1ACF9F}"/>
    <cellStyle name="Comma [0] 11 4" xfId="32091" xr:uid="{05E3FC9E-D3B6-4477-B067-E91FDD8B1E5B}"/>
    <cellStyle name="Comma [0] 11 4 2" xfId="32092" xr:uid="{235037E1-89D8-4EAF-8E64-AAF2B7B040D7}"/>
    <cellStyle name="Comma [0] 11 4 2 2" xfId="32093" xr:uid="{4650081C-092A-4D5A-96A6-9C7A4462DF3C}"/>
    <cellStyle name="Comma [0] 11 4 3" xfId="32094" xr:uid="{8F990C89-E863-459F-978F-7849DE9EE2B9}"/>
    <cellStyle name="Comma [0] 11 5" xfId="32095" xr:uid="{BF22EE5C-15B7-4BD8-9584-06BDC5A393B5}"/>
    <cellStyle name="Comma [0] 11 5 2" xfId="32096" xr:uid="{C523519C-CFAE-4F50-AA8D-E07E0EE96F96}"/>
    <cellStyle name="Comma [0] 11 6" xfId="32097" xr:uid="{830C776D-960E-4D38-8151-51DF78F58CC2}"/>
    <cellStyle name="Comma [0] 11 6 2" xfId="32098" xr:uid="{856AFDF2-20BE-4713-A1AA-D2C55373F3C4}"/>
    <cellStyle name="Comma [0] 11 7" xfId="32099" xr:uid="{F4C72447-8233-444F-9C75-841A33137E8F}"/>
    <cellStyle name="Comma [0] 11 7 2" xfId="32100" xr:uid="{5AECB2B3-14B7-4934-8D7E-FA8BD38D20A4}"/>
    <cellStyle name="Comma [0] 11 8" xfId="32101" xr:uid="{74609349-DDFD-4A5C-AD4B-F2D7BD213554}"/>
    <cellStyle name="Comma [0] 12" xfId="32102" xr:uid="{201E9B8E-FDCE-4100-B006-E7CB47278E38}"/>
    <cellStyle name="Comma [0] 12 2" xfId="32103" xr:uid="{40807EEF-02D3-4EA1-BF83-27C5AF75A7BD}"/>
    <cellStyle name="Comma [0] 12 2 2" xfId="32104" xr:uid="{4D435369-6BE5-4D39-9412-F1C976744142}"/>
    <cellStyle name="Comma [0] 12 2 2 2" xfId="32105" xr:uid="{D1148A45-165F-46AE-8189-55541580668A}"/>
    <cellStyle name="Comma [0] 12 2 3" xfId="32106" xr:uid="{08B320D6-C1C1-46DD-A2F3-11EB4DF125F9}"/>
    <cellStyle name="Comma [0] 12 2 3 2" xfId="32107" xr:uid="{95D54820-69B0-4861-BDE0-1E8029727C29}"/>
    <cellStyle name="Comma [0] 12 2 4" xfId="32108" xr:uid="{DB1F101B-F3CB-433A-AECC-6931CF66D8AE}"/>
    <cellStyle name="Comma [0] 12 3" xfId="32109" xr:uid="{07D58D1D-1AE5-4480-877D-8A6AC089567F}"/>
    <cellStyle name="Comma [0] 12 3 2" xfId="32110" xr:uid="{AD1227B5-1145-4BF2-9951-350A3A32CCE7}"/>
    <cellStyle name="Comma [0] 12 3 2 2" xfId="32111" xr:uid="{3893A975-8FA1-400F-A633-01D72E9600A5}"/>
    <cellStyle name="Comma [0] 12 3 3" xfId="32112" xr:uid="{B2B3613F-12AD-450C-9BB0-03FA695C6D50}"/>
    <cellStyle name="Comma [0] 12 4" xfId="32113" xr:uid="{E1DE36FD-FA94-493A-9305-E07619AB71BD}"/>
    <cellStyle name="Comma [0] 12 4 2" xfId="32114" xr:uid="{5D76E924-6A50-4495-B6D6-0D2C884377B8}"/>
    <cellStyle name="Comma [0] 12 5" xfId="32115" xr:uid="{B53B8892-A9EE-4C91-9048-D1AA50F24DBE}"/>
    <cellStyle name="Comma [0] 12 5 2" xfId="32116" xr:uid="{17A00AA2-A735-4BE4-8B74-9335084C97E4}"/>
    <cellStyle name="Comma [0] 12 6" xfId="32117" xr:uid="{C44CA813-1642-4429-B385-3F7A15FD4DE7}"/>
    <cellStyle name="Comma [0] 13" xfId="32118" xr:uid="{BDBB1F56-0794-40A8-9BEA-68032BC71CBF}"/>
    <cellStyle name="Comma [0] 13 2" xfId="32119" xr:uid="{B19E26B0-3258-40EF-9C59-8B2C3C6DC9B4}"/>
    <cellStyle name="Comma [0] 13 2 2" xfId="32120" xr:uid="{CD1A0D40-8BDD-4BE8-BC22-BB25E6B389B5}"/>
    <cellStyle name="Comma [0] 13 2 2 2" xfId="32121" xr:uid="{65740347-80E6-445E-9D57-A6FB1674AE89}"/>
    <cellStyle name="Comma [0] 13 2 3" xfId="32122" xr:uid="{A3BADC69-BCF7-4930-A58A-EA2BC0F68920}"/>
    <cellStyle name="Comma [0] 13 3" xfId="32123" xr:uid="{8E6509CD-903B-4B0B-AD4A-E85B56C45E30}"/>
    <cellStyle name="Comma [0] 13 3 2" xfId="32124" xr:uid="{7E77CB81-0413-4722-A7BE-A64C2AC97EC8}"/>
    <cellStyle name="Comma [0] 13 3 2 2" xfId="32125" xr:uid="{D4BAAB83-CE0A-429A-9F97-DB67A86701EF}"/>
    <cellStyle name="Comma [0] 13 3 3" xfId="32126" xr:uid="{A905C6F6-5EA5-4FE8-800B-9564D5FD94AA}"/>
    <cellStyle name="Comma [0] 13 4" xfId="32127" xr:uid="{750DB7D2-22A4-4141-A8AC-17B736301A01}"/>
    <cellStyle name="Comma [0] 13 4 2" xfId="32128" xr:uid="{C432D240-6914-49A3-8357-6B950ED80B38}"/>
    <cellStyle name="Comma [0] 13 5" xfId="32129" xr:uid="{C4E7A635-3ADB-4DAC-A708-E304631771CB}"/>
    <cellStyle name="Comma [0] 13 5 2" xfId="32130" xr:uid="{990C0EAB-2D45-4810-BC6E-8C431400F485}"/>
    <cellStyle name="Comma [0] 13 6" xfId="32131" xr:uid="{48DB3A31-42A4-4E96-B456-F7253B258918}"/>
    <cellStyle name="Comma [0] 14" xfId="32132" xr:uid="{A5C121B5-7DC3-4CBB-B496-61C4DBA1E678}"/>
    <cellStyle name="Comma [0] 14 2" xfId="32133" xr:uid="{81979268-0051-40B0-8B1C-E7025480A195}"/>
    <cellStyle name="Comma [0] 14 2 2" xfId="32134" xr:uid="{C17186AD-7413-42EE-A563-3AADE12267BE}"/>
    <cellStyle name="Comma [0] 14 2 2 2" xfId="32135" xr:uid="{09C48C14-E8A9-4015-B7BA-9CBE3F8FB087}"/>
    <cellStyle name="Comma [0] 14 2 3" xfId="32136" xr:uid="{845B320C-6FDD-4452-A5C2-86BCA82228DC}"/>
    <cellStyle name="Comma [0] 14 3" xfId="32137" xr:uid="{02E29DD0-D03A-4B7F-8120-4CA08545A176}"/>
    <cellStyle name="Comma [0] 14 3 2" xfId="32138" xr:uid="{3845A2D1-97E1-447C-AE2B-D1BEA629CC84}"/>
    <cellStyle name="Comma [0] 14 4" xfId="32139" xr:uid="{6096B55C-83F8-47F2-AD95-5D6DE954CB2E}"/>
    <cellStyle name="Comma [0] 14 4 2" xfId="32140" xr:uid="{591DBB01-CD58-4817-84F7-8625F6E55A7D}"/>
    <cellStyle name="Comma [0] 14 5" xfId="32141" xr:uid="{0B1F8C8C-6372-4BB7-927F-FBC88F827123}"/>
    <cellStyle name="Comma [0] 15" xfId="32142" xr:uid="{072AE79B-DDBA-4C7B-8F3A-E427E6CA2C99}"/>
    <cellStyle name="Comma [0] 15 2" xfId="32143" xr:uid="{CCA2ADB1-2D25-4B64-8250-17B7D7A96D41}"/>
    <cellStyle name="Comma [0] 15 2 2" xfId="32144" xr:uid="{8FFDBC3C-69B5-4BED-B477-B8FA62AB3AEF}"/>
    <cellStyle name="Comma [0] 15 3" xfId="32145" xr:uid="{4C0E4B95-6AE3-4A53-80DA-7E36D4DF0DC1}"/>
    <cellStyle name="Comma [0] 15 3 2" xfId="32146" xr:uid="{256B751D-3996-462E-B290-F2557D59E63B}"/>
    <cellStyle name="Comma [0] 15 4" xfId="32147" xr:uid="{3853F667-AB6C-42A4-9548-76B7AFB2E705}"/>
    <cellStyle name="Comma [0] 16" xfId="32148" xr:uid="{C0FA962E-D3C8-4A58-A766-E5FE49021997}"/>
    <cellStyle name="Comma [0] 16 2" xfId="32149" xr:uid="{84EE447A-8E0C-462A-AC9F-78FDEACFF603}"/>
    <cellStyle name="Comma [0] 16 2 2" xfId="32150" xr:uid="{522015D1-D23A-418F-B19E-3BAEC21858AA}"/>
    <cellStyle name="Comma [0] 16 3" xfId="32151" xr:uid="{1844D741-37E0-4BB0-AB5F-72DF2017E521}"/>
    <cellStyle name="Comma [0] 17" xfId="32152" xr:uid="{4EF78A31-68F0-4489-A9E0-B19A11C9C764}"/>
    <cellStyle name="Comma [0] 17 2" xfId="32153" xr:uid="{D84B7D5C-CA26-4EEA-BA1D-BDA36F646DFD}"/>
    <cellStyle name="Comma [0] 18" xfId="32154" xr:uid="{79FA04E3-2318-4249-9022-780A07233E16}"/>
    <cellStyle name="Comma [0] 18 2" xfId="32155" xr:uid="{207D4BCC-461E-4399-8FEC-A56C80282383}"/>
    <cellStyle name="Comma [0] 19" xfId="32156" xr:uid="{6BA431F0-D418-4489-AADD-25950E9371C2}"/>
    <cellStyle name="Comma [0] 19 2" xfId="32157" xr:uid="{54AD45D7-B9AF-4058-945A-AAD71C7B0B3C}"/>
    <cellStyle name="Comma [0] 2" xfId="32158" xr:uid="{1D9FA91F-392B-4F73-B52A-CD4F9AB59333}"/>
    <cellStyle name="Comma [0] 2 10" xfId="32159" xr:uid="{2A9DDE7C-5734-4131-9D50-256852975FE2}"/>
    <cellStyle name="Comma [0] 2 10 2" xfId="32160" xr:uid="{B3E33E64-8DC4-48F3-AE0F-AB9851F48377}"/>
    <cellStyle name="Comma [0] 2 10 2 2" xfId="32161" xr:uid="{57EF36A7-B48E-42C8-8D4B-102A2B3D0E12}"/>
    <cellStyle name="Comma [0] 2 10 2 2 2" xfId="32162" xr:uid="{EC04C994-E1EF-43EF-BC7D-A6BA82453A58}"/>
    <cellStyle name="Comma [0] 2 10 2 3" xfId="32163" xr:uid="{FDC25C94-C64F-4ED6-9CA9-B6DDF754065B}"/>
    <cellStyle name="Comma [0] 2 10 3" xfId="32164" xr:uid="{E3A727B5-B0FC-4C23-8269-C4D6F1A49567}"/>
    <cellStyle name="Comma [0] 2 10 3 2" xfId="32165" xr:uid="{4A1EFA6D-C236-4F43-AA55-F36EBA8AE235}"/>
    <cellStyle name="Comma [0] 2 10 3 2 2" xfId="32166" xr:uid="{C4F11DE0-3B09-45FF-A72B-482EE2805172}"/>
    <cellStyle name="Comma [0] 2 10 3 3" xfId="32167" xr:uid="{D236FDE6-F8EB-402A-B85A-CA5F7BA6974C}"/>
    <cellStyle name="Comma [0] 2 10 4" xfId="32168" xr:uid="{EA0E416D-D50D-46EC-9BB0-1F9DF059BD02}"/>
    <cellStyle name="Comma [0] 2 10 4 2" xfId="32169" xr:uid="{B5AB87E5-97FE-40C8-9A0B-60B48268C132}"/>
    <cellStyle name="Comma [0] 2 10 5" xfId="32170" xr:uid="{1D0E36EC-3C42-492E-8A59-FF6A3AE66909}"/>
    <cellStyle name="Comma [0] 2 10 5 2" xfId="32171" xr:uid="{8DF13CB3-4D59-4474-85B2-0D5CE530E314}"/>
    <cellStyle name="Comma [0] 2 10 6" xfId="32172" xr:uid="{07D547BD-0EBF-4BA2-8E29-276F4982E67D}"/>
    <cellStyle name="Comma [0] 2 11" xfId="32173" xr:uid="{6B059652-A9DF-47A8-AE53-3A04E596896E}"/>
    <cellStyle name="Comma [0] 2 11 2" xfId="32174" xr:uid="{F97A5306-6FC9-41C2-9B09-42DE1F8D0F40}"/>
    <cellStyle name="Comma [0] 2 11 2 2" xfId="32175" xr:uid="{39CB2D3A-4C47-4F63-A844-31437310E443}"/>
    <cellStyle name="Comma [0] 2 11 2 2 2" xfId="32176" xr:uid="{84F4FBBB-2ED2-47DB-B0AC-E04271889F80}"/>
    <cellStyle name="Comma [0] 2 11 2 3" xfId="32177" xr:uid="{B5A2C3E2-AFCE-4073-9B19-D95B7AC27308}"/>
    <cellStyle name="Comma [0] 2 11 3" xfId="32178" xr:uid="{BAF5F30E-F3B4-41D6-A8E2-C27903D837FE}"/>
    <cellStyle name="Comma [0] 2 11 3 2" xfId="32179" xr:uid="{726485DD-A8A8-4EF6-9FDA-DF111F66E7A0}"/>
    <cellStyle name="Comma [0] 2 11 3 2 2" xfId="32180" xr:uid="{3D4B074C-A82E-4A7F-8C4B-3BB4D2C599F3}"/>
    <cellStyle name="Comma [0] 2 11 3 3" xfId="32181" xr:uid="{7A299BD8-A5C3-4003-807D-3FE509BB705F}"/>
    <cellStyle name="Comma [0] 2 11 4" xfId="32182" xr:uid="{027EAEC9-6CE1-4895-BCB9-B51D2E475CF5}"/>
    <cellStyle name="Comma [0] 2 11 4 2" xfId="32183" xr:uid="{FA1812B3-A208-463B-9EAD-5D2EB3FA3C58}"/>
    <cellStyle name="Comma [0] 2 11 5" xfId="32184" xr:uid="{E4C12ED1-D399-42C0-8B2A-5DE5D7A7E7F6}"/>
    <cellStyle name="Comma [0] 2 11 5 2" xfId="32185" xr:uid="{90E0E734-1CB1-4E5B-8490-8EA0C6E03DCA}"/>
    <cellStyle name="Comma [0] 2 11 6" xfId="32186" xr:uid="{1967CA92-146C-4FC6-BA59-D6C3E90D1368}"/>
    <cellStyle name="Comma [0] 2 12" xfId="32187" xr:uid="{BE916535-2788-49AC-BF7F-A3F6CE63E8A7}"/>
    <cellStyle name="Comma [0] 2 12 2" xfId="32188" xr:uid="{BD1259ED-9173-48A8-B422-CE0C3F502936}"/>
    <cellStyle name="Comma [0] 2 12 2 2" xfId="32189" xr:uid="{AF9F0B9F-597A-4784-9412-AF8C6EDA1F98}"/>
    <cellStyle name="Comma [0] 2 12 2 2 2" xfId="32190" xr:uid="{AB4DFBE6-7159-48D5-AC8A-FF67667BE1DF}"/>
    <cellStyle name="Comma [0] 2 12 2 3" xfId="32191" xr:uid="{51EB8651-56C7-4F9F-919A-26F89E2BCDA7}"/>
    <cellStyle name="Comma [0] 2 12 3" xfId="32192" xr:uid="{6ACD705C-3E08-4AFC-B298-639359DA7962}"/>
    <cellStyle name="Comma [0] 2 12 3 2" xfId="32193" xr:uid="{B75B02E5-D29C-48CD-85B5-ED093B2CCEE8}"/>
    <cellStyle name="Comma [0] 2 12 3 2 2" xfId="32194" xr:uid="{B7137260-0252-4793-A5E1-1CD109AB4516}"/>
    <cellStyle name="Comma [0] 2 12 3 3" xfId="32195" xr:uid="{3CA11D21-8A70-44D5-8DAA-30BCEC5AEE5B}"/>
    <cellStyle name="Comma [0] 2 12 4" xfId="32196" xr:uid="{ED97EEFF-9C47-4B45-BC40-339AB2D43EB9}"/>
    <cellStyle name="Comma [0] 2 12 4 2" xfId="32197" xr:uid="{1E325BCE-EB98-4863-BF6C-F65EC832D353}"/>
    <cellStyle name="Comma [0] 2 12 5" xfId="32198" xr:uid="{D2061101-518A-45DB-813D-3C2B6EA85095}"/>
    <cellStyle name="Comma [0] 2 12 5 2" xfId="32199" xr:uid="{CB879B3A-88FF-47AB-8E69-203740F6C8C5}"/>
    <cellStyle name="Comma [0] 2 12 6" xfId="32200" xr:uid="{22059A92-03F0-4361-B160-075916B5EF15}"/>
    <cellStyle name="Comma [0] 2 13" xfId="32201" xr:uid="{F5D5790A-08A1-479D-BD19-65775545FDE5}"/>
    <cellStyle name="Comma [0] 2 13 2" xfId="32202" xr:uid="{D917CCDB-09B5-4663-930F-D1E3E9D85132}"/>
    <cellStyle name="Comma [0] 2 13 2 2" xfId="32203" xr:uid="{FAFCF05A-7A02-4B6B-8ADD-30CFBD298404}"/>
    <cellStyle name="Comma [0] 2 13 2 2 2" xfId="32204" xr:uid="{3CA64A17-AD1A-4FAB-AEF7-9BA7C237C34E}"/>
    <cellStyle name="Comma [0] 2 13 2 3" xfId="32205" xr:uid="{874BF309-CCCE-46A5-9E44-694F9E6B293A}"/>
    <cellStyle name="Comma [0] 2 13 3" xfId="32206" xr:uid="{A416DB20-E5C7-4ED5-8C12-BD8EE15F32DC}"/>
    <cellStyle name="Comma [0] 2 13 3 2" xfId="32207" xr:uid="{8DE675E5-DB5B-4C77-99D9-E3964A613D4B}"/>
    <cellStyle name="Comma [0] 2 13 4" xfId="32208" xr:uid="{F8691833-EE7D-4C9C-8269-154A6402BD54}"/>
    <cellStyle name="Comma [0] 2 14" xfId="32209" xr:uid="{C05238BF-3A7C-4AB7-A3A3-C0CE0504CBB1}"/>
    <cellStyle name="Comma [0] 2 14 2" xfId="32210" xr:uid="{88F1D449-E877-4097-983A-2BC6D9AAF5BF}"/>
    <cellStyle name="Comma [0] 2 14 2 2" xfId="32211" xr:uid="{9D43D32E-CE96-4D6A-A319-D97C4863F0D2}"/>
    <cellStyle name="Comma [0] 2 14 3" xfId="32212" xr:uid="{FBA22DFB-669A-4193-AD8E-FC5EA28F9FEB}"/>
    <cellStyle name="Comma [0] 2 15" xfId="32213" xr:uid="{5120F601-C23E-4AC0-BE5D-956A71D0B0E3}"/>
    <cellStyle name="Comma [0] 2 15 2" xfId="32214" xr:uid="{A6DA7913-EEE4-402F-824E-A467308F443F}"/>
    <cellStyle name="Comma [0] 2 15 2 2" xfId="32215" xr:uid="{E9C4B43B-A38F-4270-9E4F-99C99D825633}"/>
    <cellStyle name="Comma [0] 2 15 3" xfId="32216" xr:uid="{17126A4D-6B94-4933-8A0B-22D7A27A2FE9}"/>
    <cellStyle name="Comma [0] 2 16" xfId="32217" xr:uid="{71C95B70-E8AC-4776-AC01-33F87100C36F}"/>
    <cellStyle name="Comma [0] 2 16 2" xfId="32218" xr:uid="{56644EAB-D20D-4B98-8B00-8AFA55CB124C}"/>
    <cellStyle name="Comma [0] 2 17" xfId="32219" xr:uid="{5EACA33B-FDFA-43F2-9AE5-29183707F2F0}"/>
    <cellStyle name="Comma [0] 2 17 2" xfId="32220" xr:uid="{A7BBE0DD-4516-48C0-8268-8686FD37DAF4}"/>
    <cellStyle name="Comma [0] 2 18" xfId="32221" xr:uid="{B9139B7E-5655-4259-89CC-571E8EF725DF}"/>
    <cellStyle name="Comma [0] 2 18 2" xfId="32222" xr:uid="{CDE118C7-606D-48EC-8F29-AD9CF8DD4450}"/>
    <cellStyle name="Comma [0] 2 19" xfId="32223" xr:uid="{79D436F3-75CA-4F68-8275-265B966C2767}"/>
    <cellStyle name="Comma [0] 2 19 2" xfId="32224" xr:uid="{268C68E0-4F5F-4ED9-A40F-B712E6556F92}"/>
    <cellStyle name="Comma [0] 2 2" xfId="32225" xr:uid="{8C40B2FC-55E4-4B7C-B1C7-D9A26474B054}"/>
    <cellStyle name="Comma [0] 2 2 10" xfId="32226" xr:uid="{50894482-FE4A-4946-83AA-B8D0C53799D4}"/>
    <cellStyle name="Comma [0] 2 2 10 2" xfId="32227" xr:uid="{752D72BE-CEE2-4B09-9746-E7F7598EEBA2}"/>
    <cellStyle name="Comma [0] 2 2 10 2 2" xfId="32228" xr:uid="{62A22EF3-1E17-440F-81DE-229E98507BDF}"/>
    <cellStyle name="Comma [0] 2 2 10 2 2 2" xfId="32229" xr:uid="{D2B4227E-EE6F-4DFF-9742-17CDAC6EB854}"/>
    <cellStyle name="Comma [0] 2 2 10 2 3" xfId="32230" xr:uid="{66A1319A-2BA6-427C-843E-D5B9BD766625}"/>
    <cellStyle name="Comma [0] 2 2 10 3" xfId="32231" xr:uid="{39C81637-CC4B-40EE-9D72-C9D875AE1309}"/>
    <cellStyle name="Comma [0] 2 2 10 3 2" xfId="32232" xr:uid="{C9A92144-B39B-4124-8230-5D8E3314906C}"/>
    <cellStyle name="Comma [0] 2 2 10 4" xfId="32233" xr:uid="{1E3DBDC6-76D5-4884-B91B-E8F8F4DC7CDD}"/>
    <cellStyle name="Comma [0] 2 2 11" xfId="32234" xr:uid="{19562A65-7CC5-4528-ADD7-602EEB1854E3}"/>
    <cellStyle name="Comma [0] 2 2 11 2" xfId="32235" xr:uid="{5008A0A5-8B01-42FA-80BF-94BED11AF727}"/>
    <cellStyle name="Comma [0] 2 2 11 2 2" xfId="32236" xr:uid="{CA7AB0AF-5C65-4D88-9305-A656C5A134E6}"/>
    <cellStyle name="Comma [0] 2 2 11 3" xfId="32237" xr:uid="{A46EA673-21A1-452C-8E87-B197310F59D8}"/>
    <cellStyle name="Comma [0] 2 2 12" xfId="32238" xr:uid="{4708BE8A-A33B-43ED-B5D3-823806420C4C}"/>
    <cellStyle name="Comma [0] 2 2 12 2" xfId="32239" xr:uid="{F67E471A-D06F-4909-B3EB-374F9E2C19F0}"/>
    <cellStyle name="Comma [0] 2 2 12 2 2" xfId="32240" xr:uid="{48F00980-F45E-47D4-B366-A9A938726CDA}"/>
    <cellStyle name="Comma [0] 2 2 12 3" xfId="32241" xr:uid="{3D675859-D845-4919-A6B1-3BB6B4918434}"/>
    <cellStyle name="Comma [0] 2 2 13" xfId="32242" xr:uid="{F4974DBB-8737-4AA6-817A-6BD007F9D04D}"/>
    <cellStyle name="Comma [0] 2 2 13 2" xfId="32243" xr:uid="{75BCC0C0-DFDF-4FBA-85C4-A03261B01DE2}"/>
    <cellStyle name="Comma [0] 2 2 14" xfId="32244" xr:uid="{DD4F652A-67DB-4642-AF66-F44BA55885ED}"/>
    <cellStyle name="Comma [0] 2 2 14 2" xfId="32245" xr:uid="{54DFFE42-ADD8-4723-AB0A-F73E7FA12B7B}"/>
    <cellStyle name="Comma [0] 2 2 15" xfId="32246" xr:uid="{2D0F6464-7001-47E4-A996-CB7E35E87031}"/>
    <cellStyle name="Comma [0] 2 2 15 2" xfId="32247" xr:uid="{2A089E75-C531-4687-9CAC-01D364831F6D}"/>
    <cellStyle name="Comma [0] 2 2 16" xfId="32248" xr:uid="{AB4588AA-6121-473D-A9D9-ED7021EE6CB0}"/>
    <cellStyle name="Comma [0] 2 2 16 2" xfId="32249" xr:uid="{B6AF179A-04BE-4755-91CD-2DFF93BB0328}"/>
    <cellStyle name="Comma [0] 2 2 17" xfId="32250" xr:uid="{44C19F2B-BD5C-4679-B31D-03ED858B1427}"/>
    <cellStyle name="Comma [0] 2 2 17 2" xfId="32251" xr:uid="{F0A00345-5A17-4401-BB88-AD081215CDF6}"/>
    <cellStyle name="Comma [0] 2 2 18" xfId="32252" xr:uid="{CB33990C-A57B-4F96-9CF2-F2EA683BC17B}"/>
    <cellStyle name="Comma [0] 2 2 19" xfId="32253" xr:uid="{CDADD999-C01A-4839-9557-B0F1323D9711}"/>
    <cellStyle name="Comma [0] 2 2 2" xfId="32254" xr:uid="{5F07FF08-33E5-4EEF-9E70-27EBB958793F}"/>
    <cellStyle name="Comma [0] 2 2 2 10" xfId="32255" xr:uid="{431EAD18-12FE-440D-8D5F-67E410A07106}"/>
    <cellStyle name="Comma [0] 2 2 2 10 2" xfId="32256" xr:uid="{48939D0B-3CF0-4C2F-B4DF-D6DB5BEBAE7D}"/>
    <cellStyle name="Comma [0] 2 2 2 11" xfId="32257" xr:uid="{4E9D0AD5-2B2A-4A7F-B608-0329F2A5E5B2}"/>
    <cellStyle name="Comma [0] 2 2 2 11 2" xfId="32258" xr:uid="{3E2F362F-E10F-4610-AF89-5B20A2211D4C}"/>
    <cellStyle name="Comma [0] 2 2 2 12" xfId="32259" xr:uid="{CE9F133D-AF3D-4F05-B33E-656861BE36F7}"/>
    <cellStyle name="Comma [0] 2 2 2 13" xfId="32260" xr:uid="{004EBE11-C416-45F1-8330-82B11B61B421}"/>
    <cellStyle name="Comma [0] 2 2 2 2" xfId="32261" xr:uid="{5F6F21F8-48A6-4792-89F4-91DDFDAAE718}"/>
    <cellStyle name="Comma [0] 2 2 2 2 2" xfId="32262" xr:uid="{C6816E4D-E105-4378-BEDD-2C2E24D56AD6}"/>
    <cellStyle name="Comma [0] 2 2 2 2 2 2" xfId="32263" xr:uid="{CF001E3D-7CC8-441D-9F35-F1921BD23D4F}"/>
    <cellStyle name="Comma [0] 2 2 2 2 2 2 2" xfId="32264" xr:uid="{6FC53715-7073-4EFE-A5E9-1E1AB19E706B}"/>
    <cellStyle name="Comma [0] 2 2 2 2 2 3" xfId="32265" xr:uid="{FE5E8DF1-19C8-4E11-8611-BF004F30201C}"/>
    <cellStyle name="Comma [0] 2 2 2 2 2 3 2" xfId="32266" xr:uid="{E40AFF34-4270-4FD7-8842-2E9D94663047}"/>
    <cellStyle name="Comma [0] 2 2 2 2 2 4" xfId="32267" xr:uid="{4233AE6B-3826-4F07-8593-46B86E86A2BA}"/>
    <cellStyle name="Comma [0] 2 2 2 2 3" xfId="32268" xr:uid="{75F0C377-A6FC-4B15-AF37-C5BF1EFB0A4A}"/>
    <cellStyle name="Comma [0] 2 2 2 2 3 2" xfId="32269" xr:uid="{A334BAD5-B22A-4679-A60A-36444AAEABB3}"/>
    <cellStyle name="Comma [0] 2 2 2 2 3 2 2" xfId="32270" xr:uid="{09847F44-374E-4A2C-8A25-E2496C3B634B}"/>
    <cellStyle name="Comma [0] 2 2 2 2 3 3" xfId="32271" xr:uid="{71A8A049-ACE3-4C6F-9BAC-6BB35DFF2F5F}"/>
    <cellStyle name="Comma [0] 2 2 2 2 4" xfId="32272" xr:uid="{7A900313-D9BD-45AD-8CA9-1952FE99F5CD}"/>
    <cellStyle name="Comma [0] 2 2 2 2 4 2" xfId="32273" xr:uid="{A3AC9A5F-9D06-4552-AB21-9660FE439DBC}"/>
    <cellStyle name="Comma [0] 2 2 2 2 5" xfId="32274" xr:uid="{B9250EAC-5DAD-47F0-9D4E-FD34464AB74F}"/>
    <cellStyle name="Comma [0] 2 2 2 2 5 2" xfId="32275" xr:uid="{B2BA915F-5840-48D0-9CB8-B0DEC5E3F13F}"/>
    <cellStyle name="Comma [0] 2 2 2 2 6" xfId="32276" xr:uid="{14399B76-D608-4146-8F54-D6E32A156AF4}"/>
    <cellStyle name="Comma [0] 2 2 2 3" xfId="32277" xr:uid="{147ADCEB-B7DB-4946-A05A-FB8B346A7759}"/>
    <cellStyle name="Comma [0] 2 2 2 3 2" xfId="32278" xr:uid="{F96CEDF3-FD28-4BF5-8B82-6A79B7020F0C}"/>
    <cellStyle name="Comma [0] 2 2 2 3 2 2" xfId="32279" xr:uid="{CE81EC7A-3A6A-4418-8F5B-7E3ED5E370C3}"/>
    <cellStyle name="Comma [0] 2 2 2 3 2 2 2" xfId="32280" xr:uid="{2AC19900-02B4-4F3F-A6CD-50195556E429}"/>
    <cellStyle name="Comma [0] 2 2 2 3 2 3" xfId="32281" xr:uid="{2B864B00-CCCC-4D94-A00F-9F57EBA61963}"/>
    <cellStyle name="Comma [0] 2 2 2 3 3" xfId="32282" xr:uid="{40D68750-324F-4E49-86BA-0B1C0A4C98BC}"/>
    <cellStyle name="Comma [0] 2 2 2 3 3 2" xfId="32283" xr:uid="{B1EF6B37-A709-458B-92E9-DE54F85D1EE0}"/>
    <cellStyle name="Comma [0] 2 2 2 3 3 2 2" xfId="32284" xr:uid="{8696E258-7365-446F-AFB5-A5235DEDB75A}"/>
    <cellStyle name="Comma [0] 2 2 2 3 3 3" xfId="32285" xr:uid="{DA044E95-7EE1-427D-8BD1-C2B93605D811}"/>
    <cellStyle name="Comma [0] 2 2 2 3 4" xfId="32286" xr:uid="{E4FC7531-2434-43C4-86CE-B605618032FF}"/>
    <cellStyle name="Comma [0] 2 2 2 3 4 2" xfId="32287" xr:uid="{2C5EBE10-F11E-4B55-A1E5-5A6A0AFB85BB}"/>
    <cellStyle name="Comma [0] 2 2 2 3 5" xfId="32288" xr:uid="{82894DA0-5C5C-4735-AB33-9CFD4E6913FA}"/>
    <cellStyle name="Comma [0] 2 2 2 3 5 2" xfId="32289" xr:uid="{2D1CE487-225C-40B8-97B5-162CBAE06274}"/>
    <cellStyle name="Comma [0] 2 2 2 3 6" xfId="32290" xr:uid="{993202F9-5389-472E-BD7C-A27A29E2D2EA}"/>
    <cellStyle name="Comma [0] 2 2 2 4" xfId="32291" xr:uid="{88DE1838-B8E3-4E88-B61A-95EA202700DC}"/>
    <cellStyle name="Comma [0] 2 2 2 4 2" xfId="32292" xr:uid="{D25B5D95-239D-4B04-90C3-93D2C48DB391}"/>
    <cellStyle name="Comma [0] 2 2 2 4 2 2" xfId="32293" xr:uid="{A734075E-84A0-49D6-822B-1D6483EFE690}"/>
    <cellStyle name="Comma [0] 2 2 2 4 2 2 2" xfId="32294" xr:uid="{C2CDAA92-6A86-469F-9A9E-550CEF28E736}"/>
    <cellStyle name="Comma [0] 2 2 2 4 2 3" xfId="32295" xr:uid="{1C953C52-A935-44B8-A443-8F5A1D7E4333}"/>
    <cellStyle name="Comma [0] 2 2 2 4 3" xfId="32296" xr:uid="{F19DBE86-3CA6-40E4-87D5-4F2102B2D5EF}"/>
    <cellStyle name="Comma [0] 2 2 2 4 3 2" xfId="32297" xr:uid="{C9DC5C70-972E-4DB6-B812-C70BF92D29BD}"/>
    <cellStyle name="Comma [0] 2 2 2 4 3 2 2" xfId="32298" xr:uid="{4BD5771E-D7C6-482A-BF25-DF2371702906}"/>
    <cellStyle name="Comma [0] 2 2 2 4 3 3" xfId="32299" xr:uid="{DB1797E4-E6D4-4607-8887-05D90CD73B57}"/>
    <cellStyle name="Comma [0] 2 2 2 4 4" xfId="32300" xr:uid="{8CC60DB2-B4D1-47A7-B8D5-2E5B3428D3AE}"/>
    <cellStyle name="Comma [0] 2 2 2 4 4 2" xfId="32301" xr:uid="{B074EC5A-3E7D-44B6-B5BB-0ADBC6CC12F8}"/>
    <cellStyle name="Comma [0] 2 2 2 4 5" xfId="32302" xr:uid="{8D62049D-3951-4293-9F5F-965F942AF29A}"/>
    <cellStyle name="Comma [0] 2 2 2 4 5 2" xfId="32303" xr:uid="{748680F7-26B4-4F61-B06F-E4C915B94A49}"/>
    <cellStyle name="Comma [0] 2 2 2 4 6" xfId="32304" xr:uid="{891D1086-5E57-47CB-B040-50DB7431AD02}"/>
    <cellStyle name="Comma [0] 2 2 2 5" xfId="32305" xr:uid="{E1415CA9-75D4-49E8-9CFB-0387E902AB8E}"/>
    <cellStyle name="Comma [0] 2 2 2 5 2" xfId="32306" xr:uid="{2FA43808-CFAA-4FA1-8D82-67297CB0DE76}"/>
    <cellStyle name="Comma [0] 2 2 2 5 2 2" xfId="32307" xr:uid="{6B4B2D8E-4ECB-4E19-85C6-52BE3C774C19}"/>
    <cellStyle name="Comma [0] 2 2 2 5 2 2 2" xfId="32308" xr:uid="{F2DF1AE4-F9E3-4684-A33C-1E50B5497D08}"/>
    <cellStyle name="Comma [0] 2 2 2 5 2 3" xfId="32309" xr:uid="{B8C39E6B-6F6E-4909-A575-E6B4B4769CB5}"/>
    <cellStyle name="Comma [0] 2 2 2 5 3" xfId="32310" xr:uid="{6700CE7F-DC0F-423C-A22A-17882C606AEE}"/>
    <cellStyle name="Comma [0] 2 2 2 5 3 2" xfId="32311" xr:uid="{42BF1835-B9E2-46F0-A734-723DE128484A}"/>
    <cellStyle name="Comma [0] 2 2 2 5 3 2 2" xfId="32312" xr:uid="{53A49FB6-585B-4C2A-94B2-18592939B519}"/>
    <cellStyle name="Comma [0] 2 2 2 5 3 3" xfId="32313" xr:uid="{9FFA73D8-A344-48B3-B489-94529921818C}"/>
    <cellStyle name="Comma [0] 2 2 2 5 4" xfId="32314" xr:uid="{1EABF553-51A8-4116-BCCB-DB3C09E6252E}"/>
    <cellStyle name="Comma [0] 2 2 2 5 4 2" xfId="32315" xr:uid="{3F2E5B06-E1E4-4C95-951E-B484CC5E742A}"/>
    <cellStyle name="Comma [0] 2 2 2 5 5" xfId="32316" xr:uid="{B1D33721-801D-41E7-B576-5D3E068D8B11}"/>
    <cellStyle name="Comma [0] 2 2 2 6" xfId="32317" xr:uid="{EA1CBD49-541E-4580-9292-C49E1DA2F3DD}"/>
    <cellStyle name="Comma [0] 2 2 2 6 2" xfId="32318" xr:uid="{7735C598-B327-47A8-A35C-E6CB8714DE6A}"/>
    <cellStyle name="Comma [0] 2 2 2 6 2 2" xfId="32319" xr:uid="{3D4899FC-1EA4-4705-9710-5083C7BA4859}"/>
    <cellStyle name="Comma [0] 2 2 2 6 2 2 2" xfId="32320" xr:uid="{B54847C0-9CE4-483E-A217-374DDF90E460}"/>
    <cellStyle name="Comma [0] 2 2 2 6 2 3" xfId="32321" xr:uid="{CCD7F4B8-34CC-4497-8A7F-9C1D418553AC}"/>
    <cellStyle name="Comma [0] 2 2 2 6 3" xfId="32322" xr:uid="{0CC2FD9F-9BF8-4B33-9F10-F5DFB1FB20FE}"/>
    <cellStyle name="Comma [0] 2 2 2 6 3 2" xfId="32323" xr:uid="{0DE020BD-72C4-4DCC-BC9A-D358F1FB4203}"/>
    <cellStyle name="Comma [0] 2 2 2 6 3 2 2" xfId="32324" xr:uid="{61419164-BF0A-4C88-9F96-4450D0BFF8E0}"/>
    <cellStyle name="Comma [0] 2 2 2 6 3 3" xfId="32325" xr:uid="{E3E734B8-31A3-4B94-B3D5-59657A6B05E4}"/>
    <cellStyle name="Comma [0] 2 2 2 6 4" xfId="32326" xr:uid="{5BB9C8C6-3E1D-4F4D-8473-29198D885DD4}"/>
    <cellStyle name="Comma [0] 2 2 2 6 4 2" xfId="32327" xr:uid="{0D59AAF3-383D-486E-A060-D0A1AF0534B1}"/>
    <cellStyle name="Comma [0] 2 2 2 6 5" xfId="32328" xr:uid="{A6E9F756-B70D-4425-AC14-E9867F4EE818}"/>
    <cellStyle name="Comma [0] 2 2 2 7" xfId="32329" xr:uid="{C8BE5867-DBF2-449D-8D0C-9FD8B42FE564}"/>
    <cellStyle name="Comma [0] 2 2 2 7 2" xfId="32330" xr:uid="{C0691A34-861A-4C24-82CA-F22783B2EE6A}"/>
    <cellStyle name="Comma [0] 2 2 2 7 2 2" xfId="32331" xr:uid="{313DBD6A-728B-4FAC-A4B7-0EACA0C93D94}"/>
    <cellStyle name="Comma [0] 2 2 2 7 2 2 2" xfId="32332" xr:uid="{70B14A53-64D0-4D29-9788-E58D7C0106A6}"/>
    <cellStyle name="Comma [0] 2 2 2 7 2 3" xfId="32333" xr:uid="{62AC69BA-2557-452C-91CA-7C296B3DCB1D}"/>
    <cellStyle name="Comma [0] 2 2 2 7 3" xfId="32334" xr:uid="{C48A7CFE-1566-4A6B-83DC-911DFC425B8A}"/>
    <cellStyle name="Comma [0] 2 2 2 7 3 2" xfId="32335" xr:uid="{1289ACC9-9F23-46D7-BFFA-12AE7A2276D3}"/>
    <cellStyle name="Comma [0] 2 2 2 7 4" xfId="32336" xr:uid="{4E531B8A-6AF2-458A-98B7-1C5D957F07FE}"/>
    <cellStyle name="Comma [0] 2 2 2 8" xfId="32337" xr:uid="{BD9003A1-ED07-4C1E-885B-10D24B7E74A4}"/>
    <cellStyle name="Comma [0] 2 2 2 8 2" xfId="32338" xr:uid="{29F1C0A3-AA28-4094-8104-37E44DE8372E}"/>
    <cellStyle name="Comma [0] 2 2 2 8 2 2" xfId="32339" xr:uid="{F05B7037-F8B9-44EA-824D-6A708602C7F7}"/>
    <cellStyle name="Comma [0] 2 2 2 8 3" xfId="32340" xr:uid="{2D46522E-AA3F-45F2-8887-0E1BEB8C3EB6}"/>
    <cellStyle name="Comma [0] 2 2 2 9" xfId="32341" xr:uid="{6E5539C1-93FA-4A5B-A126-C2CF4205EF67}"/>
    <cellStyle name="Comma [0] 2 2 2 9 2" xfId="32342" xr:uid="{E6FFC108-DEEF-455D-B510-25080E169943}"/>
    <cellStyle name="Comma [0] 2 2 3" xfId="32343" xr:uid="{D85A1D63-C98F-44B8-A935-B6C041D92166}"/>
    <cellStyle name="Comma [0] 2 2 3 10" xfId="32344" xr:uid="{9BEF668C-085F-4A68-9ECD-91B87AA99055}"/>
    <cellStyle name="Comma [0] 2 2 3 11" xfId="32345" xr:uid="{95C926B5-7065-4BF6-9A06-371E1500F2DB}"/>
    <cellStyle name="Comma [0] 2 2 3 2" xfId="32346" xr:uid="{034DB4FB-21C3-47BC-9447-D3B89CD97132}"/>
    <cellStyle name="Comma [0] 2 2 3 2 2" xfId="32347" xr:uid="{E9B02F64-55AB-4F0D-B5DF-C44818F8BD31}"/>
    <cellStyle name="Comma [0] 2 2 3 2 2 2" xfId="32348" xr:uid="{220945DA-68D9-401E-AAAE-60F52654421B}"/>
    <cellStyle name="Comma [0] 2 2 3 2 2 2 2" xfId="32349" xr:uid="{E35F3C69-AA1D-43D5-BA70-32347AB0D034}"/>
    <cellStyle name="Comma [0] 2 2 3 2 2 3" xfId="32350" xr:uid="{8C682C36-8625-449D-8F4D-408E2D522A9C}"/>
    <cellStyle name="Comma [0] 2 2 3 2 2 3 2" xfId="32351" xr:uid="{727F4781-D214-4B6C-8D84-85C27AED370B}"/>
    <cellStyle name="Comma [0] 2 2 3 2 2 4" xfId="32352" xr:uid="{35927BDF-0BAE-4367-89EC-16427AA263EE}"/>
    <cellStyle name="Comma [0] 2 2 3 2 3" xfId="32353" xr:uid="{747CF3DB-99C1-47A9-98EF-7D8760012E82}"/>
    <cellStyle name="Comma [0] 2 2 3 2 3 2" xfId="32354" xr:uid="{270806CD-4EF9-4FAE-9B43-919B5FF7495E}"/>
    <cellStyle name="Comma [0] 2 2 3 2 3 2 2" xfId="32355" xr:uid="{E8D0DB90-1D82-47CA-A467-9A782C46E6E1}"/>
    <cellStyle name="Comma [0] 2 2 3 2 3 3" xfId="32356" xr:uid="{D9144FF5-2126-4DC8-B632-0B953A452035}"/>
    <cellStyle name="Comma [0] 2 2 3 2 4" xfId="32357" xr:uid="{C73AD4A1-A248-4FED-A887-F2196B59E375}"/>
    <cellStyle name="Comma [0] 2 2 3 2 4 2" xfId="32358" xr:uid="{90597217-CFF2-43BD-A4AE-C413A568E620}"/>
    <cellStyle name="Comma [0] 2 2 3 2 5" xfId="32359" xr:uid="{AD76D2C7-8D8D-48C7-88EE-18B1001B77D0}"/>
    <cellStyle name="Comma [0] 2 2 3 2 5 2" xfId="32360" xr:uid="{27FB203A-9CCD-4819-A2C2-172143DDB0F0}"/>
    <cellStyle name="Comma [0] 2 2 3 2 6" xfId="32361" xr:uid="{CAF012F8-EC24-400E-B66C-C0C23D992FD2}"/>
    <cellStyle name="Comma [0] 2 2 3 3" xfId="32362" xr:uid="{ABA21A38-47F4-468C-885F-2AFDF4F7D21C}"/>
    <cellStyle name="Comma [0] 2 2 3 3 2" xfId="32363" xr:uid="{64B0EECB-373B-4B68-9443-612A701B2AF8}"/>
    <cellStyle name="Comma [0] 2 2 3 3 2 2" xfId="32364" xr:uid="{54A3DF5E-3971-4608-9230-5164F706C58F}"/>
    <cellStyle name="Comma [0] 2 2 3 3 2 2 2" xfId="32365" xr:uid="{3F7A9088-7F65-4699-AC0B-FE1E8F8B508A}"/>
    <cellStyle name="Comma [0] 2 2 3 3 2 3" xfId="32366" xr:uid="{B3C5AC67-5A52-4D3F-8140-18326E8E7A0B}"/>
    <cellStyle name="Comma [0] 2 2 3 3 3" xfId="32367" xr:uid="{8BD9BF55-E12E-4EB7-A56B-C7E8B6722C8F}"/>
    <cellStyle name="Comma [0] 2 2 3 3 3 2" xfId="32368" xr:uid="{84E1B49F-5A0A-4F97-9CD4-9EA809A7B432}"/>
    <cellStyle name="Comma [0] 2 2 3 3 3 2 2" xfId="32369" xr:uid="{9DCABF52-6FB6-4B29-AF0F-7119391544CB}"/>
    <cellStyle name="Comma [0] 2 2 3 3 3 3" xfId="32370" xr:uid="{1BAD6EDE-9DF1-4C67-91D4-9E9DEF46EE44}"/>
    <cellStyle name="Comma [0] 2 2 3 3 4" xfId="32371" xr:uid="{A9F65730-99AB-405B-8FB9-721562CAD191}"/>
    <cellStyle name="Comma [0] 2 2 3 3 4 2" xfId="32372" xr:uid="{F8306DCF-E76D-4911-9EC7-1C2B14F94024}"/>
    <cellStyle name="Comma [0] 2 2 3 3 5" xfId="32373" xr:uid="{586CCC3E-D3B0-48B6-9B4B-29A720047E22}"/>
    <cellStyle name="Comma [0] 2 2 3 3 5 2" xfId="32374" xr:uid="{E535C1C0-F561-4F8F-981A-B9B505804D38}"/>
    <cellStyle name="Comma [0] 2 2 3 3 6" xfId="32375" xr:uid="{D1DC4D39-15B5-4CC5-BF99-F35E56A8104C}"/>
    <cellStyle name="Comma [0] 2 2 3 4" xfId="32376" xr:uid="{BF46B29D-FBE7-4706-A76B-5A95E7C24645}"/>
    <cellStyle name="Comma [0] 2 2 3 4 2" xfId="32377" xr:uid="{A72CA0A3-3B95-4CE9-8146-1377DC8AABF6}"/>
    <cellStyle name="Comma [0] 2 2 3 4 2 2" xfId="32378" xr:uid="{4E3D1AD8-2C88-4B34-9086-BBD59F9CF161}"/>
    <cellStyle name="Comma [0] 2 2 3 4 2 2 2" xfId="32379" xr:uid="{AB285A46-B4E2-4B0C-932C-8CA657F2D4F4}"/>
    <cellStyle name="Comma [0] 2 2 3 4 2 3" xfId="32380" xr:uid="{1401F505-232D-475B-AAB9-EF10D1EF549D}"/>
    <cellStyle name="Comma [0] 2 2 3 4 3" xfId="32381" xr:uid="{6E4CA6FA-7ECB-4256-A32D-11FA84C435D3}"/>
    <cellStyle name="Comma [0] 2 2 3 4 3 2" xfId="32382" xr:uid="{01184110-1E6F-418F-B13E-8C41860F20DB}"/>
    <cellStyle name="Comma [0] 2 2 3 4 3 2 2" xfId="32383" xr:uid="{B74EB7E7-C722-40DD-9AC0-3EF61CF090CE}"/>
    <cellStyle name="Comma [0] 2 2 3 4 3 3" xfId="32384" xr:uid="{694B7226-CBCB-4C61-B062-9D5E312C5381}"/>
    <cellStyle name="Comma [0] 2 2 3 4 4" xfId="32385" xr:uid="{A09407BB-A6D1-4469-8A71-51C324468A65}"/>
    <cellStyle name="Comma [0] 2 2 3 4 4 2" xfId="32386" xr:uid="{A2A28420-B3FE-4A0C-A1F6-E641C08DE368}"/>
    <cellStyle name="Comma [0] 2 2 3 4 5" xfId="32387" xr:uid="{3E34EB57-F105-4D9A-8F9B-DB77D9DFD84A}"/>
    <cellStyle name="Comma [0] 2 2 3 4 5 2" xfId="32388" xr:uid="{6B8C936D-6D6F-4F7D-B214-4B7DB4D67223}"/>
    <cellStyle name="Comma [0] 2 2 3 4 6" xfId="32389" xr:uid="{DA4D59A4-3924-44D9-A5BD-AD1400CED6CA}"/>
    <cellStyle name="Comma [0] 2 2 3 5" xfId="32390" xr:uid="{35611555-B248-4ED2-87EA-708F53572EED}"/>
    <cellStyle name="Comma [0] 2 2 3 5 2" xfId="32391" xr:uid="{C3A1E92B-54B4-45CB-9047-3A8FC971CE60}"/>
    <cellStyle name="Comma [0] 2 2 3 5 2 2" xfId="32392" xr:uid="{000E9C62-EA8A-4979-AD54-107417D32F45}"/>
    <cellStyle name="Comma [0] 2 2 3 5 2 2 2" xfId="32393" xr:uid="{856F03CD-6B9A-4DE2-B19F-88E8D082008F}"/>
    <cellStyle name="Comma [0] 2 2 3 5 2 3" xfId="32394" xr:uid="{FFCAA7FB-C3C2-4187-9D89-0318B8314EBB}"/>
    <cellStyle name="Comma [0] 2 2 3 5 3" xfId="32395" xr:uid="{4AC2AA67-48CD-445A-9695-B0688D0D152A}"/>
    <cellStyle name="Comma [0] 2 2 3 5 3 2" xfId="32396" xr:uid="{525C7DB7-3831-4A97-BCB6-00EB0D890FDD}"/>
    <cellStyle name="Comma [0] 2 2 3 5 4" xfId="32397" xr:uid="{D0DBC1CC-15DC-49BA-8943-2F0E53A9132B}"/>
    <cellStyle name="Comma [0] 2 2 3 6" xfId="32398" xr:uid="{909F6422-BAE0-4597-9B7A-3BB946782B98}"/>
    <cellStyle name="Comma [0] 2 2 3 6 2" xfId="32399" xr:uid="{D03E7DA5-B854-43EC-A336-B1A4FDDC6E7F}"/>
    <cellStyle name="Comma [0] 2 2 3 6 2 2" xfId="32400" xr:uid="{40934A02-FC1E-458D-A3B5-04A5832B6568}"/>
    <cellStyle name="Comma [0] 2 2 3 6 3" xfId="32401" xr:uid="{CF3595B1-D032-43AD-9BE3-7879575A4B51}"/>
    <cellStyle name="Comma [0] 2 2 3 7" xfId="32402" xr:uid="{762EDAFF-9E82-4007-861D-E3A55B8F5B39}"/>
    <cellStyle name="Comma [0] 2 2 3 7 2" xfId="32403" xr:uid="{4FFDFD49-62A2-4406-B1C0-FE84CD478D2E}"/>
    <cellStyle name="Comma [0] 2 2 3 8" xfId="32404" xr:uid="{0CD3EAFF-C78E-4408-AC44-2D5F933A8E22}"/>
    <cellStyle name="Comma [0] 2 2 3 8 2" xfId="32405" xr:uid="{C1FD488F-60E5-4EAC-9B9E-455110F08654}"/>
    <cellStyle name="Comma [0] 2 2 3 9" xfId="32406" xr:uid="{38ED802F-25C8-43AC-A17D-CF1AFB148D2C}"/>
    <cellStyle name="Comma [0] 2 2 3 9 2" xfId="32407" xr:uid="{CDA2F8DB-219F-4D67-BB38-576AC8857E57}"/>
    <cellStyle name="Comma [0] 2 2 4" xfId="32408" xr:uid="{B0C45CC3-8B6C-4CB8-B2C3-9FB7FF130899}"/>
    <cellStyle name="Comma [0] 2 2 4 2" xfId="32409" xr:uid="{5D540DF3-3C1E-420A-BB05-3071C449C10C}"/>
    <cellStyle name="Comma [0] 2 2 4 2 2" xfId="32410" xr:uid="{D23121CE-F051-4F4C-82D1-FFC5E0048E80}"/>
    <cellStyle name="Comma [0] 2 2 4 2 2 2" xfId="32411" xr:uid="{3AE0A79C-40C7-472F-9D18-7AAD9733F5CA}"/>
    <cellStyle name="Comma [0] 2 2 4 2 2 2 2" xfId="32412" xr:uid="{D6F97582-671D-40C3-A6CE-D35654FF1948}"/>
    <cellStyle name="Comma [0] 2 2 4 2 2 3" xfId="32413" xr:uid="{D2502891-25E5-4A10-8CFA-0A212A24A77C}"/>
    <cellStyle name="Comma [0] 2 2 4 2 3" xfId="32414" xr:uid="{59A3CEBF-2DB3-4EFD-8F24-785A1542C859}"/>
    <cellStyle name="Comma [0] 2 2 4 2 3 2" xfId="32415" xr:uid="{E5843801-DB97-44F1-8A23-07DED67F9079}"/>
    <cellStyle name="Comma [0] 2 2 4 2 4" xfId="32416" xr:uid="{8C485B72-0C1A-48E6-A2FB-FE5DFCE5524B}"/>
    <cellStyle name="Comma [0] 2 2 4 3" xfId="32417" xr:uid="{0D53CA1D-5186-4ACA-82AE-3FD9EA00C56D}"/>
    <cellStyle name="Comma [0] 2 2 4 3 2" xfId="32418" xr:uid="{90B10BA8-3D7B-48FF-81BA-CE4B2599FA52}"/>
    <cellStyle name="Comma [0] 2 2 4 3 2 2" xfId="32419" xr:uid="{34347BB9-9FCD-40E1-BE1B-47B541226263}"/>
    <cellStyle name="Comma [0] 2 2 4 3 3" xfId="32420" xr:uid="{57D81427-AB41-4D1F-A498-D778066FCFE4}"/>
    <cellStyle name="Comma [0] 2 2 4 3 3 2" xfId="32421" xr:uid="{FBB5E79C-AE42-464C-AC9B-E67F7A665826}"/>
    <cellStyle name="Comma [0] 2 2 4 3 4" xfId="32422" xr:uid="{BCB17357-0CC9-4F2E-87CB-44EE9163B576}"/>
    <cellStyle name="Comma [0] 2 2 4 4" xfId="32423" xr:uid="{6198A989-D7E8-453B-B639-8E931A640504}"/>
    <cellStyle name="Comma [0] 2 2 4 4 2" xfId="32424" xr:uid="{3614D27D-07CB-4EFA-9E52-ABA08AFB6CA7}"/>
    <cellStyle name="Comma [0] 2 2 4 4 2 2" xfId="32425" xr:uid="{938258F1-2626-4F3F-AD8D-4D2F31AD55AE}"/>
    <cellStyle name="Comma [0] 2 2 4 4 3" xfId="32426" xr:uid="{8A46214E-EEEB-42E5-9B97-82E754987CE1}"/>
    <cellStyle name="Comma [0] 2 2 4 4 3 2" xfId="32427" xr:uid="{B37E8B97-D2A8-4D27-941E-A5E473D339E2}"/>
    <cellStyle name="Comma [0] 2 2 4 4 4" xfId="32428" xr:uid="{C259F179-CB82-401C-AB10-0EB478D5BFB8}"/>
    <cellStyle name="Comma [0] 2 2 4 5" xfId="32429" xr:uid="{AF5F1174-7751-4EE0-82A8-811FAAAD63EE}"/>
    <cellStyle name="Comma [0] 2 2 4 5 2" xfId="32430" xr:uid="{B24A5AE2-7B7C-4D6F-8FBD-C5F228220931}"/>
    <cellStyle name="Comma [0] 2 2 4 6" xfId="32431" xr:uid="{2AAC366D-D0E0-4337-AF30-F2DD0790BBD7}"/>
    <cellStyle name="Comma [0] 2 2 4 6 2" xfId="32432" xr:uid="{969DB1B1-B25A-46A6-AB14-BDA7E6368836}"/>
    <cellStyle name="Comma [0] 2 2 4 7" xfId="32433" xr:uid="{C29D0791-324C-4FAF-B428-8BA65FAB6B4C}"/>
    <cellStyle name="Comma [0] 2 2 4 7 2" xfId="32434" xr:uid="{43F6D890-7407-4EB7-A2E9-EFB9162196C4}"/>
    <cellStyle name="Comma [0] 2 2 4 8" xfId="32435" xr:uid="{89993DEB-85BF-4EE6-99F3-70D98D7A2308}"/>
    <cellStyle name="Comma [0] 2 2 4 9" xfId="32436" xr:uid="{60FEE4B9-19AD-468A-90EE-617F3C779D1B}"/>
    <cellStyle name="Comma [0] 2 2 5" xfId="32437" xr:uid="{A6479B3E-F36E-42CC-8A4C-31EDDFC3E233}"/>
    <cellStyle name="Comma [0] 2 2 5 2" xfId="32438" xr:uid="{E1893263-B32C-45A5-AB5F-DA6F0821933D}"/>
    <cellStyle name="Comma [0] 2 2 5 2 2" xfId="32439" xr:uid="{BC71602A-FC7C-4A5A-B16F-2158DCD2794E}"/>
    <cellStyle name="Comma [0] 2 2 5 2 2 2" xfId="32440" xr:uid="{5D1377C7-22CC-446F-B50D-0C4F136FD789}"/>
    <cellStyle name="Comma [0] 2 2 5 2 3" xfId="32441" xr:uid="{CDFEB9F4-4488-4E4A-B610-BDB3F648FB5F}"/>
    <cellStyle name="Comma [0] 2 2 5 2 3 2" xfId="32442" xr:uid="{B161CE10-DA59-4B9A-9640-06AD3554B3D7}"/>
    <cellStyle name="Comma [0] 2 2 5 2 4" xfId="32443" xr:uid="{1C661006-FB66-4D95-AA55-5CDE6F37E906}"/>
    <cellStyle name="Comma [0] 2 2 5 3" xfId="32444" xr:uid="{1BB42903-FDAA-44AF-BEEF-182AC7EF85B3}"/>
    <cellStyle name="Comma [0] 2 2 5 3 2" xfId="32445" xr:uid="{86D251B1-FEC5-4750-86E1-02390CAD2C54}"/>
    <cellStyle name="Comma [0] 2 2 5 3 2 2" xfId="32446" xr:uid="{1D05EC6A-54D8-4402-ADDC-D487E77F987A}"/>
    <cellStyle name="Comma [0] 2 2 5 3 3" xfId="32447" xr:uid="{16C88A58-278E-4D89-A8F4-0A8E02BA2724}"/>
    <cellStyle name="Comma [0] 2 2 5 4" xfId="32448" xr:uid="{8BE12A7D-4D82-4578-8D25-184C5237EA47}"/>
    <cellStyle name="Comma [0] 2 2 5 4 2" xfId="32449" xr:uid="{5BD8988D-C8A3-4EDD-920B-FA1C363C80BF}"/>
    <cellStyle name="Comma [0] 2 2 5 4 2 2" xfId="32450" xr:uid="{1E543AD8-A50B-4BFB-95D7-088E95F0F635}"/>
    <cellStyle name="Comma [0] 2 2 5 4 3" xfId="32451" xr:uid="{7A60E852-D46B-4EEF-8132-6493D1F31C7A}"/>
    <cellStyle name="Comma [0] 2 2 5 5" xfId="32452" xr:uid="{140CBF40-6AE2-40F5-928F-3A3A97EE3573}"/>
    <cellStyle name="Comma [0] 2 2 5 5 2" xfId="32453" xr:uid="{08FC9F1C-C48C-4FC4-B1FB-C6501E07EFEC}"/>
    <cellStyle name="Comma [0] 2 2 5 6" xfId="32454" xr:uid="{57051048-5F90-447D-B7DC-FCEBB3CC2493}"/>
    <cellStyle name="Comma [0] 2 2 5 6 2" xfId="32455" xr:uid="{414F5B7B-9535-46AC-B83B-73DE92C173A5}"/>
    <cellStyle name="Comma [0] 2 2 5 7" xfId="32456" xr:uid="{A4B12767-644A-4D44-A8D5-46C4D0D86864}"/>
    <cellStyle name="Comma [0] 2 2 6" xfId="32457" xr:uid="{55AF83CD-E8B7-4840-9201-7772ED9047BE}"/>
    <cellStyle name="Comma [0] 2 2 6 2" xfId="32458" xr:uid="{A1CE0567-CB87-46A9-B433-898CAC6CAA91}"/>
    <cellStyle name="Comma [0] 2 2 6 2 2" xfId="32459" xr:uid="{A5348B48-D417-4E6C-B8BF-8B40222C7CA3}"/>
    <cellStyle name="Comma [0] 2 2 6 2 2 2" xfId="32460" xr:uid="{C5656068-0BEA-4EAF-81D3-A72F820D1516}"/>
    <cellStyle name="Comma [0] 2 2 6 2 3" xfId="32461" xr:uid="{1E4938C7-2F7A-4911-AD01-085074F72B58}"/>
    <cellStyle name="Comma [0] 2 2 6 2 3 2" xfId="32462" xr:uid="{A46B8E25-81CD-4846-8A4E-1C5A1957FD0D}"/>
    <cellStyle name="Comma [0] 2 2 6 2 4" xfId="32463" xr:uid="{91B1932F-6105-4D70-928C-823D26F4B06B}"/>
    <cellStyle name="Comma [0] 2 2 6 3" xfId="32464" xr:uid="{B8843DA0-FC26-40C1-88D0-B97D515198A3}"/>
    <cellStyle name="Comma [0] 2 2 6 3 2" xfId="32465" xr:uid="{00424677-043E-4AE1-8B0B-90E3ADA8E067}"/>
    <cellStyle name="Comma [0] 2 2 6 3 2 2" xfId="32466" xr:uid="{B70DEEAC-1AE5-4D35-9E9F-1753E0AAA74E}"/>
    <cellStyle name="Comma [0] 2 2 6 3 3" xfId="32467" xr:uid="{CDE022C1-1445-4BE7-8741-67C3406670F6}"/>
    <cellStyle name="Comma [0] 2 2 6 4" xfId="32468" xr:uid="{8C1EA906-F809-4DB0-A20B-AAF36C50BB0F}"/>
    <cellStyle name="Comma [0] 2 2 6 4 2" xfId="32469" xr:uid="{0E849DBB-5031-4D7E-BE76-C33EDCCDF0D4}"/>
    <cellStyle name="Comma [0] 2 2 6 5" xfId="32470" xr:uid="{13C910AC-A21A-42E7-9CB1-0DF01E0B167E}"/>
    <cellStyle name="Comma [0] 2 2 6 5 2" xfId="32471" xr:uid="{3C2A6B44-7E71-4D01-8DDA-A6C225E8CD00}"/>
    <cellStyle name="Comma [0] 2 2 6 6" xfId="32472" xr:uid="{CB7E4356-927E-448A-92F7-D0808F276BB1}"/>
    <cellStyle name="Comma [0] 2 2 7" xfId="32473" xr:uid="{B4F7F7F8-BA26-4EAE-B016-95D2E5B4CE00}"/>
    <cellStyle name="Comma [0] 2 2 7 2" xfId="32474" xr:uid="{51001A6E-A49A-4503-96DF-C7D00B546432}"/>
    <cellStyle name="Comma [0] 2 2 7 2 2" xfId="32475" xr:uid="{2E8130C8-7C0D-469F-9ABA-8674BC6A53E6}"/>
    <cellStyle name="Comma [0] 2 2 7 2 2 2" xfId="32476" xr:uid="{4E76C1A4-7807-4580-B63F-3130CE977E2E}"/>
    <cellStyle name="Comma [0] 2 2 7 2 3" xfId="32477" xr:uid="{AFB671FE-EF2F-4F40-AA8B-965232D4D729}"/>
    <cellStyle name="Comma [0] 2 2 7 3" xfId="32478" xr:uid="{030F6889-08AE-43D0-9040-0799ECCAAA0D}"/>
    <cellStyle name="Comma [0] 2 2 7 3 2" xfId="32479" xr:uid="{D7847186-0A54-4248-979C-AA0C6BA4DC91}"/>
    <cellStyle name="Comma [0] 2 2 7 3 2 2" xfId="32480" xr:uid="{0ECD18E8-E905-48B6-83E8-20A31865561A}"/>
    <cellStyle name="Comma [0] 2 2 7 3 3" xfId="32481" xr:uid="{E0F2035A-9EEA-418A-B015-C64280A80798}"/>
    <cellStyle name="Comma [0] 2 2 7 4" xfId="32482" xr:uid="{A29F7506-7575-433B-B29C-5D4E9DCEF9DD}"/>
    <cellStyle name="Comma [0] 2 2 7 4 2" xfId="32483" xr:uid="{A3BDF109-EF05-48B9-A61F-9F70D00F5D48}"/>
    <cellStyle name="Comma [0] 2 2 7 5" xfId="32484" xr:uid="{C50FB631-1AFA-45E3-AD55-851503D1C7D8}"/>
    <cellStyle name="Comma [0] 2 2 7 5 2" xfId="32485" xr:uid="{6B26FF6D-65B6-4B76-80E9-33EFBC46B68A}"/>
    <cellStyle name="Comma [0] 2 2 7 6" xfId="32486" xr:uid="{E700A82E-6B02-423D-8523-959D3554F4C2}"/>
    <cellStyle name="Comma [0] 2 2 8" xfId="32487" xr:uid="{97B4766F-3E4E-43D8-A2B9-C9338BD29EC8}"/>
    <cellStyle name="Comma [0] 2 2 8 2" xfId="32488" xr:uid="{52FA8DE3-68A8-42A3-A407-D135A69AE7D0}"/>
    <cellStyle name="Comma [0] 2 2 8 2 2" xfId="32489" xr:uid="{A350FD17-26CF-44BB-BF8C-3CB930BAB3B9}"/>
    <cellStyle name="Comma [0] 2 2 8 2 2 2" xfId="32490" xr:uid="{C7908359-8346-4158-9792-CFB1FB45F1AC}"/>
    <cellStyle name="Comma [0] 2 2 8 2 3" xfId="32491" xr:uid="{0732DD43-C64D-4443-BAA2-1AEF370BD61F}"/>
    <cellStyle name="Comma [0] 2 2 8 3" xfId="32492" xr:uid="{99915722-6647-4E7F-AE27-C89F603E3417}"/>
    <cellStyle name="Comma [0] 2 2 8 3 2" xfId="32493" xr:uid="{A3276834-FE2E-472D-992D-BA4CD9B577DD}"/>
    <cellStyle name="Comma [0] 2 2 8 3 2 2" xfId="32494" xr:uid="{C9989FEC-431B-4BB2-97F4-6E459B16FA3F}"/>
    <cellStyle name="Comma [0] 2 2 8 3 3" xfId="32495" xr:uid="{05918B2C-060A-4EEB-8736-DAB221F4247B}"/>
    <cellStyle name="Comma [0] 2 2 8 4" xfId="32496" xr:uid="{13DA46C5-9D3D-4757-979F-1DB074A0DC35}"/>
    <cellStyle name="Comma [0] 2 2 8 4 2" xfId="32497" xr:uid="{A1E5302A-FB43-4B63-9707-B43DEF09E768}"/>
    <cellStyle name="Comma [0] 2 2 8 5" xfId="32498" xr:uid="{8973CC06-001D-4D28-8595-0884D1660536}"/>
    <cellStyle name="Comma [0] 2 2 8 5 2" xfId="32499" xr:uid="{29F891F4-4566-4040-A35D-79392486B525}"/>
    <cellStyle name="Comma [0] 2 2 8 6" xfId="32500" xr:uid="{03E8BAD7-F0AE-43F4-A211-C68C73F973D6}"/>
    <cellStyle name="Comma [0] 2 2 9" xfId="32501" xr:uid="{FF669B3C-514E-416A-80CB-839B9816ED82}"/>
    <cellStyle name="Comma [0] 2 2 9 2" xfId="32502" xr:uid="{5F148AA7-60FC-4B92-8657-129FC915CFC2}"/>
    <cellStyle name="Comma [0] 2 2 9 2 2" xfId="32503" xr:uid="{378806D4-DFD6-4610-8DD0-106595F8E4CB}"/>
    <cellStyle name="Comma [0] 2 2 9 2 2 2" xfId="32504" xr:uid="{06E007EE-F01F-432F-BEB7-DC82894081EC}"/>
    <cellStyle name="Comma [0] 2 2 9 2 3" xfId="32505" xr:uid="{BFD2F8C2-54E8-4629-B381-E1654C394147}"/>
    <cellStyle name="Comma [0] 2 2 9 3" xfId="32506" xr:uid="{FA0F9E47-EDD7-4830-BD56-5C3A763DE924}"/>
    <cellStyle name="Comma [0] 2 2 9 3 2" xfId="32507" xr:uid="{3CDDD57B-144A-473C-B3EA-F0C175B1043B}"/>
    <cellStyle name="Comma [0] 2 2 9 3 2 2" xfId="32508" xr:uid="{49123236-03C5-4FD0-B0F7-EDEB4F8CAD73}"/>
    <cellStyle name="Comma [0] 2 2 9 3 3" xfId="32509" xr:uid="{3AEED1C4-F397-4571-B565-189B3116F27C}"/>
    <cellStyle name="Comma [0] 2 2 9 4" xfId="32510" xr:uid="{892E5033-570C-42CF-BEFF-9116FE15E50F}"/>
    <cellStyle name="Comma [0] 2 2 9 4 2" xfId="32511" xr:uid="{877E924C-5EF7-4307-93DF-A883285273A1}"/>
    <cellStyle name="Comma [0] 2 2 9 5" xfId="32512" xr:uid="{C6C2B9A5-9376-42DA-9BC2-74F6A5724D57}"/>
    <cellStyle name="Comma [0] 2 2_Sheet1" xfId="32513" xr:uid="{3E543EBE-3704-404F-84A4-4AEB5099FA06}"/>
    <cellStyle name="Comma [0] 2 20" xfId="32514" xr:uid="{C3735C21-EC8F-4E31-96AF-088C05658496}"/>
    <cellStyle name="Comma [0] 2 20 2" xfId="32515" xr:uid="{AA331203-6CB5-4D4F-B330-1B4A8DD44CDC}"/>
    <cellStyle name="Comma [0] 2 21" xfId="32516" xr:uid="{55239BF8-0892-4A6A-A46C-0BB58F96913F}"/>
    <cellStyle name="Comma [0] 2 22" xfId="32517" xr:uid="{FC474BD5-9E73-4A38-9E07-31B8A34788C8}"/>
    <cellStyle name="Comma [0] 2 3" xfId="32518" xr:uid="{685C3FE4-2993-4684-8979-53F33BFA1038}"/>
    <cellStyle name="Comma [0] 2 3 10" xfId="32519" xr:uid="{86160A03-6799-4191-8CFC-3516C3C85690}"/>
    <cellStyle name="Comma [0] 2 3 10 2" xfId="32520" xr:uid="{28299461-5ACC-41DF-AF5B-D0D26169C5D6}"/>
    <cellStyle name="Comma [0] 2 3 10 2 2" xfId="32521" xr:uid="{2AB96188-266B-495D-9E69-290C3770C193}"/>
    <cellStyle name="Comma [0] 2 3 10 2 2 2" xfId="32522" xr:uid="{97D8CBC3-6C83-4B8F-8389-8F5F14C05DB2}"/>
    <cellStyle name="Comma [0] 2 3 10 2 3" xfId="32523" xr:uid="{BACA368B-008D-4B8A-9DD4-8FBA3BCCA0DD}"/>
    <cellStyle name="Comma [0] 2 3 10 3" xfId="32524" xr:uid="{3B9E7904-8A92-4B4C-9B0F-7BC87C43C1D5}"/>
    <cellStyle name="Comma [0] 2 3 10 3 2" xfId="32525" xr:uid="{8F8B3209-DD0C-4066-82D6-046D71EC9BBF}"/>
    <cellStyle name="Comma [0] 2 3 10 4" xfId="32526" xr:uid="{D866F8A0-16FF-4D53-947F-A6C421CDD390}"/>
    <cellStyle name="Comma [0] 2 3 11" xfId="32527" xr:uid="{5DFDE6BB-6DEA-47C0-8626-4C1775F931C2}"/>
    <cellStyle name="Comma [0] 2 3 11 2" xfId="32528" xr:uid="{D7A94A0D-10EA-4807-87CF-ED827C9174B4}"/>
    <cellStyle name="Comma [0] 2 3 11 2 2" xfId="32529" xr:uid="{E1757B84-63DC-44EA-A01B-AEE7933105C7}"/>
    <cellStyle name="Comma [0] 2 3 11 3" xfId="32530" xr:uid="{D8EA7797-5513-4AD5-BE88-0E1BC981FD3C}"/>
    <cellStyle name="Comma [0] 2 3 12" xfId="32531" xr:uid="{943C60D6-9663-4684-A507-F65AEDE2B0EF}"/>
    <cellStyle name="Comma [0] 2 3 12 2" xfId="32532" xr:uid="{1D7ACDD4-B2CC-47FC-9881-80B781E0E9B4}"/>
    <cellStyle name="Comma [0] 2 3 13" xfId="32533" xr:uid="{DAC20DAA-7E44-4FB7-9750-9C70DE45C3AD}"/>
    <cellStyle name="Comma [0] 2 3 13 2" xfId="32534" xr:uid="{D3634EBB-98D8-4209-B971-FE5854923C09}"/>
    <cellStyle name="Comma [0] 2 3 14" xfId="32535" xr:uid="{314F93C7-D743-4550-A562-D275F74CEF5A}"/>
    <cellStyle name="Comma [0] 2 3 14 2" xfId="32536" xr:uid="{CBBE192D-15AE-4281-904D-6E03C56F86C2}"/>
    <cellStyle name="Comma [0] 2 3 15" xfId="32537" xr:uid="{F72144C1-7FB7-4721-86A3-63A4EEB0485F}"/>
    <cellStyle name="Comma [0] 2 3 15 2" xfId="32538" xr:uid="{F32A1493-443D-4BA4-B6BA-1E7B8D10DCDA}"/>
    <cellStyle name="Comma [0] 2 3 16" xfId="32539" xr:uid="{8D4A8C86-84CA-4C9C-98EC-8B9CCD818CDA}"/>
    <cellStyle name="Comma [0] 2 3 17" xfId="32540" xr:uid="{9D360053-5C64-4AC1-BA2D-410430B0AD6A}"/>
    <cellStyle name="Comma [0] 2 3 2" xfId="32541" xr:uid="{F16A0F20-E1B1-492E-BDA3-D76450D1E3FE}"/>
    <cellStyle name="Comma [0] 2 3 2 10" xfId="32542" xr:uid="{2F60B1CC-B245-4492-90A1-501D52ABC2C0}"/>
    <cellStyle name="Comma [0] 2 3 2 10 2" xfId="32543" xr:uid="{D98858C6-FC19-4781-B18D-FEF90A2D7277}"/>
    <cellStyle name="Comma [0] 2 3 2 11" xfId="32544" xr:uid="{D7C4617F-3F8C-42E4-A463-F6C4B821B280}"/>
    <cellStyle name="Comma [0] 2 3 2 12" xfId="32545" xr:uid="{FA79BA30-826F-4A4C-B1F5-5EDFCCD87DD1}"/>
    <cellStyle name="Comma [0] 2 3 2 2" xfId="32546" xr:uid="{D24749ED-278C-4EF4-A99D-5452109D0A59}"/>
    <cellStyle name="Comma [0] 2 3 2 2 2" xfId="32547" xr:uid="{D2A35923-F8AA-42EB-88C5-9149A1DDF31A}"/>
    <cellStyle name="Comma [0] 2 3 2 2 2 2" xfId="32548" xr:uid="{9C5EEF46-CD91-4014-AB24-6B8AE91C22B0}"/>
    <cellStyle name="Comma [0] 2 3 2 2 2 2 2" xfId="32549" xr:uid="{DDFF0A87-B4E8-45A7-8414-D497D19CA49C}"/>
    <cellStyle name="Comma [0] 2 3 2 2 2 3" xfId="32550" xr:uid="{2B35EE21-6F53-4D34-B677-F8697C662995}"/>
    <cellStyle name="Comma [0] 2 3 2 2 3" xfId="32551" xr:uid="{DDEF5F7D-A57C-419A-87A0-2A9EF59018F4}"/>
    <cellStyle name="Comma [0] 2 3 2 2 3 2" xfId="32552" xr:uid="{D937BFA4-E087-42DB-AC5B-CF4FDB746CCE}"/>
    <cellStyle name="Comma [0] 2 3 2 2 3 2 2" xfId="32553" xr:uid="{F868938D-7AF4-4407-8F4B-49CA7D092C8B}"/>
    <cellStyle name="Comma [0] 2 3 2 2 3 3" xfId="32554" xr:uid="{58E95BF9-7124-4045-8E5A-B54DEB982AF8}"/>
    <cellStyle name="Comma [0] 2 3 2 2 4" xfId="32555" xr:uid="{B2414D41-96CD-44A7-A980-6B43ECA04328}"/>
    <cellStyle name="Comma [0] 2 3 2 2 4 2" xfId="32556" xr:uid="{7F00F7D4-A8EA-4158-A1EF-A03F70C26ED3}"/>
    <cellStyle name="Comma [0] 2 3 2 2 5" xfId="32557" xr:uid="{FA47D5A5-B5AB-4F84-8266-CC89B93D0D9A}"/>
    <cellStyle name="Comma [0] 2 3 2 2 5 2" xfId="32558" xr:uid="{40088944-1261-4F58-AF0F-8C07B56475A4}"/>
    <cellStyle name="Comma [0] 2 3 2 2 6" xfId="32559" xr:uid="{A0BAC488-4C2D-4303-9D5E-E5E9689AF6D0}"/>
    <cellStyle name="Comma [0] 2 3 2 3" xfId="32560" xr:uid="{9128CBE6-FD8F-4BEF-A84E-1C0AFAF62278}"/>
    <cellStyle name="Comma [0] 2 3 2 3 2" xfId="32561" xr:uid="{CD81C974-0E47-40E2-862E-D848B3720B47}"/>
    <cellStyle name="Comma [0] 2 3 2 3 2 2" xfId="32562" xr:uid="{BE6C1A25-5AB1-4E45-81BD-4017991E7DFF}"/>
    <cellStyle name="Comma [0] 2 3 2 3 2 2 2" xfId="32563" xr:uid="{A64E17C2-0F85-456B-AD9D-6133DC4ABAAC}"/>
    <cellStyle name="Comma [0] 2 3 2 3 2 3" xfId="32564" xr:uid="{0552739F-714C-4BD4-A58D-15B095135028}"/>
    <cellStyle name="Comma [0] 2 3 2 3 3" xfId="32565" xr:uid="{045A1569-03C5-4CD3-B072-30105EB16994}"/>
    <cellStyle name="Comma [0] 2 3 2 3 3 2" xfId="32566" xr:uid="{81D718E1-D86B-4590-BCD8-330C843EAAC7}"/>
    <cellStyle name="Comma [0] 2 3 2 3 3 2 2" xfId="32567" xr:uid="{E69DF8AB-997A-4299-9D83-68392DC693E5}"/>
    <cellStyle name="Comma [0] 2 3 2 3 3 3" xfId="32568" xr:uid="{DA3B2D98-175C-4CB3-8C4C-69EDC246B7FF}"/>
    <cellStyle name="Comma [0] 2 3 2 3 4" xfId="32569" xr:uid="{FEF2B5DF-0377-4EE3-A9D2-D141CD51A17F}"/>
    <cellStyle name="Comma [0] 2 3 2 3 4 2" xfId="32570" xr:uid="{874A9F1D-E703-45B3-ACCD-BF5A21D32E0D}"/>
    <cellStyle name="Comma [0] 2 3 2 3 5" xfId="32571" xr:uid="{1C9CB2F3-DBD9-4146-AA5C-200DFED7E270}"/>
    <cellStyle name="Comma [0] 2 3 2 4" xfId="32572" xr:uid="{F6A9BE09-D395-4CE0-858F-3E3394653E10}"/>
    <cellStyle name="Comma [0] 2 3 2 4 2" xfId="32573" xr:uid="{8B4EAEB2-0AB9-405A-ABD3-2BBCCC1484B6}"/>
    <cellStyle name="Comma [0] 2 3 2 4 2 2" xfId="32574" xr:uid="{C3D6D93F-CFA2-42D9-B81F-11ED1BB5E162}"/>
    <cellStyle name="Comma [0] 2 3 2 4 2 2 2" xfId="32575" xr:uid="{2EB1B607-3E44-4D23-BBD5-C03BB6F077A0}"/>
    <cellStyle name="Comma [0] 2 3 2 4 2 3" xfId="32576" xr:uid="{0AE47D2E-89D3-4094-8DB3-483D87FEDAD6}"/>
    <cellStyle name="Comma [0] 2 3 2 4 3" xfId="32577" xr:uid="{CA889AD9-B33C-4DE0-BB30-0B057DA9445B}"/>
    <cellStyle name="Comma [0] 2 3 2 4 3 2" xfId="32578" xr:uid="{04250A91-489E-4C64-AE7D-010B97C717FB}"/>
    <cellStyle name="Comma [0] 2 3 2 4 3 2 2" xfId="32579" xr:uid="{842F3A4E-3BFA-4800-B8BC-6019E63EEDF0}"/>
    <cellStyle name="Comma [0] 2 3 2 4 3 3" xfId="32580" xr:uid="{79F797E9-35A3-4B1F-9A99-F3BCAE35BD07}"/>
    <cellStyle name="Comma [0] 2 3 2 4 4" xfId="32581" xr:uid="{DD56B924-CFB5-4070-ABA9-6773D776C2E0}"/>
    <cellStyle name="Comma [0] 2 3 2 4 4 2" xfId="32582" xr:uid="{E8AC6CDA-E5EF-4B53-8E64-A7EBB31285F0}"/>
    <cellStyle name="Comma [0] 2 3 2 4 5" xfId="32583" xr:uid="{F6AF6FCF-E853-4AAF-96D7-217F9DA72337}"/>
    <cellStyle name="Comma [0] 2 3 2 5" xfId="32584" xr:uid="{C0F4555A-1512-4737-9CB1-480E8E85F6CC}"/>
    <cellStyle name="Comma [0] 2 3 2 5 2" xfId="32585" xr:uid="{3BCDEFEB-9B2A-4DDB-AC95-8C64B4552328}"/>
    <cellStyle name="Comma [0] 2 3 2 5 2 2" xfId="32586" xr:uid="{449B5624-D9D4-430B-820A-5239B43507D8}"/>
    <cellStyle name="Comma [0] 2 3 2 5 2 2 2" xfId="32587" xr:uid="{814AC542-1B2F-41EE-9619-F7948892B881}"/>
    <cellStyle name="Comma [0] 2 3 2 5 2 3" xfId="32588" xr:uid="{BFAB37EB-CE73-4D6F-9776-5646E4F2FEBD}"/>
    <cellStyle name="Comma [0] 2 3 2 5 3" xfId="32589" xr:uid="{F04D5307-A1B8-4FC3-8CDB-B18E8612B40C}"/>
    <cellStyle name="Comma [0] 2 3 2 5 3 2" xfId="32590" xr:uid="{EB3B1588-0D96-46C2-A296-E4F4B07A774B}"/>
    <cellStyle name="Comma [0] 2 3 2 5 3 2 2" xfId="32591" xr:uid="{4E0891AA-264A-4DCC-87E1-73C510AE68A8}"/>
    <cellStyle name="Comma [0] 2 3 2 5 3 3" xfId="32592" xr:uid="{A3F8C38B-8B32-48FA-9255-950B17A2E5F8}"/>
    <cellStyle name="Comma [0] 2 3 2 5 4" xfId="32593" xr:uid="{325AC599-D355-4DC0-9516-E2615F62D6A2}"/>
    <cellStyle name="Comma [0] 2 3 2 5 4 2" xfId="32594" xr:uid="{969112C7-9D0B-48BA-9059-31C6CE748794}"/>
    <cellStyle name="Comma [0] 2 3 2 5 5" xfId="32595" xr:uid="{35F27FB6-3B67-497B-981A-239562606644}"/>
    <cellStyle name="Comma [0] 2 3 2 6" xfId="32596" xr:uid="{B8788F8B-7122-404A-94A6-BB36FD431431}"/>
    <cellStyle name="Comma [0] 2 3 2 6 2" xfId="32597" xr:uid="{E56C2C53-C809-474B-B100-C9DBE8FC6B52}"/>
    <cellStyle name="Comma [0] 2 3 2 6 2 2" xfId="32598" xr:uid="{BD9F94E8-1C23-4422-90DF-FC0278BC74F5}"/>
    <cellStyle name="Comma [0] 2 3 2 6 2 2 2" xfId="32599" xr:uid="{E3E82954-E411-41D1-AD8F-29B237EA05A0}"/>
    <cellStyle name="Comma [0] 2 3 2 6 2 3" xfId="32600" xr:uid="{AA85D4B4-7C92-4E8D-AA60-045E184C680E}"/>
    <cellStyle name="Comma [0] 2 3 2 6 3" xfId="32601" xr:uid="{628B0197-FEC5-4D85-9ACF-51A8253BDB28}"/>
    <cellStyle name="Comma [0] 2 3 2 6 3 2" xfId="32602" xr:uid="{E35DEFE3-6ED6-4F76-AE53-D4835F0E5E48}"/>
    <cellStyle name="Comma [0] 2 3 2 6 3 2 2" xfId="32603" xr:uid="{8B67E6D9-24B6-4273-956E-43D8509ABD88}"/>
    <cellStyle name="Comma [0] 2 3 2 6 3 3" xfId="32604" xr:uid="{13F7BC04-68E4-484E-99A6-9C318B2C16D1}"/>
    <cellStyle name="Comma [0] 2 3 2 6 4" xfId="32605" xr:uid="{F0991A6D-258B-4B57-A807-F3A07D66E89F}"/>
    <cellStyle name="Comma [0] 2 3 2 6 4 2" xfId="32606" xr:uid="{0A229C44-D1E7-4287-9AC0-567F24654303}"/>
    <cellStyle name="Comma [0] 2 3 2 6 5" xfId="32607" xr:uid="{0BB558E2-85C2-4A7A-A4FD-B91A75A42F45}"/>
    <cellStyle name="Comma [0] 2 3 2 7" xfId="32608" xr:uid="{B81F03F7-FBD7-4FCC-9467-A3FBC24E4716}"/>
    <cellStyle name="Comma [0] 2 3 2 7 2" xfId="32609" xr:uid="{42F7B732-7BF9-47A3-BFE6-61C7DDE76B8D}"/>
    <cellStyle name="Comma [0] 2 3 2 7 2 2" xfId="32610" xr:uid="{4A5FB8BF-8A74-4E1F-8600-6660740C270D}"/>
    <cellStyle name="Comma [0] 2 3 2 7 2 2 2" xfId="32611" xr:uid="{AF67A6FC-555C-49DC-AE8E-EE6F1E9FDDDF}"/>
    <cellStyle name="Comma [0] 2 3 2 7 2 3" xfId="32612" xr:uid="{B722FA93-AA18-414B-9466-66D24C51D959}"/>
    <cellStyle name="Comma [0] 2 3 2 7 3" xfId="32613" xr:uid="{C903B37A-F4E7-4953-A551-FF8E03270A5A}"/>
    <cellStyle name="Comma [0] 2 3 2 7 3 2" xfId="32614" xr:uid="{CAC56DF4-72FF-4F13-A022-36242804AED0}"/>
    <cellStyle name="Comma [0] 2 3 2 7 4" xfId="32615" xr:uid="{15A9787F-EE1A-4CD8-B117-AD529F3EE586}"/>
    <cellStyle name="Comma [0] 2 3 2 8" xfId="32616" xr:uid="{70FC5E25-5398-44B3-A908-9CD0E314E30E}"/>
    <cellStyle name="Comma [0] 2 3 2 8 2" xfId="32617" xr:uid="{75F86FCC-A97D-4047-82A4-9D7556371BD6}"/>
    <cellStyle name="Comma [0] 2 3 2 8 2 2" xfId="32618" xr:uid="{765ED8BB-130E-4ECA-AEFA-EA6A49C3E8F6}"/>
    <cellStyle name="Comma [0] 2 3 2 8 3" xfId="32619" xr:uid="{8B4D55DD-E6F4-4071-B3EE-F4C6E5F4CFC4}"/>
    <cellStyle name="Comma [0] 2 3 2 9" xfId="32620" xr:uid="{5AA1333E-99BE-4C2E-99E0-03E726C87407}"/>
    <cellStyle name="Comma [0] 2 3 2 9 2" xfId="32621" xr:uid="{AC65B826-78AB-47D9-A1D4-CB5720A03DEB}"/>
    <cellStyle name="Comma [0] 2 3 3" xfId="32622" xr:uid="{CCB52AF2-C527-4F86-9A63-BE89E702B2A8}"/>
    <cellStyle name="Comma [0] 2 3 3 10" xfId="32623" xr:uid="{9B8347BA-D69D-445F-8BCE-C6290D03E886}"/>
    <cellStyle name="Comma [0] 2 3 3 2" xfId="32624" xr:uid="{C2D2EC1F-954F-40B1-8406-2A1E476F80D5}"/>
    <cellStyle name="Comma [0] 2 3 3 2 2" xfId="32625" xr:uid="{949C4448-613C-4E29-B1B8-4AA69E907686}"/>
    <cellStyle name="Comma [0] 2 3 3 2 2 2" xfId="32626" xr:uid="{928638AA-3326-4C2A-A803-D25E3F18B9D2}"/>
    <cellStyle name="Comma [0] 2 3 3 2 2 2 2" xfId="32627" xr:uid="{FC84E12E-D46B-4B82-9A96-FBF2200DDE78}"/>
    <cellStyle name="Comma [0] 2 3 3 2 2 3" xfId="32628" xr:uid="{2CA9036B-3AEB-46D8-B90E-055981D1D86A}"/>
    <cellStyle name="Comma [0] 2 3 3 2 3" xfId="32629" xr:uid="{AF28E9D1-CB03-46EC-BBD4-63F7A16FEC5D}"/>
    <cellStyle name="Comma [0] 2 3 3 2 3 2" xfId="32630" xr:uid="{BD6527D9-FA9F-47D8-9431-EDBF30A29BC2}"/>
    <cellStyle name="Comma [0] 2 3 3 2 3 2 2" xfId="32631" xr:uid="{9BF5132C-97DB-4B69-98E4-B74517B5D579}"/>
    <cellStyle name="Comma [0] 2 3 3 2 3 3" xfId="32632" xr:uid="{9682775C-0F64-4577-93CE-BA89552654D8}"/>
    <cellStyle name="Comma [0] 2 3 3 2 4" xfId="32633" xr:uid="{13297BA5-698B-4352-A841-36A8CF668AD3}"/>
    <cellStyle name="Comma [0] 2 3 3 2 4 2" xfId="32634" xr:uid="{DFB6D20E-9C12-4A5C-B711-82336AB80DB7}"/>
    <cellStyle name="Comma [0] 2 3 3 2 5" xfId="32635" xr:uid="{7881B0F3-64A4-498B-991C-35A50A59BD70}"/>
    <cellStyle name="Comma [0] 2 3 3 3" xfId="32636" xr:uid="{39634CBB-BA91-42B5-8F03-F6BDD2CEFFC2}"/>
    <cellStyle name="Comma [0] 2 3 3 3 2" xfId="32637" xr:uid="{D101A2F7-22FA-45B8-9378-491D2D0E2715}"/>
    <cellStyle name="Comma [0] 2 3 3 3 2 2" xfId="32638" xr:uid="{B54BDFCA-721E-4BB3-920B-697D97BF5816}"/>
    <cellStyle name="Comma [0] 2 3 3 3 2 2 2" xfId="32639" xr:uid="{DF1FB570-564D-48C9-9AE8-058EBDF5FFEB}"/>
    <cellStyle name="Comma [0] 2 3 3 3 2 3" xfId="32640" xr:uid="{A354B899-A433-478F-87B6-A09B331D6269}"/>
    <cellStyle name="Comma [0] 2 3 3 3 3" xfId="32641" xr:uid="{55FD8057-A71C-49FC-B28D-6B835C4E832B}"/>
    <cellStyle name="Comma [0] 2 3 3 3 3 2" xfId="32642" xr:uid="{B7B2B4CA-D4F8-42B7-8886-DD405B0493A0}"/>
    <cellStyle name="Comma [0] 2 3 3 3 3 2 2" xfId="32643" xr:uid="{CD8352A1-AAA7-4669-8229-1688B9FA8135}"/>
    <cellStyle name="Comma [0] 2 3 3 3 3 3" xfId="32644" xr:uid="{283F8A52-6724-47B8-A236-9BC6E6FC4D47}"/>
    <cellStyle name="Comma [0] 2 3 3 3 4" xfId="32645" xr:uid="{74E802F7-C38F-4258-8BFA-EA24C90030A0}"/>
    <cellStyle name="Comma [0] 2 3 3 3 4 2" xfId="32646" xr:uid="{2B4104D5-90A5-4F32-9369-7DF9E94B4D2A}"/>
    <cellStyle name="Comma [0] 2 3 3 3 5" xfId="32647" xr:uid="{2E0158C1-58A8-450F-A8F8-F4D0EF5BFA29}"/>
    <cellStyle name="Comma [0] 2 3 3 4" xfId="32648" xr:uid="{828FFE32-F087-41CF-9010-BCB56CD5E526}"/>
    <cellStyle name="Comma [0] 2 3 3 4 2" xfId="32649" xr:uid="{1B4CB614-2205-43F4-AF1E-6C4C4015A3DC}"/>
    <cellStyle name="Comma [0] 3" xfId="33051" xr:uid="{60A48239-D037-4324-9611-B0A220ED23BF}"/>
    <cellStyle name="Comma [0] 4" xfId="33061" xr:uid="{EDB025AA-4F23-4278-A46B-8E065D05802A}"/>
    <cellStyle name="Comma_1995" xfId="33052" xr:uid="{1BF322CB-75F4-43C8-BCBB-1A33D9287DA0}"/>
    <cellStyle name="Comma0" xfId="32895" xr:uid="{8F0D3240-E946-4471-8714-DFAB948A03FC}"/>
    <cellStyle name="Curren - Style2" xfId="32896" xr:uid="{F8E5A2AB-67B3-4BDC-B2B6-EC8228C1827D}"/>
    <cellStyle name="Currency" xfId="161" xr:uid="{318CCB7A-15AC-47ED-B5EB-54DE51BE6644}"/>
    <cellStyle name="Currency [0]" xfId="162" xr:uid="{585BD062-BFDF-48D5-BF9C-77DF31FB338E}"/>
    <cellStyle name="Currency [0] 2" xfId="33053" xr:uid="{2CA21319-5A7C-4DD9-97E0-35F52563C166}"/>
    <cellStyle name="Currency_1995" xfId="33054" xr:uid="{0F5DAE3C-1E3F-44F6-8D42-F6F652E64BFE}"/>
    <cellStyle name="Currency0" xfId="32897" xr:uid="{12A7F8AA-0096-4A3F-A6E4-B2F2634A9DDA}"/>
    <cellStyle name="Date" xfId="32898" xr:uid="{274B4802-99D3-46BC-8BE5-409B2BF8C412}"/>
    <cellStyle name="Desprotege" xfId="32899" xr:uid="{2BDB7D2C-9D34-418D-B390-A1C0F714A6DC}"/>
    <cellStyle name="Encabezado 4 2" xfId="53" xr:uid="{FCC934CC-8871-4E98-B8BD-477CA9D93A13}"/>
    <cellStyle name="Encabezado 4 2 2" xfId="32711" xr:uid="{44329068-BA7F-4A13-BE6E-9DB9671172C4}"/>
    <cellStyle name="Encabezado 4 2 3" xfId="32710" xr:uid="{5FD673FF-AB51-4FA1-96AF-A0719232459E}"/>
    <cellStyle name="Énfasis1 2" xfId="54" xr:uid="{33C6F692-BE0A-4D1A-90FD-911096E4D1F4}"/>
    <cellStyle name="Énfasis1 2 2" xfId="32713" xr:uid="{8C2EF289-274E-47FC-860C-A1BD1C6FE744}"/>
    <cellStyle name="Énfasis1 2 3" xfId="32712" xr:uid="{8F235D40-AD81-4ACC-932A-EDB885752E78}"/>
    <cellStyle name="Énfasis2 2" xfId="55" xr:uid="{764A1732-C7F2-4262-A207-72C46919B1D9}"/>
    <cellStyle name="Énfasis2 2 2" xfId="32715" xr:uid="{75E7C00C-A7E4-4DDB-93B2-20D1A30FA735}"/>
    <cellStyle name="Énfasis2 2 3" xfId="32714" xr:uid="{02007BF9-8225-4DCA-8168-B6061136AC8E}"/>
    <cellStyle name="Énfasis3 2" xfId="56" xr:uid="{350CD3FC-6C5D-41D6-A683-27C3C70FDC15}"/>
    <cellStyle name="Énfasis3 2 2" xfId="32717" xr:uid="{DFE73CAA-4EE4-4FB8-8750-6E6217C960EA}"/>
    <cellStyle name="Énfasis3 2 3" xfId="32716" xr:uid="{AA8FAA3A-AC49-4B49-9481-C71CE2112882}"/>
    <cellStyle name="Énfasis4 2" xfId="57" xr:uid="{D11B447B-4C9A-4B35-B139-DD859B04CAC2}"/>
    <cellStyle name="Énfasis4 2 2" xfId="32719" xr:uid="{3995747D-BCCA-4970-ACE9-6090E8E95418}"/>
    <cellStyle name="Énfasis4 2 3" xfId="32718" xr:uid="{1383AF49-8CE1-46A6-9825-A42E3CD5CADC}"/>
    <cellStyle name="Énfasis5 2" xfId="58" xr:uid="{A49C48E7-81E8-4AB8-BFFB-28FE7B6286C5}"/>
    <cellStyle name="Énfasis5 2 2" xfId="32721" xr:uid="{5F6BD96B-ED4D-46DD-8140-D7F5F71989A5}"/>
    <cellStyle name="Énfasis5 2 3" xfId="32720" xr:uid="{1BA9B858-3C33-4162-91B9-4BEEEC28197C}"/>
    <cellStyle name="Énfasis6 2" xfId="59" xr:uid="{5DFF4F95-FAD0-4C41-B39B-2223E312237A}"/>
    <cellStyle name="Énfasis6 2 2" xfId="32723" xr:uid="{C7E7F1B0-8186-4778-A85A-10B5118494DC}"/>
    <cellStyle name="Énfasis6 2 3" xfId="32722" xr:uid="{BACAB4C6-D4A6-4EFE-A918-C0D3F4949A41}"/>
    <cellStyle name="EnMiles" xfId="32900" xr:uid="{7CD37A8C-DDD8-438B-8A9D-FDBF6C0996CF}"/>
    <cellStyle name="EnMillones" xfId="32901" xr:uid="{DD3CDACF-BA68-4A50-AE44-7960A8757A9B}"/>
    <cellStyle name="EnMillones 2" xfId="32902" xr:uid="{CF130580-2382-4071-9AD8-18E01FC247C5}"/>
    <cellStyle name="Entrada 2" xfId="60" xr:uid="{D16983F8-2925-4D17-9C1C-C9021373AA69}"/>
    <cellStyle name="Entrada 2 2" xfId="32725" xr:uid="{8D025DB2-C04E-4530-B46C-A58FB4C22FAC}"/>
    <cellStyle name="Entrada 2 3" xfId="32724" xr:uid="{B5463346-E5D7-417A-BDC7-7806FE8FA6B9}"/>
    <cellStyle name="Estilo 1" xfId="32726" xr:uid="{39049826-3662-4A2B-84EE-33DA0F307788}"/>
    <cellStyle name="Estilo 1 2" xfId="32727" xr:uid="{8901B856-0D5D-459C-A7CE-2E7B8EAEF943}"/>
    <cellStyle name="Estilo 1 2 2" xfId="32904" xr:uid="{02ECAAC2-13FB-4650-A4B5-9AFF21C7CFD4}"/>
    <cellStyle name="Estilo 1 3" xfId="32728" xr:uid="{1DE506FF-2187-45AF-9A31-0151694953BE}"/>
    <cellStyle name="Estilo 1 3 2" xfId="32905" xr:uid="{F67753FE-A3EE-4D26-A445-87AA1CFB3B85}"/>
    <cellStyle name="Estilo 1 4" xfId="32729" xr:uid="{347AA434-7B4D-4AA5-9AAF-2DDAA5AC9611}"/>
    <cellStyle name="Estilo 1 4 2" xfId="32906" xr:uid="{719A5A1A-7CA3-4713-B7BF-2288DA292D1F}"/>
    <cellStyle name="Estilo 1 5" xfId="32730" xr:uid="{03E068E9-452D-4440-8931-C934877E8448}"/>
    <cellStyle name="Estilo 1 6" xfId="32903" xr:uid="{51C10869-3BE1-49B8-A676-6FBD2B7E107A}"/>
    <cellStyle name="Estilo 10" xfId="32907" xr:uid="{C210A4E8-6360-4687-BC67-88C244DDB6F5}"/>
    <cellStyle name="Estilo 11" xfId="32908" xr:uid="{63308B38-8D33-418C-B537-814030DBC070}"/>
    <cellStyle name="Estilo 12" xfId="32909" xr:uid="{DB38515C-F917-4582-9414-AB69F0925A92}"/>
    <cellStyle name="Estilo 13" xfId="32910" xr:uid="{E238D599-D04F-4DAC-86FE-49E762F3922C}"/>
    <cellStyle name="Estilo 2" xfId="32911" xr:uid="{E8344A42-24DC-4722-A6E7-4A0F96621AE7}"/>
    <cellStyle name="Estilo 2 2" xfId="32912" xr:uid="{36AD283B-8BB0-4DCA-9E43-5EC4FF0BBCFA}"/>
    <cellStyle name="Estilo 3" xfId="32913" xr:uid="{955C34A2-044E-4750-9E40-7B6E449C229D}"/>
    <cellStyle name="Estilo 4" xfId="32914" xr:uid="{43832D5B-3F4E-44D4-8E32-3EE0D74F7A69}"/>
    <cellStyle name="Estilo 5" xfId="32915" xr:uid="{42B46789-6696-438B-815C-FB82839AD4CA}"/>
    <cellStyle name="Estilo 6" xfId="32916" xr:uid="{87A86EC6-3879-479E-8990-EC0847508037}"/>
    <cellStyle name="Estilo 7" xfId="32917" xr:uid="{3A92F3B8-E4E4-482A-B15D-3A07F309AB1A}"/>
    <cellStyle name="Estilo 8" xfId="32918" xr:uid="{A926FC4B-5847-4D03-8D30-D65301DA127D}"/>
    <cellStyle name="Estilo 9" xfId="32919" xr:uid="{DCBF45D7-A28B-4BA6-923A-A5C5A191ED3D}"/>
    <cellStyle name="Euro" xfId="61" xr:uid="{28096722-7FF8-49F2-A5CA-B2CB80A2505C}"/>
    <cellStyle name="Euro 2" xfId="32732" xr:uid="{29BD0086-AA28-4F8F-88D1-4A75130A64A8}"/>
    <cellStyle name="Euro 2 2" xfId="32733" xr:uid="{C27ECAD2-B73D-4FC7-B8AC-E32A34857B89}"/>
    <cellStyle name="Euro 2 3" xfId="32921" xr:uid="{3BEAA23B-540F-451D-9C82-F5CBC596A107}"/>
    <cellStyle name="Euro 3" xfId="32734" xr:uid="{1883A7BC-F7A1-4F26-A04E-FC54ABB6BFD0}"/>
    <cellStyle name="Euro 3 2" xfId="32735" xr:uid="{8B7B53BD-F901-4473-AC00-32AAB4546E6A}"/>
    <cellStyle name="Euro 3 3" xfId="32922" xr:uid="{7388721D-7734-4DB5-ADC8-667EAE38C191}"/>
    <cellStyle name="Euro 4" xfId="32736" xr:uid="{68425216-2937-44CE-B4B8-070C9C82A415}"/>
    <cellStyle name="Euro 4 2" xfId="32923" xr:uid="{3B84AD34-9A5A-415A-9C66-D9EA9682FEFF}"/>
    <cellStyle name="Euro 5" xfId="32737" xr:uid="{CB03BF89-F71E-41D4-82CC-BCF1AA5BD1D5}"/>
    <cellStyle name="Euro 5 2" xfId="32924" xr:uid="{1AB91A90-392F-47B5-B174-E7DA031303CE}"/>
    <cellStyle name="Euro 6" xfId="32738" xr:uid="{C0590479-3798-486E-BD6C-86C0A1968C05}"/>
    <cellStyle name="Euro 7" xfId="32731" xr:uid="{4715E3F0-C5C6-480A-8465-B0A9DCAF684C}"/>
    <cellStyle name="Euro 8" xfId="32920" xr:uid="{C940CD90-7B25-4D61-9FA8-027C285AC02E}"/>
    <cellStyle name="Explanatory Text" xfId="32925" xr:uid="{70D8DC14-BEAD-425A-86D9-09E1494F594B}"/>
    <cellStyle name="Fecha" xfId="32926" xr:uid="{20297DAF-B87D-423D-A5AF-6EB97B24CCEB}"/>
    <cellStyle name="Fixed" xfId="32927" xr:uid="{7C216C77-FBA5-4216-873D-A6FEDA106682}"/>
    <cellStyle name="Followed Hyperlink" xfId="33055" xr:uid="{036D1156-EB92-49FE-9F55-E6BC48D4675E}"/>
    <cellStyle name="Followed Hyperlink 2" xfId="32928" xr:uid="{74884FFD-FBED-4E20-8604-38479F3FD111}"/>
    <cellStyle name="Followed Hyperlink 3" xfId="32929" xr:uid="{04144631-24DE-4FC8-97FA-1284D4829528}"/>
    <cellStyle name="FRxAmtStyle" xfId="32930" xr:uid="{7BD7EE3F-06DC-4A02-8D3B-4D6A21335BCC}"/>
    <cellStyle name="FRxAmtStyle 2" xfId="32931" xr:uid="{6F3CA60F-B823-4405-8663-4522A11B97C3}"/>
    <cellStyle name="FRxAmtStyle_BTS with DE 2009" xfId="32932" xr:uid="{4EC458DB-368F-4473-9A45-05DBF98F0E69}"/>
    <cellStyle name="FRxCurrStyle" xfId="32933" xr:uid="{6A97638B-8E3B-405E-BF26-733ED2CDEBA9}"/>
    <cellStyle name="FRxCurrStyle 2" xfId="32934" xr:uid="{69FD3452-7525-4DD5-BD2E-5ED07CB94869}"/>
    <cellStyle name="FRxCurrStyle_BTS with DE 2009" xfId="32935" xr:uid="{359944D9-6866-434F-92FB-534EB464BF8C}"/>
    <cellStyle name="FRxPcntStyle" xfId="32936" xr:uid="{290D9093-4489-42C5-9C0F-AC66664DF70A}"/>
    <cellStyle name="FRxPcntStyle 2" xfId="32937" xr:uid="{01C51AD1-C850-4379-81D7-AA6EFCC2075D}"/>
    <cellStyle name="globaldir" xfId="32938" xr:uid="{D74AE043-8ECA-46C4-928E-AE1C46C97696}"/>
    <cellStyle name="Good" xfId="33056" xr:uid="{460A8B06-C7F6-4E8C-BB9B-A85BEC722996}"/>
    <cellStyle name="Heading 1" xfId="32939" xr:uid="{040C4B72-A610-4981-8532-65EFC8B2F865}"/>
    <cellStyle name="Heading 1 2" xfId="32940" xr:uid="{97BD9A16-B895-4DFD-8B86-4408CEA2044D}"/>
    <cellStyle name="Heading 2" xfId="32941" xr:uid="{01CD3D06-BE3C-43D7-92C5-F97ABC90B800}"/>
    <cellStyle name="Heading 2 2" xfId="32942" xr:uid="{F082CAA4-AAFD-46A6-B6BD-AB553A7BD337}"/>
    <cellStyle name="Heading 3" xfId="32943" xr:uid="{DC6D7142-B0E7-4E31-8C5C-7A4E19FE3FCA}"/>
    <cellStyle name="Heading 4" xfId="33057" xr:uid="{79A68252-7354-49D6-9B68-8F275322B2C5}"/>
    <cellStyle name="HEADING1" xfId="32944" xr:uid="{F55C6EAA-1963-4C0E-9B7E-04E994DB8DB3}"/>
    <cellStyle name="HEADING2" xfId="32945" xr:uid="{FA749C6C-2ECB-467A-ADE1-2A6D1DE1665E}"/>
    <cellStyle name="Hipervínculo 2" xfId="62" xr:uid="{8AA08C1D-FBD3-45B8-838E-DE02AA647A66}"/>
    <cellStyle name="Hyperlink" xfId="33058" xr:uid="{CB999282-E83A-467A-B5A6-3F313561F8A1}"/>
    <cellStyle name="Incorrecte" xfId="63" xr:uid="{F4729EAE-290A-4966-BBD5-50F3DFA7B81A}"/>
    <cellStyle name="Incorrecto 2" xfId="64" xr:uid="{0F58D417-A694-4914-B176-4F1BCFA65517}"/>
    <cellStyle name="Incorrecto 2 2" xfId="32740" xr:uid="{83959439-CAB3-489D-A302-4FF8703F90A7}"/>
    <cellStyle name="Incorrecto 2 3" xfId="32739" xr:uid="{DF573091-1BE4-4236-B6E3-2C968FD0F3D0}"/>
    <cellStyle name="Input" xfId="33059" xr:uid="{BB188E77-7F6E-4FD7-8AD4-532ADC68CE73}"/>
    <cellStyle name="Linked Cell" xfId="33060" xr:uid="{195B83FF-8540-459E-B5D8-50D3583B9989}"/>
    <cellStyle name="MF SEM" xfId="32946" xr:uid="{E24F4491-DB34-4304-BC3C-95A2E28D679E}"/>
    <cellStyle name="Millares 2" xfId="65" xr:uid="{E1E4248D-AE33-4C86-8002-3A8FD2D6B61C}"/>
    <cellStyle name="Millares 2 2" xfId="32743" xr:uid="{8FFC61EB-F2DE-4981-B45F-83E8BD0893B0}"/>
    <cellStyle name="Millares 2 2 2" xfId="32948" xr:uid="{4373A692-1B94-4769-B1D9-CFC57B5955FC}"/>
    <cellStyle name="Millares 2 3" xfId="32742" xr:uid="{A1418A49-CD8A-4587-B1B9-705162C59716}"/>
    <cellStyle name="Millares 2 4" xfId="32947" xr:uid="{D117F4C9-5C8E-4130-BE0C-085D1B344BCD}"/>
    <cellStyle name="Millares 3" xfId="66" xr:uid="{95F4F228-495D-4DA2-8B05-D6D07748BAAE}"/>
    <cellStyle name="Millares 3 2" xfId="32744" xr:uid="{839F4CB8-015A-4695-9040-DE26727F916D}"/>
    <cellStyle name="Millares 3 3" xfId="32949" xr:uid="{512F9EFC-5DEB-46F2-8591-75AC5CD70630}"/>
    <cellStyle name="Millares 4" xfId="32741" xr:uid="{3E8DFB79-1EE8-4755-AD71-58866970DAB0}"/>
    <cellStyle name="Millares 5" xfId="32859" xr:uid="{C407789A-58B7-4833-B8BF-3D37578F8AF2}"/>
    <cellStyle name="Millares 52" xfId="32950" xr:uid="{BCC78EF0-E3FC-4CAE-A36D-8C33BEF47671}"/>
    <cellStyle name="Millones" xfId="32951" xr:uid="{0B28EF86-896C-452A-9D47-5B87871F5CA1}"/>
    <cellStyle name="Moeda [0]_1805" xfId="32952" xr:uid="{F6DAED8C-F882-475C-A141-202878668BBB}"/>
    <cellStyle name="Moeda_1805" xfId="32953" xr:uid="{DDEE8543-0EFF-4342-9C8A-A5542655BD27}"/>
    <cellStyle name="monaco" xfId="32954" xr:uid="{5E9139FD-5D51-4737-ACF3-2130DEF4AED7}"/>
    <cellStyle name="Neutral 2" xfId="67" xr:uid="{9605CB75-120E-45DC-9365-5CD7E6DADED7}"/>
    <cellStyle name="Neutral 2 2" xfId="32746" xr:uid="{F62D826B-8090-4525-89A9-6BCE09849465}"/>
    <cellStyle name="Neutral 2 3" xfId="32745" xr:uid="{62DBA476-57AC-48FE-B6C5-951C36930752}"/>
    <cellStyle name="no dec" xfId="32955" xr:uid="{D3E107AE-6610-44D9-BD5C-7F3E9EAF7A48}"/>
    <cellStyle name="No-definido" xfId="68" xr:uid="{35901226-C168-43D0-A573-DE601639BAAF}"/>
    <cellStyle name="Normal" xfId="0" builtinId="0"/>
    <cellStyle name="Normal - Style1" xfId="32957" xr:uid="{6D4D8F5A-56A0-4B1B-89A6-EFF916074DB2}"/>
    <cellStyle name="Normal 10" xfId="69" xr:uid="{D1E87A30-21B6-4BB6-87FF-36071F1BAB69}"/>
    <cellStyle name="Normal 10 2" xfId="32748" xr:uid="{1F25C934-846B-4B8C-BF8A-17CAFE8799A3}"/>
    <cellStyle name="Normal 10 3" xfId="32958" xr:uid="{3DEB27D8-40B6-4D6E-9F3B-9EE549360CC9}"/>
    <cellStyle name="Normal 11" xfId="70" xr:uid="{6150BDEC-0247-49D2-A185-379E5D4DF417}"/>
    <cellStyle name="Normal 11 2" xfId="32749" xr:uid="{1DA112B8-7947-495B-AB4C-DE7DF5BCD416}"/>
    <cellStyle name="Normal 11 3" xfId="32959" xr:uid="{568601C0-B11C-4905-A3D5-FF982E47F607}"/>
    <cellStyle name="Normal 12" xfId="71" xr:uid="{B3B82848-1BC5-44CC-A829-64DE6C3DD571}"/>
    <cellStyle name="Normal 12 2" xfId="32751" xr:uid="{4BA971A8-79D6-4EE9-B037-BA5E55B8DE21}"/>
    <cellStyle name="Normal 12 3" xfId="32750" xr:uid="{C13E51B9-24B2-4AF9-8E89-FF9BD8E15AE1}"/>
    <cellStyle name="Normal 13" xfId="72" xr:uid="{84092903-9E9F-4DEC-87C2-16272BDB1F08}"/>
    <cellStyle name="Normal 13 2" xfId="32753" xr:uid="{AC2C5238-7D99-41EA-87E7-08593063FB44}"/>
    <cellStyle name="Normal 13 3" xfId="32752" xr:uid="{96216708-EF7D-4050-8AE4-FBF972B2D8D1}"/>
    <cellStyle name="Normal 14" xfId="73" xr:uid="{12468F1C-C727-4954-8112-50158093FB9D}"/>
    <cellStyle name="Normal 14 2" xfId="32754" xr:uid="{2C535415-767D-462B-95CC-FA9B8F546ACB}"/>
    <cellStyle name="Normal 15" xfId="74" xr:uid="{17FA4D45-6E66-4521-98BC-4E584CC247E5}"/>
    <cellStyle name="Normal 15 2" xfId="32962" xr:uid="{1E5D2EF6-80DC-4558-B97A-ABF86DE851ED}"/>
    <cellStyle name="Normal 16" xfId="75" xr:uid="{EA558937-13A7-444B-BCD3-6645BF5D029D}"/>
    <cellStyle name="Normal 16 2" xfId="76" xr:uid="{C5EED6CA-B588-45BB-A4F5-C886000FBD26}"/>
    <cellStyle name="Normal 16 3" xfId="32963" xr:uid="{D7CDA011-3EE1-4021-BBE0-2EF18FB9B11B}"/>
    <cellStyle name="Normal 165" xfId="32964" xr:uid="{81C4A91B-6593-4F4C-AC12-82B245B17F3A}"/>
    <cellStyle name="Normal 17" xfId="77" xr:uid="{68D6B890-6D69-4FC9-87C3-338FCE06F259}"/>
    <cellStyle name="Normal 17 2" xfId="78" xr:uid="{1A7D57C0-3510-4A9A-9BE2-9ED14E2DE5F4}"/>
    <cellStyle name="Normal 17 3" xfId="32965" xr:uid="{9E001A95-B786-4CFD-8492-6E4B8BC629AA}"/>
    <cellStyle name="Normal 18" xfId="79" xr:uid="{41CFE521-4DC5-463B-9FF9-611D198E6FCA}"/>
    <cellStyle name="Normal 18 2" xfId="80" xr:uid="{1D28C6E2-B03D-452C-BD98-12372C84ED04}"/>
    <cellStyle name="Normal 18 2 2" xfId="155" xr:uid="{0A90E44B-32CF-4D6F-BCCE-39024897DEE3}"/>
    <cellStyle name="Normal 18 2 3" xfId="159" xr:uid="{6E47F03B-0D46-4958-905F-1F791B0DB66E}"/>
    <cellStyle name="Normal 18 2 4" xfId="32652" xr:uid="{CE00BD5A-07CF-48C0-9125-4427B26FCF34}"/>
    <cellStyle name="Normal 18 3" xfId="145" xr:uid="{717DB7E5-3D7B-4814-8BAF-B04B7344614C}"/>
    <cellStyle name="Normal 18 4" xfId="81" xr:uid="{A41CBC69-C344-4E36-AFDB-C34DB50251D8}"/>
    <cellStyle name="Normal 19" xfId="82" xr:uid="{3C56E7D3-E01A-4276-A33D-6111AB6C1766}"/>
    <cellStyle name="Normal 19 2" xfId="32966" xr:uid="{8D53DCE8-D843-44C6-AA12-ACE62F2BEDE5}"/>
    <cellStyle name="Normal 193" xfId="32860" xr:uid="{AFCE1E4D-0467-44B1-9B23-E75A58CA3F64}"/>
    <cellStyle name="Normal 2" xfId="83" xr:uid="{4AAD85B7-09F6-45ED-B8D4-E4AFFA46BF80}"/>
    <cellStyle name="Normal 2 2" xfId="84" xr:uid="{B3475503-4FC9-4E3E-9F8C-2319E58E418F}"/>
    <cellStyle name="Normal 2 2 13" xfId="32757" xr:uid="{237BA324-5DDB-4DB1-AC6E-D5A53CE0293F}"/>
    <cellStyle name="Normal 2 2 2" xfId="85" xr:uid="{94FB53B7-63B5-43B7-9485-2C00C363888B}"/>
    <cellStyle name="Normal 2 2 2 2" xfId="32759" xr:uid="{D3FCE948-C8BC-48D4-8326-FEFBA340534E}"/>
    <cellStyle name="Normal 2 2 2 3" xfId="32969" xr:uid="{D06EB27F-C478-430F-A937-2458E1E851FF}"/>
    <cellStyle name="Normal 2 2 3" xfId="86" xr:uid="{D9BE3573-BBC0-4467-8DF6-4446843933DA}"/>
    <cellStyle name="Normal 2 2 3 2" xfId="32760" xr:uid="{5CEE6429-3A95-4A3E-B20A-7D90A764E701}"/>
    <cellStyle name="Normal 2 2 4" xfId="32761" xr:uid="{956400EA-2951-4B1A-BE4C-0F383BB9E8B2}"/>
    <cellStyle name="Normal 2 2 5" xfId="32756" xr:uid="{7FAAA989-828F-45E6-BD9D-915A0245A187}"/>
    <cellStyle name="Normal 2 3" xfId="87" xr:uid="{5E1CFA0C-EA33-4E02-AD4C-BDD2246A2AC9}"/>
    <cellStyle name="Normal 2 3 2" xfId="32763" xr:uid="{144DD8F8-5B88-4EF0-93F1-72F60E6468D9}"/>
    <cellStyle name="Normal 2 3 3" xfId="32762" xr:uid="{686084A2-A0E3-4BFD-9D04-D3FB0C624AF7}"/>
    <cellStyle name="Normal 2 3 4" xfId="32861" xr:uid="{9933865E-B418-48D1-9156-BE59093490D9}"/>
    <cellStyle name="Normal 2 4" xfId="88" xr:uid="{E2FCB882-7DF7-42D5-8566-FC5A45C3FEBB}"/>
    <cellStyle name="Normal 2 4 2" xfId="32764" xr:uid="{F2B067D6-5C61-4E7E-90BD-9036572B14DA}"/>
    <cellStyle name="Normal 2 5" xfId="89" xr:uid="{4DB57DA8-7265-4534-A639-22BA16A79D8B}"/>
    <cellStyle name="Normal 2 6" xfId="32755" xr:uid="{8A36DEFE-EE1E-4223-A937-30C79AE919D0}"/>
    <cellStyle name="Normal 20" xfId="90" xr:uid="{A1706459-7F5E-4523-88AC-0B34C827523B}"/>
    <cellStyle name="Normal 20 2" xfId="32970" xr:uid="{301A16D3-6FB3-4418-B71D-318C0E20262C}"/>
    <cellStyle name="Normal 20 9" xfId="156" xr:uid="{624F2344-099C-4ED8-9677-36534FF8B9AF}"/>
    <cellStyle name="Normal 20 9 2" xfId="32651" xr:uid="{33D15DAA-C7A5-4332-8EB9-EA1B96908254}"/>
    <cellStyle name="Normal 21" xfId="160" xr:uid="{D1B5BF2A-FF60-4FAD-8E17-FE2F25195DE9}"/>
    <cellStyle name="Normal 21 2" xfId="32971" xr:uid="{4BE592AE-76ED-49EF-B575-78DEBA8D4B1C}"/>
    <cellStyle name="Normal 22" xfId="2" xr:uid="{313D51F0-1D2A-4088-840C-F66F8C12A695}"/>
    <cellStyle name="Normal 22 2" xfId="32972" xr:uid="{20D3F453-9A13-4AE8-9B2C-AD654388059C}"/>
    <cellStyle name="Normal 23" xfId="146" xr:uid="{35D88621-5DDB-48DB-9F2E-5776A0AFE653}"/>
    <cellStyle name="Normal 24" xfId="32973" xr:uid="{0D9CD1D9-EFC5-4BF4-B5D3-3A45F139B301}"/>
    <cellStyle name="Normal 25" xfId="32974" xr:uid="{BEF29EB7-31B8-481D-AA28-768D5B0ACE76}"/>
    <cellStyle name="Normal 26" xfId="91" xr:uid="{CAA9A2E9-6642-4880-AAA7-AF1EF34478E0}"/>
    <cellStyle name="Normal 26 2" xfId="32975" xr:uid="{E06A20CD-D5FC-4C84-B0A1-FDDBBBB85F6A}"/>
    <cellStyle name="Normal 27" xfId="32976" xr:uid="{80539322-36F1-43E5-B63A-9171BDCFA571}"/>
    <cellStyle name="Normal 28" xfId="32977" xr:uid="{968ABAA7-DE84-4CE4-88AF-33F2099064E3}"/>
    <cellStyle name="Normal 29" xfId="32862" xr:uid="{4EF0E309-EEEF-4A51-A3C3-D5767CF096A6}"/>
    <cellStyle name="Normal 3" xfId="92" xr:uid="{DDAAD83E-B190-4B8F-8E6C-9BEA395484C4}"/>
    <cellStyle name="Normal 3 10" xfId="32765" xr:uid="{894EC0F2-C099-45BC-9543-76B76418441B}"/>
    <cellStyle name="Normal 3 2" xfId="93" xr:uid="{64CDF706-388F-47D3-B0CF-C809A53C5250}"/>
    <cellStyle name="Normal 3 2 2" xfId="32767" xr:uid="{53627F80-C23D-400B-9963-719ED98DB2E9}"/>
    <cellStyle name="Normal 3 2 3" xfId="32768" xr:uid="{53E59FE8-D4DC-4623-B310-F74119060C59}"/>
    <cellStyle name="Normal 3 2 4" xfId="32766" xr:uid="{14CF50B3-166B-45FC-A10E-2153F26CCD00}"/>
    <cellStyle name="Normal 3 2 5" xfId="32979" xr:uid="{6C9BD1AF-6AC6-4E78-ADE5-4A5F248A0A8A}"/>
    <cellStyle name="Normal 3 3" xfId="94" xr:uid="{A3B357E6-E96C-472B-B504-BA021CF6A20D}"/>
    <cellStyle name="Normal 3 4" xfId="95" xr:uid="{E0048FDE-D857-41DC-835D-2298B66E8B3A}"/>
    <cellStyle name="Normal 3 5" xfId="96" xr:uid="{B6A3E4A2-1EA4-41AA-8511-4FEDCAD7F570}"/>
    <cellStyle name="Normal 3 6" xfId="97" xr:uid="{24A0EEEB-F6AB-4F5C-9F6F-D41F8FBAD560}"/>
    <cellStyle name="Normal 3 7" xfId="98" xr:uid="{A6412B27-1F7B-49E4-8479-39906C9B0C01}"/>
    <cellStyle name="Normal 3 8" xfId="99" xr:uid="{353F8605-A2BB-4ECF-A3D4-230986F9D8F2}"/>
    <cellStyle name="Normal 3 8 2" xfId="100" xr:uid="{406CC7A9-5703-48F2-9C33-0A5A64F3E38F}"/>
    <cellStyle name="Normal 3 9" xfId="101" xr:uid="{2011C3F8-EA86-4587-A374-B25E86FAD7BF}"/>
    <cellStyle name="Normal 30" xfId="32980" xr:uid="{6B68CC6A-319C-4A08-B26A-783D0224A3D4}"/>
    <cellStyle name="Normal 31" xfId="32981" xr:uid="{BD0F9128-8E92-4E2C-8549-36EA09E224EA}"/>
    <cellStyle name="Normal 32" xfId="32982" xr:uid="{F4BAAFB4-478C-48BC-8BDF-6FD853E38946}"/>
    <cellStyle name="Normal 33" xfId="32983" xr:uid="{139BC61D-7C43-4664-B3C5-8BE4F83A0315}"/>
    <cellStyle name="Normal 34" xfId="32984" xr:uid="{C4996ADE-C80C-4BAE-9D02-07448E2112D9}"/>
    <cellStyle name="Normal 35" xfId="32985" xr:uid="{672C7B0B-0DAB-465D-BDC6-93AB6444C676}"/>
    <cellStyle name="Normal 36" xfId="32986" xr:uid="{CEE6321F-0E72-4582-A77B-20F7C5625CD7}"/>
    <cellStyle name="Normal 37" xfId="32987" xr:uid="{045C0ED8-642F-49FA-8CA8-76BEBDBEA85C}"/>
    <cellStyle name="Normal 38" xfId="32988" xr:uid="{2C0C85E5-0084-493A-A8B2-6BB9106A84E2}"/>
    <cellStyle name="Normal 39" xfId="32989" xr:uid="{BCAF84FF-46FC-4993-8BF0-95BBA9A6FCB7}"/>
    <cellStyle name="Normal 4" xfId="102" xr:uid="{D34AA812-6826-4892-AA0F-EFB02C193D41}"/>
    <cellStyle name="Normal 4 2" xfId="103" xr:uid="{FE59784B-971E-4E77-A2CF-1C614C139478}"/>
    <cellStyle name="Normal 4 2 2" xfId="32770" xr:uid="{6556844D-591D-40E4-BD42-C90967B237F5}"/>
    <cellStyle name="Normal 4 3" xfId="32771" xr:uid="{2F14973F-A39B-4336-B531-52310D4FEB69}"/>
    <cellStyle name="Normal 4 4" xfId="32772" xr:uid="{E7A025C9-615E-4980-B8ED-8E79C8454240}"/>
    <cellStyle name="Normal 4 5" xfId="32773" xr:uid="{F640AC51-4A24-42C3-8DE8-31C7A23CDCA4}"/>
    <cellStyle name="Normal 4 5 2" xfId="32774" xr:uid="{5E1FFE62-CED7-44DD-9C4F-1780018D995D}"/>
    <cellStyle name="Normal 4 6" xfId="32769" xr:uid="{76822DC0-53FA-4593-BE54-A7A979C052D7}"/>
    <cellStyle name="Normal 4 7" xfId="32990" xr:uid="{AFBB87F6-247F-49BC-963C-398FD8B3BC4A}"/>
    <cellStyle name="Normal 5" xfId="104" xr:uid="{29D361AA-E8D4-4218-A954-6EA119BF61AD}"/>
    <cellStyle name="Normal 5 2" xfId="152" xr:uid="{BA437850-FFB4-4DB4-B329-B6EB041A277D}"/>
    <cellStyle name="Normal 5 2 2" xfId="32776" xr:uid="{44443D0E-ABD4-4F57-B930-A88B206FA489}"/>
    <cellStyle name="Normal 5 3" xfId="153" xr:uid="{074BB479-FB8D-478F-9ADF-DA596A143536}"/>
    <cellStyle name="Normal 5 3 2" xfId="32777" xr:uid="{9DDFE6AF-7413-4644-84D3-CE8AF047F03C}"/>
    <cellStyle name="Normal 5 4" xfId="32778" xr:uid="{A8B44D05-9387-42DC-893E-9722F8296A74}"/>
    <cellStyle name="Normal 5 5" xfId="32775" xr:uid="{B681EDA3-B842-49DA-9CAF-5860F8CC3A0F}"/>
    <cellStyle name="Normal 5 6" xfId="32991" xr:uid="{6ED6485B-E9FC-4A87-8653-32519AE036DD}"/>
    <cellStyle name="Normal 52" xfId="32992" xr:uid="{894DE1EA-6EA1-4CB4-BA69-35231AA78E2F}"/>
    <cellStyle name="Normal 52 2" xfId="32993" xr:uid="{AF06051C-96B6-4836-911F-2EE0A2B2C144}"/>
    <cellStyle name="Normal 6" xfId="105" xr:uid="{A09C1515-7252-4319-99FC-E00C116D0B15}"/>
    <cellStyle name="Normal 6 2" xfId="106" xr:uid="{C4881773-10C1-4E7C-97A7-D3BE2393BA15}"/>
    <cellStyle name="Normal 6 2 2" xfId="32780" xr:uid="{0AD64663-41CA-4B3F-BBCB-ABC2847CA713}"/>
    <cellStyle name="Normal 6 2 3" xfId="32995" xr:uid="{69040411-3DAD-4DD1-948E-64201A640724}"/>
    <cellStyle name="Normal 6 3" xfId="32781" xr:uid="{23812537-C70C-458C-891E-043DCBF5E58C}"/>
    <cellStyle name="Normal 6 4" xfId="32782" xr:uid="{84342FC7-0FDB-4CFF-BD8B-D90DC2C5753D}"/>
    <cellStyle name="Normal 6 5" xfId="32779" xr:uid="{4D4E0816-B368-46DE-8BC9-E66229039E80}"/>
    <cellStyle name="Normal 7" xfId="107" xr:uid="{9D2DBA77-7D3B-4BDE-BF4D-C7C5E24737A0}"/>
    <cellStyle name="Normal 7 10" xfId="147" xr:uid="{75BCDE53-52D2-4EAB-9ED0-93E6BAC7BF8C}"/>
    <cellStyle name="Normal 7 2" xfId="32783" xr:uid="{6D72F7F3-86AC-40B1-A2D9-94D3C0B5FD2F}"/>
    <cellStyle name="Normal 7 3" xfId="32996" xr:uid="{B25DF409-05C7-43D2-A5C4-88F68FA9BAA5}"/>
    <cellStyle name="Normal 8" xfId="108" xr:uid="{6F44B83F-76AD-427A-9CC7-1469EE814F9A}"/>
    <cellStyle name="Normal 8 2" xfId="32784" xr:uid="{9A338BB7-83CE-4D7F-AD68-A361EE4243E8}"/>
    <cellStyle name="Normal 8 3" xfId="32997" xr:uid="{B1F3A3D7-90A9-44A5-BEBC-31C701E5FC8D}"/>
    <cellStyle name="Normal 9" xfId="109" xr:uid="{17BB103E-0814-4E48-8597-879DA96E191F}"/>
    <cellStyle name="Normal 9 2" xfId="32785" xr:uid="{147FCA90-1715-4915-84C8-33D83BDD77A4}"/>
    <cellStyle name="Normal 9 3" xfId="110" xr:uid="{88D26FDF-56F6-4779-A4CA-7CED8C69C5C2}"/>
    <cellStyle name="Normal 9 4" xfId="32998" xr:uid="{1FA97F13-D6EF-40AD-9651-B38D18DA79CC}"/>
    <cellStyle name="Nota" xfId="111" xr:uid="{456AAD45-6744-44A8-AB99-3DA5CD5EFE8D}"/>
    <cellStyle name="Notas 2" xfId="112" xr:uid="{94B3F105-46E4-4D3A-A113-E43832B0035D}"/>
    <cellStyle name="Notas 2 2" xfId="32787" xr:uid="{4177610F-4894-40EC-B70C-A1D71D52B53E}"/>
    <cellStyle name="Notas 2 3" xfId="32788" xr:uid="{148B31B2-BF41-424A-831A-EBE367B2ADCB}"/>
    <cellStyle name="Notas 2 4" xfId="32786" xr:uid="{16F6B9B7-B180-4BD8-9C51-F6918044AA93}"/>
    <cellStyle name="Note" xfId="33063" xr:uid="{C29ECEFE-3DB6-49E9-9077-8E2264AF753E}"/>
    <cellStyle name="Note 2" xfId="33003" xr:uid="{DAFBF580-7E2B-4F2C-8E11-41F7565F1A2F}"/>
    <cellStyle name="Output" xfId="33004" xr:uid="{FAB55CD1-BAE7-408D-9034-C644DF8F69A9}"/>
    <cellStyle name="Output Amounts" xfId="32789" xr:uid="{C57BD6E4-97DB-4D8A-83CA-16C70C2B6B67}"/>
    <cellStyle name="Output Column Headings" xfId="32790" xr:uid="{23E54242-3458-4362-A9B9-77BBC87A194C}"/>
    <cellStyle name="Output Line Items" xfId="32791" xr:uid="{E5C3BBA5-ABC9-4257-A833-60A17F041DBC}"/>
    <cellStyle name="Output Report Heading" xfId="32792" xr:uid="{B612CF97-C121-49FF-AB20-C16D9185FF10}"/>
    <cellStyle name="Output Report Title" xfId="32793" xr:uid="{7E1EABCC-2E44-466C-B8F1-A3A22EDD58AC}"/>
    <cellStyle name="Percent" xfId="148" xr:uid="{F2BA58C4-5B3E-4684-B51D-A367F8D01DD6}"/>
    <cellStyle name="Percent 2" xfId="32650" xr:uid="{FE28AE4B-6BBC-4D89-9AAC-F54A6F7AA4B0}"/>
    <cellStyle name="Percent 3" xfId="158" xr:uid="{106F5AD4-F3C5-418A-B0CE-5C004CB9374D}"/>
    <cellStyle name="Percent 4" xfId="154" xr:uid="{A7973A0A-2A77-4F65-9B28-D70610037B16}"/>
    <cellStyle name="Percent 6" xfId="150" xr:uid="{0DD04E7F-B0B9-4FE1-AE9A-3C1629A533DE}"/>
    <cellStyle name="Percent_Acumulados_a" xfId="33065" xr:uid="{A6BDE5B2-16CB-4EE9-8F2E-D86095ED3885}"/>
    <cellStyle name="Porcentaje" xfId="1" builtinId="5"/>
    <cellStyle name="Porcentaje 10" xfId="33005" xr:uid="{4BCB24B5-79B2-4F48-853C-3A48AE501906}"/>
    <cellStyle name="Porcentaje 10 2" xfId="33006" xr:uid="{84947319-8D9D-4965-BB86-611DA5EC766D}"/>
    <cellStyle name="Porcentaje 16" xfId="32864" xr:uid="{773F8A4A-BF35-471A-AA17-6BC14E42E72E}"/>
    <cellStyle name="Porcentaje 2" xfId="157" xr:uid="{EFC63D43-DA38-4613-BE8C-77E5C6522869}"/>
    <cellStyle name="Porcentaje 2 2" xfId="32796" xr:uid="{03852D68-86F1-46A7-9BF9-1D988E563B40}"/>
    <cellStyle name="Porcentaje 2 3" xfId="32795" xr:uid="{82BE1055-4477-4C12-A32E-4B85E5C1F48F}"/>
    <cellStyle name="Porcentaje 2 3 2" xfId="33008" xr:uid="{17C5C19C-7800-4785-91D5-3E8FD1DEE846}"/>
    <cellStyle name="Porcentaje 3" xfId="165" xr:uid="{8BB15F36-4321-4995-9C6C-66402AE5827A}"/>
    <cellStyle name="Porcentaje 3 2" xfId="32797" xr:uid="{B3084916-0F3E-4DF4-9053-A926457E409F}"/>
    <cellStyle name="Porcentaje 4" xfId="32653" xr:uid="{1C8232DC-0EDB-4F7D-8EB0-F97FEBA7019D}"/>
    <cellStyle name="Porcentaje 4 2" xfId="32798" xr:uid="{E61680DB-41D6-4BC0-9BD7-280F5458C7DE}"/>
    <cellStyle name="Porcentaje 4 3" xfId="32865" xr:uid="{1294288D-7EC9-4FC0-87E4-1BE35385AE18}"/>
    <cellStyle name="Porcentaje 5" xfId="32799" xr:uid="{887EDFF2-F0A7-4439-9FC8-65ECD924CAC3}"/>
    <cellStyle name="Porcentaje 6" xfId="32794" xr:uid="{8F0525DE-8A6B-44EC-8743-848D10FF6701}"/>
    <cellStyle name="Porcentaje 6 2" xfId="33012" xr:uid="{AD9DEBCE-A380-49FC-B5B6-4A5BFE086797}"/>
    <cellStyle name="Porcentual" xfId="151" xr:uid="{D1CA880B-0AB5-46F8-AC36-B19F9E32A692}"/>
    <cellStyle name="Porcentual 10" xfId="113" xr:uid="{165A9132-FFAA-4449-AFDB-AE8C582F7FC9}"/>
    <cellStyle name="Porcentual 11" xfId="114" xr:uid="{EE005C29-8177-45F3-8E4B-72F305583A8A}"/>
    <cellStyle name="Porcentual 18" xfId="115" xr:uid="{79F564C4-2E25-4747-8636-AAFCD2507186}"/>
    <cellStyle name="Porcentual 2" xfId="116" xr:uid="{275CDEFB-6216-4CD6-990A-71E08CFB9025}"/>
    <cellStyle name="Porcentual 2 2" xfId="117" xr:uid="{6BB6FCE9-B16E-47AA-9F8C-C3A6E7F55B50}"/>
    <cellStyle name="Porcentual 3" xfId="118" xr:uid="{CBD945E5-ACBE-4401-98A0-40924293CEA7}"/>
    <cellStyle name="Porcentual 3 2" xfId="119" xr:uid="{A06CCBE8-B1EC-4CCE-8F2B-830B6707141E}"/>
    <cellStyle name="Porcentual 3 2 2" xfId="32801" xr:uid="{CBC656FD-081D-46F1-AF9F-59CDC0A3269D}"/>
    <cellStyle name="Porcentual 3 3" xfId="32800" xr:uid="{37F5FE78-0268-4102-93B8-6200EC800806}"/>
    <cellStyle name="Porcentual 30" xfId="120" xr:uid="{B1D458E6-3CBA-4F50-AC56-E10587BFDA01}"/>
    <cellStyle name="Porcentual 32" xfId="121" xr:uid="{ED0AB717-E22B-43F4-8594-33FD7598C010}"/>
    <cellStyle name="Porcentual 35" xfId="149" xr:uid="{13A35DC5-5AFE-4D04-ACA3-04D0F6D696C0}"/>
    <cellStyle name="Porcentual 4" xfId="122" xr:uid="{84F5CF76-DC64-4425-99F1-E38DA347D6DC}"/>
    <cellStyle name="Porcentual 4 2" xfId="32803" xr:uid="{67045541-5DF0-4797-8786-5F902382099E}"/>
    <cellStyle name="Porcentual 4 3" xfId="32802" xr:uid="{72BC12CC-B1DD-4FD8-8AE0-CBA0E09394DE}"/>
    <cellStyle name="Porcentual 5" xfId="123" xr:uid="{F8EFC441-5BFD-4C46-A2CC-84742713F599}"/>
    <cellStyle name="Porcentual 5 2" xfId="32805" xr:uid="{456484BB-7CFF-4418-BBD8-FB6FF7B0193D}"/>
    <cellStyle name="Porcentual 5 3" xfId="32804" xr:uid="{711A9855-6B00-49A6-86B5-D4B007BC753E}"/>
    <cellStyle name="Porcentual 6" xfId="124" xr:uid="{7FB05286-F089-4FE3-8EE8-1E20BA5B7C37}"/>
    <cellStyle name="Porcentual 7" xfId="125" xr:uid="{69C39A48-8322-4CEF-932B-1715F6E905E3}"/>
    <cellStyle name="Porcentual 8" xfId="126" xr:uid="{E52732CC-53EC-44D4-9F28-7932A7F95261}"/>
    <cellStyle name="Porcentual 9" xfId="127" xr:uid="{2A22A56C-8AEF-4E8B-A8AB-99E93BE81A7D}"/>
    <cellStyle name="Porcentual 9 2" xfId="128" xr:uid="{D980D191-CA07-4A71-B4DF-B39EDD63E8E0}"/>
    <cellStyle name="Resultat" xfId="129" xr:uid="{94B78E38-3252-4EDC-BD2B-7E3F74C38AC6}"/>
    <cellStyle name="Salida 2" xfId="130" xr:uid="{2FC57464-CD98-452D-9830-62CDBEB23201}"/>
    <cellStyle name="Salida 2 2" xfId="32807" xr:uid="{78AD6AC2-81DB-4B97-993F-F6FE75DDB8FF}"/>
    <cellStyle name="Salida 2 3" xfId="32806" xr:uid="{7B45168A-F348-4794-AA22-3A73883C4950}"/>
    <cellStyle name="Separador de milhares [0]_ADM" xfId="33013" xr:uid="{38434827-0B69-43DC-B62E-4D49E07A3343}"/>
    <cellStyle name="Separador de milhares_ADM" xfId="33014" xr:uid="{2FE11678-ADFA-4069-A273-3B704200FE0B}"/>
    <cellStyle name="Sincoma" xfId="33015" xr:uid="{51901605-2833-42F3-9CF6-7BE271BD05BD}"/>
    <cellStyle name="Standard_EUDA Templates v1 0" xfId="32808" xr:uid="{68AFD77C-101A-483B-9C1E-FE55E628CC19}"/>
    <cellStyle name="Style 1" xfId="33016" xr:uid="{02EC5F65-4BA1-460F-9D30-D8F07A654764}"/>
    <cellStyle name="Style 2" xfId="33017" xr:uid="{7F45AD73-CA4D-4FD8-BCEF-56EFD0EFDFE9}"/>
    <cellStyle name="STYLE1" xfId="33018" xr:uid="{BEAF570D-C4E1-4575-9BC7-65944C8E6A6C}"/>
    <cellStyle name="STYLE1 2" xfId="33019" xr:uid="{BB7F60B9-569E-4C74-94B1-671F118053C1}"/>
    <cellStyle name="STYLE1_BTS with DE 2009" xfId="33020" xr:uid="{7CF9BAEA-0516-4046-8150-26377E5A25E0}"/>
    <cellStyle name="STYLE2" xfId="33021" xr:uid="{6019818D-C665-4F57-8FB1-2E735B54DE66}"/>
    <cellStyle name="STYLE2 2" xfId="33022" xr:uid="{C3A69A11-C726-4F20-A43C-49749C84083B}"/>
    <cellStyle name="STYLE2_BTS with DE 2009" xfId="33023" xr:uid="{E5B3777C-15C8-4993-9896-3D28F877A97E}"/>
    <cellStyle name="STYLE3" xfId="33024" xr:uid="{798942DC-3D2C-40FA-A9B7-4CD4129680BB}"/>
    <cellStyle name="STYLE4" xfId="33025" xr:uid="{F424E805-533B-4CA5-A39B-ADADC9148FDF}"/>
    <cellStyle name="TC" xfId="33026" xr:uid="{2E43D9B1-F542-46D0-B581-4118C9B546F2}"/>
    <cellStyle name="Text d'advertiment" xfId="131" xr:uid="{6974393B-8C5E-4603-9DA6-1C6AB2857992}"/>
    <cellStyle name="Text explicatiu" xfId="132" xr:uid="{1B22EA66-29F3-44F0-880C-9577DEB4E463}"/>
    <cellStyle name="Texto de advertencia 2" xfId="133" xr:uid="{0F7C5B26-FE5D-420B-A763-F03F137DD174}"/>
    <cellStyle name="Texto de advertencia 2 2" xfId="32810" xr:uid="{F668D141-43EF-4E76-A129-FB0B04ACF8B2}"/>
    <cellStyle name="Texto de advertencia 2 3" xfId="32809" xr:uid="{86D0A64F-E58D-4D72-B135-96EB4902579B}"/>
    <cellStyle name="Texto explicativo 2" xfId="134" xr:uid="{058302E6-D5D4-47A3-A149-5027DC257677}"/>
    <cellStyle name="Texto explicativo 2 2" xfId="32812" xr:uid="{3867723F-D844-4C19-B0B6-F4A8BDC42634}"/>
    <cellStyle name="Texto explicativo 2 3" xfId="32811" xr:uid="{470B3513-87C4-4C76-860B-17E12D8DC685}"/>
    <cellStyle name="Title" xfId="33027" xr:uid="{5DC3E9A7-8CE1-446A-899B-747FC5943D05}"/>
    <cellStyle name="titles" xfId="33028" xr:uid="{9EFADEF1-6A8A-4B1E-8B5B-34150E756F13}"/>
    <cellStyle name="Títol" xfId="135" xr:uid="{CC9CE9F2-A098-4B30-B2E5-3E45D02AD6D9}"/>
    <cellStyle name="Títol 1" xfId="136" xr:uid="{33B9D405-8EA4-441A-8381-4EB0ABEA72C5}"/>
    <cellStyle name="Títol 2" xfId="137" xr:uid="{FF7F8138-F5B2-45A8-B653-FBE722348895}"/>
    <cellStyle name="Títol 3" xfId="138" xr:uid="{EA25935A-E123-46C1-A15F-810BBC65C20D}"/>
    <cellStyle name="Títol 4" xfId="139" xr:uid="{7537F113-94A0-4A33-BD9F-5DF003D53A92}"/>
    <cellStyle name="Titulo" xfId="33029" xr:uid="{83802041-893B-4E40-8733-048940C16284}"/>
    <cellStyle name="Título 1 2" xfId="140" xr:uid="{3A519D8A-E057-425D-8659-8DED40C7E05A}"/>
    <cellStyle name="Título 1 2 2" xfId="32814" xr:uid="{1184EA7F-7C5A-41E6-82E8-386881CA2E34}"/>
    <cellStyle name="Título 2 2" xfId="141" xr:uid="{F649890B-31D1-429F-AD70-B69A4AE11978}"/>
    <cellStyle name="Título 2 2 2" xfId="32816" xr:uid="{CB4F62B1-502E-4068-8DEC-9CDC0EEF6E74}"/>
    <cellStyle name="Título 2 2 3" xfId="32815" xr:uid="{110C6ED1-A88E-4BDB-8047-9E5ED42B6B08}"/>
    <cellStyle name="Título 3 2" xfId="142" xr:uid="{406579E0-DF8E-4EC2-BBFA-9AE1E8625680}"/>
    <cellStyle name="Título 3 2 2" xfId="32818" xr:uid="{59A34C0B-A46B-46AC-8928-A83A33495CEE}"/>
    <cellStyle name="Título 3 2 3" xfId="32817" xr:uid="{7F276E40-3A17-4D30-8AAA-311D54B10C46}"/>
    <cellStyle name="Título 4" xfId="143" xr:uid="{8F001953-37A0-40C7-AEEA-CBBF60A9B30D}"/>
    <cellStyle name="Título 4 2" xfId="32819" xr:uid="{6B582DBA-8AC5-4E0B-B666-11164314E99D}"/>
    <cellStyle name="Título 5" xfId="32813" xr:uid="{74C775CB-0037-445C-8A11-E80BCF67F990}"/>
    <cellStyle name="Titulo_Calculadora N Anual ABRIL" xfId="33030" xr:uid="{FB06C65E-EF9B-412D-B501-C7546C3F3CDD}"/>
    <cellStyle name="Total 2" xfId="144" xr:uid="{A9A71FDD-14EC-494C-B37E-447E628FF689}"/>
    <cellStyle name="Total 2 2" xfId="32821" xr:uid="{54FD5603-4A8B-42CF-A8B0-D2C62F7D7696}"/>
    <cellStyle name="Total 2 3" xfId="32820" xr:uid="{3B857218-BA9A-486C-8BEC-F9C959F2CABB}"/>
    <cellStyle name="Total 2 4" xfId="33031" xr:uid="{04E5FC6E-40E8-4BB3-871A-CDD30B04DB43}"/>
    <cellStyle name="UDI" xfId="33032" xr:uid="{F9D3C356-15D5-4749-9255-F890E283E4CC}"/>
    <cellStyle name="Warning Text" xfId="33081" xr:uid="{1AF88E2D-4485-4AD8-8333-18FE4BD16CBC}"/>
  </cellStyles>
  <dxfs count="57">
    <dxf>
      <font>
        <color rgb="FFFF0000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ill>
        <patternFill patternType="solid">
          <fgColor theme="7" tint="0.59999389629810485"/>
          <bgColor theme="7" tint="0.59999389629810485"/>
        </patternFill>
      </fill>
    </dxf>
    <dxf>
      <fill>
        <patternFill patternType="solid">
          <fgColor theme="7" tint="0.59999389629810485"/>
          <bgColor theme="7" tint="0.59999389629810485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medium">
          <color theme="7"/>
        </top>
      </border>
    </dxf>
    <dxf>
      <font>
        <b/>
        <color theme="1"/>
      </font>
    </dxf>
    <dxf>
      <font>
        <color theme="1"/>
      </font>
      <fill>
        <patternFill patternType="solid">
          <fgColor theme="7" tint="0.79998168889431442"/>
          <bgColor theme="7" tint="0.79998168889431442"/>
        </patternFill>
      </fill>
      <border>
        <left style="thin">
          <color theme="7" tint="0.39997558519241921"/>
        </left>
        <right style="thin">
          <color theme="7" tint="0.39997558519241921"/>
        </right>
        <top style="thin">
          <color theme="7" tint="0.39997558519241921"/>
        </top>
        <bottom style="thin">
          <color theme="7" tint="0.39997558519241921"/>
        </bottom>
        <vertical style="thin">
          <color theme="7" tint="0.39997558519241921"/>
        </vertical>
        <horizontal style="thin">
          <color theme="7" tint="0.39997558519241921"/>
        </horizontal>
      </border>
    </dxf>
    <dxf>
      <fill>
        <patternFill patternType="solid">
          <fgColor theme="7" tint="0.79998168889431442"/>
          <bgColor theme="7" tint="0.79998168889431442"/>
        </patternFill>
      </fill>
    </dxf>
    <dxf>
      <fill>
        <patternFill patternType="solid">
          <fgColor theme="7" tint="0.79998168889431442"/>
          <bgColor theme="7" tint="0.79998168889431442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7"/>
        </top>
      </border>
    </dxf>
    <dxf>
      <font>
        <b/>
        <color theme="1"/>
      </font>
      <border>
        <bottom style="medium">
          <color theme="7"/>
        </bottom>
      </border>
    </dxf>
    <dxf>
      <font>
        <color theme="1"/>
      </font>
      <border>
        <left style="thin">
          <color theme="7"/>
        </left>
        <right style="thin">
          <color theme="7"/>
        </right>
        <top style="thin">
          <color theme="7"/>
        </top>
        <bottom style="thin">
          <color theme="7"/>
        </bottom>
        <vertical style="thin">
          <color theme="7"/>
        </vertical>
        <horizontal style="thin">
          <color theme="7"/>
        </horizontal>
      </border>
    </dxf>
    <dxf>
      <border>
        <left style="thin">
          <color theme="7"/>
        </left>
      </border>
    </dxf>
    <dxf>
      <border>
        <left style="thin">
          <color theme="7"/>
        </left>
      </border>
    </dxf>
    <dxf>
      <border>
        <top style="thin">
          <color theme="7"/>
        </top>
      </border>
    </dxf>
    <dxf>
      <border>
        <top style="thin">
          <color theme="7"/>
        </top>
      </border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7"/>
        </top>
      </border>
    </dxf>
    <dxf>
      <font>
        <b/>
        <color theme="0"/>
      </font>
      <fill>
        <patternFill patternType="solid">
          <fgColor theme="7"/>
          <bgColor theme="7"/>
        </patternFill>
      </fill>
    </dxf>
    <dxf>
      <font>
        <color theme="1"/>
      </font>
      <border>
        <left style="thin">
          <color theme="7"/>
        </left>
        <right style="thin">
          <color theme="7"/>
        </right>
        <top style="thin">
          <color theme="7"/>
        </top>
        <bottom style="thin">
          <color theme="7"/>
        </bottom>
      </border>
    </dxf>
    <dxf>
      <fill>
        <patternFill patternType="solid">
          <fgColor theme="5" tint="0.79998168889431442"/>
          <bgColor theme="5" tint="0.79998168889431442"/>
        </patternFill>
      </fill>
    </dxf>
    <dxf>
      <fill>
        <patternFill patternType="solid">
          <fgColor theme="5" tint="0.79998168889431442"/>
          <bgColor theme="5" tint="0.79998168889431442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5"/>
        </top>
      </border>
    </dxf>
    <dxf>
      <font>
        <b/>
        <color theme="0"/>
      </font>
      <fill>
        <patternFill patternType="solid">
          <fgColor theme="5"/>
          <bgColor theme="5"/>
        </patternFill>
      </fill>
    </dxf>
    <dxf>
      <font>
        <color theme="1"/>
      </font>
      <border>
        <left style="thin">
          <color theme="5" tint="0.39997558519241921"/>
        </left>
        <right style="thin">
          <color theme="5" tint="0.39997558519241921"/>
        </right>
        <top style="thin">
          <color theme="5" tint="0.39997558519241921"/>
        </top>
        <bottom style="thin">
          <color theme="5" tint="0.39997558519241921"/>
        </bottom>
        <horizontal style="thin">
          <color theme="5" tint="0.39997558519241921"/>
        </horizontal>
      </border>
    </dxf>
    <dxf>
      <fill>
        <patternFill patternType="solid">
          <fgColor theme="5" tint="0.59999389629810485"/>
          <bgColor theme="5" tint="0.59999389629810485"/>
        </patternFill>
      </fill>
    </dxf>
    <dxf>
      <fill>
        <patternFill patternType="solid">
          <fgColor theme="5" tint="0.59999389629810485"/>
          <bgColor theme="5" tint="0.59999389629810485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medium">
          <color theme="5"/>
        </top>
      </border>
    </dxf>
    <dxf>
      <font>
        <b/>
        <color theme="1"/>
      </font>
    </dxf>
    <dxf>
      <font>
        <color theme="1"/>
      </font>
      <fill>
        <patternFill patternType="solid">
          <fgColor theme="5" tint="0.79998168889431442"/>
          <bgColor theme="5" tint="0.79998168889431442"/>
        </patternFill>
      </fill>
      <border>
        <left style="thin">
          <color theme="5" tint="0.39997558519241921"/>
        </left>
        <right style="thin">
          <color theme="5" tint="0.39997558519241921"/>
        </right>
        <top style="thin">
          <color theme="5" tint="0.39997558519241921"/>
        </top>
        <bottom style="thin">
          <color theme="5" tint="0.39997558519241921"/>
        </bottom>
        <vertical style="thin">
          <color theme="5" tint="0.39997558519241921"/>
        </vertical>
        <horizontal style="thin">
          <color theme="5" tint="0.39997558519241921"/>
        </horizontal>
      </border>
    </dxf>
    <dxf>
      <fill>
        <patternFill patternType="solid">
          <fgColor theme="5" tint="0.79998168889431442"/>
          <bgColor theme="5" tint="0.79998168889431442"/>
        </patternFill>
      </fill>
    </dxf>
    <dxf>
      <fill>
        <patternFill patternType="solid">
          <fgColor theme="5" tint="0.79998168889431442"/>
          <bgColor theme="5" tint="0.79998168889431442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5"/>
        </top>
      </border>
    </dxf>
    <dxf>
      <font>
        <b/>
        <color theme="1"/>
      </font>
      <fill>
        <patternFill>
          <fgColor theme="5"/>
        </patternFill>
      </fill>
      <border>
        <bottom style="medium">
          <color theme="5"/>
        </bottom>
      </border>
    </dxf>
    <dxf>
      <font>
        <color theme="1"/>
      </font>
      <border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border>
        <left style="thin">
          <color theme="5"/>
        </left>
      </border>
    </dxf>
    <dxf>
      <border>
        <left style="thin">
          <color theme="5"/>
        </left>
      </border>
    </dxf>
    <dxf>
      <border>
        <top style="thin">
          <color theme="5"/>
        </top>
      </border>
    </dxf>
    <dxf>
      <border>
        <top style="thin">
          <color theme="5"/>
        </top>
      </border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5"/>
        </top>
      </border>
    </dxf>
    <dxf>
      <font>
        <b/>
        <color theme="0"/>
      </font>
      <fill>
        <patternFill patternType="solid">
          <fgColor theme="5"/>
          <bgColor theme="5"/>
        </patternFill>
      </fill>
    </dxf>
    <dxf>
      <font>
        <color theme="1"/>
      </font>
      <border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</dxfs>
  <tableStyles count="7" defaultTableStyle="TableStyleMedium2" defaultPivotStyle="PivotStyleLight16">
    <tableStyle name="Bankinter Claro 10 2" pivot="0" count="9" xr9:uid="{B68A9CEF-DE73-4330-BFC1-BA210C55BBFC}">
      <tableStyleElement type="wholeTable" dxfId="56"/>
      <tableStyleElement type="headerRow" dxfId="55"/>
      <tableStyleElement type="totalRow" dxfId="54"/>
      <tableStyleElement type="firstColumn" dxfId="53"/>
      <tableStyleElement type="lastColumn" dxfId="52"/>
      <tableStyleElement type="firstRowStripe" dxfId="51"/>
      <tableStyleElement type="secondRowStripe" dxfId="50"/>
      <tableStyleElement type="firstColumnStripe" dxfId="49"/>
      <tableStyleElement type="secondColumnStripe" dxfId="48"/>
    </tableStyle>
    <tableStyle name="Bankinter Claro 17 2" pivot="0" count="7" xr9:uid="{15368ACD-2DDF-4FF4-B6D2-E15037E57E0C}">
      <tableStyleElement type="wholeTable" dxfId="47"/>
      <tableStyleElement type="headerRow" dxfId="46"/>
      <tableStyleElement type="totalRow" dxfId="45"/>
      <tableStyleElement type="firstColumn" dxfId="44"/>
      <tableStyleElement type="lastColumn" dxfId="43"/>
      <tableStyleElement type="firstRowStripe" dxfId="42"/>
      <tableStyleElement type="firstColumnStripe" dxfId="41"/>
    </tableStyle>
    <tableStyle name="Bankinter Medio 24 2" pivot="0" count="7" xr9:uid="{67E08664-0A60-4D2D-9BD0-213B73C6A88E}">
      <tableStyleElement type="wholeTable" dxfId="40"/>
      <tableStyleElement type="headerRow" dxfId="39"/>
      <tableStyleElement type="totalRow" dxfId="38"/>
      <tableStyleElement type="firstColumn" dxfId="37"/>
      <tableStyleElement type="lastColumn" dxfId="36"/>
      <tableStyleElement type="firstRowStripe" dxfId="35"/>
      <tableStyleElement type="firstColumnStripe" dxfId="34"/>
    </tableStyle>
    <tableStyle name="Bankinter MedioMedium3 2" pivot="0" count="7" xr9:uid="{DB6C3185-5C7C-4F46-9558-E7C9CC4CCD9D}">
      <tableStyleElement type="wholeTable" dxfId="33"/>
      <tableStyleElement type="headerRow" dxfId="32"/>
      <tableStyleElement type="totalRow" dxfId="31"/>
      <tableStyleElement type="firstColumn" dxfId="30"/>
      <tableStyleElement type="lastColumn" dxfId="29"/>
      <tableStyleElement type="firstRowStripe" dxfId="28"/>
      <tableStyleElement type="firstColumnStripe" dxfId="27"/>
    </tableStyle>
    <tableStyle name="BK Az claro12 2" pivot="0" count="9" xr9:uid="{9AD3CF36-1515-433C-95A1-15B97ACB2190}">
      <tableStyleElement type="wholeTable" dxfId="26"/>
      <tableStyleElement type="headerRow" dxfId="25"/>
      <tableStyleElement type="totalRow" dxfId="24"/>
      <tableStyleElement type="firstColumn" dxfId="23"/>
      <tableStyleElement type="lastColumn" dxfId="22"/>
      <tableStyleElement type="firstRowStripe" dxfId="21"/>
      <tableStyleElement type="secondRowStripe" dxfId="20"/>
      <tableStyleElement type="firstColumnStripe" dxfId="19"/>
      <tableStyleElement type="secondColumnStripe" dxfId="18"/>
    </tableStyle>
    <tableStyle name="BK Az Light19 2" pivot="0" count="7" xr9:uid="{6D4CA843-A504-4DA1-B7F8-9DA33E11EC91}">
      <tableStyleElement type="wholeTable" dxfId="17"/>
      <tableStyleElement type="headerRow" dxfId="16"/>
      <tableStyleElement type="totalRow" dxfId="15"/>
      <tableStyleElement type="firstColumn" dxfId="14"/>
      <tableStyleElement type="lastColumn" dxfId="13"/>
      <tableStyleElement type="firstRowStripe" dxfId="12"/>
      <tableStyleElement type="firstColumnStripe" dxfId="11"/>
    </tableStyle>
    <tableStyle name="BK AzMedium26 2" pivot="0" count="7" xr9:uid="{5AE24DC7-D0A7-4F56-BB04-ED351D104C1C}">
      <tableStyleElement type="wholeTable" dxfId="10"/>
      <tableStyleElement type="headerRow" dxfId="9"/>
      <tableStyleElement type="totalRow" dxfId="8"/>
      <tableStyleElement type="firstColumn" dxfId="7"/>
      <tableStyleElement type="lastColumn" dxfId="6"/>
      <tableStyleElement type="firstRowStripe" dxfId="5"/>
      <tableStyleElement type="firstColumnStripe" dxfId="4"/>
    </tableStyle>
  </tableStyles>
  <colors>
    <mruColors>
      <color rgb="FF2A8E5B"/>
      <color rgb="FFFF7300"/>
      <color rgb="FF595959"/>
      <color rgb="FF00A0DF"/>
      <color rgb="FF094FA4"/>
      <color rgb="FF00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worksheet" Target="worksheets/sheet12.xml"/><Relationship Id="rId18" Type="http://schemas.openxmlformats.org/officeDocument/2006/relationships/theme" Target="theme/theme1.xml"/><Relationship Id="rId3" Type="http://schemas.openxmlformats.org/officeDocument/2006/relationships/chartsheet" Target="chartsheets/sheet1.xml"/><Relationship Id="rId21" Type="http://schemas.microsoft.com/office/2017/10/relationships/person" Target="persons/person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5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9.xml"/><Relationship Id="rId19" Type="http://schemas.openxmlformats.org/officeDocument/2006/relationships/styles" Target="styles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130781714665314"/>
          <c:y val="7.3681279153419502E-2"/>
          <c:w val="0.73990693140087793"/>
          <c:h val="0.75188448969516941"/>
        </c:manualLayout>
      </c:layout>
      <c:lineChart>
        <c:grouping val="standard"/>
        <c:varyColors val="0"/>
        <c:ser>
          <c:idx val="0"/>
          <c:order val="0"/>
          <c:tx>
            <c:strRef>
              <c:f>'3Q2023'!$C$37</c:f>
              <c:strCache>
                <c:ptCount val="1"/>
                <c:pt idx="0">
                  <c:v>Variación Anual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7300"/>
              </a:solidFill>
              <a:ln w="9525">
                <a:solidFill>
                  <a:srgbClr val="FF7300"/>
                </a:solidFill>
              </a:ln>
              <a:effectLst/>
            </c:spPr>
          </c:marker>
          <c:cat>
            <c:strRef>
              <c:f>'3Q2023'!$B$38:$B$43</c:f>
              <c:strCache>
                <c:ptCount val="6"/>
                <c:pt idx="0">
                  <c:v>Unicaja*</c:v>
                </c:pt>
                <c:pt idx="1">
                  <c:v>Santander</c:v>
                </c:pt>
                <c:pt idx="2">
                  <c:v>BBVA</c:v>
                </c:pt>
                <c:pt idx="3">
                  <c:v>CaixaBank</c:v>
                </c:pt>
                <c:pt idx="4">
                  <c:v>Sabadell</c:v>
                </c:pt>
                <c:pt idx="5">
                  <c:v>Bankinter</c:v>
                </c:pt>
              </c:strCache>
            </c:strRef>
          </c:cat>
          <c:val>
            <c:numRef>
              <c:f>'3Q2023'!$C$38:$C$43</c:f>
              <c:numCache>
                <c:formatCode>0%</c:formatCode>
                <c:ptCount val="6"/>
                <c:pt idx="0">
                  <c:v>6.5420560747663448E-2</c:v>
                </c:pt>
                <c:pt idx="1">
                  <c:v>0.13568694172692464</c:v>
                </c:pt>
                <c:pt idx="2">
                  <c:v>0.24433557868952849</c:v>
                </c:pt>
                <c:pt idx="3">
                  <c:v>0.30384263982974291</c:v>
                </c:pt>
                <c:pt idx="4">
                  <c:v>1.002583633269154</c:v>
                </c:pt>
                <c:pt idx="5">
                  <c:v>0.99760918738159132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F3-4BC1-91F1-7F67CD582812}"/>
            </c:ext>
          </c:extLst>
        </c:ser>
        <c:ser>
          <c:idx val="1"/>
          <c:order val="1"/>
          <c:tx>
            <c:strRef>
              <c:f>'3Q2023'!$D$37</c:f>
              <c:strCache>
                <c:ptCount val="1"/>
                <c:pt idx="0">
                  <c:v>Variación trimestre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A0DF"/>
              </a:solidFill>
              <a:ln w="9525">
                <a:solidFill>
                  <a:srgbClr val="00A0DF"/>
                </a:solidFill>
              </a:ln>
              <a:effectLst/>
            </c:spPr>
          </c:marker>
          <c:cat>
            <c:strRef>
              <c:f>'3Q2023'!$B$38:$B$43</c:f>
              <c:strCache>
                <c:ptCount val="6"/>
                <c:pt idx="0">
                  <c:v>Unicaja*</c:v>
                </c:pt>
                <c:pt idx="1">
                  <c:v>Santander</c:v>
                </c:pt>
                <c:pt idx="2">
                  <c:v>BBVA</c:v>
                </c:pt>
                <c:pt idx="3">
                  <c:v>CaixaBank</c:v>
                </c:pt>
                <c:pt idx="4">
                  <c:v>Sabadell</c:v>
                </c:pt>
                <c:pt idx="5">
                  <c:v>Bankinter</c:v>
                </c:pt>
              </c:strCache>
            </c:strRef>
          </c:cat>
          <c:val>
            <c:numRef>
              <c:f>'3Q2023'!$D$38:$D$43</c:f>
              <c:numCache>
                <c:formatCode>0%</c:formatCode>
                <c:ptCount val="6"/>
                <c:pt idx="0">
                  <c:v>2.3342107572168111</c:v>
                </c:pt>
                <c:pt idx="1">
                  <c:v>3.8506417736289489E-2</c:v>
                </c:pt>
                <c:pt idx="2">
                  <c:v>0.10075839653304453</c:v>
                </c:pt>
                <c:pt idx="3">
                  <c:v>0.66163050253764255</c:v>
                </c:pt>
                <c:pt idx="4">
                  <c:v>0</c:v>
                </c:pt>
                <c:pt idx="5">
                  <c:v>0.26245048628396694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F3-4BC1-91F1-7F67CD5828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0571104"/>
        <c:axId val="1920571584"/>
      </c:lineChart>
      <c:catAx>
        <c:axId val="1920571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ES"/>
          </a:p>
        </c:txPr>
        <c:crossAx val="1920571584"/>
        <c:crosses val="autoZero"/>
        <c:auto val="1"/>
        <c:lblAlgn val="ctr"/>
        <c:lblOffset val="100"/>
        <c:tickMarkSkip val="1"/>
        <c:noMultiLvlLbl val="0"/>
      </c:catAx>
      <c:valAx>
        <c:axId val="1920571584"/>
        <c:scaling>
          <c:orientation val="minMax"/>
          <c:min val="-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ES"/>
          </a:p>
        </c:txPr>
        <c:crossAx val="1920571104"/>
        <c:crossesAt val="1"/>
        <c:crossBetween val="between"/>
        <c:majorUnit val="0.4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381742369972458"/>
          <c:y val="0.22301834381551361"/>
          <c:w val="0.1461825763002754"/>
          <c:h val="0.394214884696016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50">
          <a:solidFill>
            <a:schemeClr val="tx1">
              <a:lumMod val="65000"/>
              <a:lumOff val="35000"/>
            </a:schemeClr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130781714665314"/>
          <c:y val="7.3681279153419502E-2"/>
          <c:w val="0.73990693140087793"/>
          <c:h val="0.75188448969516941"/>
        </c:manualLayout>
      </c:layout>
      <c:lineChart>
        <c:grouping val="standard"/>
        <c:varyColors val="0"/>
        <c:ser>
          <c:idx val="0"/>
          <c:order val="0"/>
          <c:tx>
            <c:strRef>
              <c:f>'3Q2023'!$C$136</c:f>
              <c:strCache>
                <c:ptCount val="1"/>
                <c:pt idx="0">
                  <c:v>2T2022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7300"/>
              </a:solidFill>
              <a:ln w="9525">
                <a:solidFill>
                  <a:srgbClr val="FF7300"/>
                </a:solidFill>
              </a:ln>
              <a:effectLst/>
            </c:spPr>
          </c:marker>
          <c:cat>
            <c:strRef>
              <c:f>'3Q2023'!$B$137:$B$142</c:f>
              <c:strCache>
                <c:ptCount val="6"/>
                <c:pt idx="0">
                  <c:v>Sabadell</c:v>
                </c:pt>
                <c:pt idx="1">
                  <c:v>Unicaja</c:v>
                </c:pt>
                <c:pt idx="2">
                  <c:v>Bankinter</c:v>
                </c:pt>
                <c:pt idx="3">
                  <c:v>Santander</c:v>
                </c:pt>
                <c:pt idx="4">
                  <c:v>CaixaBank</c:v>
                </c:pt>
                <c:pt idx="5">
                  <c:v>BBVA</c:v>
                </c:pt>
              </c:strCache>
            </c:strRef>
          </c:cat>
          <c:val>
            <c:numRef>
              <c:f>'3Q2023'!$C$137:$C$142</c:f>
              <c:numCache>
                <c:formatCode>0%</c:formatCode>
                <c:ptCount val="6"/>
                <c:pt idx="0">
                  <c:v>0.55300000000000005</c:v>
                </c:pt>
                <c:pt idx="1">
                  <c:v>0.64900000000000002</c:v>
                </c:pt>
                <c:pt idx="2">
                  <c:v>0.64712014315436628</c:v>
                </c:pt>
                <c:pt idx="3">
                  <c:v>0.71</c:v>
                </c:pt>
                <c:pt idx="4">
                  <c:v>0.76</c:v>
                </c:pt>
                <c:pt idx="5">
                  <c:v>0.78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33-4E9B-A95F-520199D8338A}"/>
            </c:ext>
          </c:extLst>
        </c:ser>
        <c:ser>
          <c:idx val="1"/>
          <c:order val="1"/>
          <c:tx>
            <c:strRef>
              <c:f>'3Q2023'!$D$136</c:f>
              <c:strCache>
                <c:ptCount val="1"/>
                <c:pt idx="0">
                  <c:v>2T2023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A0DF"/>
              </a:solidFill>
              <a:ln w="9525">
                <a:solidFill>
                  <a:srgbClr val="00A0DF"/>
                </a:solidFill>
              </a:ln>
              <a:effectLst/>
            </c:spPr>
          </c:marker>
          <c:cat>
            <c:strRef>
              <c:f>'3Q2023'!$B$137:$B$142</c:f>
              <c:strCache>
                <c:ptCount val="6"/>
                <c:pt idx="0">
                  <c:v>Sabadell</c:v>
                </c:pt>
                <c:pt idx="1">
                  <c:v>Unicaja</c:v>
                </c:pt>
                <c:pt idx="2">
                  <c:v>Bankinter</c:v>
                </c:pt>
                <c:pt idx="3">
                  <c:v>Santander</c:v>
                </c:pt>
                <c:pt idx="4">
                  <c:v>CaixaBank</c:v>
                </c:pt>
                <c:pt idx="5">
                  <c:v>BBVA</c:v>
                </c:pt>
              </c:strCache>
            </c:strRef>
          </c:cat>
          <c:val>
            <c:numRef>
              <c:f>'3Q2023'!$D$137:$D$142</c:f>
              <c:numCache>
                <c:formatCode>0%</c:formatCode>
                <c:ptCount val="6"/>
                <c:pt idx="0">
                  <c:v>0.55700000000000005</c:v>
                </c:pt>
                <c:pt idx="1">
                  <c:v>0</c:v>
                </c:pt>
                <c:pt idx="2">
                  <c:v>0.66337236797063925</c:v>
                </c:pt>
                <c:pt idx="3">
                  <c:v>0.68</c:v>
                </c:pt>
                <c:pt idx="4">
                  <c:v>0.69756877647765847</c:v>
                </c:pt>
                <c:pt idx="5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33-4E9B-A95F-520199D833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0571104"/>
        <c:axId val="1920571584"/>
      </c:lineChart>
      <c:catAx>
        <c:axId val="1920571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ES"/>
          </a:p>
        </c:txPr>
        <c:crossAx val="1920571584"/>
        <c:crosses val="autoZero"/>
        <c:auto val="1"/>
        <c:lblAlgn val="ctr"/>
        <c:lblOffset val="100"/>
        <c:tickMarkSkip val="1"/>
        <c:noMultiLvlLbl val="0"/>
      </c:catAx>
      <c:valAx>
        <c:axId val="1920571584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ES"/>
          </a:p>
        </c:txPr>
        <c:crossAx val="1920571104"/>
        <c:crossesAt val="1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381742369972458"/>
          <c:y val="0.22301834381551361"/>
          <c:w val="0.1461825763002754"/>
          <c:h val="0.394214884696016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50">
          <a:solidFill>
            <a:schemeClr val="tx1">
              <a:lumMod val="65000"/>
              <a:lumOff val="35000"/>
            </a:schemeClr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130781714665314"/>
          <c:y val="7.3681279153419502E-2"/>
          <c:w val="0.73990693140087793"/>
          <c:h val="0.75188448969516941"/>
        </c:manualLayout>
      </c:layout>
      <c:lineChart>
        <c:grouping val="standard"/>
        <c:varyColors val="0"/>
        <c:ser>
          <c:idx val="0"/>
          <c:order val="0"/>
          <c:tx>
            <c:strRef>
              <c:f>'1Q2023'!$C$38</c:f>
              <c:strCache>
                <c:ptCount val="1"/>
                <c:pt idx="0">
                  <c:v>Variación Anual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7300"/>
              </a:solidFill>
              <a:ln w="9525">
                <a:solidFill>
                  <a:srgbClr val="FF7300"/>
                </a:solidFill>
              </a:ln>
              <a:effectLst/>
            </c:spPr>
          </c:marker>
          <c:cat>
            <c:strRef>
              <c:f>'1Q2023'!$B$39:$B$44</c:f>
              <c:strCache>
                <c:ptCount val="6"/>
                <c:pt idx="0">
                  <c:v>Unicaja*</c:v>
                </c:pt>
                <c:pt idx="1">
                  <c:v>Santander</c:v>
                </c:pt>
                <c:pt idx="2">
                  <c:v>BBVA</c:v>
                </c:pt>
                <c:pt idx="3">
                  <c:v>CaixaBank</c:v>
                </c:pt>
                <c:pt idx="4">
                  <c:v>Sabadell</c:v>
                </c:pt>
                <c:pt idx="5">
                  <c:v>Bankinter</c:v>
                </c:pt>
              </c:strCache>
            </c:strRef>
          </c:cat>
          <c:val>
            <c:numRef>
              <c:f>'1Q2023'!$C$39:$C$44</c:f>
              <c:numCache>
                <c:formatCode>0%</c:formatCode>
                <c:ptCount val="6"/>
                <c:pt idx="0">
                  <c:v>-0.43153579614403814</c:v>
                </c:pt>
                <c:pt idx="1">
                  <c:v>1.1010617381046028E-2</c:v>
                </c:pt>
                <c:pt idx="2">
                  <c:v>0.39320754716981132</c:v>
                </c:pt>
                <c:pt idx="3">
                  <c:v>0.21144251964761462</c:v>
                </c:pt>
                <c:pt idx="4">
                  <c:v>-3.9787375664450564E-2</c:v>
                </c:pt>
                <c:pt idx="5">
                  <c:v>0.19730239050966936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71-496E-B7B6-2B46D8EEFE62}"/>
            </c:ext>
          </c:extLst>
        </c:ser>
        <c:ser>
          <c:idx val="1"/>
          <c:order val="1"/>
          <c:tx>
            <c:strRef>
              <c:f>'1Q2023'!$D$38</c:f>
              <c:strCache>
                <c:ptCount val="1"/>
                <c:pt idx="0">
                  <c:v>Variación trimestre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A0DF"/>
              </a:solidFill>
              <a:ln w="9525">
                <a:solidFill>
                  <a:srgbClr val="00A0DF"/>
                </a:solidFill>
              </a:ln>
              <a:effectLst/>
            </c:spPr>
          </c:marker>
          <c:cat>
            <c:strRef>
              <c:f>'1Q2023'!$B$39:$B$44</c:f>
              <c:strCache>
                <c:ptCount val="6"/>
                <c:pt idx="0">
                  <c:v>Unicaja*</c:v>
                </c:pt>
                <c:pt idx="1">
                  <c:v>Santander</c:v>
                </c:pt>
                <c:pt idx="2">
                  <c:v>BBVA</c:v>
                </c:pt>
                <c:pt idx="3">
                  <c:v>CaixaBank</c:v>
                </c:pt>
                <c:pt idx="4">
                  <c:v>Sabadell</c:v>
                </c:pt>
                <c:pt idx="5">
                  <c:v>Bankinter</c:v>
                </c:pt>
              </c:strCache>
            </c:strRef>
          </c:cat>
          <c:val>
            <c:numRef>
              <c:f>'1Q2023'!$D$39:$D$44</c:f>
              <c:numCache>
                <c:formatCode>0%</c:formatCode>
                <c:ptCount val="6"/>
                <c:pt idx="1">
                  <c:v>0.1231979030144168</c:v>
                </c:pt>
                <c:pt idx="2">
                  <c:v>0.18106206014075488</c:v>
                </c:pt>
                <c:pt idx="3">
                  <c:v>0.29711357697612062</c:v>
                </c:pt>
                <c:pt idx="4">
                  <c:v>0.37237378068389426</c:v>
                </c:pt>
                <c:pt idx="5">
                  <c:v>0.42000736949394479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1B71-496E-B7B6-2B46D8EEFE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0571104"/>
        <c:axId val="1920571584"/>
      </c:lineChart>
      <c:catAx>
        <c:axId val="1920571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ES"/>
          </a:p>
        </c:txPr>
        <c:crossAx val="1920571584"/>
        <c:crosses val="autoZero"/>
        <c:auto val="1"/>
        <c:lblAlgn val="ctr"/>
        <c:lblOffset val="100"/>
        <c:tickMarkSkip val="1"/>
        <c:noMultiLvlLbl val="0"/>
      </c:catAx>
      <c:valAx>
        <c:axId val="1920571584"/>
        <c:scaling>
          <c:orientation val="minMax"/>
          <c:min val="-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ES"/>
          </a:p>
        </c:txPr>
        <c:crossAx val="1920571104"/>
        <c:crossesAt val="1"/>
        <c:crossBetween val="between"/>
        <c:majorUnit val="0.4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381742369972458"/>
          <c:y val="0.22301834381551361"/>
          <c:w val="0.1461825763002754"/>
          <c:h val="0.394214884696016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50">
          <a:solidFill>
            <a:schemeClr val="tx1">
              <a:lumMod val="65000"/>
              <a:lumOff val="35000"/>
            </a:schemeClr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12700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rgbClr val="2A8E5B"/>
                </a:solidFill>
                <a:ln w="12700">
                  <a:solidFill>
                    <a:srgbClr val="2A8E5B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9C53-4B09-892F-E88E23665B19}"/>
              </c:ext>
            </c:extLst>
          </c:dPt>
          <c:dPt>
            <c:idx val="1"/>
            <c:marker>
              <c:symbol val="circle"/>
              <c:size val="5"/>
              <c:spPr>
                <a:solidFill>
                  <a:srgbClr val="FF7300"/>
                </a:solidFill>
                <a:ln w="12700">
                  <a:solidFill>
                    <a:srgbClr val="FF73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9C53-4B09-892F-E88E23665B19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rgbClr val="00A0DF"/>
                </a:solidFill>
                <a:ln w="12700">
                  <a:solidFill>
                    <a:srgbClr val="00A0DF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9C53-4B09-892F-E88E23665B19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rgbClr val="FF0000"/>
                </a:solidFill>
                <a:ln w="12700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9C53-4B09-892F-E88E23665B19}"/>
              </c:ext>
            </c:extLst>
          </c:dPt>
          <c:dPt>
            <c:idx val="4"/>
            <c:marker>
              <c:symbol val="circle"/>
              <c:size val="5"/>
              <c:spPr>
                <a:solidFill>
                  <a:schemeClr val="accent5"/>
                </a:solidFill>
                <a:ln w="12700">
                  <a:solidFill>
                    <a:schemeClr val="accent5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9C53-4B09-892F-E88E23665B19}"/>
              </c:ext>
            </c:extLst>
          </c:dPt>
          <c:dPt>
            <c:idx val="5"/>
            <c:marker>
              <c:symbol val="circle"/>
              <c:size val="5"/>
              <c:spPr>
                <a:solidFill>
                  <a:srgbClr val="00B0F0"/>
                </a:solidFill>
                <a:ln w="12700">
                  <a:solidFill>
                    <a:srgbClr val="00B0F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9C53-4B09-892F-E88E23665B19}"/>
              </c:ext>
            </c:extLst>
          </c:dPt>
          <c:cat>
            <c:strRef>
              <c:f>'1Q2023'!$B$50:$B$55</c:f>
              <c:strCache>
                <c:ptCount val="6"/>
                <c:pt idx="0">
                  <c:v>Unicaja</c:v>
                </c:pt>
                <c:pt idx="1">
                  <c:v>Bankinter</c:v>
                </c:pt>
                <c:pt idx="2">
                  <c:v>Sabadell</c:v>
                </c:pt>
                <c:pt idx="3">
                  <c:v>Santander</c:v>
                </c:pt>
                <c:pt idx="4">
                  <c:v>BBVA</c:v>
                </c:pt>
                <c:pt idx="5">
                  <c:v>CaixaBank</c:v>
                </c:pt>
              </c:strCache>
            </c:strRef>
          </c:cat>
          <c:val>
            <c:numRef>
              <c:f>'1Q2023'!$D$50:$D$55</c:f>
              <c:numCache>
                <c:formatCode>0</c:formatCode>
                <c:ptCount val="6"/>
                <c:pt idx="0">
                  <c:v>63.8</c:v>
                </c:pt>
                <c:pt idx="1">
                  <c:v>77</c:v>
                </c:pt>
                <c:pt idx="2">
                  <c:v>157</c:v>
                </c:pt>
                <c:pt idx="3" formatCode="#,##0">
                  <c:v>224</c:v>
                </c:pt>
                <c:pt idx="4" formatCode="#,##0">
                  <c:v>225</c:v>
                </c:pt>
                <c:pt idx="5">
                  <c:v>373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C53-4B09-892F-E88E23665B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0571104"/>
        <c:axId val="1920571584"/>
      </c:lineChart>
      <c:catAx>
        <c:axId val="1920571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ES"/>
          </a:p>
        </c:txPr>
        <c:crossAx val="1920571584"/>
        <c:crosses val="autoZero"/>
        <c:auto val="1"/>
        <c:lblAlgn val="ctr"/>
        <c:lblOffset val="100"/>
        <c:noMultiLvlLbl val="0"/>
      </c:catAx>
      <c:valAx>
        <c:axId val="192057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ES"/>
          </a:p>
        </c:txPr>
        <c:crossAx val="1920571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50">
          <a:solidFill>
            <a:schemeClr val="tx1">
              <a:lumMod val="65000"/>
              <a:lumOff val="35000"/>
            </a:schemeClr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130781714665314"/>
          <c:y val="7.3681279153419502E-2"/>
          <c:w val="0.73990693140087793"/>
          <c:h val="0.75188448969516941"/>
        </c:manualLayout>
      </c:layout>
      <c:lineChart>
        <c:grouping val="standard"/>
        <c:varyColors val="0"/>
        <c:ser>
          <c:idx val="0"/>
          <c:order val="0"/>
          <c:tx>
            <c:strRef>
              <c:f>'1Q2023'!$C$60</c:f>
              <c:strCache>
                <c:ptCount val="1"/>
                <c:pt idx="0">
                  <c:v>Variación Anual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7300"/>
              </a:solidFill>
              <a:ln w="9525">
                <a:solidFill>
                  <a:srgbClr val="FF7300"/>
                </a:solidFill>
              </a:ln>
              <a:effectLst/>
            </c:spPr>
          </c:marker>
          <c:cat>
            <c:strRef>
              <c:f>'1Q2023'!$B$61:$B$66</c:f>
              <c:strCache>
                <c:ptCount val="6"/>
                <c:pt idx="0">
                  <c:v>Unicaja</c:v>
                </c:pt>
                <c:pt idx="1">
                  <c:v>Santander</c:v>
                </c:pt>
                <c:pt idx="2">
                  <c:v>Sabadell</c:v>
                </c:pt>
                <c:pt idx="3">
                  <c:v>BBVA</c:v>
                </c:pt>
                <c:pt idx="4">
                  <c:v>CaixaBank</c:v>
                </c:pt>
                <c:pt idx="5">
                  <c:v>Bankinter</c:v>
                </c:pt>
              </c:strCache>
            </c:strRef>
          </c:cat>
          <c:val>
            <c:numRef>
              <c:f>'1Q2023'!$C$61:$C$66</c:f>
              <c:numCache>
                <c:formatCode>0%</c:formatCode>
                <c:ptCount val="6"/>
                <c:pt idx="0">
                  <c:v>0.24762240946487468</c:v>
                </c:pt>
                <c:pt idx="1">
                  <c:v>0.15019762845849804</c:v>
                </c:pt>
                <c:pt idx="2">
                  <c:v>0.2825009851079654</c:v>
                </c:pt>
                <c:pt idx="3">
                  <c:v>0.43089018513821964</c:v>
                </c:pt>
                <c:pt idx="4">
                  <c:v>0.48640906868041189</c:v>
                </c:pt>
                <c:pt idx="5">
                  <c:v>0.6318693064842027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88-40EC-9495-8B679BAA51CE}"/>
            </c:ext>
          </c:extLst>
        </c:ser>
        <c:ser>
          <c:idx val="1"/>
          <c:order val="1"/>
          <c:tx>
            <c:strRef>
              <c:f>'1Q2023'!$D$60</c:f>
              <c:strCache>
                <c:ptCount val="1"/>
                <c:pt idx="0">
                  <c:v>Variación trimestre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A0DF"/>
              </a:solidFill>
              <a:ln w="9525">
                <a:solidFill>
                  <a:srgbClr val="00A0DF"/>
                </a:solidFill>
              </a:ln>
              <a:effectLst/>
            </c:spPr>
          </c:marker>
          <c:cat>
            <c:strRef>
              <c:f>'1Q2023'!$B$61:$B$66</c:f>
              <c:strCache>
                <c:ptCount val="6"/>
                <c:pt idx="0">
                  <c:v>Unicaja</c:v>
                </c:pt>
                <c:pt idx="1">
                  <c:v>Santander</c:v>
                </c:pt>
                <c:pt idx="2">
                  <c:v>Sabadell</c:v>
                </c:pt>
                <c:pt idx="3">
                  <c:v>BBVA</c:v>
                </c:pt>
                <c:pt idx="4">
                  <c:v>CaixaBank</c:v>
                </c:pt>
                <c:pt idx="5">
                  <c:v>Bankinter</c:v>
                </c:pt>
              </c:strCache>
            </c:strRef>
          </c:cat>
          <c:val>
            <c:numRef>
              <c:f>'1Q2023'!$D$61:$D$66</c:f>
              <c:numCache>
                <c:formatCode>0%</c:formatCode>
                <c:ptCount val="6"/>
                <c:pt idx="0">
                  <c:v>-2.5853039090089069E-3</c:v>
                </c:pt>
                <c:pt idx="1">
                  <c:v>2.5593070184073419E-3</c:v>
                </c:pt>
                <c:pt idx="2">
                  <c:v>2.1623087409872843E-2</c:v>
                </c:pt>
                <c:pt idx="3">
                  <c:v>5.7742782152230943E-2</c:v>
                </c:pt>
                <c:pt idx="4">
                  <c:v>0.10350519722641272</c:v>
                </c:pt>
                <c:pt idx="5">
                  <c:v>0.10876516314526108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88-40EC-9495-8B679BAA51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0571104"/>
        <c:axId val="1920571584"/>
      </c:lineChart>
      <c:catAx>
        <c:axId val="1920571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ES"/>
          </a:p>
        </c:txPr>
        <c:crossAx val="1920571584"/>
        <c:crosses val="autoZero"/>
        <c:auto val="1"/>
        <c:lblAlgn val="ctr"/>
        <c:lblOffset val="100"/>
        <c:tickMarkSkip val="1"/>
        <c:noMultiLvlLbl val="0"/>
      </c:catAx>
      <c:valAx>
        <c:axId val="192057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ES"/>
          </a:p>
        </c:txPr>
        <c:crossAx val="1920571104"/>
        <c:crossesAt val="1"/>
        <c:crossBetween val="between"/>
        <c:majorUnit val="0.2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381742369972458"/>
          <c:y val="0.22301834381551361"/>
          <c:w val="0.1461825763002754"/>
          <c:h val="0.394214884696016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50">
          <a:solidFill>
            <a:schemeClr val="tx1">
              <a:lumMod val="65000"/>
              <a:lumOff val="35000"/>
            </a:schemeClr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130781714665314"/>
          <c:y val="7.3681279153419502E-2"/>
          <c:w val="0.73990693140087793"/>
          <c:h val="0.75188448969516941"/>
        </c:manualLayout>
      </c:layout>
      <c:lineChart>
        <c:grouping val="standard"/>
        <c:varyColors val="0"/>
        <c:ser>
          <c:idx val="0"/>
          <c:order val="0"/>
          <c:tx>
            <c:strRef>
              <c:f>'1Q2023'!$C$71</c:f>
              <c:strCache>
                <c:ptCount val="1"/>
                <c:pt idx="0">
                  <c:v>Variación Anual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7300"/>
              </a:solidFill>
              <a:ln w="9525">
                <a:solidFill>
                  <a:srgbClr val="FF7300"/>
                </a:solidFill>
              </a:ln>
              <a:effectLst/>
            </c:spPr>
          </c:marker>
          <c:cat>
            <c:strRef>
              <c:f>'1Q2023'!$B$72:$B$77</c:f>
              <c:strCache>
                <c:ptCount val="6"/>
                <c:pt idx="0">
                  <c:v>Bankinter</c:v>
                </c:pt>
                <c:pt idx="1">
                  <c:v>Santander</c:v>
                </c:pt>
                <c:pt idx="2">
                  <c:v>CaixaBank</c:v>
                </c:pt>
                <c:pt idx="3">
                  <c:v>Sabadell</c:v>
                </c:pt>
                <c:pt idx="4">
                  <c:v>BBVA</c:v>
                </c:pt>
                <c:pt idx="5">
                  <c:v>Unicaja</c:v>
                </c:pt>
              </c:strCache>
            </c:strRef>
          </c:cat>
          <c:val>
            <c:numRef>
              <c:f>'1Q2023'!$C$72:$C$77</c:f>
              <c:numCache>
                <c:formatCode>0%</c:formatCode>
                <c:ptCount val="6"/>
                <c:pt idx="0">
                  <c:v>-4.019563532972803E-2</c:v>
                </c:pt>
                <c:pt idx="1">
                  <c:v>4.386951631046121E-2</c:v>
                </c:pt>
                <c:pt idx="2">
                  <c:v>-1.3102314121553493E-2</c:v>
                </c:pt>
                <c:pt idx="3">
                  <c:v>6.140674606099461E-3</c:v>
                </c:pt>
                <c:pt idx="4">
                  <c:v>9.6028461080579719E-2</c:v>
                </c:pt>
                <c:pt idx="5">
                  <c:v>-1.6077894721509001E-2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97-4B45-B27F-2D67415A3D4D}"/>
            </c:ext>
          </c:extLst>
        </c:ser>
        <c:ser>
          <c:idx val="1"/>
          <c:order val="1"/>
          <c:tx>
            <c:strRef>
              <c:f>'1Q2023'!$D$71</c:f>
              <c:strCache>
                <c:ptCount val="1"/>
                <c:pt idx="0">
                  <c:v>Variación trimestre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A0DF"/>
              </a:solidFill>
              <a:ln w="9525">
                <a:solidFill>
                  <a:srgbClr val="00A0DF"/>
                </a:solidFill>
              </a:ln>
              <a:effectLst/>
            </c:spPr>
          </c:marker>
          <c:cat>
            <c:strRef>
              <c:f>'1Q2023'!$B$72:$B$77</c:f>
              <c:strCache>
                <c:ptCount val="6"/>
                <c:pt idx="0">
                  <c:v>Bankinter</c:v>
                </c:pt>
                <c:pt idx="1">
                  <c:v>Santander</c:v>
                </c:pt>
                <c:pt idx="2">
                  <c:v>CaixaBank</c:v>
                </c:pt>
                <c:pt idx="3">
                  <c:v>Sabadell</c:v>
                </c:pt>
                <c:pt idx="4">
                  <c:v>BBVA</c:v>
                </c:pt>
                <c:pt idx="5">
                  <c:v>Unicaja</c:v>
                </c:pt>
              </c:strCache>
            </c:strRef>
          </c:cat>
          <c:val>
            <c:numRef>
              <c:f>'1Q2023'!$D$72:$D$77</c:f>
              <c:numCache>
                <c:formatCode>0.0%</c:formatCode>
                <c:ptCount val="6"/>
                <c:pt idx="0">
                  <c:v>-2.1626721490810463E-2</c:v>
                </c:pt>
                <c:pt idx="1">
                  <c:v>-1.9027484143763207E-2</c:v>
                </c:pt>
                <c:pt idx="2">
                  <c:v>-1.3618338768318972E-2</c:v>
                </c:pt>
                <c:pt idx="3">
                  <c:v>-1.0783845298452222E-2</c:v>
                </c:pt>
                <c:pt idx="4">
                  <c:v>3.7423555542033249E-3</c:v>
                </c:pt>
                <c:pt idx="5">
                  <c:v>2.555701443636238E-2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97-4B45-B27F-2D67415A3D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0571104"/>
        <c:axId val="1920571584"/>
      </c:lineChart>
      <c:catAx>
        <c:axId val="1920571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ES"/>
          </a:p>
        </c:txPr>
        <c:crossAx val="1920571584"/>
        <c:crosses val="autoZero"/>
        <c:auto val="1"/>
        <c:lblAlgn val="ctr"/>
        <c:lblOffset val="100"/>
        <c:tickMarkSkip val="1"/>
        <c:noMultiLvlLbl val="0"/>
      </c:catAx>
      <c:valAx>
        <c:axId val="192057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ES"/>
          </a:p>
        </c:txPr>
        <c:crossAx val="1920571104"/>
        <c:crossesAt val="1"/>
        <c:crossBetween val="between"/>
        <c:majorUnit val="4.0000000000000008E-2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381742369972458"/>
          <c:y val="0.22301834381551361"/>
          <c:w val="0.1461825763002754"/>
          <c:h val="0.394214884696016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50">
          <a:solidFill>
            <a:schemeClr val="tx1">
              <a:lumMod val="65000"/>
              <a:lumOff val="35000"/>
            </a:schemeClr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130781714665314"/>
          <c:y val="7.3681279153419502E-2"/>
          <c:w val="0.73990693140087793"/>
          <c:h val="0.75188448969516941"/>
        </c:manualLayout>
      </c:layout>
      <c:lineChart>
        <c:grouping val="standard"/>
        <c:varyColors val="0"/>
        <c:ser>
          <c:idx val="0"/>
          <c:order val="0"/>
          <c:tx>
            <c:strRef>
              <c:f>'1Q2023'!$C$82</c:f>
              <c:strCache>
                <c:ptCount val="1"/>
                <c:pt idx="0">
                  <c:v>1T2022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7300"/>
              </a:solidFill>
              <a:ln w="9525">
                <a:solidFill>
                  <a:srgbClr val="FF7300"/>
                </a:solidFill>
              </a:ln>
              <a:effectLst/>
            </c:spPr>
          </c:marker>
          <c:cat>
            <c:strRef>
              <c:f>'1Q2023'!$B$83:$B$88</c:f>
              <c:strCache>
                <c:ptCount val="6"/>
                <c:pt idx="0">
                  <c:v>Bankinter</c:v>
                </c:pt>
                <c:pt idx="1">
                  <c:v>BBVA</c:v>
                </c:pt>
                <c:pt idx="2">
                  <c:v>Sabadell</c:v>
                </c:pt>
                <c:pt idx="3">
                  <c:v>Santander</c:v>
                </c:pt>
                <c:pt idx="4">
                  <c:v>CaixaBank</c:v>
                </c:pt>
                <c:pt idx="5">
                  <c:v>Unicaja</c:v>
                </c:pt>
              </c:strCache>
            </c:strRef>
          </c:cat>
          <c:val>
            <c:numRef>
              <c:f>'1Q2023'!$C$83:$C$88</c:f>
              <c:numCache>
                <c:formatCode>0%</c:formatCode>
                <c:ptCount val="6"/>
                <c:pt idx="0">
                  <c:v>0.41570000000000001</c:v>
                </c:pt>
                <c:pt idx="1">
                  <c:v>0.44600000000000001</c:v>
                </c:pt>
                <c:pt idx="2">
                  <c:v>0.48</c:v>
                </c:pt>
                <c:pt idx="3">
                  <c:v>0.45</c:v>
                </c:pt>
                <c:pt idx="4">
                  <c:v>0.57385321889288199</c:v>
                </c:pt>
                <c:pt idx="5">
                  <c:v>0.57178461063657904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EE-4543-9098-997DCE9B068B}"/>
            </c:ext>
          </c:extLst>
        </c:ser>
        <c:ser>
          <c:idx val="1"/>
          <c:order val="1"/>
          <c:tx>
            <c:strRef>
              <c:f>'1Q2023'!$D$82</c:f>
              <c:strCache>
                <c:ptCount val="1"/>
                <c:pt idx="0">
                  <c:v>1T2023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A0DF"/>
              </a:solidFill>
              <a:ln w="9525">
                <a:solidFill>
                  <a:srgbClr val="00A0DF"/>
                </a:solidFill>
              </a:ln>
              <a:effectLst/>
            </c:spPr>
          </c:marker>
          <c:cat>
            <c:strRef>
              <c:f>'1Q2023'!$B$83:$B$88</c:f>
              <c:strCache>
                <c:ptCount val="6"/>
                <c:pt idx="0">
                  <c:v>Bankinter</c:v>
                </c:pt>
                <c:pt idx="1">
                  <c:v>BBVA</c:v>
                </c:pt>
                <c:pt idx="2">
                  <c:v>Sabadell</c:v>
                </c:pt>
                <c:pt idx="3">
                  <c:v>Santander</c:v>
                </c:pt>
                <c:pt idx="4">
                  <c:v>CaixaBank</c:v>
                </c:pt>
                <c:pt idx="5">
                  <c:v>Unicaja</c:v>
                </c:pt>
              </c:strCache>
            </c:strRef>
          </c:cat>
          <c:val>
            <c:numRef>
              <c:f>'1Q2023'!$D$83:$D$88</c:f>
              <c:numCache>
                <c:formatCode>0%</c:formatCode>
                <c:ptCount val="6"/>
                <c:pt idx="0">
                  <c:v>0.35649999999999998</c:v>
                </c:pt>
                <c:pt idx="1">
                  <c:v>0.433</c:v>
                </c:pt>
                <c:pt idx="2">
                  <c:v>0.435</c:v>
                </c:pt>
                <c:pt idx="3">
                  <c:v>0.441</c:v>
                </c:pt>
                <c:pt idx="4">
                  <c:v>0.48177238514514198</c:v>
                </c:pt>
                <c:pt idx="5">
                  <c:v>0.48638558272685201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EE-4543-9098-997DCE9B0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0571104"/>
        <c:axId val="1920571584"/>
      </c:lineChart>
      <c:catAx>
        <c:axId val="1920571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ES"/>
          </a:p>
        </c:txPr>
        <c:crossAx val="1920571584"/>
        <c:crosses val="autoZero"/>
        <c:auto val="1"/>
        <c:lblAlgn val="ctr"/>
        <c:lblOffset val="100"/>
        <c:tickMarkSkip val="1"/>
        <c:noMultiLvlLbl val="0"/>
      </c:catAx>
      <c:valAx>
        <c:axId val="1920571584"/>
        <c:scaling>
          <c:orientation val="minMax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ES"/>
          </a:p>
        </c:txPr>
        <c:crossAx val="1920571104"/>
        <c:crossesAt val="1"/>
        <c:crossBetween val="between"/>
        <c:majorUnit val="5.000000000000001E-2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381742369972458"/>
          <c:y val="0.22301834381551361"/>
          <c:w val="0.1461825763002754"/>
          <c:h val="0.394214884696016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50">
          <a:solidFill>
            <a:schemeClr val="tx1">
              <a:lumMod val="65000"/>
              <a:lumOff val="35000"/>
            </a:schemeClr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130781714665314"/>
          <c:y val="7.3681279153419502E-2"/>
          <c:w val="0.73990693140087793"/>
          <c:h val="0.75188448969516941"/>
        </c:manualLayout>
      </c:layout>
      <c:lineChart>
        <c:grouping val="standard"/>
        <c:varyColors val="0"/>
        <c:ser>
          <c:idx val="0"/>
          <c:order val="0"/>
          <c:tx>
            <c:strRef>
              <c:f>'1Q2023'!$C$93</c:f>
              <c:strCache>
                <c:ptCount val="1"/>
                <c:pt idx="0">
                  <c:v>Variación Anual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7300"/>
              </a:solidFill>
              <a:ln w="9525">
                <a:solidFill>
                  <a:srgbClr val="FF7300"/>
                </a:solidFill>
              </a:ln>
              <a:effectLst/>
            </c:spPr>
          </c:marker>
          <c:cat>
            <c:strRef>
              <c:f>'1Q2023'!$B$94:$B$99</c:f>
              <c:strCache>
                <c:ptCount val="6"/>
                <c:pt idx="0">
                  <c:v>Unicaja</c:v>
                </c:pt>
                <c:pt idx="1">
                  <c:v>Sabadell</c:v>
                </c:pt>
                <c:pt idx="2">
                  <c:v>Bankinter</c:v>
                </c:pt>
                <c:pt idx="3">
                  <c:v>Santander</c:v>
                </c:pt>
                <c:pt idx="4">
                  <c:v>CaixaBank</c:v>
                </c:pt>
                <c:pt idx="5">
                  <c:v>BBVA</c:v>
                </c:pt>
              </c:strCache>
            </c:strRef>
          </c:cat>
          <c:val>
            <c:numRef>
              <c:f>'1Q2023'!$C$94:$C$99</c:f>
              <c:numCache>
                <c:formatCode>0%</c:formatCode>
                <c:ptCount val="6"/>
                <c:pt idx="0">
                  <c:v>-3.6132218127962523E-2</c:v>
                </c:pt>
                <c:pt idx="1">
                  <c:v>-1.3603288053663509E-2</c:v>
                </c:pt>
                <c:pt idx="2">
                  <c:v>5.4196715808298768E-2</c:v>
                </c:pt>
                <c:pt idx="3">
                  <c:v>-2.1025641025640973E-2</c:v>
                </c:pt>
                <c:pt idx="4">
                  <c:v>2.1713285929153114E-2</c:v>
                </c:pt>
                <c:pt idx="5">
                  <c:v>8.2988345643291161E-2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79-4757-9926-D2A863D2DBA7}"/>
            </c:ext>
          </c:extLst>
        </c:ser>
        <c:ser>
          <c:idx val="1"/>
          <c:order val="1"/>
          <c:tx>
            <c:strRef>
              <c:f>'1Q2023'!$D$93</c:f>
              <c:strCache>
                <c:ptCount val="1"/>
                <c:pt idx="0">
                  <c:v>Variación trimestre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A0DF"/>
              </a:solidFill>
              <a:ln w="9525">
                <a:solidFill>
                  <a:srgbClr val="00A0DF"/>
                </a:solidFill>
              </a:ln>
              <a:effectLst/>
            </c:spPr>
          </c:marker>
          <c:cat>
            <c:strRef>
              <c:f>'1Q2023'!$B$94:$B$99</c:f>
              <c:strCache>
                <c:ptCount val="6"/>
                <c:pt idx="0">
                  <c:v>Unicaja</c:v>
                </c:pt>
                <c:pt idx="1">
                  <c:v>Sabadell</c:v>
                </c:pt>
                <c:pt idx="2">
                  <c:v>Bankinter</c:v>
                </c:pt>
                <c:pt idx="3">
                  <c:v>Santander</c:v>
                </c:pt>
                <c:pt idx="4">
                  <c:v>CaixaBank</c:v>
                </c:pt>
                <c:pt idx="5">
                  <c:v>BBVA</c:v>
                </c:pt>
              </c:strCache>
            </c:strRef>
          </c:cat>
          <c:val>
            <c:numRef>
              <c:f>'1Q2023'!$D$94:$D$99</c:f>
              <c:numCache>
                <c:formatCode>0.0%</c:formatCode>
                <c:ptCount val="6"/>
                <c:pt idx="0">
                  <c:v>-2.5099131487218762E-2</c:v>
                </c:pt>
                <c:pt idx="1">
                  <c:v>-2.2372381989367862E-2</c:v>
                </c:pt>
                <c:pt idx="2">
                  <c:v>-6.9267133800504643E-3</c:v>
                </c:pt>
                <c:pt idx="3">
                  <c:v>-3.9254170755642637E-3</c:v>
                </c:pt>
                <c:pt idx="4">
                  <c:v>-6.8028957470456231E-4</c:v>
                </c:pt>
                <c:pt idx="5">
                  <c:v>1.3896701002655609E-2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79-4757-9926-D2A863D2DB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0571104"/>
        <c:axId val="1920571584"/>
      </c:lineChart>
      <c:catAx>
        <c:axId val="1920571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ES"/>
          </a:p>
        </c:txPr>
        <c:crossAx val="1920571584"/>
        <c:crosses val="autoZero"/>
        <c:auto val="1"/>
        <c:lblAlgn val="ctr"/>
        <c:lblOffset val="100"/>
        <c:tickMarkSkip val="1"/>
        <c:noMultiLvlLbl val="0"/>
      </c:catAx>
      <c:valAx>
        <c:axId val="192057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ES"/>
          </a:p>
        </c:txPr>
        <c:crossAx val="1920571104"/>
        <c:crossesAt val="1"/>
        <c:crossBetween val="between"/>
        <c:majorUnit val="4.0000000000000008E-2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381742369972458"/>
          <c:y val="0.22301834381551361"/>
          <c:w val="0.1461825763002754"/>
          <c:h val="0.394214884696016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50">
          <a:solidFill>
            <a:schemeClr val="tx1">
              <a:lumMod val="65000"/>
              <a:lumOff val="35000"/>
            </a:schemeClr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130781714665314"/>
          <c:y val="7.3681279153419502E-2"/>
          <c:w val="0.73990693140087793"/>
          <c:h val="0.75188448969516941"/>
        </c:manualLayout>
      </c:layout>
      <c:lineChart>
        <c:grouping val="standard"/>
        <c:varyColors val="0"/>
        <c:ser>
          <c:idx val="0"/>
          <c:order val="0"/>
          <c:tx>
            <c:strRef>
              <c:f>'1Q2023'!$C$104</c:f>
              <c:strCache>
                <c:ptCount val="1"/>
                <c:pt idx="0">
                  <c:v>1T2022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7300"/>
              </a:solidFill>
              <a:ln w="9525">
                <a:solidFill>
                  <a:srgbClr val="FF7300"/>
                </a:solidFill>
              </a:ln>
              <a:effectLst/>
            </c:spPr>
          </c:marker>
          <c:cat>
            <c:strRef>
              <c:f>'1Q2023'!$B$105:$B$110</c:f>
              <c:strCache>
                <c:ptCount val="6"/>
                <c:pt idx="0">
                  <c:v>Santander</c:v>
                </c:pt>
                <c:pt idx="1">
                  <c:v>Bankinter</c:v>
                </c:pt>
                <c:pt idx="2">
                  <c:v>CaixaBank</c:v>
                </c:pt>
                <c:pt idx="3">
                  <c:v>Sabadell</c:v>
                </c:pt>
                <c:pt idx="4">
                  <c:v>BBVA</c:v>
                </c:pt>
                <c:pt idx="5">
                  <c:v>Unicaja</c:v>
                </c:pt>
              </c:strCache>
            </c:strRef>
          </c:cat>
          <c:val>
            <c:numRef>
              <c:f>'1Q2023'!$C$105:$C$110</c:f>
              <c:numCache>
                <c:formatCode>0.0%</c:formatCode>
                <c:ptCount val="6"/>
                <c:pt idx="0">
                  <c:v>0.121</c:v>
                </c:pt>
                <c:pt idx="1">
                  <c:v>0.1190345923615907</c:v>
                </c:pt>
                <c:pt idx="2">
                  <c:v>0.13400000000000001</c:v>
                </c:pt>
                <c:pt idx="3">
                  <c:v>0.1245</c:v>
                </c:pt>
                <c:pt idx="4">
                  <c:v>0.12809999999999999</c:v>
                </c:pt>
                <c:pt idx="5">
                  <c:v>0.12560975225714227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2B-488F-B346-8D23BE2DE7EC}"/>
            </c:ext>
          </c:extLst>
        </c:ser>
        <c:ser>
          <c:idx val="1"/>
          <c:order val="1"/>
          <c:tx>
            <c:strRef>
              <c:f>'1Q2023'!$D$104</c:f>
              <c:strCache>
                <c:ptCount val="1"/>
                <c:pt idx="0">
                  <c:v>1T2023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A0DF"/>
              </a:solidFill>
              <a:ln w="9525">
                <a:solidFill>
                  <a:srgbClr val="00A0DF"/>
                </a:solidFill>
              </a:ln>
              <a:effectLst/>
            </c:spPr>
          </c:marker>
          <c:cat>
            <c:strRef>
              <c:f>'1Q2023'!$B$105:$B$110</c:f>
              <c:strCache>
                <c:ptCount val="6"/>
                <c:pt idx="0">
                  <c:v>Santander</c:v>
                </c:pt>
                <c:pt idx="1">
                  <c:v>Bankinter</c:v>
                </c:pt>
                <c:pt idx="2">
                  <c:v>CaixaBank</c:v>
                </c:pt>
                <c:pt idx="3">
                  <c:v>Sabadell</c:v>
                </c:pt>
                <c:pt idx="4">
                  <c:v>BBVA</c:v>
                </c:pt>
                <c:pt idx="5">
                  <c:v>Unicaja</c:v>
                </c:pt>
              </c:strCache>
            </c:strRef>
          </c:cat>
          <c:val>
            <c:numRef>
              <c:f>'1Q2023'!$D$105:$D$110</c:f>
              <c:numCache>
                <c:formatCode>0.0%</c:formatCode>
                <c:ptCount val="6"/>
                <c:pt idx="0">
                  <c:v>0.122</c:v>
                </c:pt>
                <c:pt idx="1">
                  <c:v>0.12214987855483905</c:v>
                </c:pt>
                <c:pt idx="2">
                  <c:v>0.126</c:v>
                </c:pt>
                <c:pt idx="3">
                  <c:v>0.1278</c:v>
                </c:pt>
                <c:pt idx="4">
                  <c:v>0.1313</c:v>
                </c:pt>
                <c:pt idx="5">
                  <c:v>0.13473704531024888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2B-488F-B346-8D23BE2DE7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0571104"/>
        <c:axId val="1920571584"/>
      </c:lineChart>
      <c:catAx>
        <c:axId val="1920571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ES"/>
          </a:p>
        </c:txPr>
        <c:crossAx val="1920571584"/>
        <c:crosses val="autoZero"/>
        <c:auto val="1"/>
        <c:lblAlgn val="ctr"/>
        <c:lblOffset val="100"/>
        <c:tickMarkSkip val="1"/>
        <c:noMultiLvlLbl val="0"/>
      </c:catAx>
      <c:valAx>
        <c:axId val="1920571584"/>
        <c:scaling>
          <c:orientation val="minMax"/>
          <c:min val="0.115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ES"/>
          </a:p>
        </c:txPr>
        <c:crossAx val="1920571104"/>
        <c:crossesAt val="1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381742369972458"/>
          <c:y val="0.22301834381551361"/>
          <c:w val="0.1461825763002754"/>
          <c:h val="0.394214884696016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50">
          <a:solidFill>
            <a:schemeClr val="tx1">
              <a:lumMod val="65000"/>
              <a:lumOff val="35000"/>
            </a:schemeClr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130781714665314"/>
          <c:y val="7.3681279153419502E-2"/>
          <c:w val="0.73990693140087793"/>
          <c:h val="0.75188448969516941"/>
        </c:manualLayout>
      </c:layout>
      <c:lineChart>
        <c:grouping val="standard"/>
        <c:varyColors val="0"/>
        <c:ser>
          <c:idx val="0"/>
          <c:order val="0"/>
          <c:tx>
            <c:strRef>
              <c:f>'1Q2023'!$C$115</c:f>
              <c:strCache>
                <c:ptCount val="1"/>
                <c:pt idx="0">
                  <c:v>1T2022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7300"/>
              </a:solidFill>
              <a:ln w="9525">
                <a:solidFill>
                  <a:srgbClr val="FF7300"/>
                </a:solidFill>
              </a:ln>
              <a:effectLst/>
            </c:spPr>
          </c:marker>
          <c:cat>
            <c:strRef>
              <c:f>'1Q2023'!$B$116:$B$121</c:f>
              <c:strCache>
                <c:ptCount val="6"/>
                <c:pt idx="0">
                  <c:v>BBVA</c:v>
                </c:pt>
                <c:pt idx="1">
                  <c:v>Santander</c:v>
                </c:pt>
                <c:pt idx="2">
                  <c:v>CaixaBank</c:v>
                </c:pt>
                <c:pt idx="3">
                  <c:v>Bankinter</c:v>
                </c:pt>
                <c:pt idx="4">
                  <c:v>Sabadell</c:v>
                </c:pt>
                <c:pt idx="5">
                  <c:v>Unicaja</c:v>
                </c:pt>
              </c:strCache>
            </c:strRef>
          </c:cat>
          <c:val>
            <c:numRef>
              <c:f>'1Q2023'!$C$116:$C$121</c:f>
              <c:numCache>
                <c:formatCode>0%</c:formatCode>
                <c:ptCount val="6"/>
                <c:pt idx="0">
                  <c:v>1.52</c:v>
                </c:pt>
                <c:pt idx="1">
                  <c:v>1.57</c:v>
                </c:pt>
                <c:pt idx="2">
                  <c:v>3.15</c:v>
                </c:pt>
                <c:pt idx="3">
                  <c:v>2.3368000000000002</c:v>
                </c:pt>
                <c:pt idx="4">
                  <c:v>2.35</c:v>
                </c:pt>
                <c:pt idx="5">
                  <c:v>3.1370999999999998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5D-4535-A3AF-F5CE6DC11410}"/>
            </c:ext>
          </c:extLst>
        </c:ser>
        <c:ser>
          <c:idx val="1"/>
          <c:order val="1"/>
          <c:tx>
            <c:strRef>
              <c:f>'1Q2023'!$D$115</c:f>
              <c:strCache>
                <c:ptCount val="1"/>
                <c:pt idx="0">
                  <c:v>1T2023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A0DF"/>
              </a:solidFill>
              <a:ln w="9525">
                <a:solidFill>
                  <a:srgbClr val="00A0DF"/>
                </a:solidFill>
              </a:ln>
              <a:effectLst/>
            </c:spPr>
          </c:marker>
          <c:cat>
            <c:strRef>
              <c:f>'1Q2023'!$B$116:$B$121</c:f>
              <c:strCache>
                <c:ptCount val="6"/>
                <c:pt idx="0">
                  <c:v>BBVA</c:v>
                </c:pt>
                <c:pt idx="1">
                  <c:v>Santander</c:v>
                </c:pt>
                <c:pt idx="2">
                  <c:v>CaixaBank</c:v>
                </c:pt>
                <c:pt idx="3">
                  <c:v>Bankinter</c:v>
                </c:pt>
                <c:pt idx="4">
                  <c:v>Sabadell</c:v>
                </c:pt>
                <c:pt idx="5">
                  <c:v>Unicaja</c:v>
                </c:pt>
              </c:strCache>
            </c:strRef>
          </c:cat>
          <c:val>
            <c:numRef>
              <c:f>'1Q2023'!$D$116:$D$121</c:f>
              <c:numCache>
                <c:formatCode>0%</c:formatCode>
                <c:ptCount val="6"/>
                <c:pt idx="0">
                  <c:v>1.42</c:v>
                </c:pt>
                <c:pt idx="1">
                  <c:v>1.52</c:v>
                </c:pt>
                <c:pt idx="2">
                  <c:v>1.92264957185926</c:v>
                </c:pt>
                <c:pt idx="3">
                  <c:v>1.984</c:v>
                </c:pt>
                <c:pt idx="4">
                  <c:v>2.2000000000000002</c:v>
                </c:pt>
                <c:pt idx="5">
                  <c:v>2.98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5D-4535-A3AF-F5CE6DC114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0571104"/>
        <c:axId val="1920571584"/>
      </c:lineChart>
      <c:catAx>
        <c:axId val="1920571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ES"/>
          </a:p>
        </c:txPr>
        <c:crossAx val="1920571584"/>
        <c:crosses val="autoZero"/>
        <c:auto val="1"/>
        <c:lblAlgn val="ctr"/>
        <c:lblOffset val="100"/>
        <c:tickMarkSkip val="1"/>
        <c:noMultiLvlLbl val="0"/>
      </c:catAx>
      <c:valAx>
        <c:axId val="1920571584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ES"/>
          </a:p>
        </c:txPr>
        <c:crossAx val="1920571104"/>
        <c:crossesAt val="1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381742369972458"/>
          <c:y val="0.22301834381551361"/>
          <c:w val="0.1461825763002754"/>
          <c:h val="0.394214884696016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50">
          <a:solidFill>
            <a:schemeClr val="tx1">
              <a:lumMod val="65000"/>
              <a:lumOff val="35000"/>
            </a:schemeClr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130781714665314"/>
          <c:y val="7.3681279153419502E-2"/>
          <c:w val="0.73990693140087793"/>
          <c:h val="0.75188448969516941"/>
        </c:manualLayout>
      </c:layout>
      <c:lineChart>
        <c:grouping val="standard"/>
        <c:varyColors val="0"/>
        <c:ser>
          <c:idx val="0"/>
          <c:order val="0"/>
          <c:tx>
            <c:strRef>
              <c:f>'1Q2023'!$C$126</c:f>
              <c:strCache>
                <c:ptCount val="1"/>
                <c:pt idx="0">
                  <c:v>1T2022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7300"/>
              </a:solidFill>
              <a:ln w="9525">
                <a:solidFill>
                  <a:srgbClr val="FF7300"/>
                </a:solidFill>
              </a:ln>
              <a:effectLst/>
            </c:spPr>
          </c:marker>
          <c:cat>
            <c:strRef>
              <c:f>'1Q2023'!$B$127:$B$132</c:f>
              <c:strCache>
                <c:ptCount val="6"/>
                <c:pt idx="0">
                  <c:v>Bankinter</c:v>
                </c:pt>
                <c:pt idx="1">
                  <c:v>CaixaBank</c:v>
                </c:pt>
                <c:pt idx="2">
                  <c:v>Santander</c:v>
                </c:pt>
                <c:pt idx="3">
                  <c:v>BBVA</c:v>
                </c:pt>
                <c:pt idx="4">
                  <c:v>Sabadell</c:v>
                </c:pt>
                <c:pt idx="5">
                  <c:v>Unicaja</c:v>
                </c:pt>
              </c:strCache>
            </c:strRef>
          </c:cat>
          <c:val>
            <c:numRef>
              <c:f>'1Q2023'!$C$127:$C$132</c:f>
              <c:numCache>
                <c:formatCode>0.0%</c:formatCode>
                <c:ptCount val="6"/>
                <c:pt idx="0">
                  <c:v>2.1998610176180905E-2</c:v>
                </c:pt>
                <c:pt idx="1">
                  <c:v>3.5000000000000003E-2</c:v>
                </c:pt>
                <c:pt idx="2">
                  <c:v>3.2599999999999997E-2</c:v>
                </c:pt>
                <c:pt idx="3">
                  <c:v>0.04</c:v>
                </c:pt>
                <c:pt idx="4">
                  <c:v>3.6600000000000001E-2</c:v>
                </c:pt>
                <c:pt idx="5">
                  <c:v>3.5281368162135077E-2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74-406C-8DCA-83C05F93D023}"/>
            </c:ext>
          </c:extLst>
        </c:ser>
        <c:ser>
          <c:idx val="1"/>
          <c:order val="1"/>
          <c:tx>
            <c:strRef>
              <c:f>'1Q2023'!$D$126</c:f>
              <c:strCache>
                <c:ptCount val="1"/>
                <c:pt idx="0">
                  <c:v>1T2023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A0DF"/>
              </a:solidFill>
              <a:ln w="9525">
                <a:solidFill>
                  <a:srgbClr val="00A0DF"/>
                </a:solidFill>
              </a:ln>
              <a:effectLst/>
            </c:spPr>
          </c:marker>
          <c:cat>
            <c:strRef>
              <c:f>'1Q2023'!$B$127:$B$132</c:f>
              <c:strCache>
                <c:ptCount val="6"/>
                <c:pt idx="0">
                  <c:v>Bankinter</c:v>
                </c:pt>
                <c:pt idx="1">
                  <c:v>CaixaBank</c:v>
                </c:pt>
                <c:pt idx="2">
                  <c:v>Santander</c:v>
                </c:pt>
                <c:pt idx="3">
                  <c:v>BBVA</c:v>
                </c:pt>
                <c:pt idx="4">
                  <c:v>Sabadell</c:v>
                </c:pt>
                <c:pt idx="5">
                  <c:v>Unicaja</c:v>
                </c:pt>
              </c:strCache>
            </c:strRef>
          </c:cat>
          <c:val>
            <c:numRef>
              <c:f>'1Q2023'!$D$127:$D$132</c:f>
              <c:numCache>
                <c:formatCode>0.0%</c:formatCode>
                <c:ptCount val="6"/>
                <c:pt idx="0">
                  <c:v>2.184062546834634E-2</c:v>
                </c:pt>
                <c:pt idx="1">
                  <c:v>2.6774723517109002E-2</c:v>
                </c:pt>
                <c:pt idx="2">
                  <c:v>3.0499999999999999E-2</c:v>
                </c:pt>
                <c:pt idx="3">
                  <c:v>3.3000000000000002E-2</c:v>
                </c:pt>
                <c:pt idx="4">
                  <c:v>3.5200000000000002E-2</c:v>
                </c:pt>
                <c:pt idx="5">
                  <c:v>3.5645690032351449E-2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74-406C-8DCA-83C05F93D0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0571104"/>
        <c:axId val="1920571584"/>
      </c:lineChart>
      <c:catAx>
        <c:axId val="1920571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ES"/>
          </a:p>
        </c:txPr>
        <c:crossAx val="1920571584"/>
        <c:crosses val="autoZero"/>
        <c:auto val="1"/>
        <c:lblAlgn val="ctr"/>
        <c:lblOffset val="100"/>
        <c:tickMarkSkip val="1"/>
        <c:noMultiLvlLbl val="0"/>
      </c:catAx>
      <c:valAx>
        <c:axId val="1920571584"/>
        <c:scaling>
          <c:orientation val="minMax"/>
          <c:min val="1.5000000000000003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ES"/>
          </a:p>
        </c:txPr>
        <c:crossAx val="1920571104"/>
        <c:crossesAt val="1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381742369972458"/>
          <c:y val="0.22301834381551361"/>
          <c:w val="0.1461825763002754"/>
          <c:h val="0.394214884696016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50">
          <a:solidFill>
            <a:schemeClr val="tx1">
              <a:lumMod val="65000"/>
              <a:lumOff val="35000"/>
            </a:schemeClr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12700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rgbClr val="2A8E5B"/>
                </a:solidFill>
                <a:ln w="12700">
                  <a:solidFill>
                    <a:srgbClr val="2A8E5B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7C71-4BA3-AD79-588A5971E788}"/>
              </c:ext>
            </c:extLst>
          </c:dPt>
          <c:dPt>
            <c:idx val="1"/>
            <c:marker>
              <c:symbol val="circle"/>
              <c:size val="5"/>
              <c:spPr>
                <a:solidFill>
                  <a:srgbClr val="FF7300"/>
                </a:solidFill>
                <a:ln w="12700">
                  <a:solidFill>
                    <a:srgbClr val="FF73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7C71-4BA3-AD79-588A5971E788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rgbClr val="00A0DF"/>
                </a:solidFill>
                <a:ln w="12700">
                  <a:solidFill>
                    <a:srgbClr val="00A0DF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7C71-4BA3-AD79-588A5971E788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rgbClr val="FF0000"/>
                </a:solidFill>
                <a:ln w="12700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7C71-4BA3-AD79-588A5971E788}"/>
              </c:ext>
            </c:extLst>
          </c:dPt>
          <c:dPt>
            <c:idx val="4"/>
            <c:marker>
              <c:symbol val="circle"/>
              <c:size val="5"/>
              <c:spPr>
                <a:solidFill>
                  <a:schemeClr val="accent5"/>
                </a:solidFill>
                <a:ln w="12700">
                  <a:solidFill>
                    <a:schemeClr val="accent5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7C71-4BA3-AD79-588A5971E788}"/>
              </c:ext>
            </c:extLst>
          </c:dPt>
          <c:dPt>
            <c:idx val="5"/>
            <c:marker>
              <c:symbol val="circle"/>
              <c:size val="5"/>
              <c:spPr>
                <a:solidFill>
                  <a:srgbClr val="00B0F0"/>
                </a:solidFill>
                <a:ln w="12700">
                  <a:solidFill>
                    <a:srgbClr val="00B0F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7C71-4BA3-AD79-588A5971E788}"/>
              </c:ext>
            </c:extLst>
          </c:dPt>
          <c:cat>
            <c:strRef>
              <c:f>'3Q2023'!$B$49:$B$54</c:f>
              <c:strCache>
                <c:ptCount val="6"/>
                <c:pt idx="0">
                  <c:v>Unicaja</c:v>
                </c:pt>
                <c:pt idx="1">
                  <c:v>Bankinter</c:v>
                </c:pt>
                <c:pt idx="2">
                  <c:v>Sabadell</c:v>
                </c:pt>
                <c:pt idx="3">
                  <c:v>Santander</c:v>
                </c:pt>
                <c:pt idx="4">
                  <c:v>BBVA</c:v>
                </c:pt>
                <c:pt idx="5">
                  <c:v>CaixaBank</c:v>
                </c:pt>
              </c:strCache>
            </c:strRef>
          </c:cat>
          <c:val>
            <c:numRef>
              <c:f>'3Q2023'!$D$49:$D$54</c:f>
              <c:numCache>
                <c:formatCode>0</c:formatCode>
                <c:ptCount val="6"/>
                <c:pt idx="0">
                  <c:v>63.8</c:v>
                </c:pt>
                <c:pt idx="1">
                  <c:v>77</c:v>
                </c:pt>
                <c:pt idx="2">
                  <c:v>157</c:v>
                </c:pt>
                <c:pt idx="3" formatCode="#,##0">
                  <c:v>224</c:v>
                </c:pt>
                <c:pt idx="4" formatCode="#,##0">
                  <c:v>225</c:v>
                </c:pt>
                <c:pt idx="5">
                  <c:v>373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C71-4BA3-AD79-588A5971E7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0571104"/>
        <c:axId val="1920571584"/>
      </c:lineChart>
      <c:catAx>
        <c:axId val="1920571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ES"/>
          </a:p>
        </c:txPr>
        <c:crossAx val="1920571584"/>
        <c:crosses val="autoZero"/>
        <c:auto val="1"/>
        <c:lblAlgn val="ctr"/>
        <c:lblOffset val="100"/>
        <c:noMultiLvlLbl val="0"/>
      </c:catAx>
      <c:valAx>
        <c:axId val="192057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ES"/>
          </a:p>
        </c:txPr>
        <c:crossAx val="1920571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50">
          <a:solidFill>
            <a:schemeClr val="tx1">
              <a:lumMod val="65000"/>
              <a:lumOff val="35000"/>
            </a:schemeClr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130781714665314"/>
          <c:y val="7.3681279153419502E-2"/>
          <c:w val="0.73990693140087793"/>
          <c:h val="0.75188448969516941"/>
        </c:manualLayout>
      </c:layout>
      <c:lineChart>
        <c:grouping val="standard"/>
        <c:varyColors val="0"/>
        <c:ser>
          <c:idx val="0"/>
          <c:order val="0"/>
          <c:tx>
            <c:strRef>
              <c:f>'1Q2023'!$C$137</c:f>
              <c:strCache>
                <c:ptCount val="1"/>
                <c:pt idx="0">
                  <c:v>1T2022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7300"/>
              </a:solidFill>
              <a:ln w="9525">
                <a:solidFill>
                  <a:srgbClr val="FF7300"/>
                </a:solidFill>
              </a:ln>
              <a:effectLst/>
            </c:spPr>
          </c:marker>
          <c:cat>
            <c:strRef>
              <c:f>'1Q2023'!$B$138:$B$143</c:f>
              <c:strCache>
                <c:ptCount val="6"/>
                <c:pt idx="0">
                  <c:v>Sabadell</c:v>
                </c:pt>
                <c:pt idx="1">
                  <c:v>Unicaja</c:v>
                </c:pt>
                <c:pt idx="2">
                  <c:v>Bankinter</c:v>
                </c:pt>
                <c:pt idx="3">
                  <c:v>Santander</c:v>
                </c:pt>
                <c:pt idx="4">
                  <c:v>CaixaBank</c:v>
                </c:pt>
                <c:pt idx="5">
                  <c:v>BBVA</c:v>
                </c:pt>
              </c:strCache>
            </c:strRef>
          </c:cat>
          <c:val>
            <c:numRef>
              <c:f>'1Q2023'!$C$138:$C$143</c:f>
              <c:numCache>
                <c:formatCode>0%</c:formatCode>
                <c:ptCount val="6"/>
                <c:pt idx="0">
                  <c:v>0.55700000000000005</c:v>
                </c:pt>
                <c:pt idx="1">
                  <c:v>0.68305174564746685</c:v>
                </c:pt>
                <c:pt idx="2">
                  <c:v>0.64639946242645929</c:v>
                </c:pt>
                <c:pt idx="3">
                  <c:v>0.69</c:v>
                </c:pt>
                <c:pt idx="4">
                  <c:v>0.65</c:v>
                </c:pt>
                <c:pt idx="5">
                  <c:v>0.76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66-46CB-9455-F44F1E3E9A5C}"/>
            </c:ext>
          </c:extLst>
        </c:ser>
        <c:ser>
          <c:idx val="1"/>
          <c:order val="1"/>
          <c:tx>
            <c:strRef>
              <c:f>'1Q2023'!$D$137</c:f>
              <c:strCache>
                <c:ptCount val="1"/>
                <c:pt idx="0">
                  <c:v>1T2023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A0DF"/>
              </a:solidFill>
              <a:ln w="9525">
                <a:solidFill>
                  <a:srgbClr val="00A0DF"/>
                </a:solidFill>
              </a:ln>
              <a:effectLst/>
            </c:spPr>
          </c:marker>
          <c:cat>
            <c:strRef>
              <c:f>'1Q2023'!$B$138:$B$143</c:f>
              <c:strCache>
                <c:ptCount val="6"/>
                <c:pt idx="0">
                  <c:v>Sabadell</c:v>
                </c:pt>
                <c:pt idx="1">
                  <c:v>Unicaja</c:v>
                </c:pt>
                <c:pt idx="2">
                  <c:v>Bankinter</c:v>
                </c:pt>
                <c:pt idx="3">
                  <c:v>Santander</c:v>
                </c:pt>
                <c:pt idx="4">
                  <c:v>CaixaBank</c:v>
                </c:pt>
                <c:pt idx="5">
                  <c:v>BBVA</c:v>
                </c:pt>
              </c:strCache>
            </c:strRef>
          </c:cat>
          <c:val>
            <c:numRef>
              <c:f>'1Q2023'!$D$138:$D$143</c:f>
              <c:numCache>
                <c:formatCode>0%</c:formatCode>
                <c:ptCount val="6"/>
                <c:pt idx="0">
                  <c:v>0.54600000000000004</c:v>
                </c:pt>
                <c:pt idx="1">
                  <c:v>0.6642203619529885</c:v>
                </c:pt>
                <c:pt idx="2">
                  <c:v>0.66549260503187313</c:v>
                </c:pt>
                <c:pt idx="3">
                  <c:v>0.68</c:v>
                </c:pt>
                <c:pt idx="4">
                  <c:v>0.75815330709287498</c:v>
                </c:pt>
                <c:pt idx="5">
                  <c:v>0.82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66-46CB-9455-F44F1E3E9A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0571104"/>
        <c:axId val="1920571584"/>
      </c:lineChart>
      <c:catAx>
        <c:axId val="1920571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ES"/>
          </a:p>
        </c:txPr>
        <c:crossAx val="1920571584"/>
        <c:crosses val="autoZero"/>
        <c:auto val="1"/>
        <c:lblAlgn val="ctr"/>
        <c:lblOffset val="100"/>
        <c:tickMarkSkip val="1"/>
        <c:noMultiLvlLbl val="0"/>
      </c:catAx>
      <c:valAx>
        <c:axId val="1920571584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ES"/>
          </a:p>
        </c:txPr>
        <c:crossAx val="1920571104"/>
        <c:crossesAt val="1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381742369972458"/>
          <c:y val="0.22301834381551361"/>
          <c:w val="0.1461825763002754"/>
          <c:h val="0.394214884696016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50">
          <a:solidFill>
            <a:schemeClr val="tx1">
              <a:lumMod val="65000"/>
              <a:lumOff val="35000"/>
            </a:schemeClr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'Cuadros EBA'!$B$57</c:f>
              <c:strCache>
                <c:ptCount val="1"/>
                <c:pt idx="0">
                  <c:v>ESP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'Cuadros EBA'!$C$56:$H$56</c:f>
              <c:strCache>
                <c:ptCount val="6"/>
                <c:pt idx="0">
                  <c:v>Tesorería</c:v>
                </c:pt>
                <c:pt idx="1">
                  <c:v>Equity</c:v>
                </c:pt>
                <c:pt idx="2">
                  <c:v>Títulos de deuda</c:v>
                </c:pt>
                <c:pt idx="3">
                  <c:v>Préstamos</c:v>
                </c:pt>
                <c:pt idx="4">
                  <c:v>Derivados</c:v>
                </c:pt>
                <c:pt idx="5">
                  <c:v>Otros activos</c:v>
                </c:pt>
              </c:strCache>
            </c:strRef>
          </c:cat>
          <c:val>
            <c:numRef>
              <c:f>'Cuadros EBA'!$C$57:$H$57</c:f>
              <c:numCache>
                <c:formatCode>0%</c:formatCode>
                <c:ptCount val="6"/>
                <c:pt idx="0">
                  <c:v>0.11027498069199303</c:v>
                </c:pt>
                <c:pt idx="1">
                  <c:v>6.8500515696678635E-3</c:v>
                </c:pt>
                <c:pt idx="2">
                  <c:v>0.13315658639275393</c:v>
                </c:pt>
                <c:pt idx="3">
                  <c:v>0.6503665832462705</c:v>
                </c:pt>
                <c:pt idx="4">
                  <c:v>4.0722961786282798E-2</c:v>
                </c:pt>
                <c:pt idx="5">
                  <c:v>5.8628836312210088E-2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EA-4931-8256-169E309387A5}"/>
            </c:ext>
          </c:extLst>
        </c:ser>
        <c:ser>
          <c:idx val="1"/>
          <c:order val="1"/>
          <c:tx>
            <c:strRef>
              <c:f>'Cuadros EBA'!$B$58</c:f>
              <c:strCache>
                <c:ptCount val="1"/>
                <c:pt idx="0">
                  <c:v>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'Cuadros EBA'!$C$56:$H$56</c:f>
              <c:strCache>
                <c:ptCount val="6"/>
                <c:pt idx="0">
                  <c:v>Tesorería</c:v>
                </c:pt>
                <c:pt idx="1">
                  <c:v>Equity</c:v>
                </c:pt>
                <c:pt idx="2">
                  <c:v>Títulos de deuda</c:v>
                </c:pt>
                <c:pt idx="3">
                  <c:v>Préstamos</c:v>
                </c:pt>
                <c:pt idx="4">
                  <c:v>Derivados</c:v>
                </c:pt>
                <c:pt idx="5">
                  <c:v>Otros activos</c:v>
                </c:pt>
              </c:strCache>
            </c:strRef>
          </c:cat>
          <c:val>
            <c:numRef>
              <c:f>'Cuadros EBA'!$C$58:$H$58</c:f>
              <c:numCache>
                <c:formatCode>0%</c:formatCode>
                <c:ptCount val="6"/>
                <c:pt idx="0">
                  <c:v>0.15922717040052242</c:v>
                </c:pt>
                <c:pt idx="1">
                  <c:v>4.6973222079773214E-3</c:v>
                </c:pt>
                <c:pt idx="2">
                  <c:v>0.11414606024210282</c:v>
                </c:pt>
                <c:pt idx="3">
                  <c:v>0.57909306568491492</c:v>
                </c:pt>
                <c:pt idx="4">
                  <c:v>0.12249543197037251</c:v>
                </c:pt>
                <c:pt idx="5">
                  <c:v>2.0340949748256995E-2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EA-4931-8256-169E309387A5}"/>
            </c:ext>
          </c:extLst>
        </c:ser>
        <c:ser>
          <c:idx val="2"/>
          <c:order val="2"/>
          <c:tx>
            <c:strRef>
              <c:f>'Cuadros EBA'!$B$59</c:f>
              <c:strCache>
                <c:ptCount val="1"/>
                <c:pt idx="0">
                  <c:v>FRA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'Cuadros EBA'!$C$56:$H$56</c:f>
              <c:strCache>
                <c:ptCount val="6"/>
                <c:pt idx="0">
                  <c:v>Tesorería</c:v>
                </c:pt>
                <c:pt idx="1">
                  <c:v>Equity</c:v>
                </c:pt>
                <c:pt idx="2">
                  <c:v>Títulos de deuda</c:v>
                </c:pt>
                <c:pt idx="3">
                  <c:v>Préstamos</c:v>
                </c:pt>
                <c:pt idx="4">
                  <c:v>Derivados</c:v>
                </c:pt>
                <c:pt idx="5">
                  <c:v>Otros activos</c:v>
                </c:pt>
              </c:strCache>
            </c:strRef>
          </c:cat>
          <c:val>
            <c:numRef>
              <c:f>'Cuadros EBA'!$C$59:$H$59</c:f>
              <c:numCache>
                <c:formatCode>0%</c:formatCode>
                <c:ptCount val="6"/>
                <c:pt idx="0">
                  <c:v>0.13920991146639164</c:v>
                </c:pt>
                <c:pt idx="1">
                  <c:v>2.5798765359841432E-2</c:v>
                </c:pt>
                <c:pt idx="2">
                  <c:v>8.2587140678831772E-2</c:v>
                </c:pt>
                <c:pt idx="3">
                  <c:v>0.58934870704780651</c:v>
                </c:pt>
                <c:pt idx="4">
                  <c:v>8.6679630919036951E-2</c:v>
                </c:pt>
                <c:pt idx="5">
                  <c:v>7.637584441561078E-2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EA-4931-8256-169E309387A5}"/>
            </c:ext>
          </c:extLst>
        </c:ser>
        <c:ser>
          <c:idx val="3"/>
          <c:order val="3"/>
          <c:tx>
            <c:strRef>
              <c:f>'Cuadros EBA'!$B$60</c:f>
              <c:strCache>
                <c:ptCount val="1"/>
                <c:pt idx="0">
                  <c:v>ITA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'Cuadros EBA'!$C$56:$H$56</c:f>
              <c:strCache>
                <c:ptCount val="6"/>
                <c:pt idx="0">
                  <c:v>Tesorería</c:v>
                </c:pt>
                <c:pt idx="1">
                  <c:v>Equity</c:v>
                </c:pt>
                <c:pt idx="2">
                  <c:v>Títulos de deuda</c:v>
                </c:pt>
                <c:pt idx="3">
                  <c:v>Préstamos</c:v>
                </c:pt>
                <c:pt idx="4">
                  <c:v>Derivados</c:v>
                </c:pt>
                <c:pt idx="5">
                  <c:v>Otros activos</c:v>
                </c:pt>
              </c:strCache>
            </c:strRef>
          </c:cat>
          <c:val>
            <c:numRef>
              <c:f>'Cuadros EBA'!$C$60:$H$60</c:f>
              <c:numCache>
                <c:formatCode>0%</c:formatCode>
                <c:ptCount val="6"/>
                <c:pt idx="0">
                  <c:v>0.12006512432992923</c:v>
                </c:pt>
                <c:pt idx="1">
                  <c:v>1.0114060274841819E-2</c:v>
                </c:pt>
                <c:pt idx="2">
                  <c:v>0.20112779929906452</c:v>
                </c:pt>
                <c:pt idx="3">
                  <c:v>0.57479895888265276</c:v>
                </c:pt>
                <c:pt idx="4">
                  <c:v>3.8743644514833732E-2</c:v>
                </c:pt>
                <c:pt idx="5">
                  <c:v>5.5150412697928412E-2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8EA-4931-8256-169E309387A5}"/>
            </c:ext>
          </c:extLst>
        </c:ser>
        <c:ser>
          <c:idx val="4"/>
          <c:order val="4"/>
          <c:tx>
            <c:strRef>
              <c:f>'Cuadros EBA'!$B$61</c:f>
              <c:strCache>
                <c:ptCount val="1"/>
                <c:pt idx="0">
                  <c:v>PB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'Cuadros EBA'!$C$56:$H$56</c:f>
              <c:strCache>
                <c:ptCount val="6"/>
                <c:pt idx="0">
                  <c:v>Tesorería</c:v>
                </c:pt>
                <c:pt idx="1">
                  <c:v>Equity</c:v>
                </c:pt>
                <c:pt idx="2">
                  <c:v>Títulos de deuda</c:v>
                </c:pt>
                <c:pt idx="3">
                  <c:v>Préstamos</c:v>
                </c:pt>
                <c:pt idx="4">
                  <c:v>Derivados</c:v>
                </c:pt>
                <c:pt idx="5">
                  <c:v>Otros activos</c:v>
                </c:pt>
              </c:strCache>
            </c:strRef>
          </c:cat>
          <c:val>
            <c:numRef>
              <c:f>'Cuadros EBA'!$C$61:$H$61</c:f>
              <c:numCache>
                <c:formatCode>0%</c:formatCode>
                <c:ptCount val="6"/>
                <c:pt idx="0">
                  <c:v>0.13927179012572227</c:v>
                </c:pt>
                <c:pt idx="1">
                  <c:v>7.6001416627439148E-3</c:v>
                </c:pt>
                <c:pt idx="2">
                  <c:v>7.368302907055195E-2</c:v>
                </c:pt>
                <c:pt idx="3">
                  <c:v>0.73813416156266665</c:v>
                </c:pt>
                <c:pt idx="4">
                  <c:v>3.3852884483147605E-2</c:v>
                </c:pt>
                <c:pt idx="5">
                  <c:v>7.4579930960776905E-3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8EA-4931-8256-169E309387A5}"/>
            </c:ext>
          </c:extLst>
        </c:ser>
        <c:ser>
          <c:idx val="5"/>
          <c:order val="5"/>
          <c:tx>
            <c:strRef>
              <c:f>'Cuadros EBA'!$B$62</c:f>
              <c:strCache>
                <c:ptCount val="1"/>
                <c:pt idx="0">
                  <c:v>UE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'Cuadros EBA'!$C$56:$H$56</c:f>
              <c:strCache>
                <c:ptCount val="6"/>
                <c:pt idx="0">
                  <c:v>Tesorería</c:v>
                </c:pt>
                <c:pt idx="1">
                  <c:v>Equity</c:v>
                </c:pt>
                <c:pt idx="2">
                  <c:v>Títulos de deuda</c:v>
                </c:pt>
                <c:pt idx="3">
                  <c:v>Préstamos</c:v>
                </c:pt>
                <c:pt idx="4">
                  <c:v>Derivados</c:v>
                </c:pt>
                <c:pt idx="5">
                  <c:v>Otros activos</c:v>
                </c:pt>
              </c:strCache>
            </c:strRef>
          </c:cat>
          <c:val>
            <c:numRef>
              <c:f>'Cuadros EBA'!$C$62:$H$62</c:f>
              <c:numCache>
                <c:formatCode>0%</c:formatCode>
                <c:ptCount val="6"/>
                <c:pt idx="0">
                  <c:v>0.13711861116211685</c:v>
                </c:pt>
                <c:pt idx="1">
                  <c:v>1.2910461348713058E-2</c:v>
                </c:pt>
                <c:pt idx="2">
                  <c:v>0.11595970797491237</c:v>
                </c:pt>
                <c:pt idx="3">
                  <c:v>0.61762661861263513</c:v>
                </c:pt>
                <c:pt idx="4">
                  <c:v>6.7133486334646747E-2</c:v>
                </c:pt>
                <c:pt idx="5">
                  <c:v>4.9251114527225831E-2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8EA-4931-8256-169E309387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6164671"/>
        <c:axId val="226166591"/>
      </c:barChart>
      <c:catAx>
        <c:axId val="226164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26166591"/>
        <c:crosses val="autoZero"/>
        <c:auto val="1"/>
        <c:lblAlgn val="ctr"/>
        <c:lblOffset val="100"/>
        <c:noMultiLvlLbl val="0"/>
      </c:catAx>
      <c:valAx>
        <c:axId val="226166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26164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8246409674981102E-2"/>
          <c:y val="3.3280922431865825E-2"/>
          <c:w val="0.87513057445200304"/>
          <c:h val="0.73326415094339625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'Cuadros EBA'!$C$56</c:f>
              <c:strCache>
                <c:ptCount val="1"/>
                <c:pt idx="0">
                  <c:v>Tesorería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'Cuadros EBA'!$B$57:$B$62</c:f>
              <c:strCache>
                <c:ptCount val="6"/>
                <c:pt idx="0">
                  <c:v>ESP</c:v>
                </c:pt>
                <c:pt idx="1">
                  <c:v>ALE</c:v>
                </c:pt>
                <c:pt idx="2">
                  <c:v>FRA</c:v>
                </c:pt>
                <c:pt idx="3">
                  <c:v>ITA</c:v>
                </c:pt>
                <c:pt idx="4">
                  <c:v>PB</c:v>
                </c:pt>
                <c:pt idx="5">
                  <c:v>UE</c:v>
                </c:pt>
              </c:strCache>
            </c:strRef>
          </c:cat>
          <c:val>
            <c:numRef>
              <c:f>'Cuadros EBA'!$C$57:$C$62</c:f>
              <c:numCache>
                <c:formatCode>0%</c:formatCode>
                <c:ptCount val="6"/>
                <c:pt idx="0">
                  <c:v>0.11027498069199303</c:v>
                </c:pt>
                <c:pt idx="1">
                  <c:v>0.15922717040052242</c:v>
                </c:pt>
                <c:pt idx="2">
                  <c:v>0.13920991146639164</c:v>
                </c:pt>
                <c:pt idx="3">
                  <c:v>0.12006512432992923</c:v>
                </c:pt>
                <c:pt idx="4">
                  <c:v>0.13927179012572227</c:v>
                </c:pt>
                <c:pt idx="5">
                  <c:v>0.13711861116211685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B1-44A2-BDCA-25645A9BD6E9}"/>
            </c:ext>
          </c:extLst>
        </c:ser>
        <c:ser>
          <c:idx val="1"/>
          <c:order val="1"/>
          <c:tx>
            <c:strRef>
              <c:f>'Cuadros EBA'!$D$56</c:f>
              <c:strCache>
                <c:ptCount val="1"/>
                <c:pt idx="0">
                  <c:v>Equity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'Cuadros EBA'!$B$57:$B$62</c:f>
              <c:strCache>
                <c:ptCount val="6"/>
                <c:pt idx="0">
                  <c:v>ESP</c:v>
                </c:pt>
                <c:pt idx="1">
                  <c:v>ALE</c:v>
                </c:pt>
                <c:pt idx="2">
                  <c:v>FRA</c:v>
                </c:pt>
                <c:pt idx="3">
                  <c:v>ITA</c:v>
                </c:pt>
                <c:pt idx="4">
                  <c:v>PB</c:v>
                </c:pt>
                <c:pt idx="5">
                  <c:v>UE</c:v>
                </c:pt>
              </c:strCache>
            </c:strRef>
          </c:cat>
          <c:val>
            <c:numRef>
              <c:f>'Cuadros EBA'!$D$57:$D$62</c:f>
              <c:numCache>
                <c:formatCode>0%</c:formatCode>
                <c:ptCount val="6"/>
                <c:pt idx="0">
                  <c:v>6.8500515696678635E-3</c:v>
                </c:pt>
                <c:pt idx="1">
                  <c:v>4.6973222079773214E-3</c:v>
                </c:pt>
                <c:pt idx="2">
                  <c:v>2.5798765359841432E-2</c:v>
                </c:pt>
                <c:pt idx="3">
                  <c:v>1.0114060274841819E-2</c:v>
                </c:pt>
                <c:pt idx="4">
                  <c:v>7.6001416627439148E-3</c:v>
                </c:pt>
                <c:pt idx="5">
                  <c:v>1.2910461348713058E-2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B1-44A2-BDCA-25645A9BD6E9}"/>
            </c:ext>
          </c:extLst>
        </c:ser>
        <c:ser>
          <c:idx val="2"/>
          <c:order val="2"/>
          <c:tx>
            <c:strRef>
              <c:f>'Cuadros EBA'!$E$56</c:f>
              <c:strCache>
                <c:ptCount val="1"/>
                <c:pt idx="0">
                  <c:v>Títulos de deuda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'Cuadros EBA'!$B$57:$B$62</c:f>
              <c:strCache>
                <c:ptCount val="6"/>
                <c:pt idx="0">
                  <c:v>ESP</c:v>
                </c:pt>
                <c:pt idx="1">
                  <c:v>ALE</c:v>
                </c:pt>
                <c:pt idx="2">
                  <c:v>FRA</c:v>
                </c:pt>
                <c:pt idx="3">
                  <c:v>ITA</c:v>
                </c:pt>
                <c:pt idx="4">
                  <c:v>PB</c:v>
                </c:pt>
                <c:pt idx="5">
                  <c:v>UE</c:v>
                </c:pt>
              </c:strCache>
            </c:strRef>
          </c:cat>
          <c:val>
            <c:numRef>
              <c:f>'Cuadros EBA'!$E$57:$E$62</c:f>
              <c:numCache>
                <c:formatCode>0%</c:formatCode>
                <c:ptCount val="6"/>
                <c:pt idx="0">
                  <c:v>0.13315658639275393</c:v>
                </c:pt>
                <c:pt idx="1">
                  <c:v>0.11414606024210282</c:v>
                </c:pt>
                <c:pt idx="2">
                  <c:v>8.2587140678831772E-2</c:v>
                </c:pt>
                <c:pt idx="3">
                  <c:v>0.20112779929906452</c:v>
                </c:pt>
                <c:pt idx="4">
                  <c:v>7.368302907055195E-2</c:v>
                </c:pt>
                <c:pt idx="5">
                  <c:v>0.11595970797491237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B1-44A2-BDCA-25645A9BD6E9}"/>
            </c:ext>
          </c:extLst>
        </c:ser>
        <c:ser>
          <c:idx val="3"/>
          <c:order val="3"/>
          <c:tx>
            <c:strRef>
              <c:f>'Cuadros EBA'!$F$56</c:f>
              <c:strCache>
                <c:ptCount val="1"/>
                <c:pt idx="0">
                  <c:v>Préstamos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'Cuadros EBA'!$B$57:$B$62</c:f>
              <c:strCache>
                <c:ptCount val="6"/>
                <c:pt idx="0">
                  <c:v>ESP</c:v>
                </c:pt>
                <c:pt idx="1">
                  <c:v>ALE</c:v>
                </c:pt>
                <c:pt idx="2">
                  <c:v>FRA</c:v>
                </c:pt>
                <c:pt idx="3">
                  <c:v>ITA</c:v>
                </c:pt>
                <c:pt idx="4">
                  <c:v>PB</c:v>
                </c:pt>
                <c:pt idx="5">
                  <c:v>UE</c:v>
                </c:pt>
              </c:strCache>
            </c:strRef>
          </c:cat>
          <c:val>
            <c:numRef>
              <c:f>'Cuadros EBA'!$F$57:$F$62</c:f>
              <c:numCache>
                <c:formatCode>0%</c:formatCode>
                <c:ptCount val="6"/>
                <c:pt idx="0">
                  <c:v>0.6503665832462705</c:v>
                </c:pt>
                <c:pt idx="1">
                  <c:v>0.57909306568491492</c:v>
                </c:pt>
                <c:pt idx="2">
                  <c:v>0.58934870704780651</c:v>
                </c:pt>
                <c:pt idx="3">
                  <c:v>0.57479895888265276</c:v>
                </c:pt>
                <c:pt idx="4">
                  <c:v>0.73813416156266665</c:v>
                </c:pt>
                <c:pt idx="5">
                  <c:v>0.61762661861263513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4B1-44A2-BDCA-25645A9BD6E9}"/>
            </c:ext>
          </c:extLst>
        </c:ser>
        <c:ser>
          <c:idx val="4"/>
          <c:order val="4"/>
          <c:tx>
            <c:strRef>
              <c:f>'Cuadros EBA'!$G$56</c:f>
              <c:strCache>
                <c:ptCount val="1"/>
                <c:pt idx="0">
                  <c:v>Derivados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'Cuadros EBA'!$B$57:$B$62</c:f>
              <c:strCache>
                <c:ptCount val="6"/>
                <c:pt idx="0">
                  <c:v>ESP</c:v>
                </c:pt>
                <c:pt idx="1">
                  <c:v>ALE</c:v>
                </c:pt>
                <c:pt idx="2">
                  <c:v>FRA</c:v>
                </c:pt>
                <c:pt idx="3">
                  <c:v>ITA</c:v>
                </c:pt>
                <c:pt idx="4">
                  <c:v>PB</c:v>
                </c:pt>
                <c:pt idx="5">
                  <c:v>UE</c:v>
                </c:pt>
              </c:strCache>
            </c:strRef>
          </c:cat>
          <c:val>
            <c:numRef>
              <c:f>'Cuadros EBA'!$G$57:$G$62</c:f>
              <c:numCache>
                <c:formatCode>0%</c:formatCode>
                <c:ptCount val="6"/>
                <c:pt idx="0">
                  <c:v>4.0722961786282798E-2</c:v>
                </c:pt>
                <c:pt idx="1">
                  <c:v>0.12249543197037251</c:v>
                </c:pt>
                <c:pt idx="2">
                  <c:v>8.6679630919036951E-2</c:v>
                </c:pt>
                <c:pt idx="3">
                  <c:v>3.8743644514833732E-2</c:v>
                </c:pt>
                <c:pt idx="4">
                  <c:v>3.3852884483147605E-2</c:v>
                </c:pt>
                <c:pt idx="5">
                  <c:v>6.7133486334646747E-2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4B1-44A2-BDCA-25645A9BD6E9}"/>
            </c:ext>
          </c:extLst>
        </c:ser>
        <c:ser>
          <c:idx val="5"/>
          <c:order val="5"/>
          <c:tx>
            <c:strRef>
              <c:f>'Cuadros EBA'!$H$56</c:f>
              <c:strCache>
                <c:ptCount val="1"/>
                <c:pt idx="0">
                  <c:v>Otros activos</c:v>
                </c:pt>
              </c:strCache>
            </c:strRef>
          </c:tx>
          <c:spPr>
            <a:solidFill>
              <a:srgbClr val="00A0DF"/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'Cuadros EBA'!$B$57:$B$62</c:f>
              <c:strCache>
                <c:ptCount val="6"/>
                <c:pt idx="0">
                  <c:v>ESP</c:v>
                </c:pt>
                <c:pt idx="1">
                  <c:v>ALE</c:v>
                </c:pt>
                <c:pt idx="2">
                  <c:v>FRA</c:v>
                </c:pt>
                <c:pt idx="3">
                  <c:v>ITA</c:v>
                </c:pt>
                <c:pt idx="4">
                  <c:v>PB</c:v>
                </c:pt>
                <c:pt idx="5">
                  <c:v>UE</c:v>
                </c:pt>
              </c:strCache>
            </c:strRef>
          </c:cat>
          <c:val>
            <c:numRef>
              <c:f>'Cuadros EBA'!$H$57:$H$62</c:f>
              <c:numCache>
                <c:formatCode>0%</c:formatCode>
                <c:ptCount val="6"/>
                <c:pt idx="0">
                  <c:v>5.8628836312210088E-2</c:v>
                </c:pt>
                <c:pt idx="1">
                  <c:v>2.0340949748256995E-2</c:v>
                </c:pt>
                <c:pt idx="2">
                  <c:v>7.637584441561078E-2</c:v>
                </c:pt>
                <c:pt idx="3">
                  <c:v>5.5150412697928412E-2</c:v>
                </c:pt>
                <c:pt idx="4">
                  <c:v>7.4579930960776905E-3</c:v>
                </c:pt>
                <c:pt idx="5">
                  <c:v>4.9251114527225831E-2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4B1-44A2-BDCA-25645A9BD6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7170623"/>
        <c:axId val="617165343"/>
      </c:barChart>
      <c:catAx>
        <c:axId val="6171706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ES"/>
          </a:p>
        </c:txPr>
        <c:crossAx val="617165343"/>
        <c:crosses val="autoZero"/>
        <c:auto val="1"/>
        <c:lblAlgn val="ctr"/>
        <c:lblOffset val="100"/>
        <c:noMultiLvlLbl val="0"/>
      </c:catAx>
      <c:valAx>
        <c:axId val="617165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ES"/>
          </a:p>
        </c:txPr>
        <c:crossAx val="617170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8027210884353704E-3"/>
          <c:y val="0.88767610062893076"/>
          <c:w val="0.97439531368102794"/>
          <c:h val="0.112323899371069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50">
          <a:latin typeface="Arial" panose="020B0604020202020204" pitchFamily="34" charset="0"/>
          <a:cs typeface="Arial" panose="020B0604020202020204" pitchFamily="34" charset="0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130781714665314"/>
          <c:y val="7.3681279153419502E-2"/>
          <c:w val="0.73990693140087793"/>
          <c:h val="0.75188448969516941"/>
        </c:manualLayout>
      </c:layout>
      <c:lineChart>
        <c:grouping val="standard"/>
        <c:varyColors val="0"/>
        <c:ser>
          <c:idx val="0"/>
          <c:order val="0"/>
          <c:tx>
            <c:strRef>
              <c:f>'Cuadros EBA'!$E$20</c:f>
              <c:strCache>
                <c:ptCount val="1"/>
                <c:pt idx="0">
                  <c:v>3T2022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7300"/>
              </a:solidFill>
              <a:ln w="9525">
                <a:solidFill>
                  <a:srgbClr val="FF7300"/>
                </a:solidFill>
              </a:ln>
              <a:effectLst/>
            </c:spPr>
          </c:marker>
          <c:cat>
            <c:strRef>
              <c:f>'Cuadros EBA'!$B$21:$B$26</c:f>
              <c:strCache>
                <c:ptCount val="6"/>
                <c:pt idx="0">
                  <c:v>ESP</c:v>
                </c:pt>
                <c:pt idx="1">
                  <c:v>NL</c:v>
                </c:pt>
                <c:pt idx="2">
                  <c:v>UE</c:v>
                </c:pt>
                <c:pt idx="3">
                  <c:v>ITA</c:v>
                </c:pt>
                <c:pt idx="4">
                  <c:v>FRA</c:v>
                </c:pt>
                <c:pt idx="5">
                  <c:v>ALE</c:v>
                </c:pt>
              </c:strCache>
            </c:strRef>
          </c:cat>
          <c:val>
            <c:numRef>
              <c:f>'Cuadros EBA'!$E$21:$E$26</c:f>
              <c:numCache>
                <c:formatCode>0%</c:formatCode>
                <c:ptCount val="6"/>
                <c:pt idx="0">
                  <c:v>0.49765480029999998</c:v>
                </c:pt>
                <c:pt idx="1">
                  <c:v>0.5900848917</c:v>
                </c:pt>
                <c:pt idx="2">
                  <c:v>0.60999360160000005</c:v>
                </c:pt>
                <c:pt idx="3">
                  <c:v>0.64189028329999998</c:v>
                </c:pt>
                <c:pt idx="4">
                  <c:v>0.67905144719999999</c:v>
                </c:pt>
                <c:pt idx="5">
                  <c:v>0.70613860760000002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6F-4DE8-846D-1C6A55196CD2}"/>
            </c:ext>
          </c:extLst>
        </c:ser>
        <c:ser>
          <c:idx val="1"/>
          <c:order val="1"/>
          <c:tx>
            <c:strRef>
              <c:f>'Cuadros EBA'!$F$20</c:f>
              <c:strCache>
                <c:ptCount val="1"/>
                <c:pt idx="0">
                  <c:v>4T2022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A0DF"/>
              </a:solidFill>
              <a:ln w="9525">
                <a:solidFill>
                  <a:srgbClr val="00A0DF"/>
                </a:solidFill>
              </a:ln>
              <a:effectLst/>
            </c:spPr>
          </c:marker>
          <c:cat>
            <c:strRef>
              <c:f>'Cuadros EBA'!$B$21:$B$26</c:f>
              <c:strCache>
                <c:ptCount val="6"/>
                <c:pt idx="0">
                  <c:v>ESP</c:v>
                </c:pt>
                <c:pt idx="1">
                  <c:v>NL</c:v>
                </c:pt>
                <c:pt idx="2">
                  <c:v>UE</c:v>
                </c:pt>
                <c:pt idx="3">
                  <c:v>ITA</c:v>
                </c:pt>
                <c:pt idx="4">
                  <c:v>FRA</c:v>
                </c:pt>
                <c:pt idx="5">
                  <c:v>ALE</c:v>
                </c:pt>
              </c:strCache>
            </c:strRef>
          </c:cat>
          <c:val>
            <c:numRef>
              <c:f>'Cuadros EBA'!$F$21:$F$26</c:f>
              <c:numCache>
                <c:formatCode>0%</c:formatCode>
                <c:ptCount val="6"/>
                <c:pt idx="0">
                  <c:v>0.50333012899999996</c:v>
                </c:pt>
                <c:pt idx="1">
                  <c:v>0.59681570029999997</c:v>
                </c:pt>
                <c:pt idx="2">
                  <c:v>0.60566003219999998</c:v>
                </c:pt>
                <c:pt idx="3">
                  <c:v>0.62873765469999998</c:v>
                </c:pt>
                <c:pt idx="4">
                  <c:v>0.68620965680000001</c:v>
                </c:pt>
                <c:pt idx="5">
                  <c:v>0.69451444829999998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6F-4DE8-846D-1C6A55196C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0571104"/>
        <c:axId val="1920571584"/>
      </c:lineChart>
      <c:catAx>
        <c:axId val="1920571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rgbClr val="595959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ES"/>
          </a:p>
        </c:txPr>
        <c:crossAx val="1920571584"/>
        <c:crosses val="autoZero"/>
        <c:auto val="1"/>
        <c:lblAlgn val="ctr"/>
        <c:lblOffset val="100"/>
        <c:tickMarkSkip val="1"/>
        <c:noMultiLvlLbl val="0"/>
      </c:catAx>
      <c:valAx>
        <c:axId val="1920571584"/>
        <c:scaling>
          <c:orientation val="minMax"/>
          <c:min val="0.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rgbClr val="595959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ES"/>
          </a:p>
        </c:txPr>
        <c:crossAx val="1920571104"/>
        <c:crossesAt val="1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381742369972458"/>
          <c:y val="0.22301834381551361"/>
          <c:w val="0.1461825763002754"/>
          <c:h val="0.394214884696016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rgbClr val="595959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50">
          <a:solidFill>
            <a:srgbClr val="595959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130781714665314"/>
          <c:y val="7.3681279153419502E-2"/>
          <c:w val="0.73990693140087793"/>
          <c:h val="0.75188448969516941"/>
        </c:manualLayout>
      </c:layout>
      <c:lineChart>
        <c:grouping val="standard"/>
        <c:varyColors val="0"/>
        <c:ser>
          <c:idx val="0"/>
          <c:order val="0"/>
          <c:tx>
            <c:strRef>
              <c:f>'Cuadros EBA'!$E$20</c:f>
              <c:strCache>
                <c:ptCount val="1"/>
                <c:pt idx="0">
                  <c:v>3T2022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7300"/>
              </a:solidFill>
              <a:ln w="9525">
                <a:solidFill>
                  <a:srgbClr val="FF7300"/>
                </a:solidFill>
              </a:ln>
              <a:effectLst/>
            </c:spPr>
          </c:marker>
          <c:cat>
            <c:strRef>
              <c:f>'Cuadros EBA'!$B$30:$B$35</c:f>
              <c:strCache>
                <c:ptCount val="6"/>
                <c:pt idx="0">
                  <c:v>ESP</c:v>
                </c:pt>
                <c:pt idx="1">
                  <c:v>ITA</c:v>
                </c:pt>
                <c:pt idx="2">
                  <c:v>FRA</c:v>
                </c:pt>
                <c:pt idx="3">
                  <c:v>UE</c:v>
                </c:pt>
                <c:pt idx="4">
                  <c:v>ALE</c:v>
                </c:pt>
                <c:pt idx="5">
                  <c:v>NL</c:v>
                </c:pt>
              </c:strCache>
            </c:strRef>
          </c:cat>
          <c:val>
            <c:numRef>
              <c:f>'Cuadros EBA'!$E$30:$E$35</c:f>
              <c:numCache>
                <c:formatCode>0%</c:formatCode>
                <c:ptCount val="6"/>
                <c:pt idx="0">
                  <c:v>0.12302399310000001</c:v>
                </c:pt>
                <c:pt idx="1">
                  <c:v>0.14097221269999999</c:v>
                </c:pt>
                <c:pt idx="2">
                  <c:v>0.14866155289999999</c:v>
                </c:pt>
                <c:pt idx="3">
                  <c:v>0.148107712</c:v>
                </c:pt>
                <c:pt idx="4">
                  <c:v>0.14808572119999999</c:v>
                </c:pt>
                <c:pt idx="5">
                  <c:v>0.1547689595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C0-4A0D-AEE8-A5313FABDA96}"/>
            </c:ext>
          </c:extLst>
        </c:ser>
        <c:ser>
          <c:idx val="1"/>
          <c:order val="1"/>
          <c:tx>
            <c:strRef>
              <c:f>'Cuadros EBA'!$F$20</c:f>
              <c:strCache>
                <c:ptCount val="1"/>
                <c:pt idx="0">
                  <c:v>4T2022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A0DF"/>
              </a:solidFill>
              <a:ln w="9525">
                <a:solidFill>
                  <a:srgbClr val="00A0DF"/>
                </a:solidFill>
              </a:ln>
              <a:effectLst/>
            </c:spPr>
          </c:marker>
          <c:cat>
            <c:strRef>
              <c:f>'Cuadros EBA'!$B$30:$B$35</c:f>
              <c:strCache>
                <c:ptCount val="6"/>
                <c:pt idx="0">
                  <c:v>ESP</c:v>
                </c:pt>
                <c:pt idx="1">
                  <c:v>ITA</c:v>
                </c:pt>
                <c:pt idx="2">
                  <c:v>FRA</c:v>
                </c:pt>
                <c:pt idx="3">
                  <c:v>UE</c:v>
                </c:pt>
                <c:pt idx="4">
                  <c:v>ALE</c:v>
                </c:pt>
                <c:pt idx="5">
                  <c:v>NL</c:v>
                </c:pt>
              </c:strCache>
            </c:strRef>
          </c:cat>
          <c:val>
            <c:numRef>
              <c:f>'Cuadros EBA'!$F$30:$F$35</c:f>
              <c:numCache>
                <c:formatCode>0%</c:formatCode>
                <c:ptCount val="6"/>
                <c:pt idx="0">
                  <c:v>0.12424343359999999</c:v>
                </c:pt>
                <c:pt idx="1">
                  <c:v>0.15073704160000001</c:v>
                </c:pt>
                <c:pt idx="2">
                  <c:v>0.1526013826</c:v>
                </c:pt>
                <c:pt idx="3">
                  <c:v>0.15289692329999999</c:v>
                </c:pt>
                <c:pt idx="4">
                  <c:v>0.15528334160000001</c:v>
                </c:pt>
                <c:pt idx="5">
                  <c:v>0.15715289430000001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C0-4A0D-AEE8-A5313FABDA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0571104"/>
        <c:axId val="1920571584"/>
      </c:lineChart>
      <c:catAx>
        <c:axId val="1920571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rgbClr val="595959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ES"/>
          </a:p>
        </c:txPr>
        <c:crossAx val="1920571584"/>
        <c:crosses val="autoZero"/>
        <c:auto val="1"/>
        <c:lblAlgn val="ctr"/>
        <c:lblOffset val="100"/>
        <c:tickMarkSkip val="1"/>
        <c:noMultiLvlLbl val="0"/>
      </c:catAx>
      <c:valAx>
        <c:axId val="1920571584"/>
        <c:scaling>
          <c:orientation val="minMax"/>
          <c:min val="0.1200000000000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rgbClr val="595959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ES"/>
          </a:p>
        </c:txPr>
        <c:crossAx val="1920571104"/>
        <c:crossesAt val="1"/>
        <c:crossBetween val="between"/>
        <c:majorUnit val="5.000000000000001E-3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381742369972458"/>
          <c:y val="0.22301834381551361"/>
          <c:w val="0.1461825763002754"/>
          <c:h val="0.394214884696016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rgbClr val="595959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50">
          <a:solidFill>
            <a:srgbClr val="595959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130781714665314"/>
          <c:y val="7.3681279153419502E-2"/>
          <c:w val="0.73990693140087793"/>
          <c:h val="0.75188448969516941"/>
        </c:manualLayout>
      </c:layout>
      <c:lineChart>
        <c:grouping val="standard"/>
        <c:varyColors val="0"/>
        <c:ser>
          <c:idx val="0"/>
          <c:order val="0"/>
          <c:tx>
            <c:strRef>
              <c:f>'Cuadros EBA'!$E$20</c:f>
              <c:strCache>
                <c:ptCount val="1"/>
                <c:pt idx="0">
                  <c:v>3T2022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7300"/>
              </a:solidFill>
              <a:ln w="9525">
                <a:solidFill>
                  <a:srgbClr val="FF7300"/>
                </a:solidFill>
              </a:ln>
              <a:effectLst/>
            </c:spPr>
          </c:marker>
          <c:cat>
            <c:strRef>
              <c:f>'Cuadros EBA'!$B$38:$B$43</c:f>
              <c:strCache>
                <c:ptCount val="6"/>
                <c:pt idx="0">
                  <c:v>NL</c:v>
                </c:pt>
                <c:pt idx="1">
                  <c:v>FRA</c:v>
                </c:pt>
                <c:pt idx="2">
                  <c:v>ALE</c:v>
                </c:pt>
                <c:pt idx="3">
                  <c:v>UE</c:v>
                </c:pt>
                <c:pt idx="4">
                  <c:v>ESP</c:v>
                </c:pt>
                <c:pt idx="5">
                  <c:v>ITA</c:v>
                </c:pt>
              </c:strCache>
            </c:strRef>
          </c:cat>
          <c:val>
            <c:numRef>
              <c:f>'Cuadros EBA'!$E$38:$E$43</c:f>
              <c:numCache>
                <c:formatCode>0%</c:formatCode>
                <c:ptCount val="6"/>
                <c:pt idx="0">
                  <c:v>1.6027565048000001</c:v>
                </c:pt>
                <c:pt idx="1">
                  <c:v>1.5048673515</c:v>
                </c:pt>
                <c:pt idx="2">
                  <c:v>1.4863797402000001</c:v>
                </c:pt>
                <c:pt idx="3">
                  <c:v>1.6243234763000001</c:v>
                </c:pt>
                <c:pt idx="4">
                  <c:v>1.9316208392000001</c:v>
                </c:pt>
                <c:pt idx="5">
                  <c:v>1.7628518129999999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6F-433F-9EC6-B7C701F8EDE0}"/>
            </c:ext>
          </c:extLst>
        </c:ser>
        <c:ser>
          <c:idx val="1"/>
          <c:order val="1"/>
          <c:tx>
            <c:strRef>
              <c:f>'Cuadros EBA'!$F$20</c:f>
              <c:strCache>
                <c:ptCount val="1"/>
                <c:pt idx="0">
                  <c:v>4T2022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A0DF"/>
              </a:solidFill>
              <a:ln w="9525">
                <a:solidFill>
                  <a:srgbClr val="00A0DF"/>
                </a:solidFill>
              </a:ln>
              <a:effectLst/>
            </c:spPr>
          </c:marker>
          <c:cat>
            <c:strRef>
              <c:f>'Cuadros EBA'!$B$38:$B$43</c:f>
              <c:strCache>
                <c:ptCount val="6"/>
                <c:pt idx="0">
                  <c:v>NL</c:v>
                </c:pt>
                <c:pt idx="1">
                  <c:v>FRA</c:v>
                </c:pt>
                <c:pt idx="2">
                  <c:v>ALE</c:v>
                </c:pt>
                <c:pt idx="3">
                  <c:v>UE</c:v>
                </c:pt>
                <c:pt idx="4">
                  <c:v>ESP</c:v>
                </c:pt>
                <c:pt idx="5">
                  <c:v>ITA</c:v>
                </c:pt>
              </c:strCache>
            </c:strRef>
          </c:cat>
          <c:val>
            <c:numRef>
              <c:f>'Cuadros EBA'!$F$38:$F$43</c:f>
              <c:numCache>
                <c:formatCode>0%</c:formatCode>
                <c:ptCount val="6"/>
                <c:pt idx="0">
                  <c:v>1.4964911062999999</c:v>
                </c:pt>
                <c:pt idx="1">
                  <c:v>1.5016708473</c:v>
                </c:pt>
                <c:pt idx="2">
                  <c:v>1.5376834719000001</c:v>
                </c:pt>
                <c:pt idx="3">
                  <c:v>1.6466868562000001</c:v>
                </c:pt>
                <c:pt idx="4">
                  <c:v>1.7106176602000001</c:v>
                </c:pt>
                <c:pt idx="5">
                  <c:v>1.8523875099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6F-433F-9EC6-B7C701F8ED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0571104"/>
        <c:axId val="1920571584"/>
      </c:lineChart>
      <c:catAx>
        <c:axId val="1920571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rgbClr val="595959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ES"/>
          </a:p>
        </c:txPr>
        <c:crossAx val="1920571584"/>
        <c:crosses val="autoZero"/>
        <c:auto val="1"/>
        <c:lblAlgn val="ctr"/>
        <c:lblOffset val="100"/>
        <c:tickMarkSkip val="1"/>
        <c:noMultiLvlLbl val="0"/>
      </c:catAx>
      <c:valAx>
        <c:axId val="1920571584"/>
        <c:scaling>
          <c:orientation val="minMax"/>
          <c:min val="1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rgbClr val="595959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ES"/>
          </a:p>
        </c:txPr>
        <c:crossAx val="1920571104"/>
        <c:crossesAt val="1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381742369972458"/>
          <c:y val="0.22301834381551361"/>
          <c:w val="0.1461825763002754"/>
          <c:h val="0.394214884696016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rgbClr val="595959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50">
          <a:solidFill>
            <a:srgbClr val="595959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130781714665314"/>
          <c:y val="7.3681279153419502E-2"/>
          <c:w val="0.73990693140087793"/>
          <c:h val="0.75188448969516941"/>
        </c:manualLayout>
      </c:layout>
      <c:lineChart>
        <c:grouping val="standard"/>
        <c:varyColors val="0"/>
        <c:ser>
          <c:idx val="0"/>
          <c:order val="0"/>
          <c:tx>
            <c:strRef>
              <c:f>'Cuadros EBA'!$E$20</c:f>
              <c:strCache>
                <c:ptCount val="1"/>
                <c:pt idx="0">
                  <c:v>3T2022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7300"/>
              </a:solidFill>
              <a:ln w="9525">
                <a:solidFill>
                  <a:srgbClr val="FF7300"/>
                </a:solidFill>
              </a:ln>
              <a:effectLst/>
            </c:spPr>
          </c:marker>
          <c:cat>
            <c:strRef>
              <c:f>'Cuadros EBA'!$B$46:$B$51</c:f>
              <c:strCache>
                <c:ptCount val="6"/>
                <c:pt idx="0">
                  <c:v>ALE</c:v>
                </c:pt>
                <c:pt idx="1">
                  <c:v>NL</c:v>
                </c:pt>
                <c:pt idx="2">
                  <c:v>UE</c:v>
                </c:pt>
                <c:pt idx="3">
                  <c:v>FRA</c:v>
                </c:pt>
                <c:pt idx="4">
                  <c:v>ITA</c:v>
                </c:pt>
                <c:pt idx="5">
                  <c:v>ESP</c:v>
                </c:pt>
              </c:strCache>
            </c:strRef>
          </c:cat>
          <c:val>
            <c:numRef>
              <c:f>'Cuadros EBA'!$E$46:$E$51</c:f>
              <c:numCache>
                <c:formatCode>0%</c:formatCode>
                <c:ptCount val="6"/>
                <c:pt idx="0">
                  <c:v>9.9364909000000008E-3</c:v>
                </c:pt>
                <c:pt idx="1">
                  <c:v>1.2219089900000001E-2</c:v>
                </c:pt>
                <c:pt idx="2">
                  <c:v>1.7588307300000001E-2</c:v>
                </c:pt>
                <c:pt idx="3">
                  <c:v>1.8033114699999998E-2</c:v>
                </c:pt>
                <c:pt idx="4">
                  <c:v>2.5518848699999999E-2</c:v>
                </c:pt>
                <c:pt idx="5">
                  <c:v>2.719833E-2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24-437C-B893-85BDCAC45574}"/>
            </c:ext>
          </c:extLst>
        </c:ser>
        <c:ser>
          <c:idx val="1"/>
          <c:order val="1"/>
          <c:tx>
            <c:strRef>
              <c:f>'Cuadros EBA'!$F$20</c:f>
              <c:strCache>
                <c:ptCount val="1"/>
                <c:pt idx="0">
                  <c:v>4T2022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A0DF"/>
              </a:solidFill>
              <a:ln w="9525">
                <a:solidFill>
                  <a:srgbClr val="00A0DF"/>
                </a:solidFill>
              </a:ln>
              <a:effectLst/>
            </c:spPr>
          </c:marker>
          <c:cat>
            <c:strRef>
              <c:f>'Cuadros EBA'!$B$46:$B$51</c:f>
              <c:strCache>
                <c:ptCount val="6"/>
                <c:pt idx="0">
                  <c:v>ALE</c:v>
                </c:pt>
                <c:pt idx="1">
                  <c:v>NL</c:v>
                </c:pt>
                <c:pt idx="2">
                  <c:v>UE</c:v>
                </c:pt>
                <c:pt idx="3">
                  <c:v>FRA</c:v>
                </c:pt>
                <c:pt idx="4">
                  <c:v>ITA</c:v>
                </c:pt>
                <c:pt idx="5">
                  <c:v>ESP</c:v>
                </c:pt>
              </c:strCache>
            </c:strRef>
          </c:cat>
          <c:val>
            <c:numRef>
              <c:f>'Cuadros EBA'!$F$46:$F$51</c:f>
              <c:numCache>
                <c:formatCode>0%</c:formatCode>
                <c:ptCount val="6"/>
                <c:pt idx="0">
                  <c:v>1.09922028E-2</c:v>
                </c:pt>
                <c:pt idx="1">
                  <c:v>1.39448261E-2</c:v>
                </c:pt>
                <c:pt idx="2">
                  <c:v>1.8017235499999999E-2</c:v>
                </c:pt>
                <c:pt idx="3">
                  <c:v>1.8554387700000001E-2</c:v>
                </c:pt>
                <c:pt idx="4">
                  <c:v>2.4389109700000002E-2</c:v>
                </c:pt>
                <c:pt idx="5">
                  <c:v>2.77084007E-2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24-437C-B893-85BDCAC45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0571104"/>
        <c:axId val="1920571584"/>
      </c:lineChart>
      <c:catAx>
        <c:axId val="1920571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rgbClr val="595959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ES"/>
          </a:p>
        </c:txPr>
        <c:crossAx val="1920571584"/>
        <c:crosses val="autoZero"/>
        <c:auto val="1"/>
        <c:lblAlgn val="ctr"/>
        <c:lblOffset val="100"/>
        <c:tickMarkSkip val="1"/>
        <c:noMultiLvlLbl val="0"/>
      </c:catAx>
      <c:valAx>
        <c:axId val="192057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rgbClr val="595959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ES"/>
          </a:p>
        </c:txPr>
        <c:crossAx val="1920571104"/>
        <c:crossesAt val="1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381742369972458"/>
          <c:y val="0.22301834381551361"/>
          <c:w val="0.1461825763002754"/>
          <c:h val="0.394214884696016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rgbClr val="595959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50">
          <a:solidFill>
            <a:srgbClr val="595959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130781714665314"/>
          <c:y val="7.3681279153419502E-2"/>
          <c:w val="0.73990693140087793"/>
          <c:h val="0.75188448969516941"/>
        </c:manualLayout>
      </c:layout>
      <c:lineChart>
        <c:grouping val="standard"/>
        <c:varyColors val="0"/>
        <c:ser>
          <c:idx val="0"/>
          <c:order val="0"/>
          <c:tx>
            <c:strRef>
              <c:f>'Cuadros EBA'!$C$66</c:f>
              <c:strCache>
                <c:ptCount val="1"/>
                <c:pt idx="0">
                  <c:v>3T2022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7300"/>
              </a:solidFill>
              <a:ln w="9525">
                <a:solidFill>
                  <a:srgbClr val="FF7300"/>
                </a:solidFill>
              </a:ln>
              <a:effectLst/>
            </c:spPr>
          </c:marker>
          <c:cat>
            <c:strRef>
              <c:f>'Cuadros EBA'!$B$67:$B$72</c:f>
              <c:strCache>
                <c:ptCount val="6"/>
                <c:pt idx="0">
                  <c:v>ITA</c:v>
                </c:pt>
                <c:pt idx="1">
                  <c:v>ESP</c:v>
                </c:pt>
                <c:pt idx="2">
                  <c:v>NL</c:v>
                </c:pt>
                <c:pt idx="3">
                  <c:v>UE</c:v>
                </c:pt>
                <c:pt idx="4">
                  <c:v>ALE</c:v>
                </c:pt>
                <c:pt idx="5">
                  <c:v>FRA</c:v>
                </c:pt>
              </c:strCache>
            </c:strRef>
          </c:cat>
          <c:val>
            <c:numRef>
              <c:f>'Cuadros EBA'!$C$67:$C$72</c:f>
              <c:numCache>
                <c:formatCode>0%</c:formatCode>
                <c:ptCount val="6"/>
                <c:pt idx="0">
                  <c:v>9.6000000000000002E-2</c:v>
                </c:pt>
                <c:pt idx="1">
                  <c:v>0.105</c:v>
                </c:pt>
                <c:pt idx="2">
                  <c:v>0.29899999999999999</c:v>
                </c:pt>
                <c:pt idx="3">
                  <c:v>0.26600000000000001</c:v>
                </c:pt>
                <c:pt idx="4">
                  <c:v>0.29899999999999999</c:v>
                </c:pt>
                <c:pt idx="5">
                  <c:v>0.32200000000000001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2C-48EB-BEC6-5B0D81D376BE}"/>
            </c:ext>
          </c:extLst>
        </c:ser>
        <c:ser>
          <c:idx val="1"/>
          <c:order val="1"/>
          <c:tx>
            <c:strRef>
              <c:f>'Cuadros EBA'!$D$66</c:f>
              <c:strCache>
                <c:ptCount val="1"/>
                <c:pt idx="0">
                  <c:v>4T2022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A0DF"/>
              </a:solidFill>
              <a:ln w="9525">
                <a:solidFill>
                  <a:srgbClr val="00A0DF"/>
                </a:solidFill>
              </a:ln>
              <a:effectLst/>
            </c:spPr>
          </c:marker>
          <c:cat>
            <c:strRef>
              <c:f>'Cuadros EBA'!$B$67:$B$72</c:f>
              <c:strCache>
                <c:ptCount val="6"/>
                <c:pt idx="0">
                  <c:v>ITA</c:v>
                </c:pt>
                <c:pt idx="1">
                  <c:v>ESP</c:v>
                </c:pt>
                <c:pt idx="2">
                  <c:v>NL</c:v>
                </c:pt>
                <c:pt idx="3">
                  <c:v>UE</c:v>
                </c:pt>
                <c:pt idx="4">
                  <c:v>ALE</c:v>
                </c:pt>
                <c:pt idx="5">
                  <c:v>FRA</c:v>
                </c:pt>
              </c:strCache>
            </c:strRef>
          </c:cat>
          <c:val>
            <c:numRef>
              <c:f>'Cuadros EBA'!$D$67:$D$72</c:f>
              <c:numCache>
                <c:formatCode>0%</c:formatCode>
                <c:ptCount val="6"/>
                <c:pt idx="0">
                  <c:v>9.4E-2</c:v>
                </c:pt>
                <c:pt idx="1">
                  <c:v>0.106</c:v>
                </c:pt>
                <c:pt idx="2">
                  <c:v>0.20300000000000001</c:v>
                </c:pt>
                <c:pt idx="3">
                  <c:v>0.26500000000000001</c:v>
                </c:pt>
                <c:pt idx="4">
                  <c:v>0.309</c:v>
                </c:pt>
                <c:pt idx="5">
                  <c:v>0.32100000000000001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2C-48EB-BEC6-5B0D81D376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0571104"/>
        <c:axId val="1920571584"/>
      </c:lineChart>
      <c:catAx>
        <c:axId val="1920571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ES"/>
          </a:p>
        </c:txPr>
        <c:crossAx val="1920571584"/>
        <c:crosses val="autoZero"/>
        <c:auto val="1"/>
        <c:lblAlgn val="ctr"/>
        <c:lblOffset val="100"/>
        <c:tickMarkSkip val="1"/>
        <c:noMultiLvlLbl val="0"/>
      </c:catAx>
      <c:valAx>
        <c:axId val="192057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ES"/>
          </a:p>
        </c:txPr>
        <c:crossAx val="1920571104"/>
        <c:crossesAt val="1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381742369972458"/>
          <c:y val="0.22301834381551361"/>
          <c:w val="0.1461825763002754"/>
          <c:h val="0.394214884696016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50">
          <a:latin typeface="Arial" panose="020B0604020202020204" pitchFamily="34" charset="0"/>
          <a:cs typeface="Arial" panose="020B0604020202020204" pitchFamily="34" charset="0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130781714665314"/>
          <c:y val="7.3681279153419502E-2"/>
          <c:w val="0.73990693140087793"/>
          <c:h val="0.75188448969516941"/>
        </c:manualLayout>
      </c:layout>
      <c:lineChart>
        <c:grouping val="standard"/>
        <c:varyColors val="0"/>
        <c:ser>
          <c:idx val="0"/>
          <c:order val="0"/>
          <c:tx>
            <c:strRef>
              <c:f>'Cuadros EBA'!$C$66</c:f>
              <c:strCache>
                <c:ptCount val="1"/>
                <c:pt idx="0">
                  <c:v>3T2022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7300"/>
              </a:solidFill>
              <a:ln w="9525">
                <a:solidFill>
                  <a:srgbClr val="FF7300"/>
                </a:solidFill>
              </a:ln>
              <a:effectLst/>
            </c:spPr>
          </c:marker>
          <c:cat>
            <c:strRef>
              <c:f>'Cuadros EBA'!$B$79:$B$84</c:f>
              <c:strCache>
                <c:ptCount val="6"/>
                <c:pt idx="0">
                  <c:v>ALE</c:v>
                </c:pt>
                <c:pt idx="1">
                  <c:v>NL</c:v>
                </c:pt>
                <c:pt idx="2">
                  <c:v>UE</c:v>
                </c:pt>
                <c:pt idx="3">
                  <c:v>FRA</c:v>
                </c:pt>
                <c:pt idx="4">
                  <c:v>ESP</c:v>
                </c:pt>
                <c:pt idx="5">
                  <c:v>ITA</c:v>
                </c:pt>
              </c:strCache>
            </c:strRef>
          </c:cat>
          <c:val>
            <c:numRef>
              <c:f>'Cuadros EBA'!$C$79:$C$84</c:f>
              <c:numCache>
                <c:formatCode>0.0%</c:formatCode>
                <c:ptCount val="6"/>
                <c:pt idx="0">
                  <c:v>5.0000000000000001E-3</c:v>
                </c:pt>
                <c:pt idx="1">
                  <c:v>8.0000000000000002E-3</c:v>
                </c:pt>
                <c:pt idx="2">
                  <c:v>1.7999999999999999E-2</c:v>
                </c:pt>
                <c:pt idx="3">
                  <c:v>1.7000000000000001E-2</c:v>
                </c:pt>
                <c:pt idx="4">
                  <c:v>4.4999999999999998E-2</c:v>
                </c:pt>
                <c:pt idx="5">
                  <c:v>0.106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05-4916-89AB-A0568A1AD6A2}"/>
            </c:ext>
          </c:extLst>
        </c:ser>
        <c:ser>
          <c:idx val="1"/>
          <c:order val="1"/>
          <c:tx>
            <c:strRef>
              <c:f>'Cuadros EBA'!$D$66</c:f>
              <c:strCache>
                <c:ptCount val="1"/>
                <c:pt idx="0">
                  <c:v>4T2022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A0DF"/>
              </a:solidFill>
              <a:ln w="9525">
                <a:solidFill>
                  <a:srgbClr val="00A0DF"/>
                </a:solidFill>
              </a:ln>
              <a:effectLst/>
            </c:spPr>
          </c:marker>
          <c:cat>
            <c:strRef>
              <c:f>'Cuadros EBA'!$B$79:$B$84</c:f>
              <c:strCache>
                <c:ptCount val="6"/>
                <c:pt idx="0">
                  <c:v>ALE</c:v>
                </c:pt>
                <c:pt idx="1">
                  <c:v>NL</c:v>
                </c:pt>
                <c:pt idx="2">
                  <c:v>UE</c:v>
                </c:pt>
                <c:pt idx="3">
                  <c:v>FRA</c:v>
                </c:pt>
                <c:pt idx="4">
                  <c:v>ESP</c:v>
                </c:pt>
                <c:pt idx="5">
                  <c:v>ITA</c:v>
                </c:pt>
              </c:strCache>
            </c:strRef>
          </c:cat>
          <c:val>
            <c:numRef>
              <c:f>'Cuadros EBA'!$D$79:$D$84</c:f>
              <c:numCache>
                <c:formatCode>0.0%</c:formatCode>
                <c:ptCount val="6"/>
                <c:pt idx="0">
                  <c:v>5.0000000000000001E-3</c:v>
                </c:pt>
                <c:pt idx="1">
                  <c:v>1.2E-2</c:v>
                </c:pt>
                <c:pt idx="2">
                  <c:v>1.7000000000000001E-2</c:v>
                </c:pt>
                <c:pt idx="3">
                  <c:v>1.7999999999999999E-2</c:v>
                </c:pt>
                <c:pt idx="4">
                  <c:v>4.2999999999999997E-2</c:v>
                </c:pt>
                <c:pt idx="5">
                  <c:v>9.4E-2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05-4916-89AB-A0568A1AD6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0571104"/>
        <c:axId val="1920571584"/>
      </c:lineChart>
      <c:catAx>
        <c:axId val="1920571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ES"/>
          </a:p>
        </c:txPr>
        <c:crossAx val="1920571584"/>
        <c:crosses val="autoZero"/>
        <c:auto val="1"/>
        <c:lblAlgn val="ctr"/>
        <c:lblOffset val="100"/>
        <c:tickMarkSkip val="1"/>
        <c:noMultiLvlLbl val="0"/>
      </c:catAx>
      <c:valAx>
        <c:axId val="192057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ES"/>
          </a:p>
        </c:txPr>
        <c:crossAx val="1920571104"/>
        <c:crossesAt val="1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381742369972458"/>
          <c:y val="0.22301834381551361"/>
          <c:w val="0.1461825763002754"/>
          <c:h val="0.394214884696016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50">
          <a:latin typeface="Arial" panose="020B0604020202020204" pitchFamily="34" charset="0"/>
          <a:cs typeface="Arial" panose="020B0604020202020204" pitchFamily="34" charset="0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130781714665314"/>
          <c:y val="7.3681279153419502E-2"/>
          <c:w val="0.73990693140087793"/>
          <c:h val="0.75188448969516941"/>
        </c:manualLayout>
      </c:layout>
      <c:lineChart>
        <c:grouping val="standard"/>
        <c:varyColors val="0"/>
        <c:ser>
          <c:idx val="0"/>
          <c:order val="0"/>
          <c:tx>
            <c:strRef>
              <c:f>'2Q2024'!$C$38</c:f>
              <c:strCache>
                <c:ptCount val="1"/>
                <c:pt idx="0">
                  <c:v>Variación Anual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7300"/>
              </a:solidFill>
              <a:ln w="9525">
                <a:solidFill>
                  <a:srgbClr val="FF7300"/>
                </a:solidFill>
              </a:ln>
              <a:effectLst/>
            </c:spPr>
          </c:marker>
          <c:cat>
            <c:strRef>
              <c:f>'2Q2024'!$B$39:$B$44</c:f>
              <c:strCache>
                <c:ptCount val="6"/>
                <c:pt idx="0">
                  <c:v>Unicaja*</c:v>
                </c:pt>
                <c:pt idx="1">
                  <c:v>Santander</c:v>
                </c:pt>
                <c:pt idx="2">
                  <c:v>BBVA</c:v>
                </c:pt>
                <c:pt idx="3">
                  <c:v>CaixaBank</c:v>
                </c:pt>
                <c:pt idx="4">
                  <c:v>Sabadell</c:v>
                </c:pt>
                <c:pt idx="5">
                  <c:v>Bankinter</c:v>
                </c:pt>
              </c:strCache>
            </c:strRef>
          </c:cat>
          <c:val>
            <c:numRef>
              <c:f>'2Q2024'!$C$39:$C$44</c:f>
              <c:numCache>
                <c:formatCode>0%</c:formatCode>
                <c:ptCount val="6"/>
                <c:pt idx="0">
                  <c:v>6.5420560747663448E-2</c:v>
                </c:pt>
                <c:pt idx="1">
                  <c:v>0.13568694172692464</c:v>
                </c:pt>
                <c:pt idx="2">
                  <c:v>0.24433557868952849</c:v>
                </c:pt>
                <c:pt idx="3">
                  <c:v>0.30384263982974291</c:v>
                </c:pt>
                <c:pt idx="4">
                  <c:v>1.002583633269154</c:v>
                </c:pt>
                <c:pt idx="5">
                  <c:v>0.99760918738159132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9D-4171-BAD7-B35C1AF3A996}"/>
            </c:ext>
          </c:extLst>
        </c:ser>
        <c:ser>
          <c:idx val="1"/>
          <c:order val="1"/>
          <c:tx>
            <c:strRef>
              <c:f>'2Q2024'!$D$38</c:f>
              <c:strCache>
                <c:ptCount val="1"/>
                <c:pt idx="0">
                  <c:v>Variación trimestre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A0DF"/>
              </a:solidFill>
              <a:ln w="9525">
                <a:solidFill>
                  <a:srgbClr val="00A0DF"/>
                </a:solidFill>
              </a:ln>
              <a:effectLst/>
            </c:spPr>
          </c:marker>
          <c:cat>
            <c:strRef>
              <c:f>'2Q2024'!$B$39:$B$44</c:f>
              <c:strCache>
                <c:ptCount val="6"/>
                <c:pt idx="0">
                  <c:v>Unicaja*</c:v>
                </c:pt>
                <c:pt idx="1">
                  <c:v>Santander</c:v>
                </c:pt>
                <c:pt idx="2">
                  <c:v>BBVA</c:v>
                </c:pt>
                <c:pt idx="3">
                  <c:v>CaixaBank</c:v>
                </c:pt>
                <c:pt idx="4">
                  <c:v>Sabadell</c:v>
                </c:pt>
                <c:pt idx="5">
                  <c:v>Bankinter</c:v>
                </c:pt>
              </c:strCache>
            </c:strRef>
          </c:cat>
          <c:val>
            <c:numRef>
              <c:f>'2Q2024'!$D$39:$D$44</c:f>
              <c:numCache>
                <c:formatCode>0%</c:formatCode>
                <c:ptCount val="6"/>
                <c:pt idx="0">
                  <c:v>2.3342107572168111</c:v>
                </c:pt>
                <c:pt idx="1">
                  <c:v>3.8506417736289489E-2</c:v>
                </c:pt>
                <c:pt idx="2">
                  <c:v>0.10075839653304453</c:v>
                </c:pt>
                <c:pt idx="3">
                  <c:v>0.66163050253764255</c:v>
                </c:pt>
                <c:pt idx="4">
                  <c:v>0</c:v>
                </c:pt>
                <c:pt idx="5">
                  <c:v>0.26245048628396694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9D-4171-BAD7-B35C1AF3A9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0571104"/>
        <c:axId val="1920571584"/>
      </c:lineChart>
      <c:catAx>
        <c:axId val="1920571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ES"/>
          </a:p>
        </c:txPr>
        <c:crossAx val="1920571584"/>
        <c:crosses val="autoZero"/>
        <c:auto val="1"/>
        <c:lblAlgn val="ctr"/>
        <c:lblOffset val="100"/>
        <c:tickMarkSkip val="1"/>
        <c:noMultiLvlLbl val="0"/>
      </c:catAx>
      <c:valAx>
        <c:axId val="1920571584"/>
        <c:scaling>
          <c:orientation val="minMax"/>
          <c:min val="-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ES"/>
          </a:p>
        </c:txPr>
        <c:crossAx val="1920571104"/>
        <c:crossesAt val="1"/>
        <c:crossBetween val="between"/>
        <c:majorUnit val="0.4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381742369972458"/>
          <c:y val="0.22301834381551361"/>
          <c:w val="0.1461825763002754"/>
          <c:h val="0.394214884696016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50">
          <a:solidFill>
            <a:schemeClr val="tx1">
              <a:lumMod val="65000"/>
              <a:lumOff val="35000"/>
            </a:schemeClr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130781714665314"/>
          <c:y val="7.3681279153419502E-2"/>
          <c:w val="0.73990693140087793"/>
          <c:h val="0.75188448969516941"/>
        </c:manualLayout>
      </c:layout>
      <c:lineChart>
        <c:grouping val="standard"/>
        <c:varyColors val="0"/>
        <c:ser>
          <c:idx val="0"/>
          <c:order val="0"/>
          <c:tx>
            <c:strRef>
              <c:f>'3Q2023'!$C$59</c:f>
              <c:strCache>
                <c:ptCount val="1"/>
                <c:pt idx="0">
                  <c:v>Variación Anual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7300"/>
              </a:solidFill>
              <a:ln w="9525">
                <a:solidFill>
                  <a:srgbClr val="FF7300"/>
                </a:solidFill>
              </a:ln>
              <a:effectLst/>
            </c:spPr>
          </c:marker>
          <c:cat>
            <c:strRef>
              <c:f>'3Q2023'!$B$60:$B$65</c:f>
              <c:strCache>
                <c:ptCount val="6"/>
                <c:pt idx="0">
                  <c:v>Unicaja</c:v>
                </c:pt>
                <c:pt idx="1">
                  <c:v>Santander</c:v>
                </c:pt>
                <c:pt idx="2">
                  <c:v>Sabadell</c:v>
                </c:pt>
                <c:pt idx="3">
                  <c:v>BBVA</c:v>
                </c:pt>
                <c:pt idx="4">
                  <c:v>CaixaBank</c:v>
                </c:pt>
                <c:pt idx="5">
                  <c:v>Bankinter</c:v>
                </c:pt>
              </c:strCache>
            </c:strRef>
          </c:cat>
          <c:val>
            <c:numRef>
              <c:f>'3Q2023'!$C$60:$C$65</c:f>
              <c:numCache>
                <c:formatCode>0%</c:formatCode>
                <c:ptCount val="6"/>
                <c:pt idx="0">
                  <c:v>0.18450184501845013</c:v>
                </c:pt>
                <c:pt idx="1">
                  <c:v>0.10152815574628438</c:v>
                </c:pt>
                <c:pt idx="2">
                  <c:v>0.30153928651689133</c:v>
                </c:pt>
                <c:pt idx="3">
                  <c:v>0.25527747551686608</c:v>
                </c:pt>
                <c:pt idx="4">
                  <c:v>0.14305715151521725</c:v>
                </c:pt>
                <c:pt idx="5">
                  <c:v>0.57948850968451904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16-4DB4-91B6-2EC5F1425794}"/>
            </c:ext>
          </c:extLst>
        </c:ser>
        <c:ser>
          <c:idx val="1"/>
          <c:order val="1"/>
          <c:tx>
            <c:strRef>
              <c:f>'3Q2023'!$D$59</c:f>
              <c:strCache>
                <c:ptCount val="1"/>
                <c:pt idx="0">
                  <c:v>Variación trimestre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A0DF"/>
              </a:solidFill>
              <a:ln w="9525">
                <a:solidFill>
                  <a:srgbClr val="00A0DF"/>
                </a:solidFill>
              </a:ln>
              <a:effectLst/>
            </c:spPr>
          </c:marker>
          <c:cat>
            <c:strRef>
              <c:f>'3Q2023'!$B$60:$B$65</c:f>
              <c:strCache>
                <c:ptCount val="6"/>
                <c:pt idx="0">
                  <c:v>Unicaja</c:v>
                </c:pt>
                <c:pt idx="1">
                  <c:v>Santander</c:v>
                </c:pt>
                <c:pt idx="2">
                  <c:v>Sabadell</c:v>
                </c:pt>
                <c:pt idx="3">
                  <c:v>BBVA</c:v>
                </c:pt>
                <c:pt idx="4">
                  <c:v>CaixaBank</c:v>
                </c:pt>
                <c:pt idx="5">
                  <c:v>Bankinter</c:v>
                </c:pt>
              </c:strCache>
            </c:strRef>
          </c:cat>
          <c:val>
            <c:numRef>
              <c:f>'3Q2023'!$D$60:$D$65</c:f>
              <c:numCache>
                <c:formatCode>0%</c:formatCode>
                <c:ptCount val="6"/>
                <c:pt idx="0">
                  <c:v>9.6839666642748012E-2</c:v>
                </c:pt>
                <c:pt idx="1">
                  <c:v>3.3284241531664316E-2</c:v>
                </c:pt>
                <c:pt idx="2">
                  <c:v>0</c:v>
                </c:pt>
                <c:pt idx="3">
                  <c:v>2.2332506203474045E-2</c:v>
                </c:pt>
                <c:pt idx="4">
                  <c:v>3.6725305115132834E-3</c:v>
                </c:pt>
                <c:pt idx="5">
                  <c:v>4.5576749369482084E-2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16-4DB4-91B6-2EC5F14257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0571104"/>
        <c:axId val="1920571584"/>
      </c:lineChart>
      <c:catAx>
        <c:axId val="1920571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ES"/>
          </a:p>
        </c:txPr>
        <c:crossAx val="1920571584"/>
        <c:crosses val="autoZero"/>
        <c:auto val="1"/>
        <c:lblAlgn val="ctr"/>
        <c:lblOffset val="100"/>
        <c:tickMarkSkip val="1"/>
        <c:noMultiLvlLbl val="0"/>
      </c:catAx>
      <c:valAx>
        <c:axId val="192057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ES"/>
          </a:p>
        </c:txPr>
        <c:crossAx val="1920571104"/>
        <c:crossesAt val="1"/>
        <c:crossBetween val="between"/>
        <c:majorUnit val="0.2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381742369972458"/>
          <c:y val="0.22301834381551361"/>
          <c:w val="0.1461825763002754"/>
          <c:h val="0.394214884696016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50">
          <a:solidFill>
            <a:schemeClr val="tx1">
              <a:lumMod val="65000"/>
              <a:lumOff val="35000"/>
            </a:schemeClr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12700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rgbClr val="2A8E5B"/>
                </a:solidFill>
                <a:ln w="12700">
                  <a:solidFill>
                    <a:srgbClr val="2A8E5B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AF71-47DC-8CF7-E9416ED474F0}"/>
              </c:ext>
            </c:extLst>
          </c:dPt>
          <c:dPt>
            <c:idx val="1"/>
            <c:marker>
              <c:symbol val="circle"/>
              <c:size val="5"/>
              <c:spPr>
                <a:solidFill>
                  <a:srgbClr val="FF7300"/>
                </a:solidFill>
                <a:ln w="12700">
                  <a:solidFill>
                    <a:srgbClr val="FF73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AF71-47DC-8CF7-E9416ED474F0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rgbClr val="00A0DF"/>
                </a:solidFill>
                <a:ln w="12700">
                  <a:solidFill>
                    <a:srgbClr val="00A0DF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AF71-47DC-8CF7-E9416ED474F0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rgbClr val="FF0000"/>
                </a:solidFill>
                <a:ln w="12700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AF71-47DC-8CF7-E9416ED474F0}"/>
              </c:ext>
            </c:extLst>
          </c:dPt>
          <c:dPt>
            <c:idx val="4"/>
            <c:marker>
              <c:symbol val="circle"/>
              <c:size val="5"/>
              <c:spPr>
                <a:solidFill>
                  <a:schemeClr val="accent5"/>
                </a:solidFill>
                <a:ln w="12700">
                  <a:solidFill>
                    <a:schemeClr val="accent5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AF71-47DC-8CF7-E9416ED474F0}"/>
              </c:ext>
            </c:extLst>
          </c:dPt>
          <c:dPt>
            <c:idx val="5"/>
            <c:marker>
              <c:symbol val="circle"/>
              <c:size val="5"/>
              <c:spPr>
                <a:solidFill>
                  <a:srgbClr val="00B0F0"/>
                </a:solidFill>
                <a:ln w="12700">
                  <a:solidFill>
                    <a:srgbClr val="00B0F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AF71-47DC-8CF7-E9416ED474F0}"/>
              </c:ext>
            </c:extLst>
          </c:dPt>
          <c:cat>
            <c:strRef>
              <c:f>'2Q2024'!$B$50:$B$55</c:f>
              <c:strCache>
                <c:ptCount val="6"/>
                <c:pt idx="0">
                  <c:v>Unicaja</c:v>
                </c:pt>
                <c:pt idx="1">
                  <c:v>Bankinter</c:v>
                </c:pt>
                <c:pt idx="2">
                  <c:v>Sabadell</c:v>
                </c:pt>
                <c:pt idx="3">
                  <c:v>Santander</c:v>
                </c:pt>
                <c:pt idx="4">
                  <c:v>BBVA</c:v>
                </c:pt>
                <c:pt idx="5">
                  <c:v>CaixaBank</c:v>
                </c:pt>
              </c:strCache>
            </c:strRef>
          </c:cat>
          <c:val>
            <c:numRef>
              <c:f>'2Q2024'!$D$50:$D$55</c:f>
              <c:numCache>
                <c:formatCode>0</c:formatCode>
                <c:ptCount val="6"/>
                <c:pt idx="0">
                  <c:v>63.8</c:v>
                </c:pt>
                <c:pt idx="1">
                  <c:v>77</c:v>
                </c:pt>
                <c:pt idx="2">
                  <c:v>157</c:v>
                </c:pt>
                <c:pt idx="3" formatCode="#,##0">
                  <c:v>224</c:v>
                </c:pt>
                <c:pt idx="4" formatCode="#,##0">
                  <c:v>225</c:v>
                </c:pt>
                <c:pt idx="5">
                  <c:v>373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F71-47DC-8CF7-E9416ED474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0571104"/>
        <c:axId val="1920571584"/>
      </c:lineChart>
      <c:catAx>
        <c:axId val="1920571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ES"/>
          </a:p>
        </c:txPr>
        <c:crossAx val="1920571584"/>
        <c:crosses val="autoZero"/>
        <c:auto val="1"/>
        <c:lblAlgn val="ctr"/>
        <c:lblOffset val="100"/>
        <c:noMultiLvlLbl val="0"/>
      </c:catAx>
      <c:valAx>
        <c:axId val="192057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ES"/>
          </a:p>
        </c:txPr>
        <c:crossAx val="1920571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50">
          <a:solidFill>
            <a:schemeClr val="tx1">
              <a:lumMod val="65000"/>
              <a:lumOff val="35000"/>
            </a:schemeClr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130781714665314"/>
          <c:y val="7.3681279153419502E-2"/>
          <c:w val="0.73990693140087793"/>
          <c:h val="0.75188448969516941"/>
        </c:manualLayout>
      </c:layout>
      <c:lineChart>
        <c:grouping val="standard"/>
        <c:varyColors val="0"/>
        <c:ser>
          <c:idx val="0"/>
          <c:order val="0"/>
          <c:tx>
            <c:strRef>
              <c:f>'2Q2024'!$C$60</c:f>
              <c:strCache>
                <c:ptCount val="1"/>
                <c:pt idx="0">
                  <c:v>Variación Anual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7300"/>
              </a:solidFill>
              <a:ln w="9525">
                <a:solidFill>
                  <a:srgbClr val="FF7300"/>
                </a:solidFill>
              </a:ln>
              <a:effectLst/>
            </c:spPr>
          </c:marker>
          <c:cat>
            <c:strRef>
              <c:f>'2Q2024'!$B$61:$B$66</c:f>
              <c:strCache>
                <c:ptCount val="6"/>
                <c:pt idx="0">
                  <c:v>Unicaja</c:v>
                </c:pt>
                <c:pt idx="1">
                  <c:v>Santander</c:v>
                </c:pt>
                <c:pt idx="2">
                  <c:v>Sabadell</c:v>
                </c:pt>
                <c:pt idx="3">
                  <c:v>BBVA</c:v>
                </c:pt>
                <c:pt idx="4">
                  <c:v>CaixaBank</c:v>
                </c:pt>
                <c:pt idx="5">
                  <c:v>Bankinter</c:v>
                </c:pt>
              </c:strCache>
            </c:strRef>
          </c:cat>
          <c:val>
            <c:numRef>
              <c:f>'2Q2024'!$C$61:$C$66</c:f>
              <c:numCache>
                <c:formatCode>0%</c:formatCode>
                <c:ptCount val="6"/>
                <c:pt idx="0">
                  <c:v>0.18450184501845013</c:v>
                </c:pt>
                <c:pt idx="1">
                  <c:v>0.10152815574628438</c:v>
                </c:pt>
                <c:pt idx="2">
                  <c:v>0.30153928651689133</c:v>
                </c:pt>
                <c:pt idx="3">
                  <c:v>0.25527747551686608</c:v>
                </c:pt>
                <c:pt idx="4">
                  <c:v>0.14305715151521725</c:v>
                </c:pt>
                <c:pt idx="5">
                  <c:v>0.57948850968451904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DD-482E-BDE0-00549D23A6DD}"/>
            </c:ext>
          </c:extLst>
        </c:ser>
        <c:ser>
          <c:idx val="1"/>
          <c:order val="1"/>
          <c:tx>
            <c:strRef>
              <c:f>'2Q2024'!$D$60</c:f>
              <c:strCache>
                <c:ptCount val="1"/>
                <c:pt idx="0">
                  <c:v>Variación trimestre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A0DF"/>
              </a:solidFill>
              <a:ln w="9525">
                <a:solidFill>
                  <a:srgbClr val="00A0DF"/>
                </a:solidFill>
              </a:ln>
              <a:effectLst/>
            </c:spPr>
          </c:marker>
          <c:cat>
            <c:strRef>
              <c:f>'2Q2024'!$B$61:$B$66</c:f>
              <c:strCache>
                <c:ptCount val="6"/>
                <c:pt idx="0">
                  <c:v>Unicaja</c:v>
                </c:pt>
                <c:pt idx="1">
                  <c:v>Santander</c:v>
                </c:pt>
                <c:pt idx="2">
                  <c:v>Sabadell</c:v>
                </c:pt>
                <c:pt idx="3">
                  <c:v>BBVA</c:v>
                </c:pt>
                <c:pt idx="4">
                  <c:v>CaixaBank</c:v>
                </c:pt>
                <c:pt idx="5">
                  <c:v>Bankinter</c:v>
                </c:pt>
              </c:strCache>
            </c:strRef>
          </c:cat>
          <c:val>
            <c:numRef>
              <c:f>'2Q2024'!$D$61:$D$66</c:f>
              <c:numCache>
                <c:formatCode>0%</c:formatCode>
                <c:ptCount val="6"/>
                <c:pt idx="0">
                  <c:v>9.6839666642748012E-2</c:v>
                </c:pt>
                <c:pt idx="1">
                  <c:v>3.3284241531664316E-2</c:v>
                </c:pt>
                <c:pt idx="2">
                  <c:v>0</c:v>
                </c:pt>
                <c:pt idx="3">
                  <c:v>2.2332506203474045E-2</c:v>
                </c:pt>
                <c:pt idx="4">
                  <c:v>3.6725305115132834E-3</c:v>
                </c:pt>
                <c:pt idx="5">
                  <c:v>4.5576749369482084E-2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DD-482E-BDE0-00549D23A6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0571104"/>
        <c:axId val="1920571584"/>
      </c:lineChart>
      <c:catAx>
        <c:axId val="1920571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ES"/>
          </a:p>
        </c:txPr>
        <c:crossAx val="1920571584"/>
        <c:crosses val="autoZero"/>
        <c:auto val="1"/>
        <c:lblAlgn val="ctr"/>
        <c:lblOffset val="100"/>
        <c:tickMarkSkip val="1"/>
        <c:noMultiLvlLbl val="0"/>
      </c:catAx>
      <c:valAx>
        <c:axId val="192057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ES"/>
          </a:p>
        </c:txPr>
        <c:crossAx val="1920571104"/>
        <c:crossesAt val="1"/>
        <c:crossBetween val="between"/>
        <c:majorUnit val="0.2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381742369972458"/>
          <c:y val="0.22301834381551361"/>
          <c:w val="0.1461825763002754"/>
          <c:h val="0.394214884696016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50">
          <a:solidFill>
            <a:schemeClr val="tx1">
              <a:lumMod val="65000"/>
              <a:lumOff val="35000"/>
            </a:schemeClr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130781714665314"/>
          <c:y val="7.3681279153419502E-2"/>
          <c:w val="0.73990693140087793"/>
          <c:h val="0.75188448969516941"/>
        </c:manualLayout>
      </c:layout>
      <c:lineChart>
        <c:grouping val="standard"/>
        <c:varyColors val="0"/>
        <c:ser>
          <c:idx val="0"/>
          <c:order val="0"/>
          <c:tx>
            <c:strRef>
              <c:f>'2Q2024'!$C$71</c:f>
              <c:strCache>
                <c:ptCount val="1"/>
                <c:pt idx="0">
                  <c:v>Variación Anual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7300"/>
              </a:solidFill>
              <a:ln w="9525">
                <a:solidFill>
                  <a:srgbClr val="FF7300"/>
                </a:solidFill>
              </a:ln>
              <a:effectLst/>
            </c:spPr>
          </c:marker>
          <c:cat>
            <c:strRef>
              <c:f>'2Q2024'!$B$72:$B$77</c:f>
              <c:strCache>
                <c:ptCount val="6"/>
                <c:pt idx="0">
                  <c:v>Bankinter</c:v>
                </c:pt>
                <c:pt idx="1">
                  <c:v>Santander</c:v>
                </c:pt>
                <c:pt idx="2">
                  <c:v>CaixaBank</c:v>
                </c:pt>
                <c:pt idx="3">
                  <c:v>Sabadell</c:v>
                </c:pt>
                <c:pt idx="4">
                  <c:v>BBVA</c:v>
                </c:pt>
                <c:pt idx="5">
                  <c:v>Unicaja</c:v>
                </c:pt>
              </c:strCache>
            </c:strRef>
          </c:cat>
          <c:val>
            <c:numRef>
              <c:f>'2Q2024'!$C$72:$C$77</c:f>
              <c:numCache>
                <c:formatCode>0%</c:formatCode>
                <c:ptCount val="6"/>
                <c:pt idx="0">
                  <c:v>-3.1312038203408221E-3</c:v>
                </c:pt>
                <c:pt idx="1">
                  <c:v>5.856592425523921E-2</c:v>
                </c:pt>
                <c:pt idx="2">
                  <c:v>4.1812605489446986E-2</c:v>
                </c:pt>
                <c:pt idx="3">
                  <c:v>-1.8178757672410506E-2</c:v>
                </c:pt>
                <c:pt idx="4">
                  <c:v>6.5698998781586138E-2</c:v>
                </c:pt>
                <c:pt idx="5">
                  <c:v>-4.4383213225943186E-2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01-4A9E-A40B-306A4AC83B01}"/>
            </c:ext>
          </c:extLst>
        </c:ser>
        <c:ser>
          <c:idx val="1"/>
          <c:order val="1"/>
          <c:tx>
            <c:strRef>
              <c:f>'2Q2024'!$D$71</c:f>
              <c:strCache>
                <c:ptCount val="1"/>
                <c:pt idx="0">
                  <c:v>Variación trimestre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A0DF"/>
              </a:solidFill>
              <a:ln w="9525">
                <a:solidFill>
                  <a:srgbClr val="00A0DF"/>
                </a:solidFill>
              </a:ln>
              <a:effectLst/>
            </c:spPr>
          </c:marker>
          <c:cat>
            <c:strRef>
              <c:f>'2Q2024'!$B$72:$B$77</c:f>
              <c:strCache>
                <c:ptCount val="6"/>
                <c:pt idx="0">
                  <c:v>Bankinter</c:v>
                </c:pt>
                <c:pt idx="1">
                  <c:v>Santander</c:v>
                </c:pt>
                <c:pt idx="2">
                  <c:v>CaixaBank</c:v>
                </c:pt>
                <c:pt idx="3">
                  <c:v>Sabadell</c:v>
                </c:pt>
                <c:pt idx="4">
                  <c:v>BBVA</c:v>
                </c:pt>
                <c:pt idx="5">
                  <c:v>Unicaja</c:v>
                </c:pt>
              </c:strCache>
            </c:strRef>
          </c:cat>
          <c:val>
            <c:numRef>
              <c:f>'2Q2024'!$D$72:$D$77</c:f>
              <c:numCache>
                <c:formatCode>0.0%</c:formatCode>
                <c:ptCount val="6"/>
                <c:pt idx="0">
                  <c:v>4.3053965690756257E-2</c:v>
                </c:pt>
                <c:pt idx="1">
                  <c:v>1.4844601676361924E-2</c:v>
                </c:pt>
                <c:pt idx="2">
                  <c:v>5.5941506044904443E-2</c:v>
                </c:pt>
                <c:pt idx="3">
                  <c:v>3.7059017421392504E-4</c:v>
                </c:pt>
                <c:pt idx="4">
                  <c:v>1.632818025664351E-2</c:v>
                </c:pt>
                <c:pt idx="5">
                  <c:v>4.76677763182487E-2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01-4A9E-A40B-306A4AC83B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0571104"/>
        <c:axId val="1920571584"/>
      </c:lineChart>
      <c:catAx>
        <c:axId val="1920571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ES"/>
          </a:p>
        </c:txPr>
        <c:crossAx val="1920571584"/>
        <c:crosses val="autoZero"/>
        <c:auto val="1"/>
        <c:lblAlgn val="ctr"/>
        <c:lblOffset val="100"/>
        <c:tickMarkSkip val="1"/>
        <c:noMultiLvlLbl val="0"/>
      </c:catAx>
      <c:valAx>
        <c:axId val="192057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ES"/>
          </a:p>
        </c:txPr>
        <c:crossAx val="1920571104"/>
        <c:crossesAt val="1"/>
        <c:crossBetween val="between"/>
        <c:majorUnit val="4.0000000000000008E-2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381742369972458"/>
          <c:y val="0.22301834381551361"/>
          <c:w val="0.1461825763002754"/>
          <c:h val="0.394214884696016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50">
          <a:solidFill>
            <a:schemeClr val="tx1">
              <a:lumMod val="65000"/>
              <a:lumOff val="35000"/>
            </a:schemeClr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130781714665314"/>
          <c:y val="7.3681279153419502E-2"/>
          <c:w val="0.73990693140087793"/>
          <c:h val="0.75188448969516941"/>
        </c:manualLayout>
      </c:layout>
      <c:lineChart>
        <c:grouping val="standard"/>
        <c:varyColors val="0"/>
        <c:ser>
          <c:idx val="0"/>
          <c:order val="0"/>
          <c:tx>
            <c:strRef>
              <c:f>'2Q2024'!$C$82</c:f>
              <c:strCache>
                <c:ptCount val="1"/>
                <c:pt idx="0">
                  <c:v>2T2022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7300"/>
              </a:solidFill>
              <a:ln w="9525">
                <a:solidFill>
                  <a:srgbClr val="FF7300"/>
                </a:solidFill>
              </a:ln>
              <a:effectLst/>
            </c:spPr>
          </c:marker>
          <c:cat>
            <c:strRef>
              <c:f>'2Q2024'!$B$83:$B$88</c:f>
              <c:strCache>
                <c:ptCount val="6"/>
                <c:pt idx="0">
                  <c:v>Bankinter</c:v>
                </c:pt>
                <c:pt idx="1">
                  <c:v>BBVA</c:v>
                </c:pt>
                <c:pt idx="2">
                  <c:v>Sabadell</c:v>
                </c:pt>
                <c:pt idx="3">
                  <c:v>Santander</c:v>
                </c:pt>
                <c:pt idx="4">
                  <c:v>CaixaBank</c:v>
                </c:pt>
                <c:pt idx="5">
                  <c:v>Unicaja</c:v>
                </c:pt>
              </c:strCache>
            </c:strRef>
          </c:cat>
          <c:val>
            <c:numRef>
              <c:f>'2Q2024'!$C$83:$C$88</c:f>
              <c:numCache>
                <c:formatCode>0%</c:formatCode>
                <c:ptCount val="6"/>
                <c:pt idx="0">
                  <c:v>0.44419999999999998</c:v>
                </c:pt>
                <c:pt idx="1">
                  <c:v>0.44</c:v>
                </c:pt>
                <c:pt idx="2">
                  <c:v>0.46910000000000002</c:v>
                </c:pt>
                <c:pt idx="3">
                  <c:v>0.46</c:v>
                </c:pt>
                <c:pt idx="4">
                  <c:v>0.46</c:v>
                </c:pt>
                <c:pt idx="5">
                  <c:v>0.52400000000000002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43-4E0D-BB69-A4B8CDEB987E}"/>
            </c:ext>
          </c:extLst>
        </c:ser>
        <c:ser>
          <c:idx val="1"/>
          <c:order val="1"/>
          <c:tx>
            <c:strRef>
              <c:f>'2Q2024'!$D$82</c:f>
              <c:strCache>
                <c:ptCount val="1"/>
                <c:pt idx="0">
                  <c:v>2T2023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A0DF"/>
              </a:solidFill>
              <a:ln w="9525">
                <a:solidFill>
                  <a:srgbClr val="00A0DF"/>
                </a:solidFill>
              </a:ln>
              <a:effectLst/>
            </c:spPr>
          </c:marker>
          <c:cat>
            <c:strRef>
              <c:f>'2Q2024'!$B$83:$B$88</c:f>
              <c:strCache>
                <c:ptCount val="6"/>
                <c:pt idx="0">
                  <c:v>Bankinter</c:v>
                </c:pt>
                <c:pt idx="1">
                  <c:v>BBVA</c:v>
                </c:pt>
                <c:pt idx="2">
                  <c:v>Sabadell</c:v>
                </c:pt>
                <c:pt idx="3">
                  <c:v>Santander</c:v>
                </c:pt>
                <c:pt idx="4">
                  <c:v>CaixaBank</c:v>
                </c:pt>
                <c:pt idx="5">
                  <c:v>Unicaja</c:v>
                </c:pt>
              </c:strCache>
            </c:strRef>
          </c:cat>
          <c:val>
            <c:numRef>
              <c:f>'2Q2024'!$D$83:$D$88</c:f>
              <c:numCache>
                <c:formatCode>0%</c:formatCode>
                <c:ptCount val="6"/>
                <c:pt idx="0">
                  <c:v>0.35389999999999999</c:v>
                </c:pt>
                <c:pt idx="1">
                  <c:v>0.42</c:v>
                </c:pt>
                <c:pt idx="2">
                  <c:v>0.423874023731445</c:v>
                </c:pt>
                <c:pt idx="3">
                  <c:v>0.443</c:v>
                </c:pt>
                <c:pt idx="4">
                  <c:v>0.38996738550614979</c:v>
                </c:pt>
                <c:pt idx="5">
                  <c:v>0.47899999999999998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43-4E0D-BB69-A4B8CDEB98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0571104"/>
        <c:axId val="1920571584"/>
      </c:lineChart>
      <c:catAx>
        <c:axId val="1920571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ES"/>
          </a:p>
        </c:txPr>
        <c:crossAx val="1920571584"/>
        <c:crosses val="autoZero"/>
        <c:auto val="1"/>
        <c:lblAlgn val="ctr"/>
        <c:lblOffset val="100"/>
        <c:tickMarkSkip val="1"/>
        <c:noMultiLvlLbl val="0"/>
      </c:catAx>
      <c:valAx>
        <c:axId val="1920571584"/>
        <c:scaling>
          <c:orientation val="minMax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ES"/>
          </a:p>
        </c:txPr>
        <c:crossAx val="1920571104"/>
        <c:crossesAt val="1"/>
        <c:crossBetween val="between"/>
        <c:majorUnit val="5.000000000000001E-2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381742369972458"/>
          <c:y val="0.22301834381551361"/>
          <c:w val="0.1461825763002754"/>
          <c:h val="0.394214884696016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50">
          <a:solidFill>
            <a:schemeClr val="tx1">
              <a:lumMod val="65000"/>
              <a:lumOff val="35000"/>
            </a:schemeClr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130781714665314"/>
          <c:y val="7.3681279153419502E-2"/>
          <c:w val="0.73990693140087793"/>
          <c:h val="0.75188448969516941"/>
        </c:manualLayout>
      </c:layout>
      <c:lineChart>
        <c:grouping val="standard"/>
        <c:varyColors val="0"/>
        <c:ser>
          <c:idx val="0"/>
          <c:order val="0"/>
          <c:tx>
            <c:strRef>
              <c:f>'2Q2024'!$C$93</c:f>
              <c:strCache>
                <c:ptCount val="1"/>
                <c:pt idx="0">
                  <c:v>Variación Anual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7300"/>
              </a:solidFill>
              <a:ln w="9525">
                <a:solidFill>
                  <a:srgbClr val="FF7300"/>
                </a:solidFill>
              </a:ln>
              <a:effectLst/>
            </c:spPr>
          </c:marker>
          <c:cat>
            <c:strRef>
              <c:f>'2Q2024'!$B$94:$B$99</c:f>
              <c:strCache>
                <c:ptCount val="6"/>
                <c:pt idx="0">
                  <c:v>Unicaja</c:v>
                </c:pt>
                <c:pt idx="1">
                  <c:v>Sabadell</c:v>
                </c:pt>
                <c:pt idx="2">
                  <c:v>Bankinter</c:v>
                </c:pt>
                <c:pt idx="3">
                  <c:v>Santander</c:v>
                </c:pt>
                <c:pt idx="4">
                  <c:v>CaixaBank</c:v>
                </c:pt>
                <c:pt idx="5">
                  <c:v>BBVA</c:v>
                </c:pt>
              </c:strCache>
            </c:strRef>
          </c:cat>
          <c:val>
            <c:numRef>
              <c:f>'2Q2024'!$C$94:$C$99</c:f>
              <c:numCache>
                <c:formatCode>0%</c:formatCode>
                <c:ptCount val="6"/>
                <c:pt idx="0">
                  <c:v>-5.4235840495382437E-2</c:v>
                </c:pt>
                <c:pt idx="1">
                  <c:v>-2.7256096863093715E-2</c:v>
                </c:pt>
                <c:pt idx="2">
                  <c:v>2.9692407361157525E-2</c:v>
                </c:pt>
                <c:pt idx="3">
                  <c:v>7.0568100674459622E-3</c:v>
                </c:pt>
                <c:pt idx="4">
                  <c:v>-2.5619514798500553E-2</c:v>
                </c:pt>
                <c:pt idx="5">
                  <c:v>5.7608260397002509E-2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D5-4165-9B91-77C8BEB6739B}"/>
            </c:ext>
          </c:extLst>
        </c:ser>
        <c:ser>
          <c:idx val="1"/>
          <c:order val="1"/>
          <c:tx>
            <c:strRef>
              <c:f>'2Q2024'!$D$93</c:f>
              <c:strCache>
                <c:ptCount val="1"/>
                <c:pt idx="0">
                  <c:v>Variación trimestre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A0DF"/>
              </a:solidFill>
              <a:ln w="9525">
                <a:solidFill>
                  <a:srgbClr val="00A0DF"/>
                </a:solidFill>
              </a:ln>
              <a:effectLst/>
            </c:spPr>
          </c:marker>
          <c:cat>
            <c:strRef>
              <c:f>'2Q2024'!$B$94:$B$99</c:f>
              <c:strCache>
                <c:ptCount val="6"/>
                <c:pt idx="0">
                  <c:v>Unicaja</c:v>
                </c:pt>
                <c:pt idx="1">
                  <c:v>Sabadell</c:v>
                </c:pt>
                <c:pt idx="2">
                  <c:v>Bankinter</c:v>
                </c:pt>
                <c:pt idx="3">
                  <c:v>Santander</c:v>
                </c:pt>
                <c:pt idx="4">
                  <c:v>CaixaBank</c:v>
                </c:pt>
                <c:pt idx="5">
                  <c:v>BBVA</c:v>
                </c:pt>
              </c:strCache>
            </c:strRef>
          </c:cat>
          <c:val>
            <c:numRef>
              <c:f>'2Q2024'!$D$94:$D$99</c:f>
              <c:numCache>
                <c:formatCode>0.0%</c:formatCode>
                <c:ptCount val="6"/>
                <c:pt idx="0">
                  <c:v>-6.7692056208037421E-3</c:v>
                </c:pt>
                <c:pt idx="1">
                  <c:v>7.8430781114409154E-3</c:v>
                </c:pt>
                <c:pt idx="2">
                  <c:v>4.6907867389464508E-2</c:v>
                </c:pt>
                <c:pt idx="3">
                  <c:v>3.5106991822453359E-3</c:v>
                </c:pt>
                <c:pt idx="4">
                  <c:v>2.0889189461944735E-2</c:v>
                </c:pt>
                <c:pt idx="5">
                  <c:v>2.0545544371365354E-2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D5-4165-9B91-77C8BEB673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0571104"/>
        <c:axId val="1920571584"/>
      </c:lineChart>
      <c:catAx>
        <c:axId val="1920571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ES"/>
          </a:p>
        </c:txPr>
        <c:crossAx val="1920571584"/>
        <c:crosses val="autoZero"/>
        <c:auto val="1"/>
        <c:lblAlgn val="ctr"/>
        <c:lblOffset val="100"/>
        <c:tickMarkSkip val="1"/>
        <c:noMultiLvlLbl val="0"/>
      </c:catAx>
      <c:valAx>
        <c:axId val="192057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ES"/>
          </a:p>
        </c:txPr>
        <c:crossAx val="1920571104"/>
        <c:crossesAt val="1"/>
        <c:crossBetween val="between"/>
        <c:majorUnit val="4.0000000000000008E-2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381742369972458"/>
          <c:y val="0.22301834381551361"/>
          <c:w val="0.1461825763002754"/>
          <c:h val="0.394214884696016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50">
          <a:solidFill>
            <a:schemeClr val="tx1">
              <a:lumMod val="65000"/>
              <a:lumOff val="35000"/>
            </a:schemeClr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130781714665314"/>
          <c:y val="7.3681279153419502E-2"/>
          <c:w val="0.73990693140087793"/>
          <c:h val="0.75188448969516941"/>
        </c:manualLayout>
      </c:layout>
      <c:lineChart>
        <c:grouping val="standard"/>
        <c:varyColors val="0"/>
        <c:ser>
          <c:idx val="0"/>
          <c:order val="0"/>
          <c:tx>
            <c:strRef>
              <c:f>'2Q2024'!$C$104</c:f>
              <c:strCache>
                <c:ptCount val="1"/>
                <c:pt idx="0">
                  <c:v>2T2022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7300"/>
              </a:solidFill>
              <a:ln w="9525">
                <a:solidFill>
                  <a:srgbClr val="FF7300"/>
                </a:solidFill>
              </a:ln>
              <a:effectLst/>
            </c:spPr>
          </c:marker>
          <c:cat>
            <c:strRef>
              <c:f>'2Q2024'!$B$105:$B$110</c:f>
              <c:strCache>
                <c:ptCount val="6"/>
                <c:pt idx="0">
                  <c:v>Santander</c:v>
                </c:pt>
                <c:pt idx="1">
                  <c:v>Bankinter</c:v>
                </c:pt>
                <c:pt idx="2">
                  <c:v>CaixaBank</c:v>
                </c:pt>
                <c:pt idx="3">
                  <c:v>Sabadell</c:v>
                </c:pt>
                <c:pt idx="4">
                  <c:v>BBVA</c:v>
                </c:pt>
                <c:pt idx="5">
                  <c:v>Unicaja</c:v>
                </c:pt>
              </c:strCache>
            </c:strRef>
          </c:cat>
          <c:val>
            <c:numRef>
              <c:f>'2Q2024'!$C$105:$C$110</c:f>
              <c:numCache>
                <c:formatCode>0.0%</c:formatCode>
                <c:ptCount val="6"/>
                <c:pt idx="0">
                  <c:v>0.1205</c:v>
                </c:pt>
                <c:pt idx="1">
                  <c:v>0.11850215295766085</c:v>
                </c:pt>
                <c:pt idx="2">
                  <c:v>0.125</c:v>
                </c:pt>
                <c:pt idx="3">
                  <c:v>0.146548946646676</c:v>
                </c:pt>
                <c:pt idx="4">
                  <c:v>0.1245</c:v>
                </c:pt>
                <c:pt idx="5">
                  <c:v>0.12759999999999999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62-41E9-8A4E-67120F14A73E}"/>
            </c:ext>
          </c:extLst>
        </c:ser>
        <c:ser>
          <c:idx val="1"/>
          <c:order val="1"/>
          <c:tx>
            <c:strRef>
              <c:f>'2Q2024'!$D$104</c:f>
              <c:strCache>
                <c:ptCount val="1"/>
                <c:pt idx="0">
                  <c:v>2T2023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A0DF"/>
              </a:solidFill>
              <a:ln w="9525">
                <a:solidFill>
                  <a:srgbClr val="00A0DF"/>
                </a:solidFill>
              </a:ln>
              <a:effectLst/>
            </c:spPr>
          </c:marker>
          <c:cat>
            <c:strRef>
              <c:f>'2Q2024'!$B$105:$B$110</c:f>
              <c:strCache>
                <c:ptCount val="6"/>
                <c:pt idx="0">
                  <c:v>Santander</c:v>
                </c:pt>
                <c:pt idx="1">
                  <c:v>Bankinter</c:v>
                </c:pt>
                <c:pt idx="2">
                  <c:v>CaixaBank</c:v>
                </c:pt>
                <c:pt idx="3">
                  <c:v>Sabadell</c:v>
                </c:pt>
                <c:pt idx="4">
                  <c:v>BBVA</c:v>
                </c:pt>
                <c:pt idx="5">
                  <c:v>Unicaja</c:v>
                </c:pt>
              </c:strCache>
            </c:strRef>
          </c:cat>
          <c:val>
            <c:numRef>
              <c:f>'2Q2024'!$D$105:$D$110</c:f>
              <c:numCache>
                <c:formatCode>0.0%</c:formatCode>
                <c:ptCount val="6"/>
                <c:pt idx="0">
                  <c:v>0.122</c:v>
                </c:pt>
                <c:pt idx="1">
                  <c:v>0.1225409246398791</c:v>
                </c:pt>
                <c:pt idx="2">
                  <c:v>0.12223669559133626</c:v>
                </c:pt>
                <c:pt idx="3">
                  <c:v>0.151130689023981</c:v>
                </c:pt>
                <c:pt idx="4">
                  <c:v>0.12989999999999999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62-41E9-8A4E-67120F14A7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0571104"/>
        <c:axId val="1920571584"/>
      </c:lineChart>
      <c:catAx>
        <c:axId val="1920571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ES"/>
          </a:p>
        </c:txPr>
        <c:crossAx val="1920571584"/>
        <c:crosses val="autoZero"/>
        <c:auto val="1"/>
        <c:lblAlgn val="ctr"/>
        <c:lblOffset val="100"/>
        <c:tickMarkSkip val="1"/>
        <c:noMultiLvlLbl val="0"/>
      </c:catAx>
      <c:valAx>
        <c:axId val="1920571584"/>
        <c:scaling>
          <c:orientation val="minMax"/>
          <c:min val="0.115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ES"/>
          </a:p>
        </c:txPr>
        <c:crossAx val="1920571104"/>
        <c:crossesAt val="1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381742369972458"/>
          <c:y val="0.22301834381551361"/>
          <c:w val="0.1461825763002754"/>
          <c:h val="0.394214884696016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50">
          <a:solidFill>
            <a:schemeClr val="tx1">
              <a:lumMod val="65000"/>
              <a:lumOff val="35000"/>
            </a:schemeClr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130781714665314"/>
          <c:y val="7.3681279153419502E-2"/>
          <c:w val="0.73990693140087793"/>
          <c:h val="0.75188448969516941"/>
        </c:manualLayout>
      </c:layout>
      <c:lineChart>
        <c:grouping val="standard"/>
        <c:varyColors val="0"/>
        <c:ser>
          <c:idx val="0"/>
          <c:order val="0"/>
          <c:tx>
            <c:strRef>
              <c:f>'2Q2024'!$C$115</c:f>
              <c:strCache>
                <c:ptCount val="1"/>
                <c:pt idx="0">
                  <c:v>2T2022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7300"/>
              </a:solidFill>
              <a:ln w="9525">
                <a:solidFill>
                  <a:srgbClr val="FF7300"/>
                </a:solidFill>
              </a:ln>
              <a:effectLst/>
            </c:spPr>
          </c:marker>
          <c:cat>
            <c:strRef>
              <c:f>'2Q2024'!$B$116:$B$121</c:f>
              <c:strCache>
                <c:ptCount val="6"/>
                <c:pt idx="0">
                  <c:v>BBVA</c:v>
                </c:pt>
                <c:pt idx="1">
                  <c:v>Santander</c:v>
                </c:pt>
                <c:pt idx="2">
                  <c:v>CaixaBank</c:v>
                </c:pt>
                <c:pt idx="3">
                  <c:v>Bankinter</c:v>
                </c:pt>
                <c:pt idx="4">
                  <c:v>Sabadell</c:v>
                </c:pt>
                <c:pt idx="5">
                  <c:v>Unicaja</c:v>
                </c:pt>
              </c:strCache>
            </c:strRef>
          </c:cat>
          <c:val>
            <c:numRef>
              <c:f>'2Q2024'!$C$116:$C$121</c:f>
              <c:numCache>
                <c:formatCode>0%</c:formatCode>
                <c:ptCount val="6"/>
                <c:pt idx="0">
                  <c:v>1.7</c:v>
                </c:pt>
                <c:pt idx="1">
                  <c:v>1.65</c:v>
                </c:pt>
                <c:pt idx="2">
                  <c:v>2.0699999999999998</c:v>
                </c:pt>
                <c:pt idx="3">
                  <c:v>2.3041</c:v>
                </c:pt>
                <c:pt idx="4">
                  <c:v>2.2480000000000002</c:v>
                </c:pt>
                <c:pt idx="5">
                  <c:v>3.33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52-4E8D-A7F0-DCFA7160B1C1}"/>
            </c:ext>
          </c:extLst>
        </c:ser>
        <c:ser>
          <c:idx val="1"/>
          <c:order val="1"/>
          <c:tx>
            <c:strRef>
              <c:f>'2Q2024'!$D$115</c:f>
              <c:strCache>
                <c:ptCount val="1"/>
                <c:pt idx="0">
                  <c:v>2T2023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A0DF"/>
              </a:solidFill>
              <a:ln w="9525">
                <a:solidFill>
                  <a:srgbClr val="00A0DF"/>
                </a:solidFill>
              </a:ln>
              <a:effectLst/>
            </c:spPr>
          </c:marker>
          <c:cat>
            <c:strRef>
              <c:f>'2Q2024'!$B$116:$B$121</c:f>
              <c:strCache>
                <c:ptCount val="6"/>
                <c:pt idx="0">
                  <c:v>BBVA</c:v>
                </c:pt>
                <c:pt idx="1">
                  <c:v>Santander</c:v>
                </c:pt>
                <c:pt idx="2">
                  <c:v>CaixaBank</c:v>
                </c:pt>
                <c:pt idx="3">
                  <c:v>Bankinter</c:v>
                </c:pt>
                <c:pt idx="4">
                  <c:v>Sabadell</c:v>
                </c:pt>
                <c:pt idx="5">
                  <c:v>Unicaja</c:v>
                </c:pt>
              </c:strCache>
            </c:strRef>
          </c:cat>
          <c:val>
            <c:numRef>
              <c:f>'2Q2024'!$D$116:$D$121</c:f>
              <c:numCache>
                <c:formatCode>0%</c:formatCode>
                <c:ptCount val="6"/>
                <c:pt idx="0">
                  <c:v>1.48</c:v>
                </c:pt>
                <c:pt idx="1">
                  <c:v>1.58</c:v>
                </c:pt>
                <c:pt idx="2">
                  <c:v>2.1826056544791599</c:v>
                </c:pt>
                <c:pt idx="3">
                  <c:v>2.0085999999999999</c:v>
                </c:pt>
                <c:pt idx="4">
                  <c:v>2.0013000000000001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52-4E8D-A7F0-DCFA7160B1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0571104"/>
        <c:axId val="1920571584"/>
      </c:lineChart>
      <c:catAx>
        <c:axId val="1920571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ES"/>
          </a:p>
        </c:txPr>
        <c:crossAx val="1920571584"/>
        <c:crosses val="autoZero"/>
        <c:auto val="1"/>
        <c:lblAlgn val="ctr"/>
        <c:lblOffset val="100"/>
        <c:tickMarkSkip val="1"/>
        <c:noMultiLvlLbl val="0"/>
      </c:catAx>
      <c:valAx>
        <c:axId val="1920571584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ES"/>
          </a:p>
        </c:txPr>
        <c:crossAx val="1920571104"/>
        <c:crossesAt val="1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381742369972458"/>
          <c:y val="0.22301834381551361"/>
          <c:w val="0.1461825763002754"/>
          <c:h val="0.394214884696016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50">
          <a:solidFill>
            <a:schemeClr val="tx1">
              <a:lumMod val="65000"/>
              <a:lumOff val="35000"/>
            </a:schemeClr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130781714665314"/>
          <c:y val="7.3681279153419502E-2"/>
          <c:w val="0.73990693140087793"/>
          <c:h val="0.75188448969516941"/>
        </c:manualLayout>
      </c:layout>
      <c:lineChart>
        <c:grouping val="standard"/>
        <c:varyColors val="0"/>
        <c:ser>
          <c:idx val="0"/>
          <c:order val="0"/>
          <c:tx>
            <c:strRef>
              <c:f>'2Q2024'!$C$126</c:f>
              <c:strCache>
                <c:ptCount val="1"/>
                <c:pt idx="0">
                  <c:v>2T2022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7300"/>
              </a:solidFill>
              <a:ln w="9525">
                <a:solidFill>
                  <a:srgbClr val="FF7300"/>
                </a:solidFill>
              </a:ln>
              <a:effectLst/>
            </c:spPr>
          </c:marker>
          <c:cat>
            <c:strRef>
              <c:f>'2Q2024'!$B$127:$B$132</c:f>
              <c:strCache>
                <c:ptCount val="6"/>
                <c:pt idx="0">
                  <c:v>Bankinter</c:v>
                </c:pt>
                <c:pt idx="1">
                  <c:v>CaixaBank</c:v>
                </c:pt>
                <c:pt idx="2">
                  <c:v>Santander</c:v>
                </c:pt>
                <c:pt idx="3">
                  <c:v>BBVA</c:v>
                </c:pt>
                <c:pt idx="4">
                  <c:v>Sabadell</c:v>
                </c:pt>
                <c:pt idx="5">
                  <c:v>Unicaja</c:v>
                </c:pt>
              </c:strCache>
            </c:strRef>
          </c:cat>
          <c:val>
            <c:numRef>
              <c:f>'2Q2024'!$C$127:$C$132</c:f>
              <c:numCache>
                <c:formatCode>0.0%</c:formatCode>
                <c:ptCount val="6"/>
                <c:pt idx="0">
                  <c:v>2.1095913383346706E-2</c:v>
                </c:pt>
                <c:pt idx="1">
                  <c:v>2.6200000000000001E-2</c:v>
                </c:pt>
                <c:pt idx="2">
                  <c:v>3.0499999999999999E-2</c:v>
                </c:pt>
                <c:pt idx="3">
                  <c:v>3.6999999999999998E-2</c:v>
                </c:pt>
                <c:pt idx="4">
                  <c:v>3.3099999999999997E-2</c:v>
                </c:pt>
                <c:pt idx="5">
                  <c:v>3.49E-2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27-4202-B69E-263DD2E416F2}"/>
            </c:ext>
          </c:extLst>
        </c:ser>
        <c:ser>
          <c:idx val="1"/>
          <c:order val="1"/>
          <c:tx>
            <c:strRef>
              <c:f>'2Q2024'!$D$126</c:f>
              <c:strCache>
                <c:ptCount val="1"/>
                <c:pt idx="0">
                  <c:v>2T2023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A0DF"/>
              </a:solidFill>
              <a:ln w="9525">
                <a:solidFill>
                  <a:srgbClr val="00A0DF"/>
                </a:solidFill>
              </a:ln>
              <a:effectLst/>
            </c:spPr>
          </c:marker>
          <c:cat>
            <c:strRef>
              <c:f>'2Q2024'!$B$127:$B$132</c:f>
              <c:strCache>
                <c:ptCount val="6"/>
                <c:pt idx="0">
                  <c:v>Bankinter</c:v>
                </c:pt>
                <c:pt idx="1">
                  <c:v>CaixaBank</c:v>
                </c:pt>
                <c:pt idx="2">
                  <c:v>Santander</c:v>
                </c:pt>
                <c:pt idx="3">
                  <c:v>BBVA</c:v>
                </c:pt>
                <c:pt idx="4">
                  <c:v>Sabadell</c:v>
                </c:pt>
                <c:pt idx="5">
                  <c:v>Unicaja</c:v>
                </c:pt>
              </c:strCache>
            </c:strRef>
          </c:cat>
          <c:val>
            <c:numRef>
              <c:f>'2Q2024'!$D$127:$D$132</c:f>
              <c:numCache>
                <c:formatCode>0.0%</c:formatCode>
                <c:ptCount val="6"/>
                <c:pt idx="0">
                  <c:v>2.222979594734158E-2</c:v>
                </c:pt>
                <c:pt idx="1">
                  <c:v>2.6749728945669161E-2</c:v>
                </c:pt>
                <c:pt idx="2">
                  <c:v>3.0700000000000002E-2</c:v>
                </c:pt>
                <c:pt idx="3">
                  <c:v>3.4000000000000002E-2</c:v>
                </c:pt>
                <c:pt idx="4">
                  <c:v>3.5000000000000003E-2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27-4202-B69E-263DD2E41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0571104"/>
        <c:axId val="1920571584"/>
      </c:lineChart>
      <c:catAx>
        <c:axId val="1920571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ES"/>
          </a:p>
        </c:txPr>
        <c:crossAx val="1920571584"/>
        <c:crosses val="autoZero"/>
        <c:auto val="1"/>
        <c:lblAlgn val="ctr"/>
        <c:lblOffset val="100"/>
        <c:tickMarkSkip val="1"/>
        <c:noMultiLvlLbl val="0"/>
      </c:catAx>
      <c:valAx>
        <c:axId val="1920571584"/>
        <c:scaling>
          <c:orientation val="minMax"/>
          <c:min val="1.5000000000000003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ES"/>
          </a:p>
        </c:txPr>
        <c:crossAx val="1920571104"/>
        <c:crossesAt val="1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381742369972458"/>
          <c:y val="0.22301834381551361"/>
          <c:w val="0.1461825763002754"/>
          <c:h val="0.394214884696016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50">
          <a:solidFill>
            <a:schemeClr val="tx1">
              <a:lumMod val="65000"/>
              <a:lumOff val="35000"/>
            </a:schemeClr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130781714665314"/>
          <c:y val="7.3681279153419502E-2"/>
          <c:w val="0.73990693140087793"/>
          <c:h val="0.75188448969516941"/>
        </c:manualLayout>
      </c:layout>
      <c:lineChart>
        <c:grouping val="standard"/>
        <c:varyColors val="0"/>
        <c:ser>
          <c:idx val="0"/>
          <c:order val="0"/>
          <c:tx>
            <c:strRef>
              <c:f>'2Q2024'!$C$137</c:f>
              <c:strCache>
                <c:ptCount val="1"/>
                <c:pt idx="0">
                  <c:v>2T2022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7300"/>
              </a:solidFill>
              <a:ln w="9525">
                <a:solidFill>
                  <a:srgbClr val="FF7300"/>
                </a:solidFill>
              </a:ln>
              <a:effectLst/>
            </c:spPr>
          </c:marker>
          <c:cat>
            <c:strRef>
              <c:f>'2Q2024'!$B$138:$B$143</c:f>
              <c:strCache>
                <c:ptCount val="6"/>
                <c:pt idx="0">
                  <c:v>Sabadell</c:v>
                </c:pt>
                <c:pt idx="1">
                  <c:v>Unicaja</c:v>
                </c:pt>
                <c:pt idx="2">
                  <c:v>Bankinter</c:v>
                </c:pt>
                <c:pt idx="3">
                  <c:v>Santander</c:v>
                </c:pt>
                <c:pt idx="4">
                  <c:v>CaixaBank</c:v>
                </c:pt>
                <c:pt idx="5">
                  <c:v>BBVA</c:v>
                </c:pt>
              </c:strCache>
            </c:strRef>
          </c:cat>
          <c:val>
            <c:numRef>
              <c:f>'2Q2024'!$C$138:$C$143</c:f>
              <c:numCache>
                <c:formatCode>0%</c:formatCode>
                <c:ptCount val="6"/>
                <c:pt idx="0">
                  <c:v>0.55300000000000005</c:v>
                </c:pt>
                <c:pt idx="1">
                  <c:v>0.64900000000000002</c:v>
                </c:pt>
                <c:pt idx="2">
                  <c:v>0.64712014315436628</c:v>
                </c:pt>
                <c:pt idx="3">
                  <c:v>0.71</c:v>
                </c:pt>
                <c:pt idx="4">
                  <c:v>0.76</c:v>
                </c:pt>
                <c:pt idx="5">
                  <c:v>0.78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04-4727-A629-EF4326954182}"/>
            </c:ext>
          </c:extLst>
        </c:ser>
        <c:ser>
          <c:idx val="1"/>
          <c:order val="1"/>
          <c:tx>
            <c:strRef>
              <c:f>'2Q2024'!$D$137</c:f>
              <c:strCache>
                <c:ptCount val="1"/>
                <c:pt idx="0">
                  <c:v>2T2023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A0DF"/>
              </a:solidFill>
              <a:ln w="9525">
                <a:solidFill>
                  <a:srgbClr val="00A0DF"/>
                </a:solidFill>
              </a:ln>
              <a:effectLst/>
            </c:spPr>
          </c:marker>
          <c:cat>
            <c:strRef>
              <c:f>'2Q2024'!$B$138:$B$143</c:f>
              <c:strCache>
                <c:ptCount val="6"/>
                <c:pt idx="0">
                  <c:v>Sabadell</c:v>
                </c:pt>
                <c:pt idx="1">
                  <c:v>Unicaja</c:v>
                </c:pt>
                <c:pt idx="2">
                  <c:v>Bankinter</c:v>
                </c:pt>
                <c:pt idx="3">
                  <c:v>Santander</c:v>
                </c:pt>
                <c:pt idx="4">
                  <c:v>CaixaBank</c:v>
                </c:pt>
                <c:pt idx="5">
                  <c:v>BBVA</c:v>
                </c:pt>
              </c:strCache>
            </c:strRef>
          </c:cat>
          <c:val>
            <c:numRef>
              <c:f>'2Q2024'!$D$138:$D$143</c:f>
              <c:numCache>
                <c:formatCode>0%</c:formatCode>
                <c:ptCount val="6"/>
                <c:pt idx="0">
                  <c:v>0.55700000000000005</c:v>
                </c:pt>
                <c:pt idx="1">
                  <c:v>0</c:v>
                </c:pt>
                <c:pt idx="2">
                  <c:v>0.66337236797063925</c:v>
                </c:pt>
                <c:pt idx="3">
                  <c:v>0.68</c:v>
                </c:pt>
                <c:pt idx="4">
                  <c:v>0.69756877647765847</c:v>
                </c:pt>
                <c:pt idx="5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04-4727-A629-EF43269541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0571104"/>
        <c:axId val="1920571584"/>
      </c:lineChart>
      <c:catAx>
        <c:axId val="1920571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ES"/>
          </a:p>
        </c:txPr>
        <c:crossAx val="1920571584"/>
        <c:crosses val="autoZero"/>
        <c:auto val="1"/>
        <c:lblAlgn val="ctr"/>
        <c:lblOffset val="100"/>
        <c:tickMarkSkip val="1"/>
        <c:noMultiLvlLbl val="0"/>
      </c:catAx>
      <c:valAx>
        <c:axId val="1920571584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ES"/>
          </a:p>
        </c:txPr>
        <c:crossAx val="1920571104"/>
        <c:crossesAt val="1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381742369972458"/>
          <c:y val="0.22301834381551361"/>
          <c:w val="0.1461825763002754"/>
          <c:h val="0.394214884696016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50">
          <a:solidFill>
            <a:schemeClr val="tx1">
              <a:lumMod val="65000"/>
              <a:lumOff val="35000"/>
            </a:schemeClr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ES" sz="800" b="1"/>
              <a:t>RoE</a:t>
            </a:r>
          </a:p>
        </c:rich>
      </c:tx>
      <c:layout>
        <c:manualLayout>
          <c:xMode val="edge"/>
          <c:yMode val="edge"/>
          <c:x val="0.50454166666666667"/>
          <c:y val="4.703703703703703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1.8741480844306223E-2"/>
          <c:y val="0.20290617283950613"/>
          <c:w val="0.98125851915569373"/>
          <c:h val="0.66898271604938286"/>
        </c:manualLayout>
      </c:layout>
      <c:lineChart>
        <c:grouping val="standard"/>
        <c:varyColors val="0"/>
        <c:ser>
          <c:idx val="0"/>
          <c:order val="0"/>
          <c:tx>
            <c:strRef>
              <c:f>'Compar. métricas'!$B$11</c:f>
              <c:strCache>
                <c:ptCount val="1"/>
                <c:pt idx="0">
                  <c:v>Santander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noFill/>
              </a:ln>
              <a:effectLst/>
            </c:spPr>
          </c:marker>
          <c:cat>
            <c:strRef>
              <c:f>'Compar. métricas'!$B$10</c:f>
              <c:strCache>
                <c:ptCount val="1"/>
                <c:pt idx="0">
                  <c:v>RoE</c:v>
                </c:pt>
              </c:strCache>
            </c:strRef>
          </c:cat>
          <c:val>
            <c:numRef>
              <c:f>'Compar. métricas'!$C$11</c:f>
              <c:numCache>
                <c:formatCode>0.0%</c:formatCode>
                <c:ptCount val="1"/>
                <c:pt idx="0">
                  <c:v>0.13400000000000001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8174-49B5-801E-5FFBF3538DAC}"/>
            </c:ext>
          </c:extLst>
        </c:ser>
        <c:ser>
          <c:idx val="1"/>
          <c:order val="1"/>
          <c:tx>
            <c:strRef>
              <c:f>'Compar. métricas'!$B$12</c:f>
              <c:strCache>
                <c:ptCount val="1"/>
                <c:pt idx="0">
                  <c:v>BBVA</c:v>
                </c:pt>
              </c:strCache>
            </c:strRef>
          </c:tx>
          <c:spPr>
            <a:ln w="254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cat>
            <c:strRef>
              <c:f>'Compar. métricas'!$B$10</c:f>
              <c:strCache>
                <c:ptCount val="1"/>
                <c:pt idx="0">
                  <c:v>RoE</c:v>
                </c:pt>
              </c:strCache>
            </c:strRef>
          </c:cat>
          <c:val>
            <c:numRef>
              <c:f>'Compar. métricas'!$C$12</c:f>
              <c:numCache>
                <c:formatCode>0.0%</c:formatCode>
                <c:ptCount val="1"/>
                <c:pt idx="0">
                  <c:v>0.191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74-49B5-801E-5FFBF3538DAC}"/>
            </c:ext>
          </c:extLst>
        </c:ser>
        <c:ser>
          <c:idx val="2"/>
          <c:order val="2"/>
          <c:tx>
            <c:strRef>
              <c:f>'Compar. métricas'!$B$13</c:f>
              <c:strCache>
                <c:ptCount val="1"/>
                <c:pt idx="0">
                  <c:v>CaixaBank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noFill/>
              </a:ln>
              <a:effectLst/>
            </c:spPr>
          </c:marker>
          <c:cat>
            <c:strRef>
              <c:f>'Compar. métricas'!$B$10</c:f>
              <c:strCache>
                <c:ptCount val="1"/>
                <c:pt idx="0">
                  <c:v>RoE</c:v>
                </c:pt>
              </c:strCache>
            </c:strRef>
          </c:cat>
          <c:val>
            <c:numRef>
              <c:f>'Compar. métricas'!$C$13</c:f>
              <c:numCache>
                <c:formatCode>0.0%</c:formatCode>
                <c:ptCount val="1"/>
                <c:pt idx="0">
                  <c:v>0.14362535062176848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8174-49B5-801E-5FFBF3538DAC}"/>
            </c:ext>
          </c:extLst>
        </c:ser>
        <c:ser>
          <c:idx val="3"/>
          <c:order val="3"/>
          <c:tx>
            <c:strRef>
              <c:f>'Compar. métricas'!$B$14</c:f>
              <c:strCache>
                <c:ptCount val="1"/>
                <c:pt idx="0">
                  <c:v>Sabadell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noFill/>
              </a:ln>
              <a:effectLst/>
            </c:spPr>
          </c:marker>
          <c:cat>
            <c:strRef>
              <c:f>'Compar. métricas'!$B$10</c:f>
              <c:strCache>
                <c:ptCount val="1"/>
                <c:pt idx="0">
                  <c:v>RoE</c:v>
                </c:pt>
              </c:strCache>
            </c:strRef>
          </c:cat>
          <c:val>
            <c:numRef>
              <c:f>'Compar. métricas'!$C$14</c:f>
              <c:numCache>
                <c:formatCode>0.0%</c:formatCode>
                <c:ptCount val="1"/>
                <c:pt idx="0">
                  <c:v>0.1082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8174-49B5-801E-5FFBF3538DAC}"/>
            </c:ext>
          </c:extLst>
        </c:ser>
        <c:ser>
          <c:idx val="5"/>
          <c:order val="4"/>
          <c:tx>
            <c:strRef>
              <c:f>'Compar. métricas'!$B$16</c:f>
              <c:strCache>
                <c:ptCount val="1"/>
                <c:pt idx="0">
                  <c:v>Bankinter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noFill/>
              </a:ln>
              <a:effectLst/>
            </c:spPr>
          </c:marker>
          <c:cat>
            <c:strRef>
              <c:f>'Compar. métricas'!$B$10</c:f>
              <c:strCache>
                <c:ptCount val="1"/>
                <c:pt idx="0">
                  <c:v>RoE</c:v>
                </c:pt>
              </c:strCache>
            </c:strRef>
          </c:cat>
          <c:val>
            <c:numRef>
              <c:f>'Compar. métricas'!$C$16</c:f>
              <c:numCache>
                <c:formatCode>0.0%</c:formatCode>
                <c:ptCount val="1"/>
                <c:pt idx="0">
                  <c:v>0.17357835081328138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8174-49B5-801E-5FFBF3538DAC}"/>
            </c:ext>
          </c:extLst>
        </c:ser>
        <c:ser>
          <c:idx val="6"/>
          <c:order val="5"/>
          <c:tx>
            <c:strRef>
              <c:f>'Compar. métricas'!$B$18</c:f>
              <c:strCache>
                <c:ptCount val="1"/>
                <c:pt idx="0">
                  <c:v>Cajamar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noFill/>
              </a:ln>
              <a:effectLst/>
            </c:spPr>
          </c:marker>
          <c:val>
            <c:numRef>
              <c:f>'Compar. métricas'!$C$18</c:f>
              <c:numCache>
                <c:formatCode>0.0%</c:formatCode>
                <c:ptCount val="1"/>
                <c:pt idx="0">
                  <c:v>3.2599999999999997E-2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174-49B5-801E-5FFBF3538DAC}"/>
            </c:ext>
          </c:extLst>
        </c:ser>
        <c:ser>
          <c:idx val="4"/>
          <c:order val="6"/>
          <c:tx>
            <c:strRef>
              <c:f>'Compar. métricas'!$B$20</c:f>
              <c:strCache>
                <c:ptCount val="1"/>
                <c:pt idx="0">
                  <c:v>Abanca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noFill/>
              </a:ln>
              <a:effectLst/>
            </c:spPr>
          </c:marker>
          <c:val>
            <c:numRef>
              <c:f>'Compar. métricas'!$C$20</c:f>
              <c:numCache>
                <c:formatCode>0.0%</c:formatCode>
                <c:ptCount val="1"/>
                <c:pt idx="0">
                  <c:v>0.14499999999999999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174-49B5-801E-5FFBF3538DAC}"/>
            </c:ext>
          </c:extLst>
        </c:ser>
        <c:ser>
          <c:idx val="7"/>
          <c:order val="7"/>
          <c:tx>
            <c:strRef>
              <c:f>'Compar. métricas'!$B$17</c:f>
              <c:strCache>
                <c:ptCount val="1"/>
                <c:pt idx="0">
                  <c:v>Kutxabank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noFill/>
              </a:ln>
              <a:effectLst/>
            </c:spPr>
          </c:marker>
          <c:val>
            <c:numRef>
              <c:f>'Compar. métricas'!$C$17</c:f>
              <c:numCache>
                <c:formatCode>0.0%</c:formatCode>
                <c:ptCount val="1"/>
                <c:pt idx="0">
                  <c:v>8.6844775278001732E-2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E5-4BED-8964-D55705A23F6D}"/>
            </c:ext>
          </c:extLst>
        </c:ser>
        <c:ser>
          <c:idx val="8"/>
          <c:order val="8"/>
          <c:tx>
            <c:strRef>
              <c:f>'Compar. métricas'!$B$19</c:f>
              <c:strCache>
                <c:ptCount val="1"/>
                <c:pt idx="0">
                  <c:v>Ibercaja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noFill/>
              </a:ln>
              <a:effectLst/>
            </c:spPr>
          </c:marker>
          <c:val>
            <c:numRef>
              <c:f>'Compar. métricas'!$C$19</c:f>
              <c:numCache>
                <c:formatCode>0.0%</c:formatCode>
                <c:ptCount val="1"/>
                <c:pt idx="0">
                  <c:v>0.10100000000000001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33-48AF-BCED-6599CBACD8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4056960"/>
        <c:axId val="567796512"/>
        <c:extLst/>
      </c:lineChart>
      <c:catAx>
        <c:axId val="1094056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67796512"/>
        <c:crosses val="autoZero"/>
        <c:auto val="1"/>
        <c:lblAlgn val="ctr"/>
        <c:lblOffset val="100"/>
        <c:noMultiLvlLbl val="0"/>
      </c:catAx>
      <c:valAx>
        <c:axId val="56779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prstDash val="dash"/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94056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800">
          <a:solidFill>
            <a:sysClr val="windowText" lastClr="000000"/>
          </a:solidFill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130781714665314"/>
          <c:y val="7.3681279153419502E-2"/>
          <c:w val="0.73990693140087793"/>
          <c:h val="0.75188448969516941"/>
        </c:manualLayout>
      </c:layout>
      <c:lineChart>
        <c:grouping val="standard"/>
        <c:varyColors val="0"/>
        <c:ser>
          <c:idx val="0"/>
          <c:order val="0"/>
          <c:tx>
            <c:strRef>
              <c:f>'3Q2023'!$C$70</c:f>
              <c:strCache>
                <c:ptCount val="1"/>
                <c:pt idx="0">
                  <c:v>Variación Anual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7300"/>
              </a:solidFill>
              <a:ln w="9525">
                <a:solidFill>
                  <a:srgbClr val="FF7300"/>
                </a:solidFill>
              </a:ln>
              <a:effectLst/>
            </c:spPr>
          </c:marker>
          <c:cat>
            <c:strRef>
              <c:f>'3Q2023'!$B$71:$B$76</c:f>
              <c:strCache>
                <c:ptCount val="6"/>
                <c:pt idx="0">
                  <c:v>Bankinter</c:v>
                </c:pt>
                <c:pt idx="1">
                  <c:v>Santander</c:v>
                </c:pt>
                <c:pt idx="2">
                  <c:v>CaixaBank</c:v>
                </c:pt>
                <c:pt idx="3">
                  <c:v>Sabadell</c:v>
                </c:pt>
                <c:pt idx="4">
                  <c:v>BBVA</c:v>
                </c:pt>
                <c:pt idx="5">
                  <c:v>Unicaja</c:v>
                </c:pt>
              </c:strCache>
            </c:strRef>
          </c:cat>
          <c:val>
            <c:numRef>
              <c:f>'3Q2023'!$C$71:$C$76</c:f>
              <c:numCache>
                <c:formatCode>0%</c:formatCode>
                <c:ptCount val="6"/>
                <c:pt idx="0">
                  <c:v>-3.1312038203408221E-3</c:v>
                </c:pt>
                <c:pt idx="1">
                  <c:v>5.856592425523921E-2</c:v>
                </c:pt>
                <c:pt idx="2">
                  <c:v>4.1812605489446986E-2</c:v>
                </c:pt>
                <c:pt idx="3">
                  <c:v>-1.8178757672410506E-2</c:v>
                </c:pt>
                <c:pt idx="4">
                  <c:v>6.5698998781586138E-2</c:v>
                </c:pt>
                <c:pt idx="5">
                  <c:v>-4.4383213225943186E-2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4D-470B-9DA6-53A1A69AFACA}"/>
            </c:ext>
          </c:extLst>
        </c:ser>
        <c:ser>
          <c:idx val="1"/>
          <c:order val="1"/>
          <c:tx>
            <c:strRef>
              <c:f>'3Q2023'!$D$70</c:f>
              <c:strCache>
                <c:ptCount val="1"/>
                <c:pt idx="0">
                  <c:v>Variación trimestre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A0DF"/>
              </a:solidFill>
              <a:ln w="9525">
                <a:solidFill>
                  <a:srgbClr val="00A0DF"/>
                </a:solidFill>
              </a:ln>
              <a:effectLst/>
            </c:spPr>
          </c:marker>
          <c:cat>
            <c:strRef>
              <c:f>'3Q2023'!$B$71:$B$76</c:f>
              <c:strCache>
                <c:ptCount val="6"/>
                <c:pt idx="0">
                  <c:v>Bankinter</c:v>
                </c:pt>
                <c:pt idx="1">
                  <c:v>Santander</c:v>
                </c:pt>
                <c:pt idx="2">
                  <c:v>CaixaBank</c:v>
                </c:pt>
                <c:pt idx="3">
                  <c:v>Sabadell</c:v>
                </c:pt>
                <c:pt idx="4">
                  <c:v>BBVA</c:v>
                </c:pt>
                <c:pt idx="5">
                  <c:v>Unicaja</c:v>
                </c:pt>
              </c:strCache>
            </c:strRef>
          </c:cat>
          <c:val>
            <c:numRef>
              <c:f>'3Q2023'!$D$71:$D$76</c:f>
              <c:numCache>
                <c:formatCode>0.0%</c:formatCode>
                <c:ptCount val="6"/>
                <c:pt idx="0">
                  <c:v>4.3053965690756257E-2</c:v>
                </c:pt>
                <c:pt idx="1">
                  <c:v>1.4844601676361924E-2</c:v>
                </c:pt>
                <c:pt idx="2">
                  <c:v>5.5941506044904443E-2</c:v>
                </c:pt>
                <c:pt idx="3">
                  <c:v>3.7059017421392504E-4</c:v>
                </c:pt>
                <c:pt idx="4">
                  <c:v>1.632818025664351E-2</c:v>
                </c:pt>
                <c:pt idx="5">
                  <c:v>4.76677763182487E-2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4D-470B-9DA6-53A1A69AFA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0571104"/>
        <c:axId val="1920571584"/>
      </c:lineChart>
      <c:catAx>
        <c:axId val="1920571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ES"/>
          </a:p>
        </c:txPr>
        <c:crossAx val="1920571584"/>
        <c:crosses val="autoZero"/>
        <c:auto val="1"/>
        <c:lblAlgn val="ctr"/>
        <c:lblOffset val="100"/>
        <c:tickMarkSkip val="1"/>
        <c:noMultiLvlLbl val="0"/>
      </c:catAx>
      <c:valAx>
        <c:axId val="192057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ES"/>
          </a:p>
        </c:txPr>
        <c:crossAx val="1920571104"/>
        <c:crossesAt val="1"/>
        <c:crossBetween val="between"/>
        <c:majorUnit val="4.0000000000000008E-2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381742369972458"/>
          <c:y val="0.22301834381551361"/>
          <c:w val="0.1461825763002754"/>
          <c:h val="0.394214884696016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50">
          <a:solidFill>
            <a:schemeClr val="tx1">
              <a:lumMod val="65000"/>
              <a:lumOff val="35000"/>
            </a:schemeClr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ES" sz="800" b="1"/>
              <a:t>Ratio eficiencia</a:t>
            </a:r>
          </a:p>
        </c:rich>
      </c:tx>
      <c:layout>
        <c:manualLayout>
          <c:xMode val="edge"/>
          <c:yMode val="edge"/>
          <c:x val="0.3089263888888889"/>
          <c:y val="4.703703703703703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1.8741480844306223E-2"/>
          <c:y val="0.20290617283950613"/>
          <c:w val="0.98125851915569373"/>
          <c:h val="0.66898271604938286"/>
        </c:manualLayout>
      </c:layout>
      <c:lineChart>
        <c:grouping val="standard"/>
        <c:varyColors val="0"/>
        <c:ser>
          <c:idx val="0"/>
          <c:order val="0"/>
          <c:tx>
            <c:strRef>
              <c:f>'Compar. métricas'!$B$11</c:f>
              <c:strCache>
                <c:ptCount val="1"/>
                <c:pt idx="0">
                  <c:v>Santander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noFill/>
              </a:ln>
              <a:effectLst/>
            </c:spPr>
          </c:marker>
          <c:cat>
            <c:strRef>
              <c:f>'Compar. métricas'!$E$10</c:f>
              <c:strCache>
                <c:ptCount val="1"/>
                <c:pt idx="0">
                  <c:v>Ratio eficiencia</c:v>
                </c:pt>
              </c:strCache>
            </c:strRef>
          </c:cat>
          <c:val>
            <c:numRef>
              <c:f>'Compar. métricas'!$G$11</c:f>
              <c:numCache>
                <c:formatCode>0.0%</c:formatCode>
                <c:ptCount val="1"/>
                <c:pt idx="0">
                  <c:v>0.41599999999999998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A0-49A7-9953-CF32AD6F73EC}"/>
            </c:ext>
          </c:extLst>
        </c:ser>
        <c:ser>
          <c:idx val="1"/>
          <c:order val="1"/>
          <c:tx>
            <c:strRef>
              <c:f>'Compar. métricas'!$B$12</c:f>
              <c:strCache>
                <c:ptCount val="1"/>
                <c:pt idx="0">
                  <c:v>BBVA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noFill/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12A0-49A7-9953-CF32AD6F73EC}"/>
              </c:ext>
            </c:extLst>
          </c:dPt>
          <c:cat>
            <c:strRef>
              <c:f>'Compar. métricas'!$E$10</c:f>
              <c:strCache>
                <c:ptCount val="1"/>
                <c:pt idx="0">
                  <c:v>Ratio eficiencia</c:v>
                </c:pt>
              </c:strCache>
            </c:strRef>
          </c:cat>
          <c:val>
            <c:numRef>
              <c:f>'Compar. métricas'!$G$12</c:f>
              <c:numCache>
                <c:formatCode>0.0%</c:formatCode>
                <c:ptCount val="1"/>
                <c:pt idx="0">
                  <c:v>0.39319369787395603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A0-49A7-9953-CF32AD6F73EC}"/>
            </c:ext>
          </c:extLst>
        </c:ser>
        <c:ser>
          <c:idx val="2"/>
          <c:order val="2"/>
          <c:tx>
            <c:strRef>
              <c:f>'Compar. métricas'!$B$13</c:f>
              <c:strCache>
                <c:ptCount val="1"/>
                <c:pt idx="0">
                  <c:v>CaixaBank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cat>
            <c:strRef>
              <c:f>'Compar. métricas'!$E$10</c:f>
              <c:strCache>
                <c:ptCount val="1"/>
                <c:pt idx="0">
                  <c:v>Ratio eficiencia</c:v>
                </c:pt>
              </c:strCache>
            </c:strRef>
          </c:cat>
          <c:val>
            <c:numRef>
              <c:f>'Compar. métricas'!$G$13</c:f>
              <c:numCache>
                <c:formatCode>0.0%</c:formatCode>
                <c:ptCount val="1"/>
                <c:pt idx="0">
                  <c:v>0.38996738550614979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2A0-49A7-9953-CF32AD6F73EC}"/>
            </c:ext>
          </c:extLst>
        </c:ser>
        <c:ser>
          <c:idx val="3"/>
          <c:order val="3"/>
          <c:tx>
            <c:strRef>
              <c:f>'Compar. métricas'!$B$14</c:f>
              <c:strCache>
                <c:ptCount val="1"/>
                <c:pt idx="0">
                  <c:v>Sabadell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noFill/>
              </a:ln>
              <a:effectLst/>
            </c:spPr>
          </c:marker>
          <c:cat>
            <c:strRef>
              <c:f>'Compar. métricas'!$E$10</c:f>
              <c:strCache>
                <c:ptCount val="1"/>
                <c:pt idx="0">
                  <c:v>Ratio eficiencia</c:v>
                </c:pt>
              </c:strCache>
            </c:strRef>
          </c:cat>
          <c:val>
            <c:numRef>
              <c:f>'Compar. métricas'!$G$14</c:f>
              <c:numCache>
                <c:formatCode>0.0%</c:formatCode>
                <c:ptCount val="1"/>
                <c:pt idx="0">
                  <c:v>0.48269410068220803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2A0-49A7-9953-CF32AD6F73EC}"/>
            </c:ext>
          </c:extLst>
        </c:ser>
        <c:ser>
          <c:idx val="4"/>
          <c:order val="4"/>
          <c:tx>
            <c:strRef>
              <c:f>'Compar. métricas'!$B$15</c:f>
              <c:strCache>
                <c:ptCount val="1"/>
                <c:pt idx="0">
                  <c:v>Unicaja</c:v>
                </c:pt>
              </c:strCache>
            </c:strRef>
          </c:tx>
          <c:spPr>
            <a:ln w="254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noFill/>
              </a:ln>
              <a:effectLst/>
            </c:spPr>
          </c:marker>
          <c:cat>
            <c:strRef>
              <c:f>'Compar. métricas'!$E$10</c:f>
              <c:strCache>
                <c:ptCount val="1"/>
                <c:pt idx="0">
                  <c:v>Ratio eficiencia</c:v>
                </c:pt>
              </c:strCache>
            </c:strRef>
          </c:cat>
          <c:val>
            <c:numRef>
              <c:f>'Compar. métricas'!$G$15</c:f>
              <c:numCache>
                <c:formatCode>0.0%</c:formatCode>
                <c:ptCount val="1"/>
                <c:pt idx="0">
                  <c:v>0.48616610202513288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2A0-49A7-9953-CF32AD6F73EC}"/>
            </c:ext>
          </c:extLst>
        </c:ser>
        <c:ser>
          <c:idx val="5"/>
          <c:order val="5"/>
          <c:tx>
            <c:strRef>
              <c:f>'Compar. métricas'!$B$16</c:f>
              <c:strCache>
                <c:ptCount val="1"/>
                <c:pt idx="0">
                  <c:v>Bankinter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noFill/>
              </a:ln>
              <a:effectLst/>
            </c:spPr>
          </c:marker>
          <c:cat>
            <c:strRef>
              <c:f>'Compar. métricas'!$E$10</c:f>
              <c:strCache>
                <c:ptCount val="1"/>
                <c:pt idx="0">
                  <c:v>Ratio eficiencia</c:v>
                </c:pt>
              </c:strCache>
            </c:strRef>
          </c:cat>
          <c:val>
            <c:numRef>
              <c:f>'Compar. métricas'!$G$16</c:f>
              <c:numCache>
                <c:formatCode>0.0%</c:formatCode>
                <c:ptCount val="1"/>
                <c:pt idx="0">
                  <c:v>0.35260000000000002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2A0-49A7-9953-CF32AD6F73EC}"/>
            </c:ext>
          </c:extLst>
        </c:ser>
        <c:ser>
          <c:idx val="7"/>
          <c:order val="7"/>
          <c:tx>
            <c:strRef>
              <c:f>'Compar. métricas'!$B$20</c:f>
              <c:strCache>
                <c:ptCount val="1"/>
                <c:pt idx="0">
                  <c:v>Abanca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noFill/>
              </a:ln>
              <a:effectLst/>
            </c:spPr>
          </c:marker>
          <c:val>
            <c:numRef>
              <c:f>'Compar. métricas'!$G$20</c:f>
              <c:numCache>
                <c:formatCode>0.0%</c:formatCode>
                <c:ptCount val="1"/>
                <c:pt idx="0">
                  <c:v>0.49199999999999999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2A0-49A7-9953-CF32AD6F73EC}"/>
            </c:ext>
          </c:extLst>
        </c:ser>
        <c:ser>
          <c:idx val="8"/>
          <c:order val="8"/>
          <c:tx>
            <c:strRef>
              <c:f>'Compar. métricas'!$B$17</c:f>
              <c:strCache>
                <c:ptCount val="1"/>
                <c:pt idx="0">
                  <c:v>Kutxabank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noFill/>
              </a:ln>
              <a:effectLst/>
            </c:spPr>
          </c:marker>
          <c:val>
            <c:numRef>
              <c:f>'Compar. métricas'!$G$17</c:f>
              <c:numCache>
                <c:formatCode>0.0%</c:formatCode>
                <c:ptCount val="1"/>
                <c:pt idx="0">
                  <c:v>0.35549559405072534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29-4B94-A967-B434BADCAB70}"/>
            </c:ext>
          </c:extLst>
        </c:ser>
        <c:ser>
          <c:idx val="9"/>
          <c:order val="9"/>
          <c:tx>
            <c:strRef>
              <c:f>'Compar. métricas'!$B$19</c:f>
              <c:strCache>
                <c:ptCount val="1"/>
                <c:pt idx="0">
                  <c:v>Ibercaja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noFill/>
              </a:ln>
              <a:effectLst/>
            </c:spPr>
          </c:marker>
          <c:val>
            <c:numRef>
              <c:f>'Compar. métricas'!$G$19</c:f>
              <c:numCache>
                <c:formatCode>0.0%</c:formatCode>
                <c:ptCount val="1"/>
                <c:pt idx="0">
                  <c:v>0.53161773008213098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026B-4713-9F4B-17C90E0F22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4056960"/>
        <c:axId val="567796512"/>
        <c:extLst>
          <c:ext xmlns:c15="http://schemas.microsoft.com/office/drawing/2012/chart" uri="{02D57815-91ED-43cb-92C2-25804820EDAC}">
            <c15:filteredLineSeries>
              <c15:ser>
                <c:idx val="6"/>
                <c:order val="6"/>
                <c:tx>
                  <c:strRef>
                    <c:extLst>
                      <c:ext uri="{02D57815-91ED-43cb-92C2-25804820EDAC}">
                        <c15:formulaRef>
                          <c15:sqref>'Compar. métricas'!$E$18</c15:sqref>
                        </c15:formulaRef>
                      </c:ext>
                    </c:extLst>
                    <c:strCache>
                      <c:ptCount val="1"/>
                      <c:pt idx="0">
                        <c:v>Cajamar</c:v>
                      </c:pt>
                    </c:strCache>
                  </c:strRef>
                </c:tx>
                <c:spPr>
                  <a:ln w="28575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noFill/>
                    </a:ln>
                    <a:effectLst/>
                  </c:spPr>
                </c:marker>
                <c:dPt>
                  <c:idx val="0"/>
                  <c:marker>
                    <c:symbol val="circle"/>
                    <c:size val="5"/>
                    <c:spPr>
                      <a:solidFill>
                        <a:schemeClr val="accent3"/>
                      </a:solidFill>
                      <a:ln w="9525">
                        <a:noFill/>
                      </a:ln>
                      <a:effectLst/>
                    </c:spPr>
                  </c:marker>
                  <c:bubble3D val="0"/>
                  <c:extLst>
                    <c:ext xmlns:c16="http://schemas.microsoft.com/office/drawing/2014/chart" uri="{C3380CC4-5D6E-409C-BE32-E72D297353CC}">
                      <c16:uniqueId val="{00000001-22DA-4285-BE33-51D269BD7B13}"/>
                    </c:ext>
                  </c:extLst>
                </c:dPt>
                <c:val>
                  <c:numRef>
                    <c:extLst>
                      <c:ext uri="{02D57815-91ED-43cb-92C2-25804820EDAC}">
                        <c15:formulaRef>
                          <c15:sqref>'Compar. métricas'!$G$18</c15:sqref>
                        </c15:formulaRef>
                      </c:ext>
                    </c:extLst>
                    <c:numCache>
                      <c:formatCode>0.0%</c:formatCode>
                      <c:ptCount val="1"/>
                      <c:pt idx="0">
                        <c:v>0.49009999999999998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12A0-49A7-9953-CF32AD6F73EC}"/>
                  </c:ext>
                </c:extLst>
              </c15:ser>
            </c15:filteredLineSeries>
          </c:ext>
        </c:extLst>
      </c:lineChart>
      <c:catAx>
        <c:axId val="1094056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67796512"/>
        <c:crosses val="autoZero"/>
        <c:auto val="1"/>
        <c:lblAlgn val="ctr"/>
        <c:lblOffset val="100"/>
        <c:noMultiLvlLbl val="0"/>
      </c:catAx>
      <c:valAx>
        <c:axId val="567796512"/>
        <c:scaling>
          <c:orientation val="minMax"/>
          <c:min val="0.32000000000000006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prstDash val="dash"/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94056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800">
          <a:solidFill>
            <a:sysClr val="windowText" lastClr="000000"/>
          </a:solidFill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ES" sz="800" b="1"/>
              <a:t>NPL ratio</a:t>
            </a:r>
          </a:p>
        </c:rich>
      </c:tx>
      <c:layout>
        <c:manualLayout>
          <c:xMode val="edge"/>
          <c:yMode val="edge"/>
          <c:x val="0.42155069444444437"/>
          <c:y val="4.703703703703703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1.8741480844306223E-2"/>
          <c:y val="0.18318148148148147"/>
          <c:w val="0.98125851915569373"/>
          <c:h val="0.68870740740740743"/>
        </c:manualLayout>
      </c:layout>
      <c:lineChart>
        <c:grouping val="standard"/>
        <c:varyColors val="0"/>
        <c:ser>
          <c:idx val="0"/>
          <c:order val="0"/>
          <c:tx>
            <c:strRef>
              <c:f>'Compar. métricas'!$B$11</c:f>
              <c:strCache>
                <c:ptCount val="1"/>
                <c:pt idx="0">
                  <c:v>Santander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noFill/>
              </a:ln>
              <a:effectLst/>
            </c:spPr>
          </c:marker>
          <c:cat>
            <c:strRef>
              <c:f>'Compar. métricas'!$I$10</c:f>
              <c:strCache>
                <c:ptCount val="1"/>
                <c:pt idx="0">
                  <c:v>NPL</c:v>
                </c:pt>
              </c:strCache>
            </c:strRef>
          </c:cat>
          <c:val>
            <c:numRef>
              <c:f>'Compar. métricas'!$K$11</c:f>
              <c:numCache>
                <c:formatCode>0.0%</c:formatCode>
                <c:ptCount val="1"/>
                <c:pt idx="0">
                  <c:v>3.0200000000000001E-2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32-4A46-863D-0B1D1BD93780}"/>
            </c:ext>
          </c:extLst>
        </c:ser>
        <c:ser>
          <c:idx val="1"/>
          <c:order val="1"/>
          <c:tx>
            <c:strRef>
              <c:f>'Compar. métricas'!$B$12</c:f>
              <c:strCache>
                <c:ptCount val="1"/>
                <c:pt idx="0">
                  <c:v>BBVA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cat>
            <c:strRef>
              <c:f>'Compar. métricas'!$I$10</c:f>
              <c:strCache>
                <c:ptCount val="1"/>
                <c:pt idx="0">
                  <c:v>NPL</c:v>
                </c:pt>
              </c:strCache>
            </c:strRef>
          </c:cat>
          <c:val>
            <c:numRef>
              <c:f>'Compar. métricas'!$K$12</c:f>
              <c:numCache>
                <c:formatCode>0.0%</c:formatCode>
                <c:ptCount val="1"/>
                <c:pt idx="0">
                  <c:v>3.2859839026095697E-2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32-4A46-863D-0B1D1BD93780}"/>
            </c:ext>
          </c:extLst>
        </c:ser>
        <c:ser>
          <c:idx val="2"/>
          <c:order val="2"/>
          <c:tx>
            <c:strRef>
              <c:f>'Compar. métricas'!$B$13</c:f>
              <c:strCache>
                <c:ptCount val="1"/>
                <c:pt idx="0">
                  <c:v>CaixaBank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noFill/>
              </a:ln>
              <a:effectLst/>
            </c:spPr>
          </c:marker>
          <c:cat>
            <c:strRef>
              <c:f>'Compar. métricas'!$I$10</c:f>
              <c:strCache>
                <c:ptCount val="1"/>
                <c:pt idx="0">
                  <c:v>NPL</c:v>
                </c:pt>
              </c:strCache>
            </c:strRef>
          </c:cat>
          <c:val>
            <c:numRef>
              <c:f>'Compar. métricas'!$K$13</c:f>
              <c:numCache>
                <c:formatCode>0.0%</c:formatCode>
                <c:ptCount val="1"/>
                <c:pt idx="0">
                  <c:v>2.6749728945669161E-2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32-4A46-863D-0B1D1BD93780}"/>
            </c:ext>
          </c:extLst>
        </c:ser>
        <c:ser>
          <c:idx val="3"/>
          <c:order val="3"/>
          <c:tx>
            <c:strRef>
              <c:f>'Compar. métricas'!$B$14</c:f>
              <c:strCache>
                <c:ptCount val="1"/>
                <c:pt idx="0">
                  <c:v>Sabadell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noFill/>
              </a:ln>
              <a:effectLst/>
            </c:spPr>
          </c:marker>
          <c:cat>
            <c:strRef>
              <c:f>'Compar. métricas'!$I$10</c:f>
              <c:strCache>
                <c:ptCount val="1"/>
                <c:pt idx="0">
                  <c:v>NPL</c:v>
                </c:pt>
              </c:strCache>
            </c:strRef>
          </c:cat>
          <c:val>
            <c:numRef>
              <c:f>'Compar. métricas'!$K$14</c:f>
              <c:numCache>
                <c:formatCode>0.0%</c:formatCode>
                <c:ptCount val="1"/>
                <c:pt idx="0">
                  <c:v>3.2099999999999997E-2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332-4A46-863D-0B1D1BD93780}"/>
            </c:ext>
          </c:extLst>
        </c:ser>
        <c:ser>
          <c:idx val="4"/>
          <c:order val="4"/>
          <c:tx>
            <c:strRef>
              <c:f>'Compar. métricas'!$B$15</c:f>
              <c:strCache>
                <c:ptCount val="1"/>
                <c:pt idx="0">
                  <c:v>Unicaja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noFill/>
              </a:ln>
              <a:effectLst/>
            </c:spPr>
          </c:marker>
          <c:cat>
            <c:strRef>
              <c:f>'Compar. métricas'!$I$10</c:f>
              <c:strCache>
                <c:ptCount val="1"/>
                <c:pt idx="0">
                  <c:v>NPL</c:v>
                </c:pt>
              </c:strCache>
            </c:strRef>
          </c:cat>
          <c:val>
            <c:numRef>
              <c:f>'Compar. métricas'!$K$15</c:f>
              <c:numCache>
                <c:formatCode>0.0%</c:formatCode>
                <c:ptCount val="1"/>
                <c:pt idx="0">
                  <c:v>2.9798930200588776E-2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332-4A46-863D-0B1D1BD93780}"/>
            </c:ext>
          </c:extLst>
        </c:ser>
        <c:ser>
          <c:idx val="5"/>
          <c:order val="5"/>
          <c:tx>
            <c:strRef>
              <c:f>'Compar. métricas'!$B$16</c:f>
              <c:strCache>
                <c:ptCount val="1"/>
                <c:pt idx="0">
                  <c:v>Bankinter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noFill/>
              </a:ln>
              <a:effectLst/>
            </c:spPr>
          </c:marker>
          <c:cat>
            <c:strRef>
              <c:f>'Compar. métricas'!$I$10</c:f>
              <c:strCache>
                <c:ptCount val="1"/>
                <c:pt idx="0">
                  <c:v>NPL</c:v>
                </c:pt>
              </c:strCache>
            </c:strRef>
          </c:cat>
          <c:val>
            <c:numRef>
              <c:f>'Compar. métricas'!$K$16</c:f>
              <c:numCache>
                <c:formatCode>0.0%</c:formatCode>
                <c:ptCount val="1"/>
                <c:pt idx="0">
                  <c:v>2.2328162434484777E-2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332-4A46-863D-0B1D1BD93780}"/>
            </c:ext>
          </c:extLst>
        </c:ser>
        <c:ser>
          <c:idx val="6"/>
          <c:order val="6"/>
          <c:tx>
            <c:strRef>
              <c:f>'Compar. métricas'!$I$18</c:f>
              <c:strCache>
                <c:ptCount val="1"/>
                <c:pt idx="0">
                  <c:v>Cajamar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noFill/>
              </a:ln>
              <a:effectLst/>
            </c:spPr>
          </c:marker>
          <c:val>
            <c:numRef>
              <c:f>'Compar. métricas'!$K$18</c:f>
              <c:numCache>
                <c:formatCode>0.0%</c:formatCode>
                <c:ptCount val="1"/>
                <c:pt idx="0">
                  <c:v>0.02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6-5332-4A46-863D-0B1D1BD93780}"/>
            </c:ext>
          </c:extLst>
        </c:ser>
        <c:ser>
          <c:idx val="7"/>
          <c:order val="7"/>
          <c:tx>
            <c:strRef>
              <c:f>'Compar. métricas'!$B$20</c:f>
              <c:strCache>
                <c:ptCount val="1"/>
                <c:pt idx="0">
                  <c:v>Abanca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noFill/>
              </a:ln>
              <a:effectLst/>
            </c:spPr>
          </c:marker>
          <c:val>
            <c:numRef>
              <c:f>'Compar. métricas'!$K$20</c:f>
              <c:numCache>
                <c:formatCode>0.0%</c:formatCode>
                <c:ptCount val="1"/>
                <c:pt idx="0">
                  <c:v>2.3E-2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332-4A46-863D-0B1D1BD93780}"/>
            </c:ext>
          </c:extLst>
        </c:ser>
        <c:ser>
          <c:idx val="8"/>
          <c:order val="8"/>
          <c:tx>
            <c:strRef>
              <c:f>'Compar. métricas'!$B$17</c:f>
              <c:strCache>
                <c:ptCount val="1"/>
                <c:pt idx="0">
                  <c:v>Kutxabank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noFill/>
              </a:ln>
              <a:effectLst/>
            </c:spPr>
          </c:marker>
          <c:val>
            <c:numRef>
              <c:f>'Compar. métricas'!$K$17</c:f>
              <c:numCache>
                <c:formatCode>0.0%</c:formatCode>
                <c:ptCount val="1"/>
                <c:pt idx="0">
                  <c:v>1.314208234257375E-2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D0-4308-8E4E-F86498766630}"/>
            </c:ext>
          </c:extLst>
        </c:ser>
        <c:ser>
          <c:idx val="9"/>
          <c:order val="9"/>
          <c:tx>
            <c:strRef>
              <c:f>'Compar. métricas'!$B$19</c:f>
              <c:strCache>
                <c:ptCount val="1"/>
                <c:pt idx="0">
                  <c:v>Ibercaja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noFill/>
              </a:ln>
              <a:effectLst/>
            </c:spPr>
          </c:marker>
          <c:val>
            <c:numRef>
              <c:f>'Compar. métricas'!$K$19</c:f>
              <c:numCache>
                <c:formatCode>0.0%</c:formatCode>
                <c:ptCount val="1"/>
                <c:pt idx="0">
                  <c:v>2.5910386832126556E-2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94-4E75-931B-DEA16C9FCC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4056960"/>
        <c:axId val="567796512"/>
        <c:extLst/>
      </c:lineChart>
      <c:catAx>
        <c:axId val="1094056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67796512"/>
        <c:crosses val="autoZero"/>
        <c:auto val="1"/>
        <c:lblAlgn val="ctr"/>
        <c:lblOffset val="100"/>
        <c:noMultiLvlLbl val="0"/>
      </c:catAx>
      <c:valAx>
        <c:axId val="567796512"/>
        <c:scaling>
          <c:orientation val="minMax"/>
          <c:min val="1.0000000000000002E-2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prstDash val="dash"/>
              <a:round/>
            </a:ln>
            <a:effectLst/>
          </c:spPr>
        </c:majorGridlines>
        <c:numFmt formatCode="0.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94056960"/>
        <c:crosses val="autoZero"/>
        <c:crossBetween val="between"/>
        <c:majorUnit val="5.000000000000001E-3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800">
          <a:solidFill>
            <a:sysClr val="windowText" lastClr="000000"/>
          </a:solidFill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ES" sz="800" b="1"/>
              <a:t>Coste del riesgo</a:t>
            </a:r>
          </a:p>
        </c:rich>
      </c:tx>
      <c:layout>
        <c:manualLayout>
          <c:xMode val="edge"/>
          <c:yMode val="edge"/>
          <c:x val="0.30614861111111114"/>
          <c:y val="4.703703703703703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1.8741480844306223E-2"/>
          <c:y val="0.17534197530864198"/>
          <c:w val="0.98125851915569373"/>
          <c:h val="0.6965469135802469"/>
        </c:manualLayout>
      </c:layout>
      <c:lineChart>
        <c:grouping val="standard"/>
        <c:varyColors val="0"/>
        <c:ser>
          <c:idx val="0"/>
          <c:order val="0"/>
          <c:tx>
            <c:strRef>
              <c:f>'Compar. métricas'!$B$11</c:f>
              <c:strCache>
                <c:ptCount val="1"/>
                <c:pt idx="0">
                  <c:v>Santander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noFill/>
              </a:ln>
              <a:effectLst/>
            </c:spPr>
          </c:marker>
          <c:cat>
            <c:strRef>
              <c:f>'Compar. métricas'!$M$10</c:f>
              <c:strCache>
                <c:ptCount val="1"/>
                <c:pt idx="0">
                  <c:v>Coste del riesgo</c:v>
                </c:pt>
              </c:strCache>
            </c:strRef>
          </c:cat>
          <c:val>
            <c:numRef>
              <c:f>'Compar. métricas'!$O$11</c:f>
              <c:numCache>
                <c:formatCode>0.0%</c:formatCode>
                <c:ptCount val="1"/>
                <c:pt idx="0">
                  <c:v>1.21E-2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12-4DC9-8F8A-9C91082A066F}"/>
            </c:ext>
          </c:extLst>
        </c:ser>
        <c:ser>
          <c:idx val="1"/>
          <c:order val="1"/>
          <c:tx>
            <c:strRef>
              <c:f>'Compar. métricas'!$B$12</c:f>
              <c:strCache>
                <c:ptCount val="1"/>
                <c:pt idx="0">
                  <c:v>BBVA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rgbClr val="FF000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6612-4DC9-8F8A-9C91082A066F}"/>
              </c:ext>
            </c:extLst>
          </c:dPt>
          <c:cat>
            <c:strRef>
              <c:f>'Compar. métricas'!$M$10</c:f>
              <c:strCache>
                <c:ptCount val="1"/>
                <c:pt idx="0">
                  <c:v>Coste del riesgo</c:v>
                </c:pt>
              </c:strCache>
            </c:strRef>
          </c:cat>
          <c:val>
            <c:numRef>
              <c:f>'Compar. métricas'!$O$12</c:f>
              <c:numCache>
                <c:formatCode>0.0%</c:formatCode>
                <c:ptCount val="1"/>
                <c:pt idx="0">
                  <c:v>1.4230782124792E-2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12-4DC9-8F8A-9C91082A066F}"/>
            </c:ext>
          </c:extLst>
        </c:ser>
        <c:ser>
          <c:idx val="2"/>
          <c:order val="2"/>
          <c:tx>
            <c:strRef>
              <c:f>'Compar. métricas'!$B$13</c:f>
              <c:strCache>
                <c:ptCount val="1"/>
                <c:pt idx="0">
                  <c:v>CaixaBank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noFill/>
              </a:ln>
              <a:effectLst/>
            </c:spPr>
          </c:marker>
          <c:cat>
            <c:strRef>
              <c:f>'Compar. métricas'!$M$10</c:f>
              <c:strCache>
                <c:ptCount val="1"/>
                <c:pt idx="0">
                  <c:v>Coste del riesgo</c:v>
                </c:pt>
              </c:strCache>
              <c:extLst xmlns:c15="http://schemas.microsoft.com/office/drawing/2012/chart"/>
            </c:strRef>
          </c:cat>
          <c:val>
            <c:numRef>
              <c:f>'Compar. métricas'!$O$13</c:f>
              <c:numCache>
                <c:formatCode>0.0%</c:formatCode>
                <c:ptCount val="1"/>
                <c:pt idx="0">
                  <c:v>2.9331467781472083E-3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6612-4DC9-8F8A-9C91082A066F}"/>
            </c:ext>
          </c:extLst>
        </c:ser>
        <c:ser>
          <c:idx val="3"/>
          <c:order val="3"/>
          <c:tx>
            <c:strRef>
              <c:f>'Compar. métricas'!$B$14</c:f>
              <c:strCache>
                <c:ptCount val="1"/>
                <c:pt idx="0">
                  <c:v>Sabadell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noFill/>
              </a:ln>
              <a:effectLst/>
            </c:spPr>
          </c:marker>
          <c:cat>
            <c:strRef>
              <c:f>'Compar. métricas'!$M$10</c:f>
              <c:strCache>
                <c:ptCount val="1"/>
                <c:pt idx="0">
                  <c:v>Coste del riesgo</c:v>
                </c:pt>
              </c:strCache>
            </c:strRef>
          </c:cat>
          <c:val>
            <c:numRef>
              <c:f>'Compar. métricas'!$O$14</c:f>
              <c:numCache>
                <c:formatCode>0.0%</c:formatCode>
                <c:ptCount val="1"/>
                <c:pt idx="0">
                  <c:v>4.5999999999999999E-3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612-4DC9-8F8A-9C91082A066F}"/>
            </c:ext>
          </c:extLst>
        </c:ser>
        <c:ser>
          <c:idx val="4"/>
          <c:order val="4"/>
          <c:tx>
            <c:strRef>
              <c:f>'Compar. métricas'!$B$15</c:f>
              <c:strCache>
                <c:ptCount val="1"/>
                <c:pt idx="0">
                  <c:v>Unicaja</c:v>
                </c:pt>
              </c:strCache>
            </c:strRef>
          </c:tx>
          <c:spPr>
            <a:ln w="254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noFill/>
              </a:ln>
              <a:effectLst/>
            </c:spPr>
          </c:marker>
          <c:cat>
            <c:strRef>
              <c:f>'Compar. métricas'!$M$10</c:f>
              <c:strCache>
                <c:ptCount val="1"/>
                <c:pt idx="0">
                  <c:v>Coste del riesgo</c:v>
                </c:pt>
              </c:strCache>
            </c:strRef>
          </c:cat>
          <c:val>
            <c:numRef>
              <c:f>'Compar. métricas'!$O$15</c:f>
              <c:numCache>
                <c:formatCode>0.0%</c:formatCode>
                <c:ptCount val="1"/>
                <c:pt idx="0">
                  <c:v>2.4904319165416182E-3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612-4DC9-8F8A-9C91082A066F}"/>
            </c:ext>
          </c:extLst>
        </c:ser>
        <c:ser>
          <c:idx val="5"/>
          <c:order val="5"/>
          <c:tx>
            <c:strRef>
              <c:f>'Compar. métricas'!$B$16</c:f>
              <c:strCache>
                <c:ptCount val="1"/>
                <c:pt idx="0">
                  <c:v>Bankinter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noFill/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6612-4DC9-8F8A-9C91082A066F}"/>
              </c:ext>
            </c:extLst>
          </c:dPt>
          <c:cat>
            <c:strRef>
              <c:f>'Compar. métricas'!$M$10</c:f>
              <c:strCache>
                <c:ptCount val="1"/>
                <c:pt idx="0">
                  <c:v>Coste del riesgo</c:v>
                </c:pt>
              </c:strCache>
            </c:strRef>
          </c:cat>
          <c:val>
            <c:numRef>
              <c:f>'Compar. métricas'!$O$16</c:f>
              <c:numCache>
                <c:formatCode>0.0%</c:formatCode>
                <c:ptCount val="1"/>
                <c:pt idx="0">
                  <c:v>3.8999999999999998E-3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612-4DC9-8F8A-9C91082A066F}"/>
            </c:ext>
          </c:extLst>
        </c:ser>
        <c:ser>
          <c:idx val="6"/>
          <c:order val="6"/>
          <c:tx>
            <c:strRef>
              <c:f>'Compar. métricas'!$M$18</c:f>
              <c:strCache>
                <c:ptCount val="1"/>
                <c:pt idx="0">
                  <c:v>Cajamar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noFill/>
              </a:ln>
              <a:effectLst/>
            </c:spPr>
          </c:marker>
          <c:val>
            <c:numRef>
              <c:f>'Compar. métricas'!$O$18</c:f>
              <c:numCache>
                <c:formatCode>0.0%</c:formatCode>
                <c:ptCount val="1"/>
                <c:pt idx="0">
                  <c:v>8.0000000000000002E-3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612-4DC9-8F8A-9C91082A066F}"/>
            </c:ext>
          </c:extLst>
        </c:ser>
        <c:ser>
          <c:idx val="8"/>
          <c:order val="8"/>
          <c:tx>
            <c:strRef>
              <c:f>'Compar. métricas'!$B$17</c:f>
              <c:strCache>
                <c:ptCount val="1"/>
                <c:pt idx="0">
                  <c:v>Kutxabank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noFill/>
              </a:ln>
              <a:effectLst/>
            </c:spPr>
          </c:marker>
          <c:val>
            <c:numRef>
              <c:f>'Compar. métricas'!$O$17</c:f>
              <c:numCache>
                <c:formatCode>0.0%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CF4-4C1D-A2B0-CF9B182171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4056960"/>
        <c:axId val="567796512"/>
        <c:extLst>
          <c:ext xmlns:c15="http://schemas.microsoft.com/office/drawing/2012/chart" uri="{02D57815-91ED-43cb-92C2-25804820EDAC}">
            <c15:filteredLine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'Compar. métricas'!$B$20</c15:sqref>
                        </c15:formulaRef>
                      </c:ext>
                    </c:extLst>
                    <c:strCache>
                      <c:ptCount val="1"/>
                      <c:pt idx="0">
                        <c:v>Abanca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noFill/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'Compar. métricas'!$O$20</c15:sqref>
                        </c15:formulaRef>
                      </c:ext>
                    </c:extLst>
                    <c:numCache>
                      <c:formatCode>0.0%</c:formatCode>
                      <c:ptCount val="1"/>
                      <c:pt idx="0">
                        <c:v>2.8999999999999998E-3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6612-4DC9-8F8A-9C91082A066F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'Compar. métricas'!$M$19</c15:sqref>
                        </c15:formulaRef>
                      </c:ext>
                    </c:extLst>
                    <c:strCache>
                      <c:ptCount val="1"/>
                      <c:pt idx="0">
                        <c:v>Ibercaja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noFill/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'Compar. métricas'!$O$19</c15:sqref>
                        </c15:formulaRef>
                      </c:ext>
                    </c:extLst>
                    <c:numCache>
                      <c:formatCode>0.0%</c:formatCode>
                      <c:ptCount val="1"/>
                      <c:pt idx="0">
                        <c:v>2.0824670663717E-3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601D-4F31-8990-D21E9B8CBBB7}"/>
                  </c:ext>
                </c:extLst>
              </c15:ser>
            </c15:filteredLineSeries>
          </c:ext>
        </c:extLst>
      </c:lineChart>
      <c:catAx>
        <c:axId val="1094056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67796512"/>
        <c:crosses val="autoZero"/>
        <c:auto val="1"/>
        <c:lblAlgn val="ctr"/>
        <c:lblOffset val="100"/>
        <c:noMultiLvlLbl val="0"/>
      </c:catAx>
      <c:valAx>
        <c:axId val="56779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prstDash val="dash"/>
              <a:round/>
            </a:ln>
            <a:effectLst/>
          </c:spPr>
        </c:majorGridlines>
        <c:numFmt formatCode="0.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94056960"/>
        <c:crosses val="autoZero"/>
        <c:crossBetween val="between"/>
        <c:majorUnit val="2.0000000000000005E-3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800">
          <a:solidFill>
            <a:sysClr val="windowText" lastClr="000000"/>
          </a:solidFill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ES" sz="800" b="1"/>
              <a:t>CET 1 ratio</a:t>
            </a:r>
          </a:p>
        </c:rich>
      </c:tx>
      <c:layout>
        <c:manualLayout>
          <c:xMode val="edge"/>
          <c:yMode val="edge"/>
          <c:x val="0.36715694444444447"/>
          <c:y val="5.48765432098765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0.22873869416351653"/>
          <c:y val="0.20769065003795431"/>
          <c:w val="0.98125851915569373"/>
          <c:h val="0.66419814814814815"/>
        </c:manualLayout>
      </c:layout>
      <c:lineChart>
        <c:grouping val="standard"/>
        <c:varyColors val="0"/>
        <c:ser>
          <c:idx val="0"/>
          <c:order val="0"/>
          <c:tx>
            <c:strRef>
              <c:f>'Compar. métricas'!$B$11</c:f>
              <c:strCache>
                <c:ptCount val="1"/>
                <c:pt idx="0">
                  <c:v>Santander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noFill/>
              </a:ln>
              <a:effectLst/>
            </c:spPr>
          </c:marker>
          <c:cat>
            <c:strRef>
              <c:f>'Compar. métricas'!$Q$10</c:f>
              <c:strCache>
                <c:ptCount val="1"/>
                <c:pt idx="0">
                  <c:v>Ratio Cet 1</c:v>
                </c:pt>
              </c:strCache>
            </c:strRef>
          </c:cat>
          <c:val>
            <c:numRef>
              <c:f>'Compar. métricas'!$S$11</c:f>
              <c:numCache>
                <c:formatCode>0.0%</c:formatCode>
                <c:ptCount val="1"/>
                <c:pt idx="0">
                  <c:v>0.125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3B-4A2A-B459-136801EFAE22}"/>
            </c:ext>
          </c:extLst>
        </c:ser>
        <c:ser>
          <c:idx val="1"/>
          <c:order val="1"/>
          <c:tx>
            <c:strRef>
              <c:f>'Compar. métricas'!$B$12</c:f>
              <c:strCache>
                <c:ptCount val="1"/>
                <c:pt idx="0">
                  <c:v>BBVA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rgbClr val="FF000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CB64-46E8-8A73-C847B469BE35}"/>
              </c:ext>
            </c:extLst>
          </c:dPt>
          <c:cat>
            <c:strRef>
              <c:f>'Compar. métricas'!$Q$10</c:f>
              <c:strCache>
                <c:ptCount val="1"/>
                <c:pt idx="0">
                  <c:v>Ratio Cet 1</c:v>
                </c:pt>
              </c:strCache>
            </c:strRef>
          </c:cat>
          <c:val>
            <c:numRef>
              <c:f>'Compar. métricas'!$S$12</c:f>
              <c:numCache>
                <c:formatCode>0.0%</c:formatCode>
                <c:ptCount val="1"/>
                <c:pt idx="0">
                  <c:v>0.1275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3B-4A2A-B459-136801EFAE22}"/>
            </c:ext>
          </c:extLst>
        </c:ser>
        <c:ser>
          <c:idx val="2"/>
          <c:order val="2"/>
          <c:tx>
            <c:strRef>
              <c:f>'Compar. métricas'!$B$13</c:f>
              <c:strCache>
                <c:ptCount val="1"/>
                <c:pt idx="0">
                  <c:v>CaixaBank</c:v>
                </c:pt>
              </c:strCache>
              <c:extLst xmlns:c15="http://schemas.microsoft.com/office/drawing/2012/chart"/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noFill/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33AC-4320-8A1B-5EAB06D3A64C}"/>
              </c:ext>
            </c:extLst>
          </c:dPt>
          <c:cat>
            <c:strRef>
              <c:f>'Compar. métricas'!$Q$10</c:f>
              <c:strCache>
                <c:ptCount val="1"/>
                <c:pt idx="0">
                  <c:v>Ratio Cet 1</c:v>
                </c:pt>
              </c:strCache>
              <c:extLst xmlns:c15="http://schemas.microsoft.com/office/drawing/2012/chart"/>
            </c:strRef>
          </c:cat>
          <c:val>
            <c:numRef>
              <c:f>'Compar. métricas'!$S$13</c:f>
              <c:numCache>
                <c:formatCode>0.0%</c:formatCode>
                <c:ptCount val="1"/>
                <c:pt idx="0">
                  <c:v>0.12223669559133626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2D3B-4A2A-B459-136801EFAE22}"/>
            </c:ext>
          </c:extLst>
        </c:ser>
        <c:ser>
          <c:idx val="3"/>
          <c:order val="3"/>
          <c:tx>
            <c:strRef>
              <c:f>'Compar. métricas'!$B$14</c:f>
              <c:strCache>
                <c:ptCount val="1"/>
                <c:pt idx="0">
                  <c:v>Sabadell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A3AC-4BBF-9571-46D284362185}"/>
              </c:ext>
            </c:extLst>
          </c:dPt>
          <c:cat>
            <c:strRef>
              <c:f>'Compar. métricas'!$Q$10</c:f>
              <c:strCache>
                <c:ptCount val="1"/>
                <c:pt idx="0">
                  <c:v>Ratio Cet 1</c:v>
                </c:pt>
              </c:strCache>
              <c:extLst xmlns:c15="http://schemas.microsoft.com/office/drawing/2012/chart"/>
            </c:strRef>
          </c:cat>
          <c:val>
            <c:numRef>
              <c:f>'Compar. métricas'!$S$14</c:f>
              <c:numCache>
                <c:formatCode>0.0%</c:formatCode>
                <c:ptCount val="1"/>
                <c:pt idx="0">
                  <c:v>0.13484830769474401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2D3B-4A2A-B459-136801EFAE22}"/>
            </c:ext>
          </c:extLst>
        </c:ser>
        <c:ser>
          <c:idx val="4"/>
          <c:order val="4"/>
          <c:tx>
            <c:strRef>
              <c:f>'Compar. métricas'!$B$15</c:f>
              <c:strCache>
                <c:ptCount val="1"/>
                <c:pt idx="0">
                  <c:v>Unicaja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noFill/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A54F-4A0E-A7EB-4F339D32C5AF}"/>
              </c:ext>
            </c:extLst>
          </c:dPt>
          <c:cat>
            <c:strRef>
              <c:f>'Compar. métricas'!$Q$10</c:f>
              <c:strCache>
                <c:ptCount val="1"/>
                <c:pt idx="0">
                  <c:v>Ratio Cet 1</c:v>
                </c:pt>
              </c:strCache>
            </c:strRef>
          </c:cat>
          <c:val>
            <c:numRef>
              <c:f>'Compar. métricas'!$S$15</c:f>
              <c:numCache>
                <c:formatCode>0.0%</c:formatCode>
                <c:ptCount val="1"/>
                <c:pt idx="0">
                  <c:v>0.1450261481729766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D3B-4A2A-B459-136801EFAE22}"/>
            </c:ext>
          </c:extLst>
        </c:ser>
        <c:ser>
          <c:idx val="5"/>
          <c:order val="5"/>
          <c:tx>
            <c:strRef>
              <c:f>'Compar. métricas'!$B$16</c:f>
              <c:strCache>
                <c:ptCount val="1"/>
                <c:pt idx="0">
                  <c:v>Bankinter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noFill/>
              </a:ln>
              <a:effectLst/>
            </c:spPr>
          </c:marker>
          <c:cat>
            <c:strRef>
              <c:f>'Compar. métricas'!$Q$10</c:f>
              <c:strCache>
                <c:ptCount val="1"/>
                <c:pt idx="0">
                  <c:v>Ratio Cet 1</c:v>
                </c:pt>
              </c:strCache>
              <c:extLst xmlns:c15="http://schemas.microsoft.com/office/drawing/2012/chart"/>
            </c:strRef>
          </c:cat>
          <c:val>
            <c:numRef>
              <c:f>'Compar. métricas'!$S$16</c:f>
              <c:numCache>
                <c:formatCode>0.0%</c:formatCode>
                <c:ptCount val="1"/>
                <c:pt idx="0">
                  <c:v>0.12461028895717471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7-2D3B-4A2A-B459-136801EFAE22}"/>
            </c:ext>
          </c:extLst>
        </c:ser>
        <c:ser>
          <c:idx val="6"/>
          <c:order val="6"/>
          <c:tx>
            <c:v>Cajamar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noFill/>
              </a:ln>
              <a:effectLst/>
            </c:spPr>
          </c:marker>
          <c:val>
            <c:numRef>
              <c:f>'Compar. métricas'!$S$18</c:f>
              <c:numCache>
                <c:formatCode>0.0%</c:formatCode>
                <c:ptCount val="1"/>
                <c:pt idx="0">
                  <c:v>0.13639999999999999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D3B-4A2A-B459-136801EFAE22}"/>
            </c:ext>
          </c:extLst>
        </c:ser>
        <c:ser>
          <c:idx val="8"/>
          <c:order val="8"/>
          <c:tx>
            <c:strRef>
              <c:f>'Compar. métricas'!$B$17</c:f>
              <c:strCache>
                <c:ptCount val="1"/>
                <c:pt idx="0">
                  <c:v>Kutxabank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noFill/>
              </a:ln>
              <a:effectLst/>
            </c:spPr>
          </c:marker>
          <c:val>
            <c:numRef>
              <c:f>'Compar. métricas'!$S$17</c:f>
              <c:numCache>
                <c:formatCode>0.0%</c:formatCode>
                <c:ptCount val="1"/>
                <c:pt idx="0">
                  <c:v>0.18205599936665678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34-46C1-A2C8-BBCC3144F2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4056960"/>
        <c:axId val="567796512"/>
        <c:extLst>
          <c:ext xmlns:c15="http://schemas.microsoft.com/office/drawing/2012/chart" uri="{02D57815-91ED-43cb-92C2-25804820EDAC}">
            <c15:filteredLine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'Compar. métricas'!$B$20</c15:sqref>
                        </c15:formulaRef>
                      </c:ext>
                    </c:extLst>
                    <c:strCache>
                      <c:ptCount val="1"/>
                      <c:pt idx="0">
                        <c:v>Abanca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noFill/>
                    <a:ln w="9525">
                      <a:noFill/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'Compar. métricas'!$S$20</c15:sqref>
                        </c15:formulaRef>
                      </c:ext>
                    </c:extLst>
                    <c:numCache>
                      <c:formatCode>0.0%</c:formatCode>
                      <c:ptCount val="1"/>
                      <c:pt idx="0">
                        <c:v>0.13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2D3B-4A2A-B459-136801EFAE22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'Compar. métricas'!$B$19</c15:sqref>
                        </c15:formulaRef>
                      </c:ext>
                    </c:extLst>
                    <c:strCache>
                      <c:ptCount val="1"/>
                      <c:pt idx="0">
                        <c:v>Ibercaja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noFill/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'Compar. métricas'!$S$19</c15:sqref>
                        </c15:formulaRef>
                      </c:ext>
                    </c:extLst>
                    <c:numCache>
                      <c:formatCode>0.0%</c:formatCode>
                      <c:ptCount val="1"/>
                      <c:pt idx="0">
                        <c:v>0.13201605049266482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CB64-46E8-8A73-C847B469BE35}"/>
                  </c:ext>
                </c:extLst>
              </c15:ser>
            </c15:filteredLineSeries>
          </c:ext>
        </c:extLst>
      </c:lineChart>
      <c:catAx>
        <c:axId val="1094056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67796512"/>
        <c:crosses val="autoZero"/>
        <c:auto val="1"/>
        <c:lblAlgn val="ctr"/>
        <c:lblOffset val="100"/>
        <c:noMultiLvlLbl val="0"/>
      </c:catAx>
      <c:valAx>
        <c:axId val="567796512"/>
        <c:scaling>
          <c:orientation val="minMax"/>
          <c:min val="0.11000000000000001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prstDash val="dash"/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94056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800">
          <a:solidFill>
            <a:sysClr val="windowText" lastClr="000000"/>
          </a:solidFill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ES" sz="800" b="1"/>
              <a:t>LCR</a:t>
            </a:r>
          </a:p>
        </c:rich>
      </c:tx>
      <c:layout>
        <c:manualLayout>
          <c:xMode val="edge"/>
          <c:yMode val="edge"/>
          <c:x val="0.50718750000000001"/>
          <c:y val="4.703703703703703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0.2364138888888889"/>
          <c:y val="0.16750246913580244"/>
          <c:w val="0.98125851915569373"/>
          <c:h val="0.70438641975308647"/>
        </c:manualLayout>
      </c:layout>
      <c:lineChart>
        <c:grouping val="standard"/>
        <c:varyColors val="0"/>
        <c:ser>
          <c:idx val="0"/>
          <c:order val="0"/>
          <c:tx>
            <c:strRef>
              <c:f>'Compar. métricas'!$B$11</c:f>
              <c:strCache>
                <c:ptCount val="1"/>
                <c:pt idx="0">
                  <c:v>Santander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noFill/>
              </a:ln>
              <a:effectLst/>
            </c:spPr>
          </c:marker>
          <c:cat>
            <c:strRef>
              <c:f>'Compar. métricas'!$U$10</c:f>
              <c:strCache>
                <c:ptCount val="1"/>
                <c:pt idx="0">
                  <c:v>LCR</c:v>
                </c:pt>
              </c:strCache>
            </c:strRef>
          </c:cat>
          <c:val>
            <c:numRef>
              <c:f>'Compar. métricas'!$W$11</c:f>
              <c:numCache>
                <c:formatCode>0.0%</c:formatCode>
                <c:ptCount val="1"/>
                <c:pt idx="0">
                  <c:v>1.63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1A-4C13-8CA1-6D81264E4117}"/>
            </c:ext>
          </c:extLst>
        </c:ser>
        <c:ser>
          <c:idx val="1"/>
          <c:order val="1"/>
          <c:tx>
            <c:strRef>
              <c:f>'Compar. métricas'!$B$12</c:f>
              <c:strCache>
                <c:ptCount val="1"/>
                <c:pt idx="0">
                  <c:v>BBVA</c:v>
                </c:pt>
              </c:strCache>
            </c:strRef>
          </c:tx>
          <c:spPr>
            <a:ln w="254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cat>
            <c:strRef>
              <c:f>'Compar. métricas'!$U$10</c:f>
              <c:strCache>
                <c:ptCount val="1"/>
                <c:pt idx="0">
                  <c:v>LCR</c:v>
                </c:pt>
              </c:strCache>
            </c:strRef>
          </c:cat>
          <c:val>
            <c:numRef>
              <c:f>'Compar. métricas'!$W$12</c:f>
              <c:numCache>
                <c:formatCode>0.0%</c:formatCode>
                <c:ptCount val="1"/>
                <c:pt idx="0">
                  <c:v>1.48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1A-4C13-8CA1-6D81264E4117}"/>
            </c:ext>
          </c:extLst>
        </c:ser>
        <c:ser>
          <c:idx val="2"/>
          <c:order val="2"/>
          <c:tx>
            <c:strRef>
              <c:f>'Compar. métricas'!$B$13</c:f>
              <c:strCache>
                <c:ptCount val="1"/>
                <c:pt idx="0">
                  <c:v>CaixaBank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noFill/>
              </a:ln>
              <a:effectLst/>
            </c:spPr>
          </c:marker>
          <c:cat>
            <c:strRef>
              <c:f>'Compar. métricas'!$U$10</c:f>
              <c:strCache>
                <c:ptCount val="1"/>
                <c:pt idx="0">
                  <c:v>LCR</c:v>
                </c:pt>
              </c:strCache>
            </c:strRef>
          </c:cat>
          <c:val>
            <c:numRef>
              <c:f>'Compar. métricas'!$W$13</c:f>
              <c:numCache>
                <c:formatCode>0.0%</c:formatCode>
                <c:ptCount val="1"/>
                <c:pt idx="0">
                  <c:v>2.1826056544791599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1A-4C13-8CA1-6D81264E4117}"/>
            </c:ext>
          </c:extLst>
        </c:ser>
        <c:ser>
          <c:idx val="3"/>
          <c:order val="3"/>
          <c:tx>
            <c:strRef>
              <c:f>'Compar. métricas'!$B$14</c:f>
              <c:strCache>
                <c:ptCount val="1"/>
                <c:pt idx="0">
                  <c:v>Sabadell</c:v>
                </c:pt>
              </c:strCache>
              <c:extLst xmlns:c15="http://schemas.microsoft.com/office/drawing/2012/chart"/>
            </c:strRef>
          </c:tx>
          <c:spPr>
            <a:ln w="25400" cap="rnd">
              <a:solidFill>
                <a:schemeClr val="accent3">
                  <a:alpha val="99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noFill/>
              </a:ln>
              <a:effectLst/>
            </c:spPr>
          </c:marker>
          <c:cat>
            <c:strRef>
              <c:f>'Compar. métricas'!$U$10</c:f>
              <c:strCache>
                <c:ptCount val="1"/>
                <c:pt idx="0">
                  <c:v>LCR</c:v>
                </c:pt>
              </c:strCache>
              <c:extLst xmlns:c15="http://schemas.microsoft.com/office/drawing/2012/chart"/>
            </c:strRef>
          </c:cat>
          <c:val>
            <c:numRef>
              <c:f>'Compar. métricas'!$W$14</c:f>
              <c:numCache>
                <c:formatCode>0.0%</c:formatCode>
                <c:ptCount val="1"/>
                <c:pt idx="0">
                  <c:v>1.9806999999999999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D11A-4C13-8CA1-6D81264E4117}"/>
            </c:ext>
          </c:extLst>
        </c:ser>
        <c:ser>
          <c:idx val="4"/>
          <c:order val="4"/>
          <c:tx>
            <c:strRef>
              <c:f>'Compar. métricas'!$B$15</c:f>
              <c:strCache>
                <c:ptCount val="1"/>
                <c:pt idx="0">
                  <c:v>Unicaja</c:v>
                </c:pt>
              </c:strCache>
            </c:strRef>
          </c:tx>
          <c:spPr>
            <a:ln w="254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noFill/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solidFill>
                  <a:schemeClr val="accent3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D11A-4C13-8CA1-6D81264E4117}"/>
              </c:ext>
            </c:extLst>
          </c:dPt>
          <c:cat>
            <c:strRef>
              <c:f>'Compar. métricas'!$U$10</c:f>
              <c:strCache>
                <c:ptCount val="1"/>
                <c:pt idx="0">
                  <c:v>LCR</c:v>
                </c:pt>
              </c:strCache>
            </c:strRef>
          </c:cat>
          <c:val>
            <c:numRef>
              <c:f>'Compar. métricas'!$W$15</c:f>
              <c:numCache>
                <c:formatCode>0.0%</c:formatCode>
                <c:ptCount val="1"/>
                <c:pt idx="0">
                  <c:v>2.94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11A-4C13-8CA1-6D81264E4117}"/>
            </c:ext>
          </c:extLst>
        </c:ser>
        <c:ser>
          <c:idx val="8"/>
          <c:order val="8"/>
          <c:tx>
            <c:strRef>
              <c:f>'Compar. métricas'!$B$17</c:f>
              <c:strCache>
                <c:ptCount val="1"/>
                <c:pt idx="0">
                  <c:v>Kutxabank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noFill/>
              </a:ln>
              <a:effectLst/>
            </c:spPr>
          </c:marker>
          <c:val>
            <c:numRef>
              <c:f>'Compar. métricas'!$W$17</c:f>
              <c:numCache>
                <c:formatCode>0.0%</c:formatCode>
                <c:ptCount val="1"/>
                <c:pt idx="0">
                  <c:v>1.7984831381363493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5305-44E8-A27F-D09A32B4A873}"/>
            </c:ext>
          </c:extLst>
        </c:ser>
        <c:ser>
          <c:idx val="9"/>
          <c:order val="9"/>
          <c:tx>
            <c:strRef>
              <c:f>'Compar. métricas'!$U$19</c:f>
              <c:strCache>
                <c:ptCount val="1"/>
                <c:pt idx="0">
                  <c:v>Ibercaja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noFill/>
              </a:ln>
              <a:effectLst/>
            </c:spPr>
          </c:marker>
          <c:val>
            <c:numRef>
              <c:f>'Compar. métricas'!$W$19</c:f>
              <c:numCache>
                <c:formatCode>0.0%</c:formatCode>
                <c:ptCount val="1"/>
                <c:pt idx="0">
                  <c:v>2.3624999999999998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A43-4A0D-91BC-FBD7AD9F23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4056960"/>
        <c:axId val="567796512"/>
        <c:extLst>
          <c:ext xmlns:c15="http://schemas.microsoft.com/office/drawing/2012/chart" uri="{02D57815-91ED-43cb-92C2-25804820EDAC}">
            <c15:filteredLine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'Compar. métricas'!$B$16</c15:sqref>
                        </c15:formulaRef>
                      </c:ext>
                    </c:extLst>
                    <c:strCache>
                      <c:ptCount val="1"/>
                      <c:pt idx="0">
                        <c:v>Bankinter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noFill/>
                    </a:ln>
                    <a:effectLst/>
                  </c:spPr>
                </c:marker>
                <c:dPt>
                  <c:idx val="0"/>
                  <c:marker>
                    <c:symbol val="circle"/>
                    <c:size val="5"/>
                    <c:spPr>
                      <a:solidFill>
                        <a:schemeClr val="accent3"/>
                      </a:solidFill>
                      <a:ln w="9525">
                        <a:noFill/>
                      </a:ln>
                      <a:effectLst/>
                    </c:spPr>
                  </c:marker>
                  <c:bubble3D val="0"/>
                  <c:extLst>
                    <c:ext xmlns:c16="http://schemas.microsoft.com/office/drawing/2014/chart" uri="{C3380CC4-5D6E-409C-BE32-E72D297353CC}">
                      <c16:uniqueId val="{00000007-D11A-4C13-8CA1-6D81264E4117}"/>
                    </c:ext>
                  </c:extLst>
                </c:dPt>
                <c:cat>
                  <c:strRef>
                    <c:extLst>
                      <c:ext uri="{02D57815-91ED-43cb-92C2-25804820EDAC}">
                        <c15:formulaRef>
                          <c15:sqref>'Compar. métricas'!$U$10</c15:sqref>
                        </c15:formulaRef>
                      </c:ext>
                    </c:extLst>
                    <c:strCache>
                      <c:ptCount val="1"/>
                      <c:pt idx="0">
                        <c:v>LCR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'Compar. métricas'!$W$16</c15:sqref>
                        </c15:formulaRef>
                      </c:ext>
                    </c:extLst>
                    <c:numCache>
                      <c:formatCode>0.0%</c:formatCode>
                      <c:ptCount val="1"/>
                      <c:pt idx="0">
                        <c:v>2.1246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D11A-4C13-8CA1-6D81264E4117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'Compar. métricas'!$U$18</c15:sqref>
                        </c15:formulaRef>
                      </c:ext>
                    </c:extLst>
                    <c:strCache>
                      <c:ptCount val="1"/>
                      <c:pt idx="0">
                        <c:v>Cajamar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noFill/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'Compar. métricas'!$W$18</c15:sqref>
                        </c15:formulaRef>
                      </c:ext>
                    </c:extLst>
                    <c:numCache>
                      <c:formatCode>0.0%</c:formatCode>
                      <c:ptCount val="1"/>
                      <c:pt idx="0">
                        <c:v>1.9730000000000001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D11A-4C13-8CA1-6D81264E4117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'Compar. métricas'!$B$20</c15:sqref>
                        </c15:formulaRef>
                      </c:ext>
                    </c:extLst>
                    <c:strCache>
                      <c:ptCount val="1"/>
                      <c:pt idx="0">
                        <c:v>Abanca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noFill/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'Compar. métricas'!$W$20</c15:sqref>
                        </c15:formulaRef>
                      </c:ext>
                    </c:extLst>
                    <c:numCache>
                      <c:formatCode>0.0%</c:formatCode>
                      <c:ptCount val="1"/>
                      <c:pt idx="0">
                        <c:v>2.4700000000000002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D11A-4C13-8CA1-6D81264E4117}"/>
                  </c:ext>
                </c:extLst>
              </c15:ser>
            </c15:filteredLineSeries>
          </c:ext>
        </c:extLst>
      </c:lineChart>
      <c:catAx>
        <c:axId val="1094056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67796512"/>
        <c:crosses val="autoZero"/>
        <c:auto val="1"/>
        <c:lblAlgn val="ctr"/>
        <c:lblOffset val="100"/>
        <c:noMultiLvlLbl val="0"/>
      </c:catAx>
      <c:valAx>
        <c:axId val="567796512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prstDash val="dash"/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94056960"/>
        <c:crosses val="autoZero"/>
        <c:crossBetween val="between"/>
        <c:majorUnit val="0.4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800">
          <a:solidFill>
            <a:sysClr val="windowText" lastClr="000000"/>
          </a:solidFill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900" b="1"/>
              <a:t>INN</a:t>
            </a:r>
          </a:p>
        </c:rich>
      </c:tx>
      <c:layout>
        <c:manualLayout>
          <c:xMode val="edge"/>
          <c:yMode val="edge"/>
          <c:x val="0.5288137989537679"/>
          <c:y val="3.69728769102687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0.25161111111111112"/>
          <c:y val="4.3058641975308641E-2"/>
          <c:w val="0.70076388888888885"/>
          <c:h val="0.69664938271604937"/>
        </c:manualLayout>
      </c:layout>
      <c:barChart>
        <c:barDir val="col"/>
        <c:grouping val="stacked"/>
        <c:varyColors val="0"/>
        <c:ser>
          <c:idx val="1"/>
          <c:order val="1"/>
          <c:tx>
            <c:v/>
          </c:tx>
          <c:spPr>
            <a:noFill/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'Compar. estimaci'!$B$4:$B$9</c15:sqref>
                  </c15:fullRef>
                </c:ext>
              </c:extLst>
              <c:f>'Compar. estimaci'!$B$6</c:f>
              <c:strCache>
                <c:ptCount val="1"/>
                <c:pt idx="0">
                  <c:v>CaixaBank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'Compar. estimaci'!$E$4:$E$9</c15:sqref>
                  </c15:fullRef>
                </c:ext>
              </c:extLst>
              <c:f>'Compar. estimaci'!$E$6</c:f>
              <c:numCache>
                <c:formatCode>#,##0</c:formatCode>
                <c:ptCount val="1"/>
                <c:pt idx="0">
                  <c:v>2718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D0-4E89-9C07-A56E009B89FE}"/>
            </c:ext>
          </c:extLst>
        </c:ser>
        <c:ser>
          <c:idx val="2"/>
          <c:order val="2"/>
          <c:tx>
            <c:v>Rango</c:v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'Compar. estimaci'!$B$4:$B$9</c15:sqref>
                  </c15:fullRef>
                </c:ext>
              </c:extLst>
              <c:f>'Compar. estimaci'!$B$6</c:f>
              <c:strCache>
                <c:ptCount val="1"/>
                <c:pt idx="0">
                  <c:v>CaixaBank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'Compar. estimaci'!$F$4:$F$9</c15:sqref>
                  </c15:fullRef>
                </c:ext>
              </c:extLst>
              <c:f>'Compar. estimaci'!$F$6</c:f>
              <c:numCache>
                <c:formatCode>#,##0</c:formatCode>
                <c:ptCount val="1"/>
                <c:pt idx="0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D0-4E89-9C07-A56E009B89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2138927423"/>
        <c:axId val="945488063"/>
      </c:barChart>
      <c:lineChart>
        <c:grouping val="standard"/>
        <c:varyColors val="0"/>
        <c:ser>
          <c:idx val="0"/>
          <c:order val="0"/>
          <c:tx>
            <c:v>INN real</c:v>
          </c:tx>
          <c:spPr>
            <a:ln w="28575" cap="rnd">
              <a:noFill/>
              <a:round/>
            </a:ln>
            <a:effectLst/>
          </c:spPr>
          <c:marker>
            <c:symbol val="x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'Compar. estimaci'!$B$4:$B$9</c15:sqref>
                  </c15:fullRef>
                </c:ext>
              </c:extLst>
              <c:f>'Compar. estimaci'!$B$6</c:f>
              <c:strCache>
                <c:ptCount val="1"/>
                <c:pt idx="0">
                  <c:v>CaixaBank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'Compar. estimaci'!$C$4:$C$9</c15:sqref>
                  </c15:fullRef>
                </c:ext>
              </c:extLst>
              <c:f>'Compar. estimaci'!$C$6</c:f>
              <c:numCache>
                <c:formatCode>#,##0</c:formatCode>
                <c:ptCount val="1"/>
                <c:pt idx="0">
                  <c:v>2781.1317727083501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D0-4E89-9C07-A56E009B89FE}"/>
            </c:ext>
          </c:extLst>
        </c:ser>
        <c:ser>
          <c:idx val="3"/>
          <c:order val="3"/>
          <c:tx>
            <c:v>Mediana previsiones</c:v>
          </c:tx>
          <c:spPr>
            <a:ln w="25400" cap="rnd">
              <a:noFill/>
              <a:round/>
            </a:ln>
            <a:effectLst/>
          </c:spPr>
          <c:marker>
            <c:symbol val="x"/>
            <c:size val="4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'Compar. estimaci'!$B$4:$B$9</c15:sqref>
                  </c15:fullRef>
                </c:ext>
              </c:extLst>
              <c:f>'Compar. estimaci'!$B$6</c:f>
              <c:strCache>
                <c:ptCount val="1"/>
                <c:pt idx="0">
                  <c:v>CaixaBank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'Compar. estimaci'!$D$4:$D$9</c15:sqref>
                  </c15:fullRef>
                </c:ext>
              </c:extLst>
              <c:f>'Compar. estimaci'!$D$6</c:f>
              <c:numCache>
                <c:formatCode>#,##0</c:formatCode>
                <c:ptCount val="1"/>
                <c:pt idx="0">
                  <c:v>2747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2E-44D1-AA91-E6CB4F6C8A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8927423"/>
        <c:axId val="945488063"/>
      </c:lineChart>
      <c:catAx>
        <c:axId val="213892742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945488063"/>
        <c:crosses val="autoZero"/>
        <c:auto val="1"/>
        <c:lblAlgn val="ctr"/>
        <c:lblOffset val="100"/>
        <c:noMultiLvlLbl val="0"/>
      </c:catAx>
      <c:valAx>
        <c:axId val="945488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prstDash val="sysDash"/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38927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ayout>
        <c:manualLayout>
          <c:xMode val="edge"/>
          <c:yMode val="edge"/>
          <c:x val="2.2897403270653659E-2"/>
          <c:y val="0.77440656565656563"/>
          <c:w val="0.9771025967293463"/>
          <c:h val="0.219179292929292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800"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900" b="1"/>
              <a:t>Beneficio</a:t>
            </a:r>
          </a:p>
          <a:p>
            <a:pPr>
              <a:defRPr sz="800" b="1"/>
            </a:pPr>
            <a:r>
              <a:rPr lang="es-ES" sz="900" b="1"/>
              <a:t> neto</a:t>
            </a:r>
          </a:p>
        </c:rich>
      </c:tx>
      <c:layout>
        <c:manualLayout>
          <c:xMode val="edge"/>
          <c:yMode val="edge"/>
          <c:x val="0.40715755774068146"/>
          <c:y val="1.67245636328248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0.25161111111111112"/>
          <c:y val="4.3058641975308641E-2"/>
          <c:w val="0.74309722222222219"/>
          <c:h val="0.69664938271604937"/>
        </c:manualLayout>
      </c:layout>
      <c:barChart>
        <c:barDir val="col"/>
        <c:grouping val="stacked"/>
        <c:varyColors val="0"/>
        <c:ser>
          <c:idx val="1"/>
          <c:order val="1"/>
          <c:spPr>
            <a:noFill/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'Compar. estimaci'!$B$4:$B$9</c15:sqref>
                  </c15:fullRef>
                </c:ext>
              </c:extLst>
              <c:f>'Compar. estimaci'!$B$6</c:f>
              <c:strCache>
                <c:ptCount val="1"/>
                <c:pt idx="0">
                  <c:v>CaixaBank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'Compar. estimaci'!$I$4:$I$9</c15:sqref>
                  </c15:fullRef>
                </c:ext>
              </c:extLst>
              <c:f>'Compar. estimaci'!$I$6</c:f>
              <c:numCache>
                <c:formatCode>#,##0</c:formatCode>
                <c:ptCount val="1"/>
                <c:pt idx="0">
                  <c:v>921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2E-432A-ADF0-6106E418006B}"/>
            </c:ext>
          </c:extLst>
        </c:ser>
        <c:ser>
          <c:idx val="2"/>
          <c:order val="2"/>
          <c:tx>
            <c:v>Rango</c:v>
          </c:tx>
          <c:spPr>
            <a:solidFill>
              <a:schemeClr val="accent3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'Compar. estimaci'!$B$4:$B$9</c15:sqref>
                  </c15:fullRef>
                </c:ext>
              </c:extLst>
              <c:f>'Compar. estimaci'!$B$6</c:f>
              <c:strCache>
                <c:ptCount val="1"/>
                <c:pt idx="0">
                  <c:v>CaixaBank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'Compar. estimaci'!$J$4:$J$9</c15:sqref>
                  </c15:fullRef>
                </c:ext>
              </c:extLst>
              <c:f>'Compar. estimaci'!$J$6</c:f>
              <c:numCache>
                <c:formatCode>#,##0</c:formatCode>
                <c:ptCount val="1"/>
                <c:pt idx="0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2E-432A-ADF0-6106E41800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2138927423"/>
        <c:axId val="945488063"/>
      </c:barChart>
      <c:lineChart>
        <c:grouping val="standard"/>
        <c:varyColors val="0"/>
        <c:ser>
          <c:idx val="0"/>
          <c:order val="0"/>
          <c:tx>
            <c:v>BN real</c:v>
          </c:tx>
          <c:spPr>
            <a:ln w="28575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bg2">
                  <a:lumMod val="50000"/>
                </a:schemeClr>
              </a:solidFill>
              <a:ln w="9525">
                <a:solidFill>
                  <a:schemeClr val="bg2">
                    <a:lumMod val="50000"/>
                  </a:schemeClr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'Compar. estimaci'!$B$4:$B$9</c15:sqref>
                  </c15:fullRef>
                </c:ext>
              </c:extLst>
              <c:f>'Compar. estimaci'!$B$6</c:f>
              <c:strCache>
                <c:ptCount val="1"/>
                <c:pt idx="0">
                  <c:v>CaixaBank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'Compar. estimaci'!$G$4:$G$9</c15:sqref>
                  </c15:fullRef>
                </c:ext>
              </c:extLst>
              <c:f>'Compar. estimaci'!$G$6</c:f>
              <c:numCache>
                <c:formatCode>#,##0</c:formatCode>
                <c:ptCount val="1"/>
                <c:pt idx="0">
                  <c:v>1005.1707759764499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2E-432A-ADF0-6106E418006B}"/>
            </c:ext>
          </c:extLst>
        </c:ser>
        <c:ser>
          <c:idx val="3"/>
          <c:order val="3"/>
          <c:tx>
            <c:v>Mediana previsiones</c:v>
          </c:tx>
          <c:spPr>
            <a:ln w="25400" cap="rnd">
              <a:noFill/>
              <a:round/>
            </a:ln>
            <a:effectLst/>
          </c:spPr>
          <c:marker>
            <c:symbol val="x"/>
            <c:size val="4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'Compar. estimaci'!$B$4:$B$9</c15:sqref>
                  </c15:fullRef>
                </c:ext>
              </c:extLst>
              <c:f>'Compar. estimaci'!$B$6</c:f>
              <c:strCache>
                <c:ptCount val="1"/>
                <c:pt idx="0">
                  <c:v>CaixaBank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'Compar. estimaci'!$H$4:$H$9</c15:sqref>
                  </c15:fullRef>
                </c:ext>
              </c:extLst>
              <c:f>'Compar. estimaci'!$H$6</c:f>
              <c:numCache>
                <c:formatCode>#,##0</c:formatCode>
                <c:ptCount val="1"/>
                <c:pt idx="0">
                  <c:v>965.8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EC1-4828-95F2-7918599C94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8927423"/>
        <c:axId val="945488063"/>
      </c:lineChart>
      <c:catAx>
        <c:axId val="213892742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945488063"/>
        <c:crossesAt val="0"/>
        <c:auto val="1"/>
        <c:lblAlgn val="ctr"/>
        <c:lblOffset val="100"/>
        <c:noMultiLvlLbl val="0"/>
      </c:catAx>
      <c:valAx>
        <c:axId val="945488063"/>
        <c:scaling>
          <c:orientation val="minMax"/>
          <c:max val="1500"/>
          <c:min val="80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prstDash val="sysDash"/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38927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egendEntry>
        <c:idx val="1"/>
        <c:delete val="1"/>
      </c:legendEntry>
      <c:layout>
        <c:manualLayout>
          <c:xMode val="edge"/>
          <c:yMode val="edge"/>
          <c:x val="0"/>
          <c:y val="0.79861383555767074"/>
          <c:w val="1"/>
          <c:h val="0.198478408626563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800"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900" b="1"/>
              <a:t>RoE</a:t>
            </a:r>
          </a:p>
        </c:rich>
      </c:tx>
      <c:layout>
        <c:manualLayout>
          <c:xMode val="edge"/>
          <c:yMode val="edge"/>
          <c:x val="0.50590936841333289"/>
          <c:y val="3.67020202020202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0.25161111111111112"/>
          <c:y val="4.3058641975308641E-2"/>
          <c:w val="0.74309722222222219"/>
          <c:h val="0.69664938271604937"/>
        </c:manualLayout>
      </c:layout>
      <c:barChart>
        <c:barDir val="col"/>
        <c:grouping val="stacked"/>
        <c:varyColors val="0"/>
        <c:ser>
          <c:idx val="1"/>
          <c:order val="1"/>
          <c:spPr>
            <a:noFill/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'Compar. estimaci'!$B$4:$B$9</c15:sqref>
                  </c15:fullRef>
                </c:ext>
              </c:extLst>
              <c:f>'Compar. estimaci'!$B$4</c:f>
              <c:strCache>
                <c:ptCount val="1"/>
                <c:pt idx="0">
                  <c:v>Santander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'Compar. estimaci'!$M$4:$M$9</c15:sqref>
                  </c15:fullRef>
                </c:ext>
              </c:extLst>
              <c:f>'Compar. estimaci'!$M$4</c:f>
              <c:numCache>
                <c:formatCode>0.0%</c:formatCode>
                <c:ptCount val="1"/>
                <c:pt idx="0">
                  <c:v>0.1147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C9-40D8-9A61-C60ECAE3AAD9}"/>
            </c:ext>
          </c:extLst>
        </c:ser>
        <c:ser>
          <c:idx val="2"/>
          <c:order val="2"/>
          <c:tx>
            <c:v>Rango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'Compar. estimaci'!$B$4:$B$9</c15:sqref>
                  </c15:fullRef>
                </c:ext>
              </c:extLst>
              <c:f>'Compar. estimaci'!$B$4</c:f>
              <c:strCache>
                <c:ptCount val="1"/>
                <c:pt idx="0">
                  <c:v>Santander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'Compar. estimaci'!$N$4:$N$9</c15:sqref>
                  </c15:fullRef>
                </c:ext>
              </c:extLst>
              <c:f>'Compar. estimaci'!$N$4</c:f>
              <c:numCache>
                <c:formatCode>0.0%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C9-40D8-9A61-C60ECAE3AA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2138927423"/>
        <c:axId val="945488063"/>
      </c:barChart>
      <c:lineChart>
        <c:grouping val="standard"/>
        <c:varyColors val="0"/>
        <c:ser>
          <c:idx val="0"/>
          <c:order val="0"/>
          <c:tx>
            <c:v>RoE Real</c:v>
          </c:tx>
          <c:spPr>
            <a:ln w="28575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'Compar. estimaci'!$B$4:$B$9</c15:sqref>
                  </c15:fullRef>
                </c:ext>
              </c:extLst>
              <c:f>'Compar. estimaci'!$B$4</c:f>
              <c:strCache>
                <c:ptCount val="1"/>
                <c:pt idx="0">
                  <c:v>Santander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'Compar. estimaci'!$K$4:$K$9</c15:sqref>
                  </c15:fullRef>
                </c:ext>
              </c:extLst>
              <c:f>'Compar. estimaci'!$K$4</c:f>
              <c:numCache>
                <c:formatCode>0.0%</c:formatCode>
                <c:ptCount val="1"/>
                <c:pt idx="0" formatCode="0%">
                  <c:v>0.13400000000000001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C9-40D8-9A61-C60ECAE3AAD9}"/>
            </c:ext>
          </c:extLst>
        </c:ser>
        <c:ser>
          <c:idx val="3"/>
          <c:order val="3"/>
          <c:tx>
            <c:v>Mediana previsiones</c:v>
          </c:tx>
          <c:spPr>
            <a:ln w="25400" cap="rnd">
              <a:noFill/>
              <a:round/>
            </a:ln>
            <a:effectLst/>
          </c:spPr>
          <c:marker>
            <c:symbol val="x"/>
            <c:size val="4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'Compar. estimaci'!$B$4:$B$9</c15:sqref>
                  </c15:fullRef>
                </c:ext>
              </c:extLst>
              <c:f>'Compar. estimaci'!$B$4</c:f>
              <c:strCache>
                <c:ptCount val="1"/>
                <c:pt idx="0">
                  <c:v>Santander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'Compar. estimaci'!$L$4:$L$9</c15:sqref>
                  </c15:fullRef>
                </c:ext>
              </c:extLst>
              <c:f>'Compar. estimaci'!$L$4</c:f>
              <c:numCache>
                <c:formatCode>0.0%</c:formatCode>
                <c:ptCount val="1"/>
                <c:pt idx="0">
                  <c:v>0.1147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60-42D1-87EB-ADA9B7322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8927423"/>
        <c:axId val="945488063"/>
      </c:lineChart>
      <c:catAx>
        <c:axId val="213892742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945488063"/>
        <c:crosses val="autoZero"/>
        <c:auto val="1"/>
        <c:lblAlgn val="ctr"/>
        <c:lblOffset val="100"/>
        <c:noMultiLvlLbl val="0"/>
      </c:catAx>
      <c:valAx>
        <c:axId val="945488063"/>
        <c:scaling>
          <c:orientation val="minMax"/>
          <c:max val="0.1"/>
          <c:min val="4.0000000000000008E-2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prstDash val="sysDash"/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38927423"/>
        <c:crosses val="autoZero"/>
        <c:crossBetween val="between"/>
        <c:majorUnit val="2.0000000000000004E-2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ayout>
        <c:manualLayout>
          <c:xMode val="edge"/>
          <c:yMode val="edge"/>
          <c:x val="2.999115190062699E-2"/>
          <c:y val="0.78296717171717167"/>
          <c:w val="0.95211263849561356"/>
          <c:h val="0.2170328282828282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800"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2205314009661843E-2"/>
          <c:y val="5.0925925925925923E-2"/>
          <c:w val="0.93087305421363398"/>
          <c:h val="0.7459945262992838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Bankinter!$V$6</c:f>
              <c:strCache>
                <c:ptCount val="1"/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Bankinter!$U$7:$U$15</c15:sqref>
                  </c15:fullRef>
                </c:ext>
              </c:extLst>
              <c:f>(Bankinter!$U$7:$U$12,Bankinter!$U$14:$U$15)</c:f>
              <c:strCache>
                <c:ptCount val="8"/>
                <c:pt idx="0">
                  <c:v>BN 1Q2024</c:v>
                </c:pt>
                <c:pt idx="1">
                  <c:v>Ingres. inter.</c:v>
                </c:pt>
                <c:pt idx="2">
                  <c:v>Gastos inter.</c:v>
                </c:pt>
                <c:pt idx="3">
                  <c:v>Grava
men</c:v>
                </c:pt>
                <c:pt idx="4">
                  <c:v>Gastos
gles.</c:v>
                </c:pt>
                <c:pt idx="5">
                  <c:v>Provisio.</c:v>
                </c:pt>
                <c:pt idx="6">
                  <c:v>Otros</c:v>
                </c:pt>
                <c:pt idx="7">
                  <c:v>BN 2Q2024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Bankinter!$V$7:$V$15</c15:sqref>
                  </c15:fullRef>
                </c:ext>
              </c:extLst>
              <c:f>(Bankinter!$V$7:$V$12,Bankinter!$V$14:$V$15)</c:f>
              <c:numCache>
                <c:formatCode>#,##0</c:formatCode>
                <c:ptCount val="8"/>
                <c:pt idx="1">
                  <c:v>200.80300174866801</c:v>
                </c:pt>
                <c:pt idx="2">
                  <c:v>205.71464776725213</c:v>
                </c:pt>
                <c:pt idx="3">
                  <c:v>205.71464776725213</c:v>
                </c:pt>
                <c:pt idx="4">
                  <c:v>283.85111443725214</c:v>
                </c:pt>
                <c:pt idx="5">
                  <c:v>269.62682200725214</c:v>
                </c:pt>
                <c:pt idx="6">
                  <c:v>269.62682200725214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6F-4962-B0B7-3614643ADAC7}"/>
            </c:ext>
          </c:extLst>
        </c:ser>
        <c:ser>
          <c:idx val="1"/>
          <c:order val="1"/>
          <c:tx>
            <c:strRef>
              <c:f>Bankinter!$W$6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346F-4962-B0B7-3614643ADAC7}"/>
              </c:ext>
            </c:extLst>
          </c:dPt>
          <c:dPt>
            <c:idx val="1"/>
            <c:invertIfNegative val="0"/>
            <c:bubble3D val="0"/>
            <c:spPr>
              <a:solidFill>
                <a:srgbClr val="2A8E5B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346F-4962-B0B7-3614643ADAC7}"/>
              </c:ext>
            </c:extLst>
          </c:dPt>
          <c:dPt>
            <c:idx val="2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346F-4962-B0B7-3614643ADAC7}"/>
              </c:ext>
            </c:extLst>
          </c:dPt>
          <c:dPt>
            <c:idx val="3"/>
            <c:invertIfNegative val="0"/>
            <c:bubble3D val="0"/>
            <c:spPr>
              <a:solidFill>
                <a:srgbClr val="2A8E5B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346F-4962-B0B7-3614643ADAC7}"/>
              </c:ext>
            </c:extLst>
          </c:dPt>
          <c:dPt>
            <c:idx val="4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ED77-434E-8CD4-6628BAAE15BC}"/>
              </c:ext>
            </c:extLst>
          </c:dPt>
          <c:dPt>
            <c:idx val="5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346F-4962-B0B7-3614643ADAC7}"/>
              </c:ext>
            </c:extLst>
          </c:dPt>
          <c:dPt>
            <c:idx val="6"/>
            <c:invertIfNegative val="0"/>
            <c:bubble3D val="0"/>
            <c:spPr>
              <a:solidFill>
                <a:srgbClr val="2A8E5B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346F-4962-B0B7-3614643ADAC7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346F-4962-B0B7-3614643ADAC7}"/>
              </c:ext>
            </c:extLst>
          </c:dPt>
          <c:dLbls>
            <c:dLbl>
              <c:idx val="0"/>
              <c:layout>
                <c:manualLayout>
                  <c:x val="0"/>
                  <c:y val="-8.8104761904761922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46F-4962-B0B7-3614643ADAC7}"/>
                </c:ext>
              </c:extLst>
            </c:dLbl>
            <c:dLbl>
              <c:idx val="1"/>
              <c:layout>
                <c:manualLayout>
                  <c:x val="-2.9896464646464649E-3"/>
                  <c:y val="-7.4983356665111217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46F-4962-B0B7-3614643ADAC7}"/>
                </c:ext>
              </c:extLst>
            </c:dLbl>
            <c:dLbl>
              <c:idx val="2"/>
              <c:layout>
                <c:manualLayout>
                  <c:x val="-3.2070707070707069E-3"/>
                  <c:y val="7.2908383885518749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46F-4962-B0B7-3614643ADAC7}"/>
                </c:ext>
              </c:extLst>
            </c:dLbl>
            <c:dLbl>
              <c:idx val="3"/>
              <c:layout>
                <c:manualLayout>
                  <c:x val="-3.2070707070707069E-3"/>
                  <c:y val="-0.14394120391973869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346F-4962-B0B7-3614643ADAC7}"/>
                </c:ext>
              </c:extLst>
            </c:dLbl>
            <c:dLbl>
              <c:idx val="4"/>
              <c:layout>
                <c:manualLayout>
                  <c:x val="-3.2070707070707069E-3"/>
                  <c:y val="5.1861875874941669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ED77-434E-8CD4-6628BAAE15BC}"/>
                </c:ext>
              </c:extLst>
            </c:dLbl>
            <c:dLbl>
              <c:idx val="5"/>
              <c:layout>
                <c:manualLayout>
                  <c:x val="0"/>
                  <c:y val="4.4885052107637269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346F-4962-B0B7-3614643ADAC7}"/>
                </c:ext>
              </c:extLst>
            </c:dLbl>
            <c:dLbl>
              <c:idx val="6"/>
              <c:layout>
                <c:manualLayout>
                  <c:x val="-1.3297979797979797E-3"/>
                  <c:y val="-3.2905272981801216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346F-4962-B0B7-3614643ADAC7}"/>
                </c:ext>
              </c:extLst>
            </c:dLbl>
            <c:dLbl>
              <c:idx val="7"/>
              <c:layout>
                <c:manualLayout>
                  <c:x val="0"/>
                  <c:y val="-3.1178104575163398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1" i="0" u="none" strike="noStrike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AA41E1C7-D215-4F1E-A876-6DDB6DF94C19}" type="VALUE">
                      <a:rPr lang="en-US" b="1">
                        <a:solidFill>
                          <a:schemeClr val="bg1"/>
                        </a:solidFill>
                      </a:rPr>
                      <a:pPr>
                        <a:defRPr b="1"/>
                      </a:pPr>
                      <a:t>[VALOR]</a:t>
                    </a:fld>
                    <a:endParaRPr lang="es-E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2-346F-4962-B0B7-3614643ADAC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noFill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Bankinter!$U$7:$U$15</c15:sqref>
                  </c15:fullRef>
                </c:ext>
              </c:extLst>
              <c:f>(Bankinter!$U$7:$U$12,Bankinter!$U$14:$U$15)</c:f>
              <c:strCache>
                <c:ptCount val="8"/>
                <c:pt idx="0">
                  <c:v>BN 1Q2024</c:v>
                </c:pt>
                <c:pt idx="1">
                  <c:v>Ingres. inter.</c:v>
                </c:pt>
                <c:pt idx="2">
                  <c:v>Gastos inter.</c:v>
                </c:pt>
                <c:pt idx="3">
                  <c:v>Grava
men</c:v>
                </c:pt>
                <c:pt idx="4">
                  <c:v>Gastos
gles.</c:v>
                </c:pt>
                <c:pt idx="5">
                  <c:v>Provisio.</c:v>
                </c:pt>
                <c:pt idx="6">
                  <c:v>Otros</c:v>
                </c:pt>
                <c:pt idx="7">
                  <c:v>BN 2Q2024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Bankinter!$W$7:$W$15</c15:sqref>
                  </c15:fullRef>
                </c:ext>
              </c:extLst>
              <c:f>(Bankinter!$W$7:$W$12,Bankinter!$W$14:$W$15)</c:f>
              <c:numCache>
                <c:formatCode>#,##0</c:formatCode>
                <c:ptCount val="8"/>
                <c:pt idx="0">
                  <c:v>200.80300174866801</c:v>
                </c:pt>
                <c:pt idx="1">
                  <c:v>38.369834790000141</c:v>
                </c:pt>
                <c:pt idx="2">
                  <c:v>33.458188771416019</c:v>
                </c:pt>
                <c:pt idx="3">
                  <c:v>95</c:v>
                </c:pt>
                <c:pt idx="4">
                  <c:v>16.863533329999999</c:v>
                </c:pt>
                <c:pt idx="5">
                  <c:v>14.22429243</c:v>
                </c:pt>
                <c:pt idx="6">
                  <c:v>3.052412324999878</c:v>
                </c:pt>
                <c:pt idx="7">
                  <c:v>272.67923433225201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Bankinter!$W$13</c15:sqref>
                  <c15:spPr xmlns:c15="http://schemas.microsoft.com/office/drawing/2012/chart">
                    <a:solidFill>
                      <a:srgbClr val="C00000"/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  <c15:dLbl>
                    <c:idx val="5"/>
                    <c:layout>
                      <c:manualLayout>
                        <c:x val="-2.9896421845575483E-3"/>
                        <c:y val="0.117915611814346"/>
                      </c:manualLayout>
                    </c:layout>
                    <c:dLblPos val="ctr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11-BD19-4C50-AF1C-B81269150E93}"/>
                      </c:ext>
                    </c:extLst>
                  </c15:dLbl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13-346F-4962-B0B7-3614643ADAC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1272654400"/>
        <c:axId val="509073280"/>
      </c:barChart>
      <c:catAx>
        <c:axId val="1272654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09073280"/>
        <c:crosses val="autoZero"/>
        <c:auto val="1"/>
        <c:lblAlgn val="ctr"/>
        <c:lblOffset val="100"/>
        <c:noMultiLvlLbl val="0"/>
      </c:catAx>
      <c:valAx>
        <c:axId val="50907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prstDash val="dash"/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72654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>
          <a:solidFill>
            <a:schemeClr val="tx1"/>
          </a:solidFill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9555185695844554E-2"/>
          <c:y val="7.1084523809523806E-2"/>
          <c:w val="0.92193645833333338"/>
          <c:h val="0.78155532574974151"/>
        </c:manualLayout>
      </c:layout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BBVA!$U$4:$U$11</c:f>
              <c:strCache>
                <c:ptCount val="8"/>
                <c:pt idx="0">
                  <c:v>BN 1T2024</c:v>
                </c:pt>
                <c:pt idx="1">
                  <c:v>Rdo. Opera. Finan.</c:v>
                </c:pt>
                <c:pt idx="2">
                  <c:v>Gravamen
1T2024</c:v>
                </c:pt>
                <c:pt idx="3">
                  <c:v>Otras cargas explot.</c:v>
                </c:pt>
                <c:pt idx="4">
                  <c:v>Gastos
explota.</c:v>
                </c:pt>
                <c:pt idx="5">
                  <c:v>I.S.</c:v>
                </c:pt>
                <c:pt idx="6">
                  <c:v>Otros</c:v>
                </c:pt>
                <c:pt idx="7">
                  <c:v>BN 2T2024</c:v>
                </c:pt>
              </c:strCache>
            </c:strRef>
          </c:cat>
          <c:val>
            <c:numRef>
              <c:f>BBVA!$V$4:$V$11</c:f>
              <c:numCache>
                <c:formatCode>#,##0</c:formatCode>
                <c:ptCount val="8"/>
                <c:pt idx="1">
                  <c:v>2199.7910000699999</c:v>
                </c:pt>
                <c:pt idx="2">
                  <c:v>2541.9170000700001</c:v>
                </c:pt>
                <c:pt idx="3">
                  <c:v>2826.9170000700001</c:v>
                </c:pt>
                <c:pt idx="4">
                  <c:v>3009.9300003399999</c:v>
                </c:pt>
                <c:pt idx="5">
                  <c:v>2787.4790001800002</c:v>
                </c:pt>
                <c:pt idx="6">
                  <c:v>2787.4790001800002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80-4F36-A5CE-D30E8FDBBF5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FE80-4F36-A5CE-D30E8FDBBF57}"/>
              </c:ext>
            </c:extLst>
          </c:dPt>
          <c:dPt>
            <c:idx val="1"/>
            <c:invertIfNegative val="0"/>
            <c:bubble3D val="0"/>
            <c:spPr>
              <a:solidFill>
                <a:srgbClr val="2A8E5B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FE80-4F36-A5CE-D30E8FDBBF57}"/>
              </c:ext>
            </c:extLst>
          </c:dPt>
          <c:dPt>
            <c:idx val="2"/>
            <c:invertIfNegative val="0"/>
            <c:bubble3D val="0"/>
            <c:spPr>
              <a:solidFill>
                <a:srgbClr val="2A8E5B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FE80-4F36-A5CE-D30E8FDBBF57}"/>
              </c:ext>
            </c:extLst>
          </c:dPt>
          <c:dPt>
            <c:idx val="3"/>
            <c:invertIfNegative val="0"/>
            <c:bubble3D val="0"/>
            <c:spPr>
              <a:solidFill>
                <a:srgbClr val="2A8E5B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FE80-4F36-A5CE-D30E8FDBBF57}"/>
              </c:ext>
            </c:extLst>
          </c:dPt>
          <c:dPt>
            <c:idx val="4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6299-4110-AE73-217A480BBB24}"/>
              </c:ext>
            </c:extLst>
          </c:dPt>
          <c:dPt>
            <c:idx val="5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FE80-4F36-A5CE-D30E8FDBBF57}"/>
              </c:ext>
            </c:extLst>
          </c:dPt>
          <c:dPt>
            <c:idx val="6"/>
            <c:invertIfNegative val="0"/>
            <c:bubble3D val="0"/>
            <c:spPr>
              <a:solidFill>
                <a:srgbClr val="2A8E5B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FE80-4F36-A5CE-D30E8FDBBF57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FE80-4F36-A5CE-D30E8FDBBF57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FE80-4F36-A5CE-D30E8FDBBF57}"/>
                </c:ext>
              </c:extLst>
            </c:dLbl>
            <c:dLbl>
              <c:idx val="1"/>
              <c:layout>
                <c:manualLayout>
                  <c:x val="6.9500243923436742E-4"/>
                  <c:y val="-8.2896450552705697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E80-4F36-A5CE-D30E8FDBBF57}"/>
                </c:ext>
              </c:extLst>
            </c:dLbl>
            <c:dLbl>
              <c:idx val="2"/>
              <c:layout>
                <c:manualLayout>
                  <c:x val="2.1522656182741701E-3"/>
                  <c:y val="-7.3211926379346107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E80-4F36-A5CE-D30E8FDBBF57}"/>
                </c:ext>
              </c:extLst>
            </c:dLbl>
            <c:dLbl>
              <c:idx val="3"/>
              <c:layout>
                <c:manualLayout>
                  <c:x val="2.4733119063334004E-3"/>
                  <c:y val="-6.8795184202766452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E80-4F36-A5CE-D30E8FDBBF57}"/>
                </c:ext>
              </c:extLst>
            </c:dLbl>
            <c:dLbl>
              <c:idx val="4"/>
              <c:layout>
                <c:manualLayout>
                  <c:x val="-1.043986227535143E-16"/>
                  <c:y val="5.2282190564406653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6299-4110-AE73-217A480BBB24}"/>
                </c:ext>
              </c:extLst>
            </c:dLbl>
            <c:dLbl>
              <c:idx val="5"/>
              <c:layout>
                <c:manualLayout>
                  <c:x val="-2.076980216723381E-3"/>
                  <c:y val="5.0721390675952126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8.5617574683616957E-2"/>
                      <c:h val="0.1152594731076118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C-FE80-4F36-A5CE-D30E8FDBBF57}"/>
                </c:ext>
              </c:extLst>
            </c:dLbl>
            <c:dLbl>
              <c:idx val="6"/>
              <c:layout>
                <c:manualLayout>
                  <c:x val="0"/>
                  <c:y val="-5.7400636974569076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FE80-4F36-A5CE-D30E8FDBBF57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0-FE80-4F36-A5CE-D30E8FDBBF5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noFill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BBVA!$U$4:$U$11</c:f>
              <c:strCache>
                <c:ptCount val="8"/>
                <c:pt idx="0">
                  <c:v>BN 1T2024</c:v>
                </c:pt>
                <c:pt idx="1">
                  <c:v>Rdo. Opera. Finan.</c:v>
                </c:pt>
                <c:pt idx="2">
                  <c:v>Gravamen
1T2024</c:v>
                </c:pt>
                <c:pt idx="3">
                  <c:v>Otras cargas explot.</c:v>
                </c:pt>
                <c:pt idx="4">
                  <c:v>Gastos
explota.</c:v>
                </c:pt>
                <c:pt idx="5">
                  <c:v>I.S.</c:v>
                </c:pt>
                <c:pt idx="6">
                  <c:v>Otros</c:v>
                </c:pt>
                <c:pt idx="7">
                  <c:v>BN 2T2024</c:v>
                </c:pt>
              </c:strCache>
            </c:strRef>
          </c:cat>
          <c:val>
            <c:numRef>
              <c:f>BBVA!$W$4:$W$11</c:f>
              <c:numCache>
                <c:formatCode>#,##0</c:formatCode>
                <c:ptCount val="8"/>
                <c:pt idx="0">
                  <c:v>2199.7910000699999</c:v>
                </c:pt>
                <c:pt idx="1">
                  <c:v>342.1260000000002</c:v>
                </c:pt>
                <c:pt idx="2">
                  <c:v>285</c:v>
                </c:pt>
                <c:pt idx="3">
                  <c:v>276.53600005999988</c:v>
                </c:pt>
                <c:pt idx="4">
                  <c:v>93.522999790000085</c:v>
                </c:pt>
                <c:pt idx="5">
                  <c:v>222.45100015999992</c:v>
                </c:pt>
                <c:pt idx="6">
                  <c:v>6.9079994599983365</c:v>
                </c:pt>
                <c:pt idx="7">
                  <c:v>2794.3869996399981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FE80-4F36-A5CE-D30E8FDBBF5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1272654400"/>
        <c:axId val="509073280"/>
      </c:barChart>
      <c:catAx>
        <c:axId val="1272654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09073280"/>
        <c:crosses val="autoZero"/>
        <c:auto val="1"/>
        <c:lblAlgn val="ctr"/>
        <c:lblOffset val="100"/>
        <c:noMultiLvlLbl val="0"/>
      </c:catAx>
      <c:valAx>
        <c:axId val="50907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prstDash val="dash"/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72654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>
          <a:solidFill>
            <a:sysClr val="windowText" lastClr="000000"/>
          </a:solidFill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130781714665314"/>
          <c:y val="7.3681279153419502E-2"/>
          <c:w val="0.73990693140087793"/>
          <c:h val="0.75188448969516941"/>
        </c:manualLayout>
      </c:layout>
      <c:lineChart>
        <c:grouping val="standard"/>
        <c:varyColors val="0"/>
        <c:ser>
          <c:idx val="0"/>
          <c:order val="0"/>
          <c:tx>
            <c:strRef>
              <c:f>'3Q2023'!$C$81</c:f>
              <c:strCache>
                <c:ptCount val="1"/>
                <c:pt idx="0">
                  <c:v>2T2022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7300"/>
              </a:solidFill>
              <a:ln w="9525">
                <a:solidFill>
                  <a:srgbClr val="FF7300"/>
                </a:solidFill>
              </a:ln>
              <a:effectLst/>
            </c:spPr>
          </c:marker>
          <c:cat>
            <c:strRef>
              <c:f>'3Q2023'!$B$82:$B$87</c:f>
              <c:strCache>
                <c:ptCount val="6"/>
                <c:pt idx="0">
                  <c:v>Bankinter</c:v>
                </c:pt>
                <c:pt idx="1">
                  <c:v>BBVA</c:v>
                </c:pt>
                <c:pt idx="2">
                  <c:v>Sabadell</c:v>
                </c:pt>
                <c:pt idx="3">
                  <c:v>Santander</c:v>
                </c:pt>
                <c:pt idx="4">
                  <c:v>CaixaBank</c:v>
                </c:pt>
                <c:pt idx="5">
                  <c:v>Unicaja</c:v>
                </c:pt>
              </c:strCache>
            </c:strRef>
          </c:cat>
          <c:val>
            <c:numRef>
              <c:f>'3Q2023'!$C$82:$C$87</c:f>
              <c:numCache>
                <c:formatCode>0%</c:formatCode>
                <c:ptCount val="6"/>
                <c:pt idx="0">
                  <c:v>0.44419999999999998</c:v>
                </c:pt>
                <c:pt idx="1">
                  <c:v>0.44</c:v>
                </c:pt>
                <c:pt idx="2">
                  <c:v>0.46910000000000002</c:v>
                </c:pt>
                <c:pt idx="3">
                  <c:v>0.46</c:v>
                </c:pt>
                <c:pt idx="4">
                  <c:v>0.46</c:v>
                </c:pt>
                <c:pt idx="5">
                  <c:v>0.52400000000000002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9A-47E7-A40D-14A7B14E63FC}"/>
            </c:ext>
          </c:extLst>
        </c:ser>
        <c:ser>
          <c:idx val="1"/>
          <c:order val="1"/>
          <c:tx>
            <c:strRef>
              <c:f>'3Q2023'!$D$81</c:f>
              <c:strCache>
                <c:ptCount val="1"/>
                <c:pt idx="0">
                  <c:v>2T2023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A0DF"/>
              </a:solidFill>
              <a:ln w="9525">
                <a:solidFill>
                  <a:srgbClr val="00A0DF"/>
                </a:solidFill>
              </a:ln>
              <a:effectLst/>
            </c:spPr>
          </c:marker>
          <c:cat>
            <c:strRef>
              <c:f>'3Q2023'!$B$82:$B$87</c:f>
              <c:strCache>
                <c:ptCount val="6"/>
                <c:pt idx="0">
                  <c:v>Bankinter</c:v>
                </c:pt>
                <c:pt idx="1">
                  <c:v>BBVA</c:v>
                </c:pt>
                <c:pt idx="2">
                  <c:v>Sabadell</c:v>
                </c:pt>
                <c:pt idx="3">
                  <c:v>Santander</c:v>
                </c:pt>
                <c:pt idx="4">
                  <c:v>CaixaBank</c:v>
                </c:pt>
                <c:pt idx="5">
                  <c:v>Unicaja</c:v>
                </c:pt>
              </c:strCache>
            </c:strRef>
          </c:cat>
          <c:val>
            <c:numRef>
              <c:f>'3Q2023'!$D$82:$D$87</c:f>
              <c:numCache>
                <c:formatCode>0%</c:formatCode>
                <c:ptCount val="6"/>
                <c:pt idx="0">
                  <c:v>0.35389999999999999</c:v>
                </c:pt>
                <c:pt idx="1">
                  <c:v>0.42</c:v>
                </c:pt>
                <c:pt idx="2">
                  <c:v>0.423874023731445</c:v>
                </c:pt>
                <c:pt idx="3">
                  <c:v>0.443</c:v>
                </c:pt>
                <c:pt idx="4">
                  <c:v>0.38996738550614979</c:v>
                </c:pt>
                <c:pt idx="5">
                  <c:v>0.47899999999999998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9A-47E7-A40D-14A7B14E63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0571104"/>
        <c:axId val="1920571584"/>
      </c:lineChart>
      <c:catAx>
        <c:axId val="1920571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ES"/>
          </a:p>
        </c:txPr>
        <c:crossAx val="1920571584"/>
        <c:crosses val="autoZero"/>
        <c:auto val="1"/>
        <c:lblAlgn val="ctr"/>
        <c:lblOffset val="100"/>
        <c:tickMarkSkip val="1"/>
        <c:noMultiLvlLbl val="0"/>
      </c:catAx>
      <c:valAx>
        <c:axId val="1920571584"/>
        <c:scaling>
          <c:orientation val="minMax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ES"/>
          </a:p>
        </c:txPr>
        <c:crossAx val="1920571104"/>
        <c:crossesAt val="1"/>
        <c:crossBetween val="between"/>
        <c:majorUnit val="5.000000000000001E-2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381742369972458"/>
          <c:y val="0.22301834381551361"/>
          <c:w val="0.1461825763002754"/>
          <c:h val="0.394214884696016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50">
          <a:solidFill>
            <a:schemeClr val="tx1">
              <a:lumMod val="65000"/>
              <a:lumOff val="35000"/>
            </a:schemeClr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Resultado neto Turquía</c:v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BBVA!$K$51:$S$51</c:f>
              <c:numCache>
                <c:formatCode>General</c:formatCod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numCache>
            </c:numRef>
          </c:cat>
          <c:val>
            <c:numRef>
              <c:f>BBVA!$K$53:$S$53</c:f>
              <c:numCache>
                <c:formatCode>General</c:formatCode>
                <c:ptCount val="9"/>
                <c:pt idx="0">
                  <c:v>372</c:v>
                </c:pt>
                <c:pt idx="1">
                  <c:v>598</c:v>
                </c:pt>
                <c:pt idx="2">
                  <c:v>826</c:v>
                </c:pt>
                <c:pt idx="3">
                  <c:v>570</c:v>
                </c:pt>
                <c:pt idx="4" formatCode="0.0">
                  <c:v>505.74572895999961</c:v>
                </c:pt>
                <c:pt idx="5" formatCode="0.0">
                  <c:v>563.29442996999933</c:v>
                </c:pt>
                <c:pt idx="6">
                  <c:v>739</c:v>
                </c:pt>
                <c:pt idx="7">
                  <c:v>510</c:v>
                </c:pt>
                <c:pt idx="8">
                  <c:v>526.841381089999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61-4765-A2F9-0A9A381B29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078789375"/>
        <c:axId val="1078787455"/>
      </c:barChart>
      <c:lineChart>
        <c:grouping val="standard"/>
        <c:varyColors val="0"/>
        <c:ser>
          <c:idx val="1"/>
          <c:order val="1"/>
          <c:tx>
            <c:v>Peso en el resultado de Grupo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BBVA!$K$51:$S$51</c:f>
              <c:numCache>
                <c:formatCode>General</c:formatCod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numCache>
            </c:numRef>
          </c:cat>
          <c:val>
            <c:numRef>
              <c:f>BBVA!$K$54:$S$54</c:f>
              <c:numCache>
                <c:formatCode>0%</c:formatCode>
                <c:ptCount val="9"/>
                <c:pt idx="0">
                  <c:v>0.14079549454417459</c:v>
                </c:pt>
                <c:pt idx="1">
                  <c:v>0.1720863309352518</c:v>
                </c:pt>
                <c:pt idx="2">
                  <c:v>0.2347257743677181</c:v>
                </c:pt>
                <c:pt idx="3">
                  <c:v>0.10706235912847484</c:v>
                </c:pt>
                <c:pt idx="4">
                  <c:v>0.14400504810933928</c:v>
                </c:pt>
                <c:pt idx="5">
                  <c:v>0.43197425611196266</c:v>
                </c:pt>
                <c:pt idx="6">
                  <c:v>0.15882226520524392</c:v>
                </c:pt>
                <c:pt idx="7">
                  <c:v>0.08</c:v>
                </c:pt>
                <c:pt idx="8">
                  <c:v>6.5698514528766669E-2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61-4765-A2F9-0A9A381B29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6943199"/>
        <c:axId val="1206937919"/>
      </c:lineChart>
      <c:catAx>
        <c:axId val="1078789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78787455"/>
        <c:crosses val="autoZero"/>
        <c:auto val="1"/>
        <c:lblAlgn val="ctr"/>
        <c:lblOffset val="100"/>
        <c:noMultiLvlLbl val="0"/>
      </c:catAx>
      <c:valAx>
        <c:axId val="1078787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ys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78789375"/>
        <c:crosses val="autoZero"/>
        <c:crossBetween val="between"/>
      </c:valAx>
      <c:valAx>
        <c:axId val="1206937919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06943199"/>
        <c:crosses val="max"/>
        <c:crossBetween val="between"/>
      </c:valAx>
      <c:catAx>
        <c:axId val="120694319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0693791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761458333333333E-2"/>
          <c:y val="5.0925925925925923E-2"/>
          <c:w val="0.92193645833333338"/>
          <c:h val="0.78155532574974151"/>
        </c:manualLayout>
      </c:layout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Santander!$S$4:$S$11</c15:sqref>
                  </c15:fullRef>
                </c:ext>
              </c:extLst>
              <c:f>(Santander!$S$4:$S$5,Santander!$S$7:$S$8,Santander!$S$10:$S$11)</c:f>
              <c:strCache>
                <c:ptCount val="6"/>
                <c:pt idx="0">
                  <c:v>BN 1Q2024</c:v>
                </c:pt>
                <c:pt idx="1">
                  <c:v>IIN</c:v>
                </c:pt>
                <c:pt idx="2">
                  <c:v>Gravamen
2024</c:v>
                </c:pt>
                <c:pt idx="3">
                  <c:v>Gastos
generales</c:v>
                </c:pt>
                <c:pt idx="4">
                  <c:v>Otros</c:v>
                </c:pt>
                <c:pt idx="5">
                  <c:v>BN 2Q2024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Santander!$T$4:$T$11</c15:sqref>
                  </c15:fullRef>
                </c:ext>
              </c:extLst>
              <c:f>(Santander!$T$4:$T$5,Santander!$T$7:$T$8,Santander!$T$10:$T$11)</c:f>
              <c:numCache>
                <c:formatCode>#,##0</c:formatCode>
                <c:ptCount val="6"/>
                <c:pt idx="1">
                  <c:v>2343</c:v>
                </c:pt>
                <c:pt idx="2">
                  <c:v>2343</c:v>
                </c:pt>
                <c:pt idx="3">
                  <c:v>2678</c:v>
                </c:pt>
                <c:pt idx="4">
                  <c:v>2859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1B-4865-BD47-421346267B00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F1B-4865-BD47-421346267B00}"/>
              </c:ext>
            </c:extLst>
          </c:dPt>
          <c:dPt>
            <c:idx val="1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BF1B-4865-BD47-421346267B00}"/>
              </c:ext>
            </c:extLst>
          </c:dPt>
          <c:dPt>
            <c:idx val="2"/>
            <c:invertIfNegative val="0"/>
            <c:bubble3D val="0"/>
            <c:spPr>
              <a:solidFill>
                <a:srgbClr val="2A8E5B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BF1B-4865-BD47-421346267B00}"/>
              </c:ext>
            </c:extLst>
          </c:dPt>
          <c:dPt>
            <c:idx val="3"/>
            <c:invertIfNegative val="0"/>
            <c:bubble3D val="0"/>
            <c:spPr>
              <a:solidFill>
                <a:srgbClr val="2A8E5B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BF1B-4865-BD47-421346267B00}"/>
              </c:ext>
            </c:extLst>
          </c:dPt>
          <c:dPt>
            <c:idx val="4"/>
            <c:invertIfNegative val="0"/>
            <c:bubble3D val="0"/>
            <c:spPr>
              <a:solidFill>
                <a:srgbClr val="2A8E5B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BF1B-4865-BD47-421346267B00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A7A5-4F90-B64B-2A0E1E77D49F}"/>
              </c:ext>
            </c:extLst>
          </c:dPt>
          <c:dLbls>
            <c:dLbl>
              <c:idx val="1"/>
              <c:layout>
                <c:manualLayout>
                  <c:x val="4.2982323232323236E-3"/>
                  <c:y val="-0.11345514247268604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F1B-4865-BD47-421346267B00}"/>
                </c:ext>
              </c:extLst>
            </c:dLbl>
            <c:dLbl>
              <c:idx val="2"/>
              <c:layout>
                <c:manualLayout>
                  <c:x val="-3.2737373737374326E-3"/>
                  <c:y val="6.701691730914075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F1B-4865-BD47-421346267B00}"/>
                </c:ext>
              </c:extLst>
            </c:dLbl>
            <c:dLbl>
              <c:idx val="3"/>
              <c:layout>
                <c:manualLayout>
                  <c:x val="1.0020202020200844E-3"/>
                  <c:y val="5.9158958387989471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F1B-4865-BD47-421346267B00}"/>
                </c:ext>
              </c:extLst>
            </c:dLbl>
            <c:dLbl>
              <c:idx val="4"/>
              <c:layout>
                <c:manualLayout>
                  <c:x val="-4.3494949494949494E-3"/>
                  <c:y val="6.2260098338735477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8.2157323232323234E-2"/>
                      <c:h val="9.667493208533974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4-BF1B-4865-BD47-421346267B00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F-A7A5-4F90-B64B-2A0E1E77D49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noFill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Santander!$S$4:$S$11</c15:sqref>
                  </c15:fullRef>
                </c:ext>
              </c:extLst>
              <c:f>(Santander!$S$4:$S$5,Santander!$S$7:$S$8,Santander!$S$10:$S$11)</c:f>
              <c:strCache>
                <c:ptCount val="6"/>
                <c:pt idx="0">
                  <c:v>BN 1Q2024</c:v>
                </c:pt>
                <c:pt idx="1">
                  <c:v>IIN</c:v>
                </c:pt>
                <c:pt idx="2">
                  <c:v>Gravamen
2024</c:v>
                </c:pt>
                <c:pt idx="3">
                  <c:v>Gastos
generales</c:v>
                </c:pt>
                <c:pt idx="4">
                  <c:v>Otros</c:v>
                </c:pt>
                <c:pt idx="5">
                  <c:v>BN 2Q2024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Santander!$U$4:$U$11</c15:sqref>
                  </c15:fullRef>
                </c:ext>
              </c:extLst>
              <c:f>(Santander!$U$4:$U$5,Santander!$U$7:$U$8,Santander!$U$10:$U$11)</c:f>
              <c:numCache>
                <c:formatCode>#,##0</c:formatCode>
                <c:ptCount val="6"/>
                <c:pt idx="0">
                  <c:v>2852</c:v>
                </c:pt>
                <c:pt idx="1">
                  <c:v>509</c:v>
                </c:pt>
                <c:pt idx="2">
                  <c:v>335</c:v>
                </c:pt>
                <c:pt idx="3">
                  <c:v>181</c:v>
                </c:pt>
                <c:pt idx="4">
                  <c:v>348</c:v>
                </c:pt>
                <c:pt idx="5">
                  <c:v>3207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Santander!$U$6</c15:sqref>
                  <c15:spPr xmlns:c15="http://schemas.microsoft.com/office/drawing/2012/chart">
                    <a:solidFill>
                      <a:srgbClr val="2A8E5B"/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  <c15:dLbl>
                    <c:idx val="1"/>
                    <c:layout>
                      <c:manualLayout>
                        <c:x val="-2.205050505050505E-3"/>
                        <c:y val="-6.7742017382767888E-2"/>
                      </c:manualLayout>
                    </c:layout>
                    <c:dLblPos val="ctr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D-0D98-49A2-9833-32A98AD1D49D}"/>
                      </c:ext>
                    </c:extLst>
                  </c15:dLbl>
                </c15:categoryFilterException>
                <c15:categoryFilterException>
                  <c15:sqref>Santander!$U$9</c15:sqref>
                  <c15:spPr xmlns:c15="http://schemas.microsoft.com/office/drawing/2012/chart">
                    <a:solidFill>
                      <a:srgbClr val="C00000"/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  <c15:dLbl>
                    <c:idx val="3"/>
                    <c:layout>
                      <c:manualLayout>
                        <c:x val="0"/>
                        <c:y val="4.0197704672330609E-2"/>
                      </c:manualLayout>
                    </c:layout>
                    <c:dLblPos val="ctr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F-0D98-49A2-9833-32A98AD1D49D}"/>
                      </c:ext>
                    </c:extLst>
                  </c15:dLbl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2-BF1B-4865-BD47-421346267B0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1272654400"/>
        <c:axId val="509073280"/>
      </c:barChart>
      <c:catAx>
        <c:axId val="1272654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09073280"/>
        <c:crosses val="autoZero"/>
        <c:auto val="1"/>
        <c:lblAlgn val="ctr"/>
        <c:lblOffset val="100"/>
        <c:noMultiLvlLbl val="0"/>
      </c:catAx>
      <c:valAx>
        <c:axId val="50907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prstDash val="dash"/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72654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>
          <a:solidFill>
            <a:schemeClr val="tx1">
              <a:lumMod val="75000"/>
              <a:lumOff val="25000"/>
            </a:schemeClr>
          </a:solidFill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0CC-4A01-A792-15F55486681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0CC-4A01-A792-15F55486681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0CC-4A01-A792-15F55486681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0CC-4A01-A792-15F55486681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0CC-4A01-A792-15F55486681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00CC-4A01-A792-15F55486681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00CC-4A01-A792-15F55486681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0CC-4A01-A792-15F55486681F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00CC-4A01-A792-15F55486681F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00CC-4A01-A792-15F55486681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Santander!$S$30:$S$39</c:f>
              <c:strCache>
                <c:ptCount val="10"/>
                <c:pt idx="0">
                  <c:v>España</c:v>
                </c:pt>
                <c:pt idx="1">
                  <c:v>Reino Unido</c:v>
                </c:pt>
                <c:pt idx="2">
                  <c:v>Portugal</c:v>
                </c:pt>
                <c:pt idx="3">
                  <c:v>Polonia</c:v>
                </c:pt>
                <c:pt idx="4">
                  <c:v>EEUU</c:v>
                </c:pt>
                <c:pt idx="5">
                  <c:v>México</c:v>
                </c:pt>
                <c:pt idx="6">
                  <c:v>Brasil</c:v>
                </c:pt>
                <c:pt idx="7">
                  <c:v>Argentina</c:v>
                </c:pt>
                <c:pt idx="8">
                  <c:v>Digital Consumer Bank</c:v>
                </c:pt>
                <c:pt idx="9">
                  <c:v>Otros</c:v>
                </c:pt>
              </c:strCache>
            </c:strRef>
          </c:cat>
          <c:val>
            <c:numRef>
              <c:f>Santander!$T$30:$T$39</c:f>
              <c:numCache>
                <c:formatCode>General</c:formatCode>
                <c:ptCount val="10"/>
                <c:pt idx="0">
                  <c:v>722</c:v>
                </c:pt>
                <c:pt idx="1">
                  <c:v>425</c:v>
                </c:pt>
                <c:pt idx="2">
                  <c:v>283</c:v>
                </c:pt>
                <c:pt idx="3">
                  <c:v>208</c:v>
                </c:pt>
                <c:pt idx="4">
                  <c:v>198</c:v>
                </c:pt>
                <c:pt idx="5">
                  <c:v>403</c:v>
                </c:pt>
                <c:pt idx="6">
                  <c:v>603</c:v>
                </c:pt>
                <c:pt idx="7">
                  <c:v>154</c:v>
                </c:pt>
                <c:pt idx="8">
                  <c:v>302</c:v>
                </c:pt>
                <c:pt idx="9" formatCode="#,##0">
                  <c:v>164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D0-4BA7-91F2-267B4AF5CE5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341380259619261E-2"/>
          <c:y val="5.0925925925925923E-2"/>
          <c:w val="0.91210300065645977"/>
          <c:h val="0.78155532574974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Sabadell!$S$6</c:f>
              <c:strCache>
                <c:ptCount val="1"/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Sabadell!$R$7:$R$14</c:f>
              <c:strCache>
                <c:ptCount val="8"/>
                <c:pt idx="0">
                  <c:v>BN 1Q2024</c:v>
                </c:pt>
                <c:pt idx="1">
                  <c:v>IIN</c:v>
                </c:pt>
                <c:pt idx="2">
                  <c:v>Gastos generales</c:v>
                </c:pt>
                <c:pt idx="3">
                  <c:v>Gravam. 2024</c:v>
                </c:pt>
                <c:pt idx="4">
                  <c:v>Provis.</c:v>
                </c:pt>
                <c:pt idx="5">
                  <c:v>I.S.</c:v>
                </c:pt>
                <c:pt idx="6">
                  <c:v>Otros</c:v>
                </c:pt>
                <c:pt idx="7">
                  <c:v>BN 2Q2024</c:v>
                </c:pt>
              </c:strCache>
            </c:strRef>
          </c:cat>
          <c:val>
            <c:numRef>
              <c:f>Sabadell!$S$7:$S$14</c:f>
              <c:numCache>
                <c:formatCode>#,##0</c:formatCode>
                <c:ptCount val="8"/>
                <c:pt idx="1">
                  <c:v>308.1189999999998</c:v>
                </c:pt>
                <c:pt idx="2">
                  <c:v>326.59100000000001</c:v>
                </c:pt>
                <c:pt idx="3">
                  <c:v>326.59100000000001</c:v>
                </c:pt>
                <c:pt idx="4">
                  <c:v>518.59100000000001</c:v>
                </c:pt>
                <c:pt idx="5">
                  <c:v>536.52299999999991</c:v>
                </c:pt>
                <c:pt idx="6">
                  <c:v>483.05000000000052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2A-4D85-9E61-53D0862EA50F}"/>
            </c:ext>
          </c:extLst>
        </c:ser>
        <c:ser>
          <c:idx val="1"/>
          <c:order val="1"/>
          <c:tx>
            <c:strRef>
              <c:f>Sabadell!$T$6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182A-4D85-9E61-53D0862EA50F}"/>
              </c:ext>
            </c:extLst>
          </c:dPt>
          <c:dPt>
            <c:idx val="1"/>
            <c:invertIfNegative val="0"/>
            <c:bubble3D val="0"/>
            <c:spPr>
              <a:solidFill>
                <a:srgbClr val="2A8E5B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182A-4D85-9E61-53D0862EA50F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182A-4D85-9E61-53D0862EA50F}"/>
              </c:ext>
            </c:extLst>
          </c:dPt>
          <c:dPt>
            <c:idx val="3"/>
            <c:invertIfNegative val="0"/>
            <c:bubble3D val="0"/>
            <c:spPr>
              <a:solidFill>
                <a:srgbClr val="2A8E5B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182A-4D85-9E61-53D0862EA50F}"/>
              </c:ext>
            </c:extLst>
          </c:dPt>
          <c:dPt>
            <c:idx val="4"/>
            <c:invertIfNegative val="0"/>
            <c:bubble3D val="0"/>
            <c:spPr>
              <a:solidFill>
                <a:srgbClr val="2A8E5B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0CCC-4209-9964-4D095F6E66B8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182A-4D85-9E61-53D0862EA50F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182A-4D85-9E61-53D0862EA50F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182A-4D85-9E61-53D0862EA50F}"/>
              </c:ext>
            </c:extLst>
          </c:dPt>
          <c:dLbls>
            <c:dLbl>
              <c:idx val="0"/>
              <c:layout>
                <c:manualLayout>
                  <c:x val="0"/>
                  <c:y val="-8.8104761904761922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82A-4D85-9E61-53D0862EA50F}"/>
                </c:ext>
              </c:extLst>
            </c:dLbl>
            <c:dLbl>
              <c:idx val="1"/>
              <c:layout>
                <c:manualLayout>
                  <c:x val="-2.9667513207679619E-17"/>
                  <c:y val="-8.6503472222222239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82A-4D85-9E61-53D0862EA50F}"/>
                </c:ext>
              </c:extLst>
            </c:dLbl>
            <c:dLbl>
              <c:idx val="2"/>
              <c:layout>
                <c:manualLayout>
                  <c:x val="0"/>
                  <c:y val="-8.0560611069545734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82A-4D85-9E61-53D0862EA50F}"/>
                </c:ext>
              </c:extLst>
            </c:dLbl>
            <c:dLbl>
              <c:idx val="3"/>
              <c:layout>
                <c:manualLayout>
                  <c:x val="-2.2029007175601023E-3"/>
                  <c:y val="-0.158332862637078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82A-4D85-9E61-53D0862EA50F}"/>
                </c:ext>
              </c:extLst>
            </c:dLbl>
            <c:dLbl>
              <c:idx val="4"/>
              <c:layout>
                <c:manualLayout>
                  <c:x val="0"/>
                  <c:y val="-5.2901710368346878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0CCC-4209-9964-4D095F6E66B8}"/>
                </c:ext>
              </c:extLst>
            </c:dLbl>
            <c:dLbl>
              <c:idx val="5"/>
              <c:layout>
                <c:manualLayout>
                  <c:x val="3.2365437125082782E-3"/>
                  <c:y val="6.0126570504830994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182A-4D85-9E61-53D0862EA50F}"/>
                </c:ext>
              </c:extLst>
            </c:dLbl>
            <c:dLbl>
              <c:idx val="6"/>
              <c:layout>
                <c:manualLayout>
                  <c:x val="4.2680302895254634E-3"/>
                  <c:y val="-7.7200499355174312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182A-4D85-9E61-53D0862EA50F}"/>
                </c:ext>
              </c:extLst>
            </c:dLbl>
            <c:dLbl>
              <c:idx val="7"/>
              <c:layout>
                <c:manualLayout>
                  <c:x val="0"/>
                  <c:y val="-3.1178104575163398E-2"/>
                </c:manualLayout>
              </c:layout>
              <c:tx>
                <c:rich>
                  <a:bodyPr/>
                  <a:lstStyle/>
                  <a:p>
                    <a:fld id="{AA41E1C7-D215-4F1E-A876-6DDB6DF94C19}" type="VALUE">
                      <a:rPr lang="en-US">
                        <a:solidFill>
                          <a:schemeClr val="bg1"/>
                        </a:solidFill>
                      </a:rPr>
                      <a:pPr/>
                      <a:t>[VALOR]</a:t>
                    </a:fld>
                    <a:endParaRPr lang="es-ES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0-182A-4D85-9E61-53D0862EA50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noFill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Sabadell!$R$7:$R$14</c:f>
              <c:strCache>
                <c:ptCount val="8"/>
                <c:pt idx="0">
                  <c:v>BN 1Q2024</c:v>
                </c:pt>
                <c:pt idx="1">
                  <c:v>IIN</c:v>
                </c:pt>
                <c:pt idx="2">
                  <c:v>Gastos generales</c:v>
                </c:pt>
                <c:pt idx="3">
                  <c:v>Gravam. 2024</c:v>
                </c:pt>
                <c:pt idx="4">
                  <c:v>Provis.</c:v>
                </c:pt>
                <c:pt idx="5">
                  <c:v>I.S.</c:v>
                </c:pt>
                <c:pt idx="6">
                  <c:v>Otros</c:v>
                </c:pt>
                <c:pt idx="7">
                  <c:v>BN 2Q2024</c:v>
                </c:pt>
              </c:strCache>
            </c:strRef>
          </c:cat>
          <c:val>
            <c:numRef>
              <c:f>Sabadell!$T$7:$T$14</c:f>
              <c:numCache>
                <c:formatCode>#,##0</c:formatCode>
                <c:ptCount val="8"/>
                <c:pt idx="0">
                  <c:v>308.1189999999998</c:v>
                </c:pt>
                <c:pt idx="1">
                  <c:v>31</c:v>
                </c:pt>
                <c:pt idx="2">
                  <c:v>12.527999999999793</c:v>
                </c:pt>
                <c:pt idx="3">
                  <c:v>192</c:v>
                </c:pt>
                <c:pt idx="4">
                  <c:v>27.458999999999975</c:v>
                </c:pt>
                <c:pt idx="5">
                  <c:v>9.5269999999999868</c:v>
                </c:pt>
                <c:pt idx="6">
                  <c:v>53.472999999999359</c:v>
                </c:pt>
                <c:pt idx="7">
                  <c:v>483.05000000000064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182A-4D85-9E61-53D0862EA50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1272654400"/>
        <c:axId val="509073280"/>
      </c:barChart>
      <c:catAx>
        <c:axId val="1272654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09073280"/>
        <c:crosses val="autoZero"/>
        <c:auto val="1"/>
        <c:lblAlgn val="ctr"/>
        <c:lblOffset val="100"/>
        <c:noMultiLvlLbl val="0"/>
      </c:catAx>
      <c:valAx>
        <c:axId val="50907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prstDash val="dash"/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72654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>
          <a:solidFill>
            <a:schemeClr val="tx1">
              <a:lumMod val="75000"/>
              <a:lumOff val="25000"/>
            </a:schemeClr>
          </a:solidFill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761458333333333E-2"/>
          <c:y val="5.0925925925925923E-2"/>
          <c:w val="0.92193645833333338"/>
          <c:h val="0.78155532574974151"/>
        </c:manualLayout>
      </c:layout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'ST ESP'!$U$4:$U$11</c:f>
              <c:strCache>
                <c:ptCount val="8"/>
                <c:pt idx="0">
                  <c:v>BN 2Q2023</c:v>
                </c:pt>
                <c:pt idx="1">
                  <c:v>Ingresos netos
intereses</c:v>
                </c:pt>
                <c:pt idx="2">
                  <c:v>Rdo. opera.
financieras</c:v>
                </c:pt>
                <c:pt idx="3">
                  <c:v>Margen
comisiones</c:v>
                </c:pt>
                <c:pt idx="4">
                  <c:v>Gastos
generales</c:v>
                </c:pt>
                <c:pt idx="5">
                  <c:v>Dotaciones y
provisiones</c:v>
                </c:pt>
                <c:pt idx="6">
                  <c:v>Otras
variaciones</c:v>
                </c:pt>
                <c:pt idx="7">
                  <c:v>BN 3Q2023</c:v>
                </c:pt>
              </c:strCache>
            </c:strRef>
          </c:cat>
          <c:val>
            <c:numRef>
              <c:f>'ST ESP'!$V$4:$V$11</c:f>
              <c:numCache>
                <c:formatCode>#,##0</c:formatCode>
                <c:ptCount val="8"/>
                <c:pt idx="1">
                  <c:v>666</c:v>
                </c:pt>
                <c:pt idx="2">
                  <c:v>706</c:v>
                </c:pt>
                <c:pt idx="3">
                  <c:v>833</c:v>
                </c:pt>
                <c:pt idx="4">
                  <c:v>770</c:v>
                </c:pt>
                <c:pt idx="5">
                  <c:v>770</c:v>
                </c:pt>
                <c:pt idx="6">
                  <c:v>722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03-4849-8FA3-2AC77101BF6F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B703-4849-8FA3-2AC77101BF6F}"/>
              </c:ext>
            </c:extLst>
          </c:dPt>
          <c:dPt>
            <c:idx val="1"/>
            <c:invertIfNegative val="0"/>
            <c:bubble3D val="0"/>
            <c:spPr>
              <a:solidFill>
                <a:srgbClr val="2A8E5B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B703-4849-8FA3-2AC77101BF6F}"/>
              </c:ext>
            </c:extLst>
          </c:dPt>
          <c:dPt>
            <c:idx val="2"/>
            <c:invertIfNegative val="0"/>
            <c:bubble3D val="0"/>
            <c:spPr>
              <a:solidFill>
                <a:srgbClr val="2A8E5B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B703-4849-8FA3-2AC77101BF6F}"/>
              </c:ext>
            </c:extLst>
          </c:dPt>
          <c:dPt>
            <c:idx val="3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B703-4849-8FA3-2AC77101BF6F}"/>
              </c:ext>
            </c:extLst>
          </c:dPt>
          <c:dPt>
            <c:idx val="4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B703-4849-8FA3-2AC77101BF6F}"/>
              </c:ext>
            </c:extLst>
          </c:dPt>
          <c:dPt>
            <c:idx val="5"/>
            <c:invertIfNegative val="0"/>
            <c:bubble3D val="0"/>
            <c:spPr>
              <a:solidFill>
                <a:srgbClr val="2A8E5B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B703-4849-8FA3-2AC77101BF6F}"/>
              </c:ext>
            </c:extLst>
          </c:dPt>
          <c:dPt>
            <c:idx val="6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B703-4849-8FA3-2AC77101BF6F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B703-4849-8FA3-2AC77101BF6F}"/>
              </c:ext>
            </c:extLst>
          </c:dPt>
          <c:dLbls>
            <c:dLbl>
              <c:idx val="1"/>
              <c:layout>
                <c:manualLayout>
                  <c:x val="-4.0421986745463479E-17"/>
                  <c:y val="-6.5583998222951426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703-4849-8FA3-2AC77101BF6F}"/>
                </c:ext>
              </c:extLst>
            </c:dLbl>
            <c:dLbl>
              <c:idx val="2"/>
              <c:layout>
                <c:manualLayout>
                  <c:x val="-2.204861111111111E-3"/>
                  <c:y val="0.132856834119011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703-4849-8FA3-2AC77101BF6F}"/>
                </c:ext>
              </c:extLst>
            </c:dLbl>
            <c:dLbl>
              <c:idx val="3"/>
              <c:layout>
                <c:manualLayout>
                  <c:x val="0"/>
                  <c:y val="5.2532795407259678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B703-4849-8FA3-2AC77101BF6F}"/>
                </c:ext>
              </c:extLst>
            </c:dLbl>
            <c:dLbl>
              <c:idx val="4"/>
              <c:layout>
                <c:manualLayout>
                  <c:x val="-2.2048611111111921E-3"/>
                  <c:y val="6.5691455130927015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B703-4849-8FA3-2AC77101BF6F}"/>
                </c:ext>
              </c:extLst>
            </c:dLbl>
            <c:dLbl>
              <c:idx val="5"/>
              <c:layout>
                <c:manualLayout>
                  <c:x val="-2.2048611111111921E-3"/>
                  <c:y val="-5.146143399639859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B703-4849-8FA3-2AC77101BF6F}"/>
                </c:ext>
              </c:extLst>
            </c:dLbl>
            <c:dLbl>
              <c:idx val="6"/>
              <c:layout>
                <c:manualLayout>
                  <c:x val="1.1024305555555555E-3"/>
                  <c:y val="-8.3638763555909462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4.5596527777777777E-2"/>
                      <c:h val="9.6675130902962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E-B703-4849-8FA3-2AC77101BF6F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0-B703-4849-8FA3-2AC77101BF6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noFill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 ESP'!$U$4:$U$11</c:f>
              <c:strCache>
                <c:ptCount val="8"/>
                <c:pt idx="0">
                  <c:v>BN 2Q2023</c:v>
                </c:pt>
                <c:pt idx="1">
                  <c:v>Ingresos netos
intereses</c:v>
                </c:pt>
                <c:pt idx="2">
                  <c:v>Rdo. opera.
financieras</c:v>
                </c:pt>
                <c:pt idx="3">
                  <c:v>Margen
comisiones</c:v>
                </c:pt>
                <c:pt idx="4">
                  <c:v>Gastos
generales</c:v>
                </c:pt>
                <c:pt idx="5">
                  <c:v>Dotaciones y
provisiones</c:v>
                </c:pt>
                <c:pt idx="6">
                  <c:v>Otras
variaciones</c:v>
                </c:pt>
                <c:pt idx="7">
                  <c:v>BN 3Q2023</c:v>
                </c:pt>
              </c:strCache>
            </c:strRef>
          </c:cat>
          <c:val>
            <c:numRef>
              <c:f>'ST ESP'!$W$4:$W$11</c:f>
              <c:numCache>
                <c:formatCode>#,##0</c:formatCode>
                <c:ptCount val="8"/>
                <c:pt idx="0">
                  <c:v>666</c:v>
                </c:pt>
                <c:pt idx="1">
                  <c:v>40</c:v>
                </c:pt>
                <c:pt idx="2">
                  <c:v>153</c:v>
                </c:pt>
                <c:pt idx="3">
                  <c:v>26</c:v>
                </c:pt>
                <c:pt idx="4">
                  <c:v>63</c:v>
                </c:pt>
                <c:pt idx="5">
                  <c:v>23</c:v>
                </c:pt>
                <c:pt idx="6">
                  <c:v>71</c:v>
                </c:pt>
                <c:pt idx="7">
                  <c:v>722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703-4849-8FA3-2AC77101BF6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1272654400"/>
        <c:axId val="509073280"/>
      </c:barChart>
      <c:catAx>
        <c:axId val="1272654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09073280"/>
        <c:crosses val="autoZero"/>
        <c:auto val="1"/>
        <c:lblAlgn val="ctr"/>
        <c:lblOffset val="100"/>
        <c:noMultiLvlLbl val="0"/>
      </c:catAx>
      <c:valAx>
        <c:axId val="50907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prstDash val="dash"/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72654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>
          <a:solidFill>
            <a:schemeClr val="tx1">
              <a:lumMod val="75000"/>
              <a:lumOff val="25000"/>
            </a:schemeClr>
          </a:solidFill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761458333333333E-2"/>
          <c:y val="5.0925925925925923E-2"/>
          <c:w val="0.92193645833333338"/>
          <c:h val="0.78155532574974151"/>
        </c:manualLayout>
      </c:layout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CaixaBank!$R$2:$R$9</c15:sqref>
                  </c15:fullRef>
                </c:ext>
              </c:extLst>
              <c:f>(CaixaBank!$R$2:$R$4,CaixaBank!$R$6:$R$9)</c:f>
              <c:strCache>
                <c:ptCount val="7"/>
                <c:pt idx="0">
                  <c:v>BN 1Q2024</c:v>
                </c:pt>
                <c:pt idx="1">
                  <c:v>Ingres. dividendos</c:v>
                </c:pt>
                <c:pt idx="2">
                  <c:v>Comis. netas</c:v>
                </c:pt>
                <c:pt idx="3">
                  <c:v>Gravamen
1Q2024</c:v>
                </c:pt>
                <c:pt idx="4">
                  <c:v>I.Socie.</c:v>
                </c:pt>
                <c:pt idx="5">
                  <c:v>Otros</c:v>
                </c:pt>
                <c:pt idx="6">
                  <c:v>BN 2Q2024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CaixaBank!$S$2:$S$9</c15:sqref>
                  </c15:fullRef>
                </c:ext>
              </c:extLst>
              <c:f>(CaixaBank!$S$2:$S$4,CaixaBank!$S$6:$S$9)</c:f>
              <c:numCache>
                <c:formatCode>#,##0</c:formatCode>
                <c:ptCount val="7"/>
                <c:pt idx="1">
                  <c:v>1005.1707759764499</c:v>
                </c:pt>
                <c:pt idx="2">
                  <c:v>1093.2822843864499</c:v>
                </c:pt>
                <c:pt idx="3">
                  <c:v>1144.5362524587158</c:v>
                </c:pt>
                <c:pt idx="4">
                  <c:v>1602.4462644467458</c:v>
                </c:pt>
                <c:pt idx="5">
                  <c:v>1602.4462644467458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B7-4782-8E90-030CB4EC8286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43B7-4782-8E90-030CB4EC8286}"/>
              </c:ext>
            </c:extLst>
          </c:dPt>
          <c:dPt>
            <c:idx val="1"/>
            <c:invertIfNegative val="0"/>
            <c:bubble3D val="0"/>
            <c:spPr>
              <a:solidFill>
                <a:srgbClr val="2A8E5B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43B7-4782-8E90-030CB4EC8286}"/>
              </c:ext>
            </c:extLst>
          </c:dPt>
          <c:dPt>
            <c:idx val="2"/>
            <c:invertIfNegative val="0"/>
            <c:bubble3D val="0"/>
            <c:spPr>
              <a:solidFill>
                <a:srgbClr val="2A8E5B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A3F2-4E11-B09B-4435A674BBB9}"/>
              </c:ext>
            </c:extLst>
          </c:dPt>
          <c:dPt>
            <c:idx val="3"/>
            <c:invertIfNegative val="0"/>
            <c:bubble3D val="0"/>
            <c:spPr>
              <a:solidFill>
                <a:srgbClr val="2A8E5B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43B7-4782-8E90-030CB4EC8286}"/>
              </c:ext>
            </c:extLst>
          </c:dPt>
          <c:dPt>
            <c:idx val="4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43B7-4782-8E90-030CB4EC8286}"/>
              </c:ext>
            </c:extLst>
          </c:dPt>
          <c:dPt>
            <c:idx val="5"/>
            <c:invertIfNegative val="0"/>
            <c:bubble3D val="0"/>
            <c:spPr>
              <a:solidFill>
                <a:srgbClr val="2A8E5B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43B7-4782-8E90-030CB4EC8286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43B7-4782-8E90-030CB4EC8286}"/>
              </c:ext>
            </c:extLst>
          </c:dPt>
          <c:dLbls>
            <c:dLbl>
              <c:idx val="1"/>
              <c:layout>
                <c:manualLayout>
                  <c:x val="0"/>
                  <c:y val="-8.8104761904761922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3B7-4782-8E90-030CB4EC8286}"/>
                </c:ext>
              </c:extLst>
            </c:dLbl>
            <c:dLbl>
              <c:idx val="2"/>
              <c:layout>
                <c:manualLayout>
                  <c:x val="0"/>
                  <c:y val="7.7265471167369856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A3F2-4E11-B09B-4435A674BBB9}"/>
                </c:ext>
              </c:extLst>
            </c:dLbl>
            <c:dLbl>
              <c:idx val="3"/>
              <c:layout>
                <c:manualLayout>
                  <c:x val="-3.1681818181817593E-3"/>
                  <c:y val="-0.1468796699251354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43B7-4782-8E90-030CB4EC8286}"/>
                </c:ext>
              </c:extLst>
            </c:dLbl>
            <c:dLbl>
              <c:idx val="4"/>
              <c:layout>
                <c:manualLayout>
                  <c:x val="-3.1876262626262626E-3"/>
                  <c:y val="4.016080944154074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43B7-4782-8E90-030CB4EC8286}"/>
                </c:ext>
              </c:extLst>
            </c:dLbl>
            <c:dLbl>
              <c:idx val="5"/>
              <c:layout>
                <c:manualLayout>
                  <c:x val="0"/>
                  <c:y val="-5.2855716170606713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43B7-4782-8E90-030CB4EC8286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0-43B7-4782-8E90-030CB4EC828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noFill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CaixaBank!$R$2:$R$9</c15:sqref>
                  </c15:fullRef>
                </c:ext>
              </c:extLst>
              <c:f>(CaixaBank!$R$2:$R$4,CaixaBank!$R$6:$R$9)</c:f>
              <c:strCache>
                <c:ptCount val="7"/>
                <c:pt idx="0">
                  <c:v>BN 1Q2024</c:v>
                </c:pt>
                <c:pt idx="1">
                  <c:v>Ingres. dividendos</c:v>
                </c:pt>
                <c:pt idx="2">
                  <c:v>Comis. netas</c:v>
                </c:pt>
                <c:pt idx="3">
                  <c:v>Gravamen
1Q2024</c:v>
                </c:pt>
                <c:pt idx="4">
                  <c:v>I.Socie.</c:v>
                </c:pt>
                <c:pt idx="5">
                  <c:v>Otros</c:v>
                </c:pt>
                <c:pt idx="6">
                  <c:v>BN 2Q2024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CaixaBank!$T$2:$T$9</c15:sqref>
                  </c15:fullRef>
                </c:ext>
              </c:extLst>
              <c:f>(CaixaBank!$T$2:$T$4,CaixaBank!$T$6:$T$9)</c:f>
              <c:numCache>
                <c:formatCode>#,##0</c:formatCode>
                <c:ptCount val="7"/>
                <c:pt idx="0">
                  <c:v>1005.1707759764499</c:v>
                </c:pt>
                <c:pt idx="1">
                  <c:v>88.111508409999971</c:v>
                </c:pt>
                <c:pt idx="2">
                  <c:v>51.253968072265934</c:v>
                </c:pt>
                <c:pt idx="3">
                  <c:v>493</c:v>
                </c:pt>
                <c:pt idx="4">
                  <c:v>35.089988011970036</c:v>
                </c:pt>
                <c:pt idx="5">
                  <c:v>67.776157175154822</c:v>
                </c:pt>
                <c:pt idx="6">
                  <c:v>1670.2224216219006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CaixaBank!$T$5</c15:sqref>
                  <c15:spPr xmlns:c15="http://schemas.microsoft.com/office/drawing/2012/chart">
                    <a:solidFill>
                      <a:srgbClr val="2A8E5B"/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  <c15:dLbl>
                    <c:idx val="2"/>
                    <c:layout>
                      <c:manualLayout>
                        <c:x val="3.187614186238434E-3"/>
                        <c:y val="-0.12201265822784813"/>
                      </c:manualLayout>
                    </c:layout>
                    <c:dLblPos val="ctr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F-ECB3-4853-BB5F-8AC71FC1B25C}"/>
                      </c:ext>
                    </c:extLst>
                  </c15:dLbl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11-43B7-4782-8E90-030CB4EC828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1272654400"/>
        <c:axId val="509073280"/>
      </c:barChart>
      <c:catAx>
        <c:axId val="1272654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09073280"/>
        <c:crosses val="autoZero"/>
        <c:auto val="1"/>
        <c:lblAlgn val="ctr"/>
        <c:lblOffset val="100"/>
        <c:noMultiLvlLbl val="0"/>
      </c:catAx>
      <c:valAx>
        <c:axId val="50907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prstDash val="dash"/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72654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>
          <a:solidFill>
            <a:schemeClr val="tx1"/>
          </a:solidFill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761458333333333E-2"/>
          <c:y val="5.0925925925925923E-2"/>
          <c:w val="0.92193645833333338"/>
          <c:h val="0.78155532574974151"/>
        </c:manualLayout>
      </c:layout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Unicaja!$U$4:$U$11</c:f>
              <c:strCache>
                <c:ptCount val="8"/>
                <c:pt idx="0">
                  <c:v>BN 3Q2023</c:v>
                </c:pt>
                <c:pt idx="1">
                  <c:v>Ingresos
intereses</c:v>
                </c:pt>
                <c:pt idx="2">
                  <c:v>Gastos
intereses</c:v>
                </c:pt>
                <c:pt idx="3">
                  <c:v>Resultados
participadas</c:v>
                </c:pt>
                <c:pt idx="4">
                  <c:v>Otros rdos.
explotación</c:v>
                </c:pt>
                <c:pt idx="5">
                  <c:v>Otros deterioros</c:v>
                </c:pt>
                <c:pt idx="6">
                  <c:v>Otras
variaciones</c:v>
                </c:pt>
                <c:pt idx="7">
                  <c:v>BN 4Q2023</c:v>
                </c:pt>
              </c:strCache>
            </c:strRef>
          </c:cat>
          <c:val>
            <c:numRef>
              <c:f>Unicaja!$V$4:$V$11</c:f>
              <c:numCache>
                <c:formatCode>#,##0</c:formatCode>
                <c:ptCount val="8"/>
                <c:pt idx="1">
                  <c:v>137.22087751490011</c:v>
                </c:pt>
                <c:pt idx="2">
                  <c:v>159.84652370489988</c:v>
                </c:pt>
                <c:pt idx="3">
                  <c:v>159.84652370489988</c:v>
                </c:pt>
                <c:pt idx="4">
                  <c:v>70.264534064899863</c:v>
                </c:pt>
                <c:pt idx="5">
                  <c:v>-162.70706875110014</c:v>
                </c:pt>
                <c:pt idx="6">
                  <c:v>-162.70706875110014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E0-408B-9ED7-8127796D84BB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63E0-408B-9ED7-8127796D84BB}"/>
              </c:ext>
            </c:extLst>
          </c:dPt>
          <c:dPt>
            <c:idx val="1"/>
            <c:invertIfNegative val="0"/>
            <c:bubble3D val="0"/>
            <c:spPr>
              <a:solidFill>
                <a:srgbClr val="2A8E5B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63E0-408B-9ED7-8127796D84BB}"/>
              </c:ext>
            </c:extLst>
          </c:dPt>
          <c:dPt>
            <c:idx val="2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63E0-408B-9ED7-8127796D84BB}"/>
              </c:ext>
            </c:extLst>
          </c:dPt>
          <c:dPt>
            <c:idx val="3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63E0-408B-9ED7-8127796D84BB}"/>
              </c:ext>
            </c:extLst>
          </c:dPt>
          <c:dPt>
            <c:idx val="4"/>
            <c:invertIfNegative val="0"/>
            <c:bubble3D val="0"/>
            <c:spPr>
              <a:solidFill>
                <a:srgbClr val="2A8E5B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63E0-408B-9ED7-8127796D84BB}"/>
              </c:ext>
            </c:extLst>
          </c:dPt>
          <c:dPt>
            <c:idx val="5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63E0-408B-9ED7-8127796D84BB}"/>
              </c:ext>
            </c:extLst>
          </c:dPt>
          <c:dPt>
            <c:idx val="6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63E0-408B-9ED7-8127796D84BB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63E0-408B-9ED7-8127796D84BB}"/>
              </c:ext>
            </c:extLst>
          </c:dPt>
          <c:dLbls>
            <c:dLbl>
              <c:idx val="1"/>
              <c:layout>
                <c:manualLayout>
                  <c:x val="0"/>
                  <c:y val="-8.8104761904761922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3E0-408B-9ED7-8127796D84BB}"/>
                </c:ext>
              </c:extLst>
            </c:dLbl>
            <c:dLbl>
              <c:idx val="2"/>
              <c:layout>
                <c:manualLayout>
                  <c:x val="-2.2039144992237305E-3"/>
                  <c:y val="-5.8237698412698422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63E0-408B-9ED7-8127796D84BB}"/>
                </c:ext>
              </c:extLst>
            </c:dLbl>
            <c:dLbl>
              <c:idx val="3"/>
              <c:layout>
                <c:manualLayout>
                  <c:x val="-2.2039144992237708E-3"/>
                  <c:y val="9.1695238095238094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63E0-408B-9ED7-8127796D84BB}"/>
                </c:ext>
              </c:extLst>
            </c:dLbl>
            <c:dLbl>
              <c:idx val="4"/>
              <c:layout>
                <c:manualLayout>
                  <c:x val="-2.2039144992236901E-3"/>
                  <c:y val="-0.1007678571428571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63E0-408B-9ED7-8127796D84BB}"/>
                </c:ext>
              </c:extLst>
            </c:dLbl>
            <c:dLbl>
              <c:idx val="5"/>
              <c:layout>
                <c:manualLayout>
                  <c:x val="-4.4078289984475416E-3"/>
                  <c:y val="6.397896825396826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63E0-408B-9ED7-8127796D84BB}"/>
                </c:ext>
              </c:extLst>
            </c:dLbl>
            <c:dLbl>
              <c:idx val="6"/>
              <c:layout>
                <c:manualLayout>
                  <c:x val="0"/>
                  <c:y val="4.4951984126984125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63E0-408B-9ED7-8127796D84BB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0-63E0-408B-9ED7-8127796D84B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noFill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Unicaja!$U$4:$U$11</c:f>
              <c:strCache>
                <c:ptCount val="8"/>
                <c:pt idx="0">
                  <c:v>BN 3Q2023</c:v>
                </c:pt>
                <c:pt idx="1">
                  <c:v>Ingresos
intereses</c:v>
                </c:pt>
                <c:pt idx="2">
                  <c:v>Gastos
intereses</c:v>
                </c:pt>
                <c:pt idx="3">
                  <c:v>Resultados
participadas</c:v>
                </c:pt>
                <c:pt idx="4">
                  <c:v>Otros rdos.
explotación</c:v>
                </c:pt>
                <c:pt idx="5">
                  <c:v>Otros deterioros</c:v>
                </c:pt>
                <c:pt idx="6">
                  <c:v>Otras
variaciones</c:v>
                </c:pt>
                <c:pt idx="7">
                  <c:v>BN 4Q2023</c:v>
                </c:pt>
              </c:strCache>
            </c:strRef>
          </c:cat>
          <c:val>
            <c:numRef>
              <c:f>Unicaja!$W$4:$W$11</c:f>
              <c:numCache>
                <c:formatCode>#,##0</c:formatCode>
                <c:ptCount val="8"/>
                <c:pt idx="0">
                  <c:v>137.22087751490011</c:v>
                </c:pt>
                <c:pt idx="1">
                  <c:v>51.257510999999795</c:v>
                </c:pt>
                <c:pt idx="2">
                  <c:v>28.631864810000025</c:v>
                </c:pt>
                <c:pt idx="3">
                  <c:v>0</c:v>
                </c:pt>
                <c:pt idx="4">
                  <c:v>89.581989640000018</c:v>
                </c:pt>
                <c:pt idx="5">
                  <c:v>232.971602816</c:v>
                </c:pt>
                <c:pt idx="6">
                  <c:v>143.70706875110017</c:v>
                </c:pt>
                <c:pt idx="7">
                  <c:v>-19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63E0-408B-9ED7-8127796D84B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1272654400"/>
        <c:axId val="509073280"/>
      </c:barChart>
      <c:catAx>
        <c:axId val="1272654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09073280"/>
        <c:crosses val="autoZero"/>
        <c:auto val="1"/>
        <c:lblAlgn val="ctr"/>
        <c:lblOffset val="100"/>
        <c:noMultiLvlLbl val="0"/>
      </c:catAx>
      <c:valAx>
        <c:axId val="50907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prstDash val="dash"/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72654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>
          <a:solidFill>
            <a:schemeClr val="tx1">
              <a:lumMod val="75000"/>
              <a:lumOff val="25000"/>
            </a:schemeClr>
          </a:solidFill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4472837838186942E-2"/>
          <c:y val="4.6177777777777776E-2"/>
          <c:w val="0.92193645833333338"/>
          <c:h val="0.78155532574974151"/>
        </c:manualLayout>
      </c:layout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EE54-4484-84D3-B3E578329184}"/>
              </c:ext>
            </c:extLst>
          </c:dPt>
          <c:dPt>
            <c:idx val="3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4380-42FB-8A5C-63B447DEEF90}"/>
              </c:ext>
            </c:extLst>
          </c:dPt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'Unicaja '!$T$3:$T$11</c15:sqref>
                  </c15:fullRef>
                </c:ext>
              </c:extLst>
              <c:f>('Unicaja '!$T$3:$T$4,'Unicaja '!$T$7:$T$11)</c:f>
              <c:strCache>
                <c:ptCount val="7"/>
                <c:pt idx="0">
                  <c:v>BN 1Q2024</c:v>
                </c:pt>
                <c:pt idx="1">
                  <c:v>Margen 
intereses</c:v>
                </c:pt>
                <c:pt idx="2">
                  <c:v>Gravamen
1Q2024</c:v>
                </c:pt>
                <c:pt idx="3">
                  <c:v>Provis. y deteri.</c:v>
                </c:pt>
                <c:pt idx="4">
                  <c:v>IS</c:v>
                </c:pt>
                <c:pt idx="5">
                  <c:v>Otros</c:v>
                </c:pt>
                <c:pt idx="6">
                  <c:v>BN 2Q2024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'Unicaja '!$U$3:$U$11</c15:sqref>
                  </c15:fullRef>
                </c:ext>
              </c:extLst>
              <c:f>('Unicaja '!$U$3:$U$4,'Unicaja '!$U$7:$U$11)</c:f>
              <c:numCache>
                <c:formatCode>#,##0</c:formatCode>
                <c:ptCount val="7"/>
                <c:pt idx="1">
                  <c:v>103.96763418142793</c:v>
                </c:pt>
                <c:pt idx="2">
                  <c:v>103.96763418142793</c:v>
                </c:pt>
                <c:pt idx="3">
                  <c:v>160.48783652142791</c:v>
                </c:pt>
                <c:pt idx="4">
                  <c:v>160.48783652142791</c:v>
                </c:pt>
                <c:pt idx="5">
                  <c:v>169.8960982393051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'Unicaja '!$U$5</c15:sqref>
                  <c15:spPr xmlns:c15="http://schemas.microsoft.com/office/drawing/2012/chart">
                    <a:solidFill>
                      <a:srgbClr val="C00000"/>
                    </a:solidFill>
                    <a:ln>
                      <a:noFill/>
                    </a:ln>
                    <a:effectLst/>
                  </c15:spPr>
                </c15:categoryFilterException>
                <c15:categoryFilterException>
                  <c15:sqref>'Unicaja '!$U$6</c15:sqref>
                  <c15:spPr xmlns:c15="http://schemas.microsoft.com/office/drawing/2012/chart">
                    <a:solidFill>
                      <a:srgbClr val="2A8E5B"/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0-4380-42FB-8A5C-63B447DEEF90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4380-42FB-8A5C-63B447DEEF90}"/>
              </c:ext>
            </c:extLst>
          </c:dPt>
          <c:dPt>
            <c:idx val="1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EE54-4484-84D3-B3E578329184}"/>
              </c:ext>
            </c:extLst>
          </c:dPt>
          <c:dPt>
            <c:idx val="2"/>
            <c:invertIfNegative val="0"/>
            <c:bubble3D val="0"/>
            <c:spPr>
              <a:solidFill>
                <a:srgbClr val="2A8E5B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4380-42FB-8A5C-63B447DEEF90}"/>
              </c:ext>
            </c:extLst>
          </c:dPt>
          <c:dPt>
            <c:idx val="3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4380-42FB-8A5C-63B447DEEF90}"/>
              </c:ext>
            </c:extLst>
          </c:dPt>
          <c:dPt>
            <c:idx val="4"/>
            <c:invertIfNegative val="0"/>
            <c:bubble3D val="0"/>
            <c:spPr>
              <a:solidFill>
                <a:srgbClr val="2A8E5B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4380-42FB-8A5C-63B447DEEF90}"/>
              </c:ext>
            </c:extLst>
          </c:dPt>
          <c:dPt>
            <c:idx val="5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4380-42FB-8A5C-63B447DEEF90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15E7-42F0-8118-88AF99DDAEBD}"/>
              </c:ext>
            </c:extLst>
          </c:dPt>
          <c:dLbls>
            <c:dLbl>
              <c:idx val="0"/>
              <c:layout>
                <c:manualLayout>
                  <c:x val="-2.506135819569372E-17"/>
                  <c:y val="-4.930436507936508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380-42FB-8A5C-63B447DEEF90}"/>
                </c:ext>
              </c:extLst>
            </c:dLbl>
            <c:dLbl>
              <c:idx val="1"/>
              <c:layout>
                <c:manualLayout>
                  <c:x val="5.4679688507989843E-3"/>
                  <c:y val="5.680732564262673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7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5-EE54-4484-84D3-B3E578329184}"/>
                </c:ext>
              </c:extLst>
            </c:dLbl>
            <c:dLbl>
              <c:idx val="2"/>
              <c:layout>
                <c:manualLayout>
                  <c:x val="-4.9953984834227808E-3"/>
                  <c:y val="-0.1713798382246726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4380-42FB-8A5C-63B447DEEF90}"/>
                </c:ext>
              </c:extLst>
            </c:dLbl>
            <c:dLbl>
              <c:idx val="3"/>
              <c:layout>
                <c:manualLayout>
                  <c:x val="-4.4626028692274708E-3"/>
                  <c:y val="7.5873549359891074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4380-42FB-8A5C-63B447DEEF90}"/>
                </c:ext>
              </c:extLst>
            </c:dLbl>
            <c:dLbl>
              <c:idx val="4"/>
              <c:layout>
                <c:manualLayout>
                  <c:x val="2.1138182432821999E-3"/>
                  <c:y val="-4.5796057193995189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4380-42FB-8A5C-63B447DEEF90}"/>
                </c:ext>
              </c:extLst>
            </c:dLbl>
            <c:dLbl>
              <c:idx val="5"/>
              <c:layout>
                <c:manualLayout>
                  <c:x val="-4.2465393012596532E-3"/>
                  <c:y val="4.6839165628354135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4380-42FB-8A5C-63B447DEEF90}"/>
                </c:ext>
              </c:extLst>
            </c:dLbl>
            <c:dLbl>
              <c:idx val="6"/>
              <c:layout>
                <c:manualLayout>
                  <c:x val="1.3648060680186347E-3"/>
                  <c:y val="-0.1556907199403158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7.0197779551898931E-2"/>
                      <c:h val="9.3528343073458503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11-15E7-42F0-8118-88AF99DDAEB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noFill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'Unicaja '!$T$3:$T$11</c15:sqref>
                  </c15:fullRef>
                </c:ext>
              </c:extLst>
              <c:f>('Unicaja '!$T$3:$T$4,'Unicaja '!$T$7:$T$11)</c:f>
              <c:strCache>
                <c:ptCount val="7"/>
                <c:pt idx="0">
                  <c:v>BN 1Q2024</c:v>
                </c:pt>
                <c:pt idx="1">
                  <c:v>Margen 
intereses</c:v>
                </c:pt>
                <c:pt idx="2">
                  <c:v>Gravamen
1Q2024</c:v>
                </c:pt>
                <c:pt idx="3">
                  <c:v>Provis. y deteri.</c:v>
                </c:pt>
                <c:pt idx="4">
                  <c:v>IS</c:v>
                </c:pt>
                <c:pt idx="5">
                  <c:v>Otros</c:v>
                </c:pt>
                <c:pt idx="6">
                  <c:v>BN 2Q2024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'Unicaja '!$V$3:$V$11</c15:sqref>
                  </c15:fullRef>
                </c:ext>
              </c:extLst>
              <c:f>('Unicaja '!$V$3:$V$4,'Unicaja '!$V$7:$V$11)</c:f>
              <c:numCache>
                <c:formatCode>#,##0</c:formatCode>
                <c:ptCount val="7"/>
                <c:pt idx="0">
                  <c:v>110.801</c:v>
                </c:pt>
                <c:pt idx="1">
                  <c:v>6.8333658185720765</c:v>
                </c:pt>
                <c:pt idx="2">
                  <c:v>79</c:v>
                </c:pt>
                <c:pt idx="3">
                  <c:v>22.479797659999996</c:v>
                </c:pt>
                <c:pt idx="4">
                  <c:v>9.4082617178771955</c:v>
                </c:pt>
                <c:pt idx="5">
                  <c:v>13.622346674305369</c:v>
                </c:pt>
                <c:pt idx="6">
                  <c:v>183.51844491361049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'Unicaja '!$V$5</c15:sqref>
                  <c15:spPr xmlns:c15="http://schemas.microsoft.com/office/drawing/2012/chart">
                    <a:solidFill>
                      <a:srgbClr val="C00000"/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  <c15:dLbl>
                    <c:idx val="1"/>
                    <c:layout>
                      <c:manualLayout>
                        <c:x val="-2.2039930555555554E-3"/>
                        <c:y val="5.7674999999999976E-2"/>
                      </c:manualLayout>
                    </c:layout>
                    <c:tx>
                      <c:rich>
                        <a:bodyPr/>
                        <a:lstStyle/>
                        <a:p>
                          <a:r>
                            <a:rPr lang="en-US"/>
                            <a:t>-17</a:t>
                          </a:r>
                        </a:p>
                      </c:rich>
                    </c:tx>
                    <c:dLblPos val="ctr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showDataLabelsRange val="0"/>
                      </c:ext>
                      <c:ext xmlns:c16="http://schemas.microsoft.com/office/drawing/2014/chart" uri="{C3380CC4-5D6E-409C-BE32-E72D297353CC}">
                        <c16:uniqueId val="{00000016-C2FF-4A77-A690-688A5ACFA59F}"/>
                      </c:ext>
                    </c:extLst>
                  </c15:dLbl>
                </c15:categoryFilterException>
                <c15:categoryFilterException>
                  <c15:sqref>'Unicaja '!$V$6</c15:sqref>
                  <c15:spPr xmlns:c15="http://schemas.microsoft.com/office/drawing/2012/chart">
                    <a:solidFill>
                      <a:srgbClr val="2A8E5B"/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  <c15:dLbl>
                    <c:idx val="1"/>
                    <c:layout>
                      <c:manualLayout>
                        <c:x val="-2.2039898286665928E-3"/>
                        <c:y val="-0.1552492063492063"/>
                      </c:manualLayout>
                    </c:layout>
                    <c:tx>
                      <c:rich>
                        <a:bodyPr/>
                        <a:lstStyle/>
                        <a:p>
                          <a:r>
                            <a:rPr lang="en-US"/>
                            <a:t>132</a:t>
                          </a:r>
                        </a:p>
                      </c:rich>
                    </c:tx>
                    <c:dLblPos val="ctr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showDataLabelsRange val="0"/>
                      </c:ext>
                      <c:ext xmlns:c16="http://schemas.microsoft.com/office/drawing/2014/chart" uri="{C3380CC4-5D6E-409C-BE32-E72D297353CC}">
                        <c16:uniqueId val="{00000018-C2FF-4A77-A690-688A5ACFA59F}"/>
                      </c:ext>
                    </c:extLst>
                  </c15:dLbl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11-4380-42FB-8A5C-63B447DEEF9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1272654400"/>
        <c:axId val="509073280"/>
      </c:barChart>
      <c:catAx>
        <c:axId val="1272654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09073280"/>
        <c:crosses val="autoZero"/>
        <c:auto val="1"/>
        <c:lblAlgn val="ctr"/>
        <c:lblOffset val="100"/>
        <c:noMultiLvlLbl val="0"/>
      </c:catAx>
      <c:valAx>
        <c:axId val="50907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prstDash val="dash"/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72654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>
          <a:solidFill>
            <a:schemeClr val="tx1">
              <a:lumMod val="75000"/>
              <a:lumOff val="25000"/>
            </a:schemeClr>
          </a:solidFill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130781714665314"/>
          <c:y val="7.3681279153419502E-2"/>
          <c:w val="0.73990693140087793"/>
          <c:h val="0.75188448969516941"/>
        </c:manualLayout>
      </c:layout>
      <c:lineChart>
        <c:grouping val="standard"/>
        <c:varyColors val="0"/>
        <c:ser>
          <c:idx val="0"/>
          <c:order val="0"/>
          <c:tx>
            <c:strRef>
              <c:f>'3Q2023'!$C$92</c:f>
              <c:strCache>
                <c:ptCount val="1"/>
                <c:pt idx="0">
                  <c:v>Variación Anual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7300"/>
              </a:solidFill>
              <a:ln w="9525">
                <a:solidFill>
                  <a:srgbClr val="FF7300"/>
                </a:solidFill>
              </a:ln>
              <a:effectLst/>
            </c:spPr>
          </c:marker>
          <c:cat>
            <c:strRef>
              <c:f>'3Q2023'!$B$93:$B$98</c:f>
              <c:strCache>
                <c:ptCount val="6"/>
                <c:pt idx="0">
                  <c:v>Unicaja</c:v>
                </c:pt>
                <c:pt idx="1">
                  <c:v>Sabadell</c:v>
                </c:pt>
                <c:pt idx="2">
                  <c:v>Bankinter</c:v>
                </c:pt>
                <c:pt idx="3">
                  <c:v>Santander</c:v>
                </c:pt>
                <c:pt idx="4">
                  <c:v>CaixaBank</c:v>
                </c:pt>
                <c:pt idx="5">
                  <c:v>BBVA</c:v>
                </c:pt>
              </c:strCache>
            </c:strRef>
          </c:cat>
          <c:val>
            <c:numRef>
              <c:f>'3Q2023'!$C$93:$C$98</c:f>
              <c:numCache>
                <c:formatCode>0%</c:formatCode>
                <c:ptCount val="6"/>
                <c:pt idx="0">
                  <c:v>-5.4235840495382437E-2</c:v>
                </c:pt>
                <c:pt idx="1">
                  <c:v>-2.7256096863093715E-2</c:v>
                </c:pt>
                <c:pt idx="2">
                  <c:v>2.9692407361157525E-2</c:v>
                </c:pt>
                <c:pt idx="3">
                  <c:v>7.0568100674459622E-3</c:v>
                </c:pt>
                <c:pt idx="4">
                  <c:v>-2.5619514798500553E-2</c:v>
                </c:pt>
                <c:pt idx="5">
                  <c:v>5.7608260397002509E-2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59-4AD4-855C-EF64BD2CEB82}"/>
            </c:ext>
          </c:extLst>
        </c:ser>
        <c:ser>
          <c:idx val="1"/>
          <c:order val="1"/>
          <c:tx>
            <c:strRef>
              <c:f>'3Q2023'!$D$92</c:f>
              <c:strCache>
                <c:ptCount val="1"/>
                <c:pt idx="0">
                  <c:v>Variación trimestre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A0DF"/>
              </a:solidFill>
              <a:ln w="9525">
                <a:solidFill>
                  <a:srgbClr val="00A0DF"/>
                </a:solidFill>
              </a:ln>
              <a:effectLst/>
            </c:spPr>
          </c:marker>
          <c:cat>
            <c:strRef>
              <c:f>'3Q2023'!$B$93:$B$98</c:f>
              <c:strCache>
                <c:ptCount val="6"/>
                <c:pt idx="0">
                  <c:v>Unicaja</c:v>
                </c:pt>
                <c:pt idx="1">
                  <c:v>Sabadell</c:v>
                </c:pt>
                <c:pt idx="2">
                  <c:v>Bankinter</c:v>
                </c:pt>
                <c:pt idx="3">
                  <c:v>Santander</c:v>
                </c:pt>
                <c:pt idx="4">
                  <c:v>CaixaBank</c:v>
                </c:pt>
                <c:pt idx="5">
                  <c:v>BBVA</c:v>
                </c:pt>
              </c:strCache>
            </c:strRef>
          </c:cat>
          <c:val>
            <c:numRef>
              <c:f>'3Q2023'!$D$93:$D$98</c:f>
              <c:numCache>
                <c:formatCode>0.0%</c:formatCode>
                <c:ptCount val="6"/>
                <c:pt idx="0">
                  <c:v>-6.7692056208037421E-3</c:v>
                </c:pt>
                <c:pt idx="1">
                  <c:v>7.8430781114409154E-3</c:v>
                </c:pt>
                <c:pt idx="2">
                  <c:v>4.6907867389464508E-2</c:v>
                </c:pt>
                <c:pt idx="3">
                  <c:v>3.5106991822453359E-3</c:v>
                </c:pt>
                <c:pt idx="4">
                  <c:v>2.0889189461944735E-2</c:v>
                </c:pt>
                <c:pt idx="5">
                  <c:v>2.0545544371365354E-2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59-4AD4-855C-EF64BD2CEB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0571104"/>
        <c:axId val="1920571584"/>
      </c:lineChart>
      <c:catAx>
        <c:axId val="1920571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ES"/>
          </a:p>
        </c:txPr>
        <c:crossAx val="1920571584"/>
        <c:crosses val="autoZero"/>
        <c:auto val="1"/>
        <c:lblAlgn val="ctr"/>
        <c:lblOffset val="100"/>
        <c:tickMarkSkip val="1"/>
        <c:noMultiLvlLbl val="0"/>
      </c:catAx>
      <c:valAx>
        <c:axId val="192057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ES"/>
          </a:p>
        </c:txPr>
        <c:crossAx val="1920571104"/>
        <c:crossesAt val="1"/>
        <c:crossBetween val="between"/>
        <c:majorUnit val="4.0000000000000008E-2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381742369972458"/>
          <c:y val="0.22301834381551361"/>
          <c:w val="0.1461825763002754"/>
          <c:h val="0.394214884696016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50">
          <a:solidFill>
            <a:schemeClr val="tx1">
              <a:lumMod val="65000"/>
              <a:lumOff val="35000"/>
            </a:schemeClr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130781714665314"/>
          <c:y val="7.3681279153419502E-2"/>
          <c:w val="0.73990693140087793"/>
          <c:h val="0.75188448969516941"/>
        </c:manualLayout>
      </c:layout>
      <c:lineChart>
        <c:grouping val="standard"/>
        <c:varyColors val="0"/>
        <c:ser>
          <c:idx val="0"/>
          <c:order val="0"/>
          <c:tx>
            <c:strRef>
              <c:f>'3Q2023'!$C$103</c:f>
              <c:strCache>
                <c:ptCount val="1"/>
                <c:pt idx="0">
                  <c:v>2T2022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7300"/>
              </a:solidFill>
              <a:ln w="9525">
                <a:solidFill>
                  <a:srgbClr val="FF7300"/>
                </a:solidFill>
              </a:ln>
              <a:effectLst/>
            </c:spPr>
          </c:marker>
          <c:cat>
            <c:strRef>
              <c:f>'3Q2023'!$B$104:$B$109</c:f>
              <c:strCache>
                <c:ptCount val="6"/>
                <c:pt idx="0">
                  <c:v>Santander</c:v>
                </c:pt>
                <c:pt idx="1">
                  <c:v>Bankinter</c:v>
                </c:pt>
                <c:pt idx="2">
                  <c:v>CaixaBank</c:v>
                </c:pt>
                <c:pt idx="3">
                  <c:v>Sabadell</c:v>
                </c:pt>
                <c:pt idx="4">
                  <c:v>BBVA</c:v>
                </c:pt>
                <c:pt idx="5">
                  <c:v>Unicaja</c:v>
                </c:pt>
              </c:strCache>
            </c:strRef>
          </c:cat>
          <c:val>
            <c:numRef>
              <c:f>'3Q2023'!$C$104:$C$109</c:f>
              <c:numCache>
                <c:formatCode>0.0%</c:formatCode>
                <c:ptCount val="6"/>
                <c:pt idx="0">
                  <c:v>0.1205</c:v>
                </c:pt>
                <c:pt idx="1">
                  <c:v>0.11850215295766085</c:v>
                </c:pt>
                <c:pt idx="2">
                  <c:v>0.125</c:v>
                </c:pt>
                <c:pt idx="3">
                  <c:v>0.146548946646676</c:v>
                </c:pt>
                <c:pt idx="4">
                  <c:v>0.1245</c:v>
                </c:pt>
                <c:pt idx="5">
                  <c:v>0.12759999999999999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95-486B-9051-7102AA8C1A44}"/>
            </c:ext>
          </c:extLst>
        </c:ser>
        <c:ser>
          <c:idx val="1"/>
          <c:order val="1"/>
          <c:tx>
            <c:strRef>
              <c:f>'3Q2023'!$D$103</c:f>
              <c:strCache>
                <c:ptCount val="1"/>
                <c:pt idx="0">
                  <c:v>2T2023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A0DF"/>
              </a:solidFill>
              <a:ln w="9525">
                <a:solidFill>
                  <a:srgbClr val="00A0DF"/>
                </a:solidFill>
              </a:ln>
              <a:effectLst/>
            </c:spPr>
          </c:marker>
          <c:cat>
            <c:strRef>
              <c:f>'3Q2023'!$B$104:$B$109</c:f>
              <c:strCache>
                <c:ptCount val="6"/>
                <c:pt idx="0">
                  <c:v>Santander</c:v>
                </c:pt>
                <c:pt idx="1">
                  <c:v>Bankinter</c:v>
                </c:pt>
                <c:pt idx="2">
                  <c:v>CaixaBank</c:v>
                </c:pt>
                <c:pt idx="3">
                  <c:v>Sabadell</c:v>
                </c:pt>
                <c:pt idx="4">
                  <c:v>BBVA</c:v>
                </c:pt>
                <c:pt idx="5">
                  <c:v>Unicaja</c:v>
                </c:pt>
              </c:strCache>
            </c:strRef>
          </c:cat>
          <c:val>
            <c:numRef>
              <c:f>'3Q2023'!$D$104:$D$109</c:f>
              <c:numCache>
                <c:formatCode>0.0%</c:formatCode>
                <c:ptCount val="6"/>
                <c:pt idx="0">
                  <c:v>0.122</c:v>
                </c:pt>
                <c:pt idx="1">
                  <c:v>0.1225409246398791</c:v>
                </c:pt>
                <c:pt idx="2">
                  <c:v>0.12223669559133626</c:v>
                </c:pt>
                <c:pt idx="3">
                  <c:v>0.151130689023981</c:v>
                </c:pt>
                <c:pt idx="4">
                  <c:v>0.12989999999999999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95-486B-9051-7102AA8C1A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0571104"/>
        <c:axId val="1920571584"/>
      </c:lineChart>
      <c:catAx>
        <c:axId val="1920571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ES"/>
          </a:p>
        </c:txPr>
        <c:crossAx val="1920571584"/>
        <c:crosses val="autoZero"/>
        <c:auto val="1"/>
        <c:lblAlgn val="ctr"/>
        <c:lblOffset val="100"/>
        <c:tickMarkSkip val="1"/>
        <c:noMultiLvlLbl val="0"/>
      </c:catAx>
      <c:valAx>
        <c:axId val="1920571584"/>
        <c:scaling>
          <c:orientation val="minMax"/>
          <c:min val="0.115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ES"/>
          </a:p>
        </c:txPr>
        <c:crossAx val="1920571104"/>
        <c:crossesAt val="1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381742369972458"/>
          <c:y val="0.22301834381551361"/>
          <c:w val="0.1461825763002754"/>
          <c:h val="0.394214884696016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50">
          <a:solidFill>
            <a:schemeClr val="tx1">
              <a:lumMod val="65000"/>
              <a:lumOff val="35000"/>
            </a:schemeClr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130781714665314"/>
          <c:y val="7.3681279153419502E-2"/>
          <c:w val="0.73990693140087793"/>
          <c:h val="0.75188448969516941"/>
        </c:manualLayout>
      </c:layout>
      <c:lineChart>
        <c:grouping val="standard"/>
        <c:varyColors val="0"/>
        <c:ser>
          <c:idx val="0"/>
          <c:order val="0"/>
          <c:tx>
            <c:strRef>
              <c:f>'3Q2023'!$C$114</c:f>
              <c:strCache>
                <c:ptCount val="1"/>
                <c:pt idx="0">
                  <c:v>2T2022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7300"/>
              </a:solidFill>
              <a:ln w="9525">
                <a:solidFill>
                  <a:srgbClr val="FF7300"/>
                </a:solidFill>
              </a:ln>
              <a:effectLst/>
            </c:spPr>
          </c:marker>
          <c:cat>
            <c:strRef>
              <c:f>'3Q2023'!$B$115:$B$120</c:f>
              <c:strCache>
                <c:ptCount val="6"/>
                <c:pt idx="0">
                  <c:v>BBVA</c:v>
                </c:pt>
                <c:pt idx="1">
                  <c:v>Santander</c:v>
                </c:pt>
                <c:pt idx="2">
                  <c:v>CaixaBank</c:v>
                </c:pt>
                <c:pt idx="3">
                  <c:v>Bankinter</c:v>
                </c:pt>
                <c:pt idx="4">
                  <c:v>Sabadell</c:v>
                </c:pt>
                <c:pt idx="5">
                  <c:v>Unicaja</c:v>
                </c:pt>
              </c:strCache>
            </c:strRef>
          </c:cat>
          <c:val>
            <c:numRef>
              <c:f>'3Q2023'!$C$115:$C$120</c:f>
              <c:numCache>
                <c:formatCode>0%</c:formatCode>
                <c:ptCount val="6"/>
                <c:pt idx="0">
                  <c:v>1.7</c:v>
                </c:pt>
                <c:pt idx="1">
                  <c:v>1.65</c:v>
                </c:pt>
                <c:pt idx="2">
                  <c:v>2.0699999999999998</c:v>
                </c:pt>
                <c:pt idx="3">
                  <c:v>2.3041</c:v>
                </c:pt>
                <c:pt idx="4">
                  <c:v>2.2480000000000002</c:v>
                </c:pt>
                <c:pt idx="5">
                  <c:v>3.33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F2-4FDC-A80B-A047579C3EC1}"/>
            </c:ext>
          </c:extLst>
        </c:ser>
        <c:ser>
          <c:idx val="1"/>
          <c:order val="1"/>
          <c:tx>
            <c:strRef>
              <c:f>'3Q2023'!$D$114</c:f>
              <c:strCache>
                <c:ptCount val="1"/>
                <c:pt idx="0">
                  <c:v>2T2023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A0DF"/>
              </a:solidFill>
              <a:ln w="9525">
                <a:solidFill>
                  <a:srgbClr val="00A0DF"/>
                </a:solidFill>
              </a:ln>
              <a:effectLst/>
            </c:spPr>
          </c:marker>
          <c:cat>
            <c:strRef>
              <c:f>'3Q2023'!$B$115:$B$120</c:f>
              <c:strCache>
                <c:ptCount val="6"/>
                <c:pt idx="0">
                  <c:v>BBVA</c:v>
                </c:pt>
                <c:pt idx="1">
                  <c:v>Santander</c:v>
                </c:pt>
                <c:pt idx="2">
                  <c:v>CaixaBank</c:v>
                </c:pt>
                <c:pt idx="3">
                  <c:v>Bankinter</c:v>
                </c:pt>
                <c:pt idx="4">
                  <c:v>Sabadell</c:v>
                </c:pt>
                <c:pt idx="5">
                  <c:v>Unicaja</c:v>
                </c:pt>
              </c:strCache>
            </c:strRef>
          </c:cat>
          <c:val>
            <c:numRef>
              <c:f>'3Q2023'!$D$115:$D$120</c:f>
              <c:numCache>
                <c:formatCode>0%</c:formatCode>
                <c:ptCount val="6"/>
                <c:pt idx="0">
                  <c:v>1.48</c:v>
                </c:pt>
                <c:pt idx="1">
                  <c:v>1.58</c:v>
                </c:pt>
                <c:pt idx="2">
                  <c:v>2.1826056544791599</c:v>
                </c:pt>
                <c:pt idx="3">
                  <c:v>2.0085999999999999</c:v>
                </c:pt>
                <c:pt idx="4">
                  <c:v>2.0013000000000001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F2-4FDC-A80B-A047579C3E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0571104"/>
        <c:axId val="1920571584"/>
      </c:lineChart>
      <c:catAx>
        <c:axId val="1920571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ES"/>
          </a:p>
        </c:txPr>
        <c:crossAx val="1920571584"/>
        <c:crosses val="autoZero"/>
        <c:auto val="1"/>
        <c:lblAlgn val="ctr"/>
        <c:lblOffset val="100"/>
        <c:tickMarkSkip val="1"/>
        <c:noMultiLvlLbl val="0"/>
      </c:catAx>
      <c:valAx>
        <c:axId val="1920571584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ES"/>
          </a:p>
        </c:txPr>
        <c:crossAx val="1920571104"/>
        <c:crossesAt val="1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381742369972458"/>
          <c:y val="0.22301834381551361"/>
          <c:w val="0.1461825763002754"/>
          <c:h val="0.394214884696016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50">
          <a:solidFill>
            <a:schemeClr val="tx1">
              <a:lumMod val="65000"/>
              <a:lumOff val="35000"/>
            </a:schemeClr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130781714665314"/>
          <c:y val="7.3681279153419502E-2"/>
          <c:w val="0.73990693140087793"/>
          <c:h val="0.75188448969516941"/>
        </c:manualLayout>
      </c:layout>
      <c:lineChart>
        <c:grouping val="standard"/>
        <c:varyColors val="0"/>
        <c:ser>
          <c:idx val="0"/>
          <c:order val="0"/>
          <c:tx>
            <c:strRef>
              <c:f>'3Q2023'!$C$125</c:f>
              <c:strCache>
                <c:ptCount val="1"/>
                <c:pt idx="0">
                  <c:v>2T2022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7300"/>
              </a:solidFill>
              <a:ln w="9525">
                <a:solidFill>
                  <a:srgbClr val="FF7300"/>
                </a:solidFill>
              </a:ln>
              <a:effectLst/>
            </c:spPr>
          </c:marker>
          <c:cat>
            <c:strRef>
              <c:f>'3Q2023'!$B$126:$B$131</c:f>
              <c:strCache>
                <c:ptCount val="6"/>
                <c:pt idx="0">
                  <c:v>Bankinter</c:v>
                </c:pt>
                <c:pt idx="1">
                  <c:v>CaixaBank</c:v>
                </c:pt>
                <c:pt idx="2">
                  <c:v>Santander</c:v>
                </c:pt>
                <c:pt idx="3">
                  <c:v>BBVA</c:v>
                </c:pt>
                <c:pt idx="4">
                  <c:v>Sabadell</c:v>
                </c:pt>
                <c:pt idx="5">
                  <c:v>Unicaja</c:v>
                </c:pt>
              </c:strCache>
            </c:strRef>
          </c:cat>
          <c:val>
            <c:numRef>
              <c:f>'3Q2023'!$C$126:$C$131</c:f>
              <c:numCache>
                <c:formatCode>0.0%</c:formatCode>
                <c:ptCount val="6"/>
                <c:pt idx="0">
                  <c:v>2.1095913383346706E-2</c:v>
                </c:pt>
                <c:pt idx="1">
                  <c:v>2.6200000000000001E-2</c:v>
                </c:pt>
                <c:pt idx="2">
                  <c:v>3.0499999999999999E-2</c:v>
                </c:pt>
                <c:pt idx="3">
                  <c:v>3.6999999999999998E-2</c:v>
                </c:pt>
                <c:pt idx="4">
                  <c:v>3.3099999999999997E-2</c:v>
                </c:pt>
                <c:pt idx="5">
                  <c:v>3.49E-2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36-4B87-A6DB-3219A69F12F3}"/>
            </c:ext>
          </c:extLst>
        </c:ser>
        <c:ser>
          <c:idx val="1"/>
          <c:order val="1"/>
          <c:tx>
            <c:strRef>
              <c:f>'3Q2023'!$D$125</c:f>
              <c:strCache>
                <c:ptCount val="1"/>
                <c:pt idx="0">
                  <c:v>2T2023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A0DF"/>
              </a:solidFill>
              <a:ln w="9525">
                <a:solidFill>
                  <a:srgbClr val="00A0DF"/>
                </a:solidFill>
              </a:ln>
              <a:effectLst/>
            </c:spPr>
          </c:marker>
          <c:cat>
            <c:strRef>
              <c:f>'3Q2023'!$B$126:$B$131</c:f>
              <c:strCache>
                <c:ptCount val="6"/>
                <c:pt idx="0">
                  <c:v>Bankinter</c:v>
                </c:pt>
                <c:pt idx="1">
                  <c:v>CaixaBank</c:v>
                </c:pt>
                <c:pt idx="2">
                  <c:v>Santander</c:v>
                </c:pt>
                <c:pt idx="3">
                  <c:v>BBVA</c:v>
                </c:pt>
                <c:pt idx="4">
                  <c:v>Sabadell</c:v>
                </c:pt>
                <c:pt idx="5">
                  <c:v>Unicaja</c:v>
                </c:pt>
              </c:strCache>
            </c:strRef>
          </c:cat>
          <c:val>
            <c:numRef>
              <c:f>'3Q2023'!$D$126:$D$131</c:f>
              <c:numCache>
                <c:formatCode>0.0%</c:formatCode>
                <c:ptCount val="6"/>
                <c:pt idx="0">
                  <c:v>2.222979594734158E-2</c:v>
                </c:pt>
                <c:pt idx="1">
                  <c:v>2.6749728945669161E-2</c:v>
                </c:pt>
                <c:pt idx="2">
                  <c:v>3.0700000000000002E-2</c:v>
                </c:pt>
                <c:pt idx="3">
                  <c:v>3.4000000000000002E-2</c:v>
                </c:pt>
                <c:pt idx="4">
                  <c:v>3.5000000000000003E-2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36-4B87-A6DB-3219A69F12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0571104"/>
        <c:axId val="1920571584"/>
      </c:lineChart>
      <c:catAx>
        <c:axId val="1920571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ES"/>
          </a:p>
        </c:txPr>
        <c:crossAx val="1920571584"/>
        <c:crosses val="autoZero"/>
        <c:auto val="1"/>
        <c:lblAlgn val="ctr"/>
        <c:lblOffset val="100"/>
        <c:tickMarkSkip val="1"/>
        <c:noMultiLvlLbl val="0"/>
      </c:catAx>
      <c:valAx>
        <c:axId val="1920571584"/>
        <c:scaling>
          <c:orientation val="minMax"/>
          <c:min val="1.5000000000000003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ES"/>
          </a:p>
        </c:txPr>
        <c:crossAx val="1920571104"/>
        <c:crossesAt val="1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381742369972458"/>
          <c:y val="0.22301834381551361"/>
          <c:w val="0.1461825763002754"/>
          <c:h val="0.394214884696016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50">
          <a:solidFill>
            <a:schemeClr val="tx1">
              <a:lumMod val="65000"/>
              <a:lumOff val="35000"/>
            </a:schemeClr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_xlchart.v1.1</cx:f>
      </cx:numDim>
    </cx:data>
  </cx:chartData>
  <cx:chart>
    <cx:plotArea>
      <cx:plotAreaRegion>
        <cx:series layoutId="treemap" uniqueId="{0517B71E-3D48-43EC-9E40-F6F7BC6286FD}">
          <cx:dataPt idx="1">
            <cx:spPr>
              <a:solidFill>
                <a:srgbClr val="5B9BD5"/>
              </a:solidFill>
            </cx:spPr>
          </cx:dataPt>
          <cx:dataPt idx="3">
            <cx:spPr>
              <a:solidFill>
                <a:srgbClr val="843C0C"/>
              </a:solidFill>
            </cx:spPr>
          </cx:dataPt>
          <cx:dataLabels>
            <cx:numFmt formatCode="#.##0" sourceLinked="0"/>
            <cx:txPr>
              <a:bodyPr vertOverflow="overflow" horzOverflow="overflow" wrap="square" lIns="0" tIns="0" rIns="0" bIns="0"/>
              <a:lstStyle/>
              <a:p>
                <a:pPr algn="ctr" rtl="0">
                  <a:defRPr sz="900" b="1" i="0">
                    <a:solidFill>
                      <a:srgbClr val="FFFFFF"/>
                    </a:solidFill>
                    <a:latin typeface="+mn-lt"/>
                    <a:ea typeface="Calibri" panose="020F0502020204030204" pitchFamily="34" charset="0"/>
                    <a:cs typeface="Calibri" panose="020F0502020204030204" pitchFamily="34" charset="0"/>
                  </a:defRPr>
                </a:pPr>
                <a:endParaRPr lang="es-ES" sz="900" b="1">
                  <a:latin typeface="+mn-lt"/>
                </a:endParaRPr>
              </a:p>
            </cx:txPr>
            <cx:visibility seriesName="0" categoryName="1" value="1"/>
            <cx:separator>
</cx:separator>
          </cx:dataLabels>
          <cx:dataId val="0"/>
          <cx:layoutPr/>
        </cx:series>
      </cx:plotAreaRegion>
    </cx:plotArea>
  </cx:chart>
  <cx:spPr>
    <a:ln>
      <a:noFill/>
    </a:ln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size">
        <cx:f>_xlchart.v1.3</cx:f>
      </cx:numDim>
    </cx:data>
  </cx:chartData>
  <cx:chart>
    <cx:plotArea>
      <cx:plotAreaRegion>
        <cx:series layoutId="treemap" uniqueId="{AC9D5F89-566F-4475-82C8-AF8EBC763D9B}">
          <cx:dataLabels>
            <cx:txPr>
              <a:bodyPr vertOverflow="overflow" horzOverflow="overflow" wrap="square" lIns="0" tIns="0" rIns="0" bIns="0"/>
              <a:lstStyle/>
              <a:p>
                <a:pPr algn="ctr" rtl="0">
                  <a:defRPr sz="900" b="1" i="0">
                    <a:solidFill>
                      <a:srgbClr val="FFFFFF"/>
                    </a:solidFill>
                    <a:latin typeface="Calibri" panose="020F0502020204030204" pitchFamily="34" charset="0"/>
                    <a:ea typeface="Calibri" panose="020F0502020204030204" pitchFamily="34" charset="0"/>
                    <a:cs typeface="Calibri" panose="020F0502020204030204" pitchFamily="34" charset="0"/>
                  </a:defRPr>
                </a:pPr>
                <a:endParaRPr lang="es-ES" b="1"/>
              </a:p>
            </cx:txPr>
            <cx:visibility seriesName="0" categoryName="1" value="1"/>
            <cx:separator>
</cx:separator>
          </cx:dataLabels>
          <cx:dataId val="0"/>
          <cx:layoutPr>
            <cx:parentLabelLayout val="overlapping"/>
          </cx:layoutPr>
        </cx:series>
      </cx:plotAreaRegion>
    </cx:plotArea>
  </cx:chart>
  <cx:spPr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9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3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4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5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6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7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8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9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B844E80-C19C-4257-9153-DC48D9E4D084}">
  <sheetPr/>
  <sheetViews>
    <sheetView zoomScale="11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2.xml"/><Relationship Id="rId2" Type="http://schemas.microsoft.com/office/2014/relationships/chartEx" Target="../charts/chartEx2.xml"/><Relationship Id="rId1" Type="http://schemas.openxmlformats.org/officeDocument/2006/relationships/chart" Target="../charts/chart5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3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4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6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7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8.xml"/><Relationship Id="rId3" Type="http://schemas.openxmlformats.org/officeDocument/2006/relationships/chart" Target="../charts/chart13.xml"/><Relationship Id="rId7" Type="http://schemas.openxmlformats.org/officeDocument/2006/relationships/chart" Target="../charts/chart17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10" Type="http://schemas.openxmlformats.org/officeDocument/2006/relationships/chart" Target="../charts/chart20.xml"/><Relationship Id="rId4" Type="http://schemas.openxmlformats.org/officeDocument/2006/relationships/chart" Target="../charts/chart14.xml"/><Relationship Id="rId9" Type="http://schemas.openxmlformats.org/officeDocument/2006/relationships/chart" Target="../charts/chart1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7" Type="http://schemas.openxmlformats.org/officeDocument/2006/relationships/chart" Target="../charts/chart28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7.xml"/><Relationship Id="rId5" Type="http://schemas.openxmlformats.org/officeDocument/2006/relationships/chart" Target="../charts/chart26.xml"/><Relationship Id="rId4" Type="http://schemas.openxmlformats.org/officeDocument/2006/relationships/chart" Target="../charts/chart25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6.xml"/><Relationship Id="rId3" Type="http://schemas.openxmlformats.org/officeDocument/2006/relationships/chart" Target="../charts/chart31.xml"/><Relationship Id="rId7" Type="http://schemas.openxmlformats.org/officeDocument/2006/relationships/chart" Target="../charts/chart35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6" Type="http://schemas.openxmlformats.org/officeDocument/2006/relationships/chart" Target="../charts/chart34.xml"/><Relationship Id="rId5" Type="http://schemas.openxmlformats.org/officeDocument/2006/relationships/chart" Target="../charts/chart33.xml"/><Relationship Id="rId10" Type="http://schemas.openxmlformats.org/officeDocument/2006/relationships/chart" Target="../charts/chart38.xml"/><Relationship Id="rId4" Type="http://schemas.openxmlformats.org/officeDocument/2006/relationships/chart" Target="../charts/chart32.xml"/><Relationship Id="rId9" Type="http://schemas.openxmlformats.org/officeDocument/2006/relationships/chart" Target="../charts/chart37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1.xml"/><Relationship Id="rId2" Type="http://schemas.openxmlformats.org/officeDocument/2006/relationships/chart" Target="../charts/chart40.xml"/><Relationship Id="rId1" Type="http://schemas.openxmlformats.org/officeDocument/2006/relationships/chart" Target="../charts/chart39.xml"/><Relationship Id="rId6" Type="http://schemas.openxmlformats.org/officeDocument/2006/relationships/chart" Target="../charts/chart44.xml"/><Relationship Id="rId5" Type="http://schemas.openxmlformats.org/officeDocument/2006/relationships/chart" Target="../charts/chart43.xml"/><Relationship Id="rId4" Type="http://schemas.openxmlformats.org/officeDocument/2006/relationships/chart" Target="../charts/chart42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7.xml"/><Relationship Id="rId2" Type="http://schemas.openxmlformats.org/officeDocument/2006/relationships/chart" Target="../charts/chart46.xml"/><Relationship Id="rId1" Type="http://schemas.openxmlformats.org/officeDocument/2006/relationships/chart" Target="../charts/chart45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8.xml"/></Relationships>
</file>

<file path=xl/drawings/_rels/drawing9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49.xml"/><Relationship Id="rId1" Type="http://schemas.openxmlformats.org/officeDocument/2006/relationships/image" Target="../media/image1.png"/><Relationship Id="rId4" Type="http://schemas.openxmlformats.org/officeDocument/2006/relationships/chart" Target="../charts/chart5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720723</xdr:colOff>
      <xdr:row>34</xdr:row>
      <xdr:rowOff>8995</xdr:rowOff>
    </xdr:from>
    <xdr:to>
      <xdr:col>13</xdr:col>
      <xdr:colOff>677333</xdr:colOff>
      <xdr:row>47</xdr:row>
      <xdr:rowOff>147745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5E19112-85F1-4EBC-A84A-3A45BDA864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165099</xdr:colOff>
      <xdr:row>43</xdr:row>
      <xdr:rowOff>1057</xdr:rowOff>
    </xdr:from>
    <xdr:to>
      <xdr:col>19</xdr:col>
      <xdr:colOff>626499</xdr:colOff>
      <xdr:row>55</xdr:row>
      <xdr:rowOff>150307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751A876-21FB-4754-95AB-E9824DF3A3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66675</xdr:colOff>
      <xdr:row>54</xdr:row>
      <xdr:rowOff>5292</xdr:rowOff>
    </xdr:from>
    <xdr:to>
      <xdr:col>13</xdr:col>
      <xdr:colOff>23285</xdr:colOff>
      <xdr:row>67</xdr:row>
      <xdr:rowOff>153567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2D194D2-093E-4CA8-A59E-8F16B811D3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313266</xdr:colOff>
      <xdr:row>66</xdr:row>
      <xdr:rowOff>130173</xdr:rowOff>
    </xdr:from>
    <xdr:to>
      <xdr:col>20</xdr:col>
      <xdr:colOff>41276</xdr:colOff>
      <xdr:row>80</xdr:row>
      <xdr:rowOff>87948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AF661EA5-09F9-41E5-B586-3CA848D0B1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655108</xdr:colOff>
      <xdr:row>76</xdr:row>
      <xdr:rowOff>99484</xdr:rowOff>
    </xdr:from>
    <xdr:to>
      <xdr:col>12</xdr:col>
      <xdr:colOff>611718</xdr:colOff>
      <xdr:row>90</xdr:row>
      <xdr:rowOff>57259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12AA6B9C-A976-4A86-9C97-008D995271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35984</xdr:colOff>
      <xdr:row>87</xdr:row>
      <xdr:rowOff>60325</xdr:rowOff>
    </xdr:from>
    <xdr:to>
      <xdr:col>19</xdr:col>
      <xdr:colOff>525994</xdr:colOff>
      <xdr:row>101</xdr:row>
      <xdr:rowOff>18100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D3C498C0-A3EF-4EA6-BB74-EAD87001C8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375708</xdr:colOff>
      <xdr:row>98</xdr:row>
      <xdr:rowOff>48681</xdr:rowOff>
    </xdr:from>
    <xdr:to>
      <xdr:col>12</xdr:col>
      <xdr:colOff>332318</xdr:colOff>
      <xdr:row>112</xdr:row>
      <xdr:rowOff>6456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C07E43D6-5FC6-4111-829E-90EBB55003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336550</xdr:colOff>
      <xdr:row>108</xdr:row>
      <xdr:rowOff>162985</xdr:rowOff>
    </xdr:from>
    <xdr:to>
      <xdr:col>20</xdr:col>
      <xdr:colOff>64560</xdr:colOff>
      <xdr:row>122</xdr:row>
      <xdr:rowOff>130285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BA5B29F0-9132-4863-AB63-C64279A4DA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102657</xdr:colOff>
      <xdr:row>120</xdr:row>
      <xdr:rowOff>104774</xdr:rowOff>
    </xdr:from>
    <xdr:to>
      <xdr:col>12</xdr:col>
      <xdr:colOff>59267</xdr:colOff>
      <xdr:row>134</xdr:row>
      <xdr:rowOff>62549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652A7723-F204-4067-8FA5-12E036540D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100542</xdr:colOff>
      <xdr:row>137</xdr:row>
      <xdr:rowOff>99482</xdr:rowOff>
    </xdr:from>
    <xdr:to>
      <xdr:col>12</xdr:col>
      <xdr:colOff>57152</xdr:colOff>
      <xdr:row>151</xdr:row>
      <xdr:rowOff>85832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38182A86-5661-4C10-9186-9035F3B767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28656</xdr:colOff>
      <xdr:row>3</xdr:row>
      <xdr:rowOff>75782</xdr:rowOff>
    </xdr:from>
    <xdr:to>
      <xdr:col>15</xdr:col>
      <xdr:colOff>178656</xdr:colOff>
      <xdr:row>18</xdr:row>
      <xdr:rowOff>172357</xdr:rowOff>
    </xdr:to>
    <xdr:graphicFrame macro="">
      <xdr:nvGraphicFramePr>
        <xdr:cNvPr id="6" name="Gráfico 2">
          <a:extLst>
            <a:ext uri="{FF2B5EF4-FFF2-40B4-BE49-F238E27FC236}">
              <a16:creationId xmlns:a16="http://schemas.microsoft.com/office/drawing/2014/main" id="{7344A7DB-CDE9-AF30-A07D-FD215A7771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376237</xdr:colOff>
      <xdr:row>28</xdr:row>
      <xdr:rowOff>128587</xdr:rowOff>
    </xdr:from>
    <xdr:to>
      <xdr:col>27</xdr:col>
      <xdr:colOff>82237</xdr:colOff>
      <xdr:row>39</xdr:row>
      <xdr:rowOff>121087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Gráfico 3">
              <a:extLst>
                <a:ext uri="{FF2B5EF4-FFF2-40B4-BE49-F238E27FC236}">
                  <a16:creationId xmlns:a16="http://schemas.microsoft.com/office/drawing/2014/main" id="{FB8DC83F-A316-9F66-3DFB-8F8DE2DB481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749587" y="5462587"/>
              <a:ext cx="4398650" cy="2088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30</xdr:col>
      <xdr:colOff>0</xdr:colOff>
      <xdr:row>29</xdr:row>
      <xdr:rowOff>0</xdr:rowOff>
    </xdr:from>
    <xdr:to>
      <xdr:col>36</xdr:col>
      <xdr:colOff>468000</xdr:colOff>
      <xdr:row>39</xdr:row>
      <xdr:rowOff>183000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75DB3A89-FBD7-448E-B473-8C3483F7CD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359586</xdr:colOff>
      <xdr:row>4</xdr:row>
      <xdr:rowOff>126660</xdr:rowOff>
    </xdr:from>
    <xdr:to>
      <xdr:col>15</xdr:col>
      <xdr:colOff>159261</xdr:colOff>
      <xdr:row>19</xdr:row>
      <xdr:rowOff>142810</xdr:rowOff>
    </xdr:to>
    <xdr:graphicFrame macro="">
      <xdr:nvGraphicFramePr>
        <xdr:cNvPr id="53" name="Gráfico 1">
          <a:extLst>
            <a:ext uri="{FF2B5EF4-FFF2-40B4-BE49-F238E27FC236}">
              <a16:creationId xmlns:a16="http://schemas.microsoft.com/office/drawing/2014/main" id="{7489A248-12FC-4854-9666-826CE4E6D8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64943</xdr:colOff>
      <xdr:row>4</xdr:row>
      <xdr:rowOff>180105</xdr:rowOff>
    </xdr:from>
    <xdr:to>
      <xdr:col>17</xdr:col>
      <xdr:colOff>490943</xdr:colOff>
      <xdr:row>18</xdr:row>
      <xdr:rowOff>7128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552CD6E-7521-4675-9CC3-56703C88BB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77929</xdr:colOff>
      <xdr:row>1</xdr:row>
      <xdr:rowOff>173522</xdr:rowOff>
    </xdr:from>
    <xdr:to>
      <xdr:col>14</xdr:col>
      <xdr:colOff>530488</xdr:colOff>
      <xdr:row>16</xdr:row>
      <xdr:rowOff>59642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7CE2B53-2FC3-4909-A0D3-3D7238F74C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190499</xdr:colOff>
      <xdr:row>2</xdr:row>
      <xdr:rowOff>100439</xdr:rowOff>
    </xdr:from>
    <xdr:to>
      <xdr:col>18</xdr:col>
      <xdr:colOff>564545</xdr:colOff>
      <xdr:row>15</xdr:row>
      <xdr:rowOff>143939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6776DB4-4D56-411D-803F-8A00625F86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190499</xdr:colOff>
      <xdr:row>1</xdr:row>
      <xdr:rowOff>92819</xdr:rowOff>
    </xdr:from>
    <xdr:to>
      <xdr:col>16</xdr:col>
      <xdr:colOff>28411</xdr:colOff>
      <xdr:row>16</xdr:row>
      <xdr:rowOff>130559</xdr:rowOff>
    </xdr:to>
    <xdr:graphicFrame macro="">
      <xdr:nvGraphicFramePr>
        <xdr:cNvPr id="21" name="Gráfico 1">
          <a:extLst>
            <a:ext uri="{FF2B5EF4-FFF2-40B4-BE49-F238E27FC236}">
              <a16:creationId xmlns:a16="http://schemas.microsoft.com/office/drawing/2014/main" id="{AF625C0F-D542-4715-AED8-C1EDEA97CE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720723</xdr:colOff>
      <xdr:row>35</xdr:row>
      <xdr:rowOff>8995</xdr:rowOff>
    </xdr:from>
    <xdr:to>
      <xdr:col>13</xdr:col>
      <xdr:colOff>677333</xdr:colOff>
      <xdr:row>48</xdr:row>
      <xdr:rowOff>147745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C1226A5-06CB-948F-4D4E-064E9E7EC2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165099</xdr:colOff>
      <xdr:row>44</xdr:row>
      <xdr:rowOff>1057</xdr:rowOff>
    </xdr:from>
    <xdr:to>
      <xdr:col>19</xdr:col>
      <xdr:colOff>626499</xdr:colOff>
      <xdr:row>56</xdr:row>
      <xdr:rowOff>150307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48B6981-D714-40B1-B909-9674A5F027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66675</xdr:colOff>
      <xdr:row>55</xdr:row>
      <xdr:rowOff>5292</xdr:rowOff>
    </xdr:from>
    <xdr:to>
      <xdr:col>13</xdr:col>
      <xdr:colOff>23285</xdr:colOff>
      <xdr:row>68</xdr:row>
      <xdr:rowOff>153567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47D173E4-50BC-456C-9234-A8C37102B8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313266</xdr:colOff>
      <xdr:row>67</xdr:row>
      <xdr:rowOff>130173</xdr:rowOff>
    </xdr:from>
    <xdr:to>
      <xdr:col>20</xdr:col>
      <xdr:colOff>41276</xdr:colOff>
      <xdr:row>81</xdr:row>
      <xdr:rowOff>87948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98DA87E3-F4FB-49B5-8E6C-40D92D68B7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655108</xdr:colOff>
      <xdr:row>77</xdr:row>
      <xdr:rowOff>99484</xdr:rowOff>
    </xdr:from>
    <xdr:to>
      <xdr:col>12</xdr:col>
      <xdr:colOff>611718</xdr:colOff>
      <xdr:row>91</xdr:row>
      <xdr:rowOff>57259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0F43A84E-1752-4A8A-92A5-3D81054F01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35984</xdr:colOff>
      <xdr:row>88</xdr:row>
      <xdr:rowOff>60325</xdr:rowOff>
    </xdr:from>
    <xdr:to>
      <xdr:col>19</xdr:col>
      <xdr:colOff>525994</xdr:colOff>
      <xdr:row>102</xdr:row>
      <xdr:rowOff>18100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595E2275-5342-4566-9C4A-ABDCD75042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375708</xdr:colOff>
      <xdr:row>99</xdr:row>
      <xdr:rowOff>48681</xdr:rowOff>
    </xdr:from>
    <xdr:to>
      <xdr:col>12</xdr:col>
      <xdr:colOff>332318</xdr:colOff>
      <xdr:row>113</xdr:row>
      <xdr:rowOff>6456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571DC7CD-96D6-4D51-AE14-FB9B6B4431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336550</xdr:colOff>
      <xdr:row>109</xdr:row>
      <xdr:rowOff>162985</xdr:rowOff>
    </xdr:from>
    <xdr:to>
      <xdr:col>20</xdr:col>
      <xdr:colOff>64560</xdr:colOff>
      <xdr:row>123</xdr:row>
      <xdr:rowOff>130285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29C0AEF1-6FC2-400F-A1A8-E114A0E664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102657</xdr:colOff>
      <xdr:row>121</xdr:row>
      <xdr:rowOff>104774</xdr:rowOff>
    </xdr:from>
    <xdr:to>
      <xdr:col>12</xdr:col>
      <xdr:colOff>59267</xdr:colOff>
      <xdr:row>135</xdr:row>
      <xdr:rowOff>62549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5A72DB2A-306E-457A-8AEB-21683C57D8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100542</xdr:colOff>
      <xdr:row>138</xdr:row>
      <xdr:rowOff>99482</xdr:rowOff>
    </xdr:from>
    <xdr:to>
      <xdr:col>12</xdr:col>
      <xdr:colOff>57152</xdr:colOff>
      <xdr:row>152</xdr:row>
      <xdr:rowOff>85832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A392DEF5-C7C1-4FD2-B7BC-DA06A42542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76731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1058CFC-F227-38E3-A12F-7E3E663D842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747712</xdr:colOff>
      <xdr:row>56</xdr:row>
      <xdr:rowOff>14287</xdr:rowOff>
    </xdr:from>
    <xdr:to>
      <xdr:col>15</xdr:col>
      <xdr:colOff>705712</xdr:colOff>
      <xdr:row>66</xdr:row>
      <xdr:rowOff>103012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9F4BADC-657C-7D6D-CA49-67BAE3A4B8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523875</xdr:colOff>
      <xdr:row>10</xdr:row>
      <xdr:rowOff>57150</xdr:rowOff>
    </xdr:from>
    <xdr:to>
      <xdr:col>13</xdr:col>
      <xdr:colOff>480485</xdr:colOff>
      <xdr:row>23</xdr:row>
      <xdr:rowOff>110175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4A92D28B-CD8F-463E-B2E6-15EB854B90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666750</xdr:colOff>
      <xdr:row>20</xdr:row>
      <xdr:rowOff>76200</xdr:rowOff>
    </xdr:from>
    <xdr:to>
      <xdr:col>20</xdr:col>
      <xdr:colOff>623360</xdr:colOff>
      <xdr:row>33</xdr:row>
      <xdr:rowOff>138750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8279F219-8230-4EC5-986A-35C9867B2D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447675</xdr:colOff>
      <xdr:row>31</xdr:row>
      <xdr:rowOff>85725</xdr:rowOff>
    </xdr:from>
    <xdr:to>
      <xdr:col>13</xdr:col>
      <xdr:colOff>404285</xdr:colOff>
      <xdr:row>44</xdr:row>
      <xdr:rowOff>148275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E71C24FE-F47C-4E97-AC7D-F2F1E99C69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428625</xdr:colOff>
      <xdr:row>44</xdr:row>
      <xdr:rowOff>66675</xdr:rowOff>
    </xdr:from>
    <xdr:to>
      <xdr:col>15</xdr:col>
      <xdr:colOff>385235</xdr:colOff>
      <xdr:row>56</xdr:row>
      <xdr:rowOff>129225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DC447789-F3BD-43AC-9F34-1F4D7DB833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542925</xdr:colOff>
      <xdr:row>67</xdr:row>
      <xdr:rowOff>47625</xdr:rowOff>
    </xdr:from>
    <xdr:to>
      <xdr:col>11</xdr:col>
      <xdr:colOff>499535</xdr:colOff>
      <xdr:row>81</xdr:row>
      <xdr:rowOff>14925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3F73D8D5-FE18-4F58-BE3D-E25A6B39CB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228600</xdr:colOff>
      <xdr:row>81</xdr:row>
      <xdr:rowOff>123825</xdr:rowOff>
    </xdr:from>
    <xdr:to>
      <xdr:col>11</xdr:col>
      <xdr:colOff>185210</xdr:colOff>
      <xdr:row>95</xdr:row>
      <xdr:rowOff>110175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DE9D5DFD-E384-4318-8AB2-D1D5494BE7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720723</xdr:colOff>
      <xdr:row>35</xdr:row>
      <xdr:rowOff>8995</xdr:rowOff>
    </xdr:from>
    <xdr:to>
      <xdr:col>13</xdr:col>
      <xdr:colOff>677333</xdr:colOff>
      <xdr:row>48</xdr:row>
      <xdr:rowOff>147745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30767BC-DB04-4166-B751-9D1184ABBF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165099</xdr:colOff>
      <xdr:row>44</xdr:row>
      <xdr:rowOff>1057</xdr:rowOff>
    </xdr:from>
    <xdr:to>
      <xdr:col>19</xdr:col>
      <xdr:colOff>626499</xdr:colOff>
      <xdr:row>56</xdr:row>
      <xdr:rowOff>150307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8FCAECC-ADCB-4BE1-B035-2BCF6ED60E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66675</xdr:colOff>
      <xdr:row>55</xdr:row>
      <xdr:rowOff>5292</xdr:rowOff>
    </xdr:from>
    <xdr:to>
      <xdr:col>13</xdr:col>
      <xdr:colOff>23285</xdr:colOff>
      <xdr:row>68</xdr:row>
      <xdr:rowOff>153567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E7DC686-E4D3-4684-8920-CB0FE23948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313266</xdr:colOff>
      <xdr:row>67</xdr:row>
      <xdr:rowOff>130173</xdr:rowOff>
    </xdr:from>
    <xdr:to>
      <xdr:col>20</xdr:col>
      <xdr:colOff>41276</xdr:colOff>
      <xdr:row>81</xdr:row>
      <xdr:rowOff>87948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D50F6496-06FA-4456-8555-1CCF9EB3BD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655108</xdr:colOff>
      <xdr:row>77</xdr:row>
      <xdr:rowOff>99484</xdr:rowOff>
    </xdr:from>
    <xdr:to>
      <xdr:col>12</xdr:col>
      <xdr:colOff>611718</xdr:colOff>
      <xdr:row>91</xdr:row>
      <xdr:rowOff>57259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4DA38B9-FB9C-4CD6-B199-C517E81DEE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35984</xdr:colOff>
      <xdr:row>88</xdr:row>
      <xdr:rowOff>60325</xdr:rowOff>
    </xdr:from>
    <xdr:to>
      <xdr:col>19</xdr:col>
      <xdr:colOff>525994</xdr:colOff>
      <xdr:row>102</xdr:row>
      <xdr:rowOff>18100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1CAEC396-7AEB-41DD-81FD-71503362D5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375708</xdr:colOff>
      <xdr:row>99</xdr:row>
      <xdr:rowOff>48681</xdr:rowOff>
    </xdr:from>
    <xdr:to>
      <xdr:col>12</xdr:col>
      <xdr:colOff>332318</xdr:colOff>
      <xdr:row>113</xdr:row>
      <xdr:rowOff>6456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31932ABC-69B6-4361-BFA6-BCBA57BCE7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336550</xdr:colOff>
      <xdr:row>109</xdr:row>
      <xdr:rowOff>162985</xdr:rowOff>
    </xdr:from>
    <xdr:to>
      <xdr:col>20</xdr:col>
      <xdr:colOff>64560</xdr:colOff>
      <xdr:row>123</xdr:row>
      <xdr:rowOff>130285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B669A874-B1BA-41C2-834C-D5497226C1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102657</xdr:colOff>
      <xdr:row>121</xdr:row>
      <xdr:rowOff>104774</xdr:rowOff>
    </xdr:from>
    <xdr:to>
      <xdr:col>12</xdr:col>
      <xdr:colOff>59267</xdr:colOff>
      <xdr:row>135</xdr:row>
      <xdr:rowOff>62549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EEB59003-A77B-4D1C-B5C0-6DF3B8CD7F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100542</xdr:colOff>
      <xdr:row>138</xdr:row>
      <xdr:rowOff>99482</xdr:rowOff>
    </xdr:from>
    <xdr:to>
      <xdr:col>12</xdr:col>
      <xdr:colOff>57152</xdr:colOff>
      <xdr:row>152</xdr:row>
      <xdr:rowOff>85832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99270B97-DBD9-4BF7-A9E3-7615A09B3F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74593</xdr:colOff>
      <xdr:row>20</xdr:row>
      <xdr:rowOff>102872</xdr:rowOff>
    </xdr:from>
    <xdr:to>
      <xdr:col>5</xdr:col>
      <xdr:colOff>166193</xdr:colOff>
      <xdr:row>28</xdr:row>
      <xdr:rowOff>181301</xdr:rowOff>
    </xdr:to>
    <xdr:graphicFrame macro="">
      <xdr:nvGraphicFramePr>
        <xdr:cNvPr id="13" name="Gráfico 1">
          <a:extLst>
            <a:ext uri="{FF2B5EF4-FFF2-40B4-BE49-F238E27FC236}">
              <a16:creationId xmlns:a16="http://schemas.microsoft.com/office/drawing/2014/main" id="{C5C57D3B-45D6-44D6-930F-2732ADFEF5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183826</xdr:colOff>
      <xdr:row>20</xdr:row>
      <xdr:rowOff>101284</xdr:rowOff>
    </xdr:from>
    <xdr:to>
      <xdr:col>7</xdr:col>
      <xdr:colOff>275426</xdr:colOff>
      <xdr:row>28</xdr:row>
      <xdr:rowOff>179713</xdr:rowOff>
    </xdr:to>
    <xdr:graphicFrame macro="">
      <xdr:nvGraphicFramePr>
        <xdr:cNvPr id="22" name="Gráfico 2">
          <a:extLst>
            <a:ext uri="{FF2B5EF4-FFF2-40B4-BE49-F238E27FC236}">
              <a16:creationId xmlns:a16="http://schemas.microsoft.com/office/drawing/2014/main" id="{41E3F3EA-EA89-4411-A0A6-A66C08E8A2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194293</xdr:colOff>
      <xdr:row>28</xdr:row>
      <xdr:rowOff>69319</xdr:rowOff>
    </xdr:from>
    <xdr:to>
      <xdr:col>3</xdr:col>
      <xdr:colOff>91160</xdr:colOff>
      <xdr:row>36</xdr:row>
      <xdr:rowOff>150317</xdr:rowOff>
    </xdr:to>
    <xdr:graphicFrame macro="">
      <xdr:nvGraphicFramePr>
        <xdr:cNvPr id="28" name="Gráfico 4">
          <a:extLst>
            <a:ext uri="{FF2B5EF4-FFF2-40B4-BE49-F238E27FC236}">
              <a16:creationId xmlns:a16="http://schemas.microsoft.com/office/drawing/2014/main" id="{7EDE5ECD-0BAA-4B35-88A9-C9602CA69B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84552</xdr:colOff>
      <xdr:row>28</xdr:row>
      <xdr:rowOff>66143</xdr:rowOff>
    </xdr:from>
    <xdr:to>
      <xdr:col>5</xdr:col>
      <xdr:colOff>176152</xdr:colOff>
      <xdr:row>36</xdr:row>
      <xdr:rowOff>147141</xdr:rowOff>
    </xdr:to>
    <xdr:graphicFrame macro="">
      <xdr:nvGraphicFramePr>
        <xdr:cNvPr id="18" name="Gráfico 4">
          <a:extLst>
            <a:ext uri="{FF2B5EF4-FFF2-40B4-BE49-F238E27FC236}">
              <a16:creationId xmlns:a16="http://schemas.microsoft.com/office/drawing/2014/main" id="{F3473124-195D-4CC9-BB06-A9E9CFB612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20</xdr:row>
      <xdr:rowOff>101283</xdr:rowOff>
    </xdr:from>
    <xdr:to>
      <xdr:col>3</xdr:col>
      <xdr:colOff>91600</xdr:colOff>
      <xdr:row>28</xdr:row>
      <xdr:rowOff>179712</xdr:rowOff>
    </xdr:to>
    <xdr:graphicFrame macro="">
      <xdr:nvGraphicFramePr>
        <xdr:cNvPr id="15" name="Gráfico 11">
          <a:extLst>
            <a:ext uri="{FF2B5EF4-FFF2-40B4-BE49-F238E27FC236}">
              <a16:creationId xmlns:a16="http://schemas.microsoft.com/office/drawing/2014/main" id="{BE3730EF-00E6-45CD-88AD-EBE6020E1B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186362</xdr:colOff>
      <xdr:row>28</xdr:row>
      <xdr:rowOff>66142</xdr:rowOff>
    </xdr:from>
    <xdr:to>
      <xdr:col>7</xdr:col>
      <xdr:colOff>277962</xdr:colOff>
      <xdr:row>36</xdr:row>
      <xdr:rowOff>147140</xdr:rowOff>
    </xdr:to>
    <xdr:graphicFrame macro="">
      <xdr:nvGraphicFramePr>
        <xdr:cNvPr id="26" name="Gráfico 6">
          <a:extLst>
            <a:ext uri="{FF2B5EF4-FFF2-40B4-BE49-F238E27FC236}">
              <a16:creationId xmlns:a16="http://schemas.microsoft.com/office/drawing/2014/main" id="{C5E7A4E0-588E-4E03-B2E4-BC97E5E858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24246</xdr:colOff>
      <xdr:row>10</xdr:row>
      <xdr:rowOff>38100</xdr:rowOff>
    </xdr:from>
    <xdr:to>
      <xdr:col>2</xdr:col>
      <xdr:colOff>418446</xdr:colOff>
      <xdr:row>20</xdr:row>
      <xdr:rowOff>113100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F3180A9-6C5E-0D47-DF03-2BDED9073E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427240</xdr:colOff>
      <xdr:row>10</xdr:row>
      <xdr:rowOff>33771</xdr:rowOff>
    </xdr:from>
    <xdr:to>
      <xdr:col>4</xdr:col>
      <xdr:colOff>333760</xdr:colOff>
      <xdr:row>20</xdr:row>
      <xdr:rowOff>108771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E4F7BF7-ABC6-428E-B552-BE36B0A911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358140</xdr:colOff>
      <xdr:row>10</xdr:row>
      <xdr:rowOff>38100</xdr:rowOff>
    </xdr:from>
    <xdr:to>
      <xdr:col>6</xdr:col>
      <xdr:colOff>127500</xdr:colOff>
      <xdr:row>20</xdr:row>
      <xdr:rowOff>113100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10C852D-044E-4921-A25C-10F8752BC4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624416</xdr:colOff>
      <xdr:row>2</xdr:row>
      <xdr:rowOff>42333</xdr:rowOff>
    </xdr:from>
    <xdr:to>
      <xdr:col>18</xdr:col>
      <xdr:colOff>12416</xdr:colOff>
      <xdr:row>16</xdr:row>
      <xdr:rowOff>113583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48A0D18-C70E-4D9B-9562-653A89EF54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25977</xdr:colOff>
      <xdr:row>111</xdr:row>
      <xdr:rowOff>112567</xdr:rowOff>
    </xdr:from>
    <xdr:to>
      <xdr:col>19</xdr:col>
      <xdr:colOff>57351</xdr:colOff>
      <xdr:row>118</xdr:row>
      <xdr:rowOff>114434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B54B70D-F9A1-2CD2-90BD-5201F5CE09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00954" y="5368635"/>
          <a:ext cx="4742959" cy="1370003"/>
        </a:xfrm>
        <a:prstGeom prst="rect">
          <a:avLst/>
        </a:prstGeom>
      </xdr:spPr>
    </xdr:pic>
    <xdr:clientData/>
  </xdr:twoCellAnchor>
  <xdr:twoCellAnchor>
    <xdr:from>
      <xdr:col>17</xdr:col>
      <xdr:colOff>25977</xdr:colOff>
      <xdr:row>118</xdr:row>
      <xdr:rowOff>77932</xdr:rowOff>
    </xdr:from>
    <xdr:to>
      <xdr:col>17</xdr:col>
      <xdr:colOff>415636</xdr:colOff>
      <xdr:row>119</xdr:row>
      <xdr:rowOff>17319</xdr:rowOff>
    </xdr:to>
    <xdr:sp macro="" textlink="">
      <xdr:nvSpPr>
        <xdr:cNvPr id="3" name="Elipse 2">
          <a:extLst>
            <a:ext uri="{FF2B5EF4-FFF2-40B4-BE49-F238E27FC236}">
              <a16:creationId xmlns:a16="http://schemas.microsoft.com/office/drawing/2014/main" id="{5722803F-169D-AF69-C780-BE642BD95995}"/>
            </a:ext>
          </a:extLst>
        </xdr:cNvPr>
        <xdr:cNvSpPr/>
      </xdr:nvSpPr>
      <xdr:spPr>
        <a:xfrm>
          <a:off x="14910954" y="5723659"/>
          <a:ext cx="389659" cy="138546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15</xdr:col>
      <xdr:colOff>490104</xdr:colOff>
      <xdr:row>118</xdr:row>
      <xdr:rowOff>74469</xdr:rowOff>
    </xdr:from>
    <xdr:to>
      <xdr:col>16</xdr:col>
      <xdr:colOff>117763</xdr:colOff>
      <xdr:row>119</xdr:row>
      <xdr:rowOff>13856</xdr:rowOff>
    </xdr:to>
    <xdr:sp macro="" textlink="">
      <xdr:nvSpPr>
        <xdr:cNvPr id="4" name="Elipse 3">
          <a:extLst>
            <a:ext uri="{FF2B5EF4-FFF2-40B4-BE49-F238E27FC236}">
              <a16:creationId xmlns:a16="http://schemas.microsoft.com/office/drawing/2014/main" id="{C8746EE5-5BE0-4C55-BE39-FD678F298919}"/>
            </a:ext>
          </a:extLst>
        </xdr:cNvPr>
        <xdr:cNvSpPr/>
      </xdr:nvSpPr>
      <xdr:spPr>
        <a:xfrm>
          <a:off x="13851081" y="5720196"/>
          <a:ext cx="389659" cy="138546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15</xdr:col>
      <xdr:colOff>486640</xdr:colOff>
      <xdr:row>120</xdr:row>
      <xdr:rowOff>157596</xdr:rowOff>
    </xdr:from>
    <xdr:to>
      <xdr:col>16</xdr:col>
      <xdr:colOff>114299</xdr:colOff>
      <xdr:row>121</xdr:row>
      <xdr:rowOff>105642</xdr:rowOff>
    </xdr:to>
    <xdr:sp macro="" textlink="">
      <xdr:nvSpPr>
        <xdr:cNvPr id="5" name="Elipse 4">
          <a:extLst>
            <a:ext uri="{FF2B5EF4-FFF2-40B4-BE49-F238E27FC236}">
              <a16:creationId xmlns:a16="http://schemas.microsoft.com/office/drawing/2014/main" id="{4821F141-CFED-4126-9027-EE1F203904F8}"/>
            </a:ext>
          </a:extLst>
        </xdr:cNvPr>
        <xdr:cNvSpPr/>
      </xdr:nvSpPr>
      <xdr:spPr>
        <a:xfrm>
          <a:off x="13847617" y="6201641"/>
          <a:ext cx="389659" cy="138546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17</xdr:col>
      <xdr:colOff>15586</xdr:colOff>
      <xdr:row>120</xdr:row>
      <xdr:rowOff>162792</xdr:rowOff>
    </xdr:from>
    <xdr:to>
      <xdr:col>17</xdr:col>
      <xdr:colOff>405245</xdr:colOff>
      <xdr:row>121</xdr:row>
      <xdr:rowOff>110838</xdr:rowOff>
    </xdr:to>
    <xdr:sp macro="" textlink="">
      <xdr:nvSpPr>
        <xdr:cNvPr id="6" name="Elipse 5">
          <a:extLst>
            <a:ext uri="{FF2B5EF4-FFF2-40B4-BE49-F238E27FC236}">
              <a16:creationId xmlns:a16="http://schemas.microsoft.com/office/drawing/2014/main" id="{EEAB6D64-96E5-49DA-B60D-4E07653B1A58}"/>
            </a:ext>
          </a:extLst>
        </xdr:cNvPr>
        <xdr:cNvSpPr/>
      </xdr:nvSpPr>
      <xdr:spPr>
        <a:xfrm>
          <a:off x="14900563" y="6206837"/>
          <a:ext cx="389659" cy="138546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11</xdr:col>
      <xdr:colOff>135714</xdr:colOff>
      <xdr:row>1</xdr:row>
      <xdr:rowOff>55880</xdr:rowOff>
    </xdr:from>
    <xdr:to>
      <xdr:col>16</xdr:col>
      <xdr:colOff>409249</xdr:colOff>
      <xdr:row>16</xdr:row>
      <xdr:rowOff>170199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85A73A1C-5E11-42D5-96EC-6F7D878CC0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780967</xdr:colOff>
      <xdr:row>34</xdr:row>
      <xdr:rowOff>88240</xdr:rowOff>
    </xdr:from>
    <xdr:to>
      <xdr:col>24</xdr:col>
      <xdr:colOff>105967</xdr:colOff>
      <xdr:row>45</xdr:row>
      <xdr:rowOff>80740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Gráfico 9">
              <a:extLst>
                <a:ext uri="{FF2B5EF4-FFF2-40B4-BE49-F238E27FC236}">
                  <a16:creationId xmlns:a16="http://schemas.microsoft.com/office/drawing/2014/main" id="{0FF9606E-07FE-467E-929D-D31667109D0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430167" y="6558890"/>
              <a:ext cx="4125600" cy="2088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10</xdr:col>
      <xdr:colOff>804333</xdr:colOff>
      <xdr:row>55</xdr:row>
      <xdr:rowOff>162983</xdr:rowOff>
    </xdr:from>
    <xdr:to>
      <xdr:col>16</xdr:col>
      <xdr:colOff>264583</xdr:colOff>
      <xdr:row>70</xdr:row>
      <xdr:rowOff>38100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C7FF354C-D006-0897-21B8-1B0619A5DF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tínez Martínez, Alberto" id="{E99BAF86-AC08-4846-8BFE-FD69D1827FE7}" userId="Martínez Martínez, Alberto" providerId="None"/>
  <person displayName="Cachafeiro Ostalé, José Ángel" id="{A0F3EFC6-C95B-4295-8962-F8917F4D50B0}" userId="S::jacachafeiro@economia.gob.es::5225f711-2bfb-4ce2-bd26-2f3cf5fcc7cb" providerId="AD"/>
</personList>
</file>

<file path=xl/theme/theme1.xml><?xml version="1.0" encoding="utf-8"?>
<a:theme xmlns:a="http://schemas.openxmlformats.org/drawingml/2006/main" name="Tema de Office">
  <a:themeElements>
    <a:clrScheme name="Tesor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FFC000"/>
      </a:accent1>
      <a:accent2>
        <a:srgbClr val="843C0C"/>
      </a:accent2>
      <a:accent3>
        <a:srgbClr val="A5A5A5"/>
      </a:accent3>
      <a:accent4>
        <a:srgbClr val="F8CBAD"/>
      </a:accent4>
      <a:accent5>
        <a:srgbClr val="5B9BD5"/>
      </a:accent5>
      <a:accent6>
        <a:srgbClr val="421E06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R24" dT="2024-01-30T11:16:09.04" personId="{A0F3EFC6-C95B-4295-8962-F8917F4D50B0}" id="{36002D24-7E5E-41FE-AAF9-518879D8E5D3}">
    <text xml:space="preserve">De 2023, no del 4Q2023
</text>
  </threadedComment>
  <threadedComment ref="S24" dT="2024-01-30T11:15:56.67" personId="{A0F3EFC6-C95B-4295-8962-F8917F4D50B0}" id="{805F6ADE-98C4-4635-BEEE-1EEF3D3FE139}">
    <text>De 2023, no del 4Q2023</text>
  </threadedComment>
  <threadedComment ref="P50" dT="2024-02-14T16:27:51.60" personId="{A0F3EFC6-C95B-4295-8962-F8917F4D50B0}" id="{CE871E82-3DA5-4E7C-8084-6D3371D7D13D}">
    <text>Sin extraordinarios</text>
  </threadedComment>
  <threadedComment ref="AA89" dT="2024-02-06T09:52:10.55" personId="{E99BAF86-AC08-4846-8BFE-FD69D1827FE7}" id="{9EF6CE61-7E9E-4B69-996A-443BC27DD670}">
    <text>solo "Sector Privado"</text>
  </threadedComment>
  <threadedComment ref="AB89" dT="2024-02-06T09:52:19.16" personId="{E99BAF86-AC08-4846-8BFE-FD69D1827FE7}" id="{FD2CA5D1-EFD5-4231-98EA-0C28C6D2DEA4}">
    <text>solo "Sector Privado"</text>
  </threadedComment>
  <threadedComment ref="T90" dT="2024-02-06T09:46:20.68" personId="{E99BAF86-AC08-4846-8BFE-FD69D1827FE7}" id="{F6EF6EBF-FC36-444E-B9E8-FDFBD00FF87C}">
    <text>Descontando el impuesto a la banca sin ofrecer cifra alternativa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B7" dT="2024-08-02T08:17:38.64" personId="{A0F3EFC6-C95B-4295-8962-F8917F4D50B0}" id="{3AD92203-B255-4390-92B6-B5D021D948C9}">
    <text>Excluyendo -285 M del gravamen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6.bin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2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DB823-0550-4D36-BC11-6A1CEE23156A}">
  <sheetPr>
    <tabColor rgb="FF00B050"/>
  </sheetPr>
  <dimension ref="A1:T170"/>
  <sheetViews>
    <sheetView topLeftCell="A3" zoomScaleNormal="100" workbookViewId="0">
      <selection activeCell="M6" sqref="M6"/>
    </sheetView>
  </sheetViews>
  <sheetFormatPr baseColWidth="10" defaultColWidth="11.453125" defaultRowHeight="14.5"/>
  <cols>
    <col min="1" max="1" width="2.7265625" style="131" customWidth="1"/>
    <col min="2" max="3" width="11.453125" style="131"/>
    <col min="4" max="4" width="14.7265625" style="131" customWidth="1"/>
    <col min="5" max="5" width="11.453125" style="131"/>
    <col min="6" max="6" width="11.453125" style="131" customWidth="1"/>
    <col min="7" max="16" width="11.453125" style="131"/>
    <col min="17" max="17" width="3.453125" style="131" customWidth="1"/>
    <col min="18" max="16384" width="11.453125" style="131"/>
  </cols>
  <sheetData>
    <row r="1" spans="2:18" ht="15" thickBot="1">
      <c r="F1" s="133"/>
      <c r="H1" s="133"/>
      <c r="J1" s="133"/>
      <c r="L1" s="133"/>
      <c r="N1" s="133"/>
      <c r="P1" s="133"/>
    </row>
    <row r="2" spans="2:18" ht="15" thickBot="1">
      <c r="B2" s="636" t="s">
        <v>425</v>
      </c>
      <c r="E2" s="819" t="s">
        <v>1</v>
      </c>
      <c r="F2" s="820"/>
      <c r="G2" s="819" t="s">
        <v>2</v>
      </c>
      <c r="H2" s="820"/>
      <c r="I2" s="819" t="s">
        <v>3</v>
      </c>
      <c r="J2" s="820"/>
      <c r="K2" s="819" t="s">
        <v>4</v>
      </c>
      <c r="L2" s="820"/>
      <c r="M2" s="819" t="s">
        <v>5</v>
      </c>
      <c r="N2" s="820"/>
      <c r="O2" s="819" t="s">
        <v>6</v>
      </c>
      <c r="P2" s="820"/>
      <c r="R2" s="637"/>
    </row>
    <row r="3" spans="2:18" ht="15" thickBot="1">
      <c r="E3" s="638" t="s">
        <v>7</v>
      </c>
      <c r="F3" s="639" t="s">
        <v>8</v>
      </c>
      <c r="G3" s="638" t="s">
        <v>7</v>
      </c>
      <c r="H3" s="639" t="s">
        <v>8</v>
      </c>
      <c r="I3" s="638" t="s">
        <v>7</v>
      </c>
      <c r="J3" s="639" t="s">
        <v>8</v>
      </c>
      <c r="K3" s="638" t="s">
        <v>7</v>
      </c>
      <c r="L3" s="639" t="s">
        <v>8</v>
      </c>
      <c r="M3" s="638" t="s">
        <v>7</v>
      </c>
      <c r="N3" s="639" t="s">
        <v>8</v>
      </c>
      <c r="O3" s="638" t="s">
        <v>7</v>
      </c>
      <c r="P3" s="639" t="s">
        <v>8</v>
      </c>
      <c r="Q3" s="640"/>
    </row>
    <row r="4" spans="2:18">
      <c r="B4" s="641" t="s">
        <v>9</v>
      </c>
      <c r="C4" s="642"/>
      <c r="D4" s="643"/>
      <c r="E4" s="644">
        <f>+Santander!G12</f>
        <v>0.12447405329593275</v>
      </c>
      <c r="F4" s="645">
        <f>+Santander!F12</f>
        <v>0.20112359550561787</v>
      </c>
      <c r="G4" s="646">
        <f>+BBVA!G12</f>
        <v>0.27029658706262438</v>
      </c>
      <c r="H4" s="645">
        <f>+BBVA!F12</f>
        <v>0.37519045257873929</v>
      </c>
      <c r="I4" s="647">
        <f>+CaixaBank!F12</f>
        <v>0.66163050253764255</v>
      </c>
      <c r="J4" s="645">
        <f>+CaixaBank!E12</f>
        <v>0.30384263982974291</v>
      </c>
      <c r="K4" s="647">
        <f>+Sabadell!G12</f>
        <v>0.56773843872010787</v>
      </c>
      <c r="L4" s="645">
        <f>+Sabadell!F12</f>
        <v>0.34601934389045996</v>
      </c>
      <c r="M4" s="647">
        <f>+Bankinter!G12</f>
        <v>0.35794401456979608</v>
      </c>
      <c r="N4" s="645">
        <f>+Bankinter!F12</f>
        <v>0.16933330804230096</v>
      </c>
      <c r="O4" s="647">
        <f>+Unicaja!G13</f>
        <v>-1.1384628953268199</v>
      </c>
      <c r="P4" s="648">
        <f>+Unicaja!F13</f>
        <v>-4.3573354978115137</v>
      </c>
    </row>
    <row r="5" spans="2:18">
      <c r="B5" s="649" t="s">
        <v>10</v>
      </c>
      <c r="C5" s="650"/>
      <c r="D5" s="651"/>
      <c r="E5" s="652">
        <f>+Santander!G7</f>
        <v>-4.2476842193106878E-2</v>
      </c>
      <c r="F5" s="653">
        <f>+Santander!F7</f>
        <v>9.0269859369061178E-2</v>
      </c>
      <c r="G5" s="652">
        <f>+BBVA!G7</f>
        <v>-4.73000171835114E-3</v>
      </c>
      <c r="H5" s="654">
        <f>+BBVA!F7</f>
        <v>0.12361927875866852</v>
      </c>
      <c r="I5" s="655">
        <f>+CaixaBank!F7</f>
        <v>3.6725305115132834E-3</v>
      </c>
      <c r="J5" s="654">
        <f>+CaixaBank!E7</f>
        <v>0.14305715151521725</v>
      </c>
      <c r="K5" s="652">
        <f>+Sabadell!G7</f>
        <v>2.4685784074096384E-2</v>
      </c>
      <c r="L5" s="654">
        <f>+Sabadell!F7</f>
        <v>7.862131688291063E-2</v>
      </c>
      <c r="M5" s="652">
        <f>+Bankinter!G8</f>
        <v>6.2953221450033459E-2</v>
      </c>
      <c r="N5" s="654">
        <f>+Bankinter!F7</f>
        <v>6.6969747070869001E-2</v>
      </c>
      <c r="O5" s="655">
        <f>+Unicaja!G8</f>
        <v>6.3310771880483285E-2</v>
      </c>
      <c r="P5" s="654">
        <f>+Unicaja!F8</f>
        <v>0.27946127946127941</v>
      </c>
    </row>
    <row r="6" spans="2:18">
      <c r="B6" s="649" t="s">
        <v>11</v>
      </c>
      <c r="C6" s="650"/>
      <c r="D6" s="651"/>
      <c r="E6" s="656">
        <f>+Santander!G28</f>
        <v>-1.2807177489536303E-2</v>
      </c>
      <c r="F6" s="657">
        <f>+Santander!F28</f>
        <v>1.2929527008711528E-2</v>
      </c>
      <c r="G6" s="656">
        <f>+BBVA!G28</f>
        <v>-1.3231780078225119E-2</v>
      </c>
      <c r="H6" s="657">
        <f>+BBVA!F28</f>
        <v>7.118286839122745E-2</v>
      </c>
      <c r="I6" s="656">
        <f>+CaixaBank!F29</f>
        <v>5.5941506044904443E-2</v>
      </c>
      <c r="J6" s="657">
        <f>+CaixaBank!E29</f>
        <v>4.1812605489446986E-2</v>
      </c>
      <c r="K6" s="656">
        <f>+Sabadell!G28</f>
        <v>4.1880127129197753E-2</v>
      </c>
      <c r="L6" s="657">
        <f>+Sabadell!F28</f>
        <v>8.6134048942101193E-2</v>
      </c>
      <c r="M6" s="656">
        <f>+Bankinter!G26</f>
        <v>2.7074721044736849E-2</v>
      </c>
      <c r="N6" s="657">
        <f>+Bankinter!F26</f>
        <v>4.5597977431284464E-2</v>
      </c>
      <c r="O6" s="656">
        <f>+Unicaja!G28</f>
        <v>9.6819707727251014E-2</v>
      </c>
      <c r="P6" s="657">
        <f>+Unicaja!F28</f>
        <v>-6.9406300528387699E-2</v>
      </c>
      <c r="Q6" s="640"/>
    </row>
    <row r="7" spans="2:18" ht="15" thickBot="1">
      <c r="B7" s="658" t="s">
        <v>12</v>
      </c>
      <c r="C7" s="659"/>
      <c r="D7" s="660"/>
      <c r="E7" s="656">
        <f>+Santander!G30</f>
        <v>1.5304902275583565E-2</v>
      </c>
      <c r="F7" s="657">
        <f>+Santander!F30</f>
        <v>1.9666157597192147E-2</v>
      </c>
      <c r="G7" s="656">
        <f>+BBVA!G30</f>
        <v>4.1321770818242287E-2</v>
      </c>
      <c r="H7" s="657">
        <f>+BBVA!F30</f>
        <v>9.5358893988279014E-2</v>
      </c>
      <c r="I7" s="656">
        <f>+CaixaBank!F30</f>
        <v>2.0889189461944735E-2</v>
      </c>
      <c r="J7" s="657">
        <f>+CaixaBank!E30</f>
        <v>-2.5619514798500553E-2</v>
      </c>
      <c r="K7" s="656">
        <f>+Sabadell!G29</f>
        <v>2.7183180541330287E-2</v>
      </c>
      <c r="L7" s="657">
        <f>+Sabadell!F29</f>
        <v>5.6001571905810454E-3</v>
      </c>
      <c r="M7" s="656">
        <f>+Bankinter!G27</f>
        <v>2.1361912872021938E-2</v>
      </c>
      <c r="N7" s="657">
        <f>+Bankinter!F27</f>
        <v>5.4824244246150844E-2</v>
      </c>
      <c r="O7" s="656">
        <f>+Unicaja!G29</f>
        <v>-5.7455635949451134E-2</v>
      </c>
      <c r="P7" s="657">
        <f>+Unicaja!F29</f>
        <v>-0.12639086602212735</v>
      </c>
      <c r="Q7" s="640"/>
    </row>
    <row r="8" spans="2:18" ht="15" thickBot="1">
      <c r="B8" s="661"/>
      <c r="C8" s="662"/>
      <c r="D8" s="663"/>
      <c r="E8" s="638" t="s">
        <v>363</v>
      </c>
      <c r="F8" s="638" t="s">
        <v>354</v>
      </c>
      <c r="G8" s="638" t="s">
        <v>363</v>
      </c>
      <c r="H8" s="638" t="s">
        <v>354</v>
      </c>
      <c r="I8" s="638" t="s">
        <v>363</v>
      </c>
      <c r="J8" s="638" t="s">
        <v>354</v>
      </c>
      <c r="K8" s="638" t="s">
        <v>363</v>
      </c>
      <c r="L8" s="638" t="s">
        <v>354</v>
      </c>
      <c r="M8" s="638" t="s">
        <v>363</v>
      </c>
      <c r="N8" s="638" t="s">
        <v>354</v>
      </c>
      <c r="O8" s="638" t="s">
        <v>363</v>
      </c>
      <c r="P8" s="638" t="s">
        <v>354</v>
      </c>
      <c r="Q8" s="640"/>
    </row>
    <row r="9" spans="2:18">
      <c r="B9" s="664" t="s">
        <v>15</v>
      </c>
      <c r="C9" s="665"/>
      <c r="D9" s="666"/>
      <c r="E9" s="656">
        <f>+Santander!D26</f>
        <v>0.41599999999999998</v>
      </c>
      <c r="F9" s="657">
        <v>0.443</v>
      </c>
      <c r="G9" s="656">
        <f>+BBVA!D26</f>
        <v>0.39319369787395603</v>
      </c>
      <c r="H9" s="657">
        <v>0.42</v>
      </c>
      <c r="I9" s="656">
        <f>+CaixaBank!C27</f>
        <v>0.38996738550614979</v>
      </c>
      <c r="J9" s="657">
        <v>0.46</v>
      </c>
      <c r="K9" s="656">
        <f>+Sabadell!D26</f>
        <v>0.48269410068220803</v>
      </c>
      <c r="L9" s="657">
        <f>+Sabadell!I26</f>
        <v>0.475835611996895</v>
      </c>
      <c r="M9" s="656">
        <f>+Bankinter!D19</f>
        <v>0.34129999999999999</v>
      </c>
      <c r="N9" s="657">
        <v>0.35389999999999999</v>
      </c>
      <c r="O9" s="656">
        <f>+Unicaja!D26</f>
        <v>0.48399999999999999</v>
      </c>
      <c r="P9" s="657">
        <v>0.47899999999999998</v>
      </c>
    </row>
    <row r="10" spans="2:18">
      <c r="B10" s="649" t="s">
        <v>16</v>
      </c>
      <c r="C10" s="650"/>
      <c r="D10" s="651"/>
      <c r="E10" s="667">
        <f>+Santander!D39</f>
        <v>1.63</v>
      </c>
      <c r="F10" s="653">
        <v>1.58</v>
      </c>
      <c r="G10" s="667">
        <f>+BBVA!D39</f>
        <v>1.48</v>
      </c>
      <c r="H10" s="653">
        <v>1.48</v>
      </c>
      <c r="I10" s="667">
        <f>+CaixaBank!C38</f>
        <v>2.1826056544791599</v>
      </c>
      <c r="J10" s="653">
        <v>2.0699999999999998</v>
      </c>
      <c r="K10" s="667">
        <f>+Sabadell!D37</f>
        <v>1.9806999999999999</v>
      </c>
      <c r="L10" s="653">
        <v>2.0013000000000001</v>
      </c>
      <c r="M10" s="667">
        <f>+Bankinter!D35</f>
        <v>1.9753000000000001</v>
      </c>
      <c r="N10" s="653">
        <v>2.0085999999999999</v>
      </c>
      <c r="O10" s="667">
        <f>+Unicaja!D37</f>
        <v>3.08</v>
      </c>
      <c r="P10" s="653">
        <v>2.84</v>
      </c>
      <c r="Q10" s="640"/>
    </row>
    <row r="11" spans="2:18">
      <c r="B11" s="649" t="s">
        <v>17</v>
      </c>
      <c r="C11" s="650"/>
      <c r="D11" s="651"/>
      <c r="E11" s="656">
        <f>+Santander!D37</f>
        <v>0.125</v>
      </c>
      <c r="F11" s="657">
        <v>0.122</v>
      </c>
      <c r="G11" s="656">
        <f>+BBVA!D37</f>
        <v>0.1275</v>
      </c>
      <c r="H11" s="657">
        <v>0.12989999999999999</v>
      </c>
      <c r="I11" s="656">
        <f>+CaixaBank!C36</f>
        <v>0.12223669559133626</v>
      </c>
      <c r="J11" s="657">
        <v>0.125</v>
      </c>
      <c r="K11" s="656">
        <f>+Sabadell!D35</f>
        <v>0.13484830769474401</v>
      </c>
      <c r="L11" s="657">
        <v>0.12874331826771238</v>
      </c>
      <c r="M11" s="656">
        <f>+Bankinter!D33</f>
        <v>0.12440370694026386</v>
      </c>
      <c r="N11" s="657">
        <v>0.1225409246398791</v>
      </c>
      <c r="O11" s="667">
        <f>+Unicaja!D35</f>
        <v>0.14699999999999999</v>
      </c>
      <c r="P11" s="657">
        <v>0.13780000000000001</v>
      </c>
      <c r="Q11" s="640"/>
    </row>
    <row r="12" spans="2:18">
      <c r="B12" s="649" t="s">
        <v>18</v>
      </c>
      <c r="C12" s="650"/>
      <c r="D12" s="651"/>
      <c r="E12" s="668">
        <f>+Santander!D33</f>
        <v>3.0200000000000001E-2</v>
      </c>
      <c r="F12" s="669">
        <v>3.0700000000000002E-2</v>
      </c>
      <c r="G12" s="668">
        <f>+BBVA!D33</f>
        <v>3.2859839026095697E-2</v>
      </c>
      <c r="H12" s="669">
        <v>3.4000000000000002E-2</v>
      </c>
      <c r="I12" s="668">
        <f>+CaixaBank!C32</f>
        <v>2.6749728945669161E-2</v>
      </c>
      <c r="J12" s="669">
        <v>2.6200000000000001E-2</v>
      </c>
      <c r="K12" s="668">
        <f>+Sabadell!D31</f>
        <v>3.2099999999999997E-2</v>
      </c>
      <c r="L12" s="669">
        <v>3.5000000000000003E-2</v>
      </c>
      <c r="M12" s="668">
        <f>+Bankinter!D29</f>
        <v>2.1724972939768435E-2</v>
      </c>
      <c r="N12" s="669">
        <v>2.222979594734158E-2</v>
      </c>
      <c r="O12" s="668">
        <f>+Unicaja!D31</f>
        <v>3.1E-2</v>
      </c>
      <c r="P12" s="669">
        <v>3.61E-2</v>
      </c>
    </row>
    <row r="13" spans="2:18" ht="15" thickBot="1">
      <c r="B13" s="670" t="s">
        <v>19</v>
      </c>
      <c r="C13" s="671"/>
      <c r="D13" s="672"/>
      <c r="E13" s="673">
        <f>+Santander!D35</f>
        <v>0.66459999999999997</v>
      </c>
      <c r="F13" s="674">
        <v>0.68</v>
      </c>
      <c r="G13" s="673">
        <f>+BBVA!D35</f>
        <v>0.74898727505004603</v>
      </c>
      <c r="H13" s="674">
        <v>0.8</v>
      </c>
      <c r="I13" s="673">
        <f>+CaixaBank!C34</f>
        <v>0.69756877647765847</v>
      </c>
      <c r="J13" s="674">
        <v>0.76</v>
      </c>
      <c r="K13" s="673">
        <f>+Sabadell!D33</f>
        <v>0.59709999999999996</v>
      </c>
      <c r="L13" s="674">
        <v>0.55700000000000005</v>
      </c>
      <c r="M13" s="673">
        <f>+Bankinter!D31</f>
        <v>0.6790920856134971</v>
      </c>
      <c r="N13" s="674">
        <v>0.66337236797063925</v>
      </c>
      <c r="O13" s="673">
        <f>+Unicaja!D33</f>
        <v>0.63700000000000001</v>
      </c>
      <c r="P13" s="674">
        <v>0.65800000000000003</v>
      </c>
      <c r="Q13" s="640"/>
    </row>
    <row r="14" spans="2:18">
      <c r="B14" s="104" t="s">
        <v>344</v>
      </c>
      <c r="E14" s="675"/>
      <c r="F14" s="675"/>
      <c r="G14" s="675"/>
      <c r="H14" s="675"/>
      <c r="I14" s="675"/>
      <c r="J14" s="675"/>
      <c r="K14" s="675"/>
      <c r="L14" s="675"/>
      <c r="M14" s="675"/>
      <c r="N14" s="675"/>
      <c r="O14" s="675"/>
      <c r="P14" s="675"/>
      <c r="Q14" s="640"/>
    </row>
    <row r="15" spans="2:18">
      <c r="B15" s="104" t="s">
        <v>21</v>
      </c>
    </row>
    <row r="16" spans="2:18">
      <c r="B16" s="104" t="s">
        <v>345</v>
      </c>
    </row>
    <row r="18" spans="1:19">
      <c r="B18" s="637" t="s">
        <v>22</v>
      </c>
    </row>
    <row r="19" spans="1:19">
      <c r="A19" s="640" t="s">
        <v>23</v>
      </c>
      <c r="B19" s="131" t="s">
        <v>431</v>
      </c>
    </row>
    <row r="20" spans="1:19">
      <c r="B20" s="131" t="s">
        <v>426</v>
      </c>
    </row>
    <row r="21" spans="1:19">
      <c r="A21" s="676"/>
      <c r="B21" s="676" t="s">
        <v>427</v>
      </c>
      <c r="C21" s="676"/>
      <c r="D21" s="676"/>
      <c r="E21" s="676"/>
      <c r="F21" s="676"/>
      <c r="G21" s="676"/>
      <c r="H21" s="676"/>
      <c r="I21" s="676"/>
      <c r="J21" s="676"/>
      <c r="K21" s="676"/>
      <c r="L21" s="676"/>
      <c r="M21" s="676"/>
      <c r="N21" s="676"/>
      <c r="O21" s="676"/>
      <c r="P21" s="676"/>
      <c r="Q21" s="676"/>
      <c r="R21" s="676"/>
      <c r="S21" s="676"/>
    </row>
    <row r="22" spans="1:19">
      <c r="A22" s="640" t="s">
        <v>23</v>
      </c>
      <c r="B22" s="131" t="s">
        <v>432</v>
      </c>
    </row>
    <row r="23" spans="1:19">
      <c r="A23" s="640"/>
      <c r="B23" s="131" t="s">
        <v>428</v>
      </c>
    </row>
    <row r="24" spans="1:19">
      <c r="A24" s="677"/>
      <c r="B24" s="676" t="s">
        <v>429</v>
      </c>
      <c r="C24" s="676"/>
      <c r="D24" s="676"/>
      <c r="E24" s="676"/>
      <c r="F24" s="676"/>
      <c r="G24" s="676"/>
      <c r="H24" s="676"/>
      <c r="I24" s="676"/>
      <c r="J24" s="676"/>
      <c r="K24" s="676"/>
      <c r="L24" s="676"/>
      <c r="M24" s="676"/>
      <c r="N24" s="676"/>
      <c r="O24" s="676"/>
      <c r="P24" s="676"/>
      <c r="Q24" s="676"/>
      <c r="R24" s="676"/>
      <c r="S24" s="676"/>
    </row>
    <row r="25" spans="1:19">
      <c r="A25" s="678" t="s">
        <v>23</v>
      </c>
      <c r="B25" s="679" t="s">
        <v>433</v>
      </c>
      <c r="C25" s="679"/>
      <c r="D25" s="679"/>
      <c r="E25" s="679"/>
      <c r="F25" s="679"/>
      <c r="G25" s="679"/>
      <c r="H25" s="679"/>
      <c r="I25" s="679"/>
      <c r="J25" s="679"/>
      <c r="K25" s="679"/>
      <c r="L25" s="679"/>
      <c r="M25" s="679"/>
      <c r="N25" s="679"/>
      <c r="O25" s="679"/>
      <c r="P25" s="679"/>
      <c r="Q25" s="679"/>
      <c r="R25" s="679"/>
      <c r="S25" s="679"/>
    </row>
    <row r="26" spans="1:19">
      <c r="A26" s="640" t="s">
        <v>23</v>
      </c>
      <c r="B26" s="131" t="s">
        <v>434</v>
      </c>
    </row>
    <row r="27" spans="1:19">
      <c r="B27" s="131" t="s">
        <v>430</v>
      </c>
    </row>
    <row r="28" spans="1:19">
      <c r="A28" s="677" t="s">
        <v>23</v>
      </c>
      <c r="B28" s="676" t="s">
        <v>435</v>
      </c>
      <c r="C28" s="676"/>
      <c r="D28" s="676"/>
      <c r="E28" s="676"/>
      <c r="F28" s="676"/>
      <c r="G28" s="676"/>
      <c r="H28" s="676"/>
      <c r="I28" s="676"/>
      <c r="J28" s="676"/>
      <c r="K28" s="676"/>
      <c r="L28" s="676"/>
      <c r="M28" s="676"/>
      <c r="N28" s="676"/>
      <c r="O28" s="676"/>
      <c r="P28" s="676"/>
      <c r="Q28" s="676"/>
      <c r="R28" s="676"/>
      <c r="S28" s="676"/>
    </row>
    <row r="29" spans="1:19">
      <c r="A29" s="640" t="s">
        <v>23</v>
      </c>
      <c r="B29" s="131" t="s">
        <v>436</v>
      </c>
    </row>
    <row r="30" spans="1:19">
      <c r="A30" s="676"/>
      <c r="B30" s="676" t="s">
        <v>341</v>
      </c>
      <c r="C30" s="676"/>
      <c r="D30" s="676"/>
      <c r="E30" s="676"/>
      <c r="F30" s="676"/>
      <c r="G30" s="676"/>
      <c r="H30" s="676"/>
      <c r="I30" s="676"/>
      <c r="J30" s="676"/>
      <c r="K30" s="676"/>
      <c r="L30" s="676"/>
      <c r="M30" s="676"/>
      <c r="N30" s="676"/>
      <c r="O30" s="676"/>
      <c r="P30" s="676"/>
      <c r="Q30" s="676"/>
      <c r="R30" s="676"/>
      <c r="S30" s="676"/>
    </row>
    <row r="31" spans="1:19">
      <c r="A31" s="678" t="s">
        <v>23</v>
      </c>
      <c r="B31" s="679" t="s">
        <v>437</v>
      </c>
      <c r="C31" s="679"/>
      <c r="D31" s="679"/>
      <c r="E31" s="679"/>
      <c r="F31" s="679"/>
      <c r="G31" s="679"/>
      <c r="H31" s="679"/>
      <c r="I31" s="679"/>
      <c r="J31" s="679"/>
      <c r="K31" s="679"/>
      <c r="L31" s="679"/>
      <c r="M31" s="679"/>
      <c r="N31" s="679"/>
      <c r="O31" s="679"/>
      <c r="P31" s="679"/>
      <c r="Q31" s="679"/>
      <c r="R31" s="679"/>
      <c r="S31" s="679"/>
    </row>
    <row r="32" spans="1:19">
      <c r="A32" s="678" t="s">
        <v>23</v>
      </c>
      <c r="B32" s="679" t="s">
        <v>438</v>
      </c>
      <c r="C32" s="679"/>
      <c r="D32" s="679"/>
      <c r="E32" s="679"/>
      <c r="F32" s="679"/>
      <c r="G32" s="679"/>
      <c r="H32" s="679"/>
      <c r="I32" s="679"/>
      <c r="J32" s="679"/>
      <c r="K32" s="679"/>
      <c r="L32" s="679"/>
      <c r="M32" s="679"/>
      <c r="N32" s="679"/>
      <c r="O32" s="679"/>
      <c r="P32" s="679"/>
      <c r="Q32" s="680"/>
      <c r="R32" s="679"/>
      <c r="S32" s="679"/>
    </row>
    <row r="33" spans="1:20">
      <c r="A33" s="681" t="s">
        <v>23</v>
      </c>
      <c r="B33" s="682" t="s">
        <v>343</v>
      </c>
      <c r="C33" s="682"/>
      <c r="D33" s="682"/>
      <c r="E33" s="682"/>
      <c r="F33" s="682"/>
      <c r="G33" s="682"/>
      <c r="H33" s="682"/>
      <c r="I33" s="682"/>
      <c r="J33" s="682"/>
      <c r="K33" s="682"/>
      <c r="L33" s="682"/>
      <c r="M33" s="682"/>
      <c r="N33" s="682"/>
      <c r="O33" s="682"/>
      <c r="P33" s="682"/>
      <c r="Q33" s="683"/>
      <c r="R33" s="682"/>
      <c r="S33" s="682"/>
    </row>
    <row r="34" spans="1:20">
      <c r="A34" s="640"/>
      <c r="Q34" s="636"/>
    </row>
    <row r="35" spans="1:20">
      <c r="B35" s="637" t="s">
        <v>40</v>
      </c>
    </row>
    <row r="36" spans="1:20">
      <c r="T36" s="684"/>
    </row>
    <row r="37" spans="1:20">
      <c r="B37" s="685" t="s">
        <v>41</v>
      </c>
      <c r="C37" s="685" t="s">
        <v>42</v>
      </c>
      <c r="D37" s="685" t="s">
        <v>43</v>
      </c>
    </row>
    <row r="38" spans="1:20">
      <c r="B38" s="131" t="s">
        <v>258</v>
      </c>
      <c r="C38" s="133">
        <f>+Unicaja!F51</f>
        <v>6.5420560747663448E-2</v>
      </c>
      <c r="D38" s="133">
        <f>+Unicaja!G51</f>
        <v>2.3342107572168111</v>
      </c>
      <c r="O38" s="133"/>
    </row>
    <row r="39" spans="1:20">
      <c r="B39" s="131" t="s">
        <v>1</v>
      </c>
      <c r="C39" s="133">
        <f>+Santander!F53</f>
        <v>0.13568694172692464</v>
      </c>
      <c r="D39" s="133">
        <f>+Santander!G53</f>
        <v>3.8506417736289489E-2</v>
      </c>
    </row>
    <row r="40" spans="1:20">
      <c r="B40" s="131" t="s">
        <v>2</v>
      </c>
      <c r="C40" s="133">
        <f>+BBVA!F55</f>
        <v>0.24433557868952849</v>
      </c>
      <c r="D40" s="133">
        <f>+BBVA!G55</f>
        <v>0.10075839653304453</v>
      </c>
    </row>
    <row r="41" spans="1:20">
      <c r="B41" s="131" t="s">
        <v>3</v>
      </c>
      <c r="C41" s="133">
        <f>+CaixaBank!E12</f>
        <v>0.30384263982974291</v>
      </c>
      <c r="D41" s="133">
        <f>+CaixaBank!F12</f>
        <v>0.66163050253764255</v>
      </c>
    </row>
    <row r="42" spans="1:20">
      <c r="B42" s="131" t="s">
        <v>4</v>
      </c>
      <c r="C42" s="133">
        <f>+Sabadell!F50</f>
        <v>1.002583633269154</v>
      </c>
      <c r="D42" s="133">
        <f>+Sabadell!G50</f>
        <v>0</v>
      </c>
    </row>
    <row r="43" spans="1:20">
      <c r="B43" s="131" t="s">
        <v>5</v>
      </c>
      <c r="C43" s="133">
        <f>+Bankinter!F52</f>
        <v>0.99760918738159132</v>
      </c>
      <c r="D43" s="133">
        <f>+Bankinter!G52</f>
        <v>0.26245048628396694</v>
      </c>
    </row>
    <row r="44" spans="1:20">
      <c r="C44" s="133"/>
    </row>
    <row r="46" spans="1:20">
      <c r="B46" s="637" t="s">
        <v>44</v>
      </c>
    </row>
    <row r="47" spans="1:20" ht="15" thickBot="1"/>
    <row r="48" spans="1:20" ht="15" thickBot="1">
      <c r="B48" s="661" t="s">
        <v>41</v>
      </c>
      <c r="C48" s="686"/>
      <c r="D48" s="687" t="s">
        <v>260</v>
      </c>
    </row>
    <row r="49" spans="2:4">
      <c r="B49" s="688" t="s">
        <v>6</v>
      </c>
      <c r="D49" s="689">
        <v>63.8</v>
      </c>
    </row>
    <row r="50" spans="2:4">
      <c r="B50" s="688" t="s">
        <v>5</v>
      </c>
      <c r="D50" s="689">
        <v>77</v>
      </c>
    </row>
    <row r="51" spans="2:4">
      <c r="B51" s="688" t="s">
        <v>4</v>
      </c>
      <c r="D51" s="689">
        <v>157</v>
      </c>
    </row>
    <row r="52" spans="2:4">
      <c r="B52" s="688" t="s">
        <v>1</v>
      </c>
      <c r="D52" s="690">
        <v>224</v>
      </c>
    </row>
    <row r="53" spans="2:4">
      <c r="B53" s="688" t="s">
        <v>2</v>
      </c>
      <c r="D53" s="690">
        <v>225</v>
      </c>
    </row>
    <row r="54" spans="2:4" ht="15" thickBot="1">
      <c r="B54" s="691" t="s">
        <v>3</v>
      </c>
      <c r="C54" s="692"/>
      <c r="D54" s="693">
        <v>373</v>
      </c>
    </row>
    <row r="57" spans="2:4">
      <c r="B57" s="637" t="s">
        <v>45</v>
      </c>
    </row>
    <row r="59" spans="2:4">
      <c r="B59" s="685" t="s">
        <v>41</v>
      </c>
      <c r="C59" s="685" t="s">
        <v>42</v>
      </c>
      <c r="D59" s="685" t="s">
        <v>43</v>
      </c>
    </row>
    <row r="60" spans="2:4">
      <c r="B60" s="131" t="s">
        <v>6</v>
      </c>
      <c r="C60" s="136">
        <f>+Unicaja!F46</f>
        <v>0.18450184501845013</v>
      </c>
      <c r="D60" s="133">
        <f>+Unicaja!G46</f>
        <v>9.6839666642748012E-2</v>
      </c>
    </row>
    <row r="61" spans="2:4">
      <c r="B61" s="131" t="s">
        <v>1</v>
      </c>
      <c r="C61" s="136">
        <f>+Santander!F48</f>
        <v>0.10152815574628438</v>
      </c>
      <c r="D61" s="133">
        <f>+Santander!G48</f>
        <v>3.3284241531664316E-2</v>
      </c>
    </row>
    <row r="62" spans="2:4">
      <c r="B62" s="131" t="s">
        <v>4</v>
      </c>
      <c r="C62" s="136">
        <f>+Sabadell!F45</f>
        <v>0.30153928651689133</v>
      </c>
      <c r="D62" s="133">
        <f>+Sabadell!G45</f>
        <v>0</v>
      </c>
    </row>
    <row r="63" spans="2:4">
      <c r="B63" s="131" t="s">
        <v>2</v>
      </c>
      <c r="C63" s="136">
        <f>+BBVA!F50</f>
        <v>0.25527747551686608</v>
      </c>
      <c r="D63" s="133">
        <f>+BBVA!G50</f>
        <v>2.2332506203474045E-2</v>
      </c>
    </row>
    <row r="64" spans="2:4">
      <c r="B64" s="131" t="s">
        <v>3</v>
      </c>
      <c r="C64" s="136">
        <f>+CaixaBank!E7</f>
        <v>0.14305715151521725</v>
      </c>
      <c r="D64" s="133">
        <f>+CaixaBank!F7</f>
        <v>3.6725305115132834E-3</v>
      </c>
    </row>
    <row r="65" spans="2:4">
      <c r="B65" s="131" t="s">
        <v>5</v>
      </c>
      <c r="C65" s="136">
        <f>+Bankinter!F47</f>
        <v>0.57948850968451904</v>
      </c>
      <c r="D65" s="133">
        <f>+Bankinter!G47</f>
        <v>4.5576749369482084E-2</v>
      </c>
    </row>
    <row r="68" spans="2:4">
      <c r="B68" s="637" t="s">
        <v>46</v>
      </c>
    </row>
    <row r="70" spans="2:4">
      <c r="B70" s="685" t="s">
        <v>41</v>
      </c>
      <c r="C70" s="685" t="s">
        <v>42</v>
      </c>
      <c r="D70" s="685" t="s">
        <v>43</v>
      </c>
    </row>
    <row r="71" spans="2:4">
      <c r="B71" s="131" t="s">
        <v>5</v>
      </c>
      <c r="C71" s="136">
        <f>+Bankinter!F68</f>
        <v>-3.1312038203408221E-3</v>
      </c>
      <c r="D71" s="134">
        <f>+Bankinter!G68</f>
        <v>4.3053965690756257E-2</v>
      </c>
    </row>
    <row r="72" spans="2:4">
      <c r="B72" s="131" t="s">
        <v>1</v>
      </c>
      <c r="C72" s="136">
        <f>+Santander!F69</f>
        <v>5.856592425523921E-2</v>
      </c>
      <c r="D72" s="134">
        <f>+Santander!G69</f>
        <v>1.4844601676361924E-2</v>
      </c>
    </row>
    <row r="73" spans="2:4">
      <c r="B73" s="131" t="s">
        <v>3</v>
      </c>
      <c r="C73" s="136">
        <f>+CaixaBank!E29</f>
        <v>4.1812605489446986E-2</v>
      </c>
      <c r="D73" s="134">
        <f>+CaixaBank!F29</f>
        <v>5.5941506044904443E-2</v>
      </c>
    </row>
    <row r="74" spans="2:4">
      <c r="B74" s="131" t="s">
        <v>4</v>
      </c>
      <c r="C74" s="136">
        <f>+Sabadell!F67</f>
        <v>-1.8178757672410506E-2</v>
      </c>
      <c r="D74" s="134">
        <f>+Sabadell!G67</f>
        <v>3.7059017421392504E-4</v>
      </c>
    </row>
    <row r="75" spans="2:4">
      <c r="B75" s="131" t="s">
        <v>2</v>
      </c>
      <c r="C75" s="136">
        <f>+BBVA!F72</f>
        <v>6.5698998781586138E-2</v>
      </c>
      <c r="D75" s="134">
        <f>+BBVA!G72</f>
        <v>1.632818025664351E-2</v>
      </c>
    </row>
    <row r="76" spans="2:4">
      <c r="B76" s="131" t="s">
        <v>6</v>
      </c>
      <c r="C76" s="133">
        <f>+Unicaja!F67</f>
        <v>-4.4383213225943186E-2</v>
      </c>
      <c r="D76" s="134">
        <f>+Unicaja!G67</f>
        <v>4.76677763182487E-2</v>
      </c>
    </row>
    <row r="79" spans="2:4">
      <c r="B79" s="637" t="s">
        <v>47</v>
      </c>
    </row>
    <row r="81" spans="2:4">
      <c r="B81" s="685" t="s">
        <v>41</v>
      </c>
      <c r="C81" s="685" t="s">
        <v>71</v>
      </c>
      <c r="D81" s="685" t="s">
        <v>269</v>
      </c>
    </row>
    <row r="82" spans="2:4">
      <c r="B82" s="131" t="s">
        <v>5</v>
      </c>
      <c r="C82" s="136">
        <f>+Bankinter!E66</f>
        <v>0.44419999999999998</v>
      </c>
      <c r="D82" s="133">
        <f>+Bankinter!D66</f>
        <v>0.35389999999999999</v>
      </c>
    </row>
    <row r="83" spans="2:4">
      <c r="B83" s="131" t="s">
        <v>2</v>
      </c>
      <c r="C83" s="136">
        <f>+BBVA!E70</f>
        <v>0.44</v>
      </c>
      <c r="D83" s="133">
        <f>+BBVA!D70</f>
        <v>0.42</v>
      </c>
    </row>
    <row r="84" spans="2:4">
      <c r="B84" s="131" t="s">
        <v>4</v>
      </c>
      <c r="C84" s="136">
        <f>+Sabadell!E65</f>
        <v>0.46910000000000002</v>
      </c>
      <c r="D84" s="133">
        <f>+Sabadell!D65</f>
        <v>0.423874023731445</v>
      </c>
    </row>
    <row r="85" spans="2:4">
      <c r="B85" s="131" t="s">
        <v>1</v>
      </c>
      <c r="C85" s="136">
        <f>+Santander!E67</f>
        <v>0.46</v>
      </c>
      <c r="D85" s="133">
        <f>+Santander!D67</f>
        <v>0.443</v>
      </c>
    </row>
    <row r="86" spans="2:4">
      <c r="B86" s="131" t="s">
        <v>3</v>
      </c>
      <c r="C86" s="136">
        <f>+CaixaBank!D27</f>
        <v>0.46</v>
      </c>
      <c r="D86" s="133">
        <f>+CaixaBank!C27</f>
        <v>0.38996738550614979</v>
      </c>
    </row>
    <row r="87" spans="2:4">
      <c r="B87" s="131" t="s">
        <v>6</v>
      </c>
      <c r="C87" s="136">
        <f>+Unicaja!E65</f>
        <v>0.52400000000000002</v>
      </c>
      <c r="D87" s="133">
        <f>+Unicaja!D65</f>
        <v>0.47899999999999998</v>
      </c>
    </row>
    <row r="90" spans="2:4">
      <c r="B90" s="637" t="s">
        <v>49</v>
      </c>
    </row>
    <row r="92" spans="2:4">
      <c r="B92" s="685" t="s">
        <v>41</v>
      </c>
      <c r="C92" s="685" t="s">
        <v>42</v>
      </c>
      <c r="D92" s="685" t="s">
        <v>43</v>
      </c>
    </row>
    <row r="93" spans="2:4">
      <c r="B93" s="131" t="s">
        <v>6</v>
      </c>
      <c r="C93" s="136">
        <f>+Unicaja!F68</f>
        <v>-5.4235840495382437E-2</v>
      </c>
      <c r="D93" s="134">
        <f>+Unicaja!G68</f>
        <v>-6.7692056208037421E-3</v>
      </c>
    </row>
    <row r="94" spans="2:4">
      <c r="B94" s="131" t="s">
        <v>4</v>
      </c>
      <c r="C94" s="136">
        <f>+Sabadell!F68</f>
        <v>-2.7256096863093715E-2</v>
      </c>
      <c r="D94" s="134">
        <f>+Sabadell!G68</f>
        <v>7.8430781114409154E-3</v>
      </c>
    </row>
    <row r="95" spans="2:4">
      <c r="B95" s="131" t="s">
        <v>5</v>
      </c>
      <c r="C95" s="136">
        <f>+Bankinter!F69</f>
        <v>2.9692407361157525E-2</v>
      </c>
      <c r="D95" s="134">
        <f>+Bankinter!G69</f>
        <v>4.6907867389464508E-2</v>
      </c>
    </row>
    <row r="96" spans="2:4">
      <c r="B96" s="131" t="s">
        <v>1</v>
      </c>
      <c r="C96" s="136">
        <f>+Santander!F70</f>
        <v>7.0568100674459622E-3</v>
      </c>
      <c r="D96" s="134">
        <f>+Santander!G70</f>
        <v>3.5106991822453359E-3</v>
      </c>
    </row>
    <row r="97" spans="2:4">
      <c r="B97" s="131" t="s">
        <v>3</v>
      </c>
      <c r="C97" s="136">
        <f>+CaixaBank!E30</f>
        <v>-2.5619514798500553E-2</v>
      </c>
      <c r="D97" s="134">
        <f>+CaixaBank!F30</f>
        <v>2.0889189461944735E-2</v>
      </c>
    </row>
    <row r="98" spans="2:4">
      <c r="B98" s="131" t="s">
        <v>2</v>
      </c>
      <c r="C98" s="136">
        <f>+BBVA!F73</f>
        <v>5.7608260397002509E-2</v>
      </c>
      <c r="D98" s="134">
        <f>+BBVA!G73</f>
        <v>2.0545544371365354E-2</v>
      </c>
    </row>
    <row r="101" spans="2:4">
      <c r="B101" s="637" t="s">
        <v>50</v>
      </c>
    </row>
    <row r="103" spans="2:4">
      <c r="B103" s="685" t="s">
        <v>41</v>
      </c>
      <c r="C103" s="685" t="s">
        <v>71</v>
      </c>
      <c r="D103" s="685" t="s">
        <v>269</v>
      </c>
    </row>
    <row r="104" spans="2:4">
      <c r="B104" s="131" t="s">
        <v>1</v>
      </c>
      <c r="C104" s="137">
        <f>+Santander!E76</f>
        <v>0.1205</v>
      </c>
      <c r="D104" s="134">
        <f>+Santander!D76</f>
        <v>0.122</v>
      </c>
    </row>
    <row r="105" spans="2:4">
      <c r="B105" s="131" t="s">
        <v>5</v>
      </c>
      <c r="C105" s="137">
        <f>+Bankinter!E75</f>
        <v>0.11850215295766085</v>
      </c>
      <c r="D105" s="134">
        <f>+Bankinter!D75</f>
        <v>0.1225409246398791</v>
      </c>
    </row>
    <row r="106" spans="2:4">
      <c r="B106" s="131" t="s">
        <v>3</v>
      </c>
      <c r="C106" s="137">
        <f>+CaixaBank!D36</f>
        <v>0.125</v>
      </c>
      <c r="D106" s="134">
        <f>+CaixaBank!C36</f>
        <v>0.12223669559133626</v>
      </c>
    </row>
    <row r="107" spans="2:4">
      <c r="B107" s="131" t="s">
        <v>4</v>
      </c>
      <c r="C107" s="137">
        <f>+Sabadell!E74</f>
        <v>0.146548946646676</v>
      </c>
      <c r="D107" s="134">
        <f>+Sabadell!D74</f>
        <v>0.151130689023981</v>
      </c>
    </row>
    <row r="108" spans="2:4">
      <c r="B108" s="131" t="s">
        <v>2</v>
      </c>
      <c r="C108" s="137">
        <f>+BBVA!E79</f>
        <v>0.1245</v>
      </c>
      <c r="D108" s="134">
        <f>+BBVA!D79</f>
        <v>0.12989999999999999</v>
      </c>
    </row>
    <row r="109" spans="2:4">
      <c r="B109" s="131" t="s">
        <v>6</v>
      </c>
      <c r="C109" s="134">
        <f>+Unicaja!E74</f>
        <v>0.12759999999999999</v>
      </c>
      <c r="D109" s="134" t="str">
        <f>+Unicaja!D74</f>
        <v>13,78%</v>
      </c>
    </row>
    <row r="112" spans="2:4">
      <c r="B112" s="637" t="s">
        <v>51</v>
      </c>
    </row>
    <row r="114" spans="2:4">
      <c r="B114" s="685" t="s">
        <v>41</v>
      </c>
      <c r="C114" s="685" t="s">
        <v>71</v>
      </c>
      <c r="D114" s="685" t="s">
        <v>269</v>
      </c>
    </row>
    <row r="115" spans="2:4">
      <c r="B115" s="131" t="s">
        <v>2</v>
      </c>
      <c r="C115" s="136">
        <f>+BBVA!E81</f>
        <v>1.7</v>
      </c>
      <c r="D115" s="133">
        <f>+BBVA!D81</f>
        <v>1.48</v>
      </c>
    </row>
    <row r="116" spans="2:4">
      <c r="B116" s="131" t="s">
        <v>1</v>
      </c>
      <c r="C116" s="136">
        <f>+Santander!E78</f>
        <v>1.65</v>
      </c>
      <c r="D116" s="133">
        <f>+Santander!D78</f>
        <v>1.58</v>
      </c>
    </row>
    <row r="117" spans="2:4">
      <c r="B117" s="131" t="s">
        <v>3</v>
      </c>
      <c r="C117" s="136">
        <f>+CaixaBank!D38</f>
        <v>2.0699999999999998</v>
      </c>
      <c r="D117" s="133">
        <f>+CaixaBank!C38</f>
        <v>2.1826056544791599</v>
      </c>
    </row>
    <row r="118" spans="2:4">
      <c r="B118" s="131" t="s">
        <v>5</v>
      </c>
      <c r="C118" s="136">
        <f>+Bankinter!E77</f>
        <v>2.3041</v>
      </c>
      <c r="D118" s="133">
        <f>+Bankinter!D77</f>
        <v>2.0085999999999999</v>
      </c>
    </row>
    <row r="119" spans="2:4">
      <c r="B119" s="131" t="s">
        <v>4</v>
      </c>
      <c r="C119" s="136">
        <f>+Sabadell!E76</f>
        <v>2.2480000000000002</v>
      </c>
      <c r="D119" s="133">
        <f>+Sabadell!D76</f>
        <v>2.0013000000000001</v>
      </c>
    </row>
    <row r="120" spans="2:4">
      <c r="B120" s="131" t="s">
        <v>6</v>
      </c>
      <c r="C120" s="136">
        <f>+Unicaja!E76</f>
        <v>3.33</v>
      </c>
      <c r="D120" s="133" t="str">
        <f>+Unicaja!D76</f>
        <v>284%</v>
      </c>
    </row>
    <row r="123" spans="2:4">
      <c r="B123" s="637" t="s">
        <v>52</v>
      </c>
    </row>
    <row r="125" spans="2:4">
      <c r="B125" s="685" t="s">
        <v>41</v>
      </c>
      <c r="C125" s="685" t="s">
        <v>71</v>
      </c>
      <c r="D125" s="685" t="s">
        <v>269</v>
      </c>
    </row>
    <row r="126" spans="2:4">
      <c r="B126" s="131" t="s">
        <v>5</v>
      </c>
      <c r="C126" s="137">
        <f>+Bankinter!E71</f>
        <v>2.1095913383346706E-2</v>
      </c>
      <c r="D126" s="134">
        <f>+Bankinter!D71</f>
        <v>2.222979594734158E-2</v>
      </c>
    </row>
    <row r="127" spans="2:4">
      <c r="B127" s="131" t="s">
        <v>3</v>
      </c>
      <c r="C127" s="137">
        <f>+CaixaBank!D32</f>
        <v>2.6200000000000001E-2</v>
      </c>
      <c r="D127" s="134">
        <f>+CaixaBank!C32</f>
        <v>2.6749728945669161E-2</v>
      </c>
    </row>
    <row r="128" spans="2:4">
      <c r="B128" s="131" t="s">
        <v>1</v>
      </c>
      <c r="C128" s="137">
        <f>+Santander!E72</f>
        <v>3.0499999999999999E-2</v>
      </c>
      <c r="D128" s="134">
        <f>+Santander!D72</f>
        <v>3.0700000000000002E-2</v>
      </c>
    </row>
    <row r="129" spans="2:4">
      <c r="B129" s="131" t="s">
        <v>2</v>
      </c>
      <c r="C129" s="137">
        <f>+BBVA!E75</f>
        <v>3.6999999999999998E-2</v>
      </c>
      <c r="D129" s="134">
        <f>+BBVA!D75</f>
        <v>3.4000000000000002E-2</v>
      </c>
    </row>
    <row r="130" spans="2:4">
      <c r="B130" s="131" t="s">
        <v>4</v>
      </c>
      <c r="C130" s="137">
        <f>+Sabadell!E70</f>
        <v>3.3099999999999997E-2</v>
      </c>
      <c r="D130" s="134">
        <f>+Sabadell!D70</f>
        <v>3.5000000000000003E-2</v>
      </c>
    </row>
    <row r="131" spans="2:4">
      <c r="B131" s="131" t="s">
        <v>6</v>
      </c>
      <c r="C131" s="134">
        <f>+Unicaja!E70</f>
        <v>3.49E-2</v>
      </c>
      <c r="D131" s="134" t="str">
        <f>+Unicaja!D70</f>
        <v>3,61%</v>
      </c>
    </row>
    <row r="134" spans="2:4">
      <c r="B134" s="637" t="s">
        <v>53</v>
      </c>
    </row>
    <row r="136" spans="2:4">
      <c r="B136" s="685" t="s">
        <v>41</v>
      </c>
      <c r="C136" s="685" t="s">
        <v>71</v>
      </c>
      <c r="D136" s="685" t="s">
        <v>269</v>
      </c>
    </row>
    <row r="137" spans="2:4">
      <c r="B137" s="131" t="s">
        <v>4</v>
      </c>
      <c r="C137" s="136">
        <f>+Sabadell!E72</f>
        <v>0.55300000000000005</v>
      </c>
      <c r="D137" s="133">
        <f>+Sabadell!D72</f>
        <v>0.55700000000000005</v>
      </c>
    </row>
    <row r="138" spans="2:4">
      <c r="B138" s="131" t="s">
        <v>6</v>
      </c>
      <c r="C138" s="136">
        <f>+Unicaja!E72</f>
        <v>0.64900000000000002</v>
      </c>
      <c r="D138" s="133" t="str">
        <f>+Unicaja!D72</f>
        <v>65,8%</v>
      </c>
    </row>
    <row r="139" spans="2:4">
      <c r="B139" s="131" t="s">
        <v>5</v>
      </c>
      <c r="C139" s="136">
        <f>+Bankinter!E73</f>
        <v>0.64712014315436628</v>
      </c>
      <c r="D139" s="133">
        <f>+Bankinter!D73</f>
        <v>0.66337236797063925</v>
      </c>
    </row>
    <row r="140" spans="2:4">
      <c r="B140" s="131" t="s">
        <v>1</v>
      </c>
      <c r="C140" s="136">
        <f>+Santander!E74</f>
        <v>0.71</v>
      </c>
      <c r="D140" s="133">
        <f>+Santander!D74</f>
        <v>0.68</v>
      </c>
    </row>
    <row r="141" spans="2:4">
      <c r="B141" s="131" t="s">
        <v>3</v>
      </c>
      <c r="C141" s="136">
        <f>+CaixaBank!D34</f>
        <v>0.76</v>
      </c>
      <c r="D141" s="133">
        <f>+CaixaBank!C34</f>
        <v>0.69756877647765847</v>
      </c>
    </row>
    <row r="142" spans="2:4">
      <c r="B142" s="131" t="s">
        <v>2</v>
      </c>
      <c r="C142" s="136">
        <f>+BBVA!E77</f>
        <v>0.78</v>
      </c>
      <c r="D142" s="133">
        <f>+BBVA!D77</f>
        <v>0.8</v>
      </c>
    </row>
    <row r="158" spans="2:12" ht="15" thickBot="1"/>
    <row r="159" spans="2:12" ht="58">
      <c r="B159" s="821" t="s">
        <v>259</v>
      </c>
      <c r="C159" s="694" t="s">
        <v>264</v>
      </c>
      <c r="D159" s="695" t="s">
        <v>261</v>
      </c>
      <c r="E159" s="694" t="s">
        <v>267</v>
      </c>
      <c r="F159" s="694" t="s">
        <v>262</v>
      </c>
      <c r="K159" s="695" t="s">
        <v>265</v>
      </c>
      <c r="L159" s="696" t="s">
        <v>266</v>
      </c>
    </row>
    <row r="160" spans="2:12" ht="15.75" customHeight="1" thickBot="1">
      <c r="B160" s="822"/>
      <c r="C160" s="697" t="s">
        <v>260</v>
      </c>
      <c r="D160" s="697" t="s">
        <v>260</v>
      </c>
      <c r="E160" s="697" t="s">
        <v>260</v>
      </c>
      <c r="F160" s="697" t="s">
        <v>263</v>
      </c>
      <c r="J160" s="685" t="s">
        <v>42</v>
      </c>
      <c r="K160" s="697" t="s">
        <v>260</v>
      </c>
      <c r="L160" s="697" t="s">
        <v>260</v>
      </c>
    </row>
    <row r="161" spans="2:12">
      <c r="B161" s="698" t="s">
        <v>6</v>
      </c>
      <c r="C161" s="699">
        <v>63.8</v>
      </c>
      <c r="D161" s="700">
        <f>+Unicaja!D94</f>
        <v>34.191000000000003</v>
      </c>
      <c r="E161" s="699">
        <f>+D161+C161</f>
        <v>97.991</v>
      </c>
      <c r="F161" s="701">
        <f t="shared" ref="F161:F166" si="0">+D161/E161-1</f>
        <v>-0.65108020124297128</v>
      </c>
      <c r="I161" s="131" t="s">
        <v>258</v>
      </c>
      <c r="J161" s="133">
        <v>-0.43153579614403814</v>
      </c>
      <c r="K161" s="700">
        <f>+Unicaja!E94</f>
        <v>60.146267378101008</v>
      </c>
      <c r="L161" s="133">
        <f>+E161/K161-1</f>
        <v>0.62921165804011459</v>
      </c>
    </row>
    <row r="162" spans="2:12">
      <c r="B162" s="698" t="s">
        <v>4</v>
      </c>
      <c r="C162" s="699">
        <v>157</v>
      </c>
      <c r="D162" s="700">
        <f>+Sabadell!D94</f>
        <v>204.84600000000003</v>
      </c>
      <c r="E162" s="699">
        <f t="shared" ref="E162:E166" si="1">+D162+C162</f>
        <v>361.846</v>
      </c>
      <c r="F162" s="701">
        <f t="shared" si="0"/>
        <v>-0.43388623889721034</v>
      </c>
      <c r="I162" s="131" t="s">
        <v>1</v>
      </c>
      <c r="J162" s="133">
        <v>1.1010617381046028E-2</v>
      </c>
      <c r="K162" s="700"/>
    </row>
    <row r="163" spans="2:12">
      <c r="B163" s="698" t="s">
        <v>3</v>
      </c>
      <c r="C163" s="702">
        <v>373</v>
      </c>
      <c r="D163" s="700">
        <f>+CaixaBank!C61</f>
        <v>855.25369497220299</v>
      </c>
      <c r="E163" s="703">
        <f t="shared" si="1"/>
        <v>1228.253694972203</v>
      </c>
      <c r="F163" s="701">
        <f t="shared" si="0"/>
        <v>-0.30368318982214948</v>
      </c>
      <c r="I163" s="131" t="s">
        <v>2</v>
      </c>
      <c r="J163" s="133">
        <v>0.39320754716981132</v>
      </c>
      <c r="K163" s="700"/>
    </row>
    <row r="164" spans="2:12">
      <c r="B164" s="698" t="s">
        <v>5</v>
      </c>
      <c r="C164" s="699">
        <v>77</v>
      </c>
      <c r="D164" s="700">
        <f>+Bankinter!D94</f>
        <v>184.713820606594</v>
      </c>
      <c r="E164" s="699">
        <f t="shared" si="1"/>
        <v>261.71382060659403</v>
      </c>
      <c r="F164" s="701">
        <f t="shared" si="0"/>
        <v>-0.29421449666483512</v>
      </c>
      <c r="I164" s="131" t="s">
        <v>3</v>
      </c>
      <c r="J164" s="133">
        <v>0.21144251964761462</v>
      </c>
      <c r="K164" s="700"/>
    </row>
    <row r="165" spans="2:12">
      <c r="B165" s="698" t="s">
        <v>2</v>
      </c>
      <c r="C165" s="703">
        <v>225</v>
      </c>
      <c r="D165" s="704">
        <f>+BBVA!D101</f>
        <v>1846</v>
      </c>
      <c r="E165" s="703">
        <f t="shared" si="1"/>
        <v>2071</v>
      </c>
      <c r="F165" s="701">
        <f t="shared" si="0"/>
        <v>-0.10864316755190728</v>
      </c>
      <c r="I165" s="131" t="s">
        <v>4</v>
      </c>
      <c r="J165" s="133">
        <v>-3.9787375664450564E-2</v>
      </c>
      <c r="K165" s="704">
        <f>+Sabadell!E94</f>
        <v>213.33399999999992</v>
      </c>
      <c r="L165" s="133">
        <f>+E162/K165-1</f>
        <v>0.69614782453804902</v>
      </c>
    </row>
    <row r="166" spans="2:12" ht="15" thickBot="1">
      <c r="B166" s="705" t="s">
        <v>1</v>
      </c>
      <c r="C166" s="706">
        <v>224</v>
      </c>
      <c r="D166" s="707">
        <f>+Santander!D95</f>
        <v>2571</v>
      </c>
      <c r="E166" s="706">
        <f t="shared" si="1"/>
        <v>2795</v>
      </c>
      <c r="F166" s="708">
        <f t="shared" si="0"/>
        <v>-8.0143112701252184E-2</v>
      </c>
      <c r="I166" s="131" t="s">
        <v>5</v>
      </c>
      <c r="J166" s="133">
        <v>0.19730239050966936</v>
      </c>
      <c r="K166" s="707"/>
    </row>
    <row r="170" spans="2:12">
      <c r="D170" s="95"/>
    </row>
  </sheetData>
  <mergeCells count="7">
    <mergeCell ref="M2:N2"/>
    <mergeCell ref="O2:P2"/>
    <mergeCell ref="B159:B160"/>
    <mergeCell ref="E2:F2"/>
    <mergeCell ref="G2:H2"/>
    <mergeCell ref="I2:J2"/>
    <mergeCell ref="K2:L2"/>
  </mergeCells>
  <conditionalFormatting sqref="E4 G4 I4 K4 M4 O4">
    <cfRule type="colorScale" priority="4">
      <colorScale>
        <cfvo type="min"/>
        <cfvo type="max"/>
        <color rgb="FFFFEF9C"/>
        <color rgb="FF63BE7B"/>
      </colorScale>
    </cfRule>
  </conditionalFormatting>
  <conditionalFormatting sqref="E5 G5 I5 K5 M5 O5">
    <cfRule type="colorScale" priority="23">
      <colorScale>
        <cfvo type="min"/>
        <cfvo type="max"/>
        <color rgb="FFFFEF9C"/>
        <color rgb="FF63BE7B"/>
      </colorScale>
    </cfRule>
  </conditionalFormatting>
  <conditionalFormatting sqref="E11 G11 K11 M11 O11 I11">
    <cfRule type="colorScale" priority="13">
      <colorScale>
        <cfvo type="min"/>
        <cfvo type="max"/>
        <color rgb="FFFFEF9C"/>
        <color rgb="FF63BE7B"/>
      </colorScale>
    </cfRule>
  </conditionalFormatting>
  <conditionalFormatting sqref="E12 G12 K12 M12 O12 I12">
    <cfRule type="colorScale" priority="11">
      <colorScale>
        <cfvo type="min"/>
        <cfvo type="max"/>
        <color rgb="FF63BE7B"/>
        <color rgb="FFFFEF9C"/>
      </colorScale>
    </cfRule>
  </conditionalFormatting>
  <conditionalFormatting sqref="E13 G13 K13 M13 O13 I13">
    <cfRule type="colorScale" priority="12">
      <colorScale>
        <cfvo type="min"/>
        <cfvo type="max"/>
        <color rgb="FFFFEF9C"/>
        <color rgb="FF63BE7B"/>
      </colorScale>
    </cfRule>
  </conditionalFormatting>
  <conditionalFormatting sqref="E14 G14 I14 K14 M14 O14">
    <cfRule type="colorScale" priority="17">
      <colorScale>
        <cfvo type="min"/>
        <cfvo type="max"/>
        <color rgb="FFFFEF9C"/>
        <color rgb="FF63BE7B"/>
      </colorScale>
    </cfRule>
  </conditionalFormatting>
  <conditionalFormatting sqref="E4:P7">
    <cfRule type="cellIs" dxfId="3" priority="5" operator="lessThan">
      <formula>0</formula>
    </cfRule>
  </conditionalFormatting>
  <conditionalFormatting sqref="F11 H11 J11 L11 N11 P11">
    <cfRule type="colorScale" priority="8">
      <colorScale>
        <cfvo type="min"/>
        <cfvo type="max"/>
        <color rgb="FFFFEF9C"/>
        <color rgb="FF63BE7B"/>
      </colorScale>
    </cfRule>
  </conditionalFormatting>
  <conditionalFormatting sqref="F12 H12 J12 L12 N12 P12">
    <cfRule type="colorScale" priority="6">
      <colorScale>
        <cfvo type="min"/>
        <cfvo type="max"/>
        <color rgb="FF63BE7B"/>
        <color rgb="FFFFEF9C"/>
      </colorScale>
    </cfRule>
  </conditionalFormatting>
  <conditionalFormatting sqref="F13 H13 J13 L13 N13 P13">
    <cfRule type="colorScale" priority="7">
      <colorScale>
        <cfvo type="min"/>
        <cfvo type="max"/>
        <color rgb="FFFFEF9C"/>
        <color rgb="FF63BE7B"/>
      </colorScale>
    </cfRule>
  </conditionalFormatting>
  <conditionalFormatting sqref="F14 H14 J14 L14 N14 P14">
    <cfRule type="colorScale" priority="16">
      <colorScale>
        <cfvo type="min"/>
        <cfvo type="max"/>
        <color rgb="FFFFEF9C"/>
        <color rgb="FF63BE7B"/>
      </colorScale>
    </cfRule>
  </conditionalFormatting>
  <conditionalFormatting sqref="G6 E6 I6 K6 M6 O6">
    <cfRule type="colorScale" priority="21">
      <colorScale>
        <cfvo type="min"/>
        <cfvo type="max"/>
        <color rgb="FFFFEF9C"/>
        <color rgb="FF63BE7B"/>
      </colorScale>
    </cfRule>
  </conditionalFormatting>
  <conditionalFormatting sqref="G7 E7 I7 K7 M7 O7">
    <cfRule type="colorScale" priority="19">
      <colorScale>
        <cfvo type="min"/>
        <cfvo type="max"/>
        <color rgb="FFFFEF9C"/>
        <color rgb="FF63BE7B"/>
      </colorScale>
    </cfRule>
  </conditionalFormatting>
  <conditionalFormatting sqref="G9 E9 K9 M9 O9 I9">
    <cfRule type="colorScale" priority="15">
      <colorScale>
        <cfvo type="min"/>
        <cfvo type="max"/>
        <color rgb="FF63BE7B"/>
        <color rgb="FFFFEF9C"/>
      </colorScale>
    </cfRule>
  </conditionalFormatting>
  <conditionalFormatting sqref="G10 E10 K10 M10 O10 I10">
    <cfRule type="colorScale" priority="14">
      <colorScale>
        <cfvo type="min"/>
        <cfvo type="max"/>
        <color rgb="FFFFEF9C"/>
        <color rgb="FF63BE7B"/>
      </colorScale>
    </cfRule>
  </conditionalFormatting>
  <conditionalFormatting sqref="H4 F4 J4 L4 N4 P4">
    <cfRule type="colorScale" priority="3">
      <colorScale>
        <cfvo type="min"/>
        <cfvo type="max"/>
        <color rgb="FFFFEF9C"/>
        <color rgb="FF63BE7B"/>
      </colorScale>
    </cfRule>
  </conditionalFormatting>
  <conditionalFormatting sqref="H5 F5 J5 L5 N5 P5">
    <cfRule type="colorScale" priority="22">
      <colorScale>
        <cfvo type="min"/>
        <cfvo type="max"/>
        <color rgb="FFFFEF9C"/>
        <color rgb="FF63BE7B"/>
      </colorScale>
    </cfRule>
  </conditionalFormatting>
  <conditionalFormatting sqref="H6 F6 J6 L6 N6 P6">
    <cfRule type="colorScale" priority="20">
      <colorScale>
        <cfvo type="min"/>
        <cfvo type="max"/>
        <color rgb="FFFFEF9C"/>
        <color rgb="FF63BE7B"/>
      </colorScale>
    </cfRule>
  </conditionalFormatting>
  <conditionalFormatting sqref="H7 F7 J7 L7 N7 P7">
    <cfRule type="colorScale" priority="18">
      <colorScale>
        <cfvo type="min"/>
        <cfvo type="max"/>
        <color rgb="FFFFEF9C"/>
        <color rgb="FF63BE7B"/>
      </colorScale>
    </cfRule>
  </conditionalFormatting>
  <conditionalFormatting sqref="H9 F9 J9 L9 N9 P9">
    <cfRule type="colorScale" priority="10">
      <colorScale>
        <cfvo type="min"/>
        <cfvo type="max"/>
        <color rgb="FF63BE7B"/>
        <color rgb="FFFFEF9C"/>
      </colorScale>
    </cfRule>
  </conditionalFormatting>
  <conditionalFormatting sqref="H10 F10 J10 L10 N10 P10">
    <cfRule type="colorScale" priority="9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422D5-56A4-44A9-9546-90FF12586D42}">
  <dimension ref="B2:AC180"/>
  <sheetViews>
    <sheetView topLeftCell="G1" zoomScale="90" zoomScaleNormal="90" workbookViewId="0">
      <selection activeCell="K37" sqref="K37"/>
    </sheetView>
  </sheetViews>
  <sheetFormatPr baseColWidth="10" defaultColWidth="11.453125" defaultRowHeight="14.5"/>
  <cols>
    <col min="1" max="1" width="2.7265625" customWidth="1"/>
    <col min="2" max="2" width="4.453125" customWidth="1"/>
    <col min="3" max="3" width="23.54296875" bestFit="1" customWidth="1"/>
    <col min="4" max="4" width="18.7265625" bestFit="1" customWidth="1"/>
    <col min="5" max="5" width="15.26953125" bestFit="1" customWidth="1"/>
    <col min="6" max="7" width="13.7265625" customWidth="1"/>
    <col min="8" max="8" width="7.54296875" customWidth="1"/>
    <col min="9" max="9" width="8.26953125" customWidth="1"/>
    <col min="10" max="10" width="7.7265625" bestFit="1" customWidth="1"/>
    <col min="11" max="11" width="18.7265625" bestFit="1" customWidth="1"/>
    <col min="12" max="12" width="12.26953125" bestFit="1" customWidth="1"/>
    <col min="18" max="18" width="6.453125" customWidth="1"/>
    <col min="19" max="19" width="7.26953125" customWidth="1"/>
    <col min="20" max="20" width="3.7265625" bestFit="1" customWidth="1"/>
    <col min="22" max="23" width="5.453125" bestFit="1" customWidth="1"/>
    <col min="24" max="24" width="6" bestFit="1" customWidth="1"/>
    <col min="25" max="25" width="5.54296875" bestFit="1" customWidth="1"/>
  </cols>
  <sheetData>
    <row r="2" spans="2:29" ht="15" customHeight="1">
      <c r="B2" s="3" t="s">
        <v>82</v>
      </c>
      <c r="I2" t="s">
        <v>83</v>
      </c>
    </row>
    <row r="3" spans="2:29" ht="15" customHeight="1" thickBot="1">
      <c r="B3" s="3"/>
      <c r="C3" s="138" t="s">
        <v>84</v>
      </c>
      <c r="D3" s="855" t="s">
        <v>585</v>
      </c>
      <c r="E3" s="856"/>
      <c r="F3" s="856"/>
      <c r="G3" s="856"/>
      <c r="I3" s="713" t="s">
        <v>586</v>
      </c>
      <c r="T3" s="102"/>
      <c r="U3" s="103"/>
      <c r="V3" s="103"/>
      <c r="W3" s="103"/>
      <c r="X3" s="590"/>
      <c r="Y3" s="407" t="s">
        <v>360</v>
      </c>
      <c r="AA3" t="str">
        <f>+D3</f>
        <v>2T2024</v>
      </c>
      <c r="AB3" t="s">
        <v>487</v>
      </c>
    </row>
    <row r="4" spans="2:29" ht="15" customHeight="1">
      <c r="B4" s="3"/>
      <c r="C4" s="861" t="s">
        <v>2</v>
      </c>
      <c r="D4" s="846" t="s">
        <v>537</v>
      </c>
      <c r="E4" s="846" t="s">
        <v>538</v>
      </c>
      <c r="F4" s="846" t="s">
        <v>446</v>
      </c>
      <c r="G4" s="859" t="s">
        <v>450</v>
      </c>
      <c r="T4" s="102" t="s">
        <v>353</v>
      </c>
      <c r="U4" s="104" t="str">
        <f>+CONCATENATE(T4,I3)</f>
        <v>BN 1T2024</v>
      </c>
      <c r="V4" s="105"/>
      <c r="W4" s="105">
        <f>+I12</f>
        <v>2199.7910000699999</v>
      </c>
      <c r="X4" s="607"/>
      <c r="Y4" s="1">
        <f>+W4</f>
        <v>2199.7910000699999</v>
      </c>
    </row>
    <row r="5" spans="2:29" ht="15" customHeight="1" thickBot="1">
      <c r="B5" s="3"/>
      <c r="C5" s="862"/>
      <c r="D5" s="847"/>
      <c r="E5" s="847"/>
      <c r="F5" s="847"/>
      <c r="G5" s="860"/>
      <c r="T5" s="102"/>
      <c r="U5" s="106" t="s">
        <v>583</v>
      </c>
      <c r="V5" s="105">
        <f>IF(X5&gt;0,V4+W4,+V4+X5+W4)</f>
        <v>2199.7910000699999</v>
      </c>
      <c r="W5" s="105">
        <f>+ABS(X5)</f>
        <v>342.1260000000002</v>
      </c>
      <c r="X5" s="606">
        <f>+AA5-AB5</f>
        <v>342.1260000000002</v>
      </c>
      <c r="Y5" s="1">
        <f>+Y4+X5</f>
        <v>2541.9170000700001</v>
      </c>
      <c r="AA5">
        <v>1114.3090000100001</v>
      </c>
      <c r="AB5">
        <v>772.18300000999989</v>
      </c>
    </row>
    <row r="6" spans="2:29" ht="15" customHeight="1" thickBot="1">
      <c r="B6" s="3"/>
      <c r="C6" s="842" t="s">
        <v>93</v>
      </c>
      <c r="D6" s="843"/>
      <c r="E6" s="146" t="s">
        <v>94</v>
      </c>
      <c r="F6" s="147" t="s">
        <v>94</v>
      </c>
      <c r="G6" s="148" t="s">
        <v>94</v>
      </c>
      <c r="I6" s="1"/>
      <c r="T6" s="102"/>
      <c r="U6" s="106" t="s">
        <v>584</v>
      </c>
      <c r="V6" s="105">
        <f>+IF(X6&gt;0,IF(X5&gt;0,V5+X5,V5),IF(X5&gt;0,V5+W5+X6,V5+X6))</f>
        <v>2541.9170000700001</v>
      </c>
      <c r="W6" s="105">
        <f>+ABS(X6)</f>
        <v>285</v>
      </c>
      <c r="X6" s="606">
        <f>+AA6-AB6</f>
        <v>285</v>
      </c>
      <c r="Y6" s="1">
        <f t="shared" ref="Y6:Y10" si="0">+Y5+X6</f>
        <v>2826.9170000700001</v>
      </c>
      <c r="AA6" s="1"/>
      <c r="AB6" s="754">
        <v>-285</v>
      </c>
      <c r="AC6" s="8">
        <f>+AA6/AB6-1</f>
        <v>-1</v>
      </c>
    </row>
    <row r="7" spans="2:29" ht="15" customHeight="1">
      <c r="B7" s="3"/>
      <c r="C7" s="149" t="s">
        <v>95</v>
      </c>
      <c r="D7" s="151">
        <f>+Agregado!C22</f>
        <v>6481.0359998799995</v>
      </c>
      <c r="E7" s="151">
        <f>+Agregado!C26</f>
        <v>5768</v>
      </c>
      <c r="F7" s="152">
        <f t="shared" ref="F7:F10" si="1">+D7/E7-1</f>
        <v>0.12361927875866852</v>
      </c>
      <c r="G7" s="192">
        <f>+D7/I7-1</f>
        <v>-4.73000171835114E-3</v>
      </c>
      <c r="I7" s="1">
        <v>6511.8370000800005</v>
      </c>
      <c r="J7" s="5"/>
      <c r="T7" s="102"/>
      <c r="U7" s="106" t="s">
        <v>587</v>
      </c>
      <c r="V7" s="105">
        <f>+IF(X7&gt;0,IF(X6&gt;0,V6+X6,V6),IF(X6&gt;0,V6+W6+X7,V6+X7))</f>
        <v>2826.9170000700001</v>
      </c>
      <c r="W7" s="105">
        <f>+ABS(X7)</f>
        <v>276.53600005999988</v>
      </c>
      <c r="X7" s="606">
        <f>+AA7-AB7</f>
        <v>276.53600005999988</v>
      </c>
      <c r="Y7" s="1">
        <f t="shared" si="0"/>
        <v>3103.45300013</v>
      </c>
      <c r="AA7" s="753">
        <v>-404.8649999700001</v>
      </c>
      <c r="AB7" s="753">
        <f>-966.40100003+285</f>
        <v>-681.40100002999998</v>
      </c>
      <c r="AC7" s="8">
        <f t="shared" ref="AC7:AC9" si="2">+AA7/AB7-1</f>
        <v>-0.40583444997560147</v>
      </c>
    </row>
    <row r="8" spans="2:29" ht="15" customHeight="1">
      <c r="B8" s="3"/>
      <c r="C8" s="149" t="s">
        <v>96</v>
      </c>
      <c r="D8" s="151">
        <f>+Agregado!E22</f>
        <v>1955.4889998900003</v>
      </c>
      <c r="E8" s="151">
        <f>+Agregado!E26</f>
        <v>1470</v>
      </c>
      <c r="F8" s="152">
        <f t="shared" si="1"/>
        <v>0.33026462577551041</v>
      </c>
      <c r="G8" s="192">
        <f>+D8/I8-1</f>
        <v>3.6562695176557414E-2</v>
      </c>
      <c r="I8" s="1">
        <v>1886.51300012</v>
      </c>
      <c r="T8" s="102"/>
      <c r="U8" s="760" t="s">
        <v>588</v>
      </c>
      <c r="V8" s="105">
        <f>+IF(X8&gt;0,IF(X7&gt;0,V7+X7,V7),IF(X7&gt;0,V7+W7+X8,V7+X8))</f>
        <v>3009.9300003399999</v>
      </c>
      <c r="W8" s="105">
        <f>+ABS(X8)</f>
        <v>93.522999790000085</v>
      </c>
      <c r="X8" s="606">
        <f>+AA8-AB8</f>
        <v>-93.522999790000085</v>
      </c>
      <c r="Y8" s="1">
        <f t="shared" si="0"/>
        <v>3009.9300003399999</v>
      </c>
      <c r="AA8" s="1">
        <v>-3476.5050000099995</v>
      </c>
      <c r="AB8" s="1">
        <v>-3382.9820002199995</v>
      </c>
      <c r="AC8" s="8">
        <f t="shared" si="2"/>
        <v>2.7645136682346472E-2</v>
      </c>
    </row>
    <row r="9" spans="2:29" ht="15" customHeight="1">
      <c r="B9" s="3"/>
      <c r="C9" s="149" t="s">
        <v>97</v>
      </c>
      <c r="D9" s="151">
        <f>+Agregado!G22</f>
        <v>9227.1769997999982</v>
      </c>
      <c r="E9" s="151">
        <f>+Agregado!G26</f>
        <v>7189</v>
      </c>
      <c r="F9" s="152">
        <f t="shared" si="1"/>
        <v>0.28351328415634969</v>
      </c>
      <c r="G9" s="192">
        <f t="shared" ref="G9:G12" si="3">+D9/I9-1</f>
        <v>0.1227475210592226</v>
      </c>
      <c r="I9" s="1">
        <v>8218.3900001799993</v>
      </c>
      <c r="T9" s="102"/>
      <c r="U9" s="107" t="s">
        <v>462</v>
      </c>
      <c r="V9" s="105">
        <f>+IF(X9&gt;0,IF(X8&gt;0,V8+X8,V8),IF(X8&gt;0,V8+W8+X9,V8+X9))</f>
        <v>2787.4790001800002</v>
      </c>
      <c r="W9" s="105">
        <f t="shared" ref="W9" si="4">+ABS(X9)</f>
        <v>222.45100015999992</v>
      </c>
      <c r="X9" s="606">
        <f>+AA9-AB9</f>
        <v>-222.45100015999992</v>
      </c>
      <c r="Y9" s="1">
        <f t="shared" si="0"/>
        <v>2787.4790001800002</v>
      </c>
      <c r="AA9">
        <v>-1373.5020001099999</v>
      </c>
      <c r="AB9" s="1">
        <v>-1151.05099995</v>
      </c>
      <c r="AC9" s="8">
        <f t="shared" si="2"/>
        <v>0.19325903037281833</v>
      </c>
    </row>
    <row r="10" spans="2:29" ht="15" customHeight="1">
      <c r="B10" s="3"/>
      <c r="C10" s="149" t="s">
        <v>98</v>
      </c>
      <c r="D10" s="151">
        <f>+Agregado!J22</f>
        <v>5750.6719997899982</v>
      </c>
      <c r="E10" s="151">
        <f>+Agregado!J26</f>
        <v>4267</v>
      </c>
      <c r="F10" s="152">
        <f t="shared" si="1"/>
        <v>0.34770846022732549</v>
      </c>
      <c r="G10" s="192">
        <f t="shared" si="3"/>
        <v>0.18928371707983471</v>
      </c>
      <c r="I10" s="1">
        <v>4835.4079999599999</v>
      </c>
      <c r="T10" s="102"/>
      <c r="U10" s="106" t="s">
        <v>306</v>
      </c>
      <c r="V10" s="105">
        <f>+IF(X10&gt;0,IF(X9&gt;0,V9+X9,V9),IF(X9&gt;0,V9+W9+X10,V9+X10))</f>
        <v>2787.4790001800002</v>
      </c>
      <c r="W10" s="105">
        <f>+ABS(X10)</f>
        <v>6.9079994599983365</v>
      </c>
      <c r="X10" s="606">
        <f>+W11-SUM(X5:X9)-W4</f>
        <v>6.9079994599983365</v>
      </c>
      <c r="Y10" s="1">
        <f t="shared" si="0"/>
        <v>2794.3869996399985</v>
      </c>
    </row>
    <row r="11" spans="2:29" ht="15" customHeight="1">
      <c r="B11" s="3"/>
      <c r="C11" s="149" t="s">
        <v>99</v>
      </c>
      <c r="D11" s="151">
        <f>+Agregado!K22</f>
        <v>-1459.8640000400001</v>
      </c>
      <c r="E11" s="151">
        <f>+Agregado!K26</f>
        <v>-1090</v>
      </c>
      <c r="F11" s="154">
        <f>+D11/E11-1</f>
        <v>0.3393247706788991</v>
      </c>
      <c r="G11" s="192">
        <f t="shared" si="3"/>
        <v>2.9523272242595322E-2</v>
      </c>
      <c r="I11" s="1">
        <v>-1418</v>
      </c>
      <c r="T11" s="102" t="s">
        <v>353</v>
      </c>
      <c r="U11" s="102" t="str">
        <f>+CONCATENATE(T11,D3)</f>
        <v>BN 2T2024</v>
      </c>
      <c r="V11" s="105"/>
      <c r="W11" s="105">
        <f>+D12</f>
        <v>2794.3869996399981</v>
      </c>
      <c r="X11" s="607"/>
    </row>
    <row r="12" spans="2:29" ht="15" customHeight="1" thickBot="1">
      <c r="B12" s="3"/>
      <c r="C12" s="155" t="s">
        <v>100</v>
      </c>
      <c r="D12" s="157">
        <f>+Agregado!P22</f>
        <v>2794.3869996399981</v>
      </c>
      <c r="E12" s="157">
        <f>+Agregado!P26</f>
        <v>2032</v>
      </c>
      <c r="F12" s="158">
        <f t="shared" ref="F12" si="5">+D12/E12-1</f>
        <v>0.37519045257873929</v>
      </c>
      <c r="G12" s="197">
        <f t="shared" si="3"/>
        <v>0.27029658706262438</v>
      </c>
      <c r="I12" s="1">
        <v>2199.7910000699999</v>
      </c>
      <c r="T12" s="102"/>
      <c r="U12" s="104"/>
      <c r="V12" s="104"/>
      <c r="W12" s="104"/>
      <c r="X12" s="102"/>
    </row>
    <row r="13" spans="2:29" ht="15" customHeight="1" thickBot="1">
      <c r="B13" s="3"/>
      <c r="C13" s="575" t="s">
        <v>113</v>
      </c>
      <c r="D13" s="160"/>
      <c r="E13" s="160"/>
      <c r="F13" s="160" t="s">
        <v>94</v>
      </c>
      <c r="G13" s="576"/>
      <c r="I13" s="1"/>
      <c r="T13" s="102"/>
      <c r="U13" s="104"/>
      <c r="V13" s="104"/>
      <c r="W13" s="104"/>
      <c r="X13" s="102"/>
    </row>
    <row r="14" spans="2:29" ht="15" customHeight="1">
      <c r="B14" s="3"/>
      <c r="C14" s="149" t="s">
        <v>114</v>
      </c>
      <c r="D14" s="441">
        <f>+Agregado!U22</f>
        <v>75</v>
      </c>
      <c r="E14" s="163">
        <f>+Agregado!U26</f>
        <v>69.599999999999994</v>
      </c>
      <c r="F14" s="154">
        <f>+D14/E14-1</f>
        <v>7.7586206896551824E-2</v>
      </c>
      <c r="G14" s="166">
        <f>+D14/I14-1</f>
        <v>1.2145748987854255E-2</v>
      </c>
      <c r="I14" s="1">
        <v>74.099999999999994</v>
      </c>
      <c r="J14" s="5"/>
      <c r="T14" s="102"/>
      <c r="U14" s="104" t="s">
        <v>112</v>
      </c>
      <c r="V14" s="104"/>
      <c r="W14" s="104"/>
      <c r="X14" s="102"/>
    </row>
    <row r="15" spans="2:29" ht="15" customHeight="1">
      <c r="B15" s="3"/>
      <c r="C15" s="149" t="s">
        <v>115</v>
      </c>
      <c r="D15" s="151">
        <f>+Agregado!V22</f>
        <v>123295</v>
      </c>
      <c r="E15" s="151">
        <f>+Agregado!V26</f>
        <v>119070</v>
      </c>
      <c r="F15" s="154">
        <f>+D15/E15-1</f>
        <v>3.5483329134122776E-2</v>
      </c>
      <c r="G15" s="166">
        <f>+D15/I15-1</f>
        <v>1.4247756307429027E-2</v>
      </c>
      <c r="I15" s="1">
        <v>121563</v>
      </c>
      <c r="J15" s="5"/>
      <c r="T15" s="102"/>
      <c r="U15" s="104"/>
      <c r="V15" s="104"/>
      <c r="W15" s="104"/>
      <c r="X15" s="102"/>
    </row>
    <row r="16" spans="2:29" ht="15" customHeight="1">
      <c r="B16" s="3"/>
      <c r="C16" s="149" t="s">
        <v>116</v>
      </c>
      <c r="D16" s="151">
        <f>+Agregado!W22</f>
        <v>5871</v>
      </c>
      <c r="E16" s="151">
        <f>+Agregado!W26</f>
        <v>6008</v>
      </c>
      <c r="F16" s="154">
        <f>+D16/E16-1</f>
        <v>-2.2802929427430119E-2</v>
      </c>
      <c r="G16" s="166">
        <f>+D16/I16-1</f>
        <v>-6.9350473612990182E-3</v>
      </c>
      <c r="I16" s="1">
        <v>5912</v>
      </c>
      <c r="J16" s="5"/>
    </row>
    <row r="17" spans="2:22" ht="15" customHeight="1" thickBot="1">
      <c r="B17" s="3"/>
      <c r="C17" s="155" t="s">
        <v>117</v>
      </c>
      <c r="D17" s="157">
        <f>+Agregado!X22</f>
        <v>1881</v>
      </c>
      <c r="E17" s="157">
        <f>+Agregado!X26</f>
        <v>1883</v>
      </c>
      <c r="F17" s="169">
        <f>+D17/E17-1</f>
        <v>-1.0621348911311612E-3</v>
      </c>
      <c r="G17" s="170">
        <f>+D17/I17-1</f>
        <v>0</v>
      </c>
      <c r="I17" s="1">
        <v>1881</v>
      </c>
    </row>
    <row r="18" spans="2:22" ht="15" customHeight="1">
      <c r="B18" s="3"/>
      <c r="C18" s="9"/>
      <c r="D18" s="9"/>
      <c r="E18" s="9"/>
      <c r="F18" s="9"/>
      <c r="G18" s="9"/>
      <c r="I18" s="1">
        <v>285</v>
      </c>
      <c r="J18" s="8">
        <f>+D12/(I12+I18)-1</f>
        <v>0.12459639444978521</v>
      </c>
    </row>
    <row r="19" spans="2:22" ht="15" customHeight="1">
      <c r="B19" s="3"/>
      <c r="I19" s="1"/>
    </row>
    <row r="20" spans="2:22" ht="15" customHeight="1" thickBot="1">
      <c r="B20" s="3"/>
      <c r="C20" s="171" t="s">
        <v>368</v>
      </c>
      <c r="D20" s="855" t="s">
        <v>585</v>
      </c>
      <c r="E20" s="856"/>
      <c r="F20" s="856"/>
      <c r="G20" s="856"/>
      <c r="I20" s="1"/>
    </row>
    <row r="21" spans="2:22" ht="15" customHeight="1">
      <c r="B21" s="3"/>
      <c r="C21" s="861" t="s">
        <v>2</v>
      </c>
      <c r="D21" s="846" t="s">
        <v>537</v>
      </c>
      <c r="E21" s="846" t="s">
        <v>538</v>
      </c>
      <c r="F21" s="846" t="s">
        <v>446</v>
      </c>
      <c r="G21" s="859" t="s">
        <v>450</v>
      </c>
      <c r="I21" s="1"/>
    </row>
    <row r="22" spans="2:22" ht="15" customHeight="1" thickBot="1">
      <c r="B22" s="3"/>
      <c r="C22" s="862"/>
      <c r="D22" s="847"/>
      <c r="E22" s="847"/>
      <c r="F22" s="847"/>
      <c r="G22" s="860"/>
      <c r="I22" s="713" t="s">
        <v>586</v>
      </c>
    </row>
    <row r="23" spans="2:22" ht="15" customHeight="1" thickBot="1">
      <c r="B23" s="3"/>
      <c r="C23" s="175" t="s">
        <v>101</v>
      </c>
      <c r="D23" s="160"/>
      <c r="E23" s="160"/>
      <c r="F23" s="160"/>
      <c r="G23" s="160"/>
      <c r="I23" s="1"/>
      <c r="M23" s="7" t="str">
        <f>+D3</f>
        <v>2T2024</v>
      </c>
      <c r="N23" s="7" t="s">
        <v>487</v>
      </c>
      <c r="O23" t="s">
        <v>469</v>
      </c>
      <c r="P23" t="s">
        <v>470</v>
      </c>
      <c r="U23" s="771">
        <v>2998.5251098500003</v>
      </c>
      <c r="V23">
        <f>+U23/D7</f>
        <v>0.46266138776354887</v>
      </c>
    </row>
    <row r="24" spans="2:22" ht="15" customHeight="1">
      <c r="B24" s="3"/>
      <c r="C24" s="176" t="s">
        <v>102</v>
      </c>
      <c r="D24" s="178">
        <f>+Agregado!R22</f>
        <v>1.35E-2</v>
      </c>
      <c r="E24" s="178">
        <f>+Agregado!R26</f>
        <v>1.1299999999999999E-2</v>
      </c>
      <c r="F24" s="498" t="s">
        <v>578</v>
      </c>
      <c r="G24" s="487" t="s">
        <v>406</v>
      </c>
      <c r="H24" s="5">
        <f>+D24-E24</f>
        <v>2.2000000000000006E-3</v>
      </c>
      <c r="I24" s="8">
        <v>1.1900000000000001E-2</v>
      </c>
      <c r="J24" s="5">
        <f>+D24-I24</f>
        <v>1.599999999999999E-3</v>
      </c>
      <c r="L24" t="s">
        <v>382</v>
      </c>
      <c r="M24" s="1"/>
      <c r="N24">
        <v>724.59936563999975</v>
      </c>
      <c r="O24" s="595" t="e">
        <f>+M24/$M$29</f>
        <v>#DIV/0!</v>
      </c>
      <c r="P24" s="739">
        <f>+M24/N24-1</f>
        <v>-1</v>
      </c>
      <c r="Q24" s="104"/>
      <c r="R24" s="104"/>
      <c r="S24" s="102"/>
    </row>
    <row r="25" spans="2:22" ht="15" customHeight="1">
      <c r="B25" s="3"/>
      <c r="C25" s="204" t="s">
        <v>105</v>
      </c>
      <c r="D25" s="206">
        <f>+Agregado!S22</f>
        <v>0.191</v>
      </c>
      <c r="E25" s="206">
        <f>+Agregado!S26</f>
        <v>0.16200000000000001</v>
      </c>
      <c r="F25" s="489" t="s">
        <v>207</v>
      </c>
      <c r="G25" s="490" t="s">
        <v>193</v>
      </c>
      <c r="H25" s="6">
        <f>+D25-E25</f>
        <v>2.8999999999999998E-2</v>
      </c>
      <c r="I25" s="8">
        <v>0.16900000000000001</v>
      </c>
      <c r="J25" s="6">
        <f>+D25-I25</f>
        <v>2.1999999999999992E-2</v>
      </c>
      <c r="L25" t="s">
        <v>388</v>
      </c>
      <c r="M25" s="1"/>
      <c r="N25" s="1">
        <v>1440.9161336900002</v>
      </c>
      <c r="O25" s="595" t="e">
        <f>+M25/$M$29</f>
        <v>#DIV/0!</v>
      </c>
      <c r="P25" s="738">
        <f t="shared" ref="P25:P27" si="6">+M25/N25-1</f>
        <v>-1</v>
      </c>
      <c r="Q25" s="104"/>
      <c r="R25" s="104"/>
      <c r="S25" s="102"/>
      <c r="V25">
        <v>285</v>
      </c>
    </row>
    <row r="26" spans="2:22" ht="15" customHeight="1" thickBot="1">
      <c r="B26" s="3"/>
      <c r="C26" s="179" t="s">
        <v>109</v>
      </c>
      <c r="D26" s="181">
        <f>+Agregado!T22</f>
        <v>0.39319369787395603</v>
      </c>
      <c r="E26" s="181">
        <f>+Agregado!T26</f>
        <v>0.42</v>
      </c>
      <c r="F26" s="787" t="s">
        <v>558</v>
      </c>
      <c r="G26" s="499" t="s">
        <v>416</v>
      </c>
      <c r="H26" s="6">
        <f>+D26-E26</f>
        <v>-2.6806302126043957E-2</v>
      </c>
      <c r="I26" s="8">
        <v>0.411635612345716</v>
      </c>
      <c r="J26" s="6">
        <f>+D26-I26</f>
        <v>-1.8441914471759968E-2</v>
      </c>
      <c r="L26" t="s">
        <v>421</v>
      </c>
      <c r="M26" s="1"/>
      <c r="N26">
        <v>119.48574525000063</v>
      </c>
      <c r="O26" s="595" t="e">
        <f>+M26/$M$29</f>
        <v>#DIV/0!</v>
      </c>
      <c r="P26" s="738">
        <f t="shared" si="6"/>
        <v>-1</v>
      </c>
      <c r="Q26" s="104"/>
      <c r="R26" s="104"/>
      <c r="S26" s="102"/>
      <c r="V26">
        <v>215</v>
      </c>
    </row>
    <row r="27" spans="2:22" ht="15" customHeight="1" thickBot="1">
      <c r="B27" s="3"/>
      <c r="C27" s="198" t="s">
        <v>313</v>
      </c>
      <c r="D27" s="186"/>
      <c r="E27" s="186"/>
      <c r="F27" s="622"/>
      <c r="G27" s="623"/>
      <c r="I27" s="1"/>
      <c r="L27" t="s">
        <v>422</v>
      </c>
      <c r="M27" s="1"/>
      <c r="N27">
        <v>143.88320873000001</v>
      </c>
      <c r="O27" s="774" t="e">
        <f>+M27/$M$29</f>
        <v>#DIV/0!</v>
      </c>
      <c r="P27" s="738">
        <f t="shared" si="6"/>
        <v>-1</v>
      </c>
      <c r="Q27" s="104"/>
      <c r="R27" s="104"/>
      <c r="S27" s="102"/>
      <c r="V27" s="2">
        <f>+V25/V26-1</f>
        <v>0.32558139534883712</v>
      </c>
    </row>
    <row r="28" spans="2:22" ht="15" customHeight="1">
      <c r="B28" s="3"/>
      <c r="C28" s="193" t="s">
        <v>119</v>
      </c>
      <c r="D28" s="630">
        <f>+Agregado!Z22</f>
        <v>430984</v>
      </c>
      <c r="E28" s="630">
        <f>+Agregado!Z26</f>
        <v>402344</v>
      </c>
      <c r="F28" s="631">
        <f>+D28/E28-1</f>
        <v>7.118286839122745E-2</v>
      </c>
      <c r="G28" s="612">
        <f>+D28/I28-1</f>
        <v>-1.3231780078225119E-2</v>
      </c>
      <c r="I28" s="1">
        <v>436763.15399999998</v>
      </c>
      <c r="L28" t="s">
        <v>423</v>
      </c>
      <c r="M28" s="222"/>
      <c r="N28" s="222">
        <v>-229.0934532400006</v>
      </c>
      <c r="O28" s="595" t="e">
        <f>+M28/$M$29</f>
        <v>#DIV/0!</v>
      </c>
      <c r="P28" s="738">
        <f>+M28/N28-1</f>
        <v>-1</v>
      </c>
      <c r="Q28" s="104"/>
      <c r="R28" s="104"/>
      <c r="S28" s="102"/>
    </row>
    <row r="29" spans="2:22" ht="15" customHeight="1">
      <c r="B29" s="3"/>
      <c r="C29" s="601" t="s">
        <v>338</v>
      </c>
      <c r="D29" s="602"/>
      <c r="E29" s="602"/>
      <c r="F29" s="603" t="e">
        <f t="shared" ref="F29:F31" si="7">+D29/E29-1</f>
        <v>#DIV/0!</v>
      </c>
      <c r="G29" s="604" t="e">
        <f>+D29/I29-1</f>
        <v>#DIV/0!</v>
      </c>
      <c r="I29" s="1"/>
      <c r="M29" s="1">
        <f>SUM(M24:M28)</f>
        <v>0</v>
      </c>
      <c r="N29" s="1">
        <f>+I12</f>
        <v>2199.7910000699999</v>
      </c>
      <c r="O29" s="102"/>
      <c r="P29" s="104"/>
      <c r="Q29" s="104"/>
      <c r="R29" s="104"/>
      <c r="S29" s="102"/>
    </row>
    <row r="30" spans="2:22" ht="15" customHeight="1">
      <c r="B30" s="3"/>
      <c r="C30" s="193" t="s">
        <v>120</v>
      </c>
      <c r="D30" s="629">
        <f>+Agregado!AD22</f>
        <v>405021</v>
      </c>
      <c r="E30" s="629">
        <f>+Agregado!AD26</f>
        <v>369761</v>
      </c>
      <c r="F30" s="632">
        <f t="shared" si="7"/>
        <v>9.5358893988279014E-2</v>
      </c>
      <c r="G30" s="612">
        <f>+D30/I30-1</f>
        <v>4.1321770818242287E-2</v>
      </c>
      <c r="I30" s="1">
        <v>388948.94099999999</v>
      </c>
      <c r="O30" s="102"/>
      <c r="P30" s="104"/>
      <c r="Q30" s="104"/>
      <c r="R30" s="104"/>
      <c r="S30" s="102"/>
    </row>
    <row r="31" spans="2:22" ht="15" customHeight="1" thickBot="1">
      <c r="B31" s="3"/>
      <c r="C31" s="601" t="s">
        <v>397</v>
      </c>
      <c r="D31" s="602"/>
      <c r="E31" s="602"/>
      <c r="F31" s="603" t="e">
        <f t="shared" si="7"/>
        <v>#DIV/0!</v>
      </c>
      <c r="G31" s="604" t="e">
        <f>+D31/I31-1</f>
        <v>#DIV/0!</v>
      </c>
      <c r="I31" s="1"/>
      <c r="L31" t="s">
        <v>119</v>
      </c>
      <c r="M31" s="7" t="str">
        <f>+D20</f>
        <v>2T2024</v>
      </c>
      <c r="N31" s="7" t="s">
        <v>487</v>
      </c>
      <c r="O31" s="102"/>
      <c r="P31" s="104"/>
      <c r="Q31" s="104"/>
      <c r="R31" s="104"/>
      <c r="S31" s="102"/>
    </row>
    <row r="32" spans="2:22" ht="15" customHeight="1" thickBot="1">
      <c r="B32" s="3"/>
      <c r="C32" s="198" t="s">
        <v>121</v>
      </c>
      <c r="D32" s="199"/>
      <c r="E32" s="199"/>
      <c r="F32" s="497"/>
      <c r="G32" s="497"/>
      <c r="I32" s="1"/>
      <c r="L32" t="s">
        <v>408</v>
      </c>
      <c r="M32" s="1"/>
      <c r="N32" s="1">
        <v>317543</v>
      </c>
      <c r="O32" s="741">
        <f>+M32/N32-1</f>
        <v>-1</v>
      </c>
      <c r="P32" s="104"/>
      <c r="Q32" s="104"/>
      <c r="R32" s="104"/>
      <c r="S32" s="102"/>
    </row>
    <row r="33" spans="2:19" ht="15" customHeight="1">
      <c r="B33" s="3"/>
      <c r="C33" s="200" t="s">
        <v>122</v>
      </c>
      <c r="D33" s="177">
        <f>+Agregado!AE22</f>
        <v>3.2859839026095697E-2</v>
      </c>
      <c r="E33" s="177">
        <f>+Agregado!AE26</f>
        <v>3.4000000000000002E-2</v>
      </c>
      <c r="F33" s="486" t="s">
        <v>579</v>
      </c>
      <c r="G33" s="487" t="s">
        <v>579</v>
      </c>
      <c r="H33" s="5">
        <f>+D33-E33</f>
        <v>-1.1401609739043056E-3</v>
      </c>
      <c r="I33" s="740">
        <v>3.39845048617613E-2</v>
      </c>
      <c r="J33" s="5">
        <f>+D33-I33</f>
        <v>-1.1246658356656031E-3</v>
      </c>
      <c r="L33" t="s">
        <v>409</v>
      </c>
      <c r="M33" s="222"/>
      <c r="N33" s="222">
        <v>91524</v>
      </c>
      <c r="O33" s="741">
        <f>+M33/N33-1</f>
        <v>-1</v>
      </c>
      <c r="P33" s="104"/>
      <c r="Q33" s="104"/>
      <c r="R33" s="104"/>
      <c r="S33" s="102"/>
    </row>
    <row r="34" spans="2:19" ht="15" customHeight="1">
      <c r="B34" s="3"/>
      <c r="C34" s="204" t="s">
        <v>125</v>
      </c>
      <c r="D34" s="206">
        <f>+Agregado!AF22</f>
        <v>1.4230782124792E-2</v>
      </c>
      <c r="E34" s="206">
        <f>+Agregado!AF26</f>
        <v>1.04E-2</v>
      </c>
      <c r="F34" s="489" t="s">
        <v>580</v>
      </c>
      <c r="G34" s="490" t="s">
        <v>182</v>
      </c>
      <c r="H34" s="5">
        <f>+D34-E34</f>
        <v>3.830782124792001E-3</v>
      </c>
      <c r="I34" s="8">
        <v>1.3899999999999999E-2</v>
      </c>
      <c r="J34" s="5">
        <f t="shared" ref="J34:J35" si="8">+D34-I34</f>
        <v>3.3078212479200134E-4</v>
      </c>
      <c r="M34" s="2">
        <f>+M33/D28</f>
        <v>0</v>
      </c>
      <c r="N34" s="2">
        <f>+N32/I28</f>
        <v>0.72703706137262669</v>
      </c>
      <c r="P34" s="104"/>
      <c r="Q34" s="104"/>
      <c r="R34" s="104"/>
      <c r="S34" s="102"/>
    </row>
    <row r="35" spans="2:19" ht="15" customHeight="1" thickBot="1">
      <c r="B35" s="3"/>
      <c r="C35" s="209" t="s">
        <v>128</v>
      </c>
      <c r="D35" s="211">
        <f>+Agregado!AG22</f>
        <v>0.74898727505004603</v>
      </c>
      <c r="E35" s="211">
        <f>+Agregado!AG26</f>
        <v>0.8</v>
      </c>
      <c r="F35" s="492" t="s">
        <v>135</v>
      </c>
      <c r="G35" s="493" t="s">
        <v>162</v>
      </c>
      <c r="H35" s="591">
        <f>+D35-E35</f>
        <v>-5.1012724949954014E-2</v>
      </c>
      <c r="I35" s="2">
        <v>0.76</v>
      </c>
      <c r="J35" s="5">
        <f t="shared" si="8"/>
        <v>-1.1012724949953978E-2</v>
      </c>
      <c r="P35" s="104"/>
      <c r="Q35" s="104"/>
      <c r="R35" s="104"/>
      <c r="S35" s="102"/>
    </row>
    <row r="36" spans="2:19" ht="15" customHeight="1" thickBot="1">
      <c r="B36" s="3"/>
      <c r="C36" s="351" t="s">
        <v>130</v>
      </c>
      <c r="D36" s="352"/>
      <c r="E36" s="352"/>
      <c r="F36" s="809"/>
      <c r="G36" s="809"/>
      <c r="I36" s="1"/>
      <c r="L36" s="407" t="s">
        <v>474</v>
      </c>
      <c r="M36" s="407" t="s">
        <v>473</v>
      </c>
      <c r="P36" s="104"/>
      <c r="Q36" s="104"/>
      <c r="R36" s="104"/>
      <c r="S36" s="102"/>
    </row>
    <row r="37" spans="2:19" ht="15" customHeight="1" thickBot="1">
      <c r="B37" s="3"/>
      <c r="C37" s="354" t="s">
        <v>131</v>
      </c>
      <c r="D37" s="333">
        <f>+Agregado!AH22</f>
        <v>0.1275</v>
      </c>
      <c r="E37" s="333">
        <f>+Agregado!AH26</f>
        <v>0.12989999999999999</v>
      </c>
      <c r="F37" s="786" t="s">
        <v>581</v>
      </c>
      <c r="G37" s="786" t="s">
        <v>582</v>
      </c>
      <c r="H37" s="5">
        <f>+D37-E37</f>
        <v>-2.3999999999999855E-3</v>
      </c>
      <c r="I37" s="2">
        <v>0.12820000000000001</v>
      </c>
      <c r="J37" s="5">
        <f t="shared" ref="J37" si="9">+D37-I37</f>
        <v>-7.0000000000000617E-4</v>
      </c>
      <c r="L37" s="5">
        <v>8.7800000000000003E-2</v>
      </c>
      <c r="M37" s="5">
        <f>+D37-L37</f>
        <v>3.9699999999999999E-2</v>
      </c>
      <c r="P37" s="104"/>
      <c r="Q37" s="104"/>
      <c r="R37" s="104"/>
      <c r="S37" s="102"/>
    </row>
    <row r="38" spans="2:19" ht="15" customHeight="1" thickBot="1">
      <c r="B38" s="3"/>
      <c r="C38" s="184" t="s">
        <v>134</v>
      </c>
      <c r="D38" s="214"/>
      <c r="E38" s="214"/>
      <c r="F38" s="809"/>
      <c r="G38" s="494"/>
      <c r="I38" s="1"/>
      <c r="P38" s="104"/>
      <c r="Q38" s="104"/>
      <c r="R38" s="104"/>
      <c r="S38" s="102"/>
    </row>
    <row r="39" spans="2:19" ht="15" customHeight="1">
      <c r="B39" s="3"/>
      <c r="C39" s="200" t="s">
        <v>16</v>
      </c>
      <c r="D39" s="221">
        <f>+Agregado!AI22</f>
        <v>1.48</v>
      </c>
      <c r="E39" s="221">
        <f>+Agregado!AI26</f>
        <v>1.48</v>
      </c>
      <c r="F39" s="486" t="s">
        <v>23</v>
      </c>
      <c r="G39" s="487" t="s">
        <v>138</v>
      </c>
      <c r="H39" s="591">
        <f>+D39-E39</f>
        <v>0</v>
      </c>
      <c r="I39" s="2">
        <v>1.51</v>
      </c>
      <c r="J39" s="6">
        <f t="shared" ref="J39:J40" si="10">+D39-I39</f>
        <v>-3.0000000000000027E-2</v>
      </c>
    </row>
    <row r="40" spans="2:19" ht="15" customHeight="1" thickBot="1">
      <c r="B40" s="3"/>
      <c r="C40" s="223" t="s">
        <v>136</v>
      </c>
      <c r="D40" s="482">
        <f>+Agregado!AJ22</f>
        <v>0</v>
      </c>
      <c r="E40" s="482">
        <f>+Agregado!AJ26</f>
        <v>0.91901706002823458</v>
      </c>
      <c r="F40" s="492" t="s">
        <v>23</v>
      </c>
      <c r="G40" s="499" t="s">
        <v>23</v>
      </c>
      <c r="H40" s="591">
        <f>+D40-E40</f>
        <v>-0.91901706002823458</v>
      </c>
      <c r="I40" s="633">
        <v>0</v>
      </c>
      <c r="J40" s="6">
        <f t="shared" si="10"/>
        <v>0</v>
      </c>
    </row>
    <row r="41" spans="2:19" ht="15" customHeight="1">
      <c r="B41" s="3"/>
    </row>
    <row r="42" spans="2:19" ht="15" customHeight="1">
      <c r="B42" s="3"/>
    </row>
    <row r="43" spans="2:19" ht="15" customHeight="1">
      <c r="B43" s="3"/>
    </row>
    <row r="44" spans="2:19" ht="15" customHeight="1">
      <c r="B44" s="3"/>
    </row>
    <row r="45" spans="2:19" ht="15" customHeight="1">
      <c r="B45" s="3"/>
    </row>
    <row r="46" spans="2:19" ht="15" customHeight="1" thickBot="1">
      <c r="B46" s="3"/>
      <c r="C46" s="138" t="s">
        <v>84</v>
      </c>
      <c r="D46" s="844" t="s">
        <v>269</v>
      </c>
      <c r="E46" s="845"/>
      <c r="F46" s="845"/>
      <c r="G46" s="845"/>
      <c r="I46" s="7" t="s">
        <v>13</v>
      </c>
    </row>
    <row r="47" spans="2:19" ht="15" customHeight="1">
      <c r="B47" s="3"/>
      <c r="C47" s="574" t="s">
        <v>2</v>
      </c>
      <c r="D47" s="140" t="s">
        <v>87</v>
      </c>
      <c r="E47" s="141" t="s">
        <v>88</v>
      </c>
      <c r="F47" s="846" t="s">
        <v>89</v>
      </c>
      <c r="G47" s="853" t="s">
        <v>90</v>
      </c>
    </row>
    <row r="48" spans="2:19" ht="15" customHeight="1" thickBot="1">
      <c r="B48" s="3"/>
      <c r="C48" s="574"/>
      <c r="D48" s="143" t="s">
        <v>268</v>
      </c>
      <c r="E48" s="144" t="s">
        <v>270</v>
      </c>
      <c r="F48" s="847"/>
      <c r="G48" s="854"/>
    </row>
    <row r="49" spans="2:21" ht="15" customHeight="1" thickBot="1">
      <c r="B49" s="3"/>
      <c r="C49" s="842" t="s">
        <v>93</v>
      </c>
      <c r="D49" s="843"/>
      <c r="E49" s="146" t="s">
        <v>94</v>
      </c>
      <c r="F49" s="147" t="s">
        <v>94</v>
      </c>
      <c r="G49" s="148" t="s">
        <v>94</v>
      </c>
    </row>
    <row r="50" spans="2:21" ht="15" customHeight="1">
      <c r="B50" s="3"/>
      <c r="C50" s="149" t="s">
        <v>95</v>
      </c>
      <c r="D50" s="150">
        <v>5768</v>
      </c>
      <c r="E50" s="151">
        <v>4595</v>
      </c>
      <c r="F50" s="152">
        <f t="shared" ref="F50:F53" si="11">+D50/E50-1</f>
        <v>0.25527747551686608</v>
      </c>
      <c r="G50" s="153">
        <f>+D50/I50-1</f>
        <v>2.2332506203474045E-2</v>
      </c>
      <c r="I50" s="1">
        <v>5642</v>
      </c>
      <c r="J50" s="5"/>
    </row>
    <row r="51" spans="2:21" ht="15" customHeight="1">
      <c r="B51" s="3"/>
      <c r="C51" s="149" t="s">
        <v>96</v>
      </c>
      <c r="D51" s="150">
        <v>1470</v>
      </c>
      <c r="E51" s="151">
        <v>1413</v>
      </c>
      <c r="F51" s="152">
        <f t="shared" si="11"/>
        <v>4.0339702760084917E-2</v>
      </c>
      <c r="G51" s="153">
        <f>+D51/I51-1</f>
        <v>2.1542738012508611E-2</v>
      </c>
      <c r="I51" s="1">
        <v>1439</v>
      </c>
      <c r="K51">
        <v>2015</v>
      </c>
      <c r="L51">
        <f t="shared" ref="L51:S51" si="12">+K51+1</f>
        <v>2016</v>
      </c>
      <c r="M51">
        <f t="shared" si="12"/>
        <v>2017</v>
      </c>
      <c r="N51">
        <f t="shared" si="12"/>
        <v>2018</v>
      </c>
      <c r="O51">
        <f t="shared" si="12"/>
        <v>2019</v>
      </c>
      <c r="P51">
        <f t="shared" si="12"/>
        <v>2020</v>
      </c>
      <c r="Q51">
        <f t="shared" si="12"/>
        <v>2021</v>
      </c>
      <c r="R51">
        <f t="shared" si="12"/>
        <v>2022</v>
      </c>
      <c r="S51">
        <f t="shared" si="12"/>
        <v>2023</v>
      </c>
    </row>
    <row r="52" spans="2:21" ht="15" customHeight="1">
      <c r="B52" s="3"/>
      <c r="C52" s="149" t="s">
        <v>97</v>
      </c>
      <c r="D52" s="150">
        <v>7189</v>
      </c>
      <c r="E52" s="151">
        <v>6022</v>
      </c>
      <c r="F52" s="152">
        <f t="shared" si="11"/>
        <v>0.19378943872467613</v>
      </c>
      <c r="G52" s="153">
        <f t="shared" ref="G52:G55" si="13">+D52/I52-1</f>
        <v>3.3199195171026208E-2</v>
      </c>
      <c r="I52" s="1">
        <v>6958</v>
      </c>
      <c r="K52" s="775">
        <v>2642.13</v>
      </c>
      <c r="L52" s="775">
        <v>3475</v>
      </c>
      <c r="M52" s="775">
        <v>3519</v>
      </c>
      <c r="N52" s="775">
        <v>5324</v>
      </c>
      <c r="O52" s="775">
        <v>3512</v>
      </c>
      <c r="P52" s="775">
        <v>1304</v>
      </c>
      <c r="Q52" s="775">
        <v>4653</v>
      </c>
      <c r="R52">
        <v>6375</v>
      </c>
      <c r="S52">
        <v>8019.0759999499969</v>
      </c>
      <c r="T52" t="s">
        <v>65</v>
      </c>
    </row>
    <row r="53" spans="2:21" ht="15" customHeight="1">
      <c r="B53" s="3"/>
      <c r="C53" s="149" t="s">
        <v>98</v>
      </c>
      <c r="D53" s="150">
        <v>4267</v>
      </c>
      <c r="E53" s="151">
        <v>3404</v>
      </c>
      <c r="F53" s="152">
        <f t="shared" si="11"/>
        <v>0.25352526439482959</v>
      </c>
      <c r="G53" s="153">
        <f t="shared" si="13"/>
        <v>8.2445459157787893E-2</v>
      </c>
      <c r="I53" s="1">
        <v>3942</v>
      </c>
      <c r="K53">
        <v>372</v>
      </c>
      <c r="L53">
        <v>598</v>
      </c>
      <c r="M53">
        <v>826</v>
      </c>
      <c r="N53">
        <v>570</v>
      </c>
      <c r="O53" s="347">
        <v>505.74572895999961</v>
      </c>
      <c r="P53" s="347">
        <v>563.29442996999933</v>
      </c>
      <c r="Q53">
        <v>739</v>
      </c>
      <c r="R53">
        <v>510</v>
      </c>
      <c r="S53">
        <v>526.841381089999</v>
      </c>
      <c r="T53" t="s">
        <v>422</v>
      </c>
    </row>
    <row r="54" spans="2:21" ht="15" customHeight="1">
      <c r="B54" s="3"/>
      <c r="C54" s="149" t="s">
        <v>99</v>
      </c>
      <c r="D54" s="150">
        <f>-1025-115+50</f>
        <v>-1090</v>
      </c>
      <c r="E54" s="151">
        <f>-704-67</f>
        <v>-771</v>
      </c>
      <c r="F54" s="154">
        <f>+D54/E54-1</f>
        <v>0.41374837872892356</v>
      </c>
      <c r="G54" s="153">
        <f t="shared" si="13"/>
        <v>9.2184368737475042E-2</v>
      </c>
      <c r="I54">
        <v>-998</v>
      </c>
      <c r="K54" s="2">
        <f>+K53/K52</f>
        <v>0.14079549454417459</v>
      </c>
      <c r="L54" s="2">
        <f t="shared" ref="L54:S54" si="14">+L53/L52</f>
        <v>0.1720863309352518</v>
      </c>
      <c r="M54" s="2">
        <f t="shared" si="14"/>
        <v>0.2347257743677181</v>
      </c>
      <c r="N54" s="2">
        <f t="shared" si="14"/>
        <v>0.10706235912847484</v>
      </c>
      <c r="O54" s="2">
        <f t="shared" si="14"/>
        <v>0.14400504810933928</v>
      </c>
      <c r="P54" s="2">
        <f t="shared" si="14"/>
        <v>0.43197425611196266</v>
      </c>
      <c r="Q54" s="2">
        <f t="shared" si="14"/>
        <v>0.15882226520524392</v>
      </c>
      <c r="R54" s="2">
        <f t="shared" si="14"/>
        <v>0.08</v>
      </c>
      <c r="S54" s="2">
        <f t="shared" si="14"/>
        <v>6.5698514528766669E-2</v>
      </c>
    </row>
    <row r="55" spans="2:21" ht="15" customHeight="1" thickBot="1">
      <c r="B55" s="3"/>
      <c r="C55" s="155" t="s">
        <v>100</v>
      </c>
      <c r="D55" s="156">
        <v>2032</v>
      </c>
      <c r="E55" s="157">
        <v>1633</v>
      </c>
      <c r="F55" s="158">
        <f t="shared" ref="F55" si="15">+D55/E55-1</f>
        <v>0.24433557868952849</v>
      </c>
      <c r="G55" s="362">
        <f t="shared" si="13"/>
        <v>0.10075839653304453</v>
      </c>
      <c r="I55" s="1">
        <v>1846</v>
      </c>
    </row>
    <row r="56" spans="2:21" ht="15" customHeight="1" thickBot="1">
      <c r="B56" s="3"/>
      <c r="C56" s="575" t="s">
        <v>113</v>
      </c>
      <c r="D56" s="160"/>
      <c r="E56" s="160"/>
      <c r="F56" s="160" t="s">
        <v>94</v>
      </c>
      <c r="G56" s="576"/>
      <c r="R56">
        <v>-75</v>
      </c>
      <c r="S56">
        <v>137</v>
      </c>
      <c r="T56">
        <v>275</v>
      </c>
      <c r="U56">
        <v>173</v>
      </c>
    </row>
    <row r="57" spans="2:21" ht="15" customHeight="1">
      <c r="B57" s="3"/>
      <c r="C57" s="149" t="s">
        <v>114</v>
      </c>
      <c r="D57" s="162">
        <v>69.599999999999994</v>
      </c>
      <c r="E57" s="163">
        <v>63.8</v>
      </c>
      <c r="F57" s="154">
        <f>+D57/E57-1</f>
        <v>9.0909090909090828E-2</v>
      </c>
      <c r="G57" s="166">
        <f>+D57/I57-1</f>
        <v>1.9033674963396807E-2</v>
      </c>
      <c r="I57" s="1">
        <v>68.3</v>
      </c>
      <c r="J57" s="5"/>
      <c r="R57">
        <v>191</v>
      </c>
      <c r="S57">
        <v>193</v>
      </c>
      <c r="T57">
        <v>199</v>
      </c>
      <c r="U57">
        <v>156</v>
      </c>
    </row>
    <row r="58" spans="2:21" ht="15" customHeight="1">
      <c r="B58" s="3"/>
      <c r="C58" s="149" t="s">
        <v>115</v>
      </c>
      <c r="D58" s="150">
        <v>119070</v>
      </c>
      <c r="E58" s="151">
        <v>112465</v>
      </c>
      <c r="F58" s="154">
        <f>+D58/E58-1</f>
        <v>5.872938247454762E-2</v>
      </c>
      <c r="G58" s="166">
        <f>+D58/I58-1</f>
        <v>1.8362512080600135E-2</v>
      </c>
      <c r="I58" s="1">
        <v>116923</v>
      </c>
      <c r="J58" s="5"/>
      <c r="R58" s="776">
        <v>128.78569738999965</v>
      </c>
      <c r="S58" s="776">
        <v>137.36118399999981</v>
      </c>
      <c r="T58" s="776">
        <v>236.3857648699996</v>
      </c>
      <c r="U58" s="776">
        <v>60.761783710000316</v>
      </c>
    </row>
    <row r="59" spans="2:21" ht="15" customHeight="1">
      <c r="B59" s="3"/>
      <c r="C59" s="149" t="s">
        <v>116</v>
      </c>
      <c r="D59" s="150">
        <v>6008</v>
      </c>
      <c r="E59" s="151">
        <v>6062</v>
      </c>
      <c r="F59" s="154">
        <f>+D59/E59-1</f>
        <v>-8.9079511712306658E-3</v>
      </c>
      <c r="G59" s="166">
        <f>+D59/I59-1</f>
        <v>-7.106263427532622E-3</v>
      </c>
      <c r="I59" s="1">
        <v>6051</v>
      </c>
      <c r="J59" s="5"/>
      <c r="R59" s="777">
        <v>141.67529736999984</v>
      </c>
      <c r="S59" s="777">
        <v>139.99159439000016</v>
      </c>
      <c r="T59" s="777">
        <v>97.921279939999792</v>
      </c>
      <c r="U59" s="777">
        <v>126.15755725999983</v>
      </c>
    </row>
    <row r="60" spans="2:21" ht="15" customHeight="1" thickBot="1">
      <c r="B60" s="3"/>
      <c r="C60" s="155" t="s">
        <v>117</v>
      </c>
      <c r="D60" s="156">
        <v>1883</v>
      </c>
      <c r="E60" s="157">
        <v>1886</v>
      </c>
      <c r="F60" s="169">
        <f>+D60/E60-1</f>
        <v>-1.5906680805938267E-3</v>
      </c>
      <c r="G60" s="170">
        <f>+D60/I60-1</f>
        <v>-1.5906680805938267E-3</v>
      </c>
      <c r="I60" s="1">
        <v>1886</v>
      </c>
      <c r="R60">
        <v>201</v>
      </c>
      <c r="S60">
        <v>172</v>
      </c>
      <c r="T60">
        <v>115</v>
      </c>
      <c r="U60">
        <v>82</v>
      </c>
    </row>
    <row r="61" spans="2:21" ht="15" customHeight="1">
      <c r="B61" s="3"/>
      <c r="C61" s="9"/>
      <c r="D61" s="9"/>
      <c r="E61" s="9"/>
      <c r="F61" s="9"/>
      <c r="G61" s="9"/>
      <c r="R61">
        <v>160</v>
      </c>
      <c r="S61">
        <v>214</v>
      </c>
      <c r="T61">
        <v>194</v>
      </c>
      <c r="U61">
        <v>258</v>
      </c>
    </row>
    <row r="62" spans="2:21" ht="15" customHeight="1">
      <c r="B62" s="3"/>
      <c r="R62">
        <v>133</v>
      </c>
      <c r="S62">
        <v>191</v>
      </c>
      <c r="T62">
        <v>139</v>
      </c>
      <c r="U62">
        <v>135</v>
      </c>
    </row>
    <row r="63" spans="2:21" ht="15" customHeight="1">
      <c r="B63" s="3"/>
      <c r="R63">
        <v>86</v>
      </c>
      <c r="S63">
        <v>89</v>
      </c>
      <c r="T63">
        <v>75</v>
      </c>
      <c r="U63">
        <v>122</v>
      </c>
    </row>
    <row r="64" spans="2:21" ht="15" customHeight="1" thickBot="1">
      <c r="B64" s="3"/>
      <c r="C64" s="171" t="s">
        <v>368</v>
      </c>
      <c r="D64" s="844" t="s">
        <v>269</v>
      </c>
      <c r="E64" s="845"/>
      <c r="F64" s="845"/>
      <c r="G64" s="845"/>
    </row>
    <row r="65" spans="2:14" ht="15" customHeight="1">
      <c r="B65" s="3"/>
      <c r="C65" s="574" t="s">
        <v>2</v>
      </c>
      <c r="D65" s="141" t="s">
        <v>87</v>
      </c>
      <c r="E65" s="140" t="s">
        <v>88</v>
      </c>
      <c r="F65" s="846" t="s">
        <v>89</v>
      </c>
      <c r="G65" s="853" t="s">
        <v>90</v>
      </c>
      <c r="M65" s="1">
        <v>214276</v>
      </c>
    </row>
    <row r="66" spans="2:14" ht="15" customHeight="1" thickBot="1">
      <c r="B66" s="3"/>
      <c r="C66" s="574"/>
      <c r="D66" s="143" t="s">
        <v>268</v>
      </c>
      <c r="E66" s="144" t="s">
        <v>270</v>
      </c>
      <c r="F66" s="847"/>
      <c r="G66" s="854"/>
      <c r="I66" s="7" t="s">
        <v>85</v>
      </c>
      <c r="M66" s="1">
        <v>214476</v>
      </c>
      <c r="N66" s="8">
        <f>+M65/M66-1</f>
        <v>-9.3250526865473748E-4</v>
      </c>
    </row>
    <row r="67" spans="2:14" ht="15" customHeight="1" thickBot="1">
      <c r="B67" s="3"/>
      <c r="C67" s="175" t="s">
        <v>101</v>
      </c>
      <c r="D67" s="160"/>
      <c r="E67" s="160"/>
      <c r="F67" s="160"/>
      <c r="G67" s="160"/>
      <c r="M67" s="1">
        <v>211023</v>
      </c>
      <c r="N67" s="8">
        <f>+M65/M67-1</f>
        <v>1.5415381261758121E-2</v>
      </c>
    </row>
    <row r="68" spans="2:14" ht="15" customHeight="1">
      <c r="B68" s="3"/>
      <c r="C68" s="176" t="s">
        <v>102</v>
      </c>
      <c r="D68" s="177">
        <v>1.1299999999999999E-2</v>
      </c>
      <c r="E68" s="178">
        <v>9.7999999999999997E-3</v>
      </c>
      <c r="F68" s="395" t="s">
        <v>206</v>
      </c>
      <c r="G68" s="396" t="s">
        <v>287</v>
      </c>
      <c r="H68" s="5">
        <f>+D68-E68</f>
        <v>1.4999999999999996E-3</v>
      </c>
      <c r="I68" s="5">
        <v>1.11E-2</v>
      </c>
      <c r="J68" s="5">
        <f>+D68-I68</f>
        <v>1.9999999999999879E-4</v>
      </c>
    </row>
    <row r="69" spans="2:14" ht="15" customHeight="1" thickBot="1">
      <c r="B69" s="3"/>
      <c r="C69" s="179" t="s">
        <v>105</v>
      </c>
      <c r="D69" s="180">
        <v>0.16200000000000001</v>
      </c>
      <c r="E69" s="181">
        <v>0.14299999999999999</v>
      </c>
      <c r="F69" s="182" t="s">
        <v>237</v>
      </c>
      <c r="G69" s="183" t="s">
        <v>293</v>
      </c>
      <c r="H69" s="5">
        <f>+D69-E69</f>
        <v>1.9000000000000017E-2</v>
      </c>
      <c r="I69" s="5">
        <v>0.155</v>
      </c>
      <c r="J69" s="5">
        <f>+D69-I69</f>
        <v>7.0000000000000062E-3</v>
      </c>
      <c r="L69" t="s">
        <v>338</v>
      </c>
    </row>
    <row r="70" spans="2:14" ht="15" thickBot="1">
      <c r="B70" s="3"/>
      <c r="C70" s="179" t="s">
        <v>109</v>
      </c>
      <c r="D70" s="180">
        <v>0.42</v>
      </c>
      <c r="E70" s="181">
        <v>0.44</v>
      </c>
      <c r="F70" s="182" t="s">
        <v>197</v>
      </c>
      <c r="G70" s="183" t="s">
        <v>107</v>
      </c>
      <c r="H70" s="5">
        <f>+D70-E70</f>
        <v>-2.0000000000000018E-2</v>
      </c>
      <c r="I70" s="5">
        <v>0.433</v>
      </c>
      <c r="J70" s="5">
        <f>+D70-I70</f>
        <v>-1.3000000000000012E-2</v>
      </c>
      <c r="L70" t="s">
        <v>269</v>
      </c>
    </row>
    <row r="71" spans="2:14" ht="15" thickBot="1">
      <c r="B71" s="3"/>
      <c r="C71" s="198" t="s">
        <v>313</v>
      </c>
      <c r="D71" s="185"/>
      <c r="E71" s="186" t="s">
        <v>94</v>
      </c>
      <c r="F71" s="187"/>
      <c r="G71" s="185"/>
      <c r="L71" t="s">
        <v>339</v>
      </c>
    </row>
    <row r="72" spans="2:14">
      <c r="B72" s="3"/>
      <c r="C72" s="188" t="s">
        <v>119</v>
      </c>
      <c r="D72" s="189">
        <v>402344</v>
      </c>
      <c r="E72" s="190">
        <v>377540</v>
      </c>
      <c r="F72" s="191">
        <f t="shared" ref="F72:F73" si="16">+D72/E72-1</f>
        <v>6.5698998781586138E-2</v>
      </c>
      <c r="G72" s="192">
        <f>+D72/I72-1</f>
        <v>1.632818025664351E-2</v>
      </c>
      <c r="I72" s="409">
        <v>395880</v>
      </c>
      <c r="L72" t="s">
        <v>340</v>
      </c>
    </row>
    <row r="73" spans="2:14" ht="15" thickBot="1">
      <c r="B73" s="3"/>
      <c r="C73" s="193" t="s">
        <v>120</v>
      </c>
      <c r="D73" s="194">
        <v>369761</v>
      </c>
      <c r="E73" s="195">
        <v>349620</v>
      </c>
      <c r="F73" s="196">
        <f t="shared" si="16"/>
        <v>5.7608260397002509E-2</v>
      </c>
      <c r="G73" s="197">
        <f>+D73/I73-1</f>
        <v>2.0545544371365354E-2</v>
      </c>
      <c r="I73" s="1">
        <v>362317</v>
      </c>
    </row>
    <row r="74" spans="2:14" ht="15" thickBot="1">
      <c r="B74" s="3"/>
      <c r="C74" s="198" t="s">
        <v>121</v>
      </c>
      <c r="D74" s="199"/>
      <c r="E74" s="199"/>
      <c r="F74" s="199"/>
      <c r="G74" s="199"/>
    </row>
    <row r="75" spans="2:14">
      <c r="B75" s="3"/>
      <c r="C75" s="200" t="s">
        <v>122</v>
      </c>
      <c r="D75" s="177">
        <v>3.4000000000000002E-2</v>
      </c>
      <c r="E75" s="177">
        <v>3.6999999999999998E-2</v>
      </c>
      <c r="F75" s="201" t="s">
        <v>314</v>
      </c>
      <c r="G75" s="202" t="s">
        <v>132</v>
      </c>
      <c r="H75" s="5">
        <f>+D75-E75</f>
        <v>-2.9999999999999957E-3</v>
      </c>
      <c r="I75" s="203">
        <v>3.3000000000000002E-2</v>
      </c>
      <c r="J75" s="5">
        <f>+D75-I75</f>
        <v>1.0000000000000009E-3</v>
      </c>
    </row>
    <row r="76" spans="2:14">
      <c r="B76" s="3"/>
      <c r="C76" s="204" t="s">
        <v>125</v>
      </c>
      <c r="D76" s="205">
        <v>1.04E-2</v>
      </c>
      <c r="E76" s="206">
        <v>8.0999999999999996E-3</v>
      </c>
      <c r="F76" s="207" t="s">
        <v>155</v>
      </c>
      <c r="G76" s="208" t="s">
        <v>273</v>
      </c>
      <c r="H76" s="5">
        <f>+D76-E76</f>
        <v>2.3E-3</v>
      </c>
      <c r="I76" s="203">
        <v>1.0500000000000001E-2</v>
      </c>
      <c r="J76" s="5">
        <f t="shared" ref="J76:J77" si="17">+D76-I76</f>
        <v>-1.0000000000000113E-4</v>
      </c>
    </row>
    <row r="77" spans="2:14" ht="15" thickBot="1">
      <c r="B77" s="3"/>
      <c r="C77" s="209" t="s">
        <v>128</v>
      </c>
      <c r="D77" s="210">
        <v>0.8</v>
      </c>
      <c r="E77" s="211">
        <v>0.78</v>
      </c>
      <c r="F77" s="212" t="s">
        <v>232</v>
      </c>
      <c r="G77" s="213" t="s">
        <v>197</v>
      </c>
      <c r="H77" s="5">
        <f>+D77-E77</f>
        <v>2.0000000000000018E-2</v>
      </c>
      <c r="I77" s="203">
        <v>0.82</v>
      </c>
      <c r="J77" s="5">
        <f t="shared" si="17"/>
        <v>-1.9999999999999907E-2</v>
      </c>
    </row>
    <row r="78" spans="2:14" ht="15" thickBot="1">
      <c r="B78" s="3"/>
      <c r="C78" s="184" t="s">
        <v>130</v>
      </c>
      <c r="D78" s="214"/>
      <c r="E78" s="215"/>
      <c r="F78" s="214"/>
      <c r="G78" s="214"/>
    </row>
    <row r="79" spans="2:14">
      <c r="B79" s="3"/>
      <c r="C79" s="200" t="s">
        <v>131</v>
      </c>
      <c r="D79" s="177">
        <v>0.12989999999999999</v>
      </c>
      <c r="E79" s="256">
        <v>0.1245</v>
      </c>
      <c r="F79" s="218" t="s">
        <v>315</v>
      </c>
      <c r="G79" s="218" t="s">
        <v>213</v>
      </c>
      <c r="H79" s="5">
        <f>+D79-E79</f>
        <v>5.3999999999999881E-3</v>
      </c>
      <c r="I79" s="203">
        <v>0.1313</v>
      </c>
      <c r="J79" s="5">
        <f t="shared" ref="J79" si="18">+D79-I79</f>
        <v>-1.4000000000000123E-3</v>
      </c>
    </row>
    <row r="80" spans="2:14" ht="15" thickBot="1">
      <c r="B80" s="3"/>
      <c r="C80" s="184" t="s">
        <v>134</v>
      </c>
      <c r="D80" s="214"/>
      <c r="E80" s="219"/>
      <c r="F80" s="258"/>
      <c r="G80" s="214"/>
    </row>
    <row r="81" spans="2:13">
      <c r="B81" s="3"/>
      <c r="C81" s="200" t="s">
        <v>16</v>
      </c>
      <c r="D81" s="220">
        <v>1.48</v>
      </c>
      <c r="E81" s="221">
        <v>1.7</v>
      </c>
      <c r="F81" s="201" t="s">
        <v>316</v>
      </c>
      <c r="G81" s="202" t="s">
        <v>157</v>
      </c>
      <c r="H81" s="591">
        <f>+D81-E81</f>
        <v>-0.21999999999999997</v>
      </c>
      <c r="I81" s="10">
        <v>1.42</v>
      </c>
      <c r="J81" s="6">
        <f t="shared" ref="J81:J82" si="19">+D81-I81</f>
        <v>6.0000000000000053E-2</v>
      </c>
    </row>
    <row r="82" spans="2:13" ht="15" thickBot="1">
      <c r="B82" s="3"/>
      <c r="C82" s="223" t="s">
        <v>136</v>
      </c>
      <c r="D82" s="482">
        <f>+D73/D72</f>
        <v>0.91901706002823458</v>
      </c>
      <c r="E82" s="482">
        <f>+E73/E72</f>
        <v>0.92604757111829206</v>
      </c>
      <c r="F82" s="212" t="s">
        <v>129</v>
      </c>
      <c r="G82" s="225" t="s">
        <v>291</v>
      </c>
      <c r="H82" s="5">
        <f>+D82-E82</f>
        <v>-7.0305110900574785E-3</v>
      </c>
      <c r="I82" s="203">
        <v>0.9152192583611195</v>
      </c>
      <c r="J82" s="6">
        <f t="shared" si="19"/>
        <v>3.7978016671150749E-3</v>
      </c>
    </row>
    <row r="83" spans="2:13" ht="15" thickBot="1">
      <c r="B83" s="3"/>
      <c r="C83" s="226" t="s">
        <v>139</v>
      </c>
      <c r="D83" s="227"/>
      <c r="E83" s="228"/>
      <c r="F83" s="229"/>
      <c r="G83" s="399">
        <f ca="1">+TODAY()</f>
        <v>45547</v>
      </c>
    </row>
    <row r="84" spans="2:13">
      <c r="B84" s="3"/>
      <c r="C84" s="231" t="s">
        <v>140</v>
      </c>
      <c r="D84" s="231"/>
      <c r="E84" s="232"/>
      <c r="F84" s="204"/>
      <c r="G84" s="233"/>
    </row>
    <row r="85" spans="2:13" ht="15" thickBot="1">
      <c r="B85" s="3"/>
      <c r="C85" s="234" t="s">
        <v>367</v>
      </c>
      <c r="D85" s="234"/>
      <c r="E85" s="235"/>
      <c r="F85" s="236"/>
      <c r="G85" s="237"/>
    </row>
    <row r="86" spans="2:13">
      <c r="B86" s="3"/>
      <c r="C86" s="863" t="s">
        <v>375</v>
      </c>
      <c r="D86" s="863"/>
      <c r="E86" s="863"/>
      <c r="F86" s="863"/>
      <c r="G86" s="9"/>
    </row>
    <row r="87" spans="2:13">
      <c r="B87" s="3"/>
    </row>
    <row r="88" spans="2:13">
      <c r="B88" s="3"/>
      <c r="M88" s="8"/>
    </row>
    <row r="89" spans="2:13">
      <c r="B89" s="3"/>
    </row>
    <row r="90" spans="2:13">
      <c r="B90" s="3"/>
      <c r="M90" s="8"/>
    </row>
    <row r="91" spans="2:13" ht="15.5">
      <c r="I91" t="s">
        <v>83</v>
      </c>
      <c r="L91" t="s">
        <v>378</v>
      </c>
    </row>
    <row r="92" spans="2:13" ht="15.75" customHeight="1" thickBot="1">
      <c r="C92" s="138" t="s">
        <v>84</v>
      </c>
      <c r="D92" s="844" t="s">
        <v>13</v>
      </c>
      <c r="E92" s="845"/>
      <c r="F92" s="845"/>
      <c r="G92" s="845"/>
      <c r="I92" s="7" t="s">
        <v>85</v>
      </c>
      <c r="K92" s="407" t="s">
        <v>72</v>
      </c>
      <c r="L92" s="407" t="s">
        <v>86</v>
      </c>
    </row>
    <row r="93" spans="2:13">
      <c r="C93" s="574" t="s">
        <v>2</v>
      </c>
      <c r="D93" s="140" t="s">
        <v>87</v>
      </c>
      <c r="E93" s="141" t="s">
        <v>88</v>
      </c>
      <c r="F93" s="846" t="s">
        <v>89</v>
      </c>
      <c r="G93" s="848" t="s">
        <v>90</v>
      </c>
      <c r="L93" s="2"/>
    </row>
    <row r="94" spans="2:13" ht="15" thickBot="1">
      <c r="C94" s="574"/>
      <c r="D94" s="143" t="s">
        <v>91</v>
      </c>
      <c r="E94" s="144" t="s">
        <v>92</v>
      </c>
      <c r="F94" s="847"/>
      <c r="G94" s="849"/>
    </row>
    <row r="95" spans="2:13" ht="15" thickBot="1">
      <c r="C95" s="842" t="s">
        <v>93</v>
      </c>
      <c r="D95" s="843"/>
      <c r="E95" s="146" t="s">
        <v>94</v>
      </c>
      <c r="F95" s="147" t="s">
        <v>94</v>
      </c>
      <c r="G95" s="148" t="s">
        <v>94</v>
      </c>
      <c r="L95" s="2"/>
    </row>
    <row r="96" spans="2:13">
      <c r="C96" s="149" t="s">
        <v>95</v>
      </c>
      <c r="D96" s="150">
        <v>5642</v>
      </c>
      <c r="E96" s="151">
        <v>3943</v>
      </c>
      <c r="F96" s="152">
        <f t="shared" ref="F96:F101" si="20">+D96/E96-1</f>
        <v>0.43089018513821964</v>
      </c>
      <c r="G96" s="153">
        <f>+D96/I96-1</f>
        <v>5.7742782152230943E-2</v>
      </c>
      <c r="I96" s="1">
        <v>5334</v>
      </c>
      <c r="J96" s="5"/>
      <c r="K96" s="410">
        <v>5261</v>
      </c>
      <c r="L96" s="2">
        <f>+I96/K96-1</f>
        <v>1.3875689032503358E-2</v>
      </c>
    </row>
    <row r="97" spans="3:13">
      <c r="C97" s="149" t="s">
        <v>96</v>
      </c>
      <c r="D97" s="150">
        <v>1439</v>
      </c>
      <c r="E97" s="151">
        <v>1247</v>
      </c>
      <c r="F97" s="152">
        <f t="shared" si="20"/>
        <v>0.15396952686447474</v>
      </c>
      <c r="G97" s="153">
        <f>+D97/I97-1</f>
        <v>8.358433734939763E-2</v>
      </c>
      <c r="I97" s="1">
        <v>1328</v>
      </c>
    </row>
    <row r="98" spans="3:13">
      <c r="C98" s="149" t="s">
        <v>97</v>
      </c>
      <c r="D98" s="150">
        <v>6958</v>
      </c>
      <c r="E98" s="151">
        <v>5395</v>
      </c>
      <c r="F98" s="152">
        <f t="shared" si="20"/>
        <v>0.28971269694161261</v>
      </c>
      <c r="G98" s="153">
        <f t="shared" ref="G98:G101" si="21">+D98/I98-1</f>
        <v>7.2276159654800498E-2</v>
      </c>
      <c r="I98" s="1">
        <v>6489</v>
      </c>
    </row>
    <row r="99" spans="3:13">
      <c r="C99" s="149" t="s">
        <v>98</v>
      </c>
      <c r="D99" s="150">
        <v>3942</v>
      </c>
      <c r="E99" s="151">
        <v>2989</v>
      </c>
      <c r="F99" s="152">
        <f t="shared" si="20"/>
        <v>0.31883573101371687</v>
      </c>
      <c r="G99" s="153">
        <f t="shared" si="21"/>
        <v>9.0758162700608658E-2</v>
      </c>
      <c r="I99" s="1">
        <v>3614</v>
      </c>
    </row>
    <row r="100" spans="3:13" ht="16.5" customHeight="1">
      <c r="C100" s="149" t="s">
        <v>99</v>
      </c>
      <c r="D100" s="150">
        <f>-968-14-16</f>
        <v>-998</v>
      </c>
      <c r="E100" s="151">
        <f>-737-48+20</f>
        <v>-765</v>
      </c>
      <c r="F100" s="154">
        <f>+D100/E100-1</f>
        <v>0.30457516339869284</v>
      </c>
      <c r="G100" s="153">
        <f t="shared" si="21"/>
        <v>-5.313092979127132E-2</v>
      </c>
      <c r="I100">
        <f>-998-56</f>
        <v>-1054</v>
      </c>
    </row>
    <row r="101" spans="3:13" ht="15" thickBot="1">
      <c r="C101" s="155" t="s">
        <v>100</v>
      </c>
      <c r="D101" s="156">
        <v>1846</v>
      </c>
      <c r="E101" s="157">
        <v>1325</v>
      </c>
      <c r="F101" s="158">
        <f t="shared" si="20"/>
        <v>0.39320754716981132</v>
      </c>
      <c r="G101" s="362">
        <f t="shared" si="21"/>
        <v>0.18106206014075488</v>
      </c>
      <c r="I101" s="1">
        <v>1563</v>
      </c>
      <c r="K101" s="1">
        <v>1841</v>
      </c>
      <c r="L101" s="2">
        <f>+I101/K101-1</f>
        <v>-0.15100488864747419</v>
      </c>
    </row>
    <row r="102" spans="3:13" ht="15" thickBot="1">
      <c r="C102" s="175" t="s">
        <v>101</v>
      </c>
      <c r="D102" s="160"/>
      <c r="E102" s="160"/>
      <c r="F102" s="160"/>
      <c r="G102" s="160"/>
    </row>
    <row r="103" spans="3:13">
      <c r="C103" s="176" t="s">
        <v>102</v>
      </c>
      <c r="D103" s="177">
        <v>1.11E-2</v>
      </c>
      <c r="E103" s="178">
        <v>8.0999999999999996E-3</v>
      </c>
      <c r="F103" s="240" t="s">
        <v>144</v>
      </c>
      <c r="G103" s="241" t="s">
        <v>145</v>
      </c>
      <c r="H103" s="5">
        <f>+D103-E103</f>
        <v>3.0000000000000009E-3</v>
      </c>
      <c r="I103" s="5">
        <v>9.9000000000000008E-3</v>
      </c>
      <c r="J103" s="5">
        <f>+D103-I103</f>
        <v>1.1999999999999997E-3</v>
      </c>
    </row>
    <row r="104" spans="3:13" ht="15" thickBot="1">
      <c r="C104" s="179" t="s">
        <v>105</v>
      </c>
      <c r="D104" s="180">
        <v>0.155</v>
      </c>
      <c r="E104" s="181">
        <v>0.121</v>
      </c>
      <c r="F104" s="242" t="s">
        <v>146</v>
      </c>
      <c r="G104" s="243" t="s">
        <v>147</v>
      </c>
      <c r="H104" s="5">
        <f>+D104-E104</f>
        <v>3.4000000000000002E-2</v>
      </c>
      <c r="I104" s="5">
        <v>0.14399999999999999</v>
      </c>
      <c r="J104" s="5">
        <f>+D104-I104</f>
        <v>1.100000000000001E-2</v>
      </c>
    </row>
    <row r="105" spans="3:13" ht="15" thickBot="1">
      <c r="C105" s="179" t="s">
        <v>109</v>
      </c>
      <c r="D105" s="180">
        <v>0.433</v>
      </c>
      <c r="E105" s="181">
        <v>0.44600000000000001</v>
      </c>
      <c r="F105" s="242" t="s">
        <v>107</v>
      </c>
      <c r="G105" s="243" t="s">
        <v>148</v>
      </c>
      <c r="H105" s="5">
        <f>+D105-E105</f>
        <v>-1.3000000000000012E-2</v>
      </c>
      <c r="I105" s="5">
        <v>0.432</v>
      </c>
      <c r="J105" s="5">
        <f>+D105-I105</f>
        <v>1.0000000000000009E-3</v>
      </c>
    </row>
    <row r="106" spans="3:13" ht="15" thickBot="1">
      <c r="C106" s="145" t="s">
        <v>113</v>
      </c>
      <c r="D106" s="159"/>
      <c r="E106" s="160" t="s">
        <v>94</v>
      </c>
      <c r="F106" s="160" t="s">
        <v>94</v>
      </c>
      <c r="G106" s="161"/>
    </row>
    <row r="107" spans="3:13">
      <c r="C107" s="149" t="s">
        <v>114</v>
      </c>
      <c r="D107" s="162">
        <v>68.3</v>
      </c>
      <c r="E107" s="163">
        <v>62.2</v>
      </c>
      <c r="F107" s="154">
        <f t="shared" ref="F107" si="22">+D107/E107-1</f>
        <v>9.8070739549839026E-2</v>
      </c>
      <c r="G107" s="166">
        <f>+D107/I107-1</f>
        <v>1.4858841010401136E-2</v>
      </c>
      <c r="I107">
        <v>67.3</v>
      </c>
      <c r="J107" s="5"/>
    </row>
    <row r="108" spans="3:13">
      <c r="C108" s="149" t="s">
        <v>115</v>
      </c>
      <c r="D108" s="150">
        <v>116923</v>
      </c>
      <c r="E108" s="151">
        <v>111402</v>
      </c>
      <c r="F108" s="154">
        <f t="shared" ref="F108:F110" si="23">+D108/E108-1</f>
        <v>4.9559253873359577E-2</v>
      </c>
      <c r="G108" s="166">
        <f>+D108/I108-1</f>
        <v>1.078884806570124E-2</v>
      </c>
      <c r="I108" s="349">
        <v>115675</v>
      </c>
      <c r="J108" s="5"/>
    </row>
    <row r="109" spans="3:13">
      <c r="C109" s="149" t="s">
        <v>116</v>
      </c>
      <c r="D109" s="150">
        <v>6051</v>
      </c>
      <c r="E109" s="151">
        <v>6071</v>
      </c>
      <c r="F109" s="154">
        <f t="shared" ref="F109" si="24">+D109/E109-1</f>
        <v>-3.2943501894251437E-3</v>
      </c>
      <c r="G109" s="166">
        <f>+D109/I109-1</f>
        <v>1.8211920529800363E-3</v>
      </c>
      <c r="I109" s="577">
        <v>6040</v>
      </c>
      <c r="J109" s="5"/>
      <c r="M109" s="11" t="s">
        <v>149</v>
      </c>
    </row>
    <row r="110" spans="3:13" ht="15" customHeight="1" thickBot="1">
      <c r="C110" s="155" t="s">
        <v>117</v>
      </c>
      <c r="D110" s="156">
        <v>1886</v>
      </c>
      <c r="E110" s="157">
        <v>1886</v>
      </c>
      <c r="F110" s="169">
        <f t="shared" si="23"/>
        <v>0</v>
      </c>
      <c r="G110" s="170">
        <f>+D110/I110-1</f>
        <v>1.5932023366966863E-3</v>
      </c>
      <c r="I110" s="577">
        <v>1883</v>
      </c>
      <c r="M110" t="s">
        <v>150</v>
      </c>
    </row>
    <row r="111" spans="3:13" ht="15" customHeight="1">
      <c r="C111" s="9"/>
      <c r="D111" s="9"/>
      <c r="E111" s="9"/>
      <c r="F111" s="9"/>
      <c r="G111" s="9"/>
      <c r="M111" t="s">
        <v>151</v>
      </c>
    </row>
    <row r="113" spans="3:12" ht="15.75" customHeight="1"/>
    <row r="114" spans="3:12" ht="15.75" customHeight="1" thickBot="1">
      <c r="C114" s="171" t="s">
        <v>368</v>
      </c>
      <c r="D114" s="844" t="s">
        <v>13</v>
      </c>
      <c r="E114" s="845"/>
      <c r="F114" s="845"/>
      <c r="G114" s="845"/>
    </row>
    <row r="115" spans="3:12">
      <c r="C115" s="574" t="s">
        <v>2</v>
      </c>
      <c r="D115" s="141" t="s">
        <v>87</v>
      </c>
      <c r="E115" s="140" t="s">
        <v>88</v>
      </c>
      <c r="F115" s="846" t="s">
        <v>89</v>
      </c>
      <c r="G115" s="848" t="s">
        <v>90</v>
      </c>
    </row>
    <row r="116" spans="3:12" ht="15" thickBot="1">
      <c r="C116" s="574"/>
      <c r="D116" s="173" t="s">
        <v>91</v>
      </c>
      <c r="E116" s="174" t="s">
        <v>92</v>
      </c>
      <c r="F116" s="847"/>
      <c r="G116" s="849"/>
      <c r="I116" s="7" t="s">
        <v>85</v>
      </c>
    </row>
    <row r="117" spans="3:12" ht="15" thickBot="1">
      <c r="C117" s="184" t="s">
        <v>152</v>
      </c>
      <c r="D117" s="185" t="s">
        <v>94</v>
      </c>
      <c r="E117" s="186" t="s">
        <v>94</v>
      </c>
      <c r="F117" s="187"/>
      <c r="G117" s="185"/>
    </row>
    <row r="118" spans="3:12">
      <c r="C118" s="188" t="s">
        <v>119</v>
      </c>
      <c r="D118" s="189">
        <v>395880</v>
      </c>
      <c r="E118" s="190">
        <v>361195</v>
      </c>
      <c r="F118" s="191">
        <f t="shared" ref="F118:F119" si="25">+D118/E118-1</f>
        <v>9.6028461080579719E-2</v>
      </c>
      <c r="G118" s="192">
        <f>+D118/I118-1</f>
        <v>3.7423555542033249E-3</v>
      </c>
      <c r="I118" s="409">
        <v>394404</v>
      </c>
      <c r="K118" s="1">
        <v>389705</v>
      </c>
      <c r="L118" s="2">
        <f>+I118/K118-1</f>
        <v>1.2057838621521322E-2</v>
      </c>
    </row>
    <row r="119" spans="3:12" ht="15" thickBot="1">
      <c r="C119" s="193" t="s">
        <v>120</v>
      </c>
      <c r="D119" s="194">
        <v>362317</v>
      </c>
      <c r="E119" s="195">
        <v>334553</v>
      </c>
      <c r="F119" s="196">
        <f t="shared" si="25"/>
        <v>8.2988345643291161E-2</v>
      </c>
      <c r="G119" s="197">
        <f>+D119/I119-1</f>
        <v>1.3896701002655609E-2</v>
      </c>
      <c r="I119" s="1">
        <v>357351</v>
      </c>
      <c r="K119" s="1">
        <v>361731</v>
      </c>
      <c r="L119" s="2">
        <f>+I119/K119-1</f>
        <v>-1.2108445225872289E-2</v>
      </c>
    </row>
    <row r="120" spans="3:12" ht="15" thickBot="1">
      <c r="C120" s="198" t="s">
        <v>121</v>
      </c>
      <c r="D120" s="199"/>
      <c r="E120" s="199"/>
      <c r="F120" s="199"/>
      <c r="G120" s="199"/>
    </row>
    <row r="121" spans="3:12">
      <c r="C121" s="200" t="s">
        <v>122</v>
      </c>
      <c r="D121" s="177">
        <v>3.3000000000000002E-2</v>
      </c>
      <c r="E121" s="177">
        <v>0.04</v>
      </c>
      <c r="F121" s="247" t="s">
        <v>153</v>
      </c>
      <c r="G121" s="248" t="s">
        <v>154</v>
      </c>
      <c r="H121" s="5">
        <f>+D121-E121</f>
        <v>-6.9999999999999993E-3</v>
      </c>
      <c r="I121" s="203">
        <v>3.4000000000000002E-2</v>
      </c>
      <c r="J121" s="5">
        <f>+D121-I121</f>
        <v>-1.0000000000000009E-3</v>
      </c>
    </row>
    <row r="122" spans="3:12">
      <c r="C122" s="204" t="s">
        <v>125</v>
      </c>
      <c r="D122" s="205">
        <v>1.0500000000000001E-2</v>
      </c>
      <c r="E122" s="206">
        <v>8.2000000000000007E-3</v>
      </c>
      <c r="F122" s="250" t="s">
        <v>155</v>
      </c>
      <c r="G122" s="251" t="s">
        <v>156</v>
      </c>
      <c r="H122" s="5">
        <f>+D122-E122</f>
        <v>2.3E-3</v>
      </c>
      <c r="I122" s="203">
        <v>9.1000000000000004E-3</v>
      </c>
      <c r="J122" s="5">
        <f t="shared" ref="J122:J125" si="26">+D122-I122</f>
        <v>1.4000000000000002E-3</v>
      </c>
    </row>
    <row r="123" spans="3:12" ht="15" thickBot="1">
      <c r="C123" s="209" t="s">
        <v>128</v>
      </c>
      <c r="D123" s="210">
        <v>0.82</v>
      </c>
      <c r="E123" s="211">
        <v>0.76</v>
      </c>
      <c r="F123" s="253" t="s">
        <v>157</v>
      </c>
      <c r="G123" s="254" t="s">
        <v>137</v>
      </c>
      <c r="H123" s="5">
        <f>+D123-E123</f>
        <v>5.9999999999999942E-2</v>
      </c>
      <c r="I123" s="203">
        <v>0.81</v>
      </c>
      <c r="J123" s="5">
        <f t="shared" si="26"/>
        <v>9.9999999999998979E-3</v>
      </c>
    </row>
    <row r="124" spans="3:12" ht="15" thickBot="1">
      <c r="C124" s="184" t="s">
        <v>130</v>
      </c>
      <c r="D124" s="214"/>
      <c r="E124" s="215"/>
      <c r="F124" s="214"/>
      <c r="G124" s="214"/>
    </row>
    <row r="125" spans="3:12">
      <c r="C125" s="200" t="s">
        <v>131</v>
      </c>
      <c r="D125" s="177">
        <v>0.1313</v>
      </c>
      <c r="E125" s="256">
        <v>0.12809999999999999</v>
      </c>
      <c r="F125" s="257" t="s">
        <v>158</v>
      </c>
      <c r="G125" s="257" t="s">
        <v>159</v>
      </c>
      <c r="H125" s="5">
        <f>+D125-E125</f>
        <v>3.2000000000000084E-3</v>
      </c>
      <c r="I125" s="203">
        <v>0.1268</v>
      </c>
      <c r="J125" s="5">
        <f t="shared" si="26"/>
        <v>4.500000000000004E-3</v>
      </c>
    </row>
    <row r="126" spans="3:12" ht="15" thickBot="1">
      <c r="C126" s="184" t="s">
        <v>134</v>
      </c>
      <c r="D126" s="214"/>
      <c r="E126" s="219"/>
      <c r="F126" s="258"/>
      <c r="G126" s="214"/>
    </row>
    <row r="127" spans="3:12">
      <c r="C127" s="200" t="s">
        <v>16</v>
      </c>
      <c r="D127" s="220">
        <v>1.42</v>
      </c>
      <c r="E127" s="221">
        <v>1.52</v>
      </c>
      <c r="F127" s="247" t="s">
        <v>160</v>
      </c>
      <c r="G127" s="248" t="s">
        <v>161</v>
      </c>
      <c r="H127" s="5">
        <f>+D127-E127</f>
        <v>-0.10000000000000009</v>
      </c>
      <c r="I127" s="10">
        <f>+D173</f>
        <v>1.59</v>
      </c>
      <c r="J127" s="6">
        <f t="shared" ref="J127:J128" si="27">+D127-I127</f>
        <v>-0.17000000000000015</v>
      </c>
    </row>
    <row r="128" spans="3:12" ht="15" thickBot="1">
      <c r="C128" s="223" t="s">
        <v>136</v>
      </c>
      <c r="D128" s="482">
        <f>+D119/D118</f>
        <v>0.9152192583611195</v>
      </c>
      <c r="E128" s="483">
        <f>+E119/E118</f>
        <v>0.92623928902670305</v>
      </c>
      <c r="F128" s="253" t="s">
        <v>162</v>
      </c>
      <c r="G128" s="259" t="s">
        <v>163</v>
      </c>
      <c r="H128" s="5">
        <f>+D128-E128</f>
        <v>-1.1020030665583547E-2</v>
      </c>
      <c r="I128" s="203">
        <f>+D174</f>
        <v>0.93755077998050051</v>
      </c>
      <c r="J128" s="6">
        <f t="shared" si="27"/>
        <v>-2.2331521619381012E-2</v>
      </c>
      <c r="L128" s="11" t="s">
        <v>164</v>
      </c>
    </row>
    <row r="129" spans="3:12" ht="15" thickBot="1">
      <c r="C129" s="226" t="s">
        <v>139</v>
      </c>
      <c r="D129" s="227"/>
      <c r="E129" s="228"/>
      <c r="F129" s="229"/>
      <c r="G129" s="417">
        <f ca="1">+TODAY()</f>
        <v>45547</v>
      </c>
      <c r="L129" t="s">
        <v>165</v>
      </c>
    </row>
    <row r="130" spans="3:12" ht="15" customHeight="1">
      <c r="C130" s="231" t="s">
        <v>140</v>
      </c>
      <c r="D130" s="231"/>
      <c r="E130" s="232"/>
      <c r="F130" s="204"/>
      <c r="G130" s="233"/>
      <c r="L130" t="s">
        <v>166</v>
      </c>
    </row>
    <row r="131" spans="3:12">
      <c r="C131" s="261" t="s">
        <v>141</v>
      </c>
      <c r="D131" s="261"/>
      <c r="E131" s="262"/>
      <c r="F131" s="263"/>
      <c r="G131" s="264"/>
    </row>
    <row r="132" spans="3:12" ht="15" thickBot="1">
      <c r="C132" s="209" t="s">
        <v>142</v>
      </c>
      <c r="D132" s="209"/>
      <c r="E132" s="265"/>
      <c r="F132" s="266"/>
      <c r="G132" s="267"/>
      <c r="L132" s="11" t="s">
        <v>167</v>
      </c>
    </row>
    <row r="133" spans="3:12" ht="15" thickBot="1">
      <c r="C133" s="865"/>
      <c r="D133" s="865"/>
      <c r="E133" s="865"/>
      <c r="F133" s="865"/>
      <c r="G133" s="266"/>
      <c r="L133" t="s">
        <v>168</v>
      </c>
    </row>
    <row r="134" spans="3:12">
      <c r="C134" s="866" t="s">
        <v>375</v>
      </c>
      <c r="D134" s="866"/>
      <c r="E134" s="866"/>
      <c r="F134" s="866"/>
    </row>
    <row r="135" spans="3:12">
      <c r="L135" t="s">
        <v>169</v>
      </c>
    </row>
    <row r="136" spans="3:12">
      <c r="L136" t="s">
        <v>170</v>
      </c>
    </row>
    <row r="137" spans="3:12">
      <c r="L137" t="s">
        <v>171</v>
      </c>
    </row>
    <row r="139" spans="3:12" ht="15" thickBot="1">
      <c r="C139" s="530" t="s">
        <v>376</v>
      </c>
      <c r="D139" s="868">
        <v>2022</v>
      </c>
      <c r="E139" s="876"/>
      <c r="F139" s="876"/>
    </row>
    <row r="140" spans="3:12">
      <c r="C140" s="578" t="s">
        <v>2</v>
      </c>
      <c r="D140" s="532" t="s">
        <v>87</v>
      </c>
      <c r="E140" s="533" t="s">
        <v>88</v>
      </c>
      <c r="F140" s="533"/>
    </row>
    <row r="141" spans="3:12" ht="15" thickBot="1">
      <c r="C141" s="578"/>
      <c r="D141" s="532" t="s">
        <v>172</v>
      </c>
      <c r="E141" s="534" t="s">
        <v>173</v>
      </c>
      <c r="F141" s="533" t="s">
        <v>174</v>
      </c>
    </row>
    <row r="142" spans="3:12" ht="15" thickBot="1">
      <c r="C142" s="875" t="s">
        <v>175</v>
      </c>
      <c r="D142" s="875"/>
      <c r="E142" s="579" t="s">
        <v>94</v>
      </c>
      <c r="F142" s="579" t="s">
        <v>94</v>
      </c>
    </row>
    <row r="143" spans="3:12">
      <c r="C143" s="535" t="s">
        <v>95</v>
      </c>
      <c r="D143" s="536">
        <v>19153</v>
      </c>
      <c r="E143" s="536">
        <v>14686</v>
      </c>
      <c r="F143" s="537">
        <f t="shared" ref="F143:F148" si="28">+(D143-E143)/E143</f>
        <v>0.30416723410050389</v>
      </c>
    </row>
    <row r="144" spans="3:12">
      <c r="C144" s="535" t="s">
        <v>96</v>
      </c>
      <c r="D144" s="536">
        <v>5353</v>
      </c>
      <c r="E144" s="536">
        <v>4765</v>
      </c>
      <c r="F144" s="537">
        <f t="shared" si="28"/>
        <v>0.12339979013641134</v>
      </c>
    </row>
    <row r="145" spans="3:6">
      <c r="C145" s="535" t="s">
        <v>97</v>
      </c>
      <c r="D145" s="536">
        <v>24890</v>
      </c>
      <c r="E145" s="536">
        <v>21066</v>
      </c>
      <c r="F145" s="537">
        <f t="shared" si="28"/>
        <v>0.18152473179530998</v>
      </c>
    </row>
    <row r="146" spans="3:6">
      <c r="C146" s="535" t="s">
        <v>98</v>
      </c>
      <c r="D146" s="536">
        <v>14130</v>
      </c>
      <c r="E146" s="536">
        <v>11536</v>
      </c>
      <c r="F146" s="537">
        <f t="shared" si="28"/>
        <v>0.2248613037447989</v>
      </c>
    </row>
    <row r="147" spans="3:6">
      <c r="C147" s="535" t="s">
        <v>99</v>
      </c>
      <c r="D147" s="536">
        <v>-3298.1977670299998</v>
      </c>
      <c r="E147" s="536">
        <v>-3669.8409999899995</v>
      </c>
      <c r="F147" s="537">
        <f t="shared" si="28"/>
        <v>-0.10126957352130855</v>
      </c>
    </row>
    <row r="148" spans="3:6" ht="15" thickBot="1">
      <c r="C148" s="553" t="s">
        <v>100</v>
      </c>
      <c r="D148" s="539">
        <v>7028</v>
      </c>
      <c r="E148" s="539">
        <v>6034</v>
      </c>
      <c r="F148" s="541">
        <f t="shared" si="28"/>
        <v>0.16473317865429235</v>
      </c>
    </row>
    <row r="149" spans="3:6" ht="15" thickBot="1">
      <c r="C149" s="875" t="s">
        <v>101</v>
      </c>
      <c r="D149" s="875"/>
      <c r="E149" s="542" t="s">
        <v>94</v>
      </c>
      <c r="F149" s="542" t="s">
        <v>94</v>
      </c>
    </row>
    <row r="150" spans="3:6">
      <c r="C150" s="543" t="s">
        <v>102</v>
      </c>
      <c r="D150" s="547">
        <f>6827/701709</f>
        <v>9.7291042298160626E-3</v>
      </c>
      <c r="E150" s="580">
        <f>5618/678563</f>
        <v>8.2792607318701427E-3</v>
      </c>
      <c r="F150" s="546" t="str">
        <f t="shared" ref="F150:F152" si="29">_xlfn.CONCAT(FIXED((+D150-E150)*10000,0)," p.b.")</f>
        <v>14 p.b.</v>
      </c>
    </row>
    <row r="151" spans="3:6">
      <c r="C151" s="543" t="s">
        <v>105</v>
      </c>
      <c r="D151" s="547">
        <f>6420/(61370-15928)</f>
        <v>0.14127899300206856</v>
      </c>
      <c r="E151" s="547">
        <f>4653/(60030-15396)</f>
        <v>0.10424788277994354</v>
      </c>
      <c r="F151" s="548" t="str">
        <f t="shared" si="29"/>
        <v>370 p.b.</v>
      </c>
    </row>
    <row r="152" spans="3:6" ht="15" thickBot="1">
      <c r="C152" s="549" t="s">
        <v>109</v>
      </c>
      <c r="D152" s="581">
        <v>0.432</v>
      </c>
      <c r="E152" s="581">
        <v>0.45200000000000001</v>
      </c>
      <c r="F152" s="551" t="str">
        <f t="shared" si="29"/>
        <v>-200 p.b.</v>
      </c>
    </row>
    <row r="153" spans="3:6" ht="15" thickBot="1">
      <c r="C153" s="875" t="s">
        <v>113</v>
      </c>
      <c r="D153" s="875"/>
      <c r="E153" s="542" t="s">
        <v>94</v>
      </c>
      <c r="F153" s="542" t="s">
        <v>94</v>
      </c>
    </row>
    <row r="154" spans="3:6">
      <c r="C154" s="535" t="s">
        <v>114</v>
      </c>
      <c r="D154" s="552">
        <v>89.3</v>
      </c>
      <c r="E154" s="552">
        <v>82.2</v>
      </c>
      <c r="F154" s="537">
        <f>+(D154-E154)/E154</f>
        <v>8.6374695863746881E-2</v>
      </c>
    </row>
    <row r="155" spans="3:6">
      <c r="C155" s="535" t="s">
        <v>115</v>
      </c>
      <c r="D155" s="536">
        <v>115675</v>
      </c>
      <c r="E155" s="536">
        <v>110432</v>
      </c>
      <c r="F155" s="537">
        <f>+(D155-E155)/E155</f>
        <v>4.7477180527383367E-2</v>
      </c>
    </row>
    <row r="156" spans="3:6">
      <c r="C156" s="535" t="s">
        <v>116</v>
      </c>
      <c r="D156" s="536">
        <v>6040</v>
      </c>
      <c r="E156" s="536">
        <v>6083</v>
      </c>
      <c r="F156" s="537">
        <f>+(D156-E156)/E156</f>
        <v>-7.0688804866020057E-3</v>
      </c>
    </row>
    <row r="157" spans="3:6" ht="15" thickBot="1">
      <c r="C157" s="553" t="s">
        <v>117</v>
      </c>
      <c r="D157" s="539">
        <v>1886</v>
      </c>
      <c r="E157" s="539">
        <v>1895</v>
      </c>
      <c r="F157" s="541">
        <f>+(D157-E157)/E157</f>
        <v>-4.7493403693931397E-3</v>
      </c>
    </row>
    <row r="158" spans="3:6">
      <c r="C158" s="867" t="s">
        <v>379</v>
      </c>
      <c r="D158" s="867"/>
      <c r="E158" s="867"/>
      <c r="F158" s="867"/>
    </row>
    <row r="159" spans="3:6">
      <c r="C159" s="554"/>
      <c r="D159" s="554"/>
      <c r="E159" s="554"/>
      <c r="F159" s="554"/>
    </row>
    <row r="160" spans="3:6" ht="15" thickBot="1">
      <c r="C160" s="530" t="s">
        <v>376</v>
      </c>
      <c r="D160" s="868">
        <f>+D139</f>
        <v>2022</v>
      </c>
      <c r="E160" s="869"/>
      <c r="F160" s="869"/>
    </row>
    <row r="161" spans="3:6">
      <c r="C161" s="578" t="str">
        <f>+C140</f>
        <v>BBVA</v>
      </c>
      <c r="D161" s="533" t="s">
        <v>87</v>
      </c>
      <c r="E161" s="555" t="s">
        <v>88</v>
      </c>
      <c r="F161" s="556"/>
    </row>
    <row r="162" spans="3:6" ht="15" thickBot="1">
      <c r="C162" s="578"/>
      <c r="D162" s="532" t="s">
        <v>172</v>
      </c>
      <c r="E162" s="534" t="s">
        <v>173</v>
      </c>
      <c r="F162" s="533" t="s">
        <v>174</v>
      </c>
    </row>
    <row r="163" spans="3:6" ht="15" thickBot="1">
      <c r="C163" s="870" t="s">
        <v>176</v>
      </c>
      <c r="D163" s="870" t="s">
        <v>94</v>
      </c>
      <c r="E163" s="557" t="s">
        <v>94</v>
      </c>
      <c r="F163" s="557"/>
    </row>
    <row r="164" spans="3:6">
      <c r="C164" s="582" t="s">
        <v>119</v>
      </c>
      <c r="D164" s="583">
        <v>393856</v>
      </c>
      <c r="E164" s="583">
        <v>349761</v>
      </c>
      <c r="F164" s="584">
        <f>+(D164-E164)/E164</f>
        <v>0.12607180331712226</v>
      </c>
    </row>
    <row r="165" spans="3:6" ht="15" thickBot="1">
      <c r="C165" s="585" t="s">
        <v>177</v>
      </c>
      <c r="D165" s="586">
        <v>369260</v>
      </c>
      <c r="E165" s="586">
        <v>330055</v>
      </c>
      <c r="F165" s="587">
        <f>+(D165-E165)/E165</f>
        <v>0.11878323309751405</v>
      </c>
    </row>
    <row r="166" spans="3:6" ht="15" thickBot="1">
      <c r="C166" s="558" t="s">
        <v>121</v>
      </c>
      <c r="D166" s="558"/>
      <c r="E166" s="558"/>
      <c r="F166" s="558"/>
    </row>
    <row r="167" spans="3:6">
      <c r="C167" s="543" t="s">
        <v>63</v>
      </c>
      <c r="D167" s="547">
        <v>3.4000000000000002E-2</v>
      </c>
      <c r="E167" s="559">
        <v>4.1000000000000002E-2</v>
      </c>
      <c r="F167" s="546" t="str">
        <f t="shared" ref="F167:F174" si="30">_xlfn.CONCAT(FIXED((+D167-E167)*10000,0)," p.b.")</f>
        <v>-70 p.b.</v>
      </c>
    </row>
    <row r="168" spans="3:6">
      <c r="C168" s="560" t="s">
        <v>125</v>
      </c>
      <c r="D168" s="528">
        <v>9.1000000000000004E-3</v>
      </c>
      <c r="E168" s="528">
        <v>9.2999999999999992E-3</v>
      </c>
      <c r="F168" s="548" t="str">
        <f t="shared" si="30"/>
        <v>-2 p.b.</v>
      </c>
    </row>
    <row r="169" spans="3:6" ht="15" thickBot="1">
      <c r="C169" s="549" t="s">
        <v>128</v>
      </c>
      <c r="D169" s="561">
        <v>0.81515759497767137</v>
      </c>
      <c r="E169" s="561">
        <v>0.74700511558634985</v>
      </c>
      <c r="F169" s="551" t="str">
        <f t="shared" si="30"/>
        <v>682 p.b.</v>
      </c>
    </row>
    <row r="170" spans="3:6" ht="15" thickBot="1">
      <c r="C170" s="562" t="s">
        <v>130</v>
      </c>
      <c r="D170" s="563"/>
      <c r="E170" s="563"/>
      <c r="F170" s="563"/>
    </row>
    <row r="171" spans="3:6" ht="15" thickBot="1">
      <c r="C171" s="564" t="s">
        <v>178</v>
      </c>
      <c r="D171" s="565">
        <v>0.12609999999999999</v>
      </c>
      <c r="E171" s="565">
        <v>0.1275</v>
      </c>
      <c r="F171" s="546" t="str">
        <f t="shared" si="30"/>
        <v>-14 p.b.</v>
      </c>
    </row>
    <row r="172" spans="3:6" ht="15" thickBot="1">
      <c r="C172" s="558" t="s">
        <v>134</v>
      </c>
      <c r="D172" s="566"/>
      <c r="E172" s="566"/>
      <c r="F172" s="566"/>
    </row>
    <row r="173" spans="3:6">
      <c r="C173" s="543" t="s">
        <v>16</v>
      </c>
      <c r="D173" s="567">
        <v>1.59</v>
      </c>
      <c r="E173" s="567">
        <v>1.65</v>
      </c>
      <c r="F173" s="546" t="str">
        <f t="shared" si="30"/>
        <v>-600 p.b.</v>
      </c>
    </row>
    <row r="174" spans="3:6" ht="15" thickBot="1">
      <c r="C174" s="568" t="s">
        <v>136</v>
      </c>
      <c r="D174" s="569">
        <f>+D165/D164</f>
        <v>0.93755077998050051</v>
      </c>
      <c r="E174" s="569">
        <f>+E165/E164</f>
        <v>0.94365866977736224</v>
      </c>
      <c r="F174" s="548" t="str">
        <f t="shared" si="30"/>
        <v>-61 p.b.</v>
      </c>
    </row>
    <row r="175" spans="3:6" ht="15" thickBot="1">
      <c r="C175" s="570" t="s">
        <v>139</v>
      </c>
      <c r="D175" s="571"/>
      <c r="E175" s="871">
        <v>44958</v>
      </c>
      <c r="F175" s="871"/>
    </row>
    <row r="176" spans="3:6">
      <c r="C176" s="560" t="s">
        <v>140</v>
      </c>
      <c r="D176" s="572"/>
      <c r="E176" s="872">
        <v>6.7670000000000003</v>
      </c>
      <c r="F176" s="872"/>
    </row>
    <row r="177" spans="3:6">
      <c r="C177" s="873" t="s">
        <v>141</v>
      </c>
      <c r="D177" s="873"/>
      <c r="E177" s="874">
        <f>+I176*E176/1000</f>
        <v>0</v>
      </c>
      <c r="F177" s="874"/>
    </row>
    <row r="178" spans="3:6" ht="15" thickBot="1">
      <c r="C178" s="549" t="s">
        <v>142</v>
      </c>
      <c r="D178" s="573"/>
      <c r="E178" s="864" t="e">
        <f>+E177/M175</f>
        <v>#DIV/0!</v>
      </c>
      <c r="F178" s="864"/>
    </row>
    <row r="179" spans="3:6" ht="15" thickBot="1">
      <c r="C179" s="865"/>
      <c r="D179" s="865"/>
      <c r="E179" s="865"/>
      <c r="F179" s="865"/>
    </row>
    <row r="180" spans="3:6">
      <c r="C180" s="866" t="s">
        <v>380</v>
      </c>
      <c r="D180" s="866"/>
      <c r="E180" s="866"/>
      <c r="F180" s="866"/>
    </row>
  </sheetData>
  <mergeCells count="44">
    <mergeCell ref="C153:D153"/>
    <mergeCell ref="D92:G92"/>
    <mergeCell ref="F93:F94"/>
    <mergeCell ref="G93:G94"/>
    <mergeCell ref="C95:D95"/>
    <mergeCell ref="D114:G114"/>
    <mergeCell ref="F115:F116"/>
    <mergeCell ref="G115:G116"/>
    <mergeCell ref="C133:F133"/>
    <mergeCell ref="C134:F134"/>
    <mergeCell ref="D139:F139"/>
    <mergeCell ref="C142:D142"/>
    <mergeCell ref="C149:D149"/>
    <mergeCell ref="E178:F178"/>
    <mergeCell ref="C179:F179"/>
    <mergeCell ref="C180:F180"/>
    <mergeCell ref="C158:F158"/>
    <mergeCell ref="D160:F160"/>
    <mergeCell ref="C163:D163"/>
    <mergeCell ref="E175:F175"/>
    <mergeCell ref="E176:F176"/>
    <mergeCell ref="C177:D177"/>
    <mergeCell ref="E177:F177"/>
    <mergeCell ref="F65:F66"/>
    <mergeCell ref="G65:G66"/>
    <mergeCell ref="C86:F86"/>
    <mergeCell ref="D46:G46"/>
    <mergeCell ref="F47:F48"/>
    <mergeCell ref="G47:G48"/>
    <mergeCell ref="C49:D49"/>
    <mergeCell ref="D64:G64"/>
    <mergeCell ref="F21:F22"/>
    <mergeCell ref="G21:G22"/>
    <mergeCell ref="D3:G3"/>
    <mergeCell ref="F4:F5"/>
    <mergeCell ref="G4:G5"/>
    <mergeCell ref="C6:D6"/>
    <mergeCell ref="D20:G20"/>
    <mergeCell ref="D4:D5"/>
    <mergeCell ref="E4:E5"/>
    <mergeCell ref="D21:D22"/>
    <mergeCell ref="E21:E22"/>
    <mergeCell ref="C4:C5"/>
    <mergeCell ref="C21:C22"/>
  </mergeCells>
  <pageMargins left="0.7" right="0.7" top="0.75" bottom="0.75" header="0.3" footer="0.3"/>
  <pageSetup orientation="portrait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87780-D4C4-46E6-A350-D4533D008DD2}">
  <dimension ref="B1:AD127"/>
  <sheetViews>
    <sheetView zoomScale="90" zoomScaleNormal="90" workbookViewId="0">
      <selection activeCell="D12" sqref="D12"/>
    </sheetView>
  </sheetViews>
  <sheetFormatPr baseColWidth="10" defaultColWidth="11.453125" defaultRowHeight="14.5"/>
  <cols>
    <col min="1" max="1" width="2.26953125" customWidth="1"/>
    <col min="2" max="2" width="3" customWidth="1"/>
    <col min="3" max="3" width="25" customWidth="1"/>
    <col min="4" max="4" width="18.7265625" bestFit="1" customWidth="1"/>
    <col min="5" max="5" width="15.26953125" bestFit="1" customWidth="1"/>
    <col min="6" max="7" width="13.7265625" customWidth="1"/>
    <col min="8" max="8" width="6.7265625" bestFit="1" customWidth="1"/>
    <col min="9" max="9" width="10.26953125" customWidth="1"/>
    <col min="10" max="10" width="7.7265625" bestFit="1" customWidth="1"/>
    <col min="17" max="17" width="8.453125" bestFit="1" customWidth="1"/>
    <col min="18" max="18" width="3.54296875" style="102" bestFit="1" customWidth="1"/>
    <col min="19" max="22" width="11.453125" style="102"/>
    <col min="24" max="24" width="6.26953125" customWidth="1"/>
    <col min="25" max="26" width="7.54296875" bestFit="1" customWidth="1"/>
  </cols>
  <sheetData>
    <row r="1" spans="2:27" ht="15" customHeight="1"/>
    <row r="2" spans="2:27" ht="15" customHeight="1">
      <c r="B2" s="3" t="s">
        <v>82</v>
      </c>
    </row>
    <row r="3" spans="2:27" ht="15" customHeight="1" thickBot="1">
      <c r="C3" s="715" t="s">
        <v>84</v>
      </c>
      <c r="D3" s="855" t="s">
        <v>536</v>
      </c>
      <c r="E3" s="856"/>
      <c r="F3" s="856"/>
      <c r="G3" s="856"/>
      <c r="I3" t="s">
        <v>83</v>
      </c>
      <c r="S3" s="103"/>
      <c r="T3" s="103"/>
      <c r="U3" s="103"/>
      <c r="W3" t="s">
        <v>360</v>
      </c>
      <c r="Y3" t="str">
        <f>+D3</f>
        <v>2Q2024</v>
      </c>
      <c r="Z3" t="s">
        <v>487</v>
      </c>
    </row>
    <row r="4" spans="2:27" ht="15" customHeight="1">
      <c r="C4" s="877" t="s">
        <v>1</v>
      </c>
      <c r="D4" s="846" t="s">
        <v>537</v>
      </c>
      <c r="E4" s="846" t="s">
        <v>538</v>
      </c>
      <c r="F4" s="846" t="s">
        <v>446</v>
      </c>
      <c r="G4" s="859" t="s">
        <v>450</v>
      </c>
      <c r="R4" s="102" t="s">
        <v>353</v>
      </c>
      <c r="S4" s="104" t="str">
        <f>+CONCATENATE(R4,I5)</f>
        <v>BN 1Q2024</v>
      </c>
      <c r="T4" s="105"/>
      <c r="U4" s="105">
        <f>+I12</f>
        <v>2852</v>
      </c>
      <c r="V4" s="607"/>
      <c r="W4" s="1">
        <f>+U4</f>
        <v>2852</v>
      </c>
    </row>
    <row r="5" spans="2:27" ht="15" customHeight="1" thickBot="1">
      <c r="C5" s="878"/>
      <c r="D5" s="847"/>
      <c r="E5" s="847"/>
      <c r="F5" s="847"/>
      <c r="G5" s="860"/>
      <c r="I5" s="713" t="s">
        <v>487</v>
      </c>
      <c r="S5" s="106" t="s">
        <v>493</v>
      </c>
      <c r="T5" s="105">
        <f>IF(V5&gt;0,T4+U4,+T4+V5+U4)</f>
        <v>2343</v>
      </c>
      <c r="U5" s="105">
        <f>+ABS(V5)</f>
        <v>509</v>
      </c>
      <c r="V5" s="606">
        <f>+Y5-Z5</f>
        <v>-509</v>
      </c>
      <c r="W5" s="1">
        <f>+W4+V5</f>
        <v>2343</v>
      </c>
      <c r="Y5" s="1">
        <f>+D7</f>
        <v>11474</v>
      </c>
      <c r="Z5" s="1">
        <f>+I7</f>
        <v>11983</v>
      </c>
    </row>
    <row r="6" spans="2:27" ht="15" customHeight="1" thickBot="1">
      <c r="C6" s="842" t="s">
        <v>93</v>
      </c>
      <c r="D6" s="843"/>
      <c r="E6" s="146" t="s">
        <v>94</v>
      </c>
      <c r="F6" s="147" t="s">
        <v>94</v>
      </c>
      <c r="G6" s="148" t="s">
        <v>94</v>
      </c>
      <c r="S6" s="131" t="s">
        <v>495</v>
      </c>
      <c r="T6" s="105">
        <f>+IF(V6&gt;0,IF(V5&gt;0,T5+V5,T5),IF(V5&gt;0,T5+U5+V6,T5+V6))</f>
        <v>2343</v>
      </c>
      <c r="U6" s="105">
        <f t="shared" ref="U6" si="0">+ABS(V6)</f>
        <v>0</v>
      </c>
      <c r="V6" s="606">
        <f t="shared" ref="V6:V9" si="1">+Y6-Z6</f>
        <v>0</v>
      </c>
      <c r="W6" s="1">
        <f t="shared" ref="W6" si="2">+W5+V6</f>
        <v>2343</v>
      </c>
      <c r="Y6" s="1"/>
      <c r="Z6" s="1"/>
      <c r="AA6" s="1"/>
    </row>
    <row r="7" spans="2:27" ht="15" customHeight="1">
      <c r="C7" s="149" t="s">
        <v>95</v>
      </c>
      <c r="D7" s="151">
        <f>+Agregado!C2</f>
        <v>11474</v>
      </c>
      <c r="E7" s="151">
        <f>+Agregado!C6</f>
        <v>10524</v>
      </c>
      <c r="F7" s="356">
        <f t="shared" ref="F7:F10" si="3">+D7/E7-1</f>
        <v>9.0269859369061178E-2</v>
      </c>
      <c r="G7" s="192">
        <f>+D7/I7-1</f>
        <v>-4.2476842193106878E-2</v>
      </c>
      <c r="I7" s="1">
        <v>11983</v>
      </c>
      <c r="S7" s="107" t="s">
        <v>494</v>
      </c>
      <c r="T7" s="105">
        <f>+IF(V7&gt;0,IF(V6&gt;0,T6+V6,T6),IF(V6&gt;0,T6+U6+V7,T6+V7))</f>
        <v>2343</v>
      </c>
      <c r="U7" s="105">
        <f t="shared" ref="U7:U9" si="4">+ABS(V7)</f>
        <v>335</v>
      </c>
      <c r="V7" s="606">
        <f t="shared" si="1"/>
        <v>335</v>
      </c>
      <c r="W7" s="1">
        <f t="shared" ref="W7:W10" si="5">+W6+V7</f>
        <v>2678</v>
      </c>
      <c r="Y7" s="1">
        <v>0</v>
      </c>
      <c r="Z7" s="1">
        <v>-335</v>
      </c>
      <c r="AA7" s="1"/>
    </row>
    <row r="8" spans="2:27" ht="15" customHeight="1">
      <c r="C8" s="149" t="s">
        <v>96</v>
      </c>
      <c r="D8" s="151">
        <f>+Agregado!E2</f>
        <v>3237</v>
      </c>
      <c r="E8" s="151">
        <f>+Agregado!E6</f>
        <v>3063</v>
      </c>
      <c r="F8" s="356">
        <f t="shared" si="3"/>
        <v>5.6807051909892214E-2</v>
      </c>
      <c r="G8" s="192">
        <f>+D8/I8-1</f>
        <v>-9.2592592592588563E-4</v>
      </c>
      <c r="I8" s="1">
        <v>3240</v>
      </c>
      <c r="S8" s="107" t="s">
        <v>357</v>
      </c>
      <c r="T8" s="105">
        <f>+IF(V8&gt;0,IF(V7&gt;0,T7+V7,T7),IF(V7&gt;0,T7+U7+V8,T7+V8))</f>
        <v>2678</v>
      </c>
      <c r="U8" s="105">
        <f>+ABS(V8)</f>
        <v>181</v>
      </c>
      <c r="V8" s="606">
        <f t="shared" si="1"/>
        <v>181</v>
      </c>
      <c r="W8" s="1">
        <f t="shared" si="5"/>
        <v>2859</v>
      </c>
      <c r="Y8" s="1">
        <v>-6366</v>
      </c>
      <c r="Z8" s="1">
        <v>-6547</v>
      </c>
      <c r="AA8" s="1"/>
    </row>
    <row r="9" spans="2:27" ht="15" customHeight="1">
      <c r="C9" s="149" t="s">
        <v>97</v>
      </c>
      <c r="D9" s="151">
        <f>+Agregado!G2</f>
        <v>15670</v>
      </c>
      <c r="E9" s="151">
        <f>+Agregado!G6</f>
        <v>14088</v>
      </c>
      <c r="F9" s="356">
        <f t="shared" si="3"/>
        <v>0.11229415105053953</v>
      </c>
      <c r="G9" s="192">
        <f t="shared" ref="G9:G12" si="6">+D9/I9-1</f>
        <v>1.885565669700906E-2</v>
      </c>
      <c r="I9" s="1">
        <v>15380</v>
      </c>
      <c r="S9" s="131" t="s">
        <v>476</v>
      </c>
      <c r="T9" s="105">
        <f>+IF(V9&gt;0,IF(V8&gt;0,T8+V8,T8),IF(V8&gt;0,T8+U8+V9,T8+V9))</f>
        <v>2859</v>
      </c>
      <c r="U9" s="105">
        <f t="shared" si="4"/>
        <v>0</v>
      </c>
      <c r="V9" s="606">
        <f t="shared" si="1"/>
        <v>0</v>
      </c>
      <c r="W9" s="1">
        <f t="shared" si="5"/>
        <v>2859</v>
      </c>
    </row>
    <row r="10" spans="2:27" ht="15" customHeight="1">
      <c r="C10" s="149" t="s">
        <v>98</v>
      </c>
      <c r="D10" s="151">
        <f>+Agregado!J2</f>
        <v>9304</v>
      </c>
      <c r="E10" s="151">
        <f>+Agregado!J6</f>
        <v>7754</v>
      </c>
      <c r="F10" s="356">
        <f t="shared" si="3"/>
        <v>0.19989682744389992</v>
      </c>
      <c r="G10" s="192">
        <f t="shared" si="6"/>
        <v>5.3322766896864104E-2</v>
      </c>
      <c r="I10" s="1">
        <v>8833</v>
      </c>
      <c r="S10" s="106" t="s">
        <v>306</v>
      </c>
      <c r="T10" s="105">
        <f>+IF(V10&gt;0,IF(V9&gt;0,T9+V9,T9),IF(V9&gt;0,T9+U9+V10,T9+V10))</f>
        <v>2859</v>
      </c>
      <c r="U10" s="105">
        <f>+ABS(V10)</f>
        <v>348</v>
      </c>
      <c r="V10" s="606">
        <f>+U11-SUM(V5:V9)-U4</f>
        <v>348</v>
      </c>
      <c r="W10" s="1">
        <f t="shared" si="5"/>
        <v>3207</v>
      </c>
      <c r="Y10" s="1"/>
      <c r="Z10" s="1"/>
    </row>
    <row r="11" spans="2:27" ht="15" customHeight="1">
      <c r="C11" s="149" t="s">
        <v>99</v>
      </c>
      <c r="D11" s="150">
        <f>+Agregado!K2</f>
        <v>-4379</v>
      </c>
      <c r="E11" s="150">
        <f>+Agregado!K6</f>
        <v>-3731</v>
      </c>
      <c r="F11" s="357">
        <f>+D11/E11-1</f>
        <v>0.17367997855802741</v>
      </c>
      <c r="G11" s="192">
        <f t="shared" si="6"/>
        <v>3.0352941176470694E-2</v>
      </c>
      <c r="I11" s="1">
        <v>-4250</v>
      </c>
      <c r="R11" s="102" t="s">
        <v>353</v>
      </c>
      <c r="S11" s="102" t="str">
        <f>+CONCATENATE(R11,D3)</f>
        <v>BN 2Q2024</v>
      </c>
      <c r="T11" s="105"/>
      <c r="U11" s="105">
        <f>+D12</f>
        <v>3207</v>
      </c>
    </row>
    <row r="12" spans="2:27" ht="15" customHeight="1" thickBot="1">
      <c r="C12" s="155" t="s">
        <v>100</v>
      </c>
      <c r="D12" s="157">
        <f>+Agregado!P2</f>
        <v>3207</v>
      </c>
      <c r="E12" s="157">
        <f>+Agregado!P6</f>
        <v>2670</v>
      </c>
      <c r="F12" s="358">
        <f t="shared" ref="F12" si="7">+D12/E12-1</f>
        <v>0.20112359550561787</v>
      </c>
      <c r="G12" s="197">
        <f t="shared" si="6"/>
        <v>0.12447405329593275</v>
      </c>
      <c r="I12" s="1">
        <v>2852</v>
      </c>
      <c r="R12"/>
      <c r="S12"/>
      <c r="T12"/>
      <c r="U12"/>
      <c r="V12"/>
    </row>
    <row r="13" spans="2:27" ht="15" customHeight="1" thickBot="1">
      <c r="C13" s="575" t="s">
        <v>113</v>
      </c>
      <c r="D13" s="160"/>
      <c r="E13" s="160" t="s">
        <v>94</v>
      </c>
      <c r="F13" s="160" t="s">
        <v>94</v>
      </c>
      <c r="G13" s="576"/>
      <c r="I13" s="1"/>
      <c r="R13"/>
      <c r="S13"/>
      <c r="T13"/>
      <c r="U13"/>
      <c r="V13"/>
    </row>
    <row r="14" spans="2:27" ht="15" customHeight="1">
      <c r="C14" s="149" t="s">
        <v>114</v>
      </c>
      <c r="D14" s="439">
        <f>+Agregado!U2</f>
        <v>168</v>
      </c>
      <c r="E14" s="439">
        <f>+Agregado!U6</f>
        <v>163.756</v>
      </c>
      <c r="F14" s="154">
        <f>+D14/E14-1</f>
        <v>2.5916607635750655E-2</v>
      </c>
      <c r="G14" s="440">
        <f>+D14/I14-1</f>
        <v>1.3564707407070609E-2</v>
      </c>
      <c r="I14" s="1">
        <v>165.75162766843201</v>
      </c>
      <c r="R14"/>
      <c r="S14"/>
      <c r="T14"/>
      <c r="U14"/>
      <c r="V14"/>
    </row>
    <row r="15" spans="2:27" ht="15" customHeight="1">
      <c r="C15" s="149" t="s">
        <v>115</v>
      </c>
      <c r="D15" s="151">
        <f>+Agregado!V2</f>
        <v>209553</v>
      </c>
      <c r="E15" s="151">
        <f>+Agregado!V6</f>
        <v>212409</v>
      </c>
      <c r="F15" s="154">
        <f>+D15/E15-1</f>
        <v>-1.3445757948109538E-2</v>
      </c>
      <c r="G15" s="166">
        <f>+D15/I15-1</f>
        <v>-7.5210404421687249E-3</v>
      </c>
      <c r="I15" s="1">
        <v>211140.99999999994</v>
      </c>
      <c r="R15"/>
      <c r="S15"/>
      <c r="T15"/>
      <c r="U15"/>
      <c r="V15"/>
    </row>
    <row r="16" spans="2:27" ht="15" customHeight="1">
      <c r="C16" s="149" t="s">
        <v>116</v>
      </c>
      <c r="D16" s="441">
        <f>+Agregado!W2</f>
        <v>8285</v>
      </c>
      <c r="E16" s="441">
        <f>+Agregado!W6</f>
        <v>8823</v>
      </c>
      <c r="F16" s="245">
        <f>+D16/E16-1</f>
        <v>-6.0976991952850557E-2</v>
      </c>
      <c r="G16" s="166">
        <f>+D16/I16-1</f>
        <v>-1.4277215942891108E-2</v>
      </c>
      <c r="I16" s="1">
        <v>8405</v>
      </c>
      <c r="R16"/>
      <c r="S16"/>
      <c r="T16"/>
      <c r="U16"/>
      <c r="V16"/>
    </row>
    <row r="17" spans="3:27" ht="15" customHeight="1" thickBot="1">
      <c r="C17" s="442" t="s">
        <v>117</v>
      </c>
      <c r="D17" s="444">
        <f>+Agregado!X2</f>
        <v>1833</v>
      </c>
      <c r="E17" s="444">
        <f>+Agregado!X6</f>
        <v>1884</v>
      </c>
      <c r="F17" s="445">
        <f>+D17/E17-1</f>
        <v>-2.7070063694267565E-2</v>
      </c>
      <c r="G17" s="446" t="e">
        <f>+D17/I17-1</f>
        <v>#DIV/0!</v>
      </c>
      <c r="I17" s="1">
        <v>0</v>
      </c>
      <c r="R17"/>
      <c r="S17"/>
      <c r="T17"/>
      <c r="U17"/>
      <c r="V17"/>
    </row>
    <row r="18" spans="3:27" ht="15" customHeight="1">
      <c r="C18" s="447"/>
      <c r="D18" s="448"/>
      <c r="E18" s="448"/>
      <c r="F18" s="449"/>
      <c r="G18" s="450"/>
      <c r="I18" s="1"/>
      <c r="R18"/>
      <c r="S18"/>
      <c r="T18"/>
      <c r="U18"/>
      <c r="V18"/>
    </row>
    <row r="19" spans="3:27" ht="15" customHeight="1">
      <c r="I19" s="1"/>
      <c r="R19"/>
      <c r="S19"/>
      <c r="T19"/>
      <c r="U19"/>
      <c r="V19"/>
    </row>
    <row r="20" spans="3:27" ht="15" customHeight="1" thickBot="1">
      <c r="C20" s="171" t="s">
        <v>368</v>
      </c>
      <c r="D20" s="855" t="s">
        <v>536</v>
      </c>
      <c r="E20" s="856"/>
      <c r="F20" s="856"/>
      <c r="G20" s="856"/>
      <c r="I20" s="1"/>
      <c r="R20"/>
      <c r="S20"/>
      <c r="T20"/>
      <c r="U20"/>
      <c r="V20"/>
    </row>
    <row r="21" spans="3:27" ht="15" customHeight="1">
      <c r="C21" s="877" t="s">
        <v>1</v>
      </c>
      <c r="D21" s="846" t="s">
        <v>537</v>
      </c>
      <c r="E21" s="846" t="s">
        <v>538</v>
      </c>
      <c r="F21" s="846" t="s">
        <v>446</v>
      </c>
      <c r="G21" s="859" t="s">
        <v>450</v>
      </c>
      <c r="I21" s="1"/>
      <c r="R21"/>
      <c r="S21"/>
      <c r="T21"/>
      <c r="U21"/>
      <c r="V21"/>
    </row>
    <row r="22" spans="3:27" ht="15" customHeight="1" thickBot="1">
      <c r="C22" s="878"/>
      <c r="D22" s="847"/>
      <c r="E22" s="847"/>
      <c r="F22" s="847"/>
      <c r="G22" s="860"/>
      <c r="I22" s="713" t="s">
        <v>487</v>
      </c>
      <c r="R22"/>
      <c r="S22"/>
      <c r="T22"/>
      <c r="U22"/>
      <c r="V22"/>
    </row>
    <row r="23" spans="3:27" ht="15" customHeight="1" thickBot="1">
      <c r="C23" s="175" t="s">
        <v>101</v>
      </c>
      <c r="D23" s="160"/>
      <c r="E23" s="160"/>
      <c r="F23" s="160"/>
      <c r="G23" s="160"/>
      <c r="I23" s="1"/>
      <c r="O23" s="1"/>
      <c r="R23"/>
      <c r="S23"/>
      <c r="T23"/>
      <c r="U23"/>
      <c r="V23"/>
    </row>
    <row r="24" spans="3:27" ht="15" customHeight="1">
      <c r="C24" s="176" t="s">
        <v>102</v>
      </c>
      <c r="D24" s="178">
        <f>+Agregado!R2</f>
        <v>7.7999999999999996E-3</v>
      </c>
      <c r="E24" s="178">
        <f>+Agregado!R6</f>
        <v>6.7000000000000002E-3</v>
      </c>
      <c r="F24" s="498" t="s">
        <v>181</v>
      </c>
      <c r="G24" s="805" t="s">
        <v>104</v>
      </c>
      <c r="H24" s="5">
        <f>+D24-E24</f>
        <v>1.0999999999999994E-3</v>
      </c>
      <c r="I24" s="2">
        <v>6.8999999999999999E-3</v>
      </c>
      <c r="J24" s="5">
        <f>+D24-I24</f>
        <v>8.9999999999999976E-4</v>
      </c>
      <c r="R24"/>
      <c r="S24"/>
      <c r="T24"/>
      <c r="U24"/>
      <c r="V24"/>
    </row>
    <row r="25" spans="3:27" ht="15" customHeight="1">
      <c r="C25" s="204" t="s">
        <v>105</v>
      </c>
      <c r="D25" s="452">
        <f>+Agregado!S2</f>
        <v>0.13400000000000001</v>
      </c>
      <c r="E25" s="452">
        <f>+Agregado!S6</f>
        <v>0.11559999999999999</v>
      </c>
      <c r="F25" s="489" t="s">
        <v>282</v>
      </c>
      <c r="G25" s="490" t="s">
        <v>272</v>
      </c>
      <c r="H25" s="5">
        <f>+D25-E25</f>
        <v>1.8400000000000014E-2</v>
      </c>
      <c r="I25" s="2">
        <v>0.11849999999999999</v>
      </c>
      <c r="J25" s="5">
        <f>+D25-I25</f>
        <v>1.5500000000000014E-2</v>
      </c>
      <c r="R25"/>
      <c r="S25"/>
      <c r="T25"/>
      <c r="U25"/>
      <c r="V25"/>
    </row>
    <row r="26" spans="3:27" ht="15" customHeight="1" thickBot="1">
      <c r="C26" s="179" t="s">
        <v>109</v>
      </c>
      <c r="D26" s="181">
        <f>+Agregado!T2</f>
        <v>0.41599999999999998</v>
      </c>
      <c r="E26" s="181">
        <f>+Agregado!T6</f>
        <v>0.443</v>
      </c>
      <c r="F26" s="787" t="s">
        <v>558</v>
      </c>
      <c r="G26" s="499" t="s">
        <v>129</v>
      </c>
      <c r="H26" s="5">
        <f>+D26-E26</f>
        <v>-2.7000000000000024E-2</v>
      </c>
      <c r="I26" s="2">
        <v>0.42599999999999999</v>
      </c>
      <c r="J26" s="5">
        <f>+D26-I26</f>
        <v>-1.0000000000000009E-2</v>
      </c>
      <c r="R26"/>
      <c r="S26"/>
      <c r="T26"/>
      <c r="U26"/>
      <c r="V26"/>
    </row>
    <row r="27" spans="3:27" ht="15" customHeight="1" thickBot="1">
      <c r="C27" s="198" t="s">
        <v>383</v>
      </c>
      <c r="D27" s="372"/>
      <c r="E27" s="372"/>
      <c r="F27" s="594"/>
      <c r="G27" s="594"/>
      <c r="I27" s="2"/>
      <c r="M27" t="str">
        <f>+D20</f>
        <v>2Q2024</v>
      </c>
      <c r="N27" t="s">
        <v>487</v>
      </c>
      <c r="R27"/>
      <c r="S27"/>
      <c r="T27"/>
      <c r="U27"/>
      <c r="V27"/>
    </row>
    <row r="28" spans="3:27" ht="15" customHeight="1">
      <c r="C28" s="596" t="s">
        <v>119</v>
      </c>
      <c r="D28" s="597">
        <f>+Agregado!Z2</f>
        <v>952878</v>
      </c>
      <c r="E28" s="597">
        <f>+Agregado!Z6</f>
        <v>940715</v>
      </c>
      <c r="F28" s="598">
        <f t="shared" ref="F28:F31" si="8">+D28/E28-1</f>
        <v>1.2929527008711528E-2</v>
      </c>
      <c r="G28" s="599">
        <f>+D28/I28-1</f>
        <v>-1.2807177489536303E-2</v>
      </c>
      <c r="I28" s="1">
        <v>965240</v>
      </c>
      <c r="J28" s="5"/>
      <c r="L28" t="s">
        <v>392</v>
      </c>
      <c r="M28" s="1">
        <f>+Agregado!AA4</f>
        <v>661262</v>
      </c>
      <c r="N28" s="1">
        <v>661262</v>
      </c>
      <c r="O28" s="1">
        <f>+M28-N28</f>
        <v>0</v>
      </c>
      <c r="P28" s="517">
        <f>+O28/N28</f>
        <v>0</v>
      </c>
      <c r="R28"/>
      <c r="S28"/>
      <c r="T28"/>
      <c r="U28"/>
      <c r="V28"/>
    </row>
    <row r="29" spans="3:27" ht="15" customHeight="1">
      <c r="C29" s="601" t="s">
        <v>338</v>
      </c>
      <c r="D29" s="602"/>
      <c r="E29" s="602"/>
      <c r="F29" s="603" t="e">
        <f t="shared" ref="F29" si="9">+D29/E29-1</f>
        <v>#DIV/0!</v>
      </c>
      <c r="G29" s="604" t="e">
        <f>+D29/I29-1</f>
        <v>#DIV/0!</v>
      </c>
      <c r="I29" s="1"/>
      <c r="J29" s="5"/>
      <c r="L29" t="s">
        <v>393</v>
      </c>
      <c r="M29" s="1">
        <f>+Agregado!AB4</f>
        <v>307085</v>
      </c>
      <c r="N29" s="1">
        <v>307085</v>
      </c>
      <c r="O29" s="1">
        <f>+M29-N29</f>
        <v>0</v>
      </c>
      <c r="P29" s="517">
        <f>+O29/N29</f>
        <v>0</v>
      </c>
      <c r="Q29" s="593">
        <f>+M29/D28</f>
        <v>0.32227105673548972</v>
      </c>
      <c r="R29"/>
      <c r="S29"/>
      <c r="T29"/>
      <c r="U29"/>
      <c r="V29"/>
    </row>
    <row r="30" spans="3:27" ht="15" customHeight="1">
      <c r="C30" s="596" t="s">
        <v>398</v>
      </c>
      <c r="D30" s="597">
        <f>+Agregado!AD2</f>
        <v>1065596</v>
      </c>
      <c r="E30" s="597">
        <f>+Agregado!AD6</f>
        <v>1045044</v>
      </c>
      <c r="F30" s="598">
        <f t="shared" si="8"/>
        <v>1.9666157597192147E-2</v>
      </c>
      <c r="G30" s="599">
        <f>+D30/I30-1</f>
        <v>1.5304902275583565E-2</v>
      </c>
      <c r="I30" s="1">
        <v>1049533</v>
      </c>
      <c r="L30" t="s">
        <v>394</v>
      </c>
      <c r="M30" s="1">
        <f>+Agregado!AC4</f>
        <v>130067</v>
      </c>
      <c r="N30" s="1">
        <v>130067</v>
      </c>
      <c r="O30" s="1">
        <f>+M30-N30</f>
        <v>0</v>
      </c>
      <c r="P30" s="517" t="s">
        <v>399</v>
      </c>
      <c r="R30"/>
      <c r="S30" t="s">
        <v>382</v>
      </c>
      <c r="T30" s="742">
        <v>722</v>
      </c>
      <c r="U30" s="595">
        <f t="shared" ref="U30:U39" si="10">+T30/$T$40</f>
        <v>0.20854997111496246</v>
      </c>
      <c r="X30" s="104"/>
      <c r="Y30" s="104"/>
      <c r="Z30" s="104"/>
      <c r="AA30" s="102"/>
    </row>
    <row r="31" spans="3:27" ht="15" customHeight="1" thickBot="1">
      <c r="C31" s="601" t="s">
        <v>397</v>
      </c>
      <c r="D31" s="602"/>
      <c r="E31" s="602"/>
      <c r="F31" s="603" t="e">
        <f t="shared" si="8"/>
        <v>#DIV/0!</v>
      </c>
      <c r="G31" s="604" t="e">
        <f>+D31/I31-1</f>
        <v>#DIV/0!</v>
      </c>
      <c r="I31" s="1"/>
      <c r="M31" s="8">
        <f>+M29/D28</f>
        <v>0.32227105673548972</v>
      </c>
      <c r="N31" s="8">
        <f>+N29/I28</f>
        <v>0.3181436741121379</v>
      </c>
      <c r="O31" s="1"/>
      <c r="P31" s="8"/>
      <c r="Q31" s="593"/>
      <c r="R31"/>
      <c r="S31" t="s">
        <v>384</v>
      </c>
      <c r="T31" s="742">
        <v>425</v>
      </c>
      <c r="U31" s="595">
        <f t="shared" si="10"/>
        <v>0.12276140958983246</v>
      </c>
      <c r="X31" s="104"/>
      <c r="Y31" s="104"/>
      <c r="Z31" s="104"/>
      <c r="AA31" s="102"/>
    </row>
    <row r="32" spans="3:27" ht="15" customHeight="1" thickBot="1">
      <c r="C32" s="198" t="s">
        <v>121</v>
      </c>
      <c r="D32" s="199"/>
      <c r="E32" s="199"/>
      <c r="F32" s="497"/>
      <c r="G32" s="497"/>
      <c r="I32" s="1"/>
      <c r="R32"/>
      <c r="S32" t="s">
        <v>385</v>
      </c>
      <c r="T32" s="742">
        <v>283</v>
      </c>
      <c r="U32" s="595">
        <f t="shared" si="10"/>
        <v>8.1744656268053148E-2</v>
      </c>
      <c r="X32" s="104"/>
      <c r="Y32" s="104"/>
      <c r="Z32" s="104"/>
      <c r="AA32" s="102"/>
    </row>
    <row r="33" spans="3:27" ht="15" customHeight="1">
      <c r="C33" s="200" t="s">
        <v>122</v>
      </c>
      <c r="D33" s="177">
        <f>+Agregado!AE2</f>
        <v>3.0200000000000001E-2</v>
      </c>
      <c r="E33" s="177">
        <f>+Agregado!AE6</f>
        <v>3.0700000000000002E-2</v>
      </c>
      <c r="F33" s="486" t="s">
        <v>103</v>
      </c>
      <c r="G33" s="487" t="s">
        <v>448</v>
      </c>
      <c r="H33" s="5">
        <f>+D33-E33</f>
        <v>-5.0000000000000044E-4</v>
      </c>
      <c r="I33" s="2">
        <v>3.1E-2</v>
      </c>
      <c r="J33" s="5">
        <f>+D33-I33</f>
        <v>-7.9999999999999863E-4</v>
      </c>
      <c r="L33" t="s">
        <v>477</v>
      </c>
      <c r="M33" t="s">
        <v>440</v>
      </c>
      <c r="N33" t="s">
        <v>363</v>
      </c>
      <c r="O33" t="s">
        <v>478</v>
      </c>
      <c r="R33"/>
      <c r="S33" t="s">
        <v>386</v>
      </c>
      <c r="T33" s="742">
        <v>208</v>
      </c>
      <c r="U33" s="595">
        <f t="shared" si="10"/>
        <v>6.0080878105141539E-2</v>
      </c>
      <c r="X33" s="104"/>
      <c r="Y33" s="104"/>
      <c r="Z33" s="104"/>
      <c r="AA33" s="102"/>
    </row>
    <row r="34" spans="3:27" ht="15" customHeight="1">
      <c r="C34" s="204" t="s">
        <v>125</v>
      </c>
      <c r="D34" s="452">
        <f>+Agregado!AF2</f>
        <v>1.21E-2</v>
      </c>
      <c r="E34" s="452">
        <f>+Agregado!AF6</f>
        <v>1.0800000000000001E-2</v>
      </c>
      <c r="F34" s="489" t="s">
        <v>559</v>
      </c>
      <c r="G34" s="490" t="s">
        <v>190</v>
      </c>
      <c r="H34" s="5">
        <f>+D34-E34</f>
        <v>1.2999999999999991E-3</v>
      </c>
      <c r="I34" s="2">
        <v>1.2E-2</v>
      </c>
      <c r="J34" s="5">
        <f t="shared" ref="J34:J35" si="11">+D34-I34</f>
        <v>9.9999999999999395E-5</v>
      </c>
      <c r="L34" t="s">
        <v>392</v>
      </c>
      <c r="M34" s="1">
        <v>235700</v>
      </c>
      <c r="N34">
        <v>236200</v>
      </c>
      <c r="O34">
        <v>263000</v>
      </c>
      <c r="R34"/>
      <c r="S34" t="s">
        <v>387</v>
      </c>
      <c r="T34" s="742">
        <v>198</v>
      </c>
      <c r="U34" s="595">
        <f t="shared" si="10"/>
        <v>5.7192374350086658E-2</v>
      </c>
      <c r="X34" s="104"/>
      <c r="Y34" s="104"/>
      <c r="Z34" s="104"/>
      <c r="AA34" s="102"/>
    </row>
    <row r="35" spans="3:27" ht="15" customHeight="1" thickBot="1">
      <c r="C35" s="209" t="s">
        <v>128</v>
      </c>
      <c r="D35" s="522">
        <f>+Agregado!AG2</f>
        <v>0.66459999999999997</v>
      </c>
      <c r="E35" s="522">
        <f>+Agregado!AG6</f>
        <v>0.68</v>
      </c>
      <c r="F35" s="492" t="s">
        <v>449</v>
      </c>
      <c r="G35" s="493" t="s">
        <v>23</v>
      </c>
      <c r="H35" s="5">
        <f>+D35-E35</f>
        <v>-1.540000000000008E-2</v>
      </c>
      <c r="I35" s="2">
        <v>0.66059999999999997</v>
      </c>
      <c r="J35" s="5">
        <f t="shared" si="11"/>
        <v>4.0000000000000036E-3</v>
      </c>
      <c r="L35" t="s">
        <v>393</v>
      </c>
      <c r="M35" s="1">
        <v>73000</v>
      </c>
      <c r="N35">
        <v>69500</v>
      </c>
      <c r="O35">
        <v>59300</v>
      </c>
      <c r="R35"/>
      <c r="S35" t="s">
        <v>388</v>
      </c>
      <c r="T35" s="742">
        <v>403</v>
      </c>
      <c r="U35" s="595">
        <f t="shared" si="10"/>
        <v>0.11640670132871173</v>
      </c>
      <c r="X35" s="104"/>
      <c r="Y35" s="104"/>
      <c r="Z35" s="104"/>
      <c r="AA35" s="102"/>
    </row>
    <row r="36" spans="3:27" ht="15" customHeight="1" thickBot="1">
      <c r="C36" s="184" t="s">
        <v>130</v>
      </c>
      <c r="D36" s="215"/>
      <c r="E36" s="215"/>
      <c r="F36" s="494"/>
      <c r="G36" s="494"/>
      <c r="I36" s="2"/>
      <c r="L36" t="s">
        <v>394</v>
      </c>
      <c r="M36" s="1">
        <v>78100</v>
      </c>
      <c r="N36">
        <v>75300</v>
      </c>
      <c r="R36"/>
      <c r="S36" t="s">
        <v>389</v>
      </c>
      <c r="T36" s="742">
        <v>603</v>
      </c>
      <c r="U36" s="595">
        <f t="shared" si="10"/>
        <v>0.17417677642980936</v>
      </c>
      <c r="X36" s="104"/>
      <c r="Y36" s="104"/>
      <c r="Z36" s="104"/>
      <c r="AA36" s="102"/>
    </row>
    <row r="37" spans="3:27" ht="15" customHeight="1" thickBot="1">
      <c r="C37" s="344" t="s">
        <v>402</v>
      </c>
      <c r="D37" s="413">
        <f>+Agregado!AH2</f>
        <v>0.125</v>
      </c>
      <c r="E37" s="413">
        <f>+Agregado!AH6</f>
        <v>0.122</v>
      </c>
      <c r="F37" s="495" t="s">
        <v>144</v>
      </c>
      <c r="G37" s="495" t="s">
        <v>133</v>
      </c>
      <c r="H37" s="5">
        <f>+D37-E37</f>
        <v>3.0000000000000027E-3</v>
      </c>
      <c r="I37" s="2">
        <v>0.123</v>
      </c>
      <c r="J37" s="5">
        <f t="shared" ref="J37" si="12">+D37-I37</f>
        <v>2.0000000000000018E-3</v>
      </c>
      <c r="M37" s="8">
        <f>+M35/(M34+M35)</f>
        <v>0.23647554259799158</v>
      </c>
      <c r="N37" s="8">
        <f>+N35/(N34+N35)</f>
        <v>0.22734707229309781</v>
      </c>
      <c r="O37" s="8">
        <f>+O35/(O34+O35)</f>
        <v>0.18399007136208501</v>
      </c>
      <c r="R37"/>
      <c r="S37" t="s">
        <v>390</v>
      </c>
      <c r="T37" s="742">
        <v>154</v>
      </c>
      <c r="U37" s="595">
        <f t="shared" si="10"/>
        <v>4.4482957827845178E-2</v>
      </c>
      <c r="X37" s="104"/>
      <c r="Y37" s="104"/>
      <c r="Z37" s="104"/>
      <c r="AA37" s="102"/>
    </row>
    <row r="38" spans="3:27" ht="15" customHeight="1" thickBot="1">
      <c r="C38" s="198" t="s">
        <v>134</v>
      </c>
      <c r="D38" s="199"/>
      <c r="E38" s="199"/>
      <c r="F38" s="497"/>
      <c r="G38" s="497"/>
      <c r="I38" s="2"/>
      <c r="R38"/>
      <c r="S38" t="s">
        <v>396</v>
      </c>
      <c r="T38" s="742">
        <v>302</v>
      </c>
      <c r="U38" s="595">
        <f t="shared" si="10"/>
        <v>8.7232813402657428E-2</v>
      </c>
      <c r="X38" s="104"/>
      <c r="Y38" s="104"/>
      <c r="Z38" s="104"/>
      <c r="AA38" s="102"/>
    </row>
    <row r="39" spans="3:27" ht="15" customHeight="1">
      <c r="C39" s="200" t="s">
        <v>16</v>
      </c>
      <c r="D39" s="220">
        <f>+Agregado!AI2</f>
        <v>1.63</v>
      </c>
      <c r="E39" s="220">
        <f>+Agregado!AI6</f>
        <v>1.58</v>
      </c>
      <c r="F39" s="498" t="s">
        <v>560</v>
      </c>
      <c r="G39" s="487" t="s">
        <v>214</v>
      </c>
      <c r="H39" s="6">
        <f>+D39-E39</f>
        <v>4.9999999999999822E-2</v>
      </c>
      <c r="I39" s="2">
        <v>1.6</v>
      </c>
      <c r="J39" s="6">
        <f t="shared" ref="J39:J40" si="13">+D39-I39</f>
        <v>2.9999999999999805E-2</v>
      </c>
      <c r="M39" s="1">
        <f>+M35+M34</f>
        <v>308700</v>
      </c>
      <c r="N39">
        <f>+N35+N34</f>
        <v>305700</v>
      </c>
      <c r="O39" s="1">
        <f>+O35+O34</f>
        <v>322300</v>
      </c>
      <c r="P39" s="8"/>
      <c r="R39"/>
      <c r="S39" t="s">
        <v>306</v>
      </c>
      <c r="T39" s="743">
        <f>47+87+3+27</f>
        <v>164</v>
      </c>
      <c r="U39" s="595">
        <f t="shared" si="10"/>
        <v>4.7371461582900058E-2</v>
      </c>
      <c r="X39" s="104"/>
      <c r="Y39" s="104"/>
      <c r="Z39" s="104"/>
      <c r="AA39" s="102"/>
    </row>
    <row r="40" spans="3:27" ht="15" customHeight="1" thickBot="1">
      <c r="C40" s="223" t="s">
        <v>403</v>
      </c>
      <c r="D40" s="605">
        <f>+Agregado!AJ2</f>
        <v>1.03</v>
      </c>
      <c r="E40" s="605">
        <f>+Agregado!AJ6</f>
        <v>1.03</v>
      </c>
      <c r="F40" s="384" t="s">
        <v>23</v>
      </c>
      <c r="G40" s="499" t="s">
        <v>23</v>
      </c>
      <c r="H40" s="6">
        <f>+D40-E40</f>
        <v>0</v>
      </c>
      <c r="I40" s="2">
        <v>0</v>
      </c>
      <c r="J40" s="6">
        <f t="shared" si="13"/>
        <v>1.03</v>
      </c>
      <c r="O40" s="633">
        <f>+M39/O39-1</f>
        <v>-4.2196711138690612E-2</v>
      </c>
      <c r="R40"/>
      <c r="S40"/>
      <c r="T40">
        <f>SUM(T30:T39)</f>
        <v>3462</v>
      </c>
      <c r="X40" s="104"/>
      <c r="Y40" s="104"/>
      <c r="Z40" s="104"/>
      <c r="AA40" s="102"/>
    </row>
    <row r="41" spans="3:27">
      <c r="R41"/>
      <c r="S41"/>
      <c r="T41"/>
      <c r="U41"/>
      <c r="V41"/>
      <c r="W41" s="102"/>
      <c r="X41" s="104"/>
      <c r="Y41" s="104"/>
      <c r="Z41" s="104"/>
      <c r="AA41" s="102"/>
    </row>
    <row r="42" spans="3:27">
      <c r="R42"/>
      <c r="S42"/>
      <c r="T42"/>
      <c r="U42"/>
      <c r="V42"/>
      <c r="W42" s="102"/>
      <c r="X42" s="104"/>
      <c r="Y42" s="104"/>
      <c r="Z42" s="104"/>
      <c r="AA42" s="102"/>
    </row>
    <row r="43" spans="3:27">
      <c r="R43"/>
      <c r="S43"/>
      <c r="T43"/>
      <c r="U43"/>
      <c r="V43"/>
      <c r="W43" s="102"/>
      <c r="X43" s="104"/>
      <c r="Y43" s="104"/>
      <c r="Z43" s="104"/>
      <c r="AA43" s="102"/>
    </row>
    <row r="44" spans="3:27" ht="15" thickBot="1">
      <c r="C44" s="138" t="s">
        <v>84</v>
      </c>
      <c r="D44" s="855" t="s">
        <v>487</v>
      </c>
      <c r="E44" s="856"/>
      <c r="F44" s="856"/>
      <c r="G44" s="856"/>
      <c r="I44" s="7" t="s">
        <v>13</v>
      </c>
      <c r="R44"/>
      <c r="S44"/>
      <c r="T44"/>
      <c r="U44"/>
      <c r="V44"/>
    </row>
    <row r="45" spans="3:27" ht="15" customHeight="1">
      <c r="C45" s="437" t="s">
        <v>1</v>
      </c>
      <c r="D45" s="846" t="s">
        <v>488</v>
      </c>
      <c r="E45" s="846" t="s">
        <v>489</v>
      </c>
      <c r="F45" s="846" t="s">
        <v>446</v>
      </c>
      <c r="G45" s="859" t="s">
        <v>450</v>
      </c>
      <c r="K45" s="8"/>
      <c r="R45"/>
      <c r="S45"/>
      <c r="T45"/>
      <c r="U45"/>
      <c r="V45"/>
    </row>
    <row r="46" spans="3:27" ht="15" thickBot="1">
      <c r="C46" s="438"/>
      <c r="D46" s="847"/>
      <c r="E46" s="847"/>
      <c r="F46" s="847"/>
      <c r="G46" s="860"/>
      <c r="R46"/>
      <c r="S46"/>
      <c r="T46"/>
      <c r="U46"/>
      <c r="V46"/>
    </row>
    <row r="47" spans="3:27" ht="15" thickBot="1">
      <c r="C47" s="842" t="s">
        <v>93</v>
      </c>
      <c r="D47" s="843"/>
      <c r="E47" s="146" t="s">
        <v>94</v>
      </c>
      <c r="F47" s="147" t="s">
        <v>94</v>
      </c>
      <c r="G47" s="148" t="s">
        <v>94</v>
      </c>
      <c r="K47" s="8"/>
      <c r="R47"/>
      <c r="S47"/>
      <c r="T47"/>
      <c r="U47"/>
      <c r="V47"/>
    </row>
    <row r="48" spans="3:27" ht="15" customHeight="1">
      <c r="C48" s="149" t="s">
        <v>95</v>
      </c>
      <c r="D48" s="150">
        <v>10524</v>
      </c>
      <c r="E48" s="151">
        <v>9554</v>
      </c>
      <c r="F48" s="152">
        <f t="shared" ref="F48:F51" si="14">+D48/E48-1</f>
        <v>0.10152815574628438</v>
      </c>
      <c r="G48" s="153">
        <f>+D48/I48-1</f>
        <v>3.3284241531664316E-2</v>
      </c>
      <c r="I48" s="1">
        <v>10185</v>
      </c>
      <c r="J48" s="5"/>
    </row>
    <row r="49" spans="3:30" ht="15" customHeight="1">
      <c r="C49" s="149" t="s">
        <v>96</v>
      </c>
      <c r="D49" s="150">
        <v>3063</v>
      </c>
      <c r="E49" s="151">
        <v>3040</v>
      </c>
      <c r="F49" s="152">
        <f t="shared" si="14"/>
        <v>7.5657894736842479E-3</v>
      </c>
      <c r="G49" s="153">
        <f>+D49/I49-1</f>
        <v>6.5724613867894632E-3</v>
      </c>
      <c r="I49" s="1">
        <v>3043</v>
      </c>
    </row>
    <row r="50" spans="3:30" ht="15" customHeight="1">
      <c r="C50" s="149" t="s">
        <v>97</v>
      </c>
      <c r="D50" s="150">
        <v>14088</v>
      </c>
      <c r="E50" s="151">
        <v>12815</v>
      </c>
      <c r="F50" s="152">
        <f t="shared" si="14"/>
        <v>9.9336714787358504E-2</v>
      </c>
      <c r="G50" s="153">
        <f t="shared" ref="G50:G53" si="15">+D50/I50-1</f>
        <v>1.0979547900968889E-2</v>
      </c>
      <c r="I50" s="1">
        <v>13935</v>
      </c>
    </row>
    <row r="51" spans="3:30" ht="15" customHeight="1">
      <c r="C51" s="149" t="s">
        <v>98</v>
      </c>
      <c r="D51" s="150">
        <v>7754</v>
      </c>
      <c r="E51" s="151">
        <v>6915</v>
      </c>
      <c r="F51" s="152">
        <f t="shared" si="14"/>
        <v>0.12133044107013746</v>
      </c>
      <c r="G51" s="153">
        <f t="shared" si="15"/>
        <v>-4.62130937098848E-3</v>
      </c>
      <c r="I51" s="1">
        <v>7790</v>
      </c>
    </row>
    <row r="52" spans="3:30" ht="15" customHeight="1">
      <c r="C52" s="149" t="s">
        <v>99</v>
      </c>
      <c r="D52" s="150">
        <f>-2898-833</f>
        <v>-3731</v>
      </c>
      <c r="E52" s="150">
        <f>-480-2640-32</f>
        <v>-3152</v>
      </c>
      <c r="F52" s="154">
        <f>+D52/E52-1</f>
        <v>0.18369289340101513</v>
      </c>
      <c r="G52" s="153">
        <f t="shared" si="15"/>
        <v>9.7428958051419823E-3</v>
      </c>
      <c r="I52" s="1">
        <v>-3695</v>
      </c>
    </row>
    <row r="53" spans="3:30" ht="15" customHeight="1" thickBot="1">
      <c r="C53" s="155" t="s">
        <v>100</v>
      </c>
      <c r="D53" s="156">
        <v>2670</v>
      </c>
      <c r="E53" s="157">
        <v>2351</v>
      </c>
      <c r="F53" s="158">
        <f t="shared" ref="F53" si="16">+D53/E53-1</f>
        <v>0.13568694172692464</v>
      </c>
      <c r="G53" s="362">
        <f t="shared" si="15"/>
        <v>3.8506417736289489E-2</v>
      </c>
      <c r="I53" s="1">
        <v>2571</v>
      </c>
    </row>
    <row r="54" spans="3:30" ht="15" thickBot="1">
      <c r="C54" s="145" t="s">
        <v>113</v>
      </c>
      <c r="D54" s="159"/>
      <c r="E54" s="160" t="s">
        <v>94</v>
      </c>
      <c r="F54" s="160" t="s">
        <v>94</v>
      </c>
      <c r="G54" s="161"/>
    </row>
    <row r="55" spans="3:30">
      <c r="C55" s="149" t="s">
        <v>114</v>
      </c>
      <c r="D55" s="439">
        <v>163.756</v>
      </c>
      <c r="E55" s="439">
        <v>156.89625480999999</v>
      </c>
      <c r="F55" s="154">
        <f>+D55/E55-1</f>
        <v>4.3721535598839623E-2</v>
      </c>
      <c r="G55" s="440">
        <f>+D55/I55-1</f>
        <v>1.7118012422360218E-2</v>
      </c>
      <c r="I55" s="1">
        <v>161</v>
      </c>
      <c r="J55" s="5"/>
    </row>
    <row r="56" spans="3:30">
      <c r="C56" s="149" t="s">
        <v>115</v>
      </c>
      <c r="D56" s="150">
        <v>212409</v>
      </c>
      <c r="E56" s="151">
        <v>200651</v>
      </c>
      <c r="F56" s="154">
        <f>+D56/E56-1</f>
        <v>5.8599259410618387E-2</v>
      </c>
      <c r="G56" s="166">
        <f>+D56/I56-1</f>
        <v>1.0658089442306062E-2</v>
      </c>
      <c r="I56" s="1">
        <v>210169</v>
      </c>
      <c r="J56" s="5"/>
    </row>
    <row r="57" spans="3:30">
      <c r="C57" s="149" t="s">
        <v>116</v>
      </c>
      <c r="D57" s="439">
        <v>8823</v>
      </c>
      <c r="E57" s="441">
        <v>9193</v>
      </c>
      <c r="F57" s="245">
        <f>+D57/E57-1</f>
        <v>-4.0248014793864861E-2</v>
      </c>
      <c r="G57" s="166">
        <f>+D57/I57-1</f>
        <v>-1.8903591682419618E-2</v>
      </c>
      <c r="I57" s="1">
        <v>8993</v>
      </c>
      <c r="Z57" s="102"/>
      <c r="AA57" s="104"/>
      <c r="AB57" s="104"/>
      <c r="AC57" s="104"/>
      <c r="AD57" s="102"/>
    </row>
    <row r="58" spans="3:30" ht="15" thickBot="1">
      <c r="C58" s="442" t="s">
        <v>117</v>
      </c>
      <c r="D58" s="443">
        <v>1884</v>
      </c>
      <c r="E58" s="444">
        <v>1921</v>
      </c>
      <c r="F58" s="445">
        <f>+D58/E58-1</f>
        <v>-1.9260801665799021E-2</v>
      </c>
      <c r="G58" s="446">
        <f>+D58/I58-1</f>
        <v>-1.3095861707700385E-2</v>
      </c>
      <c r="I58" s="1">
        <v>1909</v>
      </c>
      <c r="Z58" s="102"/>
      <c r="AA58" s="104"/>
      <c r="AB58" s="104"/>
      <c r="AC58" s="104"/>
      <c r="AD58" s="102"/>
    </row>
    <row r="59" spans="3:30">
      <c r="C59" s="447"/>
      <c r="D59" s="448"/>
      <c r="E59" s="448"/>
      <c r="F59" s="449"/>
      <c r="G59" s="450"/>
      <c r="I59" s="1"/>
      <c r="Z59" s="102"/>
      <c r="AA59" s="104"/>
      <c r="AB59" s="104"/>
      <c r="AC59" s="104"/>
      <c r="AD59" s="102"/>
    </row>
    <row r="61" spans="3:30" ht="15" thickBot="1">
      <c r="C61" s="171" t="s">
        <v>368</v>
      </c>
      <c r="D61" s="844" t="s">
        <v>354</v>
      </c>
      <c r="E61" s="845"/>
      <c r="F61" s="845"/>
      <c r="G61" s="845"/>
    </row>
    <row r="62" spans="3:30">
      <c r="C62" s="437" t="s">
        <v>1</v>
      </c>
      <c r="D62" s="141" t="s">
        <v>87</v>
      </c>
      <c r="E62" s="140" t="s">
        <v>88</v>
      </c>
      <c r="F62" s="846" t="s">
        <v>89</v>
      </c>
      <c r="G62" s="853" t="s">
        <v>90</v>
      </c>
    </row>
    <row r="63" spans="3:30" ht="15" thickBot="1">
      <c r="C63" s="438"/>
      <c r="D63" s="143" t="s">
        <v>268</v>
      </c>
      <c r="E63" s="144" t="s">
        <v>270</v>
      </c>
      <c r="F63" s="879"/>
      <c r="G63" s="880"/>
      <c r="I63" s="7" t="s">
        <v>13</v>
      </c>
      <c r="M63" t="s">
        <v>338</v>
      </c>
    </row>
    <row r="64" spans="3:30" ht="15" thickBot="1">
      <c r="C64" s="175" t="s">
        <v>101</v>
      </c>
      <c r="D64" s="160"/>
      <c r="E64" s="160"/>
      <c r="F64" s="160"/>
      <c r="G64" s="160"/>
    </row>
    <row r="65" spans="3:16">
      <c r="C65" s="176" t="s">
        <v>102</v>
      </c>
      <c r="D65" s="177">
        <v>6.7000000000000002E-3</v>
      </c>
      <c r="E65" s="178">
        <v>6.3E-3</v>
      </c>
      <c r="F65" s="395" t="s">
        <v>251</v>
      </c>
      <c r="G65" s="453" t="s">
        <v>190</v>
      </c>
      <c r="H65" s="5">
        <f>+D65-E65</f>
        <v>4.0000000000000018E-4</v>
      </c>
      <c r="I65" s="5">
        <v>6.6E-3</v>
      </c>
      <c r="J65" s="5">
        <f>+D65-I65</f>
        <v>1.0000000000000026E-4</v>
      </c>
      <c r="L65" t="s">
        <v>112</v>
      </c>
    </row>
    <row r="66" spans="3:16" ht="15" thickBot="1">
      <c r="C66" s="179" t="s">
        <v>105</v>
      </c>
      <c r="D66" s="180">
        <v>0.11559999999999999</v>
      </c>
      <c r="E66" s="181">
        <v>0.10440000000000001</v>
      </c>
      <c r="F66" s="182" t="s">
        <v>147</v>
      </c>
      <c r="G66" s="454" t="s">
        <v>286</v>
      </c>
      <c r="H66" s="5">
        <f>+D66-E66</f>
        <v>1.1199999999999988E-2</v>
      </c>
      <c r="I66" s="5">
        <v>0.1138</v>
      </c>
      <c r="J66" s="5">
        <f>+D66-I66</f>
        <v>1.799999999999996E-3</v>
      </c>
      <c r="L66" s="455" t="s">
        <v>269</v>
      </c>
      <c r="M66" s="455" t="s">
        <v>71</v>
      </c>
      <c r="N66" s="455" t="s">
        <v>108</v>
      </c>
      <c r="O66" s="455" t="s">
        <v>13</v>
      </c>
      <c r="P66" s="455" t="s">
        <v>108</v>
      </c>
    </row>
    <row r="67" spans="3:16" ht="15" thickBot="1">
      <c r="C67" s="179" t="s">
        <v>109</v>
      </c>
      <c r="D67" s="180">
        <v>0.443</v>
      </c>
      <c r="E67" s="181">
        <v>0.46</v>
      </c>
      <c r="F67" s="182" t="s">
        <v>111</v>
      </c>
      <c r="G67" s="183" t="s">
        <v>238</v>
      </c>
      <c r="H67" s="5">
        <f>+D67-E67</f>
        <v>-1.7000000000000015E-2</v>
      </c>
      <c r="I67" s="5">
        <v>0.441</v>
      </c>
      <c r="J67" s="5">
        <f>+D67-I67</f>
        <v>2.0000000000000018E-3</v>
      </c>
      <c r="L67" s="456">
        <v>0.39900000000000002</v>
      </c>
      <c r="M67" s="456">
        <v>0.50700000000000001</v>
      </c>
      <c r="N67" s="457">
        <f>+L67-M67</f>
        <v>-0.10799999999999998</v>
      </c>
      <c r="O67" s="458">
        <v>0.397994079581661</v>
      </c>
      <c r="P67" s="457">
        <f>+L67-O67</f>
        <v>1.0059204183390236E-3</v>
      </c>
    </row>
    <row r="68" spans="3:16" ht="15" thickBot="1">
      <c r="C68" s="198" t="s">
        <v>118</v>
      </c>
      <c r="D68" s="372"/>
      <c r="E68" s="372" t="s">
        <v>94</v>
      </c>
      <c r="F68" s="372"/>
      <c r="G68" s="372"/>
      <c r="M68" t="s">
        <v>269</v>
      </c>
      <c r="N68" s="1">
        <v>298757</v>
      </c>
    </row>
    <row r="69" spans="3:16">
      <c r="C69" s="188" t="s">
        <v>119</v>
      </c>
      <c r="D69" s="189">
        <v>1013778</v>
      </c>
      <c r="E69" s="374">
        <v>957690</v>
      </c>
      <c r="F69" s="356">
        <f t="shared" ref="F69:F70" si="17">+D69/E69-1</f>
        <v>5.856592425523921E-2</v>
      </c>
      <c r="G69" s="192">
        <f>+D69/I69-1</f>
        <v>1.4844601676361924E-2</v>
      </c>
      <c r="I69" s="1">
        <v>998949</v>
      </c>
      <c r="J69" s="5"/>
      <c r="M69" t="s">
        <v>339</v>
      </c>
      <c r="N69">
        <v>-0.8</v>
      </c>
    </row>
    <row r="70" spans="3:16" ht="15" thickBot="1">
      <c r="C70" s="193" t="s">
        <v>120</v>
      </c>
      <c r="D70" s="194">
        <v>1045044</v>
      </c>
      <c r="E70" s="195">
        <v>1037721</v>
      </c>
      <c r="F70" s="196">
        <f t="shared" si="17"/>
        <v>7.0568100674459622E-3</v>
      </c>
      <c r="G70" s="197">
        <f>+D70/I70-1</f>
        <v>3.5106991822453359E-3</v>
      </c>
      <c r="I70" s="1">
        <v>1041388</v>
      </c>
      <c r="M70" t="s">
        <v>340</v>
      </c>
      <c r="N70">
        <v>2.9</v>
      </c>
    </row>
    <row r="71" spans="3:16" ht="15" thickBot="1">
      <c r="C71" s="198" t="s">
        <v>121</v>
      </c>
      <c r="D71" s="199"/>
      <c r="E71" s="199"/>
      <c r="F71" s="199"/>
      <c r="G71" s="199"/>
      <c r="I71" s="1"/>
    </row>
    <row r="72" spans="3:16">
      <c r="C72" s="200" t="s">
        <v>122</v>
      </c>
      <c r="D72" s="177">
        <v>3.0700000000000002E-2</v>
      </c>
      <c r="E72" s="177">
        <v>3.0499999999999999E-2</v>
      </c>
      <c r="F72" s="201" t="s">
        <v>287</v>
      </c>
      <c r="G72" s="202" t="s">
        <v>287</v>
      </c>
      <c r="H72" s="5">
        <f>+D72-E72</f>
        <v>2.0000000000000226E-4</v>
      </c>
      <c r="I72" s="2">
        <v>3.0499999999999999E-2</v>
      </c>
      <c r="J72" s="5">
        <f>+D72-I72</f>
        <v>2.0000000000000226E-4</v>
      </c>
    </row>
    <row r="73" spans="3:16">
      <c r="C73" s="204" t="s">
        <v>125</v>
      </c>
      <c r="D73" s="205">
        <v>1.0800000000000001E-2</v>
      </c>
      <c r="E73" s="452">
        <v>8.3000000000000001E-3</v>
      </c>
      <c r="F73" s="207" t="s">
        <v>288</v>
      </c>
      <c r="G73" s="208" t="s">
        <v>182</v>
      </c>
      <c r="H73" s="5">
        <f>+D73-E73</f>
        <v>2.5000000000000005E-3</v>
      </c>
      <c r="I73" s="2">
        <v>1.0500000000000001E-2</v>
      </c>
      <c r="J73" s="5">
        <f t="shared" ref="J73:J74" si="18">+D73-I73</f>
        <v>2.9999999999999992E-4</v>
      </c>
    </row>
    <row r="74" spans="3:16" ht="15" thickBot="1">
      <c r="C74" s="209" t="s">
        <v>128</v>
      </c>
      <c r="D74" s="210">
        <v>0.68</v>
      </c>
      <c r="E74" s="211">
        <v>0.71</v>
      </c>
      <c r="F74" s="212" t="s">
        <v>138</v>
      </c>
      <c r="G74" s="213" t="s">
        <v>23</v>
      </c>
      <c r="H74" s="5">
        <f>+D74-E74</f>
        <v>-2.9999999999999916E-2</v>
      </c>
      <c r="I74" s="2">
        <v>0.68</v>
      </c>
      <c r="J74" s="5">
        <f t="shared" si="18"/>
        <v>0</v>
      </c>
    </row>
    <row r="75" spans="3:16" ht="15" thickBot="1">
      <c r="C75" s="184" t="s">
        <v>130</v>
      </c>
      <c r="D75" s="214"/>
      <c r="E75" s="215"/>
      <c r="F75" s="214"/>
      <c r="G75" s="214"/>
      <c r="I75" s="2"/>
    </row>
    <row r="76" spans="3:16">
      <c r="C76" s="200" t="s">
        <v>131</v>
      </c>
      <c r="D76" s="177">
        <v>0.122</v>
      </c>
      <c r="E76" s="256">
        <v>0.1205</v>
      </c>
      <c r="F76" s="218" t="s">
        <v>206</v>
      </c>
      <c r="G76" s="218" t="s">
        <v>23</v>
      </c>
      <c r="H76" s="5">
        <f>+D76-E76</f>
        <v>1.5000000000000013E-3</v>
      </c>
      <c r="I76" s="2">
        <v>0.122</v>
      </c>
      <c r="J76" s="5">
        <f t="shared" ref="J76" si="19">+D76-I76</f>
        <v>0</v>
      </c>
    </row>
    <row r="77" spans="3:16" ht="15" thickBot="1">
      <c r="C77" s="184" t="s">
        <v>134</v>
      </c>
      <c r="D77" s="214"/>
      <c r="E77" s="219"/>
      <c r="F77" s="258"/>
      <c r="G77" s="214"/>
      <c r="I77" s="2"/>
    </row>
    <row r="78" spans="3:16">
      <c r="C78" s="200" t="s">
        <v>16</v>
      </c>
      <c r="D78" s="220">
        <v>1.58</v>
      </c>
      <c r="E78" s="221">
        <v>1.65</v>
      </c>
      <c r="F78" s="201" t="s">
        <v>289</v>
      </c>
      <c r="G78" s="202" t="s">
        <v>157</v>
      </c>
      <c r="H78" s="5">
        <f>+D78-E78</f>
        <v>-6.999999999999984E-2</v>
      </c>
      <c r="I78" s="2">
        <v>1.52</v>
      </c>
      <c r="J78" s="6">
        <f t="shared" ref="J78:J79" si="20">+D78-I78</f>
        <v>6.0000000000000053E-2</v>
      </c>
    </row>
    <row r="79" spans="3:16" ht="15" thickBot="1">
      <c r="C79" s="223" t="s">
        <v>136</v>
      </c>
      <c r="D79" s="180">
        <f>+D70/D69</f>
        <v>1.0308410717139256</v>
      </c>
      <c r="E79" s="180">
        <f>+E70/E69</f>
        <v>1.0835667073896564</v>
      </c>
      <c r="F79" s="212" t="s">
        <v>290</v>
      </c>
      <c r="G79" s="225" t="s">
        <v>110</v>
      </c>
      <c r="H79" s="5">
        <f>+D79-E79</f>
        <v>-5.2725635675730853E-2</v>
      </c>
      <c r="I79" s="2">
        <v>1.04</v>
      </c>
      <c r="J79" s="6">
        <f t="shared" si="20"/>
        <v>-9.1589282860744525E-3</v>
      </c>
    </row>
    <row r="80" spans="3:16" ht="15" thickBot="1">
      <c r="C80" s="226" t="s">
        <v>139</v>
      </c>
      <c r="D80" s="227"/>
      <c r="E80" s="228"/>
      <c r="F80" s="229"/>
      <c r="G80" s="399">
        <f ca="1">+TODAY()</f>
        <v>45547</v>
      </c>
      <c r="I80" s="1"/>
    </row>
    <row r="81" spans="3:11">
      <c r="C81" s="231" t="s">
        <v>140</v>
      </c>
      <c r="D81" s="231"/>
      <c r="E81" s="232"/>
      <c r="F81" s="204"/>
      <c r="G81" s="233"/>
    </row>
    <row r="82" spans="3:11" ht="15" thickBot="1">
      <c r="C82" s="234" t="s">
        <v>367</v>
      </c>
      <c r="D82" s="234"/>
      <c r="E82" s="235"/>
      <c r="F82" s="236"/>
      <c r="G82" s="237"/>
    </row>
    <row r="83" spans="3:11">
      <c r="C83" s="863" t="s">
        <v>375</v>
      </c>
      <c r="D83" s="863"/>
      <c r="E83" s="863"/>
      <c r="F83" s="863"/>
      <c r="G83" s="9"/>
    </row>
    <row r="84" spans="3:11">
      <c r="C84" s="406"/>
      <c r="D84" s="406"/>
      <c r="E84" s="406"/>
      <c r="F84" s="406"/>
    </row>
    <row r="85" spans="3:11">
      <c r="C85" s="406"/>
      <c r="D85" s="406"/>
      <c r="E85" s="406"/>
      <c r="F85" s="406"/>
    </row>
    <row r="86" spans="3:11" ht="15.75" customHeight="1" thickBot="1">
      <c r="C86" s="138" t="s">
        <v>84</v>
      </c>
      <c r="D86" s="844" t="s">
        <v>355</v>
      </c>
      <c r="E86" s="845"/>
      <c r="F86" s="845"/>
      <c r="G86" s="845"/>
      <c r="I86" s="7" t="s">
        <v>85</v>
      </c>
    </row>
    <row r="87" spans="3:11">
      <c r="C87" s="437" t="s">
        <v>1</v>
      </c>
      <c r="D87" s="140" t="s">
        <v>87</v>
      </c>
      <c r="E87" s="141" t="s">
        <v>88</v>
      </c>
      <c r="F87" s="846" t="s">
        <v>89</v>
      </c>
      <c r="G87" s="853" t="s">
        <v>90</v>
      </c>
      <c r="K87" s="8"/>
    </row>
    <row r="88" spans="3:11" ht="15" thickBot="1">
      <c r="C88" s="438"/>
      <c r="D88" s="143" t="s">
        <v>91</v>
      </c>
      <c r="E88" s="144" t="s">
        <v>92</v>
      </c>
      <c r="F88" s="847"/>
      <c r="G88" s="854"/>
    </row>
    <row r="89" spans="3:11" ht="15" thickBot="1">
      <c r="C89" s="842" t="s">
        <v>93</v>
      </c>
      <c r="D89" s="843"/>
      <c r="E89" s="146" t="s">
        <v>94</v>
      </c>
      <c r="F89" s="147" t="s">
        <v>94</v>
      </c>
      <c r="G89" s="148" t="s">
        <v>94</v>
      </c>
      <c r="K89" s="8"/>
    </row>
    <row r="90" spans="3:11">
      <c r="C90" s="149" t="s">
        <v>95</v>
      </c>
      <c r="D90" s="150">
        <v>10185</v>
      </c>
      <c r="E90" s="151">
        <v>8855</v>
      </c>
      <c r="F90" s="152">
        <f t="shared" ref="F90:F95" si="21">+D90/E90-1</f>
        <v>0.15019762845849804</v>
      </c>
      <c r="G90" s="153">
        <f>+D90/I90-1</f>
        <v>2.5593070184073419E-3</v>
      </c>
      <c r="I90" s="1">
        <v>10159</v>
      </c>
      <c r="J90" s="5"/>
    </row>
    <row r="91" spans="3:11">
      <c r="C91" s="149" t="s">
        <v>96</v>
      </c>
      <c r="D91" s="150">
        <v>3043</v>
      </c>
      <c r="E91" s="151">
        <v>2812</v>
      </c>
      <c r="F91" s="152">
        <f t="shared" si="21"/>
        <v>8.2147937411095384E-2</v>
      </c>
      <c r="G91" s="153">
        <f>+D91/I91-1</f>
        <v>4.1053711939787796E-2</v>
      </c>
      <c r="I91" s="1">
        <v>2923</v>
      </c>
    </row>
    <row r="92" spans="3:11">
      <c r="C92" s="149" t="s">
        <v>97</v>
      </c>
      <c r="D92" s="150">
        <v>13935</v>
      </c>
      <c r="E92" s="151">
        <v>12305</v>
      </c>
      <c r="F92" s="152">
        <f t="shared" si="21"/>
        <v>0.13246647704185288</v>
      </c>
      <c r="G92" s="153">
        <f t="shared" ref="G92:G95" si="22">+D92/I92-1</f>
        <v>3.0466612438068585E-2</v>
      </c>
      <c r="I92" s="1">
        <v>13523</v>
      </c>
    </row>
    <row r="93" spans="3:11">
      <c r="C93" s="149" t="s">
        <v>98</v>
      </c>
      <c r="D93" s="150">
        <v>7790</v>
      </c>
      <c r="E93" s="151">
        <v>6770</v>
      </c>
      <c r="F93" s="152">
        <f t="shared" si="21"/>
        <v>0.15066469719350084</v>
      </c>
      <c r="G93" s="153">
        <f t="shared" si="22"/>
        <v>7.9695079695079718E-2</v>
      </c>
      <c r="I93" s="1">
        <v>7215</v>
      </c>
    </row>
    <row r="94" spans="3:11" ht="16.5" customHeight="1">
      <c r="C94" s="149" t="s">
        <v>99</v>
      </c>
      <c r="D94" s="150">
        <f>-2873-822</f>
        <v>-3695</v>
      </c>
      <c r="E94" s="150">
        <f>-2101-498</f>
        <v>-2599</v>
      </c>
      <c r="F94" s="154">
        <f>+D94/E94-1</f>
        <v>0.42170065409772994</v>
      </c>
      <c r="G94" s="153">
        <f t="shared" si="22"/>
        <v>0.17301587301587307</v>
      </c>
      <c r="I94" s="1">
        <f>-3027-153+10+20</f>
        <v>-3150</v>
      </c>
    </row>
    <row r="95" spans="3:11" ht="15" thickBot="1">
      <c r="C95" s="155" t="s">
        <v>100</v>
      </c>
      <c r="D95" s="156">
        <v>2571</v>
      </c>
      <c r="E95" s="157">
        <v>2543</v>
      </c>
      <c r="F95" s="158">
        <f t="shared" si="21"/>
        <v>1.1010617381046028E-2</v>
      </c>
      <c r="G95" s="362">
        <f t="shared" si="22"/>
        <v>0.1231979030144168</v>
      </c>
      <c r="I95" s="1">
        <v>2289</v>
      </c>
    </row>
    <row r="96" spans="3:11" ht="15" thickBot="1">
      <c r="C96" s="175" t="s">
        <v>101</v>
      </c>
      <c r="D96" s="160"/>
      <c r="E96" s="160"/>
      <c r="F96" s="160"/>
      <c r="G96" s="160"/>
    </row>
    <row r="97" spans="3:15">
      <c r="C97" s="176" t="s">
        <v>102</v>
      </c>
      <c r="D97" s="177">
        <v>6.6E-3</v>
      </c>
      <c r="E97" s="178">
        <v>7.1000000000000004E-3</v>
      </c>
      <c r="F97" s="240" t="s">
        <v>103</v>
      </c>
      <c r="G97" s="459" t="s">
        <v>104</v>
      </c>
      <c r="H97" s="5">
        <f>+D97-E97</f>
        <v>-5.0000000000000044E-4</v>
      </c>
      <c r="I97" s="5">
        <v>5.7000000000000002E-3</v>
      </c>
      <c r="J97" s="5">
        <f>+D97-I97</f>
        <v>8.9999999999999976E-4</v>
      </c>
    </row>
    <row r="98" spans="3:15" ht="15" thickBot="1">
      <c r="C98" s="179" t="s">
        <v>105</v>
      </c>
      <c r="D98" s="180">
        <v>0.1138</v>
      </c>
      <c r="E98" s="181">
        <v>0.1149</v>
      </c>
      <c r="F98" s="242" t="s">
        <v>106</v>
      </c>
      <c r="G98" s="460" t="s">
        <v>107</v>
      </c>
      <c r="H98" s="5">
        <f>+D98-E98</f>
        <v>-1.1000000000000038E-3</v>
      </c>
      <c r="I98" s="5">
        <v>0.1011</v>
      </c>
      <c r="J98" s="5">
        <f>+D98-I98</f>
        <v>1.2700000000000003E-2</v>
      </c>
      <c r="K98" t="s">
        <v>13</v>
      </c>
      <c r="L98" t="s">
        <v>48</v>
      </c>
      <c r="M98" t="s">
        <v>108</v>
      </c>
      <c r="N98" t="s">
        <v>14</v>
      </c>
      <c r="O98" t="s">
        <v>108</v>
      </c>
    </row>
    <row r="99" spans="3:15" ht="15" thickBot="1">
      <c r="C99" s="179" t="s">
        <v>109</v>
      </c>
      <c r="D99" s="180">
        <v>0.441</v>
      </c>
      <c r="E99" s="181">
        <v>0.45</v>
      </c>
      <c r="F99" s="242" t="s">
        <v>110</v>
      </c>
      <c r="G99" s="243" t="s">
        <v>111</v>
      </c>
      <c r="H99" s="5">
        <f>+D99-E99</f>
        <v>-9.000000000000008E-3</v>
      </c>
      <c r="I99" s="5">
        <v>0.45800000000000002</v>
      </c>
      <c r="J99" s="5">
        <f>+D99-I99</f>
        <v>-1.7000000000000015E-2</v>
      </c>
      <c r="K99" s="180">
        <v>0.397994079581661</v>
      </c>
      <c r="L99" s="181">
        <v>0.48105126165837803</v>
      </c>
      <c r="M99" s="461">
        <f>+K99-L99</f>
        <v>-8.3057182076717029E-2</v>
      </c>
      <c r="N99" s="5">
        <v>0.48599999999999999</v>
      </c>
      <c r="O99" s="461">
        <f>+K99-N99</f>
        <v>-8.800592041833899E-2</v>
      </c>
    </row>
    <row r="100" spans="3:15" ht="15" thickBot="1">
      <c r="C100" s="145" t="s">
        <v>113</v>
      </c>
      <c r="D100" s="159"/>
      <c r="E100" s="160" t="s">
        <v>94</v>
      </c>
      <c r="F100" s="160" t="s">
        <v>94</v>
      </c>
      <c r="G100" s="161"/>
    </row>
    <row r="101" spans="3:15">
      <c r="C101" s="149" t="s">
        <v>114</v>
      </c>
      <c r="D101" s="162">
        <v>161</v>
      </c>
      <c r="E101" s="163">
        <f>+D101-9</f>
        <v>152</v>
      </c>
      <c r="F101" s="154">
        <f t="shared" ref="F101:F103" si="23">+D101/E101-1</f>
        <v>5.921052631578938E-2</v>
      </c>
      <c r="G101" s="440">
        <f>+D101/I101-1</f>
        <v>7.2320512499688405E-3</v>
      </c>
      <c r="I101" s="1">
        <v>159.84399999999999</v>
      </c>
      <c r="J101" s="5"/>
    </row>
    <row r="102" spans="3:15">
      <c r="C102" s="149" t="s">
        <v>115</v>
      </c>
      <c r="D102" s="150">
        <v>210169</v>
      </c>
      <c r="E102" s="151">
        <v>200294</v>
      </c>
      <c r="F102" s="154">
        <f t="shared" si="23"/>
        <v>4.930252528782697E-2</v>
      </c>
      <c r="G102" s="166">
        <f>+D102/I102-1</f>
        <v>1.795487789520589E-2</v>
      </c>
      <c r="I102" s="462">
        <v>206462</v>
      </c>
      <c r="J102" s="5"/>
    </row>
    <row r="103" spans="3:15" ht="15" customHeight="1">
      <c r="C103" s="149" t="s">
        <v>116</v>
      </c>
      <c r="D103" s="439">
        <v>8993</v>
      </c>
      <c r="E103" s="441">
        <v>9248</v>
      </c>
      <c r="F103" s="245">
        <f t="shared" si="23"/>
        <v>-2.7573529411764719E-2</v>
      </c>
      <c r="G103" s="166">
        <f>+D103/I103-1</f>
        <v>-2.8828029715045611E-3</v>
      </c>
      <c r="I103" s="463">
        <v>9019</v>
      </c>
    </row>
    <row r="104" spans="3:15" ht="15" customHeight="1" thickBot="1">
      <c r="C104" s="155" t="s">
        <v>117</v>
      </c>
      <c r="D104" s="156">
        <v>1909</v>
      </c>
      <c r="E104" s="157">
        <v>1950</v>
      </c>
      <c r="F104" s="169">
        <f t="shared" ref="F104" si="24">+D104/E104-1</f>
        <v>-2.1025641025640973E-2</v>
      </c>
      <c r="G104" s="170">
        <f>+D104/I104-1</f>
        <v>-2.090956612650241E-3</v>
      </c>
      <c r="I104" s="1">
        <v>1913</v>
      </c>
    </row>
    <row r="105" spans="3:15">
      <c r="C105" s="9"/>
      <c r="D105" s="9"/>
      <c r="E105" s="9"/>
      <c r="F105" s="9"/>
      <c r="G105" s="9"/>
    </row>
    <row r="106" spans="3:15" ht="15.75" customHeight="1"/>
    <row r="107" spans="3:15" ht="15.75" customHeight="1" thickBot="1">
      <c r="C107" s="171" t="s">
        <v>368</v>
      </c>
      <c r="D107" s="844" t="s">
        <v>355</v>
      </c>
      <c r="E107" s="845"/>
      <c r="F107" s="845"/>
      <c r="G107" s="845"/>
    </row>
    <row r="108" spans="3:15">
      <c r="C108" s="437" t="s">
        <v>1</v>
      </c>
      <c r="D108" s="141" t="s">
        <v>87</v>
      </c>
      <c r="E108" s="140" t="s">
        <v>88</v>
      </c>
      <c r="F108" s="846" t="s">
        <v>89</v>
      </c>
      <c r="G108" s="853" t="s">
        <v>90</v>
      </c>
    </row>
    <row r="109" spans="3:15" ht="15" thickBot="1">
      <c r="C109" s="438"/>
      <c r="D109" s="366" t="s">
        <v>91</v>
      </c>
      <c r="E109" s="367" t="s">
        <v>92</v>
      </c>
      <c r="F109" s="879"/>
      <c r="G109" s="880"/>
      <c r="I109" s="7" t="s">
        <v>85</v>
      </c>
    </row>
    <row r="110" spans="3:15" ht="15" thickBot="1">
      <c r="C110" s="198" t="s">
        <v>118</v>
      </c>
      <c r="D110" s="372"/>
      <c r="E110" s="372" t="s">
        <v>94</v>
      </c>
      <c r="F110" s="372"/>
      <c r="G110" s="372"/>
    </row>
    <row r="111" spans="3:15">
      <c r="C111" s="188" t="s">
        <v>119</v>
      </c>
      <c r="D111" s="189">
        <v>928</v>
      </c>
      <c r="E111" s="374">
        <v>889</v>
      </c>
      <c r="F111" s="356">
        <f t="shared" ref="F111:F112" si="25">+D111/E111-1</f>
        <v>4.386951631046121E-2</v>
      </c>
      <c r="G111" s="192">
        <f>+D111/I111-1</f>
        <v>-1.9027484143763207E-2</v>
      </c>
      <c r="I111" s="409">
        <v>946</v>
      </c>
      <c r="J111" s="5"/>
    </row>
    <row r="112" spans="3:15" ht="15" thickBot="1">
      <c r="C112" s="193" t="s">
        <v>120</v>
      </c>
      <c r="D112" s="194">
        <v>1015</v>
      </c>
      <c r="E112" s="195">
        <v>998</v>
      </c>
      <c r="F112" s="196">
        <f t="shared" si="25"/>
        <v>1.7034068136272618E-2</v>
      </c>
      <c r="G112" s="197">
        <f>+D112/I112-1</f>
        <v>-3.9254170755642637E-3</v>
      </c>
      <c r="I112">
        <v>1019</v>
      </c>
    </row>
    <row r="113" spans="3:10" ht="15" thickBot="1">
      <c r="C113" s="198" t="s">
        <v>121</v>
      </c>
      <c r="D113" s="199"/>
      <c r="E113" s="199"/>
      <c r="F113" s="199"/>
      <c r="G113" s="199"/>
    </row>
    <row r="114" spans="3:10">
      <c r="C114" s="200" t="s">
        <v>122</v>
      </c>
      <c r="D114" s="177">
        <v>3.0499999999999999E-2</v>
      </c>
      <c r="E114" s="177">
        <v>3.2599999999999997E-2</v>
      </c>
      <c r="F114" s="247" t="s">
        <v>123</v>
      </c>
      <c r="G114" s="248" t="s">
        <v>124</v>
      </c>
      <c r="H114" s="5">
        <f>+D114-E114</f>
        <v>-2.0999999999999977E-3</v>
      </c>
      <c r="I114" s="464">
        <v>3.0800000000000001E-2</v>
      </c>
      <c r="J114" s="5">
        <f>+D114-I114</f>
        <v>-3.0000000000000165E-4</v>
      </c>
    </row>
    <row r="115" spans="3:10">
      <c r="C115" s="204" t="s">
        <v>125</v>
      </c>
      <c r="D115" s="205">
        <v>1.0500000000000001E-2</v>
      </c>
      <c r="E115" s="206">
        <v>7.7000000000000002E-3</v>
      </c>
      <c r="F115" s="250" t="s">
        <v>126</v>
      </c>
      <c r="G115" s="251" t="s">
        <v>127</v>
      </c>
      <c r="H115" s="5">
        <f>+D115-E115</f>
        <v>2.8000000000000004E-3</v>
      </c>
      <c r="I115" s="465">
        <v>9.9000000000000008E-3</v>
      </c>
      <c r="J115" s="5">
        <f t="shared" ref="J115:J118" si="26">+D115-I115</f>
        <v>5.9999999999999984E-4</v>
      </c>
    </row>
    <row r="116" spans="3:10" ht="15" thickBot="1">
      <c r="C116" s="209" t="s">
        <v>128</v>
      </c>
      <c r="D116" s="210">
        <v>0.68</v>
      </c>
      <c r="E116" s="211">
        <v>0.69</v>
      </c>
      <c r="F116" s="253" t="s">
        <v>129</v>
      </c>
      <c r="G116" s="254" t="s">
        <v>23</v>
      </c>
      <c r="H116" s="5">
        <f>+D116-E116</f>
        <v>-9.9999999999998979E-3</v>
      </c>
      <c r="I116" s="466">
        <v>0.68</v>
      </c>
      <c r="J116" s="5">
        <f t="shared" si="26"/>
        <v>0</v>
      </c>
    </row>
    <row r="117" spans="3:10" ht="15" thickBot="1">
      <c r="C117" s="184" t="s">
        <v>130</v>
      </c>
      <c r="D117" s="214"/>
      <c r="E117" s="215"/>
      <c r="F117" s="214"/>
      <c r="G117" s="214"/>
    </row>
    <row r="118" spans="3:10">
      <c r="C118" s="200" t="s">
        <v>131</v>
      </c>
      <c r="D118" s="177">
        <v>0.122</v>
      </c>
      <c r="E118" s="256">
        <v>0.121</v>
      </c>
      <c r="F118" s="257" t="s">
        <v>132</v>
      </c>
      <c r="G118" s="257" t="s">
        <v>133</v>
      </c>
      <c r="H118" s="5">
        <f>+D118-E118</f>
        <v>1.0000000000000009E-3</v>
      </c>
      <c r="I118" s="203">
        <v>0.12</v>
      </c>
      <c r="J118" s="5">
        <f t="shared" si="26"/>
        <v>2.0000000000000018E-3</v>
      </c>
    </row>
    <row r="119" spans="3:10" ht="15" thickBot="1">
      <c r="C119" s="184" t="s">
        <v>134</v>
      </c>
      <c r="D119" s="214"/>
      <c r="E119" s="219"/>
      <c r="F119" s="258"/>
      <c r="G119" s="214"/>
    </row>
    <row r="120" spans="3:10">
      <c r="C120" s="200" t="s">
        <v>16</v>
      </c>
      <c r="D120" s="220">
        <v>1.52</v>
      </c>
      <c r="E120" s="221">
        <v>1.57</v>
      </c>
      <c r="F120" s="247" t="s">
        <v>135</v>
      </c>
      <c r="G120" s="248" t="s">
        <v>23</v>
      </c>
      <c r="H120" s="5">
        <f>+D120-E120</f>
        <v>-5.0000000000000044E-2</v>
      </c>
      <c r="I120" s="2">
        <v>1.52</v>
      </c>
      <c r="J120" s="6">
        <f t="shared" ref="J120:J121" si="27">+D120-I120</f>
        <v>0</v>
      </c>
    </row>
    <row r="121" spans="3:10" ht="15" thickBot="1">
      <c r="C121" s="223" t="s">
        <v>136</v>
      </c>
      <c r="D121" s="180">
        <v>1.04</v>
      </c>
      <c r="E121" s="224">
        <v>1.03</v>
      </c>
      <c r="F121" s="253" t="s">
        <v>137</v>
      </c>
      <c r="G121" s="259" t="s">
        <v>138</v>
      </c>
      <c r="H121" s="5">
        <f>+D121-E121</f>
        <v>1.0000000000000009E-2</v>
      </c>
      <c r="I121" s="467">
        <v>1.07</v>
      </c>
      <c r="J121" s="6">
        <f t="shared" si="27"/>
        <v>-3.0000000000000027E-2</v>
      </c>
    </row>
    <row r="122" spans="3:10" ht="15" thickBot="1">
      <c r="C122" s="226" t="s">
        <v>139</v>
      </c>
      <c r="D122" s="227"/>
      <c r="E122" s="228"/>
      <c r="F122" s="229"/>
      <c r="G122" s="399">
        <f ca="1">+TODAY()</f>
        <v>45547</v>
      </c>
    </row>
    <row r="123" spans="3:10" ht="15" customHeight="1">
      <c r="C123" s="231" t="s">
        <v>140</v>
      </c>
      <c r="D123" s="231"/>
      <c r="E123" s="232"/>
      <c r="F123" s="204"/>
      <c r="G123" s="233">
        <v>3.34</v>
      </c>
    </row>
    <row r="124" spans="3:10">
      <c r="C124" s="261" t="s">
        <v>141</v>
      </c>
      <c r="D124" s="261"/>
      <c r="E124" s="262"/>
      <c r="F124" s="263"/>
      <c r="G124" s="264">
        <v>54865.85</v>
      </c>
    </row>
    <row r="125" spans="3:10" ht="15" thickBot="1">
      <c r="C125" s="209" t="s">
        <v>142</v>
      </c>
      <c r="D125" s="209"/>
      <c r="E125" s="265"/>
      <c r="F125" s="266"/>
      <c r="G125" s="267" t="s">
        <v>143</v>
      </c>
    </row>
    <row r="126" spans="3:10" ht="15" thickBot="1">
      <c r="C126" s="865"/>
      <c r="D126" s="865"/>
      <c r="E126" s="865"/>
      <c r="F126" s="865"/>
      <c r="G126" s="266"/>
    </row>
    <row r="127" spans="3:10">
      <c r="C127" s="866" t="s">
        <v>375</v>
      </c>
      <c r="D127" s="866"/>
      <c r="E127" s="866"/>
      <c r="F127" s="866"/>
    </row>
  </sheetData>
  <mergeCells count="32">
    <mergeCell ref="C126:F126"/>
    <mergeCell ref="C127:F127"/>
    <mergeCell ref="D86:G86"/>
    <mergeCell ref="F87:F88"/>
    <mergeCell ref="G87:G88"/>
    <mergeCell ref="C89:D89"/>
    <mergeCell ref="D107:G107"/>
    <mergeCell ref="F108:F109"/>
    <mergeCell ref="G108:G109"/>
    <mergeCell ref="F62:F63"/>
    <mergeCell ref="G62:G63"/>
    <mergeCell ref="C83:F83"/>
    <mergeCell ref="D44:G44"/>
    <mergeCell ref="F45:F46"/>
    <mergeCell ref="G45:G46"/>
    <mergeCell ref="C47:D47"/>
    <mergeCell ref="D61:G61"/>
    <mergeCell ref="D45:D46"/>
    <mergeCell ref="E45:E46"/>
    <mergeCell ref="F21:F22"/>
    <mergeCell ref="G21:G22"/>
    <mergeCell ref="D3:G3"/>
    <mergeCell ref="F4:F5"/>
    <mergeCell ref="G4:G5"/>
    <mergeCell ref="C6:D6"/>
    <mergeCell ref="D20:G20"/>
    <mergeCell ref="C4:C5"/>
    <mergeCell ref="D4:D5"/>
    <mergeCell ref="E4:E5"/>
    <mergeCell ref="C21:C22"/>
    <mergeCell ref="D21:D22"/>
    <mergeCell ref="E21:E22"/>
  </mergeCells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878E9-4FCA-4481-987C-0A469F4A2B4B}">
  <dimension ref="B2:AB170"/>
  <sheetViews>
    <sheetView zoomScale="90" zoomScaleNormal="90" workbookViewId="0">
      <selection activeCell="G28" sqref="G28:G29"/>
    </sheetView>
  </sheetViews>
  <sheetFormatPr baseColWidth="10" defaultColWidth="11.453125" defaultRowHeight="14.5"/>
  <cols>
    <col min="1" max="1" width="1.54296875" customWidth="1"/>
    <col min="2" max="2" width="5" customWidth="1"/>
    <col min="3" max="3" width="23.54296875" bestFit="1" customWidth="1"/>
    <col min="4" max="4" width="18.7265625" bestFit="1" customWidth="1"/>
    <col min="5" max="5" width="15.26953125" bestFit="1" customWidth="1"/>
    <col min="6" max="7" width="13.7265625" customWidth="1"/>
    <col min="10" max="10" width="12.54296875" customWidth="1"/>
    <col min="11" max="11" width="12.7265625" bestFit="1" customWidth="1"/>
    <col min="12" max="12" width="12.26953125" bestFit="1" customWidth="1"/>
    <col min="13" max="14" width="12.7265625" bestFit="1" customWidth="1"/>
    <col min="16" max="16" width="11.7265625" bestFit="1" customWidth="1"/>
    <col min="19" max="19" width="4.453125" bestFit="1" customWidth="1"/>
    <col min="21" max="21" width="5" bestFit="1" customWidth="1"/>
    <col min="22" max="22" width="4.453125" bestFit="1" customWidth="1"/>
    <col min="23" max="23" width="5.453125" customWidth="1"/>
  </cols>
  <sheetData>
    <row r="2" spans="2:28" ht="15" customHeight="1">
      <c r="B2" s="3" t="s">
        <v>82</v>
      </c>
    </row>
    <row r="3" spans="2:28" ht="15" customHeight="1" thickBot="1">
      <c r="B3" s="3"/>
      <c r="C3" s="138" t="s">
        <v>84</v>
      </c>
      <c r="D3" s="855" t="s">
        <v>536</v>
      </c>
      <c r="E3" s="856"/>
      <c r="F3" s="856"/>
      <c r="G3" s="856"/>
      <c r="I3" t="s">
        <v>83</v>
      </c>
    </row>
    <row r="4" spans="2:28" ht="15" customHeight="1">
      <c r="B4" s="3"/>
      <c r="C4" s="360" t="s">
        <v>205</v>
      </c>
      <c r="D4" s="846" t="s">
        <v>537</v>
      </c>
      <c r="E4" s="846" t="s">
        <v>538</v>
      </c>
      <c r="F4" s="846" t="s">
        <v>446</v>
      </c>
      <c r="G4" s="859" t="s">
        <v>450</v>
      </c>
      <c r="I4" s="713" t="s">
        <v>487</v>
      </c>
    </row>
    <row r="5" spans="2:28" ht="15" customHeight="1" thickBot="1">
      <c r="B5" s="3"/>
      <c r="C5" s="361"/>
      <c r="D5" s="847"/>
      <c r="E5" s="847"/>
      <c r="F5" s="847"/>
      <c r="G5" s="860"/>
    </row>
    <row r="6" spans="2:28" ht="15" customHeight="1" thickBot="1">
      <c r="B6" s="3"/>
      <c r="C6" s="842" t="s">
        <v>180</v>
      </c>
      <c r="D6" s="843"/>
      <c r="E6" s="146" t="s">
        <v>94</v>
      </c>
      <c r="F6" s="147" t="s">
        <v>94</v>
      </c>
      <c r="G6" s="470" t="s">
        <v>94</v>
      </c>
      <c r="R6" s="132"/>
      <c r="S6" s="132"/>
      <c r="T6" s="132"/>
      <c r="V6" t="s">
        <v>360</v>
      </c>
      <c r="X6" s="7" t="str">
        <f>+D3</f>
        <v>2Q2024</v>
      </c>
      <c r="Y6" s="713" t="s">
        <v>487</v>
      </c>
    </row>
    <row r="7" spans="2:28" ht="15" customHeight="1">
      <c r="B7" s="3"/>
      <c r="C7" s="149" t="s">
        <v>95</v>
      </c>
      <c r="D7" s="150">
        <f>+Agregado!C57</f>
        <v>1261.8780000000002</v>
      </c>
      <c r="E7" s="150">
        <f>+Agregado!C61</f>
        <v>1169.8989999999999</v>
      </c>
      <c r="F7" s="152">
        <f t="shared" ref="F7:F10" si="0">+D7/E7-1</f>
        <v>7.862131688291063E-2</v>
      </c>
      <c r="G7" s="608">
        <f>+D7/I7-1</f>
        <v>2.4685784074096384E-2</v>
      </c>
      <c r="I7" s="340">
        <f>+Agregado!C58</f>
        <v>1231.4780000000001</v>
      </c>
      <c r="J7" s="5"/>
      <c r="Q7" s="359" t="s">
        <v>353</v>
      </c>
      <c r="R7" s="131" t="str">
        <f>+CONCATENATE(Q7,I4)</f>
        <v>BN 1Q2024</v>
      </c>
      <c r="S7" s="1"/>
      <c r="T7" s="1">
        <f>+I12</f>
        <v>308.1189999999998</v>
      </c>
      <c r="V7" s="1">
        <f>+T7</f>
        <v>308.1189999999998</v>
      </c>
    </row>
    <row r="8" spans="2:28" ht="15" customHeight="1">
      <c r="B8" s="3"/>
      <c r="C8" s="149" t="s">
        <v>96</v>
      </c>
      <c r="D8" s="150">
        <f>+Agregado!E57</f>
        <v>334.76699999999994</v>
      </c>
      <c r="E8" s="150">
        <f>+Agregado!E61</f>
        <v>346.80500000000001</v>
      </c>
      <c r="F8" s="152">
        <f t="shared" si="0"/>
        <v>-3.4711148916538259E-2</v>
      </c>
      <c r="G8" s="608">
        <f>+D8/I8-1</f>
        <v>-1.410661538416258E-2</v>
      </c>
      <c r="I8" s="340">
        <f>+Agregado!E58</f>
        <v>339.55700000000002</v>
      </c>
      <c r="R8" s="131" t="s">
        <v>493</v>
      </c>
      <c r="S8" s="1">
        <f>IF(U8&gt;0,S7+T7,+S7+U8+T7)</f>
        <v>308.1189999999998</v>
      </c>
      <c r="T8" s="1">
        <f>+ABS(U8)</f>
        <v>31</v>
      </c>
      <c r="U8" s="1">
        <f>+X8-Y8</f>
        <v>31</v>
      </c>
      <c r="V8" s="1">
        <f>+V7+U8</f>
        <v>339.1189999999998</v>
      </c>
      <c r="W8" s="1"/>
      <c r="X8" s="1">
        <v>1262</v>
      </c>
      <c r="Y8" s="1">
        <v>1231</v>
      </c>
    </row>
    <row r="9" spans="2:28" ht="15" customHeight="1">
      <c r="B9" s="3"/>
      <c r="C9" s="149" t="s">
        <v>97</v>
      </c>
      <c r="D9" s="150">
        <f>+Agregado!G57</f>
        <v>1616.9990000000005</v>
      </c>
      <c r="E9" s="150">
        <f>+Agregado!G61</f>
        <v>1498.0089999999996</v>
      </c>
      <c r="F9" s="152">
        <f t="shared" si="0"/>
        <v>7.9432099540123646E-2</v>
      </c>
      <c r="G9" s="608">
        <f t="shared" ref="G9:G12" si="1">+D9/I9-1</f>
        <v>0.11958520623367752</v>
      </c>
      <c r="I9" s="340">
        <f>+Agregado!G58</f>
        <v>1444.2839999999999</v>
      </c>
      <c r="R9" s="355" t="s">
        <v>556</v>
      </c>
      <c r="S9" s="1">
        <f>+IF(U9&gt;0,IF(U8&gt;0,S8+U8,S8),IF(U8&gt;0,S8+T8+U9,S8+U9))</f>
        <v>326.59100000000001</v>
      </c>
      <c r="T9" s="1">
        <f t="shared" ref="T9:T10" si="2">+ABS(U9)</f>
        <v>12.527999999999793</v>
      </c>
      <c r="U9" s="1">
        <f>+X9-Y9</f>
        <v>-12.527999999999793</v>
      </c>
      <c r="V9" s="1">
        <f t="shared" ref="V9:V14" si="3">+V8+U9</f>
        <v>326.59100000000001</v>
      </c>
      <c r="W9" s="1"/>
      <c r="X9" s="1">
        <v>-763.93999999999983</v>
      </c>
      <c r="Y9" s="1">
        <v>-751.41200000000003</v>
      </c>
      <c r="Z9" s="1"/>
    </row>
    <row r="10" spans="2:28" ht="15" customHeight="1">
      <c r="B10" s="3"/>
      <c r="C10" s="149" t="s">
        <v>98</v>
      </c>
      <c r="D10" s="150">
        <f>+Agregado!J57</f>
        <v>853.05900000000065</v>
      </c>
      <c r="E10" s="150">
        <f>+Agregado!J61</f>
        <v>750.48499999999956</v>
      </c>
      <c r="F10" s="152">
        <f t="shared" si="0"/>
        <v>0.13667694890637549</v>
      </c>
      <c r="G10" s="471">
        <f t="shared" si="1"/>
        <v>0.23119277442298269</v>
      </c>
      <c r="I10" s="340">
        <f>+Agregado!J58</f>
        <v>692.87199999999984</v>
      </c>
      <c r="R10" s="355" t="s">
        <v>491</v>
      </c>
      <c r="S10" s="1">
        <f>+IF(U10&gt;0,IF(U9&gt;0,S9+U9,S9),IF(U9&gt;0,S9+T9+U10,S9+U10))</f>
        <v>326.59100000000001</v>
      </c>
      <c r="T10" s="1">
        <f t="shared" si="2"/>
        <v>192</v>
      </c>
      <c r="U10" s="1">
        <f>+X10-Y10</f>
        <v>192</v>
      </c>
      <c r="V10" s="1">
        <f t="shared" si="3"/>
        <v>518.59100000000001</v>
      </c>
      <c r="W10" s="1"/>
      <c r="X10" s="1">
        <v>0</v>
      </c>
      <c r="Y10" s="1">
        <v>-192</v>
      </c>
    </row>
    <row r="11" spans="2:28" ht="15" customHeight="1">
      <c r="B11" s="3"/>
      <c r="C11" s="149" t="s">
        <v>99</v>
      </c>
      <c r="D11" s="150">
        <f>+Agregado!K57</f>
        <v>-181</v>
      </c>
      <c r="E11" s="150">
        <f>+Agregado!K61</f>
        <v>-243.31299999999999</v>
      </c>
      <c r="F11" s="154">
        <f>+D11/E11-1</f>
        <v>-0.25610222224048851</v>
      </c>
      <c r="G11" s="608">
        <f t="shared" si="1"/>
        <v>-0.1317237442374759</v>
      </c>
      <c r="I11" s="340">
        <f>+Agregado!K58</f>
        <v>-208.45899999999997</v>
      </c>
      <c r="R11" s="355" t="s">
        <v>557</v>
      </c>
      <c r="S11" s="1">
        <f>+IF(U11&gt;0,IF(U10&gt;0,S10+U10,S10),IF(U10&gt;0,S10+T10+U11,S10+U11))</f>
        <v>518.59100000000001</v>
      </c>
      <c r="T11" s="1">
        <f>+ABS(U11)</f>
        <v>27.458999999999975</v>
      </c>
      <c r="U11" s="1">
        <f>+X11-Y11</f>
        <v>27.458999999999975</v>
      </c>
      <c r="V11" s="1">
        <f t="shared" si="3"/>
        <v>546.04999999999995</v>
      </c>
      <c r="W11" s="1"/>
      <c r="X11" s="1">
        <v>-181</v>
      </c>
      <c r="Y11" s="1">
        <v>-208.45899999999997</v>
      </c>
      <c r="Z11" s="8">
        <f>+X11/Y11-1</f>
        <v>-0.1317237442374759</v>
      </c>
    </row>
    <row r="12" spans="2:28" ht="15" customHeight="1" thickBot="1">
      <c r="B12" s="3"/>
      <c r="C12" s="155" t="s">
        <v>100</v>
      </c>
      <c r="D12" s="238">
        <f>+Agregado!P57</f>
        <v>483.05000000000064</v>
      </c>
      <c r="E12" s="238">
        <f>+Agregado!P61</f>
        <v>358.87299999999971</v>
      </c>
      <c r="F12" s="158">
        <f t="shared" ref="F12" si="4">+D12/E12-1</f>
        <v>0.34601934389045996</v>
      </c>
      <c r="G12" s="614">
        <f t="shared" si="1"/>
        <v>0.56773843872010787</v>
      </c>
      <c r="I12" s="363">
        <f>+Agregado!P58</f>
        <v>308.1189999999998</v>
      </c>
      <c r="J12" s="8">
        <f>+D12/(I12+192)-1</f>
        <v>-3.4129877089251082E-2</v>
      </c>
      <c r="R12" t="s">
        <v>462</v>
      </c>
      <c r="S12" s="1">
        <f>+IF(U12&gt;0,IF(U11&gt;0,S11+U11,S11),IF(U11&gt;0,S11+T11+U12,S11+U12))</f>
        <v>536.52299999999991</v>
      </c>
      <c r="T12" s="1">
        <f>+ABS(U12)</f>
        <v>9.5269999999999868</v>
      </c>
      <c r="U12" s="1">
        <f>+X12-Y12</f>
        <v>-9.5269999999999868</v>
      </c>
      <c r="V12" s="1">
        <f t="shared" si="3"/>
        <v>536.52299999999991</v>
      </c>
      <c r="W12" s="1"/>
      <c r="X12" s="1">
        <v>-185.85499999999999</v>
      </c>
      <c r="Y12" s="1">
        <v>-176.328</v>
      </c>
      <c r="AB12" s="791"/>
    </row>
    <row r="13" spans="2:28" ht="15" customHeight="1" thickBot="1">
      <c r="B13" s="3"/>
      <c r="C13" s="145" t="s">
        <v>113</v>
      </c>
      <c r="D13" s="160"/>
      <c r="E13" s="160"/>
      <c r="F13" s="160" t="s">
        <v>94</v>
      </c>
      <c r="G13" s="161"/>
      <c r="R13" s="131" t="s">
        <v>306</v>
      </c>
      <c r="S13" s="1">
        <f>+IF(U13&gt;0,IF(U12&gt;0,S12+U12,S12),IF(U12&gt;0,S12+T12+U13,S12+U13))</f>
        <v>483.05000000000052</v>
      </c>
      <c r="T13" s="1">
        <f>+ABS(U13)</f>
        <v>53.472999999999359</v>
      </c>
      <c r="U13" s="1">
        <f>+T14-T7-SUM(U8:U12)</f>
        <v>-53.472999999999359</v>
      </c>
      <c r="V13" s="1">
        <f t="shared" si="3"/>
        <v>483.05000000000052</v>
      </c>
      <c r="W13" s="1"/>
      <c r="X13" s="1"/>
      <c r="Y13" s="1"/>
      <c r="AB13" s="119">
        <v>-176.328</v>
      </c>
    </row>
    <row r="14" spans="2:28" ht="15" customHeight="1">
      <c r="B14" s="3"/>
      <c r="C14" s="149" t="s">
        <v>211</v>
      </c>
      <c r="D14" s="162">
        <f>+Agregado!U57</f>
        <v>0</v>
      </c>
      <c r="E14" s="162">
        <f>+Agregado!U61</f>
        <v>0</v>
      </c>
      <c r="F14" s="364" t="s">
        <v>23</v>
      </c>
      <c r="G14" s="365" t="s">
        <v>23</v>
      </c>
      <c r="I14" s="340">
        <v>0</v>
      </c>
      <c r="J14" s="5"/>
      <c r="Q14" s="359" t="s">
        <v>353</v>
      </c>
      <c r="R14" t="str">
        <f>+CONCATENATE(Q14,D3)</f>
        <v>BN 2Q2024</v>
      </c>
      <c r="S14" s="1"/>
      <c r="T14" s="1">
        <f>+D12</f>
        <v>483.05000000000064</v>
      </c>
      <c r="V14" s="1">
        <f t="shared" si="3"/>
        <v>483.05000000000052</v>
      </c>
      <c r="W14" s="1"/>
      <c r="X14" s="1"/>
      <c r="Y14" s="1"/>
    </row>
    <row r="15" spans="2:28" ht="15" customHeight="1">
      <c r="B15" s="3"/>
      <c r="C15" s="149" t="s">
        <v>115</v>
      </c>
      <c r="D15" s="151">
        <f>+Agregado!V57</f>
        <v>19015</v>
      </c>
      <c r="E15" s="151">
        <f>+Agregado!V61</f>
        <v>19405</v>
      </c>
      <c r="F15" s="357">
        <f t="shared" ref="F15:F17" si="5">+D15/E15-1</f>
        <v>-2.0097912909044058E-2</v>
      </c>
      <c r="G15" s="617">
        <f>+D15/I15-1</f>
        <v>-1.0305522302607617E-2</v>
      </c>
      <c r="I15" s="340">
        <f>+Agregado!V58</f>
        <v>19213</v>
      </c>
      <c r="J15" s="5"/>
      <c r="T15" s="1"/>
      <c r="U15" s="1"/>
    </row>
    <row r="16" spans="2:28" ht="15" customHeight="1">
      <c r="B16" s="3"/>
      <c r="C16" s="149" t="s">
        <v>116</v>
      </c>
      <c r="D16" s="151">
        <f>+Agregado!W57</f>
        <v>1382</v>
      </c>
      <c r="E16" s="151">
        <f>+Agregado!W61</f>
        <v>1447</v>
      </c>
      <c r="F16" s="357">
        <f t="shared" si="5"/>
        <v>-4.4920525224602659E-2</v>
      </c>
      <c r="G16" s="617">
        <f>+D16/I16-1</f>
        <v>-2.2630834512022635E-2</v>
      </c>
      <c r="I16" s="340">
        <f>+Agregado!W58</f>
        <v>1414</v>
      </c>
      <c r="J16" s="5"/>
    </row>
    <row r="17" spans="2:15" ht="15" customHeight="1" thickBot="1">
      <c r="B17" s="3"/>
      <c r="C17" s="155" t="s">
        <v>117</v>
      </c>
      <c r="D17" s="157">
        <f>+Agregado!X57</f>
        <v>1171</v>
      </c>
      <c r="E17" s="157">
        <f>+Agregado!X61</f>
        <v>1236</v>
      </c>
      <c r="F17" s="619">
        <f t="shared" si="5"/>
        <v>-5.2588996763754059E-2</v>
      </c>
      <c r="G17" s="618">
        <f>+D17/I17-1</f>
        <v>-1.4309764309764272E-2</v>
      </c>
      <c r="I17" s="340">
        <f>+Agregado!X58</f>
        <v>1188</v>
      </c>
    </row>
    <row r="18" spans="2:15" ht="15" customHeight="1">
      <c r="B18" s="3"/>
      <c r="C18" s="9"/>
      <c r="D18" s="773">
        <f>+D15/D16</f>
        <v>13.75904486251809</v>
      </c>
      <c r="E18" s="9"/>
      <c r="F18" s="9"/>
      <c r="G18" s="9"/>
    </row>
    <row r="19" spans="2:15" ht="15" customHeight="1">
      <c r="B19" s="3"/>
      <c r="C19" s="155" t="s">
        <v>496</v>
      </c>
      <c r="D19">
        <v>13455</v>
      </c>
      <c r="E19" s="347">
        <f>+D19/D17</f>
        <v>11.490179333902647</v>
      </c>
    </row>
    <row r="20" spans="2:15" ht="15" customHeight="1" thickBot="1">
      <c r="B20" s="3"/>
      <c r="C20" s="171" t="s">
        <v>368</v>
      </c>
      <c r="D20" s="855" t="s">
        <v>536</v>
      </c>
      <c r="E20" s="856"/>
      <c r="F20" s="856"/>
      <c r="G20" s="856"/>
    </row>
    <row r="21" spans="2:15" ht="15" customHeight="1">
      <c r="B21" s="3"/>
      <c r="C21" s="360" t="s">
        <v>205</v>
      </c>
      <c r="D21" s="846" t="s">
        <v>537</v>
      </c>
      <c r="E21" s="846" t="s">
        <v>538</v>
      </c>
      <c r="F21" s="846" t="s">
        <v>446</v>
      </c>
      <c r="G21" s="859" t="s">
        <v>450</v>
      </c>
      <c r="I21" t="s">
        <v>83</v>
      </c>
    </row>
    <row r="22" spans="2:15" ht="15" customHeight="1" thickBot="1">
      <c r="B22" s="3"/>
      <c r="C22" s="361"/>
      <c r="D22" s="847"/>
      <c r="E22" s="847"/>
      <c r="F22" s="847"/>
      <c r="G22" s="860"/>
      <c r="I22" s="713" t="s">
        <v>487</v>
      </c>
    </row>
    <row r="23" spans="2:15" ht="15" customHeight="1" thickBot="1">
      <c r="B23" s="3"/>
      <c r="C23" s="175" t="s">
        <v>101</v>
      </c>
      <c r="D23" s="160"/>
      <c r="E23" s="160"/>
      <c r="F23" s="160"/>
      <c r="G23" s="160"/>
      <c r="I23" s="340"/>
    </row>
    <row r="24" spans="2:15" ht="15" customHeight="1">
      <c r="B24" s="3"/>
      <c r="C24" s="176" t="s">
        <v>102</v>
      </c>
      <c r="D24" s="177">
        <f>+Agregado!R57</f>
        <v>6.4999999999999997E-3</v>
      </c>
      <c r="E24" s="177">
        <f>+Agregado!R61</f>
        <v>4.8999999999999998E-3</v>
      </c>
      <c r="F24" s="498" t="s">
        <v>406</v>
      </c>
      <c r="G24" s="487" t="s">
        <v>127</v>
      </c>
      <c r="H24" s="5">
        <f>+D24-E24</f>
        <v>1.5999999999999999E-3</v>
      </c>
      <c r="I24" s="818">
        <f>+Agregado!R58</f>
        <v>5.8999999999999999E-3</v>
      </c>
      <c r="J24" s="5">
        <f>+D24-I24</f>
        <v>5.9999999999999984E-4</v>
      </c>
    </row>
    <row r="25" spans="2:15" ht="15" customHeight="1">
      <c r="B25" s="3"/>
      <c r="C25" s="149" t="s">
        <v>105</v>
      </c>
      <c r="D25" s="381">
        <f>+Agregado!S57</f>
        <v>0.1082</v>
      </c>
      <c r="E25" s="381">
        <f>+Agregado!S61</f>
        <v>8.8629128144810707E-2</v>
      </c>
      <c r="F25" s="489" t="s">
        <v>552</v>
      </c>
      <c r="G25" s="490" t="s">
        <v>293</v>
      </c>
      <c r="H25" s="5">
        <f>+D25-E25</f>
        <v>1.9570871855189298E-2</v>
      </c>
      <c r="I25" s="818">
        <f>+Agregado!S58</f>
        <v>0.1011</v>
      </c>
      <c r="J25" s="5">
        <f>+D25-I25</f>
        <v>7.1000000000000091E-3</v>
      </c>
    </row>
    <row r="26" spans="2:15" ht="15" customHeight="1" thickBot="1">
      <c r="B26" s="3"/>
      <c r="C26" s="179" t="s">
        <v>109</v>
      </c>
      <c r="D26" s="181">
        <f>+Agregado!T57</f>
        <v>0.48269410068220803</v>
      </c>
      <c r="E26" s="181">
        <f>+Agregado!T61</f>
        <v>0.52028367895484495</v>
      </c>
      <c r="F26" s="787" t="s">
        <v>187</v>
      </c>
      <c r="G26" s="499" t="s">
        <v>293</v>
      </c>
      <c r="H26" s="5">
        <f>+D26-E26</f>
        <v>-3.7589578272636925E-2</v>
      </c>
      <c r="I26" s="818">
        <f>+Agregado!T58</f>
        <v>0.475835611996895</v>
      </c>
      <c r="J26" s="5">
        <f>+D26-I26</f>
        <v>6.8584886853130245E-3</v>
      </c>
    </row>
    <row r="27" spans="2:15" ht="15" customHeight="1" thickBot="1">
      <c r="B27" s="3"/>
      <c r="C27" s="198" t="s">
        <v>152</v>
      </c>
      <c r="D27" s="372"/>
      <c r="E27" s="372"/>
      <c r="F27" s="373"/>
      <c r="G27" s="373"/>
      <c r="I27" s="340"/>
      <c r="L27" t="s">
        <v>119</v>
      </c>
      <c r="M27" s="7" t="s">
        <v>536</v>
      </c>
      <c r="N27" s="7" t="s">
        <v>487</v>
      </c>
    </row>
    <row r="28" spans="2:15" ht="15" customHeight="1">
      <c r="B28" s="3"/>
      <c r="C28" s="188" t="s">
        <v>119</v>
      </c>
      <c r="D28" s="374">
        <f>+Agregado!Z57</f>
        <v>175548.03400000001</v>
      </c>
      <c r="E28" s="374">
        <f>+Agregado!Z61</f>
        <v>161626.49</v>
      </c>
      <c r="F28" s="609">
        <f t="shared" ref="F28:F29" si="6">+D28/E28-1</f>
        <v>8.6134048942101193E-2</v>
      </c>
      <c r="G28" s="610">
        <f>+D28/I28-1</f>
        <v>4.1880127129197753E-2</v>
      </c>
      <c r="I28" s="340">
        <f>+Agregado!Z58</f>
        <v>168491.58499999999</v>
      </c>
      <c r="J28" s="5"/>
      <c r="L28" t="s">
        <v>408</v>
      </c>
      <c r="M28" s="1">
        <f>+Agregado!AA57</f>
        <v>135069.98499999999</v>
      </c>
      <c r="N28" s="1">
        <f>+Agregado!AA58</f>
        <v>134314.64000000001</v>
      </c>
      <c r="O28" s="8">
        <f>+M28/N28-1</f>
        <v>5.6236982059436613E-3</v>
      </c>
    </row>
    <row r="29" spans="2:15" ht="15" customHeight="1" thickBot="1">
      <c r="B29" s="3"/>
      <c r="C29" s="193" t="s">
        <v>120</v>
      </c>
      <c r="D29" s="195">
        <f>+Agregado!AD57</f>
        <v>157425.51799999998</v>
      </c>
      <c r="E29" s="195">
        <f>+Agregado!AD61</f>
        <v>156548.82</v>
      </c>
      <c r="F29" s="611">
        <f t="shared" si="6"/>
        <v>5.6001571905810454E-3</v>
      </c>
      <c r="G29" s="612">
        <f>+D29/I29-1</f>
        <v>2.7183180541330287E-2</v>
      </c>
      <c r="I29" s="340">
        <f>+Agregado!AD58</f>
        <v>153259.43899999998</v>
      </c>
      <c r="L29" t="s">
        <v>409</v>
      </c>
      <c r="M29" s="1">
        <f>+Agregado!AB57</f>
        <v>27794.851999999999</v>
      </c>
      <c r="N29" s="1">
        <f>+Agregado!AB58</f>
        <v>26612.134999999998</v>
      </c>
      <c r="O29" s="8">
        <f>+M29/N29-1</f>
        <v>4.4442770187359981E-2</v>
      </c>
    </row>
    <row r="30" spans="2:15" ht="15" customHeight="1" thickBot="1">
      <c r="B30" s="3"/>
      <c r="C30" s="198" t="s">
        <v>121</v>
      </c>
      <c r="D30" s="199"/>
      <c r="E30" s="199"/>
      <c r="F30" s="379"/>
      <c r="G30" s="379"/>
      <c r="I30" s="340"/>
      <c r="M30" s="8">
        <f>+M29/(M29+M28)</f>
        <v>0.17066208097454455</v>
      </c>
      <c r="N30" s="8">
        <f>+N29/(N29+N28)</f>
        <v>0.16536797559014027</v>
      </c>
    </row>
    <row r="31" spans="2:15" ht="15" customHeight="1">
      <c r="B31" s="3"/>
      <c r="C31" s="200" t="s">
        <v>122</v>
      </c>
      <c r="D31" s="177">
        <f>+Agregado!AE57</f>
        <v>3.2099999999999997E-2</v>
      </c>
      <c r="E31" s="177">
        <f>+Agregado!AE61</f>
        <v>3.5000000000000003E-2</v>
      </c>
      <c r="F31" s="486" t="s">
        <v>553</v>
      </c>
      <c r="G31" s="487" t="s">
        <v>554</v>
      </c>
      <c r="H31" s="5">
        <f>+D31-E31</f>
        <v>-2.9000000000000067E-3</v>
      </c>
      <c r="I31" s="818">
        <f>+Agregado!AE58</f>
        <v>3.4599999999999999E-2</v>
      </c>
      <c r="J31" s="5">
        <f>+D31-I31</f>
        <v>-2.5000000000000022E-3</v>
      </c>
    </row>
    <row r="32" spans="2:15" ht="15" customHeight="1">
      <c r="B32" s="3"/>
      <c r="C32" s="149" t="s">
        <v>125</v>
      </c>
      <c r="D32" s="381">
        <f>+Agregado!AF57</f>
        <v>4.5999999999999999E-3</v>
      </c>
      <c r="E32" s="381">
        <f>+Agregado!AF61</f>
        <v>4.4999999999999997E-3</v>
      </c>
      <c r="F32" s="489" t="s">
        <v>190</v>
      </c>
      <c r="G32" s="490" t="s">
        <v>247</v>
      </c>
      <c r="H32" s="5">
        <f>+D32-E32</f>
        <v>1.0000000000000026E-4</v>
      </c>
      <c r="I32" s="818">
        <f>+Agregado!AF58</f>
        <v>5.0000000000000001E-3</v>
      </c>
      <c r="J32" s="5">
        <f t="shared" ref="J32:J33" si="7">+D32-I32</f>
        <v>-4.0000000000000018E-4</v>
      </c>
    </row>
    <row r="33" spans="2:16" ht="15" customHeight="1" thickBot="1">
      <c r="B33" s="3"/>
      <c r="C33" s="209" t="s">
        <v>128</v>
      </c>
      <c r="D33" s="211">
        <f>+Agregado!AG57</f>
        <v>0.59709999999999996</v>
      </c>
      <c r="E33" s="211">
        <f>+Agregado!AG61</f>
        <v>0.55700000000000005</v>
      </c>
      <c r="F33" s="492" t="s">
        <v>555</v>
      </c>
      <c r="G33" s="493" t="s">
        <v>199</v>
      </c>
      <c r="H33" s="5">
        <f>+D33-E33</f>
        <v>4.0099999999999913E-2</v>
      </c>
      <c r="I33" s="818">
        <f>+Agregado!AG58</f>
        <v>0.58509999999999995</v>
      </c>
      <c r="J33" s="5">
        <f t="shared" si="7"/>
        <v>1.2000000000000011E-2</v>
      </c>
    </row>
    <row r="34" spans="2:16" ht="15" customHeight="1" thickBot="1">
      <c r="B34" s="3"/>
      <c r="C34" s="184" t="s">
        <v>130</v>
      </c>
      <c r="D34" s="215"/>
      <c r="E34" s="215"/>
      <c r="F34" s="386"/>
      <c r="G34" s="386"/>
      <c r="I34" s="818"/>
    </row>
    <row r="35" spans="2:16" ht="15" customHeight="1" thickBot="1">
      <c r="B35" s="3"/>
      <c r="C35" s="344" t="s">
        <v>402</v>
      </c>
      <c r="D35" s="388">
        <f>+Agregado!AH57</f>
        <v>0.13484830769474401</v>
      </c>
      <c r="E35" s="388">
        <f>+Agregado!AH61</f>
        <v>0.12874331826771238</v>
      </c>
      <c r="F35" s="495" t="s">
        <v>184</v>
      </c>
      <c r="G35" s="495" t="s">
        <v>238</v>
      </c>
      <c r="H35" s="5">
        <f>+D35-E35</f>
        <v>6.1049894270316374E-3</v>
      </c>
      <c r="I35" s="818">
        <f>+Agregado!AH58</f>
        <v>0.13301168348731901</v>
      </c>
      <c r="J35" s="5">
        <f t="shared" ref="J35" si="8">+D35-I35</f>
        <v>1.8366242074250028E-3</v>
      </c>
      <c r="L35" s="8"/>
    </row>
    <row r="36" spans="2:16" ht="15" customHeight="1" thickBot="1">
      <c r="B36" s="3"/>
      <c r="C36" s="198" t="s">
        <v>134</v>
      </c>
      <c r="D36" s="199"/>
      <c r="E36" s="199"/>
      <c r="F36" s="379"/>
      <c r="G36" s="379"/>
      <c r="I36" s="818"/>
    </row>
    <row r="37" spans="2:16" ht="15" customHeight="1">
      <c r="B37" s="3"/>
      <c r="C37" s="200" t="s">
        <v>16</v>
      </c>
      <c r="D37" s="220">
        <f>+Agregado!AI57</f>
        <v>1.9806999999999999</v>
      </c>
      <c r="E37" s="220">
        <f>+Agregado!AI61</f>
        <v>2.0013000000000001</v>
      </c>
      <c r="F37" s="498" t="s">
        <v>407</v>
      </c>
      <c r="G37" s="487" t="s">
        <v>289</v>
      </c>
      <c r="H37" s="5">
        <f>+D37-E37</f>
        <v>-2.0600000000000174E-2</v>
      </c>
      <c r="I37" s="818">
        <f>+Agregado!AI58</f>
        <v>2.0537000000000001</v>
      </c>
      <c r="J37" s="6">
        <f t="shared" ref="J37:J38" si="9">+D37-I37</f>
        <v>-7.3000000000000176E-2</v>
      </c>
    </row>
    <row r="38" spans="2:16" ht="15" customHeight="1" thickBot="1">
      <c r="B38" s="3"/>
      <c r="C38" s="223" t="s">
        <v>403</v>
      </c>
      <c r="D38" s="224">
        <f>+Agregado!AJ57</f>
        <v>0.95881449329347501</v>
      </c>
      <c r="E38" s="224">
        <f>+Agregado!AJ61</f>
        <v>0.95388020214309899</v>
      </c>
      <c r="F38" s="492" t="s">
        <v>298</v>
      </c>
      <c r="G38" s="499" t="s">
        <v>405</v>
      </c>
      <c r="H38" s="5">
        <f>+D38-E38</f>
        <v>4.9342911503760245E-3</v>
      </c>
      <c r="I38" s="818">
        <f>+Agregado!AJ58</f>
        <v>0.94344428275895997</v>
      </c>
      <c r="J38" s="6">
        <f t="shared" si="9"/>
        <v>1.5370210534515039E-2</v>
      </c>
    </row>
    <row r="39" spans="2:16" ht="15" customHeight="1">
      <c r="B39" s="3"/>
      <c r="I39" s="340"/>
    </row>
    <row r="40" spans="2:16" ht="15" customHeight="1">
      <c r="B40" s="3"/>
    </row>
    <row r="41" spans="2:16" ht="15" thickBot="1">
      <c r="B41" s="3"/>
      <c r="C41" s="138" t="s">
        <v>84</v>
      </c>
      <c r="D41" s="844" t="s">
        <v>269</v>
      </c>
      <c r="E41" s="845"/>
      <c r="F41" s="845"/>
      <c r="G41" s="845"/>
      <c r="I41" t="s">
        <v>83</v>
      </c>
    </row>
    <row r="42" spans="2:16">
      <c r="B42" s="3"/>
      <c r="C42" s="360" t="s">
        <v>205</v>
      </c>
      <c r="D42" s="140" t="s">
        <v>87</v>
      </c>
      <c r="E42" s="141" t="s">
        <v>88</v>
      </c>
      <c r="F42" s="846" t="s">
        <v>89</v>
      </c>
      <c r="G42" s="853" t="s">
        <v>90</v>
      </c>
      <c r="I42" s="7" t="s">
        <v>13</v>
      </c>
      <c r="L42" t="s">
        <v>308</v>
      </c>
    </row>
    <row r="43" spans="2:16" ht="15" thickBot="1">
      <c r="B43" s="3"/>
      <c r="C43" s="361"/>
      <c r="D43" s="143" t="s">
        <v>268</v>
      </c>
      <c r="E43" s="144" t="s">
        <v>270</v>
      </c>
      <c r="F43" s="847"/>
      <c r="G43" s="854"/>
      <c r="L43" t="s">
        <v>269</v>
      </c>
      <c r="M43" t="s">
        <v>13</v>
      </c>
      <c r="O43" t="s">
        <v>269</v>
      </c>
    </row>
    <row r="44" spans="2:16" ht="15" thickBot="1">
      <c r="B44" s="3"/>
      <c r="C44" s="842" t="s">
        <v>93</v>
      </c>
      <c r="D44" s="843"/>
      <c r="E44" s="146" t="s">
        <v>94</v>
      </c>
      <c r="F44" s="147" t="s">
        <v>94</v>
      </c>
      <c r="G44" s="148" t="s">
        <v>94</v>
      </c>
      <c r="L44">
        <v>300.14642000000026</v>
      </c>
      <c r="M44">
        <v>137.02800000000019</v>
      </c>
      <c r="N44" s="8">
        <f>+L44/M44-1</f>
        <v>1.1904021075984459</v>
      </c>
      <c r="O44">
        <v>134.94899999999984</v>
      </c>
      <c r="P44" s="8">
        <f>+L44/O44-1</f>
        <v>1.2241470481441183</v>
      </c>
    </row>
    <row r="45" spans="2:16">
      <c r="B45" s="3"/>
      <c r="C45" s="149" t="s">
        <v>95</v>
      </c>
      <c r="D45" s="151">
        <v>1169.8989999999999</v>
      </c>
      <c r="E45" s="150">
        <v>898.85799999999995</v>
      </c>
      <c r="F45" s="152">
        <f t="shared" ref="F45:F48" si="10">+D45/E45-1</f>
        <v>0.30153928651689133</v>
      </c>
      <c r="G45" s="153">
        <f>+D45/I45-1</f>
        <v>0</v>
      </c>
      <c r="I45" s="340">
        <v>1169.8989999999999</v>
      </c>
      <c r="J45" s="5"/>
      <c r="K45" t="s">
        <v>309</v>
      </c>
      <c r="L45">
        <f>+L44</f>
        <v>300.14642000000026</v>
      </c>
      <c r="M45" s="1">
        <f>+M44+K50</f>
        <v>294.02800000000019</v>
      </c>
      <c r="N45" s="8">
        <f>+L45/M45-1</f>
        <v>2.0808970574231145E-2</v>
      </c>
      <c r="P45" s="8"/>
    </row>
    <row r="46" spans="2:16">
      <c r="B46" s="3"/>
      <c r="C46" s="149" t="s">
        <v>96</v>
      </c>
      <c r="D46" s="151">
        <v>346.80500000000001</v>
      </c>
      <c r="E46" s="150">
        <v>370.58100000000002</v>
      </c>
      <c r="F46" s="152">
        <f t="shared" si="10"/>
        <v>-6.4158712939951124E-2</v>
      </c>
      <c r="G46" s="153">
        <f>+D46/I46-1</f>
        <v>0</v>
      </c>
      <c r="I46" s="340">
        <v>346.80500000000001</v>
      </c>
    </row>
    <row r="47" spans="2:16">
      <c r="B47" s="3"/>
      <c r="C47" s="149" t="s">
        <v>97</v>
      </c>
      <c r="D47" s="151">
        <v>1498.0089999999996</v>
      </c>
      <c r="E47" s="150">
        <v>1221.6120000000005</v>
      </c>
      <c r="F47" s="152">
        <f t="shared" si="10"/>
        <v>0.22625596343192345</v>
      </c>
      <c r="G47" s="153">
        <f t="shared" ref="G47:G50" si="11">+D47/I47-1</f>
        <v>0</v>
      </c>
      <c r="I47" s="340">
        <v>1498.0089999999996</v>
      </c>
    </row>
    <row r="48" spans="2:16">
      <c r="B48" s="3"/>
      <c r="C48" s="149" t="s">
        <v>98</v>
      </c>
      <c r="D48" s="151">
        <v>750.48499999999956</v>
      </c>
      <c r="E48" s="150">
        <v>507.54900000000043</v>
      </c>
      <c r="F48" s="152">
        <f t="shared" si="10"/>
        <v>0.47864541157602303</v>
      </c>
      <c r="G48" s="153">
        <f t="shared" si="11"/>
        <v>0</v>
      </c>
      <c r="I48" s="340">
        <v>750.48499999999956</v>
      </c>
    </row>
    <row r="49" spans="2:17" ht="29">
      <c r="B49" s="3"/>
      <c r="C49" s="149" t="s">
        <v>99</v>
      </c>
      <c r="D49" s="150">
        <v>-243.31299999999999</v>
      </c>
      <c r="E49" s="150">
        <v>-254.74800000000002</v>
      </c>
      <c r="F49" s="154">
        <f>+D49/E49-1</f>
        <v>-4.4887496663369442E-2</v>
      </c>
      <c r="G49" s="153">
        <f t="shared" si="11"/>
        <v>0</v>
      </c>
      <c r="I49" s="340">
        <v>-243.31299999999999</v>
      </c>
      <c r="K49" s="390" t="s">
        <v>300</v>
      </c>
      <c r="L49" s="391" t="s">
        <v>301</v>
      </c>
      <c r="M49" s="392" t="s">
        <v>310</v>
      </c>
    </row>
    <row r="50" spans="2:17" ht="15" thickBot="1">
      <c r="B50" s="3"/>
      <c r="C50" s="155" t="s">
        <v>100</v>
      </c>
      <c r="D50" s="239">
        <v>358.87299999999971</v>
      </c>
      <c r="E50" s="238">
        <v>179.20500000000047</v>
      </c>
      <c r="F50" s="158">
        <f t="shared" ref="F50" si="12">+D50/E50-1</f>
        <v>1.002583633269154</v>
      </c>
      <c r="G50" s="362">
        <f t="shared" si="11"/>
        <v>0</v>
      </c>
      <c r="I50" s="363">
        <v>358.87299999999971</v>
      </c>
      <c r="K50" s="393">
        <v>157</v>
      </c>
      <c r="L50" s="394">
        <f>+K50+I50</f>
        <v>515.87299999999971</v>
      </c>
      <c r="M50" s="96">
        <f>+D50/L50-1</f>
        <v>-0.30433847090272237</v>
      </c>
    </row>
    <row r="51" spans="2:17" ht="15" thickBot="1">
      <c r="B51" s="3"/>
      <c r="C51" s="145" t="s">
        <v>113</v>
      </c>
      <c r="D51" s="159"/>
      <c r="E51" s="160"/>
      <c r="F51" s="160" t="s">
        <v>94</v>
      </c>
      <c r="G51" s="161"/>
    </row>
    <row r="52" spans="2:17">
      <c r="B52" s="3"/>
      <c r="C52" s="149" t="s">
        <v>211</v>
      </c>
      <c r="D52" s="162" t="s">
        <v>212</v>
      </c>
      <c r="E52" s="162" t="s">
        <v>212</v>
      </c>
      <c r="F52" s="364" t="s">
        <v>23</v>
      </c>
      <c r="G52" s="365" t="s">
        <v>23</v>
      </c>
      <c r="I52" t="s">
        <v>212</v>
      </c>
      <c r="J52" s="5"/>
    </row>
    <row r="53" spans="2:17">
      <c r="B53" s="3"/>
      <c r="C53" s="149" t="s">
        <v>115</v>
      </c>
      <c r="D53" s="150">
        <v>19405</v>
      </c>
      <c r="E53" s="151">
        <v>18975</v>
      </c>
      <c r="F53" s="154">
        <f t="shared" ref="F53" si="13">+D53/E53-1</f>
        <v>2.2661396574439996E-2</v>
      </c>
      <c r="G53" s="166">
        <f>+D53/I53-1</f>
        <v>0</v>
      </c>
      <c r="I53" s="349">
        <v>19405</v>
      </c>
      <c r="J53" s="5"/>
    </row>
    <row r="54" spans="2:17">
      <c r="B54" s="3"/>
      <c r="C54" s="149" t="s">
        <v>116</v>
      </c>
      <c r="D54" s="150">
        <v>1447</v>
      </c>
      <c r="E54" s="151">
        <v>1525</v>
      </c>
      <c r="F54" s="154">
        <f t="shared" ref="F54" si="14">+D54/E54-1</f>
        <v>-5.1147540983606521E-2</v>
      </c>
      <c r="G54" s="166">
        <f>+D54/I54-1</f>
        <v>0</v>
      </c>
      <c r="I54" s="349">
        <v>1447</v>
      </c>
      <c r="J54" s="5"/>
    </row>
    <row r="55" spans="2:17" ht="15" thickBot="1">
      <c r="B55" s="3"/>
      <c r="C55" s="155" t="s">
        <v>117</v>
      </c>
      <c r="D55" s="156">
        <v>1221</v>
      </c>
      <c r="E55" s="157">
        <v>1290</v>
      </c>
      <c r="F55" s="169">
        <f t="shared" ref="F55" si="15">+D55/E55-1</f>
        <v>-5.3488372093023262E-2</v>
      </c>
      <c r="G55" s="170">
        <f>+D55/I55-1</f>
        <v>0</v>
      </c>
      <c r="I55" s="349">
        <v>1221</v>
      </c>
    </row>
    <row r="56" spans="2:17">
      <c r="B56" s="3"/>
      <c r="C56" s="9"/>
      <c r="D56" s="9"/>
      <c r="E56" s="9"/>
      <c r="F56" s="9"/>
      <c r="G56" s="9"/>
    </row>
    <row r="57" spans="2:17">
      <c r="B57" s="3"/>
    </row>
    <row r="58" spans="2:17">
      <c r="B58" s="3"/>
    </row>
    <row r="59" spans="2:17" ht="15" thickBot="1">
      <c r="B59" s="3"/>
      <c r="C59" s="171" t="s">
        <v>368</v>
      </c>
      <c r="D59" s="844" t="s">
        <v>269</v>
      </c>
      <c r="E59" s="845"/>
      <c r="F59" s="845"/>
      <c r="G59" s="845"/>
      <c r="L59" t="s">
        <v>304</v>
      </c>
    </row>
    <row r="60" spans="2:17">
      <c r="B60" s="3"/>
      <c r="C60" s="360" t="s">
        <v>205</v>
      </c>
      <c r="D60" s="141" t="s">
        <v>87</v>
      </c>
      <c r="E60" s="140" t="s">
        <v>88</v>
      </c>
      <c r="F60" s="846" t="s">
        <v>89</v>
      </c>
      <c r="G60" s="848" t="s">
        <v>90</v>
      </c>
      <c r="I60" t="s">
        <v>83</v>
      </c>
      <c r="M60" t="s">
        <v>269</v>
      </c>
      <c r="N60" t="s">
        <v>13</v>
      </c>
      <c r="P60" t="s">
        <v>71</v>
      </c>
    </row>
    <row r="61" spans="2:17" ht="15" thickBot="1">
      <c r="B61" s="3"/>
      <c r="C61" s="361"/>
      <c r="D61" s="366" t="s">
        <v>268</v>
      </c>
      <c r="E61" s="367" t="s">
        <v>270</v>
      </c>
      <c r="F61" s="879"/>
      <c r="G61" s="881"/>
      <c r="I61" s="7" t="s">
        <v>13</v>
      </c>
      <c r="L61" t="s">
        <v>305</v>
      </c>
      <c r="M61" s="349">
        <v>23216</v>
      </c>
      <c r="N61" s="349">
        <v>22984</v>
      </c>
      <c r="O61" s="8">
        <f>+M61/N61-1</f>
        <v>1.0093978419770222E-2</v>
      </c>
      <c r="P61" s="349">
        <v>22583</v>
      </c>
      <c r="Q61" s="8">
        <f>+M61/P61-1</f>
        <v>2.802993402116627E-2</v>
      </c>
    </row>
    <row r="62" spans="2:17" ht="15" thickBot="1">
      <c r="B62" s="3"/>
      <c r="C62" s="175" t="s">
        <v>101</v>
      </c>
      <c r="D62" s="160"/>
      <c r="E62" s="160"/>
      <c r="F62" s="160"/>
      <c r="G62" s="160"/>
      <c r="L62" t="s">
        <v>306</v>
      </c>
      <c r="M62" s="349">
        <v>16504</v>
      </c>
      <c r="N62" s="349">
        <v>16529</v>
      </c>
      <c r="O62" s="2">
        <f>+M62/N62-1</f>
        <v>-1.5124931937806618E-3</v>
      </c>
      <c r="P62" s="349">
        <v>16293</v>
      </c>
      <c r="Q62" s="2">
        <f>+M62/P62-1</f>
        <v>1.2950346774688537E-2</v>
      </c>
    </row>
    <row r="63" spans="2:17">
      <c r="B63" s="3"/>
      <c r="C63" s="176" t="s">
        <v>102</v>
      </c>
      <c r="D63" s="178">
        <v>4.8999999999999998E-3</v>
      </c>
      <c r="E63" s="177">
        <v>3.0999999999999999E-3</v>
      </c>
      <c r="F63" s="395" t="s">
        <v>292</v>
      </c>
      <c r="G63" s="396" t="s">
        <v>251</v>
      </c>
      <c r="H63" s="5">
        <f>+D63-E63</f>
        <v>1.8E-3</v>
      </c>
      <c r="I63" s="5">
        <v>4.4999999999999997E-3</v>
      </c>
      <c r="J63" s="5">
        <f>+D63-I63</f>
        <v>4.0000000000000018E-4</v>
      </c>
      <c r="L63" t="s">
        <v>307</v>
      </c>
      <c r="M63" s="349">
        <f>+M62+M61</f>
        <v>39720</v>
      </c>
      <c r="N63" s="349">
        <f>+N62+N61</f>
        <v>39513</v>
      </c>
      <c r="O63" s="8">
        <f>+M63/N63-1</f>
        <v>5.2387821729558137E-3</v>
      </c>
      <c r="P63" s="349">
        <f>+P62+P61</f>
        <v>38876</v>
      </c>
      <c r="Q63" s="8">
        <f>+M63/P63-1</f>
        <v>2.1710052474534391E-2</v>
      </c>
    </row>
    <row r="64" spans="2:17">
      <c r="B64" s="3"/>
      <c r="C64" s="149" t="s">
        <v>105</v>
      </c>
      <c r="D64" s="205">
        <v>8.8629128144810707E-2</v>
      </c>
      <c r="E64" s="381">
        <v>5.7000000000000002E-2</v>
      </c>
      <c r="F64" s="207" t="s">
        <v>291</v>
      </c>
      <c r="G64" s="208" t="s">
        <v>293</v>
      </c>
      <c r="H64" s="5">
        <f>+D64-E64</f>
        <v>3.1629128144810705E-2</v>
      </c>
      <c r="I64" s="5">
        <v>8.1199999999999994E-2</v>
      </c>
      <c r="J64" s="5">
        <f>+D64-I64</f>
        <v>7.4291281448107122E-3</v>
      </c>
      <c r="N64" s="349"/>
      <c r="O64" s="349"/>
      <c r="P64" s="8"/>
      <c r="Q64" s="349"/>
    </row>
    <row r="65" spans="2:19" ht="15" thickBot="1">
      <c r="B65" s="3"/>
      <c r="C65" s="179" t="s">
        <v>109</v>
      </c>
      <c r="D65" s="180">
        <v>0.423874023731445</v>
      </c>
      <c r="E65" s="181">
        <v>0.46910000000000002</v>
      </c>
      <c r="F65" s="182" t="s">
        <v>209</v>
      </c>
      <c r="G65" s="183" t="s">
        <v>162</v>
      </c>
      <c r="H65" s="5">
        <f>+D65-E65</f>
        <v>-4.5225976268555013E-2</v>
      </c>
      <c r="I65" s="5">
        <v>0.435</v>
      </c>
      <c r="J65" s="5">
        <f>+D65-I65</f>
        <v>-1.1125976268554993E-2</v>
      </c>
      <c r="Q65" s="349"/>
      <c r="R65" s="349"/>
      <c r="S65" s="8"/>
    </row>
    <row r="66" spans="2:19" ht="15" thickBot="1">
      <c r="B66" s="3"/>
      <c r="C66" s="198" t="s">
        <v>152</v>
      </c>
      <c r="D66" s="372" t="s">
        <v>94</v>
      </c>
      <c r="E66" s="372" t="s">
        <v>94</v>
      </c>
      <c r="F66" s="372"/>
      <c r="G66" s="372"/>
      <c r="M66" s="2"/>
      <c r="N66" s="2"/>
    </row>
    <row r="67" spans="2:19">
      <c r="B67" s="3"/>
      <c r="C67" s="188" t="s">
        <v>119</v>
      </c>
      <c r="D67" s="189">
        <v>161626.49</v>
      </c>
      <c r="E67" s="374">
        <v>164619.06</v>
      </c>
      <c r="F67" s="356">
        <f t="shared" ref="F67:F68" si="16">+D67/E67-1</f>
        <v>-1.8178757672410506E-2</v>
      </c>
      <c r="G67" s="192">
        <f>+D67/I67-1</f>
        <v>3.7059017421392504E-4</v>
      </c>
      <c r="I67" s="340">
        <v>161566.61499999999</v>
      </c>
      <c r="J67" s="5"/>
    </row>
    <row r="68" spans="2:19" ht="15" thickBot="1">
      <c r="B68" s="3"/>
      <c r="C68" s="193" t="s">
        <v>120</v>
      </c>
      <c r="D68" s="194">
        <v>153833.641</v>
      </c>
      <c r="E68" s="195">
        <v>158144.03</v>
      </c>
      <c r="F68" s="196">
        <f t="shared" si="16"/>
        <v>-2.7256096863093715E-2</v>
      </c>
      <c r="G68" s="197">
        <f>+D68/I68-1</f>
        <v>7.8430781114409154E-3</v>
      </c>
      <c r="I68" s="340">
        <v>152636.50099999999</v>
      </c>
    </row>
    <row r="69" spans="2:19" ht="15" thickBot="1">
      <c r="B69" s="3"/>
      <c r="C69" s="198" t="s">
        <v>121</v>
      </c>
      <c r="D69" s="199"/>
      <c r="E69" s="199"/>
      <c r="F69" s="199"/>
      <c r="G69" s="199"/>
    </row>
    <row r="70" spans="2:19">
      <c r="B70" s="3"/>
      <c r="C70" s="200" t="s">
        <v>122</v>
      </c>
      <c r="D70" s="177">
        <v>3.5000000000000003E-2</v>
      </c>
      <c r="E70" s="177">
        <v>3.3099999999999997E-2</v>
      </c>
      <c r="F70" s="201" t="s">
        <v>294</v>
      </c>
      <c r="G70" s="202" t="s">
        <v>235</v>
      </c>
      <c r="H70" s="5">
        <f>+D70-E70</f>
        <v>1.9000000000000059E-3</v>
      </c>
      <c r="I70" s="203">
        <v>3.5200000000000002E-2</v>
      </c>
      <c r="J70" s="5">
        <f>+D70-I70</f>
        <v>-1.9999999999999879E-4</v>
      </c>
    </row>
    <row r="71" spans="2:19">
      <c r="B71" s="3"/>
      <c r="C71" s="149" t="s">
        <v>125</v>
      </c>
      <c r="D71" s="205">
        <v>4.4999999999999997E-3</v>
      </c>
      <c r="E71" s="381">
        <v>5.4999999999999997E-3</v>
      </c>
      <c r="F71" s="207" t="s">
        <v>154</v>
      </c>
      <c r="G71" s="208" t="s">
        <v>312</v>
      </c>
      <c r="H71" s="5">
        <f>+D71-E71</f>
        <v>-1E-3</v>
      </c>
      <c r="I71" s="203">
        <v>5.7000000000000002E-3</v>
      </c>
      <c r="J71" s="5">
        <f t="shared" ref="J71:J72" si="17">+D71-I71</f>
        <v>-1.2000000000000005E-3</v>
      </c>
    </row>
    <row r="72" spans="2:19" ht="15" thickBot="1">
      <c r="B72" s="3"/>
      <c r="C72" s="209" t="s">
        <v>128</v>
      </c>
      <c r="D72" s="210">
        <v>0.55700000000000005</v>
      </c>
      <c r="E72" s="211">
        <v>0.55300000000000005</v>
      </c>
      <c r="F72" s="212" t="s">
        <v>295</v>
      </c>
      <c r="G72" s="213" t="s">
        <v>147</v>
      </c>
      <c r="H72" s="5">
        <f>+D72-E72</f>
        <v>4.0000000000000036E-3</v>
      </c>
      <c r="I72" s="203">
        <v>0.54600000000000004</v>
      </c>
      <c r="J72" s="5">
        <f t="shared" si="17"/>
        <v>1.100000000000001E-2</v>
      </c>
    </row>
    <row r="73" spans="2:19" ht="15" thickBot="1">
      <c r="B73" s="3"/>
      <c r="C73" s="184" t="s">
        <v>130</v>
      </c>
      <c r="D73" s="214"/>
      <c r="E73" s="215"/>
      <c r="F73" s="214"/>
      <c r="G73" s="214"/>
    </row>
    <row r="74" spans="2:19" ht="15" thickBot="1">
      <c r="B74" s="3"/>
      <c r="C74" s="344" t="s">
        <v>131</v>
      </c>
      <c r="D74" s="387">
        <v>0.151130689023981</v>
      </c>
      <c r="E74" s="388">
        <v>0.146548946646676</v>
      </c>
      <c r="F74" s="397" t="s">
        <v>298</v>
      </c>
      <c r="G74" s="397" t="s">
        <v>299</v>
      </c>
      <c r="H74" s="5">
        <f>+D74-E74</f>
        <v>4.5817423773049926E-3</v>
      </c>
      <c r="I74" s="203">
        <v>0.1278</v>
      </c>
      <c r="J74" s="5">
        <f t="shared" ref="J74" si="18">+D74-I74</f>
        <v>2.3330689023980999E-2</v>
      </c>
      <c r="L74" t="s">
        <v>191</v>
      </c>
    </row>
    <row r="75" spans="2:19" ht="15" thickBot="1">
      <c r="B75" s="3"/>
      <c r="C75" s="198" t="s">
        <v>134</v>
      </c>
      <c r="D75" s="199"/>
      <c r="E75" s="199"/>
      <c r="F75" s="199"/>
      <c r="G75" s="199"/>
      <c r="L75" t="s">
        <v>269</v>
      </c>
      <c r="M75" t="s">
        <v>13</v>
      </c>
      <c r="N75" t="s">
        <v>302</v>
      </c>
      <c r="O75" t="s">
        <v>71</v>
      </c>
      <c r="P75" t="s">
        <v>303</v>
      </c>
    </row>
    <row r="76" spans="2:19">
      <c r="B76" s="3"/>
      <c r="C76" s="200" t="s">
        <v>16</v>
      </c>
      <c r="D76" s="220">
        <v>2.0013000000000001</v>
      </c>
      <c r="E76" s="220">
        <v>2.2480000000000002</v>
      </c>
      <c r="F76" s="398" t="s">
        <v>296</v>
      </c>
      <c r="G76" s="202" t="s">
        <v>297</v>
      </c>
      <c r="H76" s="5">
        <f>+D76-E76</f>
        <v>-0.24670000000000014</v>
      </c>
      <c r="I76" s="12">
        <v>2.2000000000000002</v>
      </c>
      <c r="J76" s="6">
        <f t="shared" ref="J76:J77" si="19">+D76-I76</f>
        <v>-0.1987000000000001</v>
      </c>
      <c r="L76">
        <v>47</v>
      </c>
      <c r="M76">
        <v>52</v>
      </c>
      <c r="N76" s="2">
        <f>+L76/M76-1</f>
        <v>-9.6153846153846145E-2</v>
      </c>
      <c r="O76">
        <v>54</v>
      </c>
      <c r="P76" s="2">
        <f>+L76/O76-1</f>
        <v>-0.12962962962962965</v>
      </c>
    </row>
    <row r="77" spans="2:19" ht="15" thickBot="1">
      <c r="B77" s="3"/>
      <c r="C77" s="223" t="s">
        <v>136</v>
      </c>
      <c r="D77" s="180">
        <v>0.95388020214309899</v>
      </c>
      <c r="E77" s="224">
        <v>0.97399375261829801</v>
      </c>
      <c r="F77" s="212" t="s">
        <v>197</v>
      </c>
      <c r="G77" s="225" t="s">
        <v>216</v>
      </c>
      <c r="H77" s="5">
        <f>+D77-E77</f>
        <v>-2.0113550475199027E-2</v>
      </c>
      <c r="I77" s="12">
        <v>0.95</v>
      </c>
      <c r="J77" s="6">
        <f t="shared" si="19"/>
        <v>3.8802021430990319E-3</v>
      </c>
    </row>
    <row r="78" spans="2:19" ht="15" thickBot="1">
      <c r="B78" s="3"/>
      <c r="C78" s="226" t="s">
        <v>139</v>
      </c>
      <c r="D78" s="227"/>
      <c r="E78" s="228"/>
      <c r="F78" s="229"/>
      <c r="G78" s="399">
        <f ca="1">+TODAY()</f>
        <v>45547</v>
      </c>
    </row>
    <row r="79" spans="2:19">
      <c r="B79" s="3"/>
      <c r="C79" s="231" t="s">
        <v>140</v>
      </c>
      <c r="D79" s="231"/>
      <c r="E79" s="231"/>
      <c r="F79" s="400"/>
      <c r="G79" s="401">
        <v>1.143</v>
      </c>
    </row>
    <row r="80" spans="2:19" ht="15" thickBot="1">
      <c r="B80" s="3"/>
      <c r="C80" s="234" t="s">
        <v>367</v>
      </c>
      <c r="D80" s="402"/>
      <c r="E80" s="403"/>
      <c r="F80" s="404"/>
      <c r="G80" s="405" t="s">
        <v>311</v>
      </c>
    </row>
    <row r="81" spans="2:13">
      <c r="B81" s="3"/>
      <c r="C81" s="882" t="s">
        <v>375</v>
      </c>
      <c r="D81" s="882"/>
      <c r="E81" s="882"/>
      <c r="F81" s="882"/>
    </row>
    <row r="82" spans="2:13">
      <c r="B82" s="3"/>
    </row>
    <row r="83" spans="2:13">
      <c r="B83" s="3"/>
    </row>
    <row r="84" spans="2:13">
      <c r="I84" t="s">
        <v>83</v>
      </c>
    </row>
    <row r="85" spans="2:13" ht="15.75" customHeight="1" thickBot="1">
      <c r="C85" s="138" t="s">
        <v>84</v>
      </c>
      <c r="D85" s="844" t="s">
        <v>13</v>
      </c>
      <c r="E85" s="845"/>
      <c r="F85" s="845"/>
      <c r="G85" s="845"/>
      <c r="I85" s="7" t="s">
        <v>85</v>
      </c>
      <c r="K85" s="407" t="s">
        <v>72</v>
      </c>
      <c r="L85" s="407" t="s">
        <v>86</v>
      </c>
    </row>
    <row r="86" spans="2:13">
      <c r="C86" s="360" t="s">
        <v>205</v>
      </c>
      <c r="D86" s="140" t="s">
        <v>87</v>
      </c>
      <c r="E86" s="141" t="s">
        <v>88</v>
      </c>
      <c r="F86" s="846" t="s">
        <v>89</v>
      </c>
      <c r="G86" s="848" t="s">
        <v>90</v>
      </c>
      <c r="L86" s="2"/>
      <c r="M86" s="8"/>
    </row>
    <row r="87" spans="2:13" ht="15" thickBot="1">
      <c r="C87" s="361"/>
      <c r="D87" s="143" t="s">
        <v>91</v>
      </c>
      <c r="E87" s="144" t="s">
        <v>92</v>
      </c>
      <c r="F87" s="847"/>
      <c r="G87" s="849"/>
    </row>
    <row r="88" spans="2:13" ht="15" thickBot="1">
      <c r="C88" s="842" t="s">
        <v>93</v>
      </c>
      <c r="D88" s="843"/>
      <c r="E88" s="146" t="s">
        <v>94</v>
      </c>
      <c r="F88" s="147" t="s">
        <v>94</v>
      </c>
      <c r="G88" s="148" t="s">
        <v>94</v>
      </c>
      <c r="L88" s="2"/>
      <c r="M88" s="8"/>
    </row>
    <row r="89" spans="2:13">
      <c r="C89" s="149" t="s">
        <v>95</v>
      </c>
      <c r="D89" s="151">
        <v>1100.096</v>
      </c>
      <c r="E89" s="150">
        <v>857.774</v>
      </c>
      <c r="F89" s="152">
        <f t="shared" ref="F89:F94" si="20">+D89/E89-1</f>
        <v>0.2825009851079654</v>
      </c>
      <c r="G89" s="153">
        <f>+D89/I89-1</f>
        <v>2.1623087409872843E-2</v>
      </c>
      <c r="I89" s="340">
        <v>1076.8119999999999</v>
      </c>
      <c r="J89" s="5"/>
      <c r="K89">
        <v>965</v>
      </c>
      <c r="L89" s="2">
        <f>+I89/K89-1</f>
        <v>0.11586735751295318</v>
      </c>
    </row>
    <row r="90" spans="2:13">
      <c r="C90" s="149" t="s">
        <v>96</v>
      </c>
      <c r="D90" s="151">
        <v>350.30900000000003</v>
      </c>
      <c r="E90" s="150">
        <v>358.77300000000002</v>
      </c>
      <c r="F90" s="152">
        <f t="shared" si="20"/>
        <v>-2.3591518871263983E-2</v>
      </c>
      <c r="G90" s="153">
        <f>+D90/I90-1</f>
        <v>-5.9290310106663191E-2</v>
      </c>
      <c r="I90" s="340">
        <v>372.38800000000015</v>
      </c>
    </row>
    <row r="91" spans="2:13">
      <c r="C91" s="149" t="s">
        <v>97</v>
      </c>
      <c r="D91" s="151">
        <v>1311.1320000000001</v>
      </c>
      <c r="E91" s="150">
        <v>1285.1579999999999</v>
      </c>
      <c r="F91" s="152">
        <f t="shared" si="20"/>
        <v>2.0210744515460455E-2</v>
      </c>
      <c r="G91" s="153">
        <f t="shared" ref="G91:G94" si="21">+D91/I91-1</f>
        <v>2.974816513581402E-2</v>
      </c>
      <c r="I91" s="340">
        <v>1273.2549999999992</v>
      </c>
    </row>
    <row r="92" spans="2:13">
      <c r="C92" s="149" t="s">
        <v>98</v>
      </c>
      <c r="D92" s="151">
        <v>580.77200000000005</v>
      </c>
      <c r="E92" s="150">
        <v>558.54100000000005</v>
      </c>
      <c r="F92" s="152">
        <f t="shared" si="20"/>
        <v>3.9801912482700486E-2</v>
      </c>
      <c r="G92" s="153">
        <f t="shared" si="21"/>
        <v>4.9956701660885727E-2</v>
      </c>
      <c r="I92" s="340">
        <v>553.13899999999944</v>
      </c>
    </row>
    <row r="93" spans="2:13" ht="16.5" customHeight="1">
      <c r="C93" s="149" t="s">
        <v>99</v>
      </c>
      <c r="D93" s="150">
        <v>-238.63400000000001</v>
      </c>
      <c r="E93" s="150">
        <v>-239.96799999999999</v>
      </c>
      <c r="F93" s="154">
        <f>+D93/E93-1</f>
        <v>-5.5590745432723132E-3</v>
      </c>
      <c r="G93" s="153">
        <f t="shared" si="21"/>
        <v>-0.27641497419601324</v>
      </c>
      <c r="I93" s="340">
        <v>-329.79399999999998</v>
      </c>
    </row>
    <row r="94" spans="2:13" ht="15" thickBot="1">
      <c r="C94" s="155" t="s">
        <v>100</v>
      </c>
      <c r="D94" s="239">
        <v>204.84600000000003</v>
      </c>
      <c r="E94" s="238">
        <v>213.33399999999992</v>
      </c>
      <c r="F94" s="158">
        <f t="shared" si="20"/>
        <v>-3.9787375664450564E-2</v>
      </c>
      <c r="G94" s="362">
        <f t="shared" si="21"/>
        <v>0.37237378068389426</v>
      </c>
      <c r="I94" s="363">
        <v>149.26399999999944</v>
      </c>
      <c r="K94">
        <v>76.900000000000006</v>
      </c>
      <c r="L94" s="2">
        <f>+I94/K94-1</f>
        <v>0.94101430429127997</v>
      </c>
    </row>
    <row r="95" spans="2:13" ht="15" thickBot="1">
      <c r="C95" s="175" t="s">
        <v>101</v>
      </c>
      <c r="D95" s="160"/>
      <c r="E95" s="160"/>
      <c r="F95" s="160"/>
      <c r="G95" s="160"/>
    </row>
    <row r="96" spans="2:13">
      <c r="C96" s="176" t="s">
        <v>102</v>
      </c>
      <c r="D96" s="178">
        <v>4.4999999999999997E-3</v>
      </c>
      <c r="E96" s="177">
        <v>3.0000000000000001E-3</v>
      </c>
      <c r="F96" s="240" t="s">
        <v>206</v>
      </c>
      <c r="G96" s="241" t="s">
        <v>181</v>
      </c>
      <c r="H96" s="5">
        <f>+D96-E96</f>
        <v>1.4999999999999996E-3</v>
      </c>
      <c r="I96" s="5">
        <v>3.3999999999999998E-3</v>
      </c>
      <c r="J96" s="5">
        <f>+D96-I96</f>
        <v>1.0999999999999998E-3</v>
      </c>
    </row>
    <row r="97" spans="3:12" ht="15" thickBot="1">
      <c r="C97" s="179" t="s">
        <v>105</v>
      </c>
      <c r="D97" s="181">
        <v>8.1199999999999994E-2</v>
      </c>
      <c r="E97" s="180">
        <v>5.2699999999999997E-2</v>
      </c>
      <c r="F97" s="242" t="s">
        <v>207</v>
      </c>
      <c r="G97" s="243" t="s">
        <v>208</v>
      </c>
      <c r="H97" s="5">
        <f>+D97-E97</f>
        <v>2.8499999999999998E-2</v>
      </c>
      <c r="I97" s="5">
        <v>6.3100000000000003E-2</v>
      </c>
      <c r="J97" s="5">
        <f>+D97-I97</f>
        <v>1.8099999999999991E-2</v>
      </c>
    </row>
    <row r="98" spans="3:12" ht="15" thickBot="1">
      <c r="C98" s="179" t="s">
        <v>109</v>
      </c>
      <c r="D98" s="180">
        <v>0.435</v>
      </c>
      <c r="E98" s="181">
        <v>0.48</v>
      </c>
      <c r="F98" s="242" t="s">
        <v>209</v>
      </c>
      <c r="G98" s="243" t="s">
        <v>210</v>
      </c>
      <c r="H98" s="5">
        <f>+D98-E98</f>
        <v>-4.4999999999999984E-2</v>
      </c>
      <c r="I98" s="5">
        <v>0.45119999999999999</v>
      </c>
      <c r="J98" s="5">
        <f>+D98-I98</f>
        <v>-1.6199999999999992E-2</v>
      </c>
    </row>
    <row r="99" spans="3:12" ht="15" thickBot="1">
      <c r="C99" s="145" t="s">
        <v>113</v>
      </c>
      <c r="D99" s="159"/>
      <c r="E99" s="160" t="s">
        <v>94</v>
      </c>
      <c r="F99" s="160" t="s">
        <v>94</v>
      </c>
      <c r="G99" s="161"/>
    </row>
    <row r="100" spans="3:12">
      <c r="C100" s="149" t="s">
        <v>211</v>
      </c>
      <c r="D100" s="162" t="s">
        <v>212</v>
      </c>
      <c r="E100" s="162" t="s">
        <v>212</v>
      </c>
      <c r="F100" s="364" t="s">
        <v>23</v>
      </c>
      <c r="G100" s="365" t="s">
        <v>23</v>
      </c>
      <c r="J100" s="5"/>
    </row>
    <row r="101" spans="3:12">
      <c r="C101" s="149" t="s">
        <v>115</v>
      </c>
      <c r="D101" s="150">
        <v>18985</v>
      </c>
      <c r="E101" s="151">
        <v>19151</v>
      </c>
      <c r="F101" s="154">
        <f t="shared" ref="F101:F103" si="22">+D101/E101-1</f>
        <v>-8.6679546759960147E-3</v>
      </c>
      <c r="G101" s="166">
        <f>+D101/I101-1</f>
        <v>4.7631648584280928E-3</v>
      </c>
      <c r="I101" s="349">
        <v>18895</v>
      </c>
      <c r="J101" s="5"/>
    </row>
    <row r="102" spans="3:12">
      <c r="C102" s="149" t="s">
        <v>116</v>
      </c>
      <c r="D102" s="150">
        <v>1584</v>
      </c>
      <c r="E102" s="151">
        <v>1457</v>
      </c>
      <c r="F102" s="154">
        <v>9.4028826355525119E-2</v>
      </c>
      <c r="G102" s="166">
        <v>8.9542036910458034E-2</v>
      </c>
      <c r="I102" s="408">
        <v>1463</v>
      </c>
      <c r="J102" s="5"/>
    </row>
    <row r="103" spans="3:12" ht="15" customHeight="1" thickBot="1">
      <c r="C103" s="155" t="s">
        <v>117</v>
      </c>
      <c r="D103" s="156">
        <v>1222</v>
      </c>
      <c r="E103" s="157">
        <v>1289</v>
      </c>
      <c r="F103" s="169">
        <f t="shared" si="22"/>
        <v>-5.1978277734678002E-2</v>
      </c>
      <c r="G103" s="170">
        <f>+D103/I103-1</f>
        <v>-3.2626427406199365E-3</v>
      </c>
      <c r="I103" s="349">
        <v>1226</v>
      </c>
    </row>
    <row r="104" spans="3:12" ht="15" customHeight="1">
      <c r="C104" s="9"/>
      <c r="D104" s="9"/>
      <c r="E104" s="9"/>
      <c r="F104" s="9"/>
      <c r="G104" s="9"/>
    </row>
    <row r="106" spans="3:12" ht="15.75" customHeight="1"/>
    <row r="107" spans="3:12" ht="15.75" customHeight="1" thickBot="1">
      <c r="C107" s="171" t="s">
        <v>368</v>
      </c>
      <c r="D107" s="844" t="s">
        <v>13</v>
      </c>
      <c r="E107" s="845"/>
      <c r="F107" s="845"/>
      <c r="G107" s="845"/>
    </row>
    <row r="108" spans="3:12">
      <c r="C108" s="360" t="s">
        <v>205</v>
      </c>
      <c r="D108" s="141" t="s">
        <v>87</v>
      </c>
      <c r="E108" s="140" t="s">
        <v>88</v>
      </c>
      <c r="F108" s="846" t="s">
        <v>89</v>
      </c>
      <c r="G108" s="848" t="s">
        <v>90</v>
      </c>
    </row>
    <row r="109" spans="3:12" ht="15" thickBot="1">
      <c r="C109" s="361"/>
      <c r="D109" s="366" t="s">
        <v>91</v>
      </c>
      <c r="E109" s="367" t="s">
        <v>92</v>
      </c>
      <c r="F109" s="879"/>
      <c r="G109" s="881"/>
      <c r="I109" s="7" t="s">
        <v>85</v>
      </c>
    </row>
    <row r="110" spans="3:12" ht="15" thickBot="1">
      <c r="C110" s="198" t="s">
        <v>152</v>
      </c>
      <c r="D110" s="372" t="s">
        <v>94</v>
      </c>
      <c r="E110" s="372" t="s">
        <v>94</v>
      </c>
      <c r="F110" s="372"/>
      <c r="G110" s="372"/>
    </row>
    <row r="111" spans="3:12">
      <c r="C111" s="188" t="s">
        <v>119</v>
      </c>
      <c r="D111" s="189">
        <v>162307.07</v>
      </c>
      <c r="E111" s="374">
        <v>161316.478</v>
      </c>
      <c r="F111" s="356">
        <f t="shared" ref="F111:F112" si="23">+D111/E111-1</f>
        <v>6.140674606099461E-3</v>
      </c>
      <c r="G111" s="192">
        <f>+D111/I111-1</f>
        <v>-1.0783845298452222E-2</v>
      </c>
      <c r="I111" s="409">
        <v>164076.44500000001</v>
      </c>
      <c r="J111" s="5"/>
      <c r="K111" s="410">
        <v>163551</v>
      </c>
      <c r="L111" s="2">
        <f>+I111/K111-1</f>
        <v>3.212728751276428E-3</v>
      </c>
    </row>
    <row r="112" spans="3:12" ht="15" thickBot="1">
      <c r="C112" s="193" t="s">
        <v>120</v>
      </c>
      <c r="D112" s="194">
        <v>152637</v>
      </c>
      <c r="E112" s="195">
        <v>154742</v>
      </c>
      <c r="F112" s="196">
        <f t="shared" si="23"/>
        <v>-1.3603288053663509E-2</v>
      </c>
      <c r="G112" s="197">
        <f>+D112/I112-1</f>
        <v>-2.2372381989367862E-2</v>
      </c>
      <c r="I112" s="340">
        <v>156130</v>
      </c>
      <c r="K112" s="410">
        <v>158365</v>
      </c>
      <c r="L112" s="2">
        <f>+I112/K112-1</f>
        <v>-1.4112966880308164E-2</v>
      </c>
    </row>
    <row r="113" spans="3:17" ht="15" thickBot="1">
      <c r="C113" s="198" t="s">
        <v>121</v>
      </c>
      <c r="D113" s="199"/>
      <c r="E113" s="199"/>
      <c r="F113" s="199"/>
      <c r="G113" s="199"/>
    </row>
    <row r="114" spans="3:17">
      <c r="C114" s="200" t="s">
        <v>122</v>
      </c>
      <c r="D114" s="177">
        <v>3.5200000000000002E-2</v>
      </c>
      <c r="E114" s="177">
        <v>3.6600000000000001E-2</v>
      </c>
      <c r="F114" s="247" t="s">
        <v>213</v>
      </c>
      <c r="G114" s="248" t="s">
        <v>181</v>
      </c>
      <c r="H114" s="5">
        <f>+D114-E114</f>
        <v>-1.3999999999999985E-3</v>
      </c>
      <c r="I114" s="203">
        <v>3.4099999999999998E-2</v>
      </c>
      <c r="J114" s="5">
        <f>+D114-I114</f>
        <v>1.1000000000000038E-3</v>
      </c>
    </row>
    <row r="115" spans="3:17">
      <c r="C115" s="149" t="s">
        <v>125</v>
      </c>
      <c r="D115" s="411">
        <v>0.56999999999999995</v>
      </c>
      <c r="E115" s="412">
        <v>0.54</v>
      </c>
      <c r="F115" s="250" t="s">
        <v>214</v>
      </c>
      <c r="G115" s="251" t="s">
        <v>215</v>
      </c>
      <c r="H115" s="5">
        <f>+D115-E115</f>
        <v>2.9999999999999916E-2</v>
      </c>
      <c r="I115" s="203">
        <v>0.44</v>
      </c>
      <c r="J115" s="5">
        <f t="shared" ref="J115:J118" si="24">+D115-I115</f>
        <v>0.12999999999999995</v>
      </c>
    </row>
    <row r="116" spans="3:17" ht="15" thickBot="1">
      <c r="C116" s="209" t="s">
        <v>128</v>
      </c>
      <c r="D116" s="210">
        <v>0.54600000000000004</v>
      </c>
      <c r="E116" s="211">
        <v>0.55700000000000005</v>
      </c>
      <c r="F116" s="253" t="s">
        <v>162</v>
      </c>
      <c r="G116" s="254" t="s">
        <v>216</v>
      </c>
      <c r="H116" s="5">
        <f>+D116-E116</f>
        <v>-1.100000000000001E-2</v>
      </c>
      <c r="I116" s="203">
        <v>0.55000000000000004</v>
      </c>
      <c r="J116" s="5">
        <f t="shared" si="24"/>
        <v>-4.0000000000000036E-3</v>
      </c>
      <c r="M116" t="s">
        <v>217</v>
      </c>
    </row>
    <row r="117" spans="3:17" ht="15" thickBot="1">
      <c r="C117" s="184" t="s">
        <v>130</v>
      </c>
      <c r="D117" s="214"/>
      <c r="E117" s="215"/>
      <c r="F117" s="214"/>
      <c r="G117" s="214"/>
    </row>
    <row r="118" spans="3:17" ht="15" thickBot="1">
      <c r="C118" s="344" t="s">
        <v>131</v>
      </c>
      <c r="D118" s="413">
        <v>0.1278</v>
      </c>
      <c r="E118" s="414">
        <v>0.1245</v>
      </c>
      <c r="F118" s="415" t="s">
        <v>218</v>
      </c>
      <c r="G118" s="415" t="s">
        <v>219</v>
      </c>
      <c r="H118" s="5">
        <f>+D118-E118</f>
        <v>3.2999999999999974E-3</v>
      </c>
      <c r="I118" s="203">
        <v>0.12539932522505526</v>
      </c>
      <c r="J118" s="5">
        <f t="shared" si="24"/>
        <v>2.4006747749447388E-3</v>
      </c>
      <c r="L118" s="413">
        <v>0.1278</v>
      </c>
    </row>
    <row r="119" spans="3:17" ht="15" thickBot="1">
      <c r="C119" s="198" t="s">
        <v>134</v>
      </c>
      <c r="D119" s="199"/>
      <c r="E119" s="199"/>
      <c r="F119" s="199"/>
      <c r="G119" s="199"/>
    </row>
    <row r="120" spans="3:17">
      <c r="C120" s="200" t="s">
        <v>16</v>
      </c>
      <c r="D120" s="220">
        <v>2.2000000000000002</v>
      </c>
      <c r="E120" s="220">
        <v>2.35</v>
      </c>
      <c r="F120" s="416" t="s">
        <v>220</v>
      </c>
      <c r="G120" s="248" t="s">
        <v>221</v>
      </c>
      <c r="H120" s="5">
        <f>+D120-E120</f>
        <v>-0.14999999999999991</v>
      </c>
      <c r="I120" s="12">
        <v>2.34</v>
      </c>
      <c r="J120" s="6">
        <f t="shared" ref="J120:J121" si="25">+D120-I120</f>
        <v>-0.13999999999999968</v>
      </c>
      <c r="L120" s="220">
        <v>2.35</v>
      </c>
    </row>
    <row r="121" spans="3:17" ht="15" thickBot="1">
      <c r="C121" s="223" t="s">
        <v>136</v>
      </c>
      <c r="D121" s="180">
        <v>0.95</v>
      </c>
      <c r="E121" s="224">
        <v>0.96599999999999997</v>
      </c>
      <c r="F121" s="253" t="s">
        <v>210</v>
      </c>
      <c r="G121" s="259" t="s">
        <v>222</v>
      </c>
      <c r="H121" s="5">
        <f>+D121-E121</f>
        <v>-1.6000000000000014E-2</v>
      </c>
      <c r="I121" s="12">
        <v>0.95299999999999996</v>
      </c>
      <c r="J121" s="6">
        <f t="shared" si="25"/>
        <v>-3.0000000000000027E-3</v>
      </c>
      <c r="L121" s="180">
        <v>0.96599999999999997</v>
      </c>
    </row>
    <row r="122" spans="3:17" ht="15" thickBot="1">
      <c r="C122" s="226" t="s">
        <v>139</v>
      </c>
      <c r="D122" s="227"/>
      <c r="E122" s="228"/>
      <c r="F122" s="229"/>
      <c r="G122" s="417">
        <f ca="1">+TODAY()</f>
        <v>45547</v>
      </c>
    </row>
    <row r="123" spans="3:17" ht="15" customHeight="1">
      <c r="C123" s="231" t="s">
        <v>140</v>
      </c>
      <c r="D123" s="231"/>
      <c r="E123" s="232"/>
      <c r="F123" s="204"/>
      <c r="G123" s="233"/>
    </row>
    <row r="124" spans="3:17">
      <c r="C124" s="261" t="s">
        <v>141</v>
      </c>
      <c r="D124" s="261"/>
      <c r="E124" s="262"/>
      <c r="F124" s="263"/>
      <c r="G124" s="264"/>
      <c r="M124" t="s">
        <v>223</v>
      </c>
    </row>
    <row r="125" spans="3:17" ht="15" thickBot="1">
      <c r="C125" s="209" t="s">
        <v>142</v>
      </c>
      <c r="D125" s="209"/>
      <c r="E125" s="265"/>
      <c r="F125" s="266"/>
      <c r="G125" s="267">
        <v>0.38681053057019182</v>
      </c>
      <c r="M125" t="s">
        <v>48</v>
      </c>
      <c r="N125" t="s">
        <v>71</v>
      </c>
      <c r="O125" t="s">
        <v>72</v>
      </c>
      <c r="P125" t="s">
        <v>14</v>
      </c>
      <c r="Q125" t="s">
        <v>13</v>
      </c>
    </row>
    <row r="126" spans="3:17" ht="15" thickBot="1">
      <c r="C126" s="865"/>
      <c r="D126" s="865"/>
      <c r="E126" s="865"/>
      <c r="F126" s="865"/>
      <c r="G126" s="266"/>
      <c r="L126" s="418" t="s">
        <v>224</v>
      </c>
      <c r="M126" s="5">
        <v>6.9999999999999999E-4</v>
      </c>
      <c r="N126" s="5">
        <v>1.1000000000000001E-3</v>
      </c>
      <c r="O126" s="5">
        <v>2.2000000000000001E-3</v>
      </c>
      <c r="P126" s="5">
        <v>3.5000000000000001E-3</v>
      </c>
      <c r="Q126" s="5">
        <v>5.5999999999999999E-3</v>
      </c>
    </row>
    <row r="127" spans="3:17">
      <c r="C127" s="866" t="s">
        <v>375</v>
      </c>
      <c r="D127" s="866"/>
      <c r="E127" s="866"/>
      <c r="F127" s="866"/>
      <c r="L127" s="418"/>
      <c r="Q127" s="2"/>
    </row>
    <row r="128" spans="3:17">
      <c r="L128" s="418" t="s">
        <v>225</v>
      </c>
      <c r="M128" s="5">
        <v>2.2200000000000001E-2</v>
      </c>
      <c r="N128" s="5">
        <v>2.23E-2</v>
      </c>
      <c r="O128" s="5">
        <v>2.3199999999999998E-2</v>
      </c>
      <c r="P128" s="5">
        <v>2.53E-2</v>
      </c>
      <c r="Q128" s="5">
        <v>2.7300000000000001E-2</v>
      </c>
    </row>
    <row r="131" spans="3:17" ht="15" thickBot="1">
      <c r="C131" s="138" t="s">
        <v>84</v>
      </c>
      <c r="D131" s="840" t="s">
        <v>226</v>
      </c>
      <c r="E131" s="841"/>
      <c r="F131" s="841"/>
      <c r="M131" t="s">
        <v>191</v>
      </c>
    </row>
    <row r="132" spans="3:17">
      <c r="C132" s="360" t="s">
        <v>205</v>
      </c>
      <c r="D132" s="269" t="s">
        <v>87</v>
      </c>
      <c r="E132" s="270" t="s">
        <v>88</v>
      </c>
      <c r="F132" s="271"/>
      <c r="M132" t="s">
        <v>48</v>
      </c>
      <c r="N132" t="s">
        <v>71</v>
      </c>
      <c r="O132" t="s">
        <v>72</v>
      </c>
      <c r="P132" t="s">
        <v>14</v>
      </c>
      <c r="Q132" t="s">
        <v>13</v>
      </c>
    </row>
    <row r="133" spans="3:17" ht="15" thickBot="1">
      <c r="C133" s="361"/>
      <c r="D133" s="269" t="s">
        <v>172</v>
      </c>
      <c r="E133" s="273" t="s">
        <v>173</v>
      </c>
      <c r="F133" s="271" t="s">
        <v>174</v>
      </c>
      <c r="M133">
        <v>56</v>
      </c>
      <c r="P133">
        <v>57</v>
      </c>
      <c r="Q133">
        <v>52</v>
      </c>
    </row>
    <row r="134" spans="3:17" ht="15" thickBot="1">
      <c r="C134" s="842" t="s">
        <v>175</v>
      </c>
      <c r="D134" s="842"/>
      <c r="E134" s="274" t="s">
        <v>94</v>
      </c>
      <c r="F134" s="275" t="s">
        <v>94</v>
      </c>
      <c r="L134" t="s">
        <v>227</v>
      </c>
      <c r="Q134" s="2">
        <f>+Q133/P133-1</f>
        <v>-8.7719298245614086E-2</v>
      </c>
    </row>
    <row r="135" spans="3:17">
      <c r="C135" s="149" t="s">
        <v>95</v>
      </c>
      <c r="D135" s="244">
        <v>3798.7249999999999</v>
      </c>
      <c r="E135" s="276">
        <v>3425.4560000000001</v>
      </c>
      <c r="F135" s="277">
        <f t="shared" ref="F135:F140" si="26">+D135/E135-1</f>
        <v>0.10896914162669136</v>
      </c>
      <c r="Q135" s="2">
        <f>+Q133/M133-1</f>
        <v>-7.1428571428571397E-2</v>
      </c>
    </row>
    <row r="136" spans="3:17">
      <c r="C136" s="149" t="s">
        <v>96</v>
      </c>
      <c r="D136" s="244">
        <v>1490.2080000000001</v>
      </c>
      <c r="E136" s="276">
        <v>1467.5419999999999</v>
      </c>
      <c r="F136" s="277">
        <f t="shared" si="26"/>
        <v>1.5444873127992365E-2</v>
      </c>
    </row>
    <row r="137" spans="3:17">
      <c r="C137" s="149" t="s">
        <v>97</v>
      </c>
      <c r="D137" s="244">
        <v>5180.0369999999994</v>
      </c>
      <c r="E137" s="276">
        <v>5026.13</v>
      </c>
      <c r="F137" s="277">
        <f t="shared" si="26"/>
        <v>3.0621372706236993E-2</v>
      </c>
    </row>
    <row r="138" spans="3:17">
      <c r="C138" s="149" t="s">
        <v>98</v>
      </c>
      <c r="D138" s="244">
        <v>2297.5319999999997</v>
      </c>
      <c r="E138" s="276">
        <v>1718.7260000000001</v>
      </c>
      <c r="F138" s="277">
        <f t="shared" si="26"/>
        <v>0.33676455700326846</v>
      </c>
    </row>
    <row r="139" spans="3:17">
      <c r="C139" s="149" t="s">
        <v>99</v>
      </c>
      <c r="D139" s="419">
        <v>-1032.338</v>
      </c>
      <c r="E139" s="420">
        <v>-1225.011</v>
      </c>
      <c r="F139" s="296">
        <f t="shared" si="26"/>
        <v>-0.15728266929847978</v>
      </c>
    </row>
    <row r="140" spans="3:17" ht="15" thickBot="1">
      <c r="C140" s="179" t="s">
        <v>100</v>
      </c>
      <c r="D140" s="421">
        <v>858.64199999999971</v>
      </c>
      <c r="E140" s="422">
        <v>530.23900000000003</v>
      </c>
      <c r="F140" s="282">
        <f t="shared" si="26"/>
        <v>0.61934901054052927</v>
      </c>
    </row>
    <row r="141" spans="3:17" ht="15" thickBot="1">
      <c r="C141" s="283" t="s">
        <v>101</v>
      </c>
      <c r="D141" s="284"/>
      <c r="E141" s="285"/>
      <c r="F141" s="284"/>
    </row>
    <row r="142" spans="3:17">
      <c r="C142" s="176" t="s">
        <v>102</v>
      </c>
      <c r="D142" s="286">
        <v>3.3737583552488201E-3</v>
      </c>
      <c r="E142" s="287">
        <v>2.1958986258319999E-3</v>
      </c>
      <c r="F142" s="423" t="str">
        <f t="shared" ref="F142:F144" si="27">_xlfn.CONCAT(FIXED((+D142-E142)*10000,0)," p.b.")</f>
        <v>12 p.b.</v>
      </c>
    </row>
    <row r="143" spans="3:17">
      <c r="C143" s="149" t="s">
        <v>105</v>
      </c>
      <c r="D143" s="424">
        <v>6.3144880407490306E-2</v>
      </c>
      <c r="E143" s="425">
        <v>4.0457534806600602E-2</v>
      </c>
      <c r="F143" s="277" t="str">
        <f t="shared" si="27"/>
        <v>227 p.b.</v>
      </c>
    </row>
    <row r="144" spans="3:17" ht="15" thickBot="1">
      <c r="C144" s="179" t="s">
        <v>109</v>
      </c>
      <c r="D144" s="426">
        <v>0.45123500083107498</v>
      </c>
      <c r="E144" s="427">
        <v>0.55328652462232397</v>
      </c>
      <c r="F144" s="282" t="str">
        <f t="shared" si="27"/>
        <v>-1.021 p.b.</v>
      </c>
    </row>
    <row r="145" spans="3:6" ht="15" thickBot="1">
      <c r="C145" s="145" t="s">
        <v>113</v>
      </c>
      <c r="D145" s="145"/>
      <c r="E145" s="292" t="s">
        <v>94</v>
      </c>
      <c r="F145" s="293" t="s">
        <v>94</v>
      </c>
    </row>
    <row r="146" spans="3:6">
      <c r="C146" s="149" t="s">
        <v>211</v>
      </c>
      <c r="D146" s="246"/>
      <c r="E146" s="294"/>
      <c r="F146" s="295"/>
    </row>
    <row r="147" spans="3:6">
      <c r="C147" s="149" t="s">
        <v>115</v>
      </c>
      <c r="D147" s="244">
        <v>18895</v>
      </c>
      <c r="E147" s="276">
        <v>20070</v>
      </c>
      <c r="F147" s="277">
        <f t="shared" ref="F147:F148" si="28">+D147/E147-1</f>
        <v>-5.8545092177379132E-2</v>
      </c>
    </row>
    <row r="148" spans="3:6" ht="15" thickBot="1">
      <c r="C148" s="155" t="s">
        <v>116</v>
      </c>
      <c r="D148" s="428">
        <v>1463</v>
      </c>
      <c r="E148" s="429">
        <v>1583</v>
      </c>
      <c r="F148" s="430">
        <f t="shared" si="28"/>
        <v>-7.5805432722678479E-2</v>
      </c>
    </row>
    <row r="149" spans="3:6">
      <c r="C149" s="9"/>
      <c r="D149" s="9"/>
      <c r="E149" s="9"/>
      <c r="F149" s="9"/>
    </row>
    <row r="152" spans="3:6" ht="15" thickBot="1">
      <c r="C152" s="171" t="s">
        <v>368</v>
      </c>
      <c r="D152" s="297" t="s">
        <v>226</v>
      </c>
      <c r="E152" s="298"/>
      <c r="F152" s="298"/>
    </row>
    <row r="153" spans="3:6">
      <c r="C153" s="360" t="s">
        <v>205</v>
      </c>
      <c r="D153" s="271" t="s">
        <v>87</v>
      </c>
      <c r="E153" s="431" t="s">
        <v>88</v>
      </c>
      <c r="F153" s="301"/>
    </row>
    <row r="154" spans="3:6" ht="15" thickBot="1">
      <c r="C154" s="361"/>
      <c r="D154" s="303" t="s">
        <v>172</v>
      </c>
      <c r="E154" s="432" t="s">
        <v>173</v>
      </c>
      <c r="F154" s="305" t="s">
        <v>174</v>
      </c>
    </row>
    <row r="155" spans="3:6" ht="15" thickBot="1">
      <c r="C155" s="184" t="s">
        <v>176</v>
      </c>
      <c r="D155" s="185" t="s">
        <v>94</v>
      </c>
      <c r="E155" s="186" t="s">
        <v>94</v>
      </c>
      <c r="F155" s="185"/>
    </row>
    <row r="156" spans="3:6">
      <c r="C156" s="188" t="s">
        <v>119</v>
      </c>
      <c r="D156" s="276">
        <v>164076.44500000001</v>
      </c>
      <c r="E156" s="276">
        <v>162239.45300000001</v>
      </c>
      <c r="F156" s="433">
        <f t="shared" ref="F156:F157" si="29">+D156/E156-1</f>
        <v>1.1322720620859039E-2</v>
      </c>
    </row>
    <row r="157" spans="3:6" ht="15" thickBot="1">
      <c r="C157" s="309" t="s">
        <v>228</v>
      </c>
      <c r="D157" s="422">
        <v>156130.255</v>
      </c>
      <c r="E157" s="422">
        <v>154912.03600000002</v>
      </c>
      <c r="F157" s="282">
        <f t="shared" si="29"/>
        <v>7.8639402815672277E-3</v>
      </c>
    </row>
    <row r="158" spans="3:6" ht="15" thickBot="1">
      <c r="C158" s="184" t="s">
        <v>121</v>
      </c>
      <c r="D158" s="313"/>
      <c r="E158" s="313"/>
      <c r="F158" s="184"/>
    </row>
    <row r="159" spans="3:6">
      <c r="C159" s="200" t="s">
        <v>122</v>
      </c>
      <c r="D159" s="287">
        <v>3.4099999999999998E-2</v>
      </c>
      <c r="E159" s="287">
        <v>3.6499999999999998E-2</v>
      </c>
      <c r="F159" s="423" t="str">
        <f t="shared" ref="F159:F165" si="30">_xlfn.CONCAT(FIXED((+D159-E159)*10000,0)," p.b.")</f>
        <v>-24 p.b.</v>
      </c>
    </row>
    <row r="160" spans="3:6">
      <c r="C160" s="232" t="s">
        <v>125</v>
      </c>
      <c r="D160" s="425">
        <v>4.4000000000000003E-3</v>
      </c>
      <c r="E160" s="425">
        <v>4.8999999999999998E-3</v>
      </c>
      <c r="F160" s="277" t="str">
        <f t="shared" si="30"/>
        <v>-5 p.b.</v>
      </c>
    </row>
    <row r="161" spans="3:6" ht="15" thickBot="1">
      <c r="C161" s="209" t="s">
        <v>128</v>
      </c>
      <c r="D161" s="434">
        <v>0.39400000000000002</v>
      </c>
      <c r="E161" s="434">
        <v>0.41199999999999998</v>
      </c>
      <c r="F161" s="282" t="str">
        <f t="shared" si="30"/>
        <v>-180 p.b.</v>
      </c>
    </row>
    <row r="162" spans="3:6" ht="15" thickBot="1">
      <c r="C162" s="184" t="s">
        <v>130</v>
      </c>
      <c r="D162" s="321"/>
      <c r="E162" s="321"/>
      <c r="F162" s="320"/>
    </row>
    <row r="163" spans="3:6">
      <c r="C163" s="200" t="s">
        <v>131</v>
      </c>
      <c r="D163" s="287">
        <v>0.12539932522505501</v>
      </c>
      <c r="E163" s="287">
        <v>0.12219245860010999</v>
      </c>
      <c r="F163" s="423" t="str">
        <f t="shared" si="30"/>
        <v>32 p.b.</v>
      </c>
    </row>
    <row r="164" spans="3:6" ht="15" thickBot="1">
      <c r="C164" s="184" t="s">
        <v>134</v>
      </c>
      <c r="D164" s="323"/>
      <c r="E164" s="323"/>
      <c r="F164" s="322"/>
    </row>
    <row r="165" spans="3:6">
      <c r="C165" s="200" t="s">
        <v>16</v>
      </c>
      <c r="D165" s="435">
        <v>2.34</v>
      </c>
      <c r="E165" s="435">
        <v>2.21</v>
      </c>
      <c r="F165" s="423" t="str">
        <f t="shared" si="30"/>
        <v>1.300 p.b.</v>
      </c>
    </row>
    <row r="166" spans="3:6" ht="15" thickBot="1">
      <c r="C166" s="223" t="s">
        <v>136</v>
      </c>
      <c r="D166" s="434">
        <v>0.95299999999999996</v>
      </c>
      <c r="E166" s="434">
        <v>0.96299999999999997</v>
      </c>
      <c r="F166" s="436" t="s">
        <v>229</v>
      </c>
    </row>
    <row r="167" spans="3:6" ht="15" thickBot="1">
      <c r="C167" s="226" t="s">
        <v>139</v>
      </c>
      <c r="D167" s="227"/>
      <c r="E167" s="228"/>
      <c r="F167" s="228">
        <v>44951</v>
      </c>
    </row>
    <row r="168" spans="3:6">
      <c r="C168" s="231" t="s">
        <v>140</v>
      </c>
      <c r="D168" s="231"/>
      <c r="E168" s="232"/>
      <c r="F168" s="232">
        <v>0.99660000000000004</v>
      </c>
    </row>
    <row r="169" spans="3:6">
      <c r="C169" s="261" t="s">
        <v>141</v>
      </c>
      <c r="D169" s="261"/>
      <c r="E169" s="262"/>
      <c r="F169" s="262">
        <v>5607.8330210165996</v>
      </c>
    </row>
    <row r="170" spans="3:6" ht="15" thickBot="1">
      <c r="C170" s="209" t="s">
        <v>142</v>
      </c>
      <c r="D170" s="209"/>
      <c r="E170" s="265"/>
      <c r="F170" s="265">
        <v>0.4937967160322464</v>
      </c>
    </row>
  </sheetData>
  <mergeCells count="30">
    <mergeCell ref="C126:F126"/>
    <mergeCell ref="C127:F127"/>
    <mergeCell ref="D131:F131"/>
    <mergeCell ref="C134:D134"/>
    <mergeCell ref="D85:G85"/>
    <mergeCell ref="F86:F87"/>
    <mergeCell ref="G86:G87"/>
    <mergeCell ref="C88:D88"/>
    <mergeCell ref="D107:G107"/>
    <mergeCell ref="F108:F109"/>
    <mergeCell ref="G108:G109"/>
    <mergeCell ref="F60:F61"/>
    <mergeCell ref="G60:G61"/>
    <mergeCell ref="C81:F81"/>
    <mergeCell ref="D41:G41"/>
    <mergeCell ref="F42:F43"/>
    <mergeCell ref="G42:G43"/>
    <mergeCell ref="C44:D44"/>
    <mergeCell ref="D59:G59"/>
    <mergeCell ref="F21:F22"/>
    <mergeCell ref="G21:G22"/>
    <mergeCell ref="D3:G3"/>
    <mergeCell ref="F4:F5"/>
    <mergeCell ref="G4:G5"/>
    <mergeCell ref="C6:D6"/>
    <mergeCell ref="D20:G20"/>
    <mergeCell ref="D4:D5"/>
    <mergeCell ref="E4:E5"/>
    <mergeCell ref="D21:D22"/>
    <mergeCell ref="E21:E22"/>
  </mergeCells>
  <pageMargins left="0.7" right="0.7" top="0.75" bottom="0.75" header="0.3" footer="0.3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0E50C-8D51-4657-8C28-1BE4CC68C9EF}">
  <dimension ref="B1:AC131"/>
  <sheetViews>
    <sheetView zoomScale="80" zoomScaleNormal="80" workbookViewId="0">
      <selection activeCell="Q28" sqref="Q28"/>
    </sheetView>
  </sheetViews>
  <sheetFormatPr baseColWidth="10" defaultColWidth="11.453125" defaultRowHeight="14.5"/>
  <cols>
    <col min="1" max="1" width="2.26953125" customWidth="1"/>
    <col min="2" max="2" width="3.7265625" customWidth="1"/>
    <col min="3" max="3" width="23.54296875" bestFit="1" customWidth="1"/>
    <col min="4" max="4" width="18.7265625" bestFit="1" customWidth="1"/>
    <col min="5" max="5" width="15.26953125" bestFit="1" customWidth="1"/>
    <col min="6" max="7" width="13.7265625" customWidth="1"/>
    <col min="8" max="8" width="7.26953125" bestFit="1" customWidth="1"/>
    <col min="9" max="9" width="9.453125" customWidth="1"/>
    <col min="10" max="10" width="6.7265625" bestFit="1" customWidth="1"/>
    <col min="20" max="24" width="11.453125" style="102"/>
  </cols>
  <sheetData>
    <row r="1" spans="2:29" ht="15" customHeight="1"/>
    <row r="2" spans="2:29" ht="15" customHeight="1">
      <c r="B2" s="3" t="s">
        <v>82</v>
      </c>
    </row>
    <row r="3" spans="2:29" ht="15" customHeight="1" thickBot="1">
      <c r="C3" s="138" t="s">
        <v>84</v>
      </c>
      <c r="D3" s="844" t="s">
        <v>363</v>
      </c>
      <c r="E3" s="845"/>
      <c r="F3" s="845"/>
      <c r="G3" s="845"/>
      <c r="I3" t="s">
        <v>83</v>
      </c>
      <c r="U3" s="103"/>
      <c r="V3" s="103"/>
      <c r="W3" s="103"/>
      <c r="Y3" t="s">
        <v>360</v>
      </c>
    </row>
    <row r="4" spans="2:29" ht="15" customHeight="1">
      <c r="C4" s="437" t="s">
        <v>1</v>
      </c>
      <c r="D4" s="140" t="s">
        <v>87</v>
      </c>
      <c r="E4" s="141" t="s">
        <v>88</v>
      </c>
      <c r="F4" s="846" t="s">
        <v>89</v>
      </c>
      <c r="G4" s="853" t="s">
        <v>90</v>
      </c>
      <c r="T4" s="102" t="s">
        <v>353</v>
      </c>
      <c r="U4" s="104" t="str">
        <f>+CONCATENATE(T4,D59)</f>
        <v>BN 2Q2023</v>
      </c>
      <c r="V4" s="105"/>
      <c r="W4" s="105">
        <f>+I12</f>
        <v>666</v>
      </c>
      <c r="Y4" s="1">
        <f>+W4</f>
        <v>666</v>
      </c>
      <c r="AA4" s="1"/>
      <c r="AB4" s="1"/>
    </row>
    <row r="5" spans="2:29" ht="15" customHeight="1" thickBot="1">
      <c r="C5" s="437" t="s">
        <v>382</v>
      </c>
      <c r="D5" s="143" t="s">
        <v>370</v>
      </c>
      <c r="E5" s="144" t="s">
        <v>371</v>
      </c>
      <c r="F5" s="847"/>
      <c r="G5" s="854"/>
      <c r="I5" t="s">
        <v>354</v>
      </c>
      <c r="U5" s="106" t="s">
        <v>391</v>
      </c>
      <c r="V5" s="105">
        <f>IF(X5&gt;0,V4+W4,+V4+X5+W4)</f>
        <v>666</v>
      </c>
      <c r="W5" s="105">
        <f>+ABS(X5)</f>
        <v>40</v>
      </c>
      <c r="X5" s="606">
        <f>+D7-I7</f>
        <v>40</v>
      </c>
      <c r="Y5" s="1">
        <f>+Y4+X5</f>
        <v>706</v>
      </c>
      <c r="AA5" s="1"/>
      <c r="AB5" s="1"/>
      <c r="AC5" s="1"/>
    </row>
    <row r="6" spans="2:29" ht="15" customHeight="1" thickBot="1">
      <c r="C6" s="842" t="s">
        <v>475</v>
      </c>
      <c r="D6" s="843"/>
      <c r="E6" s="146" t="s">
        <v>94</v>
      </c>
      <c r="F6" s="147" t="s">
        <v>94</v>
      </c>
      <c r="G6" s="148" t="s">
        <v>94</v>
      </c>
      <c r="U6" s="106" t="s">
        <v>404</v>
      </c>
      <c r="V6" s="105">
        <f>+IF(X6&gt;0,IF(X5&gt;0,V5+X5,V5),IF(X5&gt;0,V5+W5+X6,V5+X6))</f>
        <v>706</v>
      </c>
      <c r="W6" s="105">
        <f t="shared" ref="W6:W9" si="0">+ABS(X6)</f>
        <v>153</v>
      </c>
      <c r="X6" s="606">
        <f>225-72</f>
        <v>153</v>
      </c>
      <c r="Y6" s="1">
        <f t="shared" ref="Y6:Y10" si="1">+Y5+X6</f>
        <v>859</v>
      </c>
      <c r="AA6" s="1"/>
      <c r="AB6" s="1"/>
      <c r="AC6" s="1"/>
    </row>
    <row r="7" spans="2:29" ht="15" customHeight="1">
      <c r="C7" s="149" t="s">
        <v>95</v>
      </c>
      <c r="D7" s="151">
        <v>1741</v>
      </c>
      <c r="E7" s="151">
        <v>1119</v>
      </c>
      <c r="F7" s="152">
        <f t="shared" ref="F7:F10" si="2">+D7/E7-1</f>
        <v>0.55585344057193931</v>
      </c>
      <c r="G7" s="192">
        <f>+D7/I7-1</f>
        <v>2.3515579071134551E-2</v>
      </c>
      <c r="I7" s="1">
        <v>1701</v>
      </c>
      <c r="U7" s="131" t="s">
        <v>356</v>
      </c>
      <c r="V7" s="105">
        <f>+IF(X7&gt;0,IF(X6&gt;0,V6+X6,V6),IF(X6&gt;0,V6+W6+X7,V6+X7))</f>
        <v>833</v>
      </c>
      <c r="W7" s="105">
        <f t="shared" si="0"/>
        <v>26</v>
      </c>
      <c r="X7" s="606">
        <f>+D8-I8</f>
        <v>-26</v>
      </c>
      <c r="Y7" s="1">
        <f t="shared" si="1"/>
        <v>833</v>
      </c>
      <c r="AA7" s="1"/>
      <c r="AB7" s="1"/>
    </row>
    <row r="8" spans="2:29" ht="15" customHeight="1">
      <c r="C8" s="149" t="s">
        <v>96</v>
      </c>
      <c r="D8" s="151">
        <v>635</v>
      </c>
      <c r="E8" s="151">
        <v>697</v>
      </c>
      <c r="F8" s="152">
        <f t="shared" si="2"/>
        <v>-8.895265423242471E-2</v>
      </c>
      <c r="G8" s="153">
        <f>+D8/I8-1</f>
        <v>-3.9334341906202774E-2</v>
      </c>
      <c r="I8">
        <v>661</v>
      </c>
      <c r="U8" s="131" t="s">
        <v>357</v>
      </c>
      <c r="V8" s="105">
        <f>+IF(X8&gt;0,IF(X7&gt;0,V7+X7,V7),IF(X7&gt;0,V7+W7+X8,V7+X8))</f>
        <v>770</v>
      </c>
      <c r="W8" s="105">
        <f>+ABS(X8)</f>
        <v>63</v>
      </c>
      <c r="X8" s="606">
        <f>-1088+1025</f>
        <v>-63</v>
      </c>
      <c r="Y8" s="1">
        <f t="shared" si="1"/>
        <v>770</v>
      </c>
    </row>
    <row r="9" spans="2:29" ht="15" customHeight="1">
      <c r="C9" s="149" t="s">
        <v>97</v>
      </c>
      <c r="D9" s="151">
        <v>2678</v>
      </c>
      <c r="E9" s="151">
        <v>2121</v>
      </c>
      <c r="F9" s="152">
        <f t="shared" si="2"/>
        <v>0.26261197548326254</v>
      </c>
      <c r="G9" s="153">
        <f t="shared" ref="G9:G12" si="3">+D9/I9-1</f>
        <v>4.3647700701480829E-2</v>
      </c>
      <c r="I9" s="1">
        <v>2566</v>
      </c>
      <c r="U9" s="107" t="s">
        <v>381</v>
      </c>
      <c r="V9" s="105">
        <f>+IF(X9&gt;0,IF(X8&gt;0,V8+X8,V8),IF(X8&gt;0,V8+W8+X9,V8+X9))</f>
        <v>770</v>
      </c>
      <c r="W9" s="105">
        <f t="shared" si="0"/>
        <v>23</v>
      </c>
      <c r="X9" s="606">
        <f>-377-201+389+212</f>
        <v>23</v>
      </c>
      <c r="Y9" s="1">
        <f t="shared" si="1"/>
        <v>793</v>
      </c>
      <c r="AA9" s="1"/>
      <c r="AB9" s="1"/>
    </row>
    <row r="10" spans="2:29" ht="15" customHeight="1">
      <c r="C10" s="149" t="s">
        <v>98</v>
      </c>
      <c r="D10" s="151">
        <v>1591</v>
      </c>
      <c r="E10" s="151">
        <v>1124</v>
      </c>
      <c r="F10" s="152">
        <f t="shared" si="2"/>
        <v>0.41548042704626331</v>
      </c>
      <c r="G10" s="153">
        <f t="shared" si="3"/>
        <v>3.31168831168831E-2</v>
      </c>
      <c r="I10" s="1">
        <v>1540</v>
      </c>
      <c r="U10" s="106" t="s">
        <v>358</v>
      </c>
      <c r="V10" s="105">
        <f>+IF(X10&gt;0,IF(X9&gt;0,V9+X9,V9),IF(X9&gt;0,V9+W9+X10,V9+X10))</f>
        <v>722</v>
      </c>
      <c r="W10" s="105">
        <f>+ABS(X10)</f>
        <v>71</v>
      </c>
      <c r="X10" s="606">
        <f>+W11-SUM(X5:X9)-W4</f>
        <v>-71</v>
      </c>
      <c r="Y10" s="1">
        <f t="shared" si="1"/>
        <v>722</v>
      </c>
    </row>
    <row r="11" spans="2:29" ht="15" customHeight="1">
      <c r="C11" s="149" t="s">
        <v>99</v>
      </c>
      <c r="D11" s="150">
        <v>-377</v>
      </c>
      <c r="E11" s="150">
        <f>-421-110</f>
        <v>-531</v>
      </c>
      <c r="F11" s="154">
        <f>+D11/E11-1</f>
        <v>-0.29001883239171378</v>
      </c>
      <c r="G11" s="153">
        <f t="shared" si="3"/>
        <v>-0.37271214642262895</v>
      </c>
      <c r="I11" s="1">
        <f>-389-212</f>
        <v>-601</v>
      </c>
      <c r="T11" s="102" t="s">
        <v>353</v>
      </c>
      <c r="U11" s="102" t="str">
        <f>+CONCATENATE(T11,D3)</f>
        <v>BN 3Q2023</v>
      </c>
      <c r="V11" s="105"/>
      <c r="W11" s="105">
        <f>+D12</f>
        <v>722</v>
      </c>
    </row>
    <row r="12" spans="2:29" ht="15" customHeight="1" thickBot="1">
      <c r="C12" s="155" t="s">
        <v>100</v>
      </c>
      <c r="D12" s="157">
        <v>722</v>
      </c>
      <c r="E12" s="157">
        <v>452</v>
      </c>
      <c r="F12" s="158">
        <f t="shared" ref="F12" si="4">+D12/E12-1</f>
        <v>0.59734513274336276</v>
      </c>
      <c r="G12" s="197">
        <f t="shared" si="3"/>
        <v>8.4084084084084187E-2</v>
      </c>
      <c r="I12" s="1">
        <v>666</v>
      </c>
      <c r="U12" s="104"/>
      <c r="V12" s="104"/>
      <c r="W12" s="104"/>
    </row>
    <row r="13" spans="2:29" ht="15" customHeight="1" thickBot="1">
      <c r="C13" s="575" t="s">
        <v>113</v>
      </c>
      <c r="D13" s="160"/>
      <c r="E13" s="160"/>
      <c r="F13" s="160" t="s">
        <v>94</v>
      </c>
      <c r="G13" s="576"/>
      <c r="I13" s="1"/>
      <c r="U13" s="104"/>
      <c r="V13" s="104"/>
      <c r="W13" s="104"/>
    </row>
    <row r="14" spans="2:29" ht="15" customHeight="1">
      <c r="C14" s="149" t="s">
        <v>211</v>
      </c>
      <c r="D14" s="439">
        <v>14891</v>
      </c>
      <c r="E14" s="439"/>
      <c r="F14" s="154" t="e">
        <f>+D14/E14-1</f>
        <v>#DIV/0!</v>
      </c>
      <c r="G14" s="440">
        <f>+D14/I14-1</f>
        <v>1.430420271098698E-2</v>
      </c>
      <c r="I14" s="1">
        <v>14681</v>
      </c>
      <c r="U14" s="104"/>
      <c r="V14" s="104"/>
      <c r="W14" s="104"/>
    </row>
    <row r="15" spans="2:29" ht="15" customHeight="1">
      <c r="C15" s="149" t="s">
        <v>115</v>
      </c>
      <c r="D15" s="151">
        <v>26819</v>
      </c>
      <c r="E15" s="151">
        <v>26674</v>
      </c>
      <c r="F15" s="154">
        <f>+D15/E15-1</f>
        <v>5.4360050985979846E-3</v>
      </c>
      <c r="G15" s="166">
        <f>+D15/I15-1</f>
        <v>5.2475729974885699E-3</v>
      </c>
      <c r="I15" s="1">
        <v>26679</v>
      </c>
      <c r="U15" s="104"/>
      <c r="V15" s="104"/>
      <c r="W15" s="104"/>
    </row>
    <row r="16" spans="2:29" ht="15" customHeight="1">
      <c r="C16" s="149" t="s">
        <v>116</v>
      </c>
      <c r="D16" s="441">
        <v>1881</v>
      </c>
      <c r="E16" s="441">
        <v>1914</v>
      </c>
      <c r="F16" s="245">
        <f>+D16/E16-1</f>
        <v>-1.7241379310344862E-2</v>
      </c>
      <c r="G16" s="166">
        <f>+D16/I16-1</f>
        <v>-1.5923566878981443E-3</v>
      </c>
      <c r="I16" s="1">
        <v>1884</v>
      </c>
      <c r="U16" s="104"/>
      <c r="V16" s="104"/>
      <c r="W16" s="104"/>
    </row>
    <row r="17" spans="3:23" ht="15" customHeight="1" thickBot="1">
      <c r="C17" s="442" t="s">
        <v>117</v>
      </c>
      <c r="D17" s="444">
        <v>1881</v>
      </c>
      <c r="E17" s="444">
        <v>1914</v>
      </c>
      <c r="F17" s="445">
        <f>+D17/E17-1</f>
        <v>-1.7241379310344862E-2</v>
      </c>
      <c r="G17" s="446">
        <f>+D17/I17-1</f>
        <v>-1.5923566878981443E-3</v>
      </c>
      <c r="I17" s="1">
        <v>1884</v>
      </c>
      <c r="U17" s="104"/>
      <c r="V17" s="104"/>
      <c r="W17" s="104"/>
    </row>
    <row r="18" spans="3:23" ht="15" customHeight="1">
      <c r="C18" s="447"/>
      <c r="D18" s="448"/>
      <c r="E18" s="448"/>
      <c r="F18" s="449"/>
      <c r="G18" s="450"/>
      <c r="I18" s="1"/>
      <c r="U18" s="104"/>
      <c r="V18" s="104"/>
      <c r="W18" s="104"/>
    </row>
    <row r="19" spans="3:23" ht="15" customHeight="1">
      <c r="I19" s="1"/>
      <c r="U19" s="104"/>
      <c r="V19" s="104"/>
      <c r="W19" s="104"/>
    </row>
    <row r="20" spans="3:23" ht="15" customHeight="1" thickBot="1">
      <c r="C20" s="171" t="s">
        <v>368</v>
      </c>
      <c r="D20" s="844" t="s">
        <v>363</v>
      </c>
      <c r="E20" s="845"/>
      <c r="F20" s="845"/>
      <c r="G20" s="845"/>
      <c r="I20" s="1"/>
      <c r="U20" s="104"/>
      <c r="V20" s="104"/>
      <c r="W20" s="104"/>
    </row>
    <row r="21" spans="3:23" ht="15" customHeight="1">
      <c r="C21" s="437" t="s">
        <v>1</v>
      </c>
      <c r="D21" s="141" t="s">
        <v>87</v>
      </c>
      <c r="E21" s="140" t="s">
        <v>88</v>
      </c>
      <c r="F21" s="846" t="s">
        <v>89</v>
      </c>
      <c r="G21" s="853" t="s">
        <v>90</v>
      </c>
      <c r="I21" s="1"/>
      <c r="U21" s="104"/>
      <c r="V21" s="104"/>
      <c r="W21" s="104"/>
    </row>
    <row r="22" spans="3:23" ht="15" customHeight="1" thickBot="1">
      <c r="C22" s="437" t="s">
        <v>382</v>
      </c>
      <c r="D22" s="143" t="s">
        <v>370</v>
      </c>
      <c r="E22" s="144" t="s">
        <v>371</v>
      </c>
      <c r="F22" s="879"/>
      <c r="G22" s="880"/>
      <c r="I22" t="s">
        <v>354</v>
      </c>
      <c r="U22" s="104"/>
      <c r="V22" s="104"/>
      <c r="W22" s="104"/>
    </row>
    <row r="23" spans="3:23" ht="15" customHeight="1" thickBot="1">
      <c r="C23" s="175" t="s">
        <v>101</v>
      </c>
      <c r="D23" s="160"/>
      <c r="E23" s="160"/>
      <c r="F23" s="160"/>
      <c r="G23" s="160"/>
      <c r="I23" s="1"/>
      <c r="U23" s="104"/>
      <c r="V23" s="104"/>
      <c r="W23" s="104"/>
    </row>
    <row r="24" spans="3:23" ht="15" customHeight="1">
      <c r="C24" s="176" t="s">
        <v>102</v>
      </c>
      <c r="D24" s="178"/>
      <c r="E24" s="178"/>
      <c r="F24" s="368"/>
      <c r="G24" s="451"/>
      <c r="H24" s="5">
        <f>+D24-E24</f>
        <v>0</v>
      </c>
      <c r="I24" s="2"/>
      <c r="J24" s="5">
        <f>+D24-I24</f>
        <v>0</v>
      </c>
      <c r="U24" s="104"/>
      <c r="V24" s="104"/>
      <c r="W24" s="104"/>
    </row>
    <row r="25" spans="3:23" ht="15" customHeight="1">
      <c r="C25" s="204" t="s">
        <v>105</v>
      </c>
      <c r="D25" s="452"/>
      <c r="E25" s="452"/>
      <c r="F25" s="382"/>
      <c r="G25" s="383"/>
      <c r="H25" s="5">
        <f>+D25-E25</f>
        <v>0</v>
      </c>
      <c r="I25" s="2"/>
      <c r="J25" s="5">
        <f>+D25-I25</f>
        <v>0</v>
      </c>
      <c r="U25" s="104"/>
      <c r="V25" s="104"/>
      <c r="W25" s="104"/>
    </row>
    <row r="26" spans="3:23" ht="15" customHeight="1" thickBot="1">
      <c r="C26" s="179" t="s">
        <v>109</v>
      </c>
      <c r="D26" s="181">
        <v>0.40600000000000003</v>
      </c>
      <c r="E26" s="181"/>
      <c r="F26" s="370"/>
      <c r="G26" s="371" t="s">
        <v>184</v>
      </c>
      <c r="H26" s="5">
        <f>+D26-E26</f>
        <v>0.40600000000000003</v>
      </c>
      <c r="I26" s="8">
        <v>0.4</v>
      </c>
      <c r="J26" s="5">
        <f>+D26-I26</f>
        <v>6.0000000000000053E-3</v>
      </c>
      <c r="U26" s="104"/>
      <c r="V26" s="104"/>
      <c r="W26" s="104"/>
    </row>
    <row r="27" spans="3:23" ht="15" customHeight="1" thickBot="1">
      <c r="C27" s="198" t="s">
        <v>383</v>
      </c>
      <c r="D27" s="372"/>
      <c r="E27" s="372"/>
      <c r="F27" s="373"/>
      <c r="G27" s="373"/>
      <c r="I27" s="2"/>
      <c r="U27" s="104"/>
      <c r="V27" s="104"/>
      <c r="W27" s="104"/>
    </row>
    <row r="28" spans="3:23" ht="15" customHeight="1">
      <c r="C28" s="188" t="s">
        <v>119</v>
      </c>
      <c r="D28" s="374">
        <v>305745</v>
      </c>
      <c r="E28" s="374">
        <v>319476</v>
      </c>
      <c r="F28" s="375">
        <f t="shared" ref="F28:F29" si="5">+D28/E28-1</f>
        <v>-4.2979754347744481E-2</v>
      </c>
      <c r="G28" s="376">
        <f>+D28/I28-1</f>
        <v>2.3390246923084668E-2</v>
      </c>
      <c r="I28" s="1">
        <v>298757</v>
      </c>
      <c r="J28" s="5"/>
      <c r="U28" s="104"/>
      <c r="V28" s="104"/>
      <c r="W28" s="104"/>
    </row>
    <row r="29" spans="3:23" ht="15" customHeight="1" thickBot="1">
      <c r="C29" s="193" t="s">
        <v>120</v>
      </c>
      <c r="D29" s="195">
        <v>231179</v>
      </c>
      <c r="E29" s="195">
        <v>257396</v>
      </c>
      <c r="F29" s="377">
        <f t="shared" si="5"/>
        <v>-0.10185472967722886</v>
      </c>
      <c r="G29" s="378">
        <f>+D29/I29-1</f>
        <v>-2.7372362580726617E-2</v>
      </c>
      <c r="I29" s="1">
        <v>237685</v>
      </c>
      <c r="U29" s="104"/>
      <c r="V29" s="104"/>
      <c r="W29" s="104"/>
    </row>
    <row r="30" spans="3:23" ht="15" customHeight="1" thickBot="1">
      <c r="C30" s="198" t="s">
        <v>121</v>
      </c>
      <c r="D30" s="199"/>
      <c r="E30" s="199"/>
      <c r="F30" s="379"/>
      <c r="G30" s="379"/>
      <c r="I30" s="1"/>
      <c r="U30" s="104"/>
      <c r="V30" s="104"/>
      <c r="W30" s="104"/>
    </row>
    <row r="31" spans="3:23" ht="15" customHeight="1">
      <c r="C31" s="200" t="s">
        <v>122</v>
      </c>
      <c r="D31" s="177">
        <v>3.0599999999999999E-2</v>
      </c>
      <c r="E31" s="177">
        <v>3.6900000000000002E-2</v>
      </c>
      <c r="F31" s="380" t="s">
        <v>400</v>
      </c>
      <c r="G31" s="369" t="s">
        <v>103</v>
      </c>
      <c r="H31" s="5">
        <f>+D31-E31</f>
        <v>-6.3000000000000035E-3</v>
      </c>
      <c r="I31" s="8">
        <v>3.1099999999999999E-2</v>
      </c>
      <c r="J31" s="5">
        <f>+D31-I31</f>
        <v>-5.0000000000000044E-4</v>
      </c>
      <c r="U31" s="104"/>
      <c r="V31" s="104"/>
      <c r="W31" s="104"/>
    </row>
    <row r="32" spans="3:23" ht="15" customHeight="1">
      <c r="C32" s="204" t="s">
        <v>125</v>
      </c>
      <c r="D32" s="452">
        <v>6.1999999999999998E-3</v>
      </c>
      <c r="E32" s="452">
        <v>7.1000000000000004E-3</v>
      </c>
      <c r="F32" s="382" t="s">
        <v>401</v>
      </c>
      <c r="G32" s="383" t="s">
        <v>182</v>
      </c>
      <c r="H32" s="5">
        <f>+D32-E32</f>
        <v>-9.0000000000000063E-4</v>
      </c>
      <c r="I32" s="2"/>
      <c r="J32" s="5">
        <f t="shared" ref="J32:J33" si="6">+D32-I32</f>
        <v>6.1999999999999998E-3</v>
      </c>
      <c r="U32" s="104"/>
      <c r="V32" s="104"/>
      <c r="W32" s="104"/>
    </row>
    <row r="33" spans="3:26" ht="15" customHeight="1" thickBot="1">
      <c r="C33" s="209" t="s">
        <v>128</v>
      </c>
      <c r="D33" s="211">
        <v>0.51200000000000001</v>
      </c>
      <c r="E33" s="211">
        <v>0.49299999999999999</v>
      </c>
      <c r="F33" s="384" t="s">
        <v>138</v>
      </c>
      <c r="G33" s="385" t="s">
        <v>23</v>
      </c>
      <c r="H33" s="5">
        <f>+D33-E33</f>
        <v>1.9000000000000017E-2</v>
      </c>
      <c r="I33" s="2">
        <v>0.50700000000000001</v>
      </c>
      <c r="J33" s="5">
        <f t="shared" si="6"/>
        <v>5.0000000000000044E-3</v>
      </c>
      <c r="U33" s="104"/>
      <c r="V33" s="104"/>
      <c r="W33" s="104"/>
    </row>
    <row r="34" spans="3:26" ht="15" customHeight="1" thickBot="1">
      <c r="C34" s="184" t="s">
        <v>130</v>
      </c>
      <c r="D34" s="215"/>
      <c r="E34" s="215"/>
      <c r="F34" s="386"/>
      <c r="G34" s="386"/>
      <c r="I34" s="2"/>
      <c r="U34" s="104"/>
      <c r="V34" s="104"/>
      <c r="W34" s="104"/>
    </row>
    <row r="35" spans="3:26" ht="15" customHeight="1" thickBot="1">
      <c r="C35" s="344" t="s">
        <v>131</v>
      </c>
      <c r="D35" s="413"/>
      <c r="E35" s="413"/>
      <c r="F35" s="389" t="s">
        <v>206</v>
      </c>
      <c r="G35" s="389" t="s">
        <v>23</v>
      </c>
      <c r="H35" s="5">
        <f>+D35-E35</f>
        <v>0</v>
      </c>
      <c r="I35" s="2"/>
      <c r="J35" s="5">
        <f t="shared" ref="J35" si="7">+D35-I35</f>
        <v>0</v>
      </c>
      <c r="U35" s="104"/>
      <c r="V35" s="104"/>
      <c r="W35" s="104"/>
    </row>
    <row r="36" spans="3:26" ht="15" customHeight="1" thickBot="1">
      <c r="C36" s="198" t="s">
        <v>134</v>
      </c>
      <c r="D36" s="199"/>
      <c r="E36" s="199"/>
      <c r="F36" s="379"/>
      <c r="G36" s="379"/>
      <c r="I36" s="2"/>
      <c r="U36" s="104"/>
      <c r="V36" s="104"/>
      <c r="W36" s="104"/>
    </row>
    <row r="37" spans="3:26" ht="15" customHeight="1">
      <c r="C37" s="200" t="s">
        <v>16</v>
      </c>
      <c r="D37" s="220"/>
      <c r="E37" s="220"/>
      <c r="F37" s="368" t="s">
        <v>289</v>
      </c>
      <c r="G37" s="369" t="s">
        <v>157</v>
      </c>
      <c r="H37" s="5">
        <f>+D37-E37</f>
        <v>0</v>
      </c>
      <c r="I37" s="2"/>
      <c r="J37" s="6">
        <f t="shared" ref="J37:J38" si="8">+D37-I37</f>
        <v>0</v>
      </c>
      <c r="U37" s="104"/>
      <c r="V37" s="104"/>
      <c r="W37" s="104"/>
    </row>
    <row r="38" spans="3:26" ht="15" customHeight="1" thickBot="1">
      <c r="C38" s="223" t="s">
        <v>136</v>
      </c>
      <c r="D38" s="180"/>
      <c r="E38" s="180"/>
      <c r="F38" s="384" t="s">
        <v>290</v>
      </c>
      <c r="G38" s="371" t="s">
        <v>110</v>
      </c>
      <c r="H38" s="5">
        <f>+D38-E38</f>
        <v>0</v>
      </c>
      <c r="I38" s="2"/>
      <c r="J38" s="6">
        <f t="shared" si="8"/>
        <v>0</v>
      </c>
      <c r="U38" s="104"/>
      <c r="V38" s="104"/>
      <c r="W38" s="104"/>
    </row>
    <row r="39" spans="3:26">
      <c r="U39" s="104"/>
      <c r="V39" s="104"/>
      <c r="W39" s="104"/>
    </row>
    <row r="40" spans="3:26">
      <c r="U40" s="104"/>
      <c r="V40" s="104"/>
      <c r="W40" s="104"/>
    </row>
    <row r="41" spans="3:26">
      <c r="U41" s="104"/>
      <c r="V41" s="104"/>
      <c r="W41" s="104"/>
    </row>
    <row r="42" spans="3:26" ht="15" thickBot="1">
      <c r="C42" s="138" t="s">
        <v>84</v>
      </c>
      <c r="D42" s="844" t="s">
        <v>354</v>
      </c>
      <c r="E42" s="845"/>
      <c r="F42" s="845"/>
      <c r="G42" s="845"/>
      <c r="I42" s="7" t="s">
        <v>13</v>
      </c>
    </row>
    <row r="43" spans="3:26">
      <c r="C43" s="437" t="s">
        <v>1</v>
      </c>
      <c r="D43" s="140" t="s">
        <v>87</v>
      </c>
      <c r="E43" s="141" t="s">
        <v>88</v>
      </c>
      <c r="F43" s="846" t="s">
        <v>89</v>
      </c>
      <c r="G43" s="853" t="s">
        <v>90</v>
      </c>
      <c r="K43" s="8"/>
      <c r="Z43" s="1"/>
    </row>
    <row r="44" spans="3:26" ht="15" thickBot="1">
      <c r="C44" s="438"/>
      <c r="D44" s="143" t="s">
        <v>268</v>
      </c>
      <c r="E44" s="144" t="s">
        <v>270</v>
      </c>
      <c r="F44" s="847"/>
      <c r="G44" s="854"/>
      <c r="Z44" s="1"/>
    </row>
    <row r="45" spans="3:26" ht="15" thickBot="1">
      <c r="C45" s="842" t="s">
        <v>93</v>
      </c>
      <c r="D45" s="843"/>
      <c r="E45" s="146" t="s">
        <v>94</v>
      </c>
      <c r="F45" s="147" t="s">
        <v>94</v>
      </c>
      <c r="G45" s="148" t="s">
        <v>94</v>
      </c>
      <c r="K45" s="8"/>
      <c r="Z45" s="1"/>
    </row>
    <row r="46" spans="3:26" ht="15" customHeight="1">
      <c r="C46" s="149" t="s">
        <v>95</v>
      </c>
      <c r="D46" s="150">
        <v>10524</v>
      </c>
      <c r="E46" s="151">
        <v>9554</v>
      </c>
      <c r="F46" s="152">
        <f t="shared" ref="F46:F49" si="9">+D46/E46-1</f>
        <v>0.10152815574628438</v>
      </c>
      <c r="G46" s="153">
        <f>+D46/I46-1</f>
        <v>3.3284241531664316E-2</v>
      </c>
      <c r="I46" s="1">
        <v>10185</v>
      </c>
      <c r="J46" s="5"/>
      <c r="Z46" s="1"/>
    </row>
    <row r="47" spans="3:26" ht="15" customHeight="1">
      <c r="C47" s="149" t="s">
        <v>96</v>
      </c>
      <c r="D47" s="150">
        <v>3063</v>
      </c>
      <c r="E47" s="151">
        <v>3040</v>
      </c>
      <c r="F47" s="152">
        <f t="shared" si="9"/>
        <v>7.5657894736842479E-3</v>
      </c>
      <c r="G47" s="153">
        <f>+D47/I47-1</f>
        <v>6.5724613867894632E-3</v>
      </c>
      <c r="I47" s="1">
        <v>3043</v>
      </c>
      <c r="Z47" s="1"/>
    </row>
    <row r="48" spans="3:26" ht="15" customHeight="1">
      <c r="C48" s="149" t="s">
        <v>97</v>
      </c>
      <c r="D48" s="150">
        <v>14088</v>
      </c>
      <c r="E48" s="151">
        <v>12815</v>
      </c>
      <c r="F48" s="152">
        <f t="shared" si="9"/>
        <v>9.9336714787358504E-2</v>
      </c>
      <c r="G48" s="153">
        <f t="shared" ref="G48:G51" si="10">+D48/I48-1</f>
        <v>1.0979547900968889E-2</v>
      </c>
      <c r="I48" s="1">
        <v>13935</v>
      </c>
      <c r="Z48" s="1"/>
    </row>
    <row r="49" spans="3:16" ht="15" customHeight="1">
      <c r="C49" s="149" t="s">
        <v>98</v>
      </c>
      <c r="D49" s="150">
        <v>7754</v>
      </c>
      <c r="E49" s="151">
        <v>6915</v>
      </c>
      <c r="F49" s="152">
        <f t="shared" si="9"/>
        <v>0.12133044107013746</v>
      </c>
      <c r="G49" s="153">
        <f t="shared" si="10"/>
        <v>-4.62130937098848E-3</v>
      </c>
      <c r="I49" s="1">
        <v>7790</v>
      </c>
    </row>
    <row r="50" spans="3:16" ht="15" customHeight="1">
      <c r="C50" s="149" t="s">
        <v>99</v>
      </c>
      <c r="D50" s="150">
        <f>-2898-833</f>
        <v>-3731</v>
      </c>
      <c r="E50" s="150">
        <f>-480-2640-32</f>
        <v>-3152</v>
      </c>
      <c r="F50" s="154">
        <f>+D50/E50-1</f>
        <v>0.18369289340101513</v>
      </c>
      <c r="G50" s="153">
        <f t="shared" si="10"/>
        <v>9.7428958051419823E-3</v>
      </c>
      <c r="I50" s="1">
        <v>-3695</v>
      </c>
    </row>
    <row r="51" spans="3:16" ht="15" customHeight="1" thickBot="1">
      <c r="C51" s="155" t="s">
        <v>100</v>
      </c>
      <c r="D51" s="156">
        <v>2670</v>
      </c>
      <c r="E51" s="157">
        <v>2351</v>
      </c>
      <c r="F51" s="158">
        <f t="shared" ref="F51" si="11">+D51/E51-1</f>
        <v>0.13568694172692464</v>
      </c>
      <c r="G51" s="362">
        <f t="shared" si="10"/>
        <v>3.8506417736289489E-2</v>
      </c>
      <c r="I51" s="1">
        <v>2571</v>
      </c>
    </row>
    <row r="52" spans="3:16" ht="15" thickBot="1">
      <c r="C52" s="145" t="s">
        <v>113</v>
      </c>
      <c r="D52" s="159"/>
      <c r="E52" s="160" t="s">
        <v>94</v>
      </c>
      <c r="F52" s="160" t="s">
        <v>94</v>
      </c>
      <c r="G52" s="161"/>
    </row>
    <row r="53" spans="3:16">
      <c r="C53" s="149" t="s">
        <v>114</v>
      </c>
      <c r="D53" s="439">
        <v>163.756</v>
      </c>
      <c r="E53" s="439">
        <v>156.89625480999999</v>
      </c>
      <c r="F53" s="154">
        <f>+D53/E53-1</f>
        <v>4.3721535598839623E-2</v>
      </c>
      <c r="G53" s="440">
        <f>+D53/I53-1</f>
        <v>1.7118012422360218E-2</v>
      </c>
      <c r="I53" s="1">
        <v>161</v>
      </c>
      <c r="J53" s="5"/>
    </row>
    <row r="54" spans="3:16">
      <c r="C54" s="149" t="s">
        <v>115</v>
      </c>
      <c r="D54" s="150">
        <v>212409</v>
      </c>
      <c r="E54" s="151">
        <v>200651</v>
      </c>
      <c r="F54" s="154">
        <f>+D54/E54-1</f>
        <v>5.8599259410618387E-2</v>
      </c>
      <c r="G54" s="166">
        <f>+D54/I54-1</f>
        <v>1.0658089442306062E-2</v>
      </c>
      <c r="I54" s="1">
        <v>210169</v>
      </c>
      <c r="J54" s="5"/>
    </row>
    <row r="55" spans="3:16">
      <c r="C55" s="149" t="s">
        <v>116</v>
      </c>
      <c r="D55" s="439">
        <v>8823</v>
      </c>
      <c r="E55" s="441">
        <v>9193</v>
      </c>
      <c r="F55" s="245">
        <f>+D55/E55-1</f>
        <v>-4.0248014793864861E-2</v>
      </c>
      <c r="G55" s="166">
        <f>+D55/I55-1</f>
        <v>-1.8903591682419618E-2</v>
      </c>
      <c r="I55" s="1">
        <v>8993</v>
      </c>
    </row>
    <row r="56" spans="3:16" ht="15" thickBot="1">
      <c r="C56" s="442" t="s">
        <v>117</v>
      </c>
      <c r="D56" s="443">
        <v>1884</v>
      </c>
      <c r="E56" s="444">
        <v>1921</v>
      </c>
      <c r="F56" s="445">
        <f>+D56/E56-1</f>
        <v>-1.9260801665799021E-2</v>
      </c>
      <c r="G56" s="446">
        <f>+D56/I56-1</f>
        <v>-1.3095861707700385E-2</v>
      </c>
      <c r="I56" s="1">
        <v>1909</v>
      </c>
    </row>
    <row r="57" spans="3:16">
      <c r="C57" s="447"/>
      <c r="D57" s="448"/>
      <c r="E57" s="448"/>
      <c r="F57" s="449"/>
      <c r="G57" s="450"/>
      <c r="I57" s="1"/>
    </row>
    <row r="59" spans="3:16" ht="15" thickBot="1">
      <c r="C59" s="171" t="s">
        <v>368</v>
      </c>
      <c r="D59" s="844" t="s">
        <v>354</v>
      </c>
      <c r="E59" s="845"/>
      <c r="F59" s="845"/>
      <c r="G59" s="845"/>
    </row>
    <row r="60" spans="3:16">
      <c r="C60" s="437" t="s">
        <v>1</v>
      </c>
      <c r="D60" s="141" t="s">
        <v>87</v>
      </c>
      <c r="E60" s="140" t="s">
        <v>88</v>
      </c>
      <c r="F60" s="846" t="s">
        <v>89</v>
      </c>
      <c r="G60" s="853" t="s">
        <v>90</v>
      </c>
    </row>
    <row r="61" spans="3:16" ht="15" thickBot="1">
      <c r="C61" s="438"/>
      <c r="D61" s="143" t="s">
        <v>268</v>
      </c>
      <c r="E61" s="144" t="s">
        <v>270</v>
      </c>
      <c r="F61" s="879"/>
      <c r="G61" s="880"/>
      <c r="I61" s="7" t="s">
        <v>13</v>
      </c>
      <c r="M61" t="s">
        <v>338</v>
      </c>
    </row>
    <row r="62" spans="3:16" ht="15" thickBot="1">
      <c r="C62" s="175" t="s">
        <v>101</v>
      </c>
      <c r="D62" s="160"/>
      <c r="E62" s="160"/>
      <c r="F62" s="160"/>
      <c r="G62" s="160"/>
    </row>
    <row r="63" spans="3:16">
      <c r="C63" s="176" t="s">
        <v>102</v>
      </c>
      <c r="D63" s="177">
        <v>6.7000000000000002E-3</v>
      </c>
      <c r="E63" s="178">
        <v>6.3E-3</v>
      </c>
      <c r="F63" s="395" t="s">
        <v>251</v>
      </c>
      <c r="G63" s="453" t="s">
        <v>190</v>
      </c>
      <c r="H63" s="5">
        <f>+D63-E63</f>
        <v>4.0000000000000018E-4</v>
      </c>
      <c r="I63" s="5">
        <v>6.6E-3</v>
      </c>
      <c r="J63" s="5">
        <f>+D63-I63</f>
        <v>1.0000000000000026E-4</v>
      </c>
      <c r="L63" t="s">
        <v>112</v>
      </c>
    </row>
    <row r="64" spans="3:16" ht="15" thickBot="1">
      <c r="C64" s="179" t="s">
        <v>105</v>
      </c>
      <c r="D64" s="180">
        <v>0.11559999999999999</v>
      </c>
      <c r="E64" s="181">
        <v>0.10440000000000001</v>
      </c>
      <c r="F64" s="182" t="s">
        <v>147</v>
      </c>
      <c r="G64" s="454" t="s">
        <v>286</v>
      </c>
      <c r="H64" s="5">
        <f>+D64-E64</f>
        <v>1.1199999999999988E-2</v>
      </c>
      <c r="I64" s="5">
        <v>0.1138</v>
      </c>
      <c r="J64" s="5">
        <f>+D64-I64</f>
        <v>1.799999999999996E-3</v>
      </c>
      <c r="L64" s="455" t="s">
        <v>269</v>
      </c>
      <c r="M64" s="455" t="s">
        <v>71</v>
      </c>
      <c r="N64" s="455" t="s">
        <v>108</v>
      </c>
      <c r="O64" s="455" t="s">
        <v>13</v>
      </c>
      <c r="P64" s="455" t="s">
        <v>108</v>
      </c>
    </row>
    <row r="65" spans="3:16" ht="15" thickBot="1">
      <c r="C65" s="179" t="s">
        <v>109</v>
      </c>
      <c r="D65" s="180">
        <v>0.443</v>
      </c>
      <c r="E65" s="181">
        <v>0.46</v>
      </c>
      <c r="F65" s="182" t="s">
        <v>111</v>
      </c>
      <c r="G65" s="183" t="s">
        <v>238</v>
      </c>
      <c r="H65" s="5">
        <f>+D65-E65</f>
        <v>-1.7000000000000015E-2</v>
      </c>
      <c r="I65" s="5">
        <v>0.441</v>
      </c>
      <c r="J65" s="5">
        <f>+D65-I65</f>
        <v>2.0000000000000018E-3</v>
      </c>
      <c r="L65" s="456">
        <v>0.39900000000000002</v>
      </c>
      <c r="M65" s="456">
        <v>0.50700000000000001</v>
      </c>
      <c r="N65" s="457">
        <f>+L65-M65</f>
        <v>-0.10799999999999998</v>
      </c>
      <c r="O65" s="458">
        <v>0.397994079581661</v>
      </c>
      <c r="P65" s="457">
        <f>+L65-O65</f>
        <v>1.0059204183390236E-3</v>
      </c>
    </row>
    <row r="66" spans="3:16" ht="15" thickBot="1">
      <c r="C66" s="198" t="s">
        <v>118</v>
      </c>
      <c r="D66" s="372"/>
      <c r="E66" s="372" t="s">
        <v>94</v>
      </c>
      <c r="F66" s="372"/>
      <c r="G66" s="372"/>
      <c r="M66" t="s">
        <v>269</v>
      </c>
      <c r="N66" s="1">
        <v>298757</v>
      </c>
    </row>
    <row r="67" spans="3:16">
      <c r="C67" s="188" t="s">
        <v>119</v>
      </c>
      <c r="D67" s="189">
        <v>1013778</v>
      </c>
      <c r="E67" s="374">
        <v>957690</v>
      </c>
      <c r="F67" s="356">
        <f t="shared" ref="F67:F68" si="12">+D67/E67-1</f>
        <v>5.856592425523921E-2</v>
      </c>
      <c r="G67" s="192">
        <f>+D67/I67-1</f>
        <v>1.4844601676361924E-2</v>
      </c>
      <c r="I67" s="1">
        <v>998949</v>
      </c>
      <c r="J67" s="5"/>
      <c r="M67" t="s">
        <v>339</v>
      </c>
      <c r="N67">
        <v>-0.8</v>
      </c>
    </row>
    <row r="68" spans="3:16" ht="15" thickBot="1">
      <c r="C68" s="193" t="s">
        <v>120</v>
      </c>
      <c r="D68" s="194">
        <v>1045044</v>
      </c>
      <c r="E68" s="195">
        <v>1037721</v>
      </c>
      <c r="F68" s="196">
        <f t="shared" si="12"/>
        <v>7.0568100674459622E-3</v>
      </c>
      <c r="G68" s="197">
        <f>+D68/I68-1</f>
        <v>3.5106991822453359E-3</v>
      </c>
      <c r="I68" s="1">
        <v>1041388</v>
      </c>
      <c r="M68" t="s">
        <v>340</v>
      </c>
      <c r="N68">
        <v>2.9</v>
      </c>
    </row>
    <row r="69" spans="3:16" ht="15" thickBot="1">
      <c r="C69" s="198" t="s">
        <v>121</v>
      </c>
      <c r="D69" s="199"/>
      <c r="E69" s="199"/>
      <c r="F69" s="199"/>
      <c r="G69" s="199"/>
      <c r="I69" s="1"/>
    </row>
    <row r="70" spans="3:16">
      <c r="C70" s="200" t="s">
        <v>122</v>
      </c>
      <c r="D70" s="177">
        <v>3.0700000000000002E-2</v>
      </c>
      <c r="E70" s="177">
        <v>3.0499999999999999E-2</v>
      </c>
      <c r="F70" s="201" t="s">
        <v>287</v>
      </c>
      <c r="G70" s="202" t="s">
        <v>287</v>
      </c>
      <c r="H70" s="5">
        <f>+D70-E70</f>
        <v>2.0000000000000226E-4</v>
      </c>
      <c r="I70" s="2">
        <v>3.0499999999999999E-2</v>
      </c>
      <c r="J70" s="5">
        <f>+D70-I70</f>
        <v>2.0000000000000226E-4</v>
      </c>
    </row>
    <row r="71" spans="3:16">
      <c r="C71" s="204" t="s">
        <v>125</v>
      </c>
      <c r="D71" s="205">
        <v>1.0800000000000001E-2</v>
      </c>
      <c r="E71" s="452">
        <v>8.3000000000000001E-3</v>
      </c>
      <c r="F71" s="207" t="s">
        <v>288</v>
      </c>
      <c r="G71" s="208" t="s">
        <v>182</v>
      </c>
      <c r="H71" s="5">
        <f>+D71-E71</f>
        <v>2.5000000000000005E-3</v>
      </c>
      <c r="I71" s="2">
        <v>1.0500000000000001E-2</v>
      </c>
      <c r="J71" s="5">
        <f t="shared" ref="J71:J72" si="13">+D71-I71</f>
        <v>2.9999999999999992E-4</v>
      </c>
    </row>
    <row r="72" spans="3:16" ht="15" thickBot="1">
      <c r="C72" s="209" t="s">
        <v>128</v>
      </c>
      <c r="D72" s="210">
        <v>0.68</v>
      </c>
      <c r="E72" s="211">
        <v>0.71</v>
      </c>
      <c r="F72" s="212" t="s">
        <v>138</v>
      </c>
      <c r="G72" s="213" t="s">
        <v>23</v>
      </c>
      <c r="H72" s="5">
        <f>+D72-E72</f>
        <v>-2.9999999999999916E-2</v>
      </c>
      <c r="I72" s="2">
        <v>0.68</v>
      </c>
      <c r="J72" s="5">
        <f t="shared" si="13"/>
        <v>0</v>
      </c>
    </row>
    <row r="73" spans="3:16" ht="15" thickBot="1">
      <c r="C73" s="184" t="s">
        <v>130</v>
      </c>
      <c r="D73" s="214"/>
      <c r="E73" s="215"/>
      <c r="F73" s="214"/>
      <c r="G73" s="214"/>
      <c r="I73" s="2"/>
    </row>
    <row r="74" spans="3:16">
      <c r="C74" s="200" t="s">
        <v>131</v>
      </c>
      <c r="D74" s="177">
        <v>0.122</v>
      </c>
      <c r="E74" s="256">
        <v>0.1205</v>
      </c>
      <c r="F74" s="218" t="s">
        <v>206</v>
      </c>
      <c r="G74" s="218" t="s">
        <v>23</v>
      </c>
      <c r="H74" s="5">
        <f>+D74-E74</f>
        <v>1.5000000000000013E-3</v>
      </c>
      <c r="I74" s="2">
        <v>0.122</v>
      </c>
      <c r="J74" s="5">
        <f t="shared" ref="J74" si="14">+D74-I74</f>
        <v>0</v>
      </c>
    </row>
    <row r="75" spans="3:16" ht="15" thickBot="1">
      <c r="C75" s="184" t="s">
        <v>134</v>
      </c>
      <c r="D75" s="214"/>
      <c r="E75" s="219"/>
      <c r="F75" s="258"/>
      <c r="G75" s="214"/>
      <c r="I75" s="2"/>
    </row>
    <row r="76" spans="3:16">
      <c r="C76" s="200" t="s">
        <v>16</v>
      </c>
      <c r="D76" s="220">
        <v>1.58</v>
      </c>
      <c r="E76" s="221">
        <v>1.65</v>
      </c>
      <c r="F76" s="201" t="s">
        <v>289</v>
      </c>
      <c r="G76" s="202" t="s">
        <v>157</v>
      </c>
      <c r="H76" s="5">
        <f>+D76-E76</f>
        <v>-6.999999999999984E-2</v>
      </c>
      <c r="I76" s="2">
        <v>1.52</v>
      </c>
      <c r="J76" s="6">
        <f t="shared" ref="J76:J77" si="15">+D76-I76</f>
        <v>6.0000000000000053E-2</v>
      </c>
    </row>
    <row r="77" spans="3:16" ht="15" thickBot="1">
      <c r="C77" s="223" t="s">
        <v>136</v>
      </c>
      <c r="D77" s="180">
        <f>+D68/D67</f>
        <v>1.0308410717139256</v>
      </c>
      <c r="E77" s="180">
        <f>+E68/E67</f>
        <v>1.0835667073896564</v>
      </c>
      <c r="F77" s="212" t="s">
        <v>290</v>
      </c>
      <c r="G77" s="225" t="s">
        <v>110</v>
      </c>
      <c r="H77" s="5">
        <f>+D77-E77</f>
        <v>-5.2725635675730853E-2</v>
      </c>
      <c r="I77" s="2">
        <v>1.04</v>
      </c>
      <c r="J77" s="6">
        <f t="shared" si="15"/>
        <v>-9.1589282860744525E-3</v>
      </c>
    </row>
    <row r="78" spans="3:16" ht="15" thickBot="1">
      <c r="C78" s="226" t="s">
        <v>139</v>
      </c>
      <c r="D78" s="227"/>
      <c r="E78" s="228"/>
      <c r="F78" s="229"/>
      <c r="G78" s="399">
        <f ca="1">+TODAY()</f>
        <v>45547</v>
      </c>
      <c r="I78" s="1"/>
    </row>
    <row r="79" spans="3:16">
      <c r="C79" s="231" t="s">
        <v>140</v>
      </c>
      <c r="D79" s="231"/>
      <c r="E79" s="232"/>
      <c r="F79" s="204"/>
      <c r="G79" s="233"/>
    </row>
    <row r="80" spans="3:16" ht="15" thickBot="1">
      <c r="C80" s="234" t="s">
        <v>367</v>
      </c>
      <c r="D80" s="234"/>
      <c r="E80" s="235"/>
      <c r="F80" s="236"/>
      <c r="G80" s="237"/>
    </row>
    <row r="81" spans="3:11">
      <c r="C81" s="863" t="s">
        <v>375</v>
      </c>
      <c r="D81" s="863"/>
      <c r="E81" s="863"/>
      <c r="F81" s="863"/>
      <c r="G81" s="9"/>
    </row>
    <row r="82" spans="3:11">
      <c r="C82" s="406"/>
      <c r="D82" s="406"/>
      <c r="E82" s="406"/>
      <c r="F82" s="406"/>
    </row>
    <row r="83" spans="3:11">
      <c r="C83" s="406"/>
      <c r="D83" s="406"/>
      <c r="E83" s="406"/>
      <c r="F83" s="406"/>
    </row>
    <row r="84" spans="3:11">
      <c r="C84" s="406"/>
      <c r="D84" s="406"/>
      <c r="E84" s="406"/>
      <c r="F84" s="406"/>
    </row>
    <row r="85" spans="3:11">
      <c r="C85" s="406"/>
      <c r="D85" s="406"/>
      <c r="E85" s="406"/>
      <c r="F85" s="406"/>
    </row>
    <row r="86" spans="3:11">
      <c r="C86" s="406"/>
      <c r="D86" s="406"/>
      <c r="E86" s="406"/>
      <c r="F86" s="406"/>
    </row>
    <row r="87" spans="3:11">
      <c r="C87" s="406"/>
      <c r="D87" s="406"/>
      <c r="E87" s="406"/>
      <c r="F87" s="406"/>
    </row>
    <row r="88" spans="3:11">
      <c r="C88" s="406" t="s">
        <v>361</v>
      </c>
      <c r="D88" s="406" t="s">
        <v>362</v>
      </c>
      <c r="E88" s="406"/>
      <c r="F88" s="406"/>
    </row>
    <row r="89" spans="3:11">
      <c r="C89" s="406"/>
      <c r="D89" s="406"/>
      <c r="E89" s="406"/>
      <c r="F89" s="406"/>
    </row>
    <row r="90" spans="3:11" ht="15.75" customHeight="1" thickBot="1">
      <c r="C90" s="138" t="s">
        <v>84</v>
      </c>
      <c r="D90" s="844" t="s">
        <v>355</v>
      </c>
      <c r="E90" s="845"/>
      <c r="F90" s="845"/>
      <c r="G90" s="845"/>
      <c r="I90" s="7" t="s">
        <v>85</v>
      </c>
    </row>
    <row r="91" spans="3:11">
      <c r="C91" s="437" t="s">
        <v>1</v>
      </c>
      <c r="D91" s="140" t="s">
        <v>87</v>
      </c>
      <c r="E91" s="141" t="s">
        <v>88</v>
      </c>
      <c r="F91" s="846" t="s">
        <v>89</v>
      </c>
      <c r="G91" s="853" t="s">
        <v>90</v>
      </c>
      <c r="K91" s="8"/>
    </row>
    <row r="92" spans="3:11" ht="15" thickBot="1">
      <c r="C92" s="438"/>
      <c r="D92" s="143" t="s">
        <v>91</v>
      </c>
      <c r="E92" s="144" t="s">
        <v>92</v>
      </c>
      <c r="F92" s="847"/>
      <c r="G92" s="854"/>
    </row>
    <row r="93" spans="3:11" ht="15" thickBot="1">
      <c r="C93" s="842" t="s">
        <v>93</v>
      </c>
      <c r="D93" s="843"/>
      <c r="E93" s="146" t="s">
        <v>94</v>
      </c>
      <c r="F93" s="147" t="s">
        <v>94</v>
      </c>
      <c r="G93" s="148" t="s">
        <v>94</v>
      </c>
      <c r="K93" s="8"/>
    </row>
    <row r="94" spans="3:11">
      <c r="C94" s="149" t="s">
        <v>95</v>
      </c>
      <c r="D94" s="150">
        <v>10185</v>
      </c>
      <c r="E94" s="151">
        <v>8855</v>
      </c>
      <c r="F94" s="152">
        <f t="shared" ref="F94:F99" si="16">+D94/E94-1</f>
        <v>0.15019762845849804</v>
      </c>
      <c r="G94" s="153">
        <f>+D94/I94-1</f>
        <v>2.5593070184073419E-3</v>
      </c>
      <c r="I94" s="1">
        <v>10159</v>
      </c>
      <c r="J94" s="5"/>
    </row>
    <row r="95" spans="3:11">
      <c r="C95" s="149" t="s">
        <v>96</v>
      </c>
      <c r="D95" s="150">
        <v>3043</v>
      </c>
      <c r="E95" s="151">
        <v>2812</v>
      </c>
      <c r="F95" s="152">
        <f t="shared" si="16"/>
        <v>8.2147937411095384E-2</v>
      </c>
      <c r="G95" s="153">
        <f>+D95/I95-1</f>
        <v>4.1053711939787796E-2</v>
      </c>
      <c r="I95" s="1">
        <v>2923</v>
      </c>
    </row>
    <row r="96" spans="3:11">
      <c r="C96" s="149" t="s">
        <v>97</v>
      </c>
      <c r="D96" s="150">
        <v>13935</v>
      </c>
      <c r="E96" s="151">
        <v>12305</v>
      </c>
      <c r="F96" s="152">
        <f t="shared" si="16"/>
        <v>0.13246647704185288</v>
      </c>
      <c r="G96" s="153">
        <f t="shared" ref="G96:G99" si="17">+D96/I96-1</f>
        <v>3.0466612438068585E-2</v>
      </c>
      <c r="I96" s="1">
        <v>13523</v>
      </c>
    </row>
    <row r="97" spans="3:15">
      <c r="C97" s="149" t="s">
        <v>98</v>
      </c>
      <c r="D97" s="150">
        <v>7790</v>
      </c>
      <c r="E97" s="151">
        <v>6770</v>
      </c>
      <c r="F97" s="152">
        <f t="shared" si="16"/>
        <v>0.15066469719350084</v>
      </c>
      <c r="G97" s="153">
        <f t="shared" si="17"/>
        <v>7.9695079695079718E-2</v>
      </c>
      <c r="I97" s="1">
        <v>7215</v>
      </c>
    </row>
    <row r="98" spans="3:15" ht="16.5" customHeight="1">
      <c r="C98" s="149" t="s">
        <v>99</v>
      </c>
      <c r="D98" s="150">
        <f>-2873-822</f>
        <v>-3695</v>
      </c>
      <c r="E98" s="150">
        <f>-2101-498</f>
        <v>-2599</v>
      </c>
      <c r="F98" s="154">
        <f>+D98/E98-1</f>
        <v>0.42170065409772994</v>
      </c>
      <c r="G98" s="153">
        <f t="shared" si="17"/>
        <v>0.17301587301587307</v>
      </c>
      <c r="I98" s="1">
        <f>-3027-153+10+20</f>
        <v>-3150</v>
      </c>
    </row>
    <row r="99" spans="3:15" ht="15" thickBot="1">
      <c r="C99" s="155" t="s">
        <v>100</v>
      </c>
      <c r="D99" s="156">
        <v>2571</v>
      </c>
      <c r="E99" s="157">
        <v>2543</v>
      </c>
      <c r="F99" s="158">
        <f t="shared" si="16"/>
        <v>1.1010617381046028E-2</v>
      </c>
      <c r="G99" s="362">
        <f t="shared" si="17"/>
        <v>0.1231979030144168</v>
      </c>
      <c r="I99" s="1">
        <v>2289</v>
      </c>
    </row>
    <row r="100" spans="3:15" ht="15" thickBot="1">
      <c r="C100" s="175" t="s">
        <v>101</v>
      </c>
      <c r="D100" s="160"/>
      <c r="E100" s="160"/>
      <c r="F100" s="160"/>
      <c r="G100" s="160"/>
    </row>
    <row r="101" spans="3:15">
      <c r="C101" s="176" t="s">
        <v>102</v>
      </c>
      <c r="D101" s="177">
        <v>6.6E-3</v>
      </c>
      <c r="E101" s="178">
        <v>7.1000000000000004E-3</v>
      </c>
      <c r="F101" s="240" t="s">
        <v>103</v>
      </c>
      <c r="G101" s="459" t="s">
        <v>104</v>
      </c>
      <c r="H101" s="5">
        <f>+D101-E101</f>
        <v>-5.0000000000000044E-4</v>
      </c>
      <c r="I101" s="5">
        <v>5.7000000000000002E-3</v>
      </c>
      <c r="J101" s="5">
        <f>+D101-I101</f>
        <v>8.9999999999999976E-4</v>
      </c>
    </row>
    <row r="102" spans="3:15" ht="15" thickBot="1">
      <c r="C102" s="179" t="s">
        <v>105</v>
      </c>
      <c r="D102" s="180">
        <v>0.1138</v>
      </c>
      <c r="E102" s="181">
        <v>0.1149</v>
      </c>
      <c r="F102" s="242" t="s">
        <v>106</v>
      </c>
      <c r="G102" s="460" t="s">
        <v>107</v>
      </c>
      <c r="H102" s="5">
        <f>+D102-E102</f>
        <v>-1.1000000000000038E-3</v>
      </c>
      <c r="I102" s="5">
        <v>0.1011</v>
      </c>
      <c r="J102" s="5">
        <f>+D102-I102</f>
        <v>1.2700000000000003E-2</v>
      </c>
      <c r="K102" t="s">
        <v>13</v>
      </c>
      <c r="L102" t="s">
        <v>48</v>
      </c>
      <c r="M102" t="s">
        <v>108</v>
      </c>
      <c r="N102" t="s">
        <v>14</v>
      </c>
      <c r="O102" t="s">
        <v>108</v>
      </c>
    </row>
    <row r="103" spans="3:15" ht="15" thickBot="1">
      <c r="C103" s="179" t="s">
        <v>109</v>
      </c>
      <c r="D103" s="180">
        <v>0.441</v>
      </c>
      <c r="E103" s="181">
        <v>0.45</v>
      </c>
      <c r="F103" s="242" t="s">
        <v>110</v>
      </c>
      <c r="G103" s="243" t="s">
        <v>111</v>
      </c>
      <c r="H103" s="5">
        <f>+D103-E103</f>
        <v>-9.000000000000008E-3</v>
      </c>
      <c r="I103" s="5">
        <v>0.45800000000000002</v>
      </c>
      <c r="J103" s="5">
        <f>+D103-I103</f>
        <v>-1.7000000000000015E-2</v>
      </c>
      <c r="K103" s="180">
        <v>0.397994079581661</v>
      </c>
      <c r="L103" s="181">
        <v>0.48105126165837803</v>
      </c>
      <c r="M103" s="461">
        <f>+K103-L103</f>
        <v>-8.3057182076717029E-2</v>
      </c>
      <c r="N103" s="5">
        <v>0.48599999999999999</v>
      </c>
      <c r="O103" s="461">
        <f>+K103-N103</f>
        <v>-8.800592041833899E-2</v>
      </c>
    </row>
    <row r="104" spans="3:15" ht="15" thickBot="1">
      <c r="C104" s="145" t="s">
        <v>113</v>
      </c>
      <c r="D104" s="159"/>
      <c r="E104" s="160" t="s">
        <v>94</v>
      </c>
      <c r="F104" s="160" t="s">
        <v>94</v>
      </c>
      <c r="G104" s="161"/>
    </row>
    <row r="105" spans="3:15">
      <c r="C105" s="149" t="s">
        <v>114</v>
      </c>
      <c r="D105" s="162">
        <v>161</v>
      </c>
      <c r="E105" s="163">
        <f>+D105-9</f>
        <v>152</v>
      </c>
      <c r="F105" s="154">
        <f t="shared" ref="F105:F108" si="18">+D105/E105-1</f>
        <v>5.921052631578938E-2</v>
      </c>
      <c r="G105" s="440">
        <f>+D105/I105-1</f>
        <v>7.2320512499688405E-3</v>
      </c>
      <c r="I105" s="1">
        <v>159.84399999999999</v>
      </c>
      <c r="J105" s="5"/>
    </row>
    <row r="106" spans="3:15">
      <c r="C106" s="149" t="s">
        <v>115</v>
      </c>
      <c r="D106" s="150">
        <v>210169</v>
      </c>
      <c r="E106" s="151">
        <v>200294</v>
      </c>
      <c r="F106" s="154">
        <f t="shared" si="18"/>
        <v>4.930252528782697E-2</v>
      </c>
      <c r="G106" s="166">
        <f>+D106/I106-1</f>
        <v>1.795487789520589E-2</v>
      </c>
      <c r="I106" s="462">
        <v>206462</v>
      </c>
      <c r="J106" s="5"/>
    </row>
    <row r="107" spans="3:15" ht="15" customHeight="1">
      <c r="C107" s="149" t="s">
        <v>116</v>
      </c>
      <c r="D107" s="439">
        <v>8993</v>
      </c>
      <c r="E107" s="441">
        <v>9248</v>
      </c>
      <c r="F107" s="245">
        <f t="shared" si="18"/>
        <v>-2.7573529411764719E-2</v>
      </c>
      <c r="G107" s="166">
        <f>+D107/I107-1</f>
        <v>-2.8828029715045611E-3</v>
      </c>
      <c r="I107" s="463">
        <v>9019</v>
      </c>
    </row>
    <row r="108" spans="3:15" ht="15" customHeight="1" thickBot="1">
      <c r="C108" s="155" t="s">
        <v>117</v>
      </c>
      <c r="D108" s="156">
        <v>1909</v>
      </c>
      <c r="E108" s="157">
        <v>1950</v>
      </c>
      <c r="F108" s="169">
        <f t="shared" si="18"/>
        <v>-2.1025641025640973E-2</v>
      </c>
      <c r="G108" s="170">
        <f>+D108/I108-1</f>
        <v>-2.090956612650241E-3</v>
      </c>
      <c r="I108" s="1">
        <v>1913</v>
      </c>
    </row>
    <row r="109" spans="3:15">
      <c r="C109" s="9"/>
      <c r="D109" s="9"/>
      <c r="E109" s="9"/>
      <c r="F109" s="9"/>
      <c r="G109" s="9"/>
    </row>
    <row r="110" spans="3:15" ht="15.75" customHeight="1"/>
    <row r="111" spans="3:15" ht="15.75" customHeight="1" thickBot="1">
      <c r="C111" s="171" t="s">
        <v>368</v>
      </c>
      <c r="D111" s="844" t="s">
        <v>355</v>
      </c>
      <c r="E111" s="845"/>
      <c r="F111" s="845"/>
      <c r="G111" s="845"/>
    </row>
    <row r="112" spans="3:15">
      <c r="C112" s="437" t="s">
        <v>1</v>
      </c>
      <c r="D112" s="141" t="s">
        <v>87</v>
      </c>
      <c r="E112" s="140" t="s">
        <v>88</v>
      </c>
      <c r="F112" s="846" t="s">
        <v>89</v>
      </c>
      <c r="G112" s="853" t="s">
        <v>90</v>
      </c>
    </row>
    <row r="113" spans="3:10" ht="15" thickBot="1">
      <c r="C113" s="438"/>
      <c r="D113" s="366" t="s">
        <v>91</v>
      </c>
      <c r="E113" s="367" t="s">
        <v>92</v>
      </c>
      <c r="F113" s="879"/>
      <c r="G113" s="880"/>
      <c r="I113" s="7" t="s">
        <v>85</v>
      </c>
    </row>
    <row r="114" spans="3:10" ht="15" thickBot="1">
      <c r="C114" s="198" t="s">
        <v>118</v>
      </c>
      <c r="D114" s="372"/>
      <c r="E114" s="372" t="s">
        <v>94</v>
      </c>
      <c r="F114" s="372"/>
      <c r="G114" s="372"/>
    </row>
    <row r="115" spans="3:10">
      <c r="C115" s="188" t="s">
        <v>119</v>
      </c>
      <c r="D115" s="189">
        <v>928</v>
      </c>
      <c r="E115" s="374">
        <v>889</v>
      </c>
      <c r="F115" s="356">
        <f t="shared" ref="F115:F116" si="19">+D115/E115-1</f>
        <v>4.386951631046121E-2</v>
      </c>
      <c r="G115" s="192">
        <f>+D115/I115-1</f>
        <v>-1.9027484143763207E-2</v>
      </c>
      <c r="I115" s="409">
        <v>946</v>
      </c>
      <c r="J115" s="5"/>
    </row>
    <row r="116" spans="3:10" ht="15" thickBot="1">
      <c r="C116" s="193" t="s">
        <v>120</v>
      </c>
      <c r="D116" s="194">
        <v>1015</v>
      </c>
      <c r="E116" s="195">
        <v>998</v>
      </c>
      <c r="F116" s="196">
        <f t="shared" si="19"/>
        <v>1.7034068136272618E-2</v>
      </c>
      <c r="G116" s="197">
        <f>+D116/I116-1</f>
        <v>-3.9254170755642637E-3</v>
      </c>
      <c r="I116">
        <v>1019</v>
      </c>
    </row>
    <row r="117" spans="3:10" ht="15" thickBot="1">
      <c r="C117" s="198" t="s">
        <v>121</v>
      </c>
      <c r="D117" s="199"/>
      <c r="E117" s="199"/>
      <c r="F117" s="199"/>
      <c r="G117" s="199"/>
    </row>
    <row r="118" spans="3:10">
      <c r="C118" s="200" t="s">
        <v>122</v>
      </c>
      <c r="D118" s="177">
        <v>3.0499999999999999E-2</v>
      </c>
      <c r="E118" s="177">
        <v>3.2599999999999997E-2</v>
      </c>
      <c r="F118" s="247" t="s">
        <v>123</v>
      </c>
      <c r="G118" s="248" t="s">
        <v>124</v>
      </c>
      <c r="H118" s="5">
        <f>+D118-E118</f>
        <v>-2.0999999999999977E-3</v>
      </c>
      <c r="I118" s="464">
        <v>3.0800000000000001E-2</v>
      </c>
      <c r="J118" s="5">
        <f>+D118-I118</f>
        <v>-3.0000000000000165E-4</v>
      </c>
    </row>
    <row r="119" spans="3:10">
      <c r="C119" s="204" t="s">
        <v>125</v>
      </c>
      <c r="D119" s="205">
        <v>1.0500000000000001E-2</v>
      </c>
      <c r="E119" s="206">
        <v>7.7000000000000002E-3</v>
      </c>
      <c r="F119" s="250" t="s">
        <v>126</v>
      </c>
      <c r="G119" s="251" t="s">
        <v>127</v>
      </c>
      <c r="H119" s="5">
        <f>+D119-E119</f>
        <v>2.8000000000000004E-3</v>
      </c>
      <c r="I119" s="465">
        <v>9.9000000000000008E-3</v>
      </c>
      <c r="J119" s="5">
        <f t="shared" ref="J119:J122" si="20">+D119-I119</f>
        <v>5.9999999999999984E-4</v>
      </c>
    </row>
    <row r="120" spans="3:10" ht="15" thickBot="1">
      <c r="C120" s="209" t="s">
        <v>128</v>
      </c>
      <c r="D120" s="210">
        <v>0.68</v>
      </c>
      <c r="E120" s="211">
        <v>0.69</v>
      </c>
      <c r="F120" s="253" t="s">
        <v>129</v>
      </c>
      <c r="G120" s="254" t="s">
        <v>23</v>
      </c>
      <c r="H120" s="5">
        <f>+D120-E120</f>
        <v>-9.9999999999998979E-3</v>
      </c>
      <c r="I120" s="466">
        <v>0.68</v>
      </c>
      <c r="J120" s="5">
        <f t="shared" si="20"/>
        <v>0</v>
      </c>
    </row>
    <row r="121" spans="3:10" ht="15" thickBot="1">
      <c r="C121" s="184" t="s">
        <v>130</v>
      </c>
      <c r="D121" s="214"/>
      <c r="E121" s="215"/>
      <c r="F121" s="214"/>
      <c r="G121" s="214"/>
    </row>
    <row r="122" spans="3:10">
      <c r="C122" s="200" t="s">
        <v>131</v>
      </c>
      <c r="D122" s="177">
        <v>0.122</v>
      </c>
      <c r="E122" s="256">
        <v>0.121</v>
      </c>
      <c r="F122" s="257" t="s">
        <v>132</v>
      </c>
      <c r="G122" s="257" t="s">
        <v>133</v>
      </c>
      <c r="H122" s="5">
        <f>+D122-E122</f>
        <v>1.0000000000000009E-3</v>
      </c>
      <c r="I122" s="203">
        <v>0.12</v>
      </c>
      <c r="J122" s="5">
        <f t="shared" si="20"/>
        <v>2.0000000000000018E-3</v>
      </c>
    </row>
    <row r="123" spans="3:10" ht="15" thickBot="1">
      <c r="C123" s="184" t="s">
        <v>134</v>
      </c>
      <c r="D123" s="214"/>
      <c r="E123" s="219"/>
      <c r="F123" s="258"/>
      <c r="G123" s="214"/>
    </row>
    <row r="124" spans="3:10">
      <c r="C124" s="200" t="s">
        <v>16</v>
      </c>
      <c r="D124" s="220">
        <v>1.52</v>
      </c>
      <c r="E124" s="221">
        <v>1.57</v>
      </c>
      <c r="F124" s="247" t="s">
        <v>135</v>
      </c>
      <c r="G124" s="248" t="s">
        <v>23</v>
      </c>
      <c r="H124" s="5">
        <f>+D124-E124</f>
        <v>-5.0000000000000044E-2</v>
      </c>
      <c r="I124" s="2">
        <v>1.52</v>
      </c>
      <c r="J124" s="6">
        <f t="shared" ref="J124:J125" si="21">+D124-I124</f>
        <v>0</v>
      </c>
    </row>
    <row r="125" spans="3:10" ht="15" thickBot="1">
      <c r="C125" s="223" t="s">
        <v>136</v>
      </c>
      <c r="D125" s="180">
        <v>1.04</v>
      </c>
      <c r="E125" s="224">
        <v>1.03</v>
      </c>
      <c r="F125" s="253" t="s">
        <v>137</v>
      </c>
      <c r="G125" s="259" t="s">
        <v>138</v>
      </c>
      <c r="H125" s="5">
        <f>+D125-E125</f>
        <v>1.0000000000000009E-2</v>
      </c>
      <c r="I125" s="467">
        <v>1.07</v>
      </c>
      <c r="J125" s="6">
        <f t="shared" si="21"/>
        <v>-3.0000000000000027E-2</v>
      </c>
    </row>
    <row r="126" spans="3:10" ht="15" thickBot="1">
      <c r="C126" s="226" t="s">
        <v>139</v>
      </c>
      <c r="D126" s="227"/>
      <c r="E126" s="228"/>
      <c r="F126" s="229"/>
      <c r="G126" s="399">
        <f ca="1">+TODAY()</f>
        <v>45547</v>
      </c>
    </row>
    <row r="127" spans="3:10" ht="15" customHeight="1">
      <c r="C127" s="231" t="s">
        <v>140</v>
      </c>
      <c r="D127" s="231"/>
      <c r="E127" s="232"/>
      <c r="F127" s="204"/>
      <c r="G127" s="233">
        <v>3.34</v>
      </c>
    </row>
    <row r="128" spans="3:10">
      <c r="C128" s="261" t="s">
        <v>141</v>
      </c>
      <c r="D128" s="261"/>
      <c r="E128" s="262"/>
      <c r="F128" s="263"/>
      <c r="G128" s="264">
        <v>54865.85</v>
      </c>
    </row>
    <row r="129" spans="3:7" ht="15" thickBot="1">
      <c r="C129" s="209" t="s">
        <v>142</v>
      </c>
      <c r="D129" s="209"/>
      <c r="E129" s="265"/>
      <c r="F129" s="266"/>
      <c r="G129" s="267" t="s">
        <v>143</v>
      </c>
    </row>
    <row r="130" spans="3:7" ht="15" thickBot="1">
      <c r="C130" s="865"/>
      <c r="D130" s="865"/>
      <c r="E130" s="865"/>
      <c r="F130" s="865"/>
      <c r="G130" s="266"/>
    </row>
    <row r="131" spans="3:7">
      <c r="C131" s="866" t="s">
        <v>375</v>
      </c>
      <c r="D131" s="866"/>
      <c r="E131" s="866"/>
      <c r="F131" s="866"/>
    </row>
  </sheetData>
  <mergeCells count="24">
    <mergeCell ref="F112:F113"/>
    <mergeCell ref="G112:G113"/>
    <mergeCell ref="C130:F130"/>
    <mergeCell ref="C131:F131"/>
    <mergeCell ref="C81:F81"/>
    <mergeCell ref="D90:G90"/>
    <mergeCell ref="F91:F92"/>
    <mergeCell ref="G91:G92"/>
    <mergeCell ref="C93:D93"/>
    <mergeCell ref="D111:G111"/>
    <mergeCell ref="F60:F61"/>
    <mergeCell ref="G60:G61"/>
    <mergeCell ref="D3:G3"/>
    <mergeCell ref="F4:F5"/>
    <mergeCell ref="G4:G5"/>
    <mergeCell ref="C6:D6"/>
    <mergeCell ref="D20:G20"/>
    <mergeCell ref="F21:F22"/>
    <mergeCell ref="G21:G22"/>
    <mergeCell ref="D42:G42"/>
    <mergeCell ref="F43:F44"/>
    <mergeCell ref="G43:G44"/>
    <mergeCell ref="C45:D45"/>
    <mergeCell ref="D59:G59"/>
  </mergeCells>
  <pageMargins left="0.7" right="0.7" top="0.75" bottom="0.75" header="0.3" footer="0.3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DDDEA-E548-4C92-B9D1-595089AD4911}">
  <dimension ref="B1:Y138"/>
  <sheetViews>
    <sheetView zoomScale="85" zoomScaleNormal="85" workbookViewId="0">
      <selection activeCell="I32" sqref="I32"/>
    </sheetView>
  </sheetViews>
  <sheetFormatPr baseColWidth="10" defaultColWidth="11.453125" defaultRowHeight="14.5"/>
  <cols>
    <col min="1" max="1" width="2.7265625" customWidth="1"/>
    <col min="2" max="2" width="23.54296875" bestFit="1" customWidth="1"/>
    <col min="3" max="3" width="18.7265625" bestFit="1" customWidth="1"/>
    <col min="4" max="4" width="15.26953125" bestFit="1" customWidth="1"/>
    <col min="5" max="6" width="13.7265625" customWidth="1"/>
    <col min="9" max="9" width="12.54296875" customWidth="1"/>
    <col min="10" max="10" width="7.7265625" bestFit="1" customWidth="1"/>
    <col min="11" max="11" width="9.26953125" bestFit="1" customWidth="1"/>
    <col min="17" max="17" width="4" bestFit="1" customWidth="1"/>
    <col min="22" max="22" width="6.7265625" bestFit="1" customWidth="1"/>
  </cols>
  <sheetData>
    <row r="1" spans="2:25" ht="15" customHeight="1">
      <c r="B1" s="3" t="s">
        <v>82</v>
      </c>
      <c r="Q1" s="102"/>
      <c r="R1" s="103"/>
      <c r="S1" s="103"/>
      <c r="T1" s="103"/>
      <c r="U1" s="102"/>
      <c r="V1" t="s">
        <v>360</v>
      </c>
      <c r="X1" s="407" t="str">
        <f>+C3</f>
        <v>2Q2024</v>
      </c>
      <c r="Y1" s="407" t="str">
        <f>+H3</f>
        <v>1Q2024</v>
      </c>
    </row>
    <row r="2" spans="2:25" ht="15" customHeight="1">
      <c r="H2" t="s">
        <v>83</v>
      </c>
      <c r="Q2" s="102" t="s">
        <v>353</v>
      </c>
      <c r="R2" s="104" t="str">
        <f>+CONCATENATE(Q2,H3)</f>
        <v>BN 1Q2024</v>
      </c>
      <c r="S2" s="105"/>
      <c r="T2" s="105">
        <f>+H12</f>
        <v>1005.1707759764499</v>
      </c>
      <c r="U2" s="102" t="s">
        <v>410</v>
      </c>
      <c r="V2" s="1">
        <f>+T2</f>
        <v>1005.1707759764499</v>
      </c>
    </row>
    <row r="3" spans="2:25" ht="15" customHeight="1" thickBot="1">
      <c r="B3" s="138" t="s">
        <v>84</v>
      </c>
      <c r="C3" s="855" t="s">
        <v>536</v>
      </c>
      <c r="D3" s="856"/>
      <c r="E3" s="856"/>
      <c r="F3" s="856"/>
      <c r="H3" s="713" t="s">
        <v>487</v>
      </c>
      <c r="Q3" s="102"/>
      <c r="R3" s="106" t="s">
        <v>577</v>
      </c>
      <c r="S3" s="105">
        <f>IF(U3&gt;0,S2+T2,+S2+U3+T2)</f>
        <v>1005.1707759764499</v>
      </c>
      <c r="T3" s="105">
        <f>+ABS(U3)</f>
        <v>88.111508409999971</v>
      </c>
      <c r="U3" s="105">
        <f>+X3-Y3</f>
        <v>88.111508409999971</v>
      </c>
      <c r="V3" s="1">
        <f>+V2+U3</f>
        <v>1093.2822843864499</v>
      </c>
      <c r="X3" s="1">
        <v>93.230960930000037</v>
      </c>
      <c r="Y3" s="1">
        <v>5.1194525200000598</v>
      </c>
    </row>
    <row r="4" spans="2:25" ht="15" customHeight="1">
      <c r="B4" s="883" t="s">
        <v>179</v>
      </c>
      <c r="C4" s="846" t="s">
        <v>537</v>
      </c>
      <c r="D4" s="846" t="s">
        <v>538</v>
      </c>
      <c r="E4" s="846" t="s">
        <v>446</v>
      </c>
      <c r="F4" s="859" t="s">
        <v>450</v>
      </c>
      <c r="Q4" s="102"/>
      <c r="R4" s="106" t="s">
        <v>576</v>
      </c>
      <c r="S4" s="105">
        <f>+IF(U4&gt;0,IF(U3&gt;0,S3+U3,S3),IF(U3&gt;0,S3+T3+U4,S3+U4))</f>
        <v>1093.2822843864499</v>
      </c>
      <c r="T4" s="105">
        <f t="shared" ref="T4:T7" si="0">+ABS(U4)</f>
        <v>51.253968072265934</v>
      </c>
      <c r="U4" s="105">
        <f>+X4-Y4</f>
        <v>51.253968072265934</v>
      </c>
      <c r="V4" s="1">
        <f t="shared" ref="V4:V8" si="1">+V3+U4</f>
        <v>1144.5362524587158</v>
      </c>
      <c r="X4" s="1">
        <v>953.08324853113288</v>
      </c>
      <c r="Y4" s="1">
        <v>901.82928045886695</v>
      </c>
    </row>
    <row r="5" spans="2:25" ht="15" customHeight="1" thickBot="1">
      <c r="B5" s="884"/>
      <c r="C5" s="847"/>
      <c r="D5" s="847"/>
      <c r="E5" s="847"/>
      <c r="F5" s="860"/>
      <c r="Q5" s="102"/>
      <c r="R5" s="355"/>
      <c r="S5" s="105">
        <f>+IF(U5&gt;0,IF(U4&gt;0,S4+U4,S4),IF(U4&gt;0,S4+T4+U5,S4+U5))</f>
        <v>1144.5362524587158</v>
      </c>
      <c r="T5" s="105">
        <f t="shared" si="0"/>
        <v>0</v>
      </c>
      <c r="U5" s="105">
        <f>+X5-Y5</f>
        <v>0</v>
      </c>
      <c r="V5" s="1">
        <f t="shared" si="1"/>
        <v>1144.5362524587158</v>
      </c>
      <c r="X5" s="1"/>
      <c r="Y5" s="1"/>
    </row>
    <row r="6" spans="2:25" ht="15" customHeight="1" thickBot="1">
      <c r="B6" s="842" t="s">
        <v>180</v>
      </c>
      <c r="C6" s="843"/>
      <c r="D6" s="146" t="s">
        <v>94</v>
      </c>
      <c r="E6" s="147" t="s">
        <v>94</v>
      </c>
      <c r="F6" s="148" t="s">
        <v>94</v>
      </c>
      <c r="H6" s="1"/>
      <c r="Q6" s="102"/>
      <c r="R6" s="355" t="s">
        <v>568</v>
      </c>
      <c r="S6" s="105">
        <f>+IF(U6&gt;0,IF(U5&gt;0,S5+U5,S5),IF(U5&gt;0,S5+T5+U6,S5+U6))</f>
        <v>1144.5362524587158</v>
      </c>
      <c r="T6" s="105">
        <f>+ABS(U6)</f>
        <v>493</v>
      </c>
      <c r="U6" s="105">
        <f>+X6-Y6</f>
        <v>493</v>
      </c>
      <c r="V6" s="1">
        <f t="shared" si="1"/>
        <v>1637.5362524587158</v>
      </c>
      <c r="X6" s="1"/>
      <c r="Y6" s="1">
        <v>-493</v>
      </c>
    </row>
    <row r="7" spans="2:25" ht="15" customHeight="1">
      <c r="B7" s="149" t="s">
        <v>95</v>
      </c>
      <c r="C7" s="151">
        <f>+Agregado!C37</f>
        <v>2791.3455640001603</v>
      </c>
      <c r="D7" s="151">
        <f>+Agregado!C41</f>
        <v>2442</v>
      </c>
      <c r="E7" s="152">
        <f t="shared" ref="E7:E10" si="2">+C7/D7-1</f>
        <v>0.14305715151521725</v>
      </c>
      <c r="F7" s="192">
        <f>+C7/H7-1</f>
        <v>3.6725305115132834E-3</v>
      </c>
      <c r="H7" s="340">
        <v>2781.1317727083501</v>
      </c>
      <c r="I7" s="5"/>
      <c r="Q7" s="102"/>
      <c r="R7" s="107" t="s">
        <v>479</v>
      </c>
      <c r="S7" s="105">
        <f>+IF(U7&gt;0,IF(U6&gt;0,S6+U6,S6),IF(U6&gt;0,S6+T6+U7,S6+U7))</f>
        <v>1602.4462644467458</v>
      </c>
      <c r="T7" s="105">
        <f t="shared" si="0"/>
        <v>35.089988011970036</v>
      </c>
      <c r="U7" s="105">
        <f>+X7-Y7</f>
        <v>-35.089988011970036</v>
      </c>
      <c r="V7" s="1">
        <f t="shared" si="1"/>
        <v>1602.4462644467458</v>
      </c>
      <c r="X7" s="1">
        <v>-648.74949513332001</v>
      </c>
      <c r="Y7" s="1">
        <v>-613.65950712134998</v>
      </c>
    </row>
    <row r="8" spans="2:25" ht="15" customHeight="1">
      <c r="B8" s="149" t="s">
        <v>96</v>
      </c>
      <c r="C8" s="151">
        <f>+Agregado!E37</f>
        <v>953.08324853113288</v>
      </c>
      <c r="D8" s="151">
        <f>+Agregado!E41</f>
        <v>909</v>
      </c>
      <c r="E8" s="152">
        <f t="shared" si="2"/>
        <v>4.8496423026548774E-2</v>
      </c>
      <c r="F8" s="192">
        <f>+C8/H8-1</f>
        <v>5.6833337731268863E-2</v>
      </c>
      <c r="H8" s="340">
        <v>901.82928045886695</v>
      </c>
      <c r="Q8" s="102"/>
      <c r="R8" s="106" t="s">
        <v>306</v>
      </c>
      <c r="S8" s="105">
        <f>+IF(U8&gt;0,IF(U7&gt;0,S7+U7,S7),IF(U7&gt;0,S7+T7+U8,S7+U8))</f>
        <v>1602.4462644467458</v>
      </c>
      <c r="T8" s="105">
        <f>+ABS(U8)</f>
        <v>67.776157175154822</v>
      </c>
      <c r="U8" s="105">
        <f>+T9-SUM(U3:U7)-T2</f>
        <v>67.776157175154822</v>
      </c>
      <c r="V8" s="1">
        <f t="shared" si="1"/>
        <v>1670.2224216219006</v>
      </c>
      <c r="X8" s="1"/>
      <c r="Y8" s="1"/>
    </row>
    <row r="9" spans="2:25" ht="15" customHeight="1">
      <c r="B9" s="149" t="s">
        <v>97</v>
      </c>
      <c r="C9" s="151">
        <f>+Agregado!G37</f>
        <v>4205.2006227265902</v>
      </c>
      <c r="D9" s="151">
        <f>+Agregado!G41</f>
        <v>3572</v>
      </c>
      <c r="E9" s="152">
        <f t="shared" si="2"/>
        <v>0.17726781151360305</v>
      </c>
      <c r="F9" s="153">
        <f t="shared" ref="F9:F11" si="3">+C9/H9-1</f>
        <v>0.20291846302827099</v>
      </c>
      <c r="H9" s="340">
        <v>3495.8318057071501</v>
      </c>
      <c r="Q9" s="102" t="s">
        <v>353</v>
      </c>
      <c r="R9" s="102" t="str">
        <f>+CONCATENATE(Q9,C3)</f>
        <v>BN 2Q2024</v>
      </c>
      <c r="S9" s="105"/>
      <c r="T9" s="105">
        <f>+C12</f>
        <v>1670.2224216219006</v>
      </c>
      <c r="U9" s="102"/>
    </row>
    <row r="10" spans="2:25" ht="15" customHeight="1">
      <c r="B10" s="149" t="s">
        <v>98</v>
      </c>
      <c r="C10" s="151">
        <f>+Agregado!J37</f>
        <v>2685.1158343985198</v>
      </c>
      <c r="D10" s="151">
        <f>+Agregado!J41</f>
        <v>2115</v>
      </c>
      <c r="E10" s="152">
        <f t="shared" si="2"/>
        <v>0.26955831413641596</v>
      </c>
      <c r="F10" s="153">
        <f t="shared" si="3"/>
        <v>0.35098875327142864</v>
      </c>
      <c r="H10" s="340">
        <v>1987.5190136827514</v>
      </c>
      <c r="Q10" s="102"/>
      <c r="R10" s="104"/>
      <c r="S10" s="104"/>
      <c r="T10" s="104"/>
      <c r="U10" s="102"/>
    </row>
    <row r="11" spans="2:25" ht="15" customHeight="1">
      <c r="B11" s="149" t="s">
        <v>99</v>
      </c>
      <c r="C11" s="150">
        <f>+Agregado!K37</f>
        <v>-321.20010344999992</v>
      </c>
      <c r="D11" s="150">
        <f>+Agregado!K41</f>
        <v>-276</v>
      </c>
      <c r="E11" s="154">
        <f>+C11/D11-1</f>
        <v>0.16376849076086919</v>
      </c>
      <c r="F11" s="192">
        <f t="shared" si="3"/>
        <v>-0.10777749041666695</v>
      </c>
      <c r="H11" s="340">
        <v>-360</v>
      </c>
      <c r="Q11" s="102"/>
      <c r="R11" s="104"/>
      <c r="S11" s="104"/>
      <c r="T11" s="104"/>
      <c r="U11" s="102"/>
    </row>
    <row r="12" spans="2:25" ht="15" customHeight="1" thickBot="1">
      <c r="B12" s="155" t="s">
        <v>100</v>
      </c>
      <c r="C12" s="157">
        <f>+Agregado!P37</f>
        <v>1670.2224216219006</v>
      </c>
      <c r="D12" s="157">
        <f>+Agregado!P41</f>
        <v>1281</v>
      </c>
      <c r="E12" s="158">
        <f t="shared" ref="E12" si="4">+C12/D12-1</f>
        <v>0.30384263982974291</v>
      </c>
      <c r="F12" s="362">
        <f>+C12/H12-1</f>
        <v>0.66163050253764255</v>
      </c>
      <c r="H12" s="363">
        <v>1005.1707759764499</v>
      </c>
      <c r="Q12" s="102"/>
      <c r="R12" s="104"/>
      <c r="S12" s="104"/>
      <c r="T12" s="104"/>
      <c r="U12" s="102"/>
    </row>
    <row r="13" spans="2:25" ht="15" customHeight="1" thickBot="1">
      <c r="B13" s="575" t="s">
        <v>113</v>
      </c>
      <c r="C13" s="160"/>
      <c r="D13" s="160"/>
      <c r="E13" s="160" t="s">
        <v>94</v>
      </c>
      <c r="F13" s="576"/>
      <c r="H13" s="345"/>
      <c r="Q13" s="102"/>
      <c r="R13" s="104"/>
      <c r="S13" s="104"/>
      <c r="T13" s="104"/>
      <c r="U13" s="102"/>
    </row>
    <row r="14" spans="2:25" ht="15" customHeight="1">
      <c r="B14" s="149" t="s">
        <v>114</v>
      </c>
      <c r="C14" s="163">
        <f>+Agregado!U37</f>
        <v>0</v>
      </c>
      <c r="D14" s="163">
        <v>20</v>
      </c>
      <c r="E14" s="152">
        <f t="shared" ref="E14:E17" si="5">+C14/D14-1</f>
        <v>-1</v>
      </c>
      <c r="F14" s="153">
        <f>+C14/H14-1</f>
        <v>-1</v>
      </c>
      <c r="H14" s="342">
        <v>20.100000000000001</v>
      </c>
      <c r="I14" s="5"/>
    </row>
    <row r="15" spans="2:25" ht="15" customHeight="1">
      <c r="B15" s="149" t="s">
        <v>115</v>
      </c>
      <c r="C15" s="151">
        <f>+Agregado!V37</f>
        <v>45349</v>
      </c>
      <c r="D15" s="151">
        <f>+Agregado!V41</f>
        <v>44683</v>
      </c>
      <c r="E15" s="154">
        <f t="shared" si="5"/>
        <v>1.4904997426314237E-2</v>
      </c>
      <c r="F15" s="166">
        <f>+C15/H15-1</f>
        <v>7.6435951560938076E-3</v>
      </c>
      <c r="H15" s="340">
        <v>45005</v>
      </c>
      <c r="I15" s="5"/>
    </row>
    <row r="16" spans="2:25" ht="15" customHeight="1">
      <c r="B16" s="149" t="s">
        <v>116</v>
      </c>
      <c r="C16" s="151">
        <f>+Agregado!W37</f>
        <v>4138</v>
      </c>
      <c r="D16" s="151">
        <f>+Agregado!W41</f>
        <v>4228</v>
      </c>
      <c r="E16" s="154">
        <f t="shared" si="5"/>
        <v>-2.1286660359507992E-2</v>
      </c>
      <c r="F16" s="166">
        <f>+C16/H16-1</f>
        <v>-5.5275174236962821E-3</v>
      </c>
      <c r="H16" s="340">
        <v>4161</v>
      </c>
      <c r="I16" s="5"/>
    </row>
    <row r="17" spans="2:15" ht="15" customHeight="1" thickBot="1">
      <c r="B17" s="155" t="s">
        <v>117</v>
      </c>
      <c r="C17" s="157">
        <f>+Agregado!X37</f>
        <v>3574</v>
      </c>
      <c r="D17" s="157">
        <f>+Agregado!X41</f>
        <v>3649</v>
      </c>
      <c r="E17" s="169">
        <f t="shared" si="5"/>
        <v>-2.0553576322280054E-2</v>
      </c>
      <c r="F17" s="170">
        <f>+C17/H17-1</f>
        <v>-4.1794371691279419E-3</v>
      </c>
      <c r="H17" s="341">
        <v>3589</v>
      </c>
    </row>
    <row r="18" spans="2:15" ht="15" customHeight="1">
      <c r="B18" s="9"/>
      <c r="C18" s="9"/>
      <c r="D18" s="9"/>
      <c r="E18" s="9"/>
      <c r="F18" s="9"/>
    </row>
    <row r="19" spans="2:15" ht="15" customHeight="1">
      <c r="H19">
        <v>493</v>
      </c>
      <c r="I19" s="8">
        <f>+C12/(H12+H19)-1</f>
        <v>0.11484114388315581</v>
      </c>
    </row>
    <row r="20" spans="2:15" ht="15" customHeight="1"/>
    <row r="21" spans="2:15" ht="15" customHeight="1" thickBot="1">
      <c r="B21" s="171" t="s">
        <v>368</v>
      </c>
      <c r="C21" s="855" t="s">
        <v>536</v>
      </c>
      <c r="D21" s="856"/>
      <c r="E21" s="856"/>
      <c r="F21" s="856"/>
    </row>
    <row r="22" spans="2:15" ht="15" customHeight="1">
      <c r="B22" s="883" t="s">
        <v>179</v>
      </c>
      <c r="C22" s="846" t="s">
        <v>537</v>
      </c>
      <c r="D22" s="846" t="s">
        <v>538</v>
      </c>
      <c r="E22" s="846" t="s">
        <v>446</v>
      </c>
      <c r="F22" s="859" t="s">
        <v>450</v>
      </c>
    </row>
    <row r="23" spans="2:15" ht="15" customHeight="1" thickBot="1">
      <c r="B23" s="884"/>
      <c r="C23" s="847"/>
      <c r="D23" s="847"/>
      <c r="E23" s="847"/>
      <c r="F23" s="860"/>
      <c r="H23" s="713" t="s">
        <v>487</v>
      </c>
    </row>
    <row r="24" spans="2:15" ht="15" customHeight="1" thickBot="1">
      <c r="B24" s="175" t="s">
        <v>101</v>
      </c>
      <c r="C24" s="160"/>
      <c r="D24" s="160"/>
      <c r="E24" s="160"/>
      <c r="F24" s="160"/>
    </row>
    <row r="25" spans="2:15" ht="15" customHeight="1">
      <c r="B25" s="176" t="s">
        <v>102</v>
      </c>
      <c r="C25" s="178">
        <f>+Agregado!R37</f>
        <v>8.2617128167742828E-3</v>
      </c>
      <c r="D25" s="178">
        <f>+Agregado!R41</f>
        <v>5.1999999999999998E-3</v>
      </c>
      <c r="E25" s="498" t="s">
        <v>239</v>
      </c>
      <c r="F25" s="487" t="s">
        <v>395</v>
      </c>
      <c r="G25" s="5">
        <f>+C25-D25</f>
        <v>3.061712816774283E-3</v>
      </c>
      <c r="H25" s="343">
        <v>7.6026057554385825E-3</v>
      </c>
      <c r="I25" s="5">
        <f>+C25-H25</f>
        <v>6.5910706133570033E-4</v>
      </c>
    </row>
    <row r="26" spans="2:15" ht="15" customHeight="1">
      <c r="B26" s="149" t="s">
        <v>105</v>
      </c>
      <c r="C26" s="206">
        <f>+Agregado!S37</f>
        <v>0.14362535062176848</v>
      </c>
      <c r="D26" s="206">
        <f>+Agregado!S41</f>
        <v>0.10150000000000001</v>
      </c>
      <c r="E26" s="489" t="s">
        <v>569</v>
      </c>
      <c r="F26" s="490" t="s">
        <v>137</v>
      </c>
      <c r="G26" s="5">
        <f>+C26-D26</f>
        <v>4.2125350621768476E-2</v>
      </c>
      <c r="H26" s="197">
        <v>0.13360783178506913</v>
      </c>
      <c r="I26" s="5">
        <f>+C26-H26</f>
        <v>1.0017518836699352E-2</v>
      </c>
      <c r="L26" s="5"/>
    </row>
    <row r="27" spans="2:15" ht="15" customHeight="1" thickBot="1">
      <c r="B27" s="179" t="s">
        <v>185</v>
      </c>
      <c r="C27" s="181">
        <f>+Agregado!T37</f>
        <v>0.38996738550614979</v>
      </c>
      <c r="D27" s="181">
        <f>+Agregado!T41</f>
        <v>0.46</v>
      </c>
      <c r="E27" s="787" t="s">
        <v>289</v>
      </c>
      <c r="F27" s="499" t="s">
        <v>107</v>
      </c>
      <c r="G27" s="5">
        <f>+C27-D27</f>
        <v>-7.0032614493850232E-2</v>
      </c>
      <c r="H27" s="197">
        <v>0.40256520698421389</v>
      </c>
      <c r="I27" s="5">
        <f>+C27-H27</f>
        <v>-1.2597821478064097E-2</v>
      </c>
      <c r="L27" t="s">
        <v>119</v>
      </c>
      <c r="M27" s="7" t="s">
        <v>440</v>
      </c>
      <c r="N27" s="7" t="s">
        <v>363</v>
      </c>
    </row>
    <row r="28" spans="2:15" ht="15" customHeight="1" thickBot="1">
      <c r="B28" s="198" t="s">
        <v>152</v>
      </c>
      <c r="C28" s="372"/>
      <c r="D28" s="372"/>
      <c r="E28" s="594"/>
      <c r="F28" s="594"/>
      <c r="H28" s="344"/>
      <c r="L28" t="s">
        <v>408</v>
      </c>
      <c r="M28" s="1">
        <f>+Agregado!AA39</f>
        <v>330799.07385515992</v>
      </c>
      <c r="N28" s="1">
        <f>+Agregado!AA40</f>
        <v>337524.48844619998</v>
      </c>
      <c r="O28" s="8">
        <f>+M28/N28-1</f>
        <v>-1.9925708567104627E-2</v>
      </c>
    </row>
    <row r="29" spans="2:15" ht="15" customHeight="1">
      <c r="B29" s="188" t="s">
        <v>119</v>
      </c>
      <c r="C29" s="374">
        <f>+Agregado!Z37</f>
        <v>404413.94263671001</v>
      </c>
      <c r="D29" s="374">
        <f>+Agregado!Z41</f>
        <v>388183</v>
      </c>
      <c r="E29" s="609">
        <f t="shared" ref="E29:E30" si="6">+C29/D29-1</f>
        <v>4.1812605489446986E-2</v>
      </c>
      <c r="F29" s="610">
        <f>+C29/H29-1</f>
        <v>5.5941506044904443E-2</v>
      </c>
      <c r="H29" s="340">
        <v>382988.96323477989</v>
      </c>
      <c r="I29" s="5"/>
      <c r="J29" s="408"/>
      <c r="K29" s="2"/>
      <c r="L29" t="s">
        <v>409</v>
      </c>
      <c r="M29" s="1">
        <f>+Agregado!AB39</f>
        <v>54707.66552196999</v>
      </c>
      <c r="N29" s="1">
        <f>+Agregado!AB40</f>
        <v>45707.056617469992</v>
      </c>
      <c r="O29" s="8">
        <f>+M29/N29-1</f>
        <v>0.19691945993870497</v>
      </c>
    </row>
    <row r="30" spans="2:15" ht="15" customHeight="1" thickBot="1">
      <c r="B30" s="193" t="s">
        <v>120</v>
      </c>
      <c r="C30" s="195">
        <f>+Agregado!AD37</f>
        <v>354627.72635005612</v>
      </c>
      <c r="D30" s="195">
        <f>+Agregado!AD41</f>
        <v>363952</v>
      </c>
      <c r="E30" s="611">
        <f t="shared" si="6"/>
        <v>-2.5619514798500553E-2</v>
      </c>
      <c r="F30" s="612">
        <f>+C30/H30-1</f>
        <v>2.0889189461944735E-2</v>
      </c>
      <c r="H30" s="340">
        <v>347371.41896561877</v>
      </c>
      <c r="J30" s="408"/>
      <c r="K30" s="2"/>
      <c r="M30" s="2">
        <f>+M29/D29</f>
        <v>0.14093266712341856</v>
      </c>
      <c r="N30" s="2">
        <f>+N29/H29</f>
        <v>0.1193430124759252</v>
      </c>
    </row>
    <row r="31" spans="2:15" ht="15" customHeight="1" thickBot="1">
      <c r="B31" s="198" t="s">
        <v>121</v>
      </c>
      <c r="C31" s="199"/>
      <c r="D31" s="199"/>
      <c r="E31" s="497"/>
      <c r="F31" s="497"/>
      <c r="H31" s="345"/>
    </row>
    <row r="32" spans="2:15" ht="15" customHeight="1">
      <c r="B32" s="200" t="s">
        <v>122</v>
      </c>
      <c r="C32" s="216">
        <f>+Agregado!AE37</f>
        <v>2.6749728945669161E-2</v>
      </c>
      <c r="D32" s="216">
        <f>+Agregado!AE41</f>
        <v>2.6200000000000001E-2</v>
      </c>
      <c r="E32" s="486" t="s">
        <v>318</v>
      </c>
      <c r="F32" s="487" t="s">
        <v>23</v>
      </c>
      <c r="G32" s="5">
        <f>+C32-D32</f>
        <v>5.4972894566916036E-4</v>
      </c>
      <c r="H32" s="197">
        <v>2.8094796430863222E-2</v>
      </c>
      <c r="I32" s="5">
        <f>+C32-H32</f>
        <v>-1.3450674851940604E-3</v>
      </c>
    </row>
    <row r="33" spans="2:9" ht="15" customHeight="1">
      <c r="B33" s="149" t="s">
        <v>125</v>
      </c>
      <c r="C33" s="206">
        <f>+Agregado!AF37</f>
        <v>2.9331467781472083E-3</v>
      </c>
      <c r="D33" s="206">
        <f>+Agregado!AF41</f>
        <v>2.7000000000000001E-3</v>
      </c>
      <c r="E33" s="489" t="s">
        <v>287</v>
      </c>
      <c r="F33" s="490" t="s">
        <v>190</v>
      </c>
      <c r="G33" s="5">
        <f>+C33-D33</f>
        <v>2.3314677814720818E-4</v>
      </c>
      <c r="H33" s="343">
        <v>2.8799066666348578E-3</v>
      </c>
      <c r="I33" s="5">
        <f t="shared" ref="I33:I34" si="7">+C33-H33</f>
        <v>5.324011151235054E-5</v>
      </c>
    </row>
    <row r="34" spans="2:9" ht="15" customHeight="1" thickBot="1">
      <c r="B34" s="209" t="s">
        <v>128</v>
      </c>
      <c r="C34" s="522">
        <f>+Agregado!AG37</f>
        <v>0.69756877647765847</v>
      </c>
      <c r="D34" s="522">
        <f>+Agregado!AG41</f>
        <v>0.76</v>
      </c>
      <c r="E34" s="492" t="s">
        <v>570</v>
      </c>
      <c r="F34" s="808" t="s">
        <v>575</v>
      </c>
      <c r="G34" s="5">
        <f>+C34-D34</f>
        <v>-6.2431223522341539E-2</v>
      </c>
      <c r="H34" s="362">
        <v>0.71</v>
      </c>
      <c r="I34" s="5">
        <f t="shared" si="7"/>
        <v>-1.2431223522341495E-2</v>
      </c>
    </row>
    <row r="35" spans="2:9" ht="15" customHeight="1" thickBot="1">
      <c r="B35" s="351" t="s">
        <v>130</v>
      </c>
      <c r="C35" s="352"/>
      <c r="D35" s="352"/>
      <c r="E35" s="809"/>
      <c r="F35" s="809"/>
      <c r="H35" s="345"/>
    </row>
    <row r="36" spans="2:9" ht="15" customHeight="1" thickBot="1">
      <c r="B36" s="354" t="s">
        <v>131</v>
      </c>
      <c r="C36" s="333">
        <f>+Agregado!AH37</f>
        <v>0.12223669559133626</v>
      </c>
      <c r="D36" s="333">
        <f>+Agregado!AH41</f>
        <v>0.125</v>
      </c>
      <c r="E36" s="786" t="s">
        <v>222</v>
      </c>
      <c r="F36" s="786" t="s">
        <v>247</v>
      </c>
      <c r="G36" s="5">
        <f>+C36-D36</f>
        <v>-2.7633044086637359E-3</v>
      </c>
      <c r="H36" s="343">
        <v>0.12261561616157329</v>
      </c>
      <c r="I36" s="5">
        <f t="shared" ref="I36" si="8">+C36-H36</f>
        <v>-3.7892057023702908E-4</v>
      </c>
    </row>
    <row r="37" spans="2:9" ht="15" customHeight="1" thickBot="1">
      <c r="B37" s="184" t="s">
        <v>134</v>
      </c>
      <c r="C37" s="214"/>
      <c r="D37" s="214"/>
      <c r="E37" s="809"/>
      <c r="F37" s="494"/>
      <c r="H37" s="345"/>
    </row>
    <row r="38" spans="2:9" ht="15" customHeight="1">
      <c r="B38" s="200" t="s">
        <v>16</v>
      </c>
      <c r="C38" s="523">
        <f>+Agregado!AI37</f>
        <v>2.1826056544791599</v>
      </c>
      <c r="D38" s="523">
        <f>+Agregado!AI41</f>
        <v>2.0699999999999998</v>
      </c>
      <c r="E38" s="486" t="s">
        <v>571</v>
      </c>
      <c r="F38" s="487" t="s">
        <v>573</v>
      </c>
      <c r="G38" s="5">
        <f>+C38-D38</f>
        <v>0.11260565447916004</v>
      </c>
      <c r="H38" s="346">
        <v>1.9740548190423939</v>
      </c>
      <c r="I38" s="6">
        <f t="shared" ref="I38:I39" si="9">+C38-H38</f>
        <v>0.208550835436766</v>
      </c>
    </row>
    <row r="39" spans="2:9" ht="15" customHeight="1" thickBot="1">
      <c r="B39" s="223" t="s">
        <v>136</v>
      </c>
      <c r="C39" s="224">
        <f>+Agregado!AJ37</f>
        <v>0.86725156620172372</v>
      </c>
      <c r="D39" s="224">
        <f>+Agregado!AJ41</f>
        <v>0.91</v>
      </c>
      <c r="E39" s="492" t="s">
        <v>572</v>
      </c>
      <c r="F39" s="808" t="s">
        <v>574</v>
      </c>
      <c r="G39" s="5">
        <f>+C39-D39</f>
        <v>-4.2748433798276309E-2</v>
      </c>
      <c r="H39" s="197">
        <v>0.89783142332640675</v>
      </c>
      <c r="I39" s="6">
        <f t="shared" si="9"/>
        <v>-3.057985712468303E-2</v>
      </c>
    </row>
    <row r="40" spans="2:9" ht="15" customHeight="1" thickBot="1">
      <c r="B40" s="226" t="s">
        <v>139</v>
      </c>
      <c r="C40" s="227"/>
      <c r="D40" s="228"/>
      <c r="E40" s="229"/>
      <c r="F40" s="399">
        <f ca="1">+TODAY()</f>
        <v>45547</v>
      </c>
    </row>
    <row r="41" spans="2:9" ht="15" customHeight="1">
      <c r="B41" s="231" t="s">
        <v>140</v>
      </c>
      <c r="C41" s="231"/>
      <c r="D41" s="231"/>
      <c r="E41" s="400"/>
      <c r="F41" s="401">
        <v>3.806</v>
      </c>
    </row>
    <row r="42" spans="2:9" ht="15" customHeight="1" thickBot="1">
      <c r="B42" s="234" t="s">
        <v>367</v>
      </c>
      <c r="C42" s="402"/>
      <c r="D42" s="403"/>
      <c r="E42" s="404"/>
      <c r="F42" s="524">
        <v>28593</v>
      </c>
    </row>
    <row r="43" spans="2:9" ht="15" customHeight="1">
      <c r="B43" s="882" t="s">
        <v>375</v>
      </c>
      <c r="C43" s="882"/>
      <c r="D43" s="882"/>
      <c r="E43" s="882"/>
    </row>
    <row r="44" spans="2:9" ht="15" customHeight="1">
      <c r="B44" s="406"/>
      <c r="C44" s="406"/>
      <c r="D44" s="406"/>
      <c r="E44" s="406"/>
    </row>
    <row r="45" spans="2:9">
      <c r="B45" s="406"/>
      <c r="C45" s="406"/>
      <c r="D45" s="406"/>
      <c r="E45" s="406"/>
    </row>
    <row r="46" spans="2:9">
      <c r="B46" s="406"/>
      <c r="C46" s="406"/>
      <c r="D46" s="406"/>
      <c r="E46" s="406"/>
    </row>
    <row r="47" spans="2:9">
      <c r="B47" s="406"/>
      <c r="C47" s="406"/>
      <c r="D47" s="406"/>
      <c r="E47" s="406"/>
    </row>
    <row r="48" spans="2:9">
      <c r="B48" s="406"/>
      <c r="C48" s="406"/>
      <c r="D48" s="406"/>
      <c r="E48" s="406"/>
    </row>
    <row r="49" spans="2:12">
      <c r="B49" s="406"/>
      <c r="C49" s="406"/>
      <c r="D49" s="406"/>
      <c r="E49" s="406"/>
    </row>
    <row r="51" spans="2:12">
      <c r="H51" t="s">
        <v>83</v>
      </c>
    </row>
    <row r="52" spans="2:12" ht="15.75" customHeight="1" thickBot="1">
      <c r="B52" s="138" t="s">
        <v>84</v>
      </c>
      <c r="C52" s="844" t="s">
        <v>13</v>
      </c>
      <c r="D52" s="845"/>
      <c r="E52" s="845"/>
      <c r="F52" s="845"/>
      <c r="H52" s="7" t="s">
        <v>85</v>
      </c>
      <c r="J52" s="407" t="s">
        <v>72</v>
      </c>
      <c r="K52" s="407" t="s">
        <v>86</v>
      </c>
    </row>
    <row r="53" spans="2:12">
      <c r="B53" s="520" t="s">
        <v>179</v>
      </c>
      <c r="C53" s="140" t="s">
        <v>87</v>
      </c>
      <c r="D53" s="141" t="s">
        <v>88</v>
      </c>
      <c r="E53" s="846" t="s">
        <v>89</v>
      </c>
      <c r="F53" s="848" t="s">
        <v>90</v>
      </c>
      <c r="K53" s="2"/>
      <c r="L53" s="8"/>
    </row>
    <row r="54" spans="2:12" ht="15" thickBot="1">
      <c r="B54" s="520"/>
      <c r="C54" s="143" t="s">
        <v>91</v>
      </c>
      <c r="D54" s="144" t="s">
        <v>92</v>
      </c>
      <c r="E54" s="847"/>
      <c r="F54" s="849"/>
      <c r="J54" s="1"/>
    </row>
    <row r="55" spans="2:12" ht="15" thickBot="1">
      <c r="B55" s="842" t="s">
        <v>180</v>
      </c>
      <c r="C55" s="843"/>
      <c r="D55" s="146" t="s">
        <v>94</v>
      </c>
      <c r="E55" s="147" t="s">
        <v>94</v>
      </c>
      <c r="F55" s="148" t="s">
        <v>94</v>
      </c>
      <c r="H55" s="1"/>
      <c r="J55" s="1"/>
      <c r="K55" s="2"/>
      <c r="L55" s="8"/>
    </row>
    <row r="56" spans="2:12">
      <c r="B56" s="149" t="s">
        <v>95</v>
      </c>
      <c r="C56" s="150">
        <v>2163.4416747692899</v>
      </c>
      <c r="D56" s="151">
        <v>1455.4820206324</v>
      </c>
      <c r="E56" s="152">
        <f t="shared" ref="E56:E61" si="10">+C56/D56-1</f>
        <v>0.48640906868041189</v>
      </c>
      <c r="F56" s="153">
        <f>+C56/H56-1</f>
        <v>0.10350519722641272</v>
      </c>
      <c r="H56" s="1">
        <v>1960.51788447119</v>
      </c>
      <c r="I56" s="5"/>
      <c r="J56" s="1">
        <v>1687.42949928385</v>
      </c>
      <c r="K56" s="2">
        <f>+H56/J56-1</f>
        <v>0.16183691544046108</v>
      </c>
    </row>
    <row r="57" spans="2:12">
      <c r="B57" s="149" t="s">
        <v>96</v>
      </c>
      <c r="C57" s="150">
        <v>937.36113265000097</v>
      </c>
      <c r="D57" s="151">
        <v>936.09439949</v>
      </c>
      <c r="E57" s="152">
        <f t="shared" si="10"/>
        <v>1.3532109162186501E-3</v>
      </c>
      <c r="F57" s="153">
        <f>+C57/H57-1</f>
        <v>-2.2420500087479089E-2</v>
      </c>
      <c r="H57" s="1">
        <v>958.85923623999997</v>
      </c>
      <c r="J57" s="1"/>
    </row>
    <row r="58" spans="2:12">
      <c r="B58" s="149" t="s">
        <v>97</v>
      </c>
      <c r="C58" s="150">
        <v>3101.3358326667399</v>
      </c>
      <c r="D58" s="151">
        <v>2657.8140486050802</v>
      </c>
      <c r="E58" s="152">
        <f t="shared" si="10"/>
        <v>0.16687464809452579</v>
      </c>
      <c r="F58" s="153">
        <f t="shared" ref="F58:F61" si="11">+C58/H58-1</f>
        <v>0.10707133432201532</v>
      </c>
      <c r="H58" s="1">
        <v>2801.3875316950898</v>
      </c>
      <c r="J58" s="1"/>
    </row>
    <row r="59" spans="2:12">
      <c r="B59" s="149" t="s">
        <v>98</v>
      </c>
      <c r="C59" s="150">
        <v>1659.3714615870999</v>
      </c>
      <c r="D59" s="151">
        <v>1244.06794233357</v>
      </c>
      <c r="E59" s="152">
        <f t="shared" si="10"/>
        <v>0.33382704040626687</v>
      </c>
      <c r="F59" s="153">
        <f t="shared" si="11"/>
        <v>0.17670308748871433</v>
      </c>
      <c r="H59" s="1">
        <v>1410.1870550271799</v>
      </c>
      <c r="J59" s="1"/>
    </row>
    <row r="60" spans="2:12" ht="16.5" customHeight="1">
      <c r="B60" s="149" t="s">
        <v>99</v>
      </c>
      <c r="C60" s="150">
        <v>-300.74420528999883</v>
      </c>
      <c r="D60" s="150">
        <v>-282.63776744588699</v>
      </c>
      <c r="E60" s="154">
        <f>+C60/D60-1</f>
        <v>6.4062343853527715E-2</v>
      </c>
      <c r="F60" s="153">
        <f t="shared" si="11"/>
        <v>-0.36339837232644823</v>
      </c>
      <c r="H60" s="1">
        <v>-472.42135774780007</v>
      </c>
      <c r="J60" s="1"/>
    </row>
    <row r="61" spans="2:12" ht="15" thickBot="1">
      <c r="B61" s="155" t="s">
        <v>100</v>
      </c>
      <c r="C61" s="238">
        <v>855.25369497220299</v>
      </c>
      <c r="D61" s="239">
        <v>705.97959135608005</v>
      </c>
      <c r="E61" s="158">
        <f t="shared" si="10"/>
        <v>0.21144251964761462</v>
      </c>
      <c r="F61" s="362">
        <f t="shared" si="11"/>
        <v>0.29711357697612062</v>
      </c>
      <c r="H61" s="1">
        <v>659.35143240578998</v>
      </c>
      <c r="J61" s="1">
        <v>884.32714687727002</v>
      </c>
      <c r="K61" s="2">
        <f>+H61/J61-1</f>
        <v>-0.25440326610566322</v>
      </c>
    </row>
    <row r="62" spans="2:12" ht="15" thickBot="1">
      <c r="B62" s="175" t="s">
        <v>101</v>
      </c>
      <c r="C62" s="160"/>
      <c r="D62" s="160"/>
      <c r="E62" s="160"/>
      <c r="F62" s="160"/>
    </row>
    <row r="63" spans="2:12">
      <c r="B63" s="176" t="s">
        <v>102</v>
      </c>
      <c r="C63" s="177">
        <v>4.44221833996931E-3</v>
      </c>
      <c r="D63" s="178">
        <v>3.31079340923273E-3</v>
      </c>
      <c r="E63" s="240" t="s">
        <v>181</v>
      </c>
      <c r="F63" s="241" t="s">
        <v>182</v>
      </c>
      <c r="G63" s="5">
        <f>+C63-D63</f>
        <v>1.1314249307365801E-3</v>
      </c>
      <c r="H63" s="5">
        <v>4.13372189555768E-3</v>
      </c>
      <c r="I63" s="5">
        <f>+C63-H63</f>
        <v>3.0849644441163001E-4</v>
      </c>
    </row>
    <row r="64" spans="2:12" ht="15" thickBot="1">
      <c r="B64" s="179" t="s">
        <v>105</v>
      </c>
      <c r="C64" s="180">
        <v>8.8532757613575999E-2</v>
      </c>
      <c r="D64" s="181">
        <v>6.4581472159361594E-2</v>
      </c>
      <c r="E64" s="242" t="s">
        <v>183</v>
      </c>
      <c r="F64" s="243" t="s">
        <v>184</v>
      </c>
      <c r="G64" s="5">
        <f>+C64-D64</f>
        <v>2.3951285454214405E-2</v>
      </c>
      <c r="H64" s="5">
        <v>8.3000000000000004E-2</v>
      </c>
      <c r="I64" s="5">
        <f>+C64-H64</f>
        <v>5.5327576135759948E-3</v>
      </c>
    </row>
    <row r="65" spans="2:11" ht="15" thickBot="1">
      <c r="B65" s="179" t="s">
        <v>185</v>
      </c>
      <c r="C65" s="180">
        <v>0.48177238514514198</v>
      </c>
      <c r="D65" s="181">
        <v>0.57385321889288199</v>
      </c>
      <c r="E65" s="242" t="s">
        <v>186</v>
      </c>
      <c r="F65" s="243" t="s">
        <v>187</v>
      </c>
      <c r="G65" s="5">
        <f>+C65-D65</f>
        <v>-9.208083374774001E-2</v>
      </c>
      <c r="H65" s="5">
        <v>0.51923408659651549</v>
      </c>
      <c r="I65" s="5">
        <f>+C65-H65</f>
        <v>-3.7461701451373508E-2</v>
      </c>
    </row>
    <row r="66" spans="2:11" ht="15" thickBot="1">
      <c r="B66" s="145" t="s">
        <v>113</v>
      </c>
      <c r="C66" s="159"/>
      <c r="D66" s="160" t="s">
        <v>94</v>
      </c>
      <c r="E66" s="160" t="s">
        <v>94</v>
      </c>
      <c r="F66" s="161"/>
    </row>
    <row r="67" spans="2:11">
      <c r="B67" s="149" t="s">
        <v>114</v>
      </c>
      <c r="C67" s="162">
        <v>20</v>
      </c>
      <c r="D67" s="163">
        <v>20.399999999999999</v>
      </c>
      <c r="E67" s="152">
        <f t="shared" ref="E67" si="12">+C67/D67-1</f>
        <v>-1.9607843137254832E-2</v>
      </c>
      <c r="F67" s="153">
        <f>+C67/H67-1</f>
        <v>-9.9009900990099098E-3</v>
      </c>
      <c r="H67">
        <v>20.2</v>
      </c>
      <c r="I67" s="5"/>
    </row>
    <row r="68" spans="2:11">
      <c r="B68" s="149" t="s">
        <v>115</v>
      </c>
      <c r="C68" s="150">
        <v>44654</v>
      </c>
      <c r="D68" s="151">
        <v>46480</v>
      </c>
      <c r="E68" s="154">
        <f t="shared" ref="E68:E70" si="13">+C68/D68-1</f>
        <v>-3.9285714285714257E-2</v>
      </c>
      <c r="F68" s="166">
        <f>+C68/H68-1</f>
        <v>6.4985994397748215E-4</v>
      </c>
      <c r="H68" s="525">
        <v>44625</v>
      </c>
      <c r="I68" s="5"/>
    </row>
    <row r="69" spans="2:11">
      <c r="B69" s="149" t="s">
        <v>116</v>
      </c>
      <c r="C69" s="150">
        <v>4263</v>
      </c>
      <c r="D69" s="151">
        <v>4824</v>
      </c>
      <c r="E69" s="154">
        <f t="shared" ref="E69" si="14">+C69/D69-1</f>
        <v>-0.11629353233830841</v>
      </c>
      <c r="F69" s="166">
        <f>+C69/H69-1</f>
        <v>-3.2016348773841963E-2</v>
      </c>
      <c r="H69" s="526">
        <v>4404</v>
      </c>
      <c r="I69" s="5"/>
    </row>
    <row r="70" spans="2:11" ht="15" customHeight="1" thickBot="1">
      <c r="B70" s="155" t="s">
        <v>117</v>
      </c>
      <c r="C70" s="156">
        <v>3684</v>
      </c>
      <c r="D70" s="157">
        <v>4213</v>
      </c>
      <c r="E70" s="169">
        <f t="shared" si="13"/>
        <v>-0.12556373130785659</v>
      </c>
      <c r="F70" s="170">
        <f>+C70/H70-1</f>
        <v>-3.5096909376637009E-2</v>
      </c>
      <c r="H70" s="350">
        <v>3818</v>
      </c>
    </row>
    <row r="71" spans="2:11" ht="15" customHeight="1">
      <c r="B71" s="9"/>
      <c r="C71" s="9"/>
      <c r="D71" s="9"/>
      <c r="E71" s="9"/>
      <c r="F71" s="9"/>
    </row>
    <row r="73" spans="2:11" ht="15.75" customHeight="1"/>
    <row r="74" spans="2:11" ht="15.75" customHeight="1" thickBot="1">
      <c r="B74" s="171" t="s">
        <v>368</v>
      </c>
      <c r="C74" s="844" t="s">
        <v>13</v>
      </c>
      <c r="D74" s="845"/>
      <c r="E74" s="845"/>
      <c r="F74" s="845"/>
    </row>
    <row r="75" spans="2:11">
      <c r="B75" s="520" t="s">
        <v>179</v>
      </c>
      <c r="C75" s="141" t="s">
        <v>87</v>
      </c>
      <c r="D75" s="140" t="s">
        <v>88</v>
      </c>
      <c r="E75" s="846" t="s">
        <v>89</v>
      </c>
      <c r="F75" s="848" t="s">
        <v>90</v>
      </c>
    </row>
    <row r="76" spans="2:11" ht="15" thickBot="1">
      <c r="B76" s="520"/>
      <c r="C76" s="366" t="s">
        <v>91</v>
      </c>
      <c r="D76" s="367" t="s">
        <v>92</v>
      </c>
      <c r="E76" s="879"/>
      <c r="F76" s="881"/>
      <c r="H76" s="7" t="s">
        <v>85</v>
      </c>
    </row>
    <row r="77" spans="2:11" ht="15" thickBot="1">
      <c r="B77" s="198" t="s">
        <v>152</v>
      </c>
      <c r="C77" s="372" t="s">
        <v>94</v>
      </c>
      <c r="D77" s="372" t="s">
        <v>94</v>
      </c>
      <c r="E77" s="372"/>
      <c r="F77" s="372"/>
    </row>
    <row r="78" spans="2:11">
      <c r="B78" s="188" t="s">
        <v>119</v>
      </c>
      <c r="C78" s="189">
        <v>380760.55162242998</v>
      </c>
      <c r="D78" s="374">
        <v>385815.62918906996</v>
      </c>
      <c r="E78" s="356">
        <f t="shared" ref="E78:E79" si="15">+C78/D78-1</f>
        <v>-1.3102314121553493E-2</v>
      </c>
      <c r="F78" s="192">
        <f>+C78/H78-1</f>
        <v>-1.3618338768318972E-2</v>
      </c>
      <c r="H78" s="409">
        <v>386017.4682759</v>
      </c>
      <c r="I78" s="5"/>
      <c r="J78" s="408">
        <v>389757</v>
      </c>
      <c r="K78" s="2">
        <f>+H78/J78-1</f>
        <v>-9.5945210069351416E-3</v>
      </c>
    </row>
    <row r="79" spans="2:11" ht="15" thickBot="1">
      <c r="B79" s="193" t="s">
        <v>120</v>
      </c>
      <c r="C79" s="194">
        <v>361077.37077741302</v>
      </c>
      <c r="D79" s="195">
        <v>353403.81274287414</v>
      </c>
      <c r="E79" s="196">
        <f t="shared" si="15"/>
        <v>2.1713285929153114E-2</v>
      </c>
      <c r="F79" s="197">
        <f>+C79/H79-1</f>
        <v>-6.8028957470456231E-4</v>
      </c>
      <c r="H79" s="527">
        <v>361323.17516657797</v>
      </c>
      <c r="J79" s="408">
        <v>362465</v>
      </c>
      <c r="K79" s="2">
        <f>+H79/J79-1</f>
        <v>-3.1501657633759006E-3</v>
      </c>
    </row>
    <row r="80" spans="2:11" ht="15" thickBot="1">
      <c r="B80" s="198" t="s">
        <v>121</v>
      </c>
      <c r="C80" s="199"/>
      <c r="D80" s="199"/>
      <c r="E80" s="199"/>
      <c r="F80" s="199"/>
    </row>
    <row r="81" spans="2:16">
      <c r="B81" s="200" t="s">
        <v>122</v>
      </c>
      <c r="C81" s="216">
        <v>2.6774723517109002E-2</v>
      </c>
      <c r="D81" s="216">
        <v>3.5000000000000003E-2</v>
      </c>
      <c r="E81" s="247" t="s">
        <v>188</v>
      </c>
      <c r="F81" s="248" t="s">
        <v>189</v>
      </c>
      <c r="G81" s="5">
        <f>+C81-D81</f>
        <v>-8.2252764828910016E-3</v>
      </c>
      <c r="H81" s="249">
        <v>2.7327460325987599E-2</v>
      </c>
      <c r="I81" s="5">
        <f>+C81-H81</f>
        <v>-5.5273680887859764E-4</v>
      </c>
      <c r="N81" t="s">
        <v>48</v>
      </c>
      <c r="O81" t="s">
        <v>71</v>
      </c>
      <c r="P81" t="s">
        <v>72</v>
      </c>
    </row>
    <row r="82" spans="2:16">
      <c r="B82" s="149" t="s">
        <v>125</v>
      </c>
      <c r="C82" s="205">
        <v>2.5907197281505902E-3</v>
      </c>
      <c r="D82" s="206">
        <v>2.3339662395246799E-3</v>
      </c>
      <c r="E82" s="250" t="s">
        <v>182</v>
      </c>
      <c r="F82" s="251" t="s">
        <v>190</v>
      </c>
      <c r="G82" s="5">
        <f>+C82-D82</f>
        <v>2.5675348862591032E-4</v>
      </c>
      <c r="H82" s="528">
        <v>2.5000000000000001E-3</v>
      </c>
      <c r="I82" s="5">
        <f t="shared" ref="I82:I85" si="16">+C82-H82</f>
        <v>9.0719728150590127E-5</v>
      </c>
      <c r="M82" t="s">
        <v>191</v>
      </c>
      <c r="N82" s="1">
        <v>170170</v>
      </c>
      <c r="O82" s="1">
        <v>161451</v>
      </c>
      <c r="P82" s="1">
        <v>141124</v>
      </c>
    </row>
    <row r="83" spans="2:16" ht="15" thickBot="1">
      <c r="B83" s="209" t="s">
        <v>128</v>
      </c>
      <c r="C83" s="521">
        <v>0.75815330709287498</v>
      </c>
      <c r="D83" s="522">
        <v>0.65</v>
      </c>
      <c r="E83" s="253" t="s">
        <v>192</v>
      </c>
      <c r="F83" s="529" t="s">
        <v>193</v>
      </c>
      <c r="G83" s="5">
        <f>+C83-D83</f>
        <v>0.10815330709287496</v>
      </c>
      <c r="H83" s="255">
        <v>0.73591822668394402</v>
      </c>
      <c r="I83" s="5">
        <f t="shared" si="16"/>
        <v>2.2235080408930963E-2</v>
      </c>
    </row>
    <row r="84" spans="2:16" ht="15" thickBot="1">
      <c r="B84" s="184" t="s">
        <v>130</v>
      </c>
      <c r="C84" s="214"/>
      <c r="D84" s="215"/>
      <c r="E84" s="214"/>
      <c r="F84" s="214"/>
    </row>
    <row r="85" spans="2:16">
      <c r="B85" s="200" t="s">
        <v>131</v>
      </c>
      <c r="C85" s="177">
        <v>0.126</v>
      </c>
      <c r="D85" s="256">
        <v>0.13400000000000001</v>
      </c>
      <c r="E85" s="257" t="s">
        <v>194</v>
      </c>
      <c r="F85" s="257" t="s">
        <v>195</v>
      </c>
      <c r="G85" s="5">
        <f>+C85-D85</f>
        <v>-8.0000000000000071E-3</v>
      </c>
      <c r="H85" s="203">
        <v>0.128</v>
      </c>
      <c r="I85" s="5">
        <f t="shared" si="16"/>
        <v>-2.0000000000000018E-3</v>
      </c>
    </row>
    <row r="86" spans="2:16" ht="15" thickBot="1">
      <c r="B86" s="184" t="s">
        <v>134</v>
      </c>
      <c r="C86" s="214"/>
      <c r="D86" s="219"/>
      <c r="E86" s="258"/>
      <c r="F86" s="214"/>
    </row>
    <row r="87" spans="2:16">
      <c r="B87" s="200" t="s">
        <v>16</v>
      </c>
      <c r="C87" s="220">
        <v>1.92264957185926</v>
      </c>
      <c r="D87" s="523">
        <v>3.15</v>
      </c>
      <c r="E87" s="247" t="s">
        <v>196</v>
      </c>
      <c r="F87" s="248" t="s">
        <v>197</v>
      </c>
      <c r="G87" s="5">
        <f>+C87-D87</f>
        <v>-1.2273504281407399</v>
      </c>
      <c r="H87" s="2">
        <v>1.9435801483155899</v>
      </c>
      <c r="I87" s="6">
        <f t="shared" ref="I87:I88" si="17">+C87-H87</f>
        <v>-2.0930576456329897E-2</v>
      </c>
    </row>
    <row r="88" spans="2:16" ht="15" thickBot="1">
      <c r="B88" s="223" t="s">
        <v>136</v>
      </c>
      <c r="C88" s="180">
        <v>0.92029858811188103</v>
      </c>
      <c r="D88" s="224">
        <v>0.88507903793599885</v>
      </c>
      <c r="E88" s="253" t="s">
        <v>198</v>
      </c>
      <c r="F88" s="259" t="s">
        <v>199</v>
      </c>
      <c r="G88" s="5">
        <f>+C88-D88</f>
        <v>3.5219550175882186E-2</v>
      </c>
      <c r="H88" s="260">
        <v>0.90834337283549504</v>
      </c>
      <c r="I88" s="6">
        <f t="shared" si="17"/>
        <v>1.1955215276385989E-2</v>
      </c>
    </row>
    <row r="89" spans="2:16" ht="15" thickBot="1">
      <c r="B89" s="226" t="s">
        <v>139</v>
      </c>
      <c r="C89" s="227"/>
      <c r="D89" s="228"/>
      <c r="E89" s="229"/>
      <c r="F89" s="399">
        <f ca="1">+TODAY()</f>
        <v>45547</v>
      </c>
    </row>
    <row r="90" spans="2:16" ht="15" customHeight="1">
      <c r="B90" s="231" t="s">
        <v>140</v>
      </c>
      <c r="C90" s="231"/>
      <c r="D90" s="232"/>
      <c r="E90" s="204"/>
      <c r="F90" s="233"/>
    </row>
    <row r="91" spans="2:16">
      <c r="B91" s="261" t="s">
        <v>141</v>
      </c>
      <c r="C91" s="261"/>
      <c r="D91" s="262"/>
      <c r="E91" s="263"/>
      <c r="F91" s="264"/>
    </row>
    <row r="92" spans="2:16" ht="15" thickBot="1">
      <c r="B92" s="209" t="s">
        <v>142</v>
      </c>
      <c r="C92" s="209"/>
      <c r="D92" s="265"/>
      <c r="E92" s="266"/>
      <c r="F92" s="267"/>
    </row>
    <row r="93" spans="2:16" ht="15" thickBot="1">
      <c r="B93" s="865"/>
      <c r="C93" s="865"/>
      <c r="D93" s="865"/>
      <c r="E93" s="865"/>
      <c r="F93" s="266"/>
    </row>
    <row r="94" spans="2:16">
      <c r="B94" s="866" t="s">
        <v>375</v>
      </c>
      <c r="C94" s="866"/>
      <c r="D94" s="866"/>
      <c r="E94" s="866"/>
    </row>
    <row r="98" spans="2:5" ht="15" thickBot="1">
      <c r="B98" s="530" t="s">
        <v>376</v>
      </c>
      <c r="C98" s="868">
        <v>2022</v>
      </c>
      <c r="D98" s="876"/>
      <c r="E98" s="876"/>
    </row>
    <row r="99" spans="2:5">
      <c r="B99" s="531" t="s">
        <v>179</v>
      </c>
      <c r="C99" s="532" t="s">
        <v>87</v>
      </c>
      <c r="D99" s="533" t="s">
        <v>88</v>
      </c>
      <c r="E99" s="533"/>
    </row>
    <row r="100" spans="2:5" ht="15" thickBot="1">
      <c r="B100" s="531"/>
      <c r="C100" s="532" t="s">
        <v>172</v>
      </c>
      <c r="D100" s="534" t="s">
        <v>173</v>
      </c>
      <c r="E100" s="533" t="s">
        <v>174</v>
      </c>
    </row>
    <row r="101" spans="2:5" ht="15" thickBot="1">
      <c r="B101" s="885" t="s">
        <v>200</v>
      </c>
      <c r="C101" s="885"/>
      <c r="D101" s="885"/>
      <c r="E101" s="885"/>
    </row>
    <row r="102" spans="2:5">
      <c r="B102" s="535" t="s">
        <v>95</v>
      </c>
      <c r="C102" s="536">
        <v>6916</v>
      </c>
      <c r="D102" s="536">
        <v>6422</v>
      </c>
      <c r="E102" s="537">
        <f t="shared" ref="E102:E107" si="18">+(C102-D102)/D102</f>
        <v>7.6923076923076927E-2</v>
      </c>
    </row>
    <row r="103" spans="2:5">
      <c r="B103" s="535" t="s">
        <v>96</v>
      </c>
      <c r="C103" s="536">
        <v>4009.31127418285</v>
      </c>
      <c r="D103" s="536">
        <v>3987.0737802600001</v>
      </c>
      <c r="E103" s="537">
        <f t="shared" si="18"/>
        <v>5.5773971459840109E-3</v>
      </c>
    </row>
    <row r="104" spans="2:5">
      <c r="B104" s="535" t="s">
        <v>97</v>
      </c>
      <c r="C104" s="536">
        <v>11594.0456482357</v>
      </c>
      <c r="D104" s="536">
        <v>10984.5296143456</v>
      </c>
      <c r="E104" s="537">
        <f t="shared" si="18"/>
        <v>5.5488587612717022E-2</v>
      </c>
    </row>
    <row r="105" spans="2:5">
      <c r="B105" s="535" t="s">
        <v>98</v>
      </c>
      <c r="C105" s="536">
        <v>5524.4428644555601</v>
      </c>
      <c r="D105" s="536">
        <v>4609.6474575028697</v>
      </c>
      <c r="E105" s="537">
        <f t="shared" si="18"/>
        <v>0.19845235788340565</v>
      </c>
    </row>
    <row r="106" spans="2:5">
      <c r="B106" s="535" t="s">
        <v>99</v>
      </c>
      <c r="C106" s="536">
        <v>-1111.263170340588</v>
      </c>
      <c r="D106" s="536">
        <v>-1367.9955697700088</v>
      </c>
      <c r="E106" s="537">
        <f t="shared" si="18"/>
        <v>-0.1876704903895145</v>
      </c>
    </row>
    <row r="107" spans="2:5">
      <c r="B107" s="535" t="s">
        <v>100</v>
      </c>
      <c r="C107" s="536">
        <v>3147.3387527127902</v>
      </c>
      <c r="D107" s="536">
        <v>2425.84409242022</v>
      </c>
      <c r="E107" s="537">
        <f t="shared" si="18"/>
        <v>0.29742004547899376</v>
      </c>
    </row>
    <row r="108" spans="2:5" ht="15" thickBot="1">
      <c r="B108" s="538" t="s">
        <v>201</v>
      </c>
      <c r="C108" s="539" t="s">
        <v>23</v>
      </c>
      <c r="D108" s="540">
        <v>2867</v>
      </c>
      <c r="E108" s="541"/>
    </row>
    <row r="109" spans="2:5" ht="15" thickBot="1">
      <c r="B109" s="875" t="s">
        <v>202</v>
      </c>
      <c r="C109" s="875"/>
      <c r="D109" s="542" t="s">
        <v>94</v>
      </c>
      <c r="E109" s="542" t="s">
        <v>94</v>
      </c>
    </row>
    <row r="110" spans="2:5">
      <c r="B110" s="543" t="s">
        <v>102</v>
      </c>
      <c r="C110" s="544">
        <f>2888/698644</f>
        <v>4.13372189555768E-3</v>
      </c>
      <c r="D110" s="545">
        <f>2118/628707</f>
        <v>3.3688188615682664E-3</v>
      </c>
      <c r="E110" s="546" t="str">
        <f>_xlfn.CONCAT(FIXED((+C110-D110)*10000,0)," p.b.")</f>
        <v>8 p.b.</v>
      </c>
    </row>
    <row r="111" spans="2:5">
      <c r="B111" s="543" t="s">
        <v>105</v>
      </c>
      <c r="C111" s="547">
        <v>8.3000000000000004E-2</v>
      </c>
      <c r="D111" s="547">
        <v>6.4000000000000001E-2</v>
      </c>
      <c r="E111" s="548" t="str">
        <f>_xlfn.CONCAT(FIXED((+C111-D111)*10000,0)," p.b.")</f>
        <v>190 p.b.</v>
      </c>
    </row>
    <row r="112" spans="2:5" ht="15" thickBot="1">
      <c r="B112" s="549" t="s">
        <v>109</v>
      </c>
      <c r="C112" s="550">
        <v>0.51923408659651549</v>
      </c>
      <c r="D112" s="550">
        <v>0.57718512750632667</v>
      </c>
      <c r="E112" s="551" t="str">
        <f>_xlfn.CONCAT(FIXED((+C112-D112)*10000,0)," p.b.")</f>
        <v>-580 p.b.</v>
      </c>
    </row>
    <row r="113" spans="2:5" ht="15" thickBot="1">
      <c r="B113" s="875" t="s">
        <v>113</v>
      </c>
      <c r="C113" s="875"/>
      <c r="D113" s="542" t="s">
        <v>94</v>
      </c>
      <c r="E113" s="542" t="s">
        <v>94</v>
      </c>
    </row>
    <row r="114" spans="2:5">
      <c r="B114" s="535" t="s">
        <v>114</v>
      </c>
      <c r="C114" s="552">
        <v>20.2</v>
      </c>
      <c r="D114" s="552">
        <v>20.7</v>
      </c>
      <c r="E114" s="537">
        <f>+(C114-D114)/D114</f>
        <v>-2.4154589371980676E-2</v>
      </c>
    </row>
    <row r="115" spans="2:5">
      <c r="B115" s="535" t="s">
        <v>115</v>
      </c>
      <c r="C115" s="536">
        <v>44625</v>
      </c>
      <c r="D115" s="536">
        <v>49762</v>
      </c>
      <c r="E115" s="537">
        <f>+(C115-D115)/D115</f>
        <v>-0.10323138137534665</v>
      </c>
    </row>
    <row r="116" spans="2:5">
      <c r="B116" s="535" t="s">
        <v>116</v>
      </c>
      <c r="C116" s="536">
        <v>4404</v>
      </c>
      <c r="D116" s="536">
        <v>5317</v>
      </c>
      <c r="E116" s="537">
        <f>+(C116-D116)/D116</f>
        <v>-0.17171337220236976</v>
      </c>
    </row>
    <row r="117" spans="2:5" ht="15" thickBot="1">
      <c r="B117" s="553" t="s">
        <v>117</v>
      </c>
      <c r="C117" s="539">
        <v>3818</v>
      </c>
      <c r="D117" s="539">
        <v>4615</v>
      </c>
      <c r="E117" s="541">
        <f>+(C117-D117)/D117</f>
        <v>-0.17269772481040085</v>
      </c>
    </row>
    <row r="118" spans="2:5">
      <c r="B118" s="867" t="s">
        <v>377</v>
      </c>
      <c r="C118" s="867"/>
      <c r="D118" s="867"/>
      <c r="E118" s="867"/>
    </row>
    <row r="119" spans="2:5">
      <c r="B119" s="554"/>
      <c r="C119" s="554"/>
      <c r="D119" s="554"/>
      <c r="E119" s="554"/>
    </row>
    <row r="120" spans="2:5" ht="15" thickBot="1">
      <c r="B120" s="530" t="s">
        <v>376</v>
      </c>
      <c r="C120" s="868">
        <f>+C98</f>
        <v>2022</v>
      </c>
      <c r="D120" s="869"/>
      <c r="E120" s="869"/>
    </row>
    <row r="121" spans="2:5">
      <c r="B121" s="531" t="str">
        <f>+B99</f>
        <v>CAIXABANK</v>
      </c>
      <c r="C121" s="533" t="s">
        <v>87</v>
      </c>
      <c r="D121" s="555" t="s">
        <v>88</v>
      </c>
      <c r="E121" s="556"/>
    </row>
    <row r="122" spans="2:5" ht="15" thickBot="1">
      <c r="B122" s="531"/>
      <c r="C122" s="532" t="s">
        <v>172</v>
      </c>
      <c r="D122" s="534" t="s">
        <v>173</v>
      </c>
      <c r="E122" s="533" t="s">
        <v>174</v>
      </c>
    </row>
    <row r="123" spans="2:5" ht="15" thickBot="1">
      <c r="B123" s="870" t="s">
        <v>176</v>
      </c>
      <c r="C123" s="870" t="s">
        <v>94</v>
      </c>
      <c r="D123" s="557" t="s">
        <v>94</v>
      </c>
      <c r="E123" s="557"/>
    </row>
    <row r="124" spans="2:5">
      <c r="B124" s="535" t="s">
        <v>177</v>
      </c>
      <c r="C124" s="536">
        <v>361323</v>
      </c>
      <c r="D124" s="536">
        <v>352951</v>
      </c>
      <c r="E124" s="537">
        <f>+(C124-D124)/D124</f>
        <v>2.3720006459820201E-2</v>
      </c>
    </row>
    <row r="125" spans="2:5" ht="15" thickBot="1">
      <c r="B125" s="553" t="s">
        <v>119</v>
      </c>
      <c r="C125" s="539">
        <v>386017</v>
      </c>
      <c r="D125" s="539">
        <v>384270</v>
      </c>
      <c r="E125" s="541">
        <f>+(C125-D125)/D125</f>
        <v>4.5462825617404428E-3</v>
      </c>
    </row>
    <row r="126" spans="2:5" ht="15" thickBot="1">
      <c r="B126" s="558" t="s">
        <v>121</v>
      </c>
      <c r="C126" s="558"/>
      <c r="D126" s="558"/>
      <c r="E126" s="558"/>
    </row>
    <row r="127" spans="2:5">
      <c r="B127" s="543" t="s">
        <v>63</v>
      </c>
      <c r="C127" s="547">
        <v>2.7E-2</v>
      </c>
      <c r="D127" s="559">
        <v>3.5999999999999997E-2</v>
      </c>
      <c r="E127" s="546" t="str">
        <f>_xlfn.CONCAT(FIXED((+C127-D127)*10000,0)," p.b.")</f>
        <v>-90 p.b.</v>
      </c>
    </row>
    <row r="128" spans="2:5">
      <c r="B128" s="560" t="s">
        <v>125</v>
      </c>
      <c r="C128" s="528">
        <v>2.5000000000000001E-3</v>
      </c>
      <c r="D128" s="528">
        <v>2.3E-3</v>
      </c>
      <c r="E128" s="548" t="str">
        <f>_xlfn.CONCAT(FIXED((+C128-D128)*10000,0)," p.b.")</f>
        <v>2 p.b.</v>
      </c>
    </row>
    <row r="129" spans="2:5" ht="15" thickBot="1">
      <c r="B129" s="549" t="s">
        <v>128</v>
      </c>
      <c r="C129" s="561">
        <v>0.73592142188961651</v>
      </c>
      <c r="D129" s="561">
        <v>0.63260965233973887</v>
      </c>
      <c r="E129" s="551" t="str">
        <f>_xlfn.CONCAT(FIXED((+C129-D129)*10000,0)," p.b.")</f>
        <v>1.033 p.b.</v>
      </c>
    </row>
    <row r="130" spans="2:5" ht="15" thickBot="1">
      <c r="B130" s="562" t="s">
        <v>130</v>
      </c>
      <c r="C130" s="563"/>
      <c r="D130" s="563"/>
      <c r="E130" s="563"/>
    </row>
    <row r="131" spans="2:5" ht="15" thickBot="1">
      <c r="B131" s="564" t="s">
        <v>203</v>
      </c>
      <c r="C131" s="565">
        <v>0.126</v>
      </c>
      <c r="D131" s="565">
        <v>0.13</v>
      </c>
      <c r="E131" s="546" t="str">
        <f>_xlfn.CONCAT(FIXED((+C131-D131)*10000,0)," p.b.")</f>
        <v>-40 p.b.</v>
      </c>
    </row>
    <row r="132" spans="2:5" ht="15" thickBot="1">
      <c r="B132" s="558" t="s">
        <v>134</v>
      </c>
      <c r="C132" s="566"/>
      <c r="D132" s="566"/>
      <c r="E132" s="566"/>
    </row>
    <row r="133" spans="2:5">
      <c r="B133" s="543" t="s">
        <v>16</v>
      </c>
      <c r="C133" s="567">
        <v>1.94</v>
      </c>
      <c r="D133" s="567">
        <v>3.36</v>
      </c>
      <c r="E133" s="546" t="str">
        <f>_xlfn.CONCAT(FIXED((+C133-D133)*10000,0)," p.b.")</f>
        <v>-14.200 p.b.</v>
      </c>
    </row>
    <row r="134" spans="2:5" ht="15" thickBot="1">
      <c r="B134" s="568" t="s">
        <v>136</v>
      </c>
      <c r="C134" s="569">
        <f>350670/386054</f>
        <v>0.90834442849963992</v>
      </c>
      <c r="D134" s="569">
        <f>340948/384279</f>
        <v>0.88724078078687618</v>
      </c>
      <c r="E134" s="548" t="str">
        <f>_xlfn.CONCAT(FIXED((+C134-D134)*10000,0)," p.b.")</f>
        <v>211 p.b.</v>
      </c>
    </row>
    <row r="135" spans="2:5" ht="15" thickBot="1">
      <c r="B135" s="570" t="s">
        <v>139</v>
      </c>
      <c r="C135" s="571"/>
      <c r="D135" s="871" t="s">
        <v>204</v>
      </c>
      <c r="E135" s="871"/>
    </row>
    <row r="136" spans="2:5">
      <c r="B136" s="560" t="s">
        <v>140</v>
      </c>
      <c r="C136" s="572"/>
      <c r="D136" s="872">
        <v>3.8660000000000001</v>
      </c>
      <c r="E136" s="872"/>
    </row>
    <row r="137" spans="2:5">
      <c r="B137" s="873" t="s">
        <v>141</v>
      </c>
      <c r="C137" s="873"/>
      <c r="D137" s="874">
        <f>+I138/1000000</f>
        <v>0</v>
      </c>
      <c r="E137" s="874"/>
    </row>
    <row r="138" spans="2:5" ht="15" thickBot="1">
      <c r="B138" s="549" t="s">
        <v>142</v>
      </c>
      <c r="C138" s="573"/>
      <c r="D138" s="864" t="e">
        <f>+D137/I142</f>
        <v>#DIV/0!</v>
      </c>
      <c r="E138" s="864"/>
    </row>
  </sheetData>
  <mergeCells count="35">
    <mergeCell ref="B113:C113"/>
    <mergeCell ref="C52:F52"/>
    <mergeCell ref="E53:E54"/>
    <mergeCell ref="F53:F54"/>
    <mergeCell ref="B55:C55"/>
    <mergeCell ref="C74:F74"/>
    <mergeCell ref="E75:E76"/>
    <mergeCell ref="F75:F76"/>
    <mergeCell ref="B93:E93"/>
    <mergeCell ref="B94:E94"/>
    <mergeCell ref="C98:E98"/>
    <mergeCell ref="B101:E101"/>
    <mergeCell ref="B109:C109"/>
    <mergeCell ref="D138:E138"/>
    <mergeCell ref="B118:E118"/>
    <mergeCell ref="C120:E120"/>
    <mergeCell ref="B123:C123"/>
    <mergeCell ref="D135:E135"/>
    <mergeCell ref="D136:E136"/>
    <mergeCell ref="B137:C137"/>
    <mergeCell ref="D137:E137"/>
    <mergeCell ref="E22:E23"/>
    <mergeCell ref="F22:F23"/>
    <mergeCell ref="B43:E43"/>
    <mergeCell ref="C3:F3"/>
    <mergeCell ref="E4:E5"/>
    <mergeCell ref="F4:F5"/>
    <mergeCell ref="B6:C6"/>
    <mergeCell ref="C21:F21"/>
    <mergeCell ref="B4:B5"/>
    <mergeCell ref="B22:B23"/>
    <mergeCell ref="C4:C5"/>
    <mergeCell ref="D4:D5"/>
    <mergeCell ref="C22:C23"/>
    <mergeCell ref="D22:D23"/>
  </mergeCells>
  <pageMargins left="0.7" right="0.7" top="0.75" bottom="0.75" header="0.3" footer="0.3"/>
  <pageSetup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16341-8AA8-4AE6-B8D1-490E1A765AD7}">
  <dimension ref="B2:AB126"/>
  <sheetViews>
    <sheetView topLeftCell="C1" zoomScale="55" zoomScaleNormal="55" workbookViewId="0">
      <selection activeCell="D11" sqref="D11"/>
    </sheetView>
  </sheetViews>
  <sheetFormatPr baseColWidth="10" defaultColWidth="11.453125" defaultRowHeight="14.5"/>
  <cols>
    <col min="1" max="1" width="2.7265625" customWidth="1"/>
    <col min="2" max="2" width="4.7265625" customWidth="1"/>
    <col min="3" max="3" width="21.54296875" customWidth="1"/>
    <col min="4" max="4" width="20.7265625" customWidth="1"/>
    <col min="5" max="5" width="15.26953125" bestFit="1" customWidth="1"/>
    <col min="6" max="7" width="13.7265625" customWidth="1"/>
    <col min="8" max="8" width="9.7265625" bestFit="1" customWidth="1"/>
    <col min="10" max="10" width="10.7265625" bestFit="1" customWidth="1"/>
    <col min="11" max="11" width="7.26953125" bestFit="1" customWidth="1"/>
    <col min="12" max="12" width="12.26953125" bestFit="1" customWidth="1"/>
    <col min="20" max="20" width="4" bestFit="1" customWidth="1"/>
    <col min="26" max="26" width="5.7265625" customWidth="1"/>
  </cols>
  <sheetData>
    <row r="2" spans="2:28" ht="15" customHeight="1">
      <c r="B2" s="3" t="s">
        <v>82</v>
      </c>
    </row>
    <row r="3" spans="2:28" ht="15" customHeight="1">
      <c r="B3" s="3"/>
      <c r="I3" t="s">
        <v>83</v>
      </c>
      <c r="T3" s="102"/>
      <c r="U3" s="103"/>
      <c r="V3" s="103"/>
      <c r="W3" s="103"/>
      <c r="X3" s="102"/>
      <c r="Y3" t="s">
        <v>360</v>
      </c>
    </row>
    <row r="4" spans="2:28" ht="15" customHeight="1" thickBot="1">
      <c r="B4" s="3"/>
      <c r="C4" s="138" t="s">
        <v>84</v>
      </c>
      <c r="D4" s="844" t="s">
        <v>440</v>
      </c>
      <c r="E4" s="845"/>
      <c r="F4" s="845"/>
      <c r="G4" s="845"/>
      <c r="I4" s="7" t="s">
        <v>363</v>
      </c>
      <c r="T4" s="102" t="s">
        <v>353</v>
      </c>
      <c r="U4" s="104" t="str">
        <f>+CONCATENATE(T4,I4)</f>
        <v>BN 3Q2023</v>
      </c>
      <c r="V4" s="105"/>
      <c r="W4" s="105">
        <f>+I13</f>
        <v>137.22087751490011</v>
      </c>
      <c r="X4" s="102"/>
      <c r="Y4" s="1">
        <f>+W4</f>
        <v>137.22087751490011</v>
      </c>
      <c r="AA4" s="7" t="s">
        <v>440</v>
      </c>
      <c r="AB4" s="7" t="s">
        <v>363</v>
      </c>
    </row>
    <row r="5" spans="2:28" ht="15" customHeight="1">
      <c r="B5" s="3"/>
      <c r="C5" s="886" t="s">
        <v>248</v>
      </c>
      <c r="D5" s="846" t="s">
        <v>444</v>
      </c>
      <c r="E5" s="846" t="s">
        <v>445</v>
      </c>
      <c r="F5" s="846" t="s">
        <v>446</v>
      </c>
      <c r="G5" s="859" t="s">
        <v>450</v>
      </c>
      <c r="T5" s="102"/>
      <c r="U5" s="106" t="s">
        <v>373</v>
      </c>
      <c r="V5" s="105">
        <f>IF(X5&gt;0,V4+W4,+V4+X5+W4)</f>
        <v>137.22087751490011</v>
      </c>
      <c r="W5" s="105">
        <f>+ABS(X5)</f>
        <v>51.257510999999795</v>
      </c>
      <c r="X5" s="105">
        <f>+AA5-AB5</f>
        <v>51.257510999999795</v>
      </c>
      <c r="Y5" s="1">
        <f>+Y4+X5</f>
        <v>188.4783885148999</v>
      </c>
      <c r="AA5" s="734">
        <v>665</v>
      </c>
      <c r="AB5" s="105">
        <v>613.74248900000021</v>
      </c>
    </row>
    <row r="6" spans="2:28" ht="15" customHeight="1" thickBot="1">
      <c r="B6" s="3"/>
      <c r="C6" s="887"/>
      <c r="D6" s="847"/>
      <c r="E6" s="847"/>
      <c r="F6" s="847"/>
      <c r="G6" s="860"/>
      <c r="T6" s="102"/>
      <c r="U6" s="106" t="s">
        <v>374</v>
      </c>
      <c r="V6" s="105">
        <f>+IF(X6&gt;0,IF(X5&gt;0,V5+X5,V5),IF(X5&gt;0,V5+W5+X6,V5+X6))</f>
        <v>159.84652370489988</v>
      </c>
      <c r="W6" s="105">
        <f t="shared" ref="W6:W9" si="0">+ABS(X6)</f>
        <v>28.631864810000025</v>
      </c>
      <c r="X6" s="105">
        <f>+AA6-AB6</f>
        <v>-28.631864810000025</v>
      </c>
      <c r="Y6" s="1">
        <f t="shared" ref="Y6:Y10" si="1">+Y5+X6</f>
        <v>159.84652370489988</v>
      </c>
      <c r="AA6" s="734">
        <v>-285</v>
      </c>
      <c r="AB6" s="105">
        <v>-256.36813518999998</v>
      </c>
    </row>
    <row r="7" spans="2:28" ht="15" customHeight="1" thickBot="1">
      <c r="B7" s="3"/>
      <c r="C7" s="842" t="s">
        <v>180</v>
      </c>
      <c r="D7" s="843"/>
      <c r="E7" s="146" t="s">
        <v>94</v>
      </c>
      <c r="F7" s="147" t="s">
        <v>94</v>
      </c>
      <c r="G7" s="470" t="s">
        <v>94</v>
      </c>
      <c r="T7" s="102"/>
      <c r="U7" s="355" t="s">
        <v>419</v>
      </c>
      <c r="V7" s="105">
        <f>+IF(X7&gt;0,IF(X6&gt;0,V6+X6,V6),IF(X6&gt;0,V6+W6+X7,V6+X7))</f>
        <v>159.84652370489988</v>
      </c>
      <c r="W7" s="105">
        <f t="shared" si="0"/>
        <v>0</v>
      </c>
      <c r="X7" s="105">
        <f>+AA7-AB7</f>
        <v>0</v>
      </c>
      <c r="Y7" s="1">
        <f t="shared" si="1"/>
        <v>159.84652370489988</v>
      </c>
      <c r="AA7" s="734"/>
      <c r="AB7" s="105"/>
    </row>
    <row r="8" spans="2:28" ht="15" customHeight="1">
      <c r="B8" s="3"/>
      <c r="C8" s="149" t="s">
        <v>95</v>
      </c>
      <c r="D8" s="441">
        <f>+Agregado!C89</f>
        <v>380</v>
      </c>
      <c r="E8" s="441">
        <f>+Agregado!C93</f>
        <v>297</v>
      </c>
      <c r="F8" s="152">
        <f t="shared" ref="F8:F11" si="2">+D8/E8-1</f>
        <v>0.27946127946127941</v>
      </c>
      <c r="G8" s="608">
        <f t="shared" ref="G8:G13" si="3">+D8/I8-1</f>
        <v>6.3310771880483285E-2</v>
      </c>
      <c r="I8" s="340">
        <v>357.37435380999995</v>
      </c>
      <c r="J8" s="5"/>
      <c r="T8" s="102"/>
      <c r="U8" s="355" t="s">
        <v>420</v>
      </c>
      <c r="V8" s="105">
        <f>+IF(X8&gt;0,IF(X7&gt;0,V7+X7,V7),IF(X7&gt;0,V7+W7+X8,V7+X8))</f>
        <v>70.264534064899863</v>
      </c>
      <c r="W8" s="105">
        <f>+ABS(X8)</f>
        <v>89.581989640000018</v>
      </c>
      <c r="X8" s="105">
        <f>+AA8-AB8</f>
        <v>-89.581989640000018</v>
      </c>
      <c r="Y8" s="1">
        <f t="shared" si="1"/>
        <v>70.264534064899863</v>
      </c>
      <c r="AA8" s="734">
        <v>-104</v>
      </c>
      <c r="AB8" s="105">
        <v>-14.418010359999982</v>
      </c>
    </row>
    <row r="9" spans="2:28" ht="15" customHeight="1">
      <c r="B9" s="3"/>
      <c r="C9" s="149" t="s">
        <v>96</v>
      </c>
      <c r="D9" s="441">
        <f>+Agregado!E89</f>
        <v>133</v>
      </c>
      <c r="E9" s="441">
        <f>+Agregado!E93</f>
        <v>130.85137600000002</v>
      </c>
      <c r="F9" s="152">
        <f t="shared" si="2"/>
        <v>1.6420339362728464E-2</v>
      </c>
      <c r="G9" s="608">
        <f t="shared" si="3"/>
        <v>1.1030241107983452E-2</v>
      </c>
      <c r="I9" s="340">
        <v>131.54898299999999</v>
      </c>
      <c r="T9" s="102"/>
      <c r="U9" s="107" t="s">
        <v>482</v>
      </c>
      <c r="V9" s="105">
        <f>+IF(X9&gt;0,IF(X8&gt;0,V8+X8,V8),IF(X8&gt;0,V8+W8+X9,V8+X9))</f>
        <v>-162.70706875110014</v>
      </c>
      <c r="W9" s="105">
        <f t="shared" si="0"/>
        <v>232.971602816</v>
      </c>
      <c r="X9" s="105">
        <f>+AA9-AB9</f>
        <v>-232.971602816</v>
      </c>
      <c r="Y9" s="1">
        <f t="shared" si="1"/>
        <v>-162.70706875110014</v>
      </c>
      <c r="AA9" s="734">
        <v>-286</v>
      </c>
      <c r="AB9" s="105">
        <v>-53.028397184000006</v>
      </c>
    </row>
    <row r="10" spans="2:28" ht="15" customHeight="1">
      <c r="B10" s="3"/>
      <c r="C10" s="149" t="s">
        <v>97</v>
      </c>
      <c r="D10" s="441">
        <f>+Agregado!G89</f>
        <v>442</v>
      </c>
      <c r="E10" s="441">
        <f>+Agregado!G93</f>
        <v>340.09661298430001</v>
      </c>
      <c r="F10" s="152">
        <f t="shared" si="2"/>
        <v>0.29963070235105271</v>
      </c>
      <c r="G10" s="608">
        <f t="shared" si="3"/>
        <v>-0.12089688721408343</v>
      </c>
      <c r="I10" s="340">
        <v>502.78516088890012</v>
      </c>
      <c r="T10" s="102"/>
      <c r="U10" s="106" t="s">
        <v>358</v>
      </c>
      <c r="V10" s="105">
        <f>+IF(X10&gt;0,IF(X9&gt;0,V9+X9,V9),IF(X9&gt;0,V9+W9+X10,V9+X10))</f>
        <v>-162.70706875110014</v>
      </c>
      <c r="W10" s="105">
        <f>+ABS(X10)</f>
        <v>143.70706875110017</v>
      </c>
      <c r="X10" s="105">
        <f>+W11-SUM(X5:X9)-W4</f>
        <v>143.70706875110017</v>
      </c>
      <c r="Y10" s="1">
        <f t="shared" si="1"/>
        <v>-18.999999999999972</v>
      </c>
    </row>
    <row r="11" spans="2:28" ht="15" customHeight="1">
      <c r="B11" s="3"/>
      <c r="C11" s="149" t="s">
        <v>98</v>
      </c>
      <c r="D11" s="441">
        <f>+Agregado!J89</f>
        <v>225</v>
      </c>
      <c r="E11" s="441">
        <f>+Agregado!J93</f>
        <v>132.06060448429997</v>
      </c>
      <c r="F11" s="152">
        <f t="shared" si="2"/>
        <v>0.70376321446225942</v>
      </c>
      <c r="G11" s="608">
        <f t="shared" si="3"/>
        <v>-0.22405833225960214</v>
      </c>
      <c r="I11" s="340">
        <v>289.97025079890011</v>
      </c>
      <c r="T11" s="102" t="s">
        <v>353</v>
      </c>
      <c r="U11" s="102" t="str">
        <f>+CONCATENATE(T11,D4)</f>
        <v>BN 4Q2023</v>
      </c>
      <c r="V11" s="105"/>
      <c r="W11" s="105">
        <f>+D13</f>
        <v>-19</v>
      </c>
      <c r="X11" s="102"/>
    </row>
    <row r="12" spans="2:28" ht="15" customHeight="1">
      <c r="B12" s="3"/>
      <c r="C12" s="149" t="s">
        <v>463</v>
      </c>
      <c r="D12" s="439">
        <f>+Agregado!K89</f>
        <v>-61</v>
      </c>
      <c r="E12" s="439">
        <f>+Agregado!K93</f>
        <v>-95.66493955</v>
      </c>
      <c r="F12" s="154">
        <f>+D12/E12-1</f>
        <v>-0.36235782631610935</v>
      </c>
      <c r="G12" s="608">
        <f t="shared" si="3"/>
        <v>-1.6129032258064502E-2</v>
      </c>
      <c r="I12" s="340">
        <v>-62</v>
      </c>
      <c r="T12" s="102"/>
      <c r="U12" s="104"/>
      <c r="V12" s="104"/>
      <c r="W12" s="104"/>
      <c r="X12" s="102"/>
    </row>
    <row r="13" spans="2:28" ht="15" customHeight="1" thickBot="1">
      <c r="B13" s="3"/>
      <c r="C13" s="155" t="s">
        <v>100</v>
      </c>
      <c r="D13" s="157">
        <f>+Agregado!P89</f>
        <v>-19</v>
      </c>
      <c r="E13" s="157">
        <f>+Agregado!P93</f>
        <v>5.6592497271676265</v>
      </c>
      <c r="F13" s="158">
        <f t="shared" ref="F13" si="4">+D13/E13-1</f>
        <v>-4.3573354978115137</v>
      </c>
      <c r="G13" s="614">
        <f t="shared" si="3"/>
        <v>-1.1384628953268199</v>
      </c>
      <c r="I13" s="340">
        <v>137.22087751490011</v>
      </c>
      <c r="T13" s="102"/>
      <c r="U13" s="104"/>
      <c r="V13" s="104"/>
      <c r="W13" s="104"/>
      <c r="X13" s="102"/>
    </row>
    <row r="14" spans="2:28" ht="15" customHeight="1" thickBot="1">
      <c r="B14" s="3"/>
      <c r="C14" s="145" t="s">
        <v>113</v>
      </c>
      <c r="D14" s="160"/>
      <c r="E14" s="160"/>
      <c r="F14" s="160" t="s">
        <v>94</v>
      </c>
      <c r="G14" s="615"/>
      <c r="I14" s="340"/>
      <c r="T14" s="102"/>
      <c r="U14" s="104"/>
      <c r="V14" s="104"/>
      <c r="W14" s="104"/>
      <c r="X14" s="102"/>
    </row>
    <row r="15" spans="2:28" ht="15" customHeight="1">
      <c r="B15" s="3"/>
      <c r="C15" s="149" t="s">
        <v>211</v>
      </c>
      <c r="D15" s="165"/>
      <c r="E15" s="165"/>
      <c r="F15" s="364" t="s">
        <v>23</v>
      </c>
      <c r="G15" s="616" t="s">
        <v>23</v>
      </c>
      <c r="I15" s="340"/>
      <c r="J15" s="5"/>
      <c r="T15" s="102"/>
      <c r="U15" s="104"/>
      <c r="V15" s="104"/>
      <c r="W15" s="104"/>
      <c r="X15" s="102"/>
    </row>
    <row r="16" spans="2:28" ht="15" customHeight="1">
      <c r="B16" s="3"/>
      <c r="C16" s="149" t="s">
        <v>115</v>
      </c>
      <c r="D16" s="151">
        <f>+Agregado!V89</f>
        <v>7523</v>
      </c>
      <c r="E16" s="151">
        <f>+Agregado!V93</f>
        <v>7853</v>
      </c>
      <c r="F16" s="357">
        <f t="shared" ref="F16:F17" si="5">+D16/E16-1</f>
        <v>-4.2022157137399763E-2</v>
      </c>
      <c r="G16" s="617">
        <f>+D16/I16-1</f>
        <v>-1.1042460891284356E-2</v>
      </c>
      <c r="I16" s="340">
        <v>7607</v>
      </c>
      <c r="J16" s="5"/>
    </row>
    <row r="17" spans="2:25" ht="15" customHeight="1" thickBot="1">
      <c r="B17" s="3"/>
      <c r="C17" s="155" t="s">
        <v>117</v>
      </c>
      <c r="D17" s="157">
        <f>+Agregado!W89</f>
        <v>957</v>
      </c>
      <c r="E17" s="157">
        <f>+Agregado!W93</f>
        <v>968</v>
      </c>
      <c r="F17" s="619">
        <f t="shared" si="5"/>
        <v>-1.1363636363636354E-2</v>
      </c>
      <c r="G17" s="618">
        <f>+D17/I17-1</f>
        <v>-1.0438413361169019E-3</v>
      </c>
      <c r="I17" s="340">
        <v>958</v>
      </c>
    </row>
    <row r="18" spans="2:25" ht="15" customHeight="1">
      <c r="B18" s="3"/>
      <c r="C18" s="9"/>
      <c r="D18" s="9"/>
      <c r="E18" s="9"/>
      <c r="F18" s="9"/>
      <c r="G18" s="9"/>
      <c r="I18" s="340"/>
    </row>
    <row r="19" spans="2:25" ht="15" customHeight="1">
      <c r="B19" s="3"/>
    </row>
    <row r="20" spans="2:25" ht="15" customHeight="1">
      <c r="B20" s="3"/>
    </row>
    <row r="21" spans="2:25" ht="15" customHeight="1" thickBot="1">
      <c r="B21" s="3"/>
      <c r="C21" s="171" t="s">
        <v>368</v>
      </c>
      <c r="D21" s="844" t="s">
        <v>440</v>
      </c>
      <c r="E21" s="845"/>
      <c r="F21" s="845"/>
      <c r="G21" s="845"/>
    </row>
    <row r="22" spans="2:25" ht="15" customHeight="1">
      <c r="B22" s="3"/>
      <c r="C22" s="886" t="s">
        <v>248</v>
      </c>
      <c r="D22" s="846" t="s">
        <v>444</v>
      </c>
      <c r="E22" s="846" t="s">
        <v>445</v>
      </c>
      <c r="F22" s="846" t="s">
        <v>446</v>
      </c>
      <c r="G22" s="859" t="s">
        <v>450</v>
      </c>
    </row>
    <row r="23" spans="2:25" ht="15" customHeight="1" thickBot="1">
      <c r="B23" s="3"/>
      <c r="C23" s="887"/>
      <c r="D23" s="847"/>
      <c r="E23" s="847"/>
      <c r="F23" s="847"/>
      <c r="G23" s="860"/>
      <c r="I23" s="7" t="s">
        <v>363</v>
      </c>
    </row>
    <row r="24" spans="2:25" ht="15" customHeight="1" thickBot="1">
      <c r="B24" s="3"/>
      <c r="C24" s="175" t="s">
        <v>101</v>
      </c>
      <c r="D24" s="160"/>
      <c r="E24" s="160"/>
      <c r="F24" s="160"/>
      <c r="G24" s="160"/>
    </row>
    <row r="25" spans="2:25" ht="15" customHeight="1">
      <c r="B25" s="3"/>
      <c r="C25" s="204" t="s">
        <v>105</v>
      </c>
      <c r="D25" s="205"/>
      <c r="E25" s="206"/>
      <c r="F25" s="382"/>
      <c r="G25" s="383"/>
      <c r="H25" s="5">
        <f>+D25-E25</f>
        <v>0</v>
      </c>
      <c r="I25" s="589"/>
      <c r="J25" s="5">
        <f>+D25-I25</f>
        <v>0</v>
      </c>
      <c r="Y25" s="2"/>
    </row>
    <row r="26" spans="2:25" ht="15" customHeight="1" thickBot="1">
      <c r="B26" s="3"/>
      <c r="C26" s="179" t="s">
        <v>109</v>
      </c>
      <c r="D26" s="476">
        <f>+Agregado!T89</f>
        <v>0.48399999999999999</v>
      </c>
      <c r="E26" s="476">
        <f>+Agregado!T93</f>
        <v>0.54400000000000004</v>
      </c>
      <c r="F26" s="621" t="s">
        <v>414</v>
      </c>
      <c r="G26" s="507" t="s">
        <v>197</v>
      </c>
      <c r="H26" s="6">
        <f>+D26-E26</f>
        <v>-6.0000000000000053E-2</v>
      </c>
      <c r="I26" s="589">
        <v>0.45902446218862841</v>
      </c>
      <c r="J26" s="5">
        <f>+D26-I26</f>
        <v>2.4975537811371573E-2</v>
      </c>
      <c r="M26" s="7" t="s">
        <v>440</v>
      </c>
      <c r="N26" s="7" t="s">
        <v>363</v>
      </c>
      <c r="Y26" s="2"/>
    </row>
    <row r="27" spans="2:25" ht="15" customHeight="1" thickBot="1">
      <c r="B27" s="3"/>
      <c r="C27" s="184" t="s">
        <v>152</v>
      </c>
      <c r="D27" s="186"/>
      <c r="E27" s="186"/>
      <c r="F27" s="622"/>
      <c r="G27" s="623"/>
      <c r="I27" s="344"/>
      <c r="L27" s="613" t="s">
        <v>412</v>
      </c>
      <c r="M27" s="340">
        <f>+Agregado!AA89</f>
        <v>52053</v>
      </c>
      <c r="N27" s="340">
        <v>52432.072103549996</v>
      </c>
      <c r="O27" s="340">
        <f>+M27-N27</f>
        <v>-379.07210354999552</v>
      </c>
      <c r="P27" s="8">
        <f>+O27/N27</f>
        <v>-7.2297753711001982E-3</v>
      </c>
      <c r="Y27" s="2"/>
    </row>
    <row r="28" spans="2:25" ht="15" customHeight="1">
      <c r="B28" s="3"/>
      <c r="C28" s="188" t="s">
        <v>119</v>
      </c>
      <c r="D28" s="190">
        <f>+Agregado!Z89</f>
        <v>69223.582213789996</v>
      </c>
      <c r="E28" s="190">
        <f>+Agregado!Z93</f>
        <v>74386.472047999996</v>
      </c>
      <c r="F28" s="624">
        <f t="shared" ref="F28:F29" si="6">+D28/E28-1</f>
        <v>-6.9406300528387699E-2</v>
      </c>
      <c r="G28" s="610">
        <f>+D28/I28-1</f>
        <v>9.6819707727251014E-2</v>
      </c>
      <c r="I28" s="340">
        <v>63113</v>
      </c>
      <c r="J28" s="5"/>
      <c r="L28" s="613" t="s">
        <v>413</v>
      </c>
      <c r="M28" s="340">
        <f>+Agregado!AB89</f>
        <v>10128</v>
      </c>
      <c r="N28" s="340">
        <v>8668.4597853199994</v>
      </c>
      <c r="O28" s="340">
        <f t="shared" ref="O28:O29" si="7">+M28-N28</f>
        <v>1459.5402146800006</v>
      </c>
      <c r="P28" s="8">
        <f t="shared" ref="P28:P29" si="8">+O28/N28</f>
        <v>0.16837365008622707</v>
      </c>
      <c r="Q28" s="2"/>
    </row>
    <row r="29" spans="2:25" ht="15" customHeight="1" thickBot="1">
      <c r="B29" s="3"/>
      <c r="C29" s="193" t="s">
        <v>120</v>
      </c>
      <c r="D29" s="195">
        <f>+Agregado!AD89</f>
        <v>48324.562855120006</v>
      </c>
      <c r="E29" s="195">
        <f>+Agregado!AD93</f>
        <v>55316</v>
      </c>
      <c r="F29" s="611">
        <f t="shared" si="6"/>
        <v>-0.12639086602212735</v>
      </c>
      <c r="G29" s="612">
        <f>+D29/I29-1</f>
        <v>-5.7455635949451134E-2</v>
      </c>
      <c r="I29" s="340">
        <v>51270.332409020004</v>
      </c>
      <c r="L29" s="613" t="s">
        <v>304</v>
      </c>
      <c r="M29" s="340">
        <f>+Agregado!AC89</f>
        <v>21087</v>
      </c>
      <c r="N29" s="340">
        <v>20758.634792830002</v>
      </c>
      <c r="O29" s="340">
        <f t="shared" si="7"/>
        <v>328.36520716999803</v>
      </c>
      <c r="P29" s="8">
        <f t="shared" si="8"/>
        <v>1.5818246741515721E-2</v>
      </c>
    </row>
    <row r="30" spans="2:25" ht="15" customHeight="1" thickBot="1">
      <c r="B30" s="3"/>
      <c r="C30" s="198" t="s">
        <v>121</v>
      </c>
      <c r="D30" s="199"/>
      <c r="E30" s="199"/>
      <c r="F30" s="497"/>
      <c r="G30" s="497"/>
      <c r="I30" s="345"/>
      <c r="M30" s="2">
        <f>+M28/D28</f>
        <v>0.14630852198201333</v>
      </c>
      <c r="N30" s="2">
        <f>+N27/I28</f>
        <v>0.83076501043445872</v>
      </c>
    </row>
    <row r="31" spans="2:25" ht="15" customHeight="1" thickBot="1">
      <c r="B31" s="3"/>
      <c r="C31" s="344" t="s">
        <v>122</v>
      </c>
      <c r="D31" s="414">
        <f>+Agregado!AE89</f>
        <v>3.1E-2</v>
      </c>
      <c r="E31" s="414">
        <f>+Agregado!AE93</f>
        <v>3.5302052901297794E-2</v>
      </c>
      <c r="F31" s="625" t="s">
        <v>145</v>
      </c>
      <c r="G31" s="626" t="s">
        <v>318</v>
      </c>
      <c r="H31" s="5">
        <f>+D31-E31</f>
        <v>-4.302052901297794E-3</v>
      </c>
      <c r="I31" s="343">
        <v>3.3879681962709594E-2</v>
      </c>
      <c r="J31" s="5">
        <f>+D31-I31</f>
        <v>-2.8796819627095946E-3</v>
      </c>
    </row>
    <row r="32" spans="2:25" ht="15" customHeight="1" thickBot="1">
      <c r="B32" s="3"/>
      <c r="C32" s="620" t="s">
        <v>125</v>
      </c>
      <c r="D32" s="333">
        <f>+Agregado!AF89</f>
        <v>2.7000000000000001E-3</v>
      </c>
      <c r="E32" s="333">
        <f>+Agregado!AF93</f>
        <v>6.2190194114379047E-3</v>
      </c>
      <c r="F32" s="627" t="s">
        <v>190</v>
      </c>
      <c r="G32" s="628" t="s">
        <v>23</v>
      </c>
      <c r="H32" s="5">
        <f>+D32-E32</f>
        <v>-3.5190194114379045E-3</v>
      </c>
      <c r="I32" s="343">
        <v>2.9668978470137365E-3</v>
      </c>
      <c r="J32" s="5">
        <f t="shared" ref="J32:J33" si="9">+D32-I32</f>
        <v>-2.6689784701373637E-4</v>
      </c>
    </row>
    <row r="33" spans="2:25" ht="15" customHeight="1" thickBot="1">
      <c r="B33" s="3"/>
      <c r="C33" s="209" t="s">
        <v>128</v>
      </c>
      <c r="D33" s="210">
        <f>+Agregado!AG89</f>
        <v>0.63700000000000001</v>
      </c>
      <c r="E33" s="210">
        <f>+Agregado!AG93</f>
        <v>0.66537903453022962</v>
      </c>
      <c r="F33" s="492" t="s">
        <v>321</v>
      </c>
      <c r="G33" s="493" t="s">
        <v>322</v>
      </c>
      <c r="H33" s="5">
        <f>+D33-E33</f>
        <v>-2.8379034530229608E-2</v>
      </c>
      <c r="I33" s="197">
        <v>0.65760829712445878</v>
      </c>
      <c r="J33" s="5">
        <f t="shared" si="9"/>
        <v>-2.0608297124458774E-2</v>
      </c>
    </row>
    <row r="34" spans="2:25" ht="15" customHeight="1" thickBot="1">
      <c r="B34" s="3"/>
      <c r="C34" s="184" t="s">
        <v>130</v>
      </c>
      <c r="D34" s="215"/>
      <c r="E34" s="215"/>
      <c r="F34" s="494"/>
      <c r="G34" s="494"/>
      <c r="I34" s="345"/>
    </row>
    <row r="35" spans="2:25" ht="15" customHeight="1" thickBot="1">
      <c r="B35" s="3"/>
      <c r="C35" s="344" t="s">
        <v>131</v>
      </c>
      <c r="D35" s="480">
        <f>+Agregado!AH89</f>
        <v>0.14699999999999999</v>
      </c>
      <c r="E35" s="480">
        <f>+Agregado!AH93</f>
        <v>0.12980427515130899</v>
      </c>
      <c r="F35" s="495" t="s">
        <v>417</v>
      </c>
      <c r="G35" s="495" t="s">
        <v>418</v>
      </c>
      <c r="H35" s="5">
        <f>+D35-E35</f>
        <v>1.7195724848691002E-2</v>
      </c>
      <c r="I35" s="343">
        <v>0.14166985968115714</v>
      </c>
      <c r="J35" s="5">
        <f t="shared" ref="J35" si="10">+D35-I35</f>
        <v>5.330140318842852E-3</v>
      </c>
      <c r="X35" s="2">
        <f>+Y35/Y36</f>
        <v>5.5813267402154504E-2</v>
      </c>
      <c r="Y35" s="1">
        <v>101404</v>
      </c>
    </row>
    <row r="36" spans="2:25" ht="15" customHeight="1" thickBot="1">
      <c r="B36" s="3"/>
      <c r="C36" s="198" t="s">
        <v>134</v>
      </c>
      <c r="D36" s="199"/>
      <c r="E36" s="199"/>
      <c r="F36" s="497"/>
      <c r="G36" s="497"/>
      <c r="I36" s="345"/>
      <c r="Y36" s="1">
        <v>1816844</v>
      </c>
    </row>
    <row r="37" spans="2:25" ht="15" customHeight="1">
      <c r="B37" s="3"/>
      <c r="C37" s="200" t="s">
        <v>16</v>
      </c>
      <c r="D37" s="481">
        <f>+Agregado!AI89</f>
        <v>3.08</v>
      </c>
      <c r="E37" s="481">
        <f>+Agregado!AI93</f>
        <v>2.8426</v>
      </c>
      <c r="F37" s="498" t="s">
        <v>327</v>
      </c>
      <c r="G37" s="487" t="s">
        <v>328</v>
      </c>
      <c r="H37" s="5">
        <f>+D37-E37</f>
        <v>0.23740000000000006</v>
      </c>
      <c r="I37" s="346">
        <v>2.59</v>
      </c>
      <c r="J37" s="6">
        <f t="shared" ref="J37:J38" si="11">+D37-I37</f>
        <v>0.49000000000000021</v>
      </c>
    </row>
    <row r="38" spans="2:25" ht="15" customHeight="1" thickBot="1">
      <c r="B38" s="3"/>
      <c r="C38" s="223" t="s">
        <v>136</v>
      </c>
      <c r="D38" s="483">
        <f>+Agregado!AJ89</f>
        <v>0.73699999999999999</v>
      </c>
      <c r="E38" s="483">
        <f>+Agregado!AJ93</f>
        <v>0.78603412657185778</v>
      </c>
      <c r="F38" s="492" t="s">
        <v>415</v>
      </c>
      <c r="G38" s="499" t="s">
        <v>416</v>
      </c>
      <c r="H38" s="6">
        <f>+D38-E38</f>
        <v>-4.9034126571857795E-2</v>
      </c>
      <c r="I38" s="197">
        <v>0.76778573166375663</v>
      </c>
      <c r="J38" s="6">
        <f t="shared" si="11"/>
        <v>-3.0785731663756644E-2</v>
      </c>
    </row>
    <row r="39" spans="2:25" ht="15" customHeight="1">
      <c r="B39" s="3"/>
    </row>
    <row r="40" spans="2:25" ht="15" customHeight="1">
      <c r="B40" s="3"/>
    </row>
    <row r="41" spans="2:25" ht="15" customHeight="1">
      <c r="B41" s="3"/>
    </row>
    <row r="42" spans="2:25" ht="15" customHeight="1" thickBot="1">
      <c r="B42" s="3"/>
      <c r="C42" s="138" t="s">
        <v>84</v>
      </c>
      <c r="D42" s="844" t="s">
        <v>269</v>
      </c>
      <c r="E42" s="845"/>
      <c r="F42" s="845"/>
      <c r="G42" s="845"/>
      <c r="I42" s="7" t="s">
        <v>13</v>
      </c>
    </row>
    <row r="43" spans="2:25" ht="15" customHeight="1">
      <c r="B43" s="3"/>
      <c r="C43" s="468" t="s">
        <v>248</v>
      </c>
      <c r="D43" s="140" t="s">
        <v>87</v>
      </c>
      <c r="E43" s="141" t="s">
        <v>88</v>
      </c>
      <c r="F43" s="846" t="s">
        <v>89</v>
      </c>
      <c r="G43" s="859" t="s">
        <v>90</v>
      </c>
    </row>
    <row r="44" spans="2:25" ht="15" customHeight="1" thickBot="1">
      <c r="B44" s="3"/>
      <c r="C44" s="469"/>
      <c r="D44" s="143" t="s">
        <v>268</v>
      </c>
      <c r="E44" s="144" t="s">
        <v>270</v>
      </c>
      <c r="F44" s="847"/>
      <c r="G44" s="860"/>
    </row>
    <row r="45" spans="2:25" ht="15" customHeight="1" thickBot="1">
      <c r="B45" s="3"/>
      <c r="C45" s="842" t="s">
        <v>93</v>
      </c>
      <c r="D45" s="843"/>
      <c r="E45" s="146" t="s">
        <v>94</v>
      </c>
      <c r="F45" s="147" t="s">
        <v>94</v>
      </c>
      <c r="G45" s="470" t="s">
        <v>94</v>
      </c>
    </row>
    <row r="46" spans="2:25" ht="15" customHeight="1">
      <c r="B46" s="3"/>
      <c r="C46" s="149" t="s">
        <v>95</v>
      </c>
      <c r="D46" s="162">
        <v>321</v>
      </c>
      <c r="E46" s="163">
        <v>271</v>
      </c>
      <c r="F46" s="152">
        <f t="shared" ref="F46:F49" si="12">+D46/E46-1</f>
        <v>0.18450184501845013</v>
      </c>
      <c r="G46" s="471">
        <f t="shared" ref="G46:G51" si="13">+D46/I46-1</f>
        <v>9.6839666642748012E-2</v>
      </c>
      <c r="I46" s="1">
        <v>292.65899999999999</v>
      </c>
      <c r="J46" s="5"/>
    </row>
    <row r="47" spans="2:25" ht="15" customHeight="1">
      <c r="B47" s="3"/>
      <c r="C47" s="149" t="s">
        <v>96</v>
      </c>
      <c r="D47" s="162">
        <v>134</v>
      </c>
      <c r="E47" s="163">
        <v>130</v>
      </c>
      <c r="F47" s="152">
        <f t="shared" si="12"/>
        <v>3.076923076923066E-2</v>
      </c>
      <c r="G47" s="471">
        <f t="shared" si="13"/>
        <v>-7.0617177832282829E-3</v>
      </c>
      <c r="I47" s="1">
        <v>134.953</v>
      </c>
    </row>
    <row r="48" spans="2:25" ht="15" customHeight="1">
      <c r="B48" s="3"/>
      <c r="C48" s="149" t="s">
        <v>97</v>
      </c>
      <c r="D48" s="162">
        <v>458</v>
      </c>
      <c r="E48" s="163">
        <v>446</v>
      </c>
      <c r="F48" s="152">
        <f t="shared" si="12"/>
        <v>2.6905829596412634E-2</v>
      </c>
      <c r="G48" s="471">
        <f t="shared" si="13"/>
        <v>0.22817179388166653</v>
      </c>
      <c r="I48" s="1">
        <v>372.91199999999998</v>
      </c>
    </row>
    <row r="49" spans="2:10" ht="15" customHeight="1">
      <c r="B49" s="3"/>
      <c r="C49" s="149" t="s">
        <v>98</v>
      </c>
      <c r="D49" s="162">
        <v>242</v>
      </c>
      <c r="E49" s="163">
        <v>229</v>
      </c>
      <c r="F49" s="152">
        <f t="shared" si="12"/>
        <v>5.6768558951965087E-2</v>
      </c>
      <c r="G49" s="471">
        <f t="shared" si="13"/>
        <v>0.50797607178464643</v>
      </c>
      <c r="I49" s="1">
        <v>160.47999999999996</v>
      </c>
    </row>
    <row r="50" spans="2:10" ht="15" customHeight="1">
      <c r="B50" s="3"/>
      <c r="C50" s="149" t="s">
        <v>99</v>
      </c>
      <c r="D50" s="162">
        <v>-70</v>
      </c>
      <c r="E50" s="162">
        <v>-63</v>
      </c>
      <c r="F50" s="154">
        <f>+D50/E50-1</f>
        <v>0.11111111111111116</v>
      </c>
      <c r="G50" s="471">
        <f t="shared" si="13"/>
        <v>3.2753024491000371E-2</v>
      </c>
      <c r="I50" s="1">
        <v>-67.78</v>
      </c>
    </row>
    <row r="51" spans="2:10" ht="15" customHeight="1" thickBot="1">
      <c r="B51" s="3"/>
      <c r="C51" s="155" t="s">
        <v>100</v>
      </c>
      <c r="D51" s="167">
        <v>114</v>
      </c>
      <c r="E51" s="168">
        <v>107</v>
      </c>
      <c r="F51" s="158">
        <f t="shared" ref="F51" si="14">+D51/E51-1</f>
        <v>6.5420560747663448E-2</v>
      </c>
      <c r="G51" s="472">
        <f t="shared" si="13"/>
        <v>2.3342107572168111</v>
      </c>
      <c r="I51" s="1">
        <v>34.191000000000003</v>
      </c>
    </row>
    <row r="52" spans="2:10" ht="15" customHeight="1" thickBot="1">
      <c r="B52" s="3"/>
      <c r="C52" s="145" t="s">
        <v>113</v>
      </c>
      <c r="D52" s="159"/>
      <c r="E52" s="160"/>
      <c r="F52" s="160" t="s">
        <v>94</v>
      </c>
      <c r="G52" s="161"/>
    </row>
    <row r="53" spans="2:10" ht="15" customHeight="1">
      <c r="B53" s="3"/>
      <c r="C53" s="149" t="s">
        <v>211</v>
      </c>
      <c r="D53" s="164" t="s">
        <v>212</v>
      </c>
      <c r="E53" s="165" t="s">
        <v>212</v>
      </c>
      <c r="F53" s="364" t="s">
        <v>23</v>
      </c>
      <c r="G53" s="365" t="s">
        <v>23</v>
      </c>
      <c r="I53" t="s">
        <v>212</v>
      </c>
      <c r="J53" s="5"/>
    </row>
    <row r="54" spans="2:10">
      <c r="B54" s="3"/>
      <c r="C54" s="149" t="s">
        <v>115</v>
      </c>
      <c r="D54" s="150">
        <v>7692</v>
      </c>
      <c r="E54" s="151">
        <v>8337</v>
      </c>
      <c r="F54" s="154">
        <f t="shared" ref="F54:F55" si="15">+D54/E54-1</f>
        <v>-7.7365958978049654E-2</v>
      </c>
      <c r="G54" s="166">
        <f>+D54/I54-1</f>
        <v>-1.1438118493766858E-2</v>
      </c>
      <c r="I54" s="1">
        <v>7781</v>
      </c>
      <c r="J54" s="5"/>
    </row>
    <row r="55" spans="2:10" ht="15" thickBot="1">
      <c r="B55" s="3"/>
      <c r="C55" s="155" t="s">
        <v>117</v>
      </c>
      <c r="D55" s="167">
        <v>958</v>
      </c>
      <c r="E55" s="168">
        <v>1097</v>
      </c>
      <c r="F55" s="169">
        <f t="shared" si="15"/>
        <v>-0.12670920692798537</v>
      </c>
      <c r="G55" s="170">
        <f>+D55/I55-1</f>
        <v>-9.3071354705274167E-3</v>
      </c>
      <c r="I55" s="1">
        <v>967</v>
      </c>
    </row>
    <row r="56" spans="2:10">
      <c r="B56" s="3"/>
      <c r="C56" s="9"/>
      <c r="D56" s="9"/>
      <c r="E56" s="9"/>
      <c r="F56" s="9"/>
      <c r="G56" s="9"/>
    </row>
    <row r="57" spans="2:10">
      <c r="B57" s="3"/>
    </row>
    <row r="58" spans="2:10">
      <c r="B58" s="3"/>
    </row>
    <row r="59" spans="2:10" ht="15" thickBot="1">
      <c r="B59" s="3"/>
      <c r="C59" s="171" t="s">
        <v>368</v>
      </c>
      <c r="D59" s="844" t="s">
        <v>269</v>
      </c>
      <c r="E59" s="845"/>
      <c r="F59" s="845"/>
      <c r="G59" s="845"/>
    </row>
    <row r="60" spans="2:10">
      <c r="B60" s="3"/>
      <c r="C60" s="468" t="s">
        <v>248</v>
      </c>
      <c r="D60" s="141" t="s">
        <v>87</v>
      </c>
      <c r="E60" s="140" t="s">
        <v>88</v>
      </c>
      <c r="F60" s="846" t="s">
        <v>89</v>
      </c>
      <c r="G60" s="853" t="s">
        <v>90</v>
      </c>
    </row>
    <row r="61" spans="2:10" ht="15" thickBot="1">
      <c r="B61" s="3"/>
      <c r="C61" s="473"/>
      <c r="D61" s="173" t="s">
        <v>268</v>
      </c>
      <c r="E61" s="174" t="s">
        <v>270</v>
      </c>
      <c r="F61" s="847"/>
      <c r="G61" s="854"/>
      <c r="I61" s="7" t="s">
        <v>13</v>
      </c>
    </row>
    <row r="62" spans="2:10" ht="15" thickBot="1">
      <c r="B62" s="3"/>
      <c r="C62" s="175" t="s">
        <v>101</v>
      </c>
      <c r="D62" s="160"/>
      <c r="E62" s="160"/>
      <c r="F62" s="160"/>
      <c r="G62" s="160"/>
    </row>
    <row r="63" spans="2:10">
      <c r="B63" s="3"/>
      <c r="C63" s="176" t="s">
        <v>102</v>
      </c>
      <c r="D63" s="474" t="s">
        <v>212</v>
      </c>
      <c r="E63" s="474" t="s">
        <v>212</v>
      </c>
      <c r="F63" s="474" t="s">
        <v>212</v>
      </c>
      <c r="G63" s="474" t="s">
        <v>212</v>
      </c>
      <c r="H63" s="5"/>
      <c r="I63" s="5"/>
      <c r="J63" s="5" t="e">
        <f>+D63-I63</f>
        <v>#VALUE!</v>
      </c>
    </row>
    <row r="64" spans="2:10" ht="15" thickBot="1">
      <c r="B64" s="3"/>
      <c r="C64" s="179" t="s">
        <v>105</v>
      </c>
      <c r="D64" s="475">
        <v>7.0000000000000007E-2</v>
      </c>
      <c r="E64" s="476">
        <v>5.6000000000000001E-2</v>
      </c>
      <c r="F64" s="477"/>
      <c r="G64" s="478"/>
      <c r="H64" s="5">
        <f>+D64-E64</f>
        <v>1.4000000000000005E-2</v>
      </c>
      <c r="I64" s="5"/>
      <c r="J64" s="5">
        <f>+D64-I64</f>
        <v>7.0000000000000007E-2</v>
      </c>
    </row>
    <row r="65" spans="2:10" ht="15" thickBot="1">
      <c r="B65" s="3"/>
      <c r="C65" s="179" t="s">
        <v>109</v>
      </c>
      <c r="D65" s="475">
        <v>0.47899999999999998</v>
      </c>
      <c r="E65" s="476">
        <v>0.52400000000000002</v>
      </c>
      <c r="F65" s="484" t="s">
        <v>209</v>
      </c>
      <c r="G65" s="485" t="s">
        <v>317</v>
      </c>
      <c r="H65" s="5">
        <f>+D65-E65</f>
        <v>-4.500000000000004E-2</v>
      </c>
      <c r="I65" s="5">
        <v>0.48638558272685201</v>
      </c>
      <c r="J65" s="5">
        <f>+D65-I65</f>
        <v>-7.3855827268520247E-3</v>
      </c>
    </row>
    <row r="66" spans="2:10" ht="15" thickBot="1">
      <c r="B66" s="3"/>
      <c r="C66" s="184" t="s">
        <v>152</v>
      </c>
      <c r="D66" s="185" t="s">
        <v>94</v>
      </c>
      <c r="E66" s="186" t="s">
        <v>94</v>
      </c>
      <c r="F66" s="187"/>
      <c r="G66" s="185"/>
    </row>
    <row r="67" spans="2:10">
      <c r="B67" s="3"/>
      <c r="C67" s="188" t="s">
        <v>119</v>
      </c>
      <c r="D67" s="189">
        <v>67629</v>
      </c>
      <c r="E67" s="190">
        <v>70770</v>
      </c>
      <c r="F67" s="191">
        <f t="shared" ref="F67:F68" si="16">+D67/E67-1</f>
        <v>-4.4383213225943186E-2</v>
      </c>
      <c r="G67" s="192">
        <f>+D67/I67-1</f>
        <v>4.76677763182487E-2</v>
      </c>
      <c r="I67" s="409">
        <v>64551.951991559996</v>
      </c>
      <c r="J67" s="5"/>
    </row>
    <row r="68" spans="2:10" ht="15" thickBot="1">
      <c r="B68" s="3"/>
      <c r="C68" s="193" t="s">
        <v>120</v>
      </c>
      <c r="D68" s="194">
        <v>53151</v>
      </c>
      <c r="E68" s="195">
        <v>56199</v>
      </c>
      <c r="F68" s="196">
        <f t="shared" si="16"/>
        <v>-5.4235840495382437E-2</v>
      </c>
      <c r="G68" s="197">
        <f>+D68/I68-1</f>
        <v>-6.7692056208037421E-3</v>
      </c>
      <c r="I68" s="1">
        <v>53513.242139477989</v>
      </c>
    </row>
    <row r="69" spans="2:10" ht="15" thickBot="1">
      <c r="B69" s="3"/>
      <c r="C69" s="198" t="s">
        <v>121</v>
      </c>
      <c r="D69" s="199"/>
      <c r="E69" s="199"/>
      <c r="F69" s="199"/>
      <c r="G69" s="199"/>
    </row>
    <row r="70" spans="2:10">
      <c r="B70" s="3"/>
      <c r="C70" s="200" t="s">
        <v>122</v>
      </c>
      <c r="D70" s="177" t="s">
        <v>323</v>
      </c>
      <c r="E70" s="177">
        <v>3.49E-2</v>
      </c>
      <c r="F70" s="486" t="s">
        <v>145</v>
      </c>
      <c r="G70" s="487" t="s">
        <v>318</v>
      </c>
      <c r="H70" s="5">
        <f>+D70-E70</f>
        <v>1.1999999999999997E-3</v>
      </c>
      <c r="I70" s="488">
        <v>3.5645690032351449E-2</v>
      </c>
      <c r="J70" s="5">
        <f>+D70-I70</f>
        <v>4.5430996764855153E-4</v>
      </c>
    </row>
    <row r="71" spans="2:10">
      <c r="B71" s="3"/>
      <c r="C71" s="204" t="s">
        <v>125</v>
      </c>
      <c r="D71" s="205" t="s">
        <v>319</v>
      </c>
      <c r="E71" s="206">
        <v>2.7000000000000001E-3</v>
      </c>
      <c r="F71" s="489" t="s">
        <v>287</v>
      </c>
      <c r="G71" s="490" t="s">
        <v>182</v>
      </c>
      <c r="H71" s="5">
        <f>+D71-E71</f>
        <v>2.9999999999999992E-4</v>
      </c>
      <c r="I71" s="491">
        <v>2.6280597918818581E-3</v>
      </c>
      <c r="J71" s="5">
        <f t="shared" ref="J71:J72" si="17">+D71-I71</f>
        <v>3.7194020811814194E-4</v>
      </c>
    </row>
    <row r="72" spans="2:10" ht="15" thickBot="1">
      <c r="B72" s="3"/>
      <c r="C72" s="209" t="s">
        <v>128</v>
      </c>
      <c r="D72" s="210" t="s">
        <v>320</v>
      </c>
      <c r="E72" s="211">
        <v>0.64900000000000002</v>
      </c>
      <c r="F72" s="492" t="s">
        <v>321</v>
      </c>
      <c r="G72" s="493" t="s">
        <v>322</v>
      </c>
      <c r="H72" s="5">
        <f>+D72-E72</f>
        <v>9.000000000000008E-3</v>
      </c>
      <c r="I72" s="203">
        <v>0.6642203619529885</v>
      </c>
      <c r="J72" s="5">
        <f t="shared" si="17"/>
        <v>-6.2203619529884735E-3</v>
      </c>
    </row>
    <row r="73" spans="2:10" ht="15" thickBot="1">
      <c r="B73" s="3"/>
      <c r="C73" s="184" t="s">
        <v>130</v>
      </c>
      <c r="D73" s="214"/>
      <c r="E73" s="215"/>
      <c r="F73" s="494"/>
      <c r="G73" s="494"/>
    </row>
    <row r="74" spans="2:10" ht="15" thickBot="1">
      <c r="B74" s="3"/>
      <c r="C74" s="344" t="s">
        <v>131</v>
      </c>
      <c r="D74" s="479" t="s">
        <v>325</v>
      </c>
      <c r="E74" s="480">
        <v>0.12759999999999999</v>
      </c>
      <c r="F74" s="495" t="s">
        <v>137</v>
      </c>
      <c r="G74" s="495" t="s">
        <v>324</v>
      </c>
      <c r="H74" s="5">
        <f>+D74-E74</f>
        <v>1.0200000000000015E-2</v>
      </c>
      <c r="I74" s="496">
        <v>0.13473704531024888</v>
      </c>
      <c r="J74" s="5">
        <f t="shared" ref="J74" si="18">+D74-I74</f>
        <v>3.0629546897511239E-3</v>
      </c>
    </row>
    <row r="75" spans="2:10" ht="15" thickBot="1">
      <c r="B75" s="3"/>
      <c r="C75" s="198" t="s">
        <v>134</v>
      </c>
      <c r="D75" s="199"/>
      <c r="E75" s="199"/>
      <c r="F75" s="497"/>
      <c r="G75" s="497"/>
    </row>
    <row r="76" spans="2:10">
      <c r="B76" s="3"/>
      <c r="C76" s="200" t="s">
        <v>16</v>
      </c>
      <c r="D76" s="481" t="s">
        <v>326</v>
      </c>
      <c r="E76" s="481">
        <v>3.33</v>
      </c>
      <c r="F76" s="498" t="s">
        <v>327</v>
      </c>
      <c r="G76" s="487" t="s">
        <v>328</v>
      </c>
      <c r="H76" s="5">
        <f>+D76-E76</f>
        <v>-0.49000000000000021</v>
      </c>
      <c r="I76" s="12">
        <v>2.98</v>
      </c>
      <c r="J76" s="6">
        <f t="shared" ref="J76:J77" si="19">+D76-I76</f>
        <v>-0.14000000000000012</v>
      </c>
    </row>
    <row r="77" spans="2:10" ht="15" thickBot="1">
      <c r="B77" s="3"/>
      <c r="C77" s="223" t="s">
        <v>136</v>
      </c>
      <c r="D77" s="482" t="s">
        <v>329</v>
      </c>
      <c r="E77" s="483">
        <v>0.79300000000000004</v>
      </c>
      <c r="F77" s="492" t="s">
        <v>194</v>
      </c>
      <c r="G77" s="499" t="s">
        <v>222</v>
      </c>
      <c r="H77" s="5">
        <f>+D77-E77</f>
        <v>-7.0000000000000062E-3</v>
      </c>
      <c r="I77" s="203">
        <v>0.78800000000000003</v>
      </c>
      <c r="J77" s="6">
        <f t="shared" si="19"/>
        <v>-2.0000000000000018E-3</v>
      </c>
    </row>
    <row r="78" spans="2:10" ht="15" thickBot="1">
      <c r="B78" s="3"/>
      <c r="C78" s="226" t="s">
        <v>139</v>
      </c>
      <c r="D78" s="227"/>
      <c r="E78" s="228"/>
      <c r="F78" s="229"/>
      <c r="G78" s="230">
        <f ca="1">+TODAY()</f>
        <v>45547</v>
      </c>
    </row>
    <row r="79" spans="2:10">
      <c r="B79" s="3"/>
      <c r="C79" s="231" t="s">
        <v>140</v>
      </c>
      <c r="D79" s="231"/>
      <c r="E79" s="232"/>
      <c r="F79" s="204"/>
      <c r="G79" s="233" t="s">
        <v>330</v>
      </c>
    </row>
    <row r="80" spans="2:10" ht="15" thickBot="1">
      <c r="B80" s="3"/>
      <c r="C80" s="234" t="s">
        <v>367</v>
      </c>
      <c r="D80" s="234"/>
      <c r="E80" s="235"/>
      <c r="F80" s="236"/>
      <c r="G80" s="237" t="s">
        <v>331</v>
      </c>
    </row>
    <row r="81" spans="2:13">
      <c r="B81" s="3"/>
      <c r="C81" s="863" t="s">
        <v>375</v>
      </c>
      <c r="D81" s="863"/>
      <c r="E81" s="863"/>
      <c r="F81" s="863"/>
      <c r="G81" s="9"/>
    </row>
    <row r="82" spans="2:13">
      <c r="B82" s="3"/>
    </row>
    <row r="83" spans="2:13">
      <c r="B83" s="3"/>
    </row>
    <row r="85" spans="2:13" ht="15.75" customHeight="1" thickBot="1">
      <c r="C85" s="138" t="s">
        <v>84</v>
      </c>
      <c r="D85" s="844" t="s">
        <v>13</v>
      </c>
      <c r="E85" s="845"/>
      <c r="F85" s="845"/>
      <c r="G85" s="845"/>
      <c r="I85" s="7" t="s">
        <v>85</v>
      </c>
      <c r="K85" s="407" t="s">
        <v>72</v>
      </c>
      <c r="L85" s="407" t="s">
        <v>86</v>
      </c>
    </row>
    <row r="86" spans="2:13">
      <c r="C86" s="468" t="s">
        <v>248</v>
      </c>
      <c r="D86" s="140" t="s">
        <v>87</v>
      </c>
      <c r="E86" s="141" t="s">
        <v>88</v>
      </c>
      <c r="F86" s="846" t="s">
        <v>89</v>
      </c>
      <c r="G86" s="848" t="s">
        <v>90</v>
      </c>
      <c r="L86" s="2"/>
      <c r="M86" s="8"/>
    </row>
    <row r="87" spans="2:13" ht="15" thickBot="1">
      <c r="C87" s="469"/>
      <c r="D87" s="143" t="s">
        <v>91</v>
      </c>
      <c r="E87" s="144" t="s">
        <v>92</v>
      </c>
      <c r="F87" s="847"/>
      <c r="G87" s="849"/>
    </row>
    <row r="88" spans="2:13" ht="15" thickBot="1">
      <c r="C88" s="842" t="s">
        <v>93</v>
      </c>
      <c r="D88" s="843"/>
      <c r="E88" s="146" t="s">
        <v>94</v>
      </c>
      <c r="F88" s="147" t="s">
        <v>94</v>
      </c>
      <c r="G88" s="148" t="s">
        <v>94</v>
      </c>
      <c r="L88" s="2"/>
      <c r="M88" s="8"/>
    </row>
    <row r="89" spans="2:13">
      <c r="C89" s="149" t="s">
        <v>95</v>
      </c>
      <c r="D89" s="150">
        <v>292.65899999999999</v>
      </c>
      <c r="E89" s="151">
        <v>234.57337555000004</v>
      </c>
      <c r="F89" s="152">
        <f t="shared" ref="F89:F94" si="20">+D89/E89-1</f>
        <v>0.24762240946487468</v>
      </c>
      <c r="G89" s="153">
        <f t="shared" ref="G89:G93" si="21">+D89/I89-1</f>
        <v>-2.5853039090089069E-3</v>
      </c>
      <c r="I89" s="1">
        <v>293.41757359999997</v>
      </c>
      <c r="J89" s="5"/>
      <c r="K89" s="1">
        <v>263.20140167</v>
      </c>
      <c r="L89" s="2">
        <f>+I89/K89-1</f>
        <v>0.11480247346055084</v>
      </c>
    </row>
    <row r="90" spans="2:13">
      <c r="C90" s="149" t="s">
        <v>96</v>
      </c>
      <c r="D90" s="150">
        <v>134.953</v>
      </c>
      <c r="E90" s="151">
        <v>133.196597</v>
      </c>
      <c r="F90" s="152">
        <f t="shared" si="20"/>
        <v>1.3186545599209287E-2</v>
      </c>
      <c r="G90" s="153">
        <f t="shared" si="21"/>
        <v>3.1345669609160076E-2</v>
      </c>
      <c r="I90" s="1">
        <v>130.85137600000002</v>
      </c>
      <c r="K90" s="1"/>
    </row>
    <row r="91" spans="2:13">
      <c r="C91" s="149" t="s">
        <v>97</v>
      </c>
      <c r="D91" s="150">
        <v>372.91199999999998</v>
      </c>
      <c r="E91" s="151">
        <v>382.44121998412299</v>
      </c>
      <c r="F91" s="152">
        <f t="shared" si="20"/>
        <v>-2.49168224714863E-2</v>
      </c>
      <c r="G91" s="153">
        <f t="shared" si="21"/>
        <v>9.6488426414334416E-2</v>
      </c>
      <c r="I91" s="1">
        <v>340.09661298430001</v>
      </c>
      <c r="K91" s="1"/>
    </row>
    <row r="92" spans="2:13">
      <c r="C92" s="149" t="s">
        <v>98</v>
      </c>
      <c r="D92" s="150">
        <v>160.47999999999996</v>
      </c>
      <c r="E92" s="151">
        <v>163.76721592412295</v>
      </c>
      <c r="F92" s="152">
        <f t="shared" si="20"/>
        <v>-2.0072490733713311E-2</v>
      </c>
      <c r="G92" s="153">
        <f t="shared" si="21"/>
        <v>0.21519964736401476</v>
      </c>
      <c r="I92" s="1">
        <v>132.06060448429997</v>
      </c>
      <c r="K92" s="1"/>
    </row>
    <row r="93" spans="2:13" ht="16.5" customHeight="1">
      <c r="C93" s="149" t="s">
        <v>99</v>
      </c>
      <c r="D93" s="150">
        <v>-67.78</v>
      </c>
      <c r="E93" s="150">
        <v>-77.602077600000001</v>
      </c>
      <c r="F93" s="154">
        <f>+D93/E93-1</f>
        <v>-0.12656977627104149</v>
      </c>
      <c r="G93" s="153">
        <f t="shared" si="21"/>
        <v>-0.29148546668370312</v>
      </c>
      <c r="I93" s="1">
        <v>-95.66493955</v>
      </c>
      <c r="K93" s="1"/>
    </row>
    <row r="94" spans="2:13" ht="15" thickBot="1">
      <c r="C94" s="155" t="s">
        <v>100</v>
      </c>
      <c r="D94" s="238">
        <v>34.191000000000003</v>
      </c>
      <c r="E94" s="239">
        <v>60.146267378101008</v>
      </c>
      <c r="F94" s="158">
        <f t="shared" si="20"/>
        <v>-0.43153579614403814</v>
      </c>
      <c r="G94" s="153">
        <v>33.19</v>
      </c>
      <c r="I94" s="1">
        <v>-0.50114813270003111</v>
      </c>
      <c r="K94" s="1">
        <v>95.498759517732594</v>
      </c>
      <c r="L94" s="2">
        <f>+I94/K94-1</f>
        <v>-1.005247692590258</v>
      </c>
    </row>
    <row r="95" spans="2:13" ht="15" thickBot="1">
      <c r="C95" s="175" t="s">
        <v>101</v>
      </c>
      <c r="D95" s="160"/>
      <c r="E95" s="160"/>
      <c r="F95" s="160"/>
      <c r="G95" s="160"/>
    </row>
    <row r="96" spans="2:13">
      <c r="C96" s="176" t="s">
        <v>102</v>
      </c>
      <c r="D96" s="500"/>
      <c r="E96" s="501"/>
      <c r="F96" s="502"/>
      <c r="G96" s="503"/>
      <c r="H96" s="5">
        <f>+D96-E96</f>
        <v>0</v>
      </c>
      <c r="I96" s="5"/>
      <c r="J96" s="5">
        <f>+D96-I96</f>
        <v>0</v>
      </c>
    </row>
    <row r="97" spans="3:12" ht="15" thickBot="1">
      <c r="C97" s="179" t="s">
        <v>105</v>
      </c>
      <c r="D97" s="504"/>
      <c r="E97" s="505"/>
      <c r="F97" s="477"/>
      <c r="G97" s="478"/>
      <c r="H97" s="5">
        <f>+D97-E97</f>
        <v>0</v>
      </c>
      <c r="I97" s="5"/>
      <c r="J97" s="5">
        <f>+D97-I97</f>
        <v>0</v>
      </c>
    </row>
    <row r="98" spans="3:12" ht="15" thickBot="1">
      <c r="C98" s="179" t="s">
        <v>109</v>
      </c>
      <c r="D98" s="180">
        <v>0.48638558272685201</v>
      </c>
      <c r="E98" s="181">
        <v>0.57178461063657904</v>
      </c>
      <c r="F98" s="506" t="s">
        <v>249</v>
      </c>
      <c r="G98" s="507" t="s">
        <v>250</v>
      </c>
      <c r="H98" s="5">
        <f>+D98-E98</f>
        <v>-8.5399027909727032E-2</v>
      </c>
      <c r="I98" s="5">
        <v>0.54400000000000004</v>
      </c>
      <c r="J98" s="5">
        <f>+D98-I98</f>
        <v>-5.7614417273148033E-2</v>
      </c>
    </row>
    <row r="99" spans="3:12" ht="15" thickBot="1">
      <c r="C99" s="145" t="s">
        <v>113</v>
      </c>
      <c r="D99" s="159"/>
      <c r="E99" s="160" t="s">
        <v>94</v>
      </c>
      <c r="F99" s="160" t="s">
        <v>94</v>
      </c>
      <c r="G99" s="161"/>
    </row>
    <row r="100" spans="3:12">
      <c r="C100" s="149" t="s">
        <v>211</v>
      </c>
      <c r="D100" s="164" t="s">
        <v>212</v>
      </c>
      <c r="E100" s="165" t="s">
        <v>212</v>
      </c>
      <c r="F100" s="364" t="s">
        <v>23</v>
      </c>
      <c r="G100" s="365" t="s">
        <v>23</v>
      </c>
      <c r="J100" s="5"/>
    </row>
    <row r="101" spans="3:12">
      <c r="C101" s="149" t="s">
        <v>115</v>
      </c>
      <c r="D101" s="150">
        <v>7781</v>
      </c>
      <c r="E101" s="151">
        <v>8799</v>
      </c>
      <c r="F101" s="154">
        <f t="shared" ref="F101:F102" si="22">+D101/E101-1</f>
        <v>-0.1156949653369701</v>
      </c>
      <c r="G101" s="166">
        <f>+D101/I101-1</f>
        <v>-9.1684706481599543E-3</v>
      </c>
      <c r="I101" s="1">
        <v>7853</v>
      </c>
      <c r="J101" s="5"/>
    </row>
    <row r="102" spans="3:12" ht="15" customHeight="1" thickBot="1">
      <c r="C102" s="155" t="s">
        <v>117</v>
      </c>
      <c r="D102" s="167">
        <v>967</v>
      </c>
      <c r="E102" s="168">
        <v>1237</v>
      </c>
      <c r="F102" s="169">
        <f t="shared" si="22"/>
        <v>-0.21827000808407437</v>
      </c>
      <c r="G102" s="170">
        <f>+D102/I102-1</f>
        <v>-1.0330578512396382E-3</v>
      </c>
      <c r="I102" s="1">
        <v>968</v>
      </c>
    </row>
    <row r="103" spans="3:12" ht="15" customHeight="1">
      <c r="C103" s="9"/>
      <c r="D103" s="9"/>
      <c r="E103" s="9"/>
      <c r="F103" s="9"/>
      <c r="G103" s="9"/>
    </row>
    <row r="105" spans="3:12" ht="15.75" customHeight="1"/>
    <row r="106" spans="3:12" ht="15.75" customHeight="1" thickBot="1">
      <c r="C106" s="171" t="s">
        <v>368</v>
      </c>
      <c r="D106" s="844" t="s">
        <v>13</v>
      </c>
      <c r="E106" s="845"/>
      <c r="F106" s="845"/>
      <c r="G106" s="845"/>
    </row>
    <row r="107" spans="3:12">
      <c r="C107" s="468" t="s">
        <v>248</v>
      </c>
      <c r="D107" s="141" t="s">
        <v>87</v>
      </c>
      <c r="E107" s="140" t="s">
        <v>88</v>
      </c>
      <c r="F107" s="846" t="s">
        <v>89</v>
      </c>
      <c r="G107" s="848" t="s">
        <v>90</v>
      </c>
    </row>
    <row r="108" spans="3:12" ht="15" thickBot="1">
      <c r="C108" s="473"/>
      <c r="D108" s="173" t="s">
        <v>91</v>
      </c>
      <c r="E108" s="174" t="s">
        <v>92</v>
      </c>
      <c r="F108" s="847"/>
      <c r="G108" s="849"/>
      <c r="I108" s="7" t="s">
        <v>85</v>
      </c>
    </row>
    <row r="109" spans="3:12" ht="15" thickBot="1">
      <c r="C109" s="184" t="s">
        <v>152</v>
      </c>
      <c r="D109" s="185" t="s">
        <v>94</v>
      </c>
      <c r="E109" s="186" t="s">
        <v>94</v>
      </c>
      <c r="F109" s="187"/>
      <c r="G109" s="185"/>
    </row>
    <row r="110" spans="3:12">
      <c r="C110" s="188" t="s">
        <v>119</v>
      </c>
      <c r="D110" s="189">
        <v>64551.951991559996</v>
      </c>
      <c r="E110" s="190">
        <v>65606.77074461001</v>
      </c>
      <c r="F110" s="191">
        <f t="shared" ref="F110:F111" si="23">+D110/E110-1</f>
        <v>-1.6077894721509001E-2</v>
      </c>
      <c r="G110" s="192">
        <f>+D110/I110-1</f>
        <v>2.555701443636238E-2</v>
      </c>
      <c r="I110" s="409">
        <v>62943.308936399997</v>
      </c>
      <c r="J110" s="5"/>
      <c r="K110" s="409">
        <v>66323.036424940001</v>
      </c>
      <c r="L110" s="2">
        <f>+I110/K110-1</f>
        <v>-5.0958575944648699E-2</v>
      </c>
    </row>
    <row r="111" spans="3:12" ht="15" thickBot="1">
      <c r="C111" s="193" t="s">
        <v>120</v>
      </c>
      <c r="D111" s="194">
        <v>53513.242139477989</v>
      </c>
      <c r="E111" s="195">
        <v>55519.276757589949</v>
      </c>
      <c r="F111" s="196">
        <f t="shared" si="23"/>
        <v>-3.6132218127962523E-2</v>
      </c>
      <c r="G111" s="197">
        <f>+D111/I111-1</f>
        <v>-2.5099131487218762E-2</v>
      </c>
      <c r="I111" s="1">
        <v>54890.957499209995</v>
      </c>
      <c r="K111" s="409">
        <v>53342.563149069996</v>
      </c>
      <c r="L111" s="2">
        <f>+I111/K111-1</f>
        <v>2.9027370616085513E-2</v>
      </c>
    </row>
    <row r="112" spans="3:12" ht="15" thickBot="1">
      <c r="C112" s="198" t="s">
        <v>121</v>
      </c>
      <c r="D112" s="199"/>
      <c r="E112" s="199"/>
      <c r="F112" s="199"/>
      <c r="G112" s="199"/>
    </row>
    <row r="113" spans="3:10">
      <c r="C113" s="200" t="s">
        <v>122</v>
      </c>
      <c r="D113" s="177">
        <v>3.5645690032351449E-2</v>
      </c>
      <c r="E113" s="177">
        <v>3.5281368162135077E-2</v>
      </c>
      <c r="F113" s="508" t="s">
        <v>251</v>
      </c>
      <c r="G113" s="509" t="s">
        <v>182</v>
      </c>
      <c r="H113" s="5">
        <f>+D113-E113</f>
        <v>3.6432187021637197E-4</v>
      </c>
      <c r="I113" s="510">
        <v>3.5302052901297794E-2</v>
      </c>
      <c r="J113" s="5">
        <f>+D113-I113</f>
        <v>3.4363713105365484E-4</v>
      </c>
    </row>
    <row r="114" spans="3:10">
      <c r="C114" s="204" t="s">
        <v>125</v>
      </c>
      <c r="D114" s="205">
        <v>2.6280597918818581E-3</v>
      </c>
      <c r="E114" s="206">
        <v>3.6452492730343882E-3</v>
      </c>
      <c r="F114" s="511" t="s">
        <v>154</v>
      </c>
      <c r="G114" s="512" t="s">
        <v>124</v>
      </c>
      <c r="H114" s="5">
        <f>+D114-E114</f>
        <v>-1.0171894811525301E-3</v>
      </c>
      <c r="I114" s="513">
        <v>6.2190194114379047E-3</v>
      </c>
      <c r="J114" s="5">
        <f t="shared" ref="J114:J117" si="24">+D114-I114</f>
        <v>-3.5909596195560466E-3</v>
      </c>
    </row>
    <row r="115" spans="3:10" ht="15" thickBot="1">
      <c r="C115" s="209" t="s">
        <v>128</v>
      </c>
      <c r="D115" s="210">
        <v>0.6642203619529885</v>
      </c>
      <c r="E115" s="211">
        <v>0.68305174564746685</v>
      </c>
      <c r="F115" s="514" t="s">
        <v>252</v>
      </c>
      <c r="G115" s="515" t="s">
        <v>253</v>
      </c>
      <c r="H115" s="5">
        <f>+D115-E115</f>
        <v>-1.8831383694478343E-2</v>
      </c>
      <c r="I115" s="255">
        <v>0.66537903453022962</v>
      </c>
      <c r="J115" s="5">
        <f t="shared" si="24"/>
        <v>-1.1586725772411155E-3</v>
      </c>
    </row>
    <row r="116" spans="3:10" ht="15" thickBot="1">
      <c r="C116" s="184" t="s">
        <v>130</v>
      </c>
      <c r="D116" s="214"/>
      <c r="E116" s="215"/>
      <c r="F116" s="494"/>
      <c r="G116" s="494"/>
    </row>
    <row r="117" spans="3:10" ht="15" thickBot="1">
      <c r="C117" s="344" t="s">
        <v>131</v>
      </c>
      <c r="D117" s="414">
        <v>0.13473704531024888</v>
      </c>
      <c r="E117" s="413">
        <v>0.12560975225714227</v>
      </c>
      <c r="F117" s="516" t="s">
        <v>254</v>
      </c>
      <c r="G117" s="516" t="s">
        <v>255</v>
      </c>
      <c r="H117" s="5">
        <f>+D117-E117</f>
        <v>9.127293053106611E-3</v>
      </c>
      <c r="I117" s="517">
        <v>0.12980427515130899</v>
      </c>
      <c r="J117" s="5">
        <f t="shared" si="24"/>
        <v>4.932770158939892E-3</v>
      </c>
    </row>
    <row r="118" spans="3:10" ht="15" thickBot="1">
      <c r="C118" s="198" t="s">
        <v>134</v>
      </c>
      <c r="D118" s="199"/>
      <c r="E118" s="199"/>
      <c r="F118" s="497"/>
      <c r="G118" s="497"/>
    </row>
    <row r="119" spans="3:10">
      <c r="C119" s="200" t="s">
        <v>16</v>
      </c>
      <c r="D119" s="220">
        <v>2.98</v>
      </c>
      <c r="E119" s="220">
        <v>3.1370999999999998</v>
      </c>
      <c r="F119" s="518" t="s">
        <v>256</v>
      </c>
      <c r="G119" s="509" t="s">
        <v>215</v>
      </c>
      <c r="H119" s="5">
        <f>+D119-E119</f>
        <v>-0.1570999999999998</v>
      </c>
      <c r="I119" s="519">
        <v>2.8426</v>
      </c>
      <c r="J119" s="6">
        <f t="shared" ref="J119:J120" si="25">+D119-I119</f>
        <v>0.13739999999999997</v>
      </c>
    </row>
    <row r="120" spans="3:10" ht="15" thickBot="1">
      <c r="C120" s="223" t="s">
        <v>136</v>
      </c>
      <c r="D120" s="180">
        <v>0.78800000000000003</v>
      </c>
      <c r="E120" s="224">
        <v>0.8051551600753708</v>
      </c>
      <c r="F120" s="514" t="s">
        <v>111</v>
      </c>
      <c r="G120" s="507" t="s">
        <v>238</v>
      </c>
      <c r="H120" s="5">
        <f>+D120-E120</f>
        <v>-1.7155160075370768E-2</v>
      </c>
      <c r="I120" s="260">
        <v>0.78603412657185778</v>
      </c>
      <c r="J120" s="6">
        <f t="shared" si="25"/>
        <v>1.9658734281422507E-3</v>
      </c>
    </row>
    <row r="121" spans="3:10" ht="15" thickBot="1">
      <c r="C121" s="226" t="s">
        <v>139</v>
      </c>
      <c r="D121" s="227"/>
      <c r="E121" s="228"/>
      <c r="F121" s="229"/>
      <c r="G121" s="230">
        <f ca="1">+TODAY()</f>
        <v>45547</v>
      </c>
    </row>
    <row r="122" spans="3:10" ht="15" customHeight="1">
      <c r="C122" s="231" t="s">
        <v>140</v>
      </c>
      <c r="D122" s="231"/>
      <c r="E122" s="232"/>
      <c r="F122" s="204"/>
      <c r="G122" s="233"/>
    </row>
    <row r="123" spans="3:10">
      <c r="C123" s="261" t="s">
        <v>141</v>
      </c>
      <c r="D123" s="261"/>
      <c r="E123" s="262"/>
      <c r="F123" s="263"/>
      <c r="G123" s="264"/>
    </row>
    <row r="124" spans="3:10" ht="15" thickBot="1">
      <c r="C124" s="209" t="s">
        <v>142</v>
      </c>
      <c r="D124" s="209"/>
      <c r="E124" s="265"/>
      <c r="F124" s="266"/>
      <c r="G124" s="267"/>
    </row>
    <row r="125" spans="3:10" ht="15" thickBot="1">
      <c r="C125" s="865"/>
      <c r="D125" s="865"/>
      <c r="E125" s="865"/>
      <c r="F125" s="865"/>
      <c r="G125" s="266"/>
    </row>
    <row r="126" spans="3:10">
      <c r="C126" s="866" t="s">
        <v>375</v>
      </c>
      <c r="D126" s="866"/>
      <c r="E126" s="866"/>
      <c r="F126" s="866"/>
    </row>
  </sheetData>
  <mergeCells count="30">
    <mergeCell ref="C125:F125"/>
    <mergeCell ref="C126:F126"/>
    <mergeCell ref="D85:G85"/>
    <mergeCell ref="F86:F87"/>
    <mergeCell ref="G86:G87"/>
    <mergeCell ref="C88:D88"/>
    <mergeCell ref="D106:G106"/>
    <mergeCell ref="F107:F108"/>
    <mergeCell ref="G107:G108"/>
    <mergeCell ref="F60:F61"/>
    <mergeCell ref="G60:G61"/>
    <mergeCell ref="C81:F81"/>
    <mergeCell ref="D42:G42"/>
    <mergeCell ref="F43:F44"/>
    <mergeCell ref="G43:G44"/>
    <mergeCell ref="C45:D45"/>
    <mergeCell ref="D59:G59"/>
    <mergeCell ref="F22:F23"/>
    <mergeCell ref="G22:G23"/>
    <mergeCell ref="D4:G4"/>
    <mergeCell ref="F5:F6"/>
    <mergeCell ref="G5:G6"/>
    <mergeCell ref="C7:D7"/>
    <mergeCell ref="D21:G21"/>
    <mergeCell ref="D5:D6"/>
    <mergeCell ref="E5:E6"/>
    <mergeCell ref="C5:C6"/>
    <mergeCell ref="C22:C23"/>
    <mergeCell ref="D22:D23"/>
    <mergeCell ref="E22:E23"/>
  </mergeCells>
  <pageMargins left="0.7" right="0.7" top="0.75" bottom="0.75" header="0.3" footer="0.3"/>
  <pageSetup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B82BD-9615-40DB-89F2-C1ADA53AA674}">
  <dimension ref="B1:AB125"/>
  <sheetViews>
    <sheetView zoomScale="85" zoomScaleNormal="55" workbookViewId="0">
      <selection activeCell="U22" sqref="U22"/>
    </sheetView>
  </sheetViews>
  <sheetFormatPr baseColWidth="10" defaultColWidth="11.453125" defaultRowHeight="14.5"/>
  <cols>
    <col min="1" max="1" width="2.7265625" customWidth="1"/>
    <col min="2" max="2" width="4.7265625" customWidth="1"/>
    <col min="3" max="3" width="21.54296875" customWidth="1"/>
    <col min="4" max="4" width="20.7265625" customWidth="1"/>
    <col min="5" max="5" width="15.26953125" bestFit="1" customWidth="1"/>
    <col min="6" max="7" width="13.7265625" customWidth="1"/>
    <col min="8" max="8" width="9.7265625" bestFit="1" customWidth="1"/>
    <col min="10" max="10" width="10.7265625" bestFit="1" customWidth="1"/>
    <col min="11" max="11" width="7.26953125" bestFit="1" customWidth="1"/>
    <col min="12" max="12" width="12.26953125" bestFit="1" customWidth="1"/>
    <col min="19" max="19" width="4" bestFit="1" customWidth="1"/>
    <col min="21" max="23" width="4.7265625" bestFit="1" customWidth="1"/>
    <col min="24" max="24" width="9.26953125" bestFit="1" customWidth="1"/>
    <col min="25" max="25" width="5.7265625" customWidth="1"/>
    <col min="26" max="26" width="7.54296875" bestFit="1" customWidth="1"/>
  </cols>
  <sheetData>
    <row r="1" spans="2:28" ht="15" customHeight="1">
      <c r="B1" s="3" t="s">
        <v>82</v>
      </c>
    </row>
    <row r="2" spans="2:28" ht="15" customHeight="1">
      <c r="B2" s="3"/>
      <c r="I2" t="s">
        <v>83</v>
      </c>
      <c r="S2" s="102"/>
      <c r="T2" s="103"/>
      <c r="U2" s="103"/>
      <c r="V2" s="103"/>
      <c r="W2" s="102"/>
      <c r="X2" t="s">
        <v>360</v>
      </c>
    </row>
    <row r="3" spans="2:28" ht="15" customHeight="1" thickBot="1">
      <c r="B3" s="3"/>
      <c r="C3" s="138" t="s">
        <v>84</v>
      </c>
      <c r="D3" s="855" t="s">
        <v>536</v>
      </c>
      <c r="E3" s="856"/>
      <c r="F3" s="856"/>
      <c r="G3" s="856"/>
      <c r="I3" s="713" t="s">
        <v>487</v>
      </c>
      <c r="S3" s="102" t="s">
        <v>353</v>
      </c>
      <c r="T3" s="104" t="str">
        <f>+CONCATENATE(S3,I3)</f>
        <v>BN 1Q2024</v>
      </c>
      <c r="U3" s="105"/>
      <c r="V3" s="105">
        <f>+I12</f>
        <v>110.801</v>
      </c>
      <c r="W3" s="102"/>
      <c r="X3" s="1">
        <f>+V3</f>
        <v>110.801</v>
      </c>
      <c r="Z3" s="7" t="str">
        <f>+D3</f>
        <v>2Q2024</v>
      </c>
      <c r="AA3" s="7" t="str">
        <f>+I3</f>
        <v>1Q2024</v>
      </c>
    </row>
    <row r="4" spans="2:28" ht="15" customHeight="1">
      <c r="B4" s="3"/>
      <c r="C4" s="886" t="s">
        <v>248</v>
      </c>
      <c r="D4" s="846" t="s">
        <v>537</v>
      </c>
      <c r="E4" s="846" t="s">
        <v>538</v>
      </c>
      <c r="F4" s="846" t="s">
        <v>446</v>
      </c>
      <c r="G4" s="859" t="s">
        <v>450</v>
      </c>
      <c r="S4" s="102"/>
      <c r="T4" s="106" t="s">
        <v>567</v>
      </c>
      <c r="U4" s="105">
        <f>IF(W4&gt;0,U3+V3,+U3+W4+V3)</f>
        <v>103.96763418142793</v>
      </c>
      <c r="V4" s="1">
        <f>+ABS(W4)</f>
        <v>6.8333658185720765</v>
      </c>
      <c r="W4" s="105">
        <f t="shared" ref="W4:W6" si="0">+Z4-AA4</f>
        <v>-6.8333658185720765</v>
      </c>
      <c r="X4" s="1">
        <f t="shared" ref="X4:X10" si="1">+X3+W4</f>
        <v>103.96763418142793</v>
      </c>
      <c r="Z4" s="734">
        <f>+D7</f>
        <v>383.48763418142795</v>
      </c>
      <c r="AA4" s="105">
        <f>+I7</f>
        <v>390.32100000000003</v>
      </c>
      <c r="AB4" s="1">
        <f>+Z4-AA4</f>
        <v>-6.8333658185720765</v>
      </c>
    </row>
    <row r="5" spans="2:28" ht="15" customHeight="1" thickBot="1">
      <c r="B5" s="3"/>
      <c r="C5" s="887"/>
      <c r="D5" s="847"/>
      <c r="E5" s="847"/>
      <c r="F5" s="847"/>
      <c r="G5" s="860"/>
      <c r="S5" s="102"/>
      <c r="T5" s="106"/>
      <c r="U5" s="1">
        <f t="shared" ref="U5:U10" si="2">+IF(W5&gt;0,IF(W4&gt;0,U4+W4,U4),IF(W4&gt;0,U4+V4+W5,U4+W5))</f>
        <v>103.96763418142793</v>
      </c>
      <c r="V5" s="105">
        <f>+U5+W5</f>
        <v>103.96763418142793</v>
      </c>
      <c r="W5" s="105">
        <f t="shared" si="0"/>
        <v>0</v>
      </c>
      <c r="X5" s="1">
        <f>+X4+W5</f>
        <v>103.96763418142793</v>
      </c>
      <c r="Z5" s="734"/>
      <c r="AA5" s="105"/>
      <c r="AB5" s="1">
        <f>+Z5-AA5</f>
        <v>0</v>
      </c>
    </row>
    <row r="6" spans="2:28" ht="15" customHeight="1" thickBot="1">
      <c r="B6" s="3"/>
      <c r="C6" s="842" t="s">
        <v>180</v>
      </c>
      <c r="D6" s="843"/>
      <c r="E6" s="146" t="s">
        <v>94</v>
      </c>
      <c r="F6" s="147" t="s">
        <v>94</v>
      </c>
      <c r="G6" s="470" t="s">
        <v>94</v>
      </c>
      <c r="S6" s="102"/>
      <c r="T6" s="355"/>
      <c r="U6" s="1">
        <f t="shared" si="2"/>
        <v>103.96763418142793</v>
      </c>
      <c r="V6" s="105">
        <f>+U6+W6</f>
        <v>103.96763418142793</v>
      </c>
      <c r="W6" s="105">
        <f t="shared" si="0"/>
        <v>0</v>
      </c>
      <c r="X6" s="1">
        <f t="shared" si="1"/>
        <v>103.96763418142793</v>
      </c>
      <c r="Z6" s="734"/>
      <c r="AA6" s="105">
        <v>0</v>
      </c>
    </row>
    <row r="7" spans="2:28" ht="15" customHeight="1">
      <c r="B7" s="3"/>
      <c r="C7" s="149" t="s">
        <v>95</v>
      </c>
      <c r="D7" s="441">
        <f>+Agregado!C87</f>
        <v>383.48763418142795</v>
      </c>
      <c r="E7" s="441">
        <f>+Agregado!C91</f>
        <v>321</v>
      </c>
      <c r="F7" s="152">
        <f t="shared" ref="F7:F12" si="3">+D7/E7-1</f>
        <v>0.19466552704494688</v>
      </c>
      <c r="G7" s="608">
        <f>+D7/I7-1</f>
        <v>-1.75070411752688E-2</v>
      </c>
      <c r="I7" s="340">
        <v>390.32100000000003</v>
      </c>
      <c r="J7" s="5"/>
      <c r="S7" s="102"/>
      <c r="T7" s="355" t="s">
        <v>568</v>
      </c>
      <c r="U7" s="1">
        <f t="shared" si="2"/>
        <v>103.96763418142793</v>
      </c>
      <c r="V7" s="1">
        <f>+ABS(W7)</f>
        <v>79</v>
      </c>
      <c r="W7" s="1">
        <f>+Z7-AA7</f>
        <v>79</v>
      </c>
      <c r="X7" s="1">
        <f>+X6+W7</f>
        <v>182.96763418142791</v>
      </c>
      <c r="Z7" s="734"/>
      <c r="AA7" s="105">
        <v>-79</v>
      </c>
    </row>
    <row r="8" spans="2:28" ht="15" customHeight="1">
      <c r="B8" s="3"/>
      <c r="C8" s="149" t="s">
        <v>96</v>
      </c>
      <c r="D8" s="441">
        <f>+Agregado!E87</f>
        <v>125.57374425</v>
      </c>
      <c r="E8" s="441">
        <f>+Agregado!E91</f>
        <v>134</v>
      </c>
      <c r="F8" s="356">
        <f t="shared" si="3"/>
        <v>-6.2882505597014915E-2</v>
      </c>
      <c r="G8" s="608">
        <f>+D8/I8-1</f>
        <v>-3.5376333740465005E-2</v>
      </c>
      <c r="I8" s="340">
        <v>130.179</v>
      </c>
      <c r="S8" s="102"/>
      <c r="T8" s="107" t="s">
        <v>566</v>
      </c>
      <c r="U8" s="1">
        <f t="shared" si="2"/>
        <v>160.48783652142791</v>
      </c>
      <c r="V8" s="1">
        <f>+ABS(W8)</f>
        <v>22.479797659999996</v>
      </c>
      <c r="W8" s="1">
        <f>+Z8-AA8</f>
        <v>-22.479797659999996</v>
      </c>
      <c r="X8" s="1">
        <f>+X7+W8</f>
        <v>160.48783652142791</v>
      </c>
      <c r="Z8" s="734">
        <v>-72.312898829999995</v>
      </c>
      <c r="AA8" s="105">
        <v>-49.833101169999999</v>
      </c>
    </row>
    <row r="9" spans="2:28" ht="15" customHeight="1">
      <c r="B9" s="3"/>
      <c r="C9" s="149" t="s">
        <v>97</v>
      </c>
      <c r="D9" s="441">
        <f>+Agregado!G87</f>
        <v>544.07601836568551</v>
      </c>
      <c r="E9" s="441">
        <f>+Agregado!G91</f>
        <v>458</v>
      </c>
      <c r="F9" s="152">
        <f t="shared" si="3"/>
        <v>0.18793890472857089</v>
      </c>
      <c r="G9" s="608">
        <f t="shared" ref="G9:G12" si="4">+D9/I9-1</f>
        <v>0.17779393296969426</v>
      </c>
      <c r="I9" s="340">
        <v>461.94500000000005</v>
      </c>
      <c r="T9" t="s">
        <v>483</v>
      </c>
      <c r="U9" s="1">
        <f t="shared" si="2"/>
        <v>160.48783652142791</v>
      </c>
      <c r="V9" s="1">
        <f>+ABS(W9)</f>
        <v>9.4082617178771955</v>
      </c>
      <c r="W9" s="1">
        <f>+Z9-AA9</f>
        <v>9.4082617178771955</v>
      </c>
      <c r="X9" s="1">
        <f>+X8+W9</f>
        <v>169.8960982393051</v>
      </c>
      <c r="Z9" s="734">
        <v>-63.975869141061409</v>
      </c>
      <c r="AA9" s="105">
        <v>-73.384130858938605</v>
      </c>
    </row>
    <row r="10" spans="2:28" ht="15" customHeight="1">
      <c r="B10" s="3"/>
      <c r="C10" s="149" t="s">
        <v>98</v>
      </c>
      <c r="D10" s="441">
        <f>+Agregado!J87</f>
        <v>320.42784588467185</v>
      </c>
      <c r="E10" s="441">
        <f>+Agregado!J91</f>
        <v>242</v>
      </c>
      <c r="F10" s="152">
        <f t="shared" si="3"/>
        <v>0.32408200778790031</v>
      </c>
      <c r="G10" s="608">
        <f t="shared" si="4"/>
        <v>0.34994858459267797</v>
      </c>
      <c r="I10" s="340">
        <v>237.36300000000003</v>
      </c>
      <c r="S10" s="102"/>
      <c r="T10" s="106" t="s">
        <v>306</v>
      </c>
      <c r="U10" s="1">
        <f t="shared" si="2"/>
        <v>169.8960982393051</v>
      </c>
      <c r="V10" s="1">
        <f>+ABS(W10)</f>
        <v>13.622346674305369</v>
      </c>
      <c r="W10" s="1">
        <f>+V11-V3-SUM(W4:W9)</f>
        <v>13.622346674305369</v>
      </c>
      <c r="X10" s="1">
        <f t="shared" si="1"/>
        <v>183.51844491361047</v>
      </c>
    </row>
    <row r="11" spans="2:28" ht="15" customHeight="1">
      <c r="B11" s="3"/>
      <c r="C11" s="149" t="s">
        <v>463</v>
      </c>
      <c r="D11" s="439">
        <f>+Agregado!K87</f>
        <v>-72.312898829999995</v>
      </c>
      <c r="E11" s="439">
        <f>+Agregado!K91</f>
        <v>-70</v>
      </c>
      <c r="F11" s="154">
        <f t="shared" si="3"/>
        <v>3.3041411857142711E-2</v>
      </c>
      <c r="G11" s="608">
        <f t="shared" si="4"/>
        <v>0.47577344551020406</v>
      </c>
      <c r="I11" s="340">
        <v>-49</v>
      </c>
      <c r="S11" s="102" t="s">
        <v>353</v>
      </c>
      <c r="T11" s="102" t="str">
        <f>+CONCATENATE(S11,D3)</f>
        <v>BN 2Q2024</v>
      </c>
      <c r="U11" s="105"/>
      <c r="V11" s="105">
        <f>+D12</f>
        <v>183.51844491361049</v>
      </c>
      <c r="W11" s="102"/>
    </row>
    <row r="12" spans="2:28" ht="15" customHeight="1" thickBot="1">
      <c r="B12" s="3"/>
      <c r="C12" s="155" t="s">
        <v>100</v>
      </c>
      <c r="D12" s="157">
        <f>+Agregado!P87</f>
        <v>183.51844491361049</v>
      </c>
      <c r="E12" s="157">
        <f>+Agregado!P91</f>
        <v>114</v>
      </c>
      <c r="F12" s="158">
        <f t="shared" si="3"/>
        <v>0.60981092029482897</v>
      </c>
      <c r="G12" s="614">
        <f t="shared" si="4"/>
        <v>0.65628870600094302</v>
      </c>
      <c r="I12" s="340">
        <v>110.801</v>
      </c>
      <c r="J12" s="1">
        <f>+I12+79</f>
        <v>189.80099999999999</v>
      </c>
      <c r="S12" s="102"/>
      <c r="T12" s="104"/>
      <c r="U12" s="104"/>
      <c r="V12" s="104"/>
      <c r="W12" s="102"/>
    </row>
    <row r="13" spans="2:28" ht="15" customHeight="1" thickBot="1">
      <c r="B13" s="3"/>
      <c r="C13" s="145" t="s">
        <v>113</v>
      </c>
      <c r="D13" s="160"/>
      <c r="E13" s="160"/>
      <c r="F13" s="160" t="s">
        <v>94</v>
      </c>
      <c r="G13" s="615"/>
      <c r="I13" s="340"/>
      <c r="J13" s="8">
        <f>+D12/J12-1</f>
        <v>-3.31007480803025E-2</v>
      </c>
      <c r="S13" s="102"/>
      <c r="T13" s="104"/>
      <c r="U13" s="104"/>
      <c r="V13" s="104"/>
      <c r="W13" s="102"/>
      <c r="AA13">
        <f>248-152</f>
        <v>96</v>
      </c>
    </row>
    <row r="14" spans="2:28" ht="15" customHeight="1">
      <c r="B14" s="3"/>
      <c r="C14" s="149" t="s">
        <v>211</v>
      </c>
      <c r="D14" s="165"/>
      <c r="E14" s="165"/>
      <c r="F14" s="364" t="s">
        <v>23</v>
      </c>
      <c r="G14" s="616" t="s">
        <v>23</v>
      </c>
      <c r="I14" s="340"/>
      <c r="J14" s="5"/>
      <c r="S14" s="102"/>
      <c r="T14" s="104"/>
      <c r="U14" s="104"/>
      <c r="V14" s="104"/>
      <c r="W14" s="102"/>
    </row>
    <row r="15" spans="2:28" ht="15" customHeight="1">
      <c r="B15" s="3"/>
      <c r="C15" s="149" t="s">
        <v>115</v>
      </c>
      <c r="D15" s="151">
        <f>+Agregado!V87</f>
        <v>7578</v>
      </c>
      <c r="E15" s="151">
        <f>+Agregado!V91</f>
        <v>7692</v>
      </c>
      <c r="F15" s="357">
        <f>+D15/E15-1</f>
        <v>-1.4820592823712953E-2</v>
      </c>
      <c r="G15" s="617">
        <f>+D15/I15-1</f>
        <v>2.6462026991267429E-3</v>
      </c>
      <c r="I15" s="340">
        <v>7558</v>
      </c>
      <c r="J15" s="5"/>
      <c r="X15">
        <f>123-79</f>
        <v>44</v>
      </c>
    </row>
    <row r="16" spans="2:28" ht="15" customHeight="1" thickBot="1">
      <c r="B16" s="3"/>
      <c r="C16" s="155" t="s">
        <v>117</v>
      </c>
      <c r="D16" s="157">
        <f>+Agregado!W87</f>
        <v>952</v>
      </c>
      <c r="E16" s="157">
        <f>+Agregado!W91</f>
        <v>958</v>
      </c>
      <c r="F16" s="619">
        <f>+D16/E16-1</f>
        <v>-6.2630480167014113E-3</v>
      </c>
      <c r="G16" s="618">
        <f>+D16/I16-1</f>
        <v>-5.2246603970741434E-3</v>
      </c>
      <c r="I16" s="340">
        <v>957</v>
      </c>
      <c r="X16">
        <f>+X15+204</f>
        <v>248</v>
      </c>
    </row>
    <row r="17" spans="2:24" ht="15" customHeight="1">
      <c r="B17" s="3"/>
      <c r="C17" s="9"/>
      <c r="D17" s="9"/>
      <c r="E17" s="9"/>
      <c r="F17" s="9"/>
      <c r="G17" s="9"/>
      <c r="I17" s="340"/>
      <c r="X17">
        <f>+X16-96</f>
        <v>152</v>
      </c>
    </row>
    <row r="18" spans="2:24" ht="15" customHeight="1">
      <c r="B18" s="3"/>
      <c r="M18" s="1">
        <f>+D12-79</f>
        <v>104.51844491361049</v>
      </c>
      <c r="N18" s="8">
        <f>+M18/I12-1</f>
        <v>-5.6701248963362261E-2</v>
      </c>
    </row>
    <row r="19" spans="2:24" ht="15" customHeight="1">
      <c r="B19" s="3"/>
    </row>
    <row r="20" spans="2:24" ht="15" customHeight="1" thickBot="1">
      <c r="B20" s="3"/>
      <c r="C20" s="171" t="s">
        <v>368</v>
      </c>
      <c r="D20" s="855" t="s">
        <v>536</v>
      </c>
      <c r="E20" s="856"/>
      <c r="F20" s="856"/>
      <c r="G20" s="856"/>
    </row>
    <row r="21" spans="2:24" ht="15" customHeight="1">
      <c r="B21" s="3"/>
      <c r="C21" s="886" t="s">
        <v>248</v>
      </c>
      <c r="D21" s="846" t="s">
        <v>537</v>
      </c>
      <c r="E21" s="846" t="s">
        <v>538</v>
      </c>
      <c r="F21" s="846" t="s">
        <v>446</v>
      </c>
      <c r="G21" s="859" t="s">
        <v>450</v>
      </c>
    </row>
    <row r="22" spans="2:24" ht="15" customHeight="1" thickBot="1">
      <c r="B22" s="3"/>
      <c r="C22" s="887"/>
      <c r="D22" s="847"/>
      <c r="E22" s="847"/>
      <c r="F22" s="847"/>
      <c r="G22" s="860"/>
      <c r="I22" s="713" t="s">
        <v>487</v>
      </c>
    </row>
    <row r="23" spans="2:24" ht="15" customHeight="1" thickBot="1">
      <c r="B23" s="3"/>
      <c r="C23" s="175" t="s">
        <v>101</v>
      </c>
      <c r="D23" s="160"/>
      <c r="E23" s="160"/>
      <c r="F23" s="160"/>
      <c r="G23" s="160"/>
    </row>
    <row r="24" spans="2:24" ht="15" customHeight="1">
      <c r="B24" s="3"/>
      <c r="C24" s="204" t="s">
        <v>105</v>
      </c>
      <c r="D24" s="205"/>
      <c r="E24" s="206"/>
      <c r="F24" s="806"/>
      <c r="G24" s="807"/>
      <c r="H24" s="5">
        <f>+D24-E24</f>
        <v>0</v>
      </c>
      <c r="I24" s="589"/>
      <c r="J24" s="5">
        <f>+D24-I24</f>
        <v>0</v>
      </c>
      <c r="X24" s="2"/>
    </row>
    <row r="25" spans="2:24" ht="15" customHeight="1" thickBot="1">
      <c r="B25" s="3"/>
      <c r="C25" s="179" t="s">
        <v>109</v>
      </c>
      <c r="D25" s="476">
        <f>+Agregado!T87</f>
        <v>0.44554780223057194</v>
      </c>
      <c r="E25" s="476">
        <f>+Agregado!T91</f>
        <v>0.47899999999999998</v>
      </c>
      <c r="F25" s="621" t="s">
        <v>411</v>
      </c>
      <c r="G25" s="507" t="s">
        <v>564</v>
      </c>
      <c r="H25" s="6">
        <f>+D25-E25</f>
        <v>-3.3452197769428038E-2</v>
      </c>
      <c r="I25" s="589">
        <v>0.48616610202513288</v>
      </c>
      <c r="J25" s="5">
        <f>+D25-I25</f>
        <v>-4.0618299794560941E-2</v>
      </c>
      <c r="M25" s="7" t="s">
        <v>536</v>
      </c>
      <c r="N25" s="7" t="s">
        <v>487</v>
      </c>
      <c r="X25" s="2"/>
    </row>
    <row r="26" spans="2:24" ht="15" customHeight="1" thickBot="1">
      <c r="B26" s="3"/>
      <c r="C26" s="184" t="s">
        <v>152</v>
      </c>
      <c r="D26" s="186"/>
      <c r="E26" s="186"/>
      <c r="F26" s="622"/>
      <c r="G26" s="623"/>
      <c r="I26" s="344"/>
      <c r="L26" s="613" t="s">
        <v>412</v>
      </c>
      <c r="M26" s="340">
        <f>+Agregado!AA87</f>
        <v>51767.446487859997</v>
      </c>
      <c r="N26" s="340">
        <v>51772</v>
      </c>
      <c r="O26" s="340">
        <f>+M26-N26</f>
        <v>-4.5535121400025673</v>
      </c>
      <c r="P26" s="8">
        <f>+O26/N26</f>
        <v>-8.7953182028945522E-5</v>
      </c>
      <c r="X26" s="2"/>
    </row>
    <row r="27" spans="2:24" ht="15" customHeight="1">
      <c r="B27" s="3"/>
      <c r="C27" s="188" t="s">
        <v>119</v>
      </c>
      <c r="D27" s="190">
        <f>+Agregado!Z87</f>
        <v>71079.841901880005</v>
      </c>
      <c r="E27" s="190">
        <f>+Agregado!Z91</f>
        <v>74095.229665913997</v>
      </c>
      <c r="F27" s="624">
        <f>+D27/E27-1</f>
        <v>-4.0696111984941497E-2</v>
      </c>
      <c r="G27" s="610">
        <f>+D27/I27-1</f>
        <v>1.328174768152901E-2</v>
      </c>
      <c r="I27" s="340">
        <v>70148.151848699985</v>
      </c>
      <c r="J27" s="5"/>
      <c r="L27" s="613" t="s">
        <v>413</v>
      </c>
      <c r="M27" s="340">
        <f>+Agregado!AB87</f>
        <v>11755.957151410001</v>
      </c>
      <c r="N27" s="340">
        <v>10558</v>
      </c>
      <c r="O27" s="340">
        <f>+M27-N27</f>
        <v>1197.9571514100007</v>
      </c>
      <c r="P27" s="8">
        <f>+O27/N27</f>
        <v>0.11346440153532873</v>
      </c>
      <c r="Q27" s="8">
        <f>+M27/(M26+M27)</f>
        <v>0.18506497570829941</v>
      </c>
      <c r="R27" s="2">
        <f>+N27/(N26+N27)</f>
        <v>0.16938873736563453</v>
      </c>
    </row>
    <row r="28" spans="2:24" ht="15" customHeight="1" thickBot="1">
      <c r="B28" s="3"/>
      <c r="C28" s="193" t="s">
        <v>120</v>
      </c>
      <c r="D28" s="195">
        <f>+Agregado!AD87</f>
        <v>48220.467603939993</v>
      </c>
      <c r="E28" s="195">
        <f>+Agregado!AD91</f>
        <v>53151</v>
      </c>
      <c r="F28" s="611">
        <f>+D28/E28-1</f>
        <v>-9.2764621475795561E-2</v>
      </c>
      <c r="G28" s="612">
        <f>+D28/I28-1</f>
        <v>1.4571673227165682E-2</v>
      </c>
      <c r="I28" s="340">
        <v>47527.906481519996</v>
      </c>
      <c r="L28" s="613" t="s">
        <v>304</v>
      </c>
      <c r="M28" s="340">
        <f>+Agregado!AC87</f>
        <v>21421.60840936</v>
      </c>
      <c r="N28" s="340">
        <v>21424</v>
      </c>
      <c r="O28" s="340">
        <f>+M28-N28</f>
        <v>-2.3915906399997766</v>
      </c>
      <c r="P28" s="8">
        <f>+O28/N28</f>
        <v>-1.1163137789394028E-4</v>
      </c>
    </row>
    <row r="29" spans="2:24" ht="15" customHeight="1" thickBot="1">
      <c r="B29" s="3"/>
      <c r="C29" s="198" t="s">
        <v>121</v>
      </c>
      <c r="D29" s="199"/>
      <c r="E29" s="199"/>
      <c r="F29" s="497"/>
      <c r="G29" s="497"/>
      <c r="I29" s="345"/>
      <c r="M29" s="2">
        <f>+M27/D27</f>
        <v>0.16539087365498298</v>
      </c>
      <c r="N29" s="2">
        <f>+N26/I27</f>
        <v>0.73803797584953001</v>
      </c>
    </row>
    <row r="30" spans="2:24" ht="15" customHeight="1" thickBot="1">
      <c r="B30" s="3"/>
      <c r="C30" s="344" t="s">
        <v>122</v>
      </c>
      <c r="D30" s="414">
        <f>+Agregado!AE87</f>
        <v>2.8553019441662712E-2</v>
      </c>
      <c r="E30" s="414">
        <f>+Agregado!AE91</f>
        <v>3.61E-2</v>
      </c>
      <c r="F30" s="625" t="s">
        <v>561</v>
      </c>
      <c r="G30" s="626" t="s">
        <v>312</v>
      </c>
      <c r="H30" s="5">
        <f>+D30-E30</f>
        <v>-7.5469805583372879E-3</v>
      </c>
      <c r="I30" s="343">
        <v>2.9798930200588776E-2</v>
      </c>
      <c r="J30" s="5">
        <f>+D30-I30</f>
        <v>-1.2459107589260637E-3</v>
      </c>
    </row>
    <row r="31" spans="2:24" ht="15" customHeight="1" thickBot="1">
      <c r="B31" s="3"/>
      <c r="C31" s="620" t="s">
        <v>125</v>
      </c>
      <c r="D31" s="333">
        <f>+Agregado!AF87</f>
        <v>2.3299895714690962E-3</v>
      </c>
      <c r="E31" s="333">
        <f>+Agregado!AF91</f>
        <v>3.0000000000000001E-3</v>
      </c>
      <c r="F31" s="627" t="s">
        <v>562</v>
      </c>
      <c r="G31" s="628" t="s">
        <v>235</v>
      </c>
      <c r="H31" s="5">
        <f>+D31-E31</f>
        <v>-6.7001042853090387E-4</v>
      </c>
      <c r="I31" s="343">
        <v>2.4904319165416182E-3</v>
      </c>
      <c r="J31" s="5">
        <f>+D31-I31</f>
        <v>-1.60442345072522E-4</v>
      </c>
    </row>
    <row r="32" spans="2:24" ht="15" customHeight="1" thickBot="1">
      <c r="B32" s="3"/>
      <c r="C32" s="209" t="s">
        <v>128</v>
      </c>
      <c r="D32" s="210">
        <f>+Agregado!AG87</f>
        <v>0.65950092817484962</v>
      </c>
      <c r="E32" s="210">
        <f>+Agregado!AG91</f>
        <v>0.65800000000000003</v>
      </c>
      <c r="F32" s="492" t="s">
        <v>321</v>
      </c>
      <c r="G32" s="493" t="s">
        <v>195</v>
      </c>
      <c r="H32" s="5">
        <f>+D32-E32</f>
        <v>1.5009281748495917E-3</v>
      </c>
      <c r="I32" s="197">
        <v>0.66143126800043761</v>
      </c>
      <c r="J32" s="5">
        <f>+D32-I32</f>
        <v>-1.93033982558799E-3</v>
      </c>
    </row>
    <row r="33" spans="2:24" ht="15" customHeight="1" thickBot="1">
      <c r="B33" s="3"/>
      <c r="C33" s="184" t="s">
        <v>130</v>
      </c>
      <c r="D33" s="215"/>
      <c r="E33" s="215"/>
      <c r="F33" s="494"/>
      <c r="G33" s="494"/>
      <c r="I33" s="345"/>
      <c r="M33" s="1">
        <f>+M27+M26</f>
        <v>63523.40363927</v>
      </c>
      <c r="N33" s="1">
        <f>+N27+N26</f>
        <v>62330</v>
      </c>
      <c r="O33">
        <f>55233+6967</f>
        <v>62200</v>
      </c>
    </row>
    <row r="34" spans="2:24" ht="15" customHeight="1" thickBot="1">
      <c r="B34" s="3"/>
      <c r="C34" s="344" t="s">
        <v>131</v>
      </c>
      <c r="D34" s="480">
        <f>+Agregado!AH87</f>
        <v>0.15083110343890938</v>
      </c>
      <c r="E34" s="480">
        <f>+Agregado!AH91</f>
        <v>0.13780000000000001</v>
      </c>
      <c r="F34" s="495" t="s">
        <v>424</v>
      </c>
      <c r="G34" s="495" t="s">
        <v>184</v>
      </c>
      <c r="H34" s="5">
        <f>+D34-E34</f>
        <v>1.3031103438909369E-2</v>
      </c>
      <c r="I34" s="343">
        <v>0.1450261481729766</v>
      </c>
      <c r="J34" s="5">
        <f>+D34-I34</f>
        <v>5.8049552659327763E-3</v>
      </c>
      <c r="M34" s="740">
        <f>+M33/O33-1</f>
        <v>2.1276585840353635E-2</v>
      </c>
      <c r="W34" s="2">
        <f>+X34/X35</f>
        <v>5.5813267402154504E-2</v>
      </c>
      <c r="X34" s="1">
        <v>101404</v>
      </c>
    </row>
    <row r="35" spans="2:24" ht="15" customHeight="1" thickBot="1">
      <c r="B35" s="3"/>
      <c r="C35" s="198" t="s">
        <v>134</v>
      </c>
      <c r="D35" s="199"/>
      <c r="E35" s="199"/>
      <c r="F35" s="497"/>
      <c r="G35" s="497"/>
      <c r="I35" s="345"/>
      <c r="X35" s="1">
        <v>1816844</v>
      </c>
    </row>
    <row r="36" spans="2:24" ht="15" customHeight="1">
      <c r="B36" s="3"/>
      <c r="C36" s="200" t="s">
        <v>16</v>
      </c>
      <c r="D36" s="481">
        <f>+Agregado!AI87</f>
        <v>3.12</v>
      </c>
      <c r="E36" s="481">
        <f>+Agregado!AI91</f>
        <v>2.84</v>
      </c>
      <c r="F36" s="498" t="s">
        <v>563</v>
      </c>
      <c r="G36" s="487" t="s">
        <v>565</v>
      </c>
      <c r="H36" s="5">
        <f>+D36-E36</f>
        <v>0.28000000000000025</v>
      </c>
      <c r="I36" s="746">
        <v>2.94</v>
      </c>
      <c r="J36" s="6">
        <f>+D36-I36</f>
        <v>0.18000000000000016</v>
      </c>
    </row>
    <row r="37" spans="2:24" ht="15" customHeight="1" thickBot="1">
      <c r="B37" s="3"/>
      <c r="C37" s="223" t="s">
        <v>136</v>
      </c>
      <c r="D37" s="483">
        <f>+Agregado!AJ87</f>
        <v>0.72807729509578578</v>
      </c>
      <c r="E37" s="483">
        <f>+Agregado!AJ91</f>
        <v>0.78600000000000003</v>
      </c>
      <c r="F37" s="492" t="s">
        <v>250</v>
      </c>
      <c r="G37" s="499" t="s">
        <v>322</v>
      </c>
      <c r="H37" s="6">
        <f>+D37-E37</f>
        <v>-5.7922704904214251E-2</v>
      </c>
      <c r="I37" s="197">
        <v>0.73454318964851173</v>
      </c>
      <c r="J37" s="6">
        <f>+D37-I37</f>
        <v>-6.4658945527259482E-3</v>
      </c>
    </row>
    <row r="38" spans="2:24" ht="15" customHeight="1">
      <c r="B38" s="3"/>
    </row>
    <row r="39" spans="2:24" ht="15" customHeight="1">
      <c r="B39" s="3"/>
    </row>
    <row r="40" spans="2:24" ht="15" customHeight="1">
      <c r="B40" s="3"/>
    </row>
    <row r="41" spans="2:24" ht="15" customHeight="1" thickBot="1">
      <c r="B41" s="3"/>
      <c r="C41" s="138" t="s">
        <v>84</v>
      </c>
      <c r="D41" s="844" t="s">
        <v>269</v>
      </c>
      <c r="E41" s="845"/>
      <c r="F41" s="845"/>
      <c r="G41" s="845"/>
      <c r="I41" s="7" t="s">
        <v>13</v>
      </c>
    </row>
    <row r="42" spans="2:24" ht="15" customHeight="1">
      <c r="B42" s="3"/>
      <c r="C42" s="468" t="s">
        <v>248</v>
      </c>
      <c r="D42" s="140" t="s">
        <v>87</v>
      </c>
      <c r="E42" s="141" t="s">
        <v>88</v>
      </c>
      <c r="F42" s="846" t="s">
        <v>89</v>
      </c>
      <c r="G42" s="859" t="s">
        <v>90</v>
      </c>
    </row>
    <row r="43" spans="2:24" ht="15" customHeight="1" thickBot="1">
      <c r="B43" s="3"/>
      <c r="C43" s="469"/>
      <c r="D43" s="143" t="s">
        <v>268</v>
      </c>
      <c r="E43" s="144" t="s">
        <v>270</v>
      </c>
      <c r="F43" s="847"/>
      <c r="G43" s="860"/>
    </row>
    <row r="44" spans="2:24" ht="15" customHeight="1" thickBot="1">
      <c r="B44" s="3"/>
      <c r="C44" s="842" t="s">
        <v>93</v>
      </c>
      <c r="D44" s="843"/>
      <c r="E44" s="146" t="s">
        <v>94</v>
      </c>
      <c r="F44" s="147" t="s">
        <v>94</v>
      </c>
      <c r="G44" s="470" t="s">
        <v>94</v>
      </c>
    </row>
    <row r="45" spans="2:24" ht="15" customHeight="1">
      <c r="B45" s="3"/>
      <c r="C45" s="149" t="s">
        <v>95</v>
      </c>
      <c r="D45" s="162">
        <v>321</v>
      </c>
      <c r="E45" s="163">
        <v>271</v>
      </c>
      <c r="F45" s="152">
        <f t="shared" ref="F45:F50" si="5">+D45/E45-1</f>
        <v>0.18450184501845013</v>
      </c>
      <c r="G45" s="471">
        <f t="shared" ref="G45:G50" si="6">+D45/I45-1</f>
        <v>9.6839666642748012E-2</v>
      </c>
      <c r="I45" s="1">
        <v>292.65899999999999</v>
      </c>
      <c r="J45" s="5"/>
    </row>
    <row r="46" spans="2:24" ht="15" customHeight="1">
      <c r="B46" s="3"/>
      <c r="C46" s="149" t="s">
        <v>96</v>
      </c>
      <c r="D46" s="162">
        <v>134</v>
      </c>
      <c r="E46" s="163">
        <v>130</v>
      </c>
      <c r="F46" s="152">
        <f t="shared" si="5"/>
        <v>3.076923076923066E-2</v>
      </c>
      <c r="G46" s="471">
        <f t="shared" si="6"/>
        <v>-7.0617177832282829E-3</v>
      </c>
      <c r="I46" s="1">
        <v>134.953</v>
      </c>
    </row>
    <row r="47" spans="2:24" ht="15" customHeight="1">
      <c r="B47" s="3"/>
      <c r="C47" s="149" t="s">
        <v>97</v>
      </c>
      <c r="D47" s="162">
        <v>458</v>
      </c>
      <c r="E47" s="163">
        <v>446</v>
      </c>
      <c r="F47" s="152">
        <f t="shared" si="5"/>
        <v>2.6905829596412634E-2</v>
      </c>
      <c r="G47" s="471">
        <f t="shared" si="6"/>
        <v>0.22817179388166653</v>
      </c>
      <c r="I47" s="1">
        <v>372.91199999999998</v>
      </c>
    </row>
    <row r="48" spans="2:24" ht="15" customHeight="1">
      <c r="B48" s="3"/>
      <c r="C48" s="149" t="s">
        <v>98</v>
      </c>
      <c r="D48" s="162">
        <v>242</v>
      </c>
      <c r="E48" s="163">
        <v>229</v>
      </c>
      <c r="F48" s="152">
        <f t="shared" si="5"/>
        <v>5.6768558951965087E-2</v>
      </c>
      <c r="G48" s="471">
        <f t="shared" si="6"/>
        <v>0.50797607178464643</v>
      </c>
      <c r="I48" s="1">
        <v>160.47999999999996</v>
      </c>
    </row>
    <row r="49" spans="2:10" ht="15" customHeight="1">
      <c r="B49" s="3"/>
      <c r="C49" s="149" t="s">
        <v>99</v>
      </c>
      <c r="D49" s="162">
        <v>-70</v>
      </c>
      <c r="E49" s="162">
        <v>-63</v>
      </c>
      <c r="F49" s="154">
        <f t="shared" si="5"/>
        <v>0.11111111111111116</v>
      </c>
      <c r="G49" s="471">
        <f t="shared" si="6"/>
        <v>3.2753024491000371E-2</v>
      </c>
      <c r="I49" s="1">
        <v>-67.78</v>
      </c>
    </row>
    <row r="50" spans="2:10" ht="15" customHeight="1" thickBot="1">
      <c r="B50" s="3"/>
      <c r="C50" s="155" t="s">
        <v>100</v>
      </c>
      <c r="D50" s="167">
        <v>114</v>
      </c>
      <c r="E50" s="168">
        <v>107</v>
      </c>
      <c r="F50" s="158">
        <f t="shared" si="5"/>
        <v>6.5420560747663448E-2</v>
      </c>
      <c r="G50" s="472">
        <f t="shared" si="6"/>
        <v>2.3342107572168111</v>
      </c>
      <c r="I50" s="1">
        <v>34.191000000000003</v>
      </c>
    </row>
    <row r="51" spans="2:10" ht="15" customHeight="1" thickBot="1">
      <c r="B51" s="3"/>
      <c r="C51" s="145" t="s">
        <v>113</v>
      </c>
      <c r="D51" s="159"/>
      <c r="E51" s="160"/>
      <c r="F51" s="160" t="s">
        <v>94</v>
      </c>
      <c r="G51" s="161"/>
    </row>
    <row r="52" spans="2:10" ht="15" customHeight="1">
      <c r="B52" s="3"/>
      <c r="C52" s="149" t="s">
        <v>211</v>
      </c>
      <c r="D52" s="164" t="s">
        <v>212</v>
      </c>
      <c r="E52" s="165" t="s">
        <v>212</v>
      </c>
      <c r="F52" s="364" t="s">
        <v>23</v>
      </c>
      <c r="G52" s="365" t="s">
        <v>23</v>
      </c>
      <c r="I52" t="s">
        <v>212</v>
      </c>
      <c r="J52" s="5"/>
    </row>
    <row r="53" spans="2:10">
      <c r="B53" s="3"/>
      <c r="C53" s="149" t="s">
        <v>115</v>
      </c>
      <c r="D53" s="150">
        <v>7692</v>
      </c>
      <c r="E53" s="151">
        <v>8337</v>
      </c>
      <c r="F53" s="154">
        <f>+D53/E53-1</f>
        <v>-7.7365958978049654E-2</v>
      </c>
      <c r="G53" s="166">
        <f>+D53/I53-1</f>
        <v>-1.1438118493766858E-2</v>
      </c>
      <c r="I53" s="1">
        <v>7781</v>
      </c>
      <c r="J53" s="5"/>
    </row>
    <row r="54" spans="2:10" ht="15" thickBot="1">
      <c r="B54" s="3"/>
      <c r="C54" s="155" t="s">
        <v>117</v>
      </c>
      <c r="D54" s="167">
        <v>958</v>
      </c>
      <c r="E54" s="168">
        <v>1097</v>
      </c>
      <c r="F54" s="169">
        <f>+D54/E54-1</f>
        <v>-0.12670920692798537</v>
      </c>
      <c r="G54" s="170">
        <f>+D54/I54-1</f>
        <v>-9.3071354705274167E-3</v>
      </c>
      <c r="I54" s="1">
        <v>967</v>
      </c>
    </row>
    <row r="55" spans="2:10">
      <c r="B55" s="3"/>
      <c r="C55" s="9"/>
      <c r="D55" s="9"/>
      <c r="E55" s="9"/>
      <c r="F55" s="9"/>
      <c r="G55" s="9"/>
    </row>
    <row r="56" spans="2:10">
      <c r="B56" s="3"/>
    </row>
    <row r="57" spans="2:10">
      <c r="B57" s="3"/>
    </row>
    <row r="58" spans="2:10" ht="15" thickBot="1">
      <c r="B58" s="3"/>
      <c r="C58" s="171" t="s">
        <v>368</v>
      </c>
      <c r="D58" s="844" t="s">
        <v>269</v>
      </c>
      <c r="E58" s="845"/>
      <c r="F58" s="845"/>
      <c r="G58" s="845"/>
    </row>
    <row r="59" spans="2:10">
      <c r="B59" s="3"/>
      <c r="C59" s="468" t="s">
        <v>248</v>
      </c>
      <c r="D59" s="141" t="s">
        <v>87</v>
      </c>
      <c r="E59" s="140" t="s">
        <v>88</v>
      </c>
      <c r="F59" s="846" t="s">
        <v>89</v>
      </c>
      <c r="G59" s="853" t="s">
        <v>90</v>
      </c>
    </row>
    <row r="60" spans="2:10" ht="15" thickBot="1">
      <c r="B60" s="3"/>
      <c r="C60" s="473"/>
      <c r="D60" s="173" t="s">
        <v>268</v>
      </c>
      <c r="E60" s="174" t="s">
        <v>270</v>
      </c>
      <c r="F60" s="847"/>
      <c r="G60" s="854"/>
      <c r="I60" s="7" t="s">
        <v>13</v>
      </c>
    </row>
    <row r="61" spans="2:10" ht="15" thickBot="1">
      <c r="B61" s="3"/>
      <c r="C61" s="175" t="s">
        <v>101</v>
      </c>
      <c r="D61" s="160"/>
      <c r="E61" s="160"/>
      <c r="F61" s="160"/>
      <c r="G61" s="160"/>
    </row>
    <row r="62" spans="2:10">
      <c r="B62" s="3"/>
      <c r="C62" s="176" t="s">
        <v>102</v>
      </c>
      <c r="D62" s="474" t="s">
        <v>212</v>
      </c>
      <c r="E62" s="474" t="s">
        <v>212</v>
      </c>
      <c r="F62" s="474" t="s">
        <v>212</v>
      </c>
      <c r="G62" s="474" t="s">
        <v>212</v>
      </c>
      <c r="H62" s="5"/>
      <c r="I62" s="5"/>
      <c r="J62" s="5" t="e">
        <f>+D62-I62</f>
        <v>#VALUE!</v>
      </c>
    </row>
    <row r="63" spans="2:10" ht="15" thickBot="1">
      <c r="B63" s="3"/>
      <c r="C63" s="179" t="s">
        <v>105</v>
      </c>
      <c r="D63" s="475">
        <v>7.0000000000000007E-2</v>
      </c>
      <c r="E63" s="476">
        <v>5.6000000000000001E-2</v>
      </c>
      <c r="F63" s="747"/>
      <c r="G63" s="748"/>
      <c r="H63" s="5">
        <f>+D63-E63</f>
        <v>1.4000000000000005E-2</v>
      </c>
      <c r="I63" s="5"/>
      <c r="J63" s="5">
        <f>+D63-I63</f>
        <v>7.0000000000000007E-2</v>
      </c>
    </row>
    <row r="64" spans="2:10" ht="15" thickBot="1">
      <c r="B64" s="3"/>
      <c r="C64" s="179" t="s">
        <v>109</v>
      </c>
      <c r="D64" s="475">
        <v>0.47899999999999998</v>
      </c>
      <c r="E64" s="476">
        <v>0.52400000000000002</v>
      </c>
      <c r="F64" s="484" t="s">
        <v>209</v>
      </c>
      <c r="G64" s="485" t="s">
        <v>317</v>
      </c>
      <c r="H64" s="5">
        <f>+D64-E64</f>
        <v>-4.500000000000004E-2</v>
      </c>
      <c r="I64" s="5">
        <v>0.48638558272685201</v>
      </c>
      <c r="J64" s="5">
        <f>+D64-I64</f>
        <v>-7.3855827268520247E-3</v>
      </c>
    </row>
    <row r="65" spans="2:10" ht="15" thickBot="1">
      <c r="B65" s="3"/>
      <c r="C65" s="184" t="s">
        <v>152</v>
      </c>
      <c r="D65" s="185" t="s">
        <v>94</v>
      </c>
      <c r="E65" s="186" t="s">
        <v>94</v>
      </c>
      <c r="F65" s="187"/>
      <c r="G65" s="185"/>
    </row>
    <row r="66" spans="2:10">
      <c r="B66" s="3"/>
      <c r="C66" s="188" t="s">
        <v>119</v>
      </c>
      <c r="D66" s="189">
        <v>67629</v>
      </c>
      <c r="E66" s="190">
        <v>70770</v>
      </c>
      <c r="F66" s="191">
        <f>+D66/E66-1</f>
        <v>-4.4383213225943186E-2</v>
      </c>
      <c r="G66" s="192">
        <f>+D66/I66-1</f>
        <v>4.76677763182487E-2</v>
      </c>
      <c r="I66" s="409">
        <v>64551.951991559996</v>
      </c>
      <c r="J66" s="5"/>
    </row>
    <row r="67" spans="2:10" ht="15" thickBot="1">
      <c r="B67" s="3"/>
      <c r="C67" s="193" t="s">
        <v>120</v>
      </c>
      <c r="D67" s="194">
        <v>53151</v>
      </c>
      <c r="E67" s="195">
        <v>56199</v>
      </c>
      <c r="F67" s="196">
        <f>+D67/E67-1</f>
        <v>-5.4235840495382437E-2</v>
      </c>
      <c r="G67" s="197">
        <f>+D67/I67-1</f>
        <v>-6.7692056208037421E-3</v>
      </c>
      <c r="I67" s="1">
        <v>53513.242139477989</v>
      </c>
    </row>
    <row r="68" spans="2:10" ht="15" thickBot="1">
      <c r="B68" s="3"/>
      <c r="C68" s="198" t="s">
        <v>121</v>
      </c>
      <c r="D68" s="199"/>
      <c r="E68" s="199"/>
      <c r="F68" s="199"/>
      <c r="G68" s="199"/>
    </row>
    <row r="69" spans="2:10">
      <c r="B69" s="3"/>
      <c r="C69" s="200" t="s">
        <v>122</v>
      </c>
      <c r="D69" s="177" t="s">
        <v>323</v>
      </c>
      <c r="E69" s="177">
        <v>3.49E-2</v>
      </c>
      <c r="F69" s="486" t="s">
        <v>145</v>
      </c>
      <c r="G69" s="487" t="s">
        <v>318</v>
      </c>
      <c r="H69" s="5">
        <f>+D69-E69</f>
        <v>1.1999999999999997E-3</v>
      </c>
      <c r="I69" s="749">
        <v>3.5645690032351449E-2</v>
      </c>
      <c r="J69" s="5">
        <f>+D69-I69</f>
        <v>4.5430996764855153E-4</v>
      </c>
    </row>
    <row r="70" spans="2:10">
      <c r="B70" s="3"/>
      <c r="C70" s="204" t="s">
        <v>125</v>
      </c>
      <c r="D70" s="205" t="s">
        <v>319</v>
      </c>
      <c r="E70" s="206">
        <v>2.7000000000000001E-3</v>
      </c>
      <c r="F70" s="489" t="s">
        <v>287</v>
      </c>
      <c r="G70" s="490" t="s">
        <v>182</v>
      </c>
      <c r="H70" s="5">
        <f>+D70-E70</f>
        <v>2.9999999999999992E-4</v>
      </c>
      <c r="I70" s="750">
        <v>2.6280597918818581E-3</v>
      </c>
      <c r="J70" s="5">
        <f>+D70-I70</f>
        <v>3.7194020811814194E-4</v>
      </c>
    </row>
    <row r="71" spans="2:10" ht="15" thickBot="1">
      <c r="B71" s="3"/>
      <c r="C71" s="209" t="s">
        <v>128</v>
      </c>
      <c r="D71" s="210" t="s">
        <v>320</v>
      </c>
      <c r="E71" s="211">
        <v>0.64900000000000002</v>
      </c>
      <c r="F71" s="492" t="s">
        <v>321</v>
      </c>
      <c r="G71" s="493" t="s">
        <v>322</v>
      </c>
      <c r="H71" s="5">
        <f>+D71-E71</f>
        <v>9.000000000000008E-3</v>
      </c>
      <c r="I71" s="203">
        <v>0.6642203619529885</v>
      </c>
      <c r="J71" s="5">
        <f>+D71-I71</f>
        <v>-6.2203619529884735E-3</v>
      </c>
    </row>
    <row r="72" spans="2:10" ht="15" thickBot="1">
      <c r="B72" s="3"/>
      <c r="C72" s="184" t="s">
        <v>130</v>
      </c>
      <c r="D72" s="214"/>
      <c r="E72" s="215"/>
      <c r="F72" s="494"/>
      <c r="G72" s="494"/>
    </row>
    <row r="73" spans="2:10" ht="15" thickBot="1">
      <c r="B73" s="3"/>
      <c r="C73" s="344" t="s">
        <v>131</v>
      </c>
      <c r="D73" s="479" t="s">
        <v>325</v>
      </c>
      <c r="E73" s="480">
        <v>0.12759999999999999</v>
      </c>
      <c r="F73" s="495" t="s">
        <v>137</v>
      </c>
      <c r="G73" s="495" t="s">
        <v>324</v>
      </c>
      <c r="H73" s="5">
        <f>+D73-E73</f>
        <v>1.0200000000000015E-2</v>
      </c>
      <c r="I73" s="8">
        <v>0.13473704531024888</v>
      </c>
      <c r="J73" s="5">
        <f>+D73-I73</f>
        <v>3.0629546897511239E-3</v>
      </c>
    </row>
    <row r="74" spans="2:10" ht="15" thickBot="1">
      <c r="B74" s="3"/>
      <c r="C74" s="198" t="s">
        <v>134</v>
      </c>
      <c r="D74" s="199"/>
      <c r="E74" s="199"/>
      <c r="F74" s="497"/>
      <c r="G74" s="497"/>
    </row>
    <row r="75" spans="2:10">
      <c r="B75" s="3"/>
      <c r="C75" s="200" t="s">
        <v>16</v>
      </c>
      <c r="D75" s="481" t="s">
        <v>326</v>
      </c>
      <c r="E75" s="481">
        <v>3.33</v>
      </c>
      <c r="F75" s="498" t="s">
        <v>327</v>
      </c>
      <c r="G75" s="487" t="s">
        <v>328</v>
      </c>
      <c r="H75" s="5">
        <f>+D75-E75</f>
        <v>-0.49000000000000021</v>
      </c>
      <c r="I75" s="2">
        <v>2.98</v>
      </c>
      <c r="J75" s="6">
        <f>+D75-I75</f>
        <v>-0.14000000000000012</v>
      </c>
    </row>
    <row r="76" spans="2:10" ht="15" thickBot="1">
      <c r="B76" s="3"/>
      <c r="C76" s="223" t="s">
        <v>136</v>
      </c>
      <c r="D76" s="482" t="s">
        <v>329</v>
      </c>
      <c r="E76" s="483">
        <v>0.79300000000000004</v>
      </c>
      <c r="F76" s="492" t="s">
        <v>194</v>
      </c>
      <c r="G76" s="499" t="s">
        <v>222</v>
      </c>
      <c r="H76" s="5">
        <f>+D76-E76</f>
        <v>-7.0000000000000062E-3</v>
      </c>
      <c r="I76" s="203">
        <v>0.78800000000000003</v>
      </c>
      <c r="J76" s="6">
        <f>+D76-I76</f>
        <v>-2.0000000000000018E-3</v>
      </c>
    </row>
    <row r="77" spans="2:10" ht="15" thickBot="1">
      <c r="B77" s="3"/>
      <c r="C77" s="226" t="s">
        <v>139</v>
      </c>
      <c r="D77" s="227"/>
      <c r="E77" s="228"/>
      <c r="F77" s="229"/>
      <c r="G77" s="230">
        <f ca="1">+TODAY()</f>
        <v>45547</v>
      </c>
    </row>
    <row r="78" spans="2:10">
      <c r="B78" s="3"/>
      <c r="C78" s="231" t="s">
        <v>140</v>
      </c>
      <c r="D78" s="231"/>
      <c r="E78" s="232"/>
      <c r="F78" s="204"/>
      <c r="G78" s="233" t="s">
        <v>330</v>
      </c>
    </row>
    <row r="79" spans="2:10" ht="15" thickBot="1">
      <c r="B79" s="3"/>
      <c r="C79" s="234" t="s">
        <v>367</v>
      </c>
      <c r="D79" s="234"/>
      <c r="E79" s="235"/>
      <c r="F79" s="236"/>
      <c r="G79" s="237" t="s">
        <v>331</v>
      </c>
    </row>
    <row r="80" spans="2:10">
      <c r="B80" s="3"/>
      <c r="C80" s="863" t="s">
        <v>375</v>
      </c>
      <c r="D80" s="863"/>
      <c r="E80" s="863"/>
      <c r="F80" s="863"/>
      <c r="G80" s="9"/>
    </row>
    <row r="81" spans="2:13">
      <c r="B81" s="3"/>
    </row>
    <row r="82" spans="2:13">
      <c r="B82" s="3"/>
    </row>
    <row r="84" spans="2:13" ht="15.75" customHeight="1" thickBot="1">
      <c r="C84" s="138" t="s">
        <v>84</v>
      </c>
      <c r="D84" s="844" t="s">
        <v>13</v>
      </c>
      <c r="E84" s="845"/>
      <c r="F84" s="845"/>
      <c r="G84" s="845"/>
      <c r="I84" s="7" t="s">
        <v>85</v>
      </c>
      <c r="K84" s="407" t="s">
        <v>72</v>
      </c>
      <c r="L84" s="407" t="s">
        <v>86</v>
      </c>
    </row>
    <row r="85" spans="2:13">
      <c r="C85" s="468" t="s">
        <v>248</v>
      </c>
      <c r="D85" s="140" t="s">
        <v>87</v>
      </c>
      <c r="E85" s="141" t="s">
        <v>88</v>
      </c>
      <c r="F85" s="846" t="s">
        <v>89</v>
      </c>
      <c r="G85" s="848" t="s">
        <v>90</v>
      </c>
      <c r="L85" s="2"/>
      <c r="M85" s="8"/>
    </row>
    <row r="86" spans="2:13" ht="15" thickBot="1">
      <c r="C86" s="469"/>
      <c r="D86" s="143" t="s">
        <v>91</v>
      </c>
      <c r="E86" s="144" t="s">
        <v>92</v>
      </c>
      <c r="F86" s="847"/>
      <c r="G86" s="849"/>
    </row>
    <row r="87" spans="2:13" ht="15" thickBot="1">
      <c r="C87" s="842" t="s">
        <v>93</v>
      </c>
      <c r="D87" s="843"/>
      <c r="E87" s="146" t="s">
        <v>94</v>
      </c>
      <c r="F87" s="147" t="s">
        <v>94</v>
      </c>
      <c r="G87" s="148" t="s">
        <v>94</v>
      </c>
      <c r="L87" s="2"/>
      <c r="M87" s="8"/>
    </row>
    <row r="88" spans="2:13">
      <c r="C88" s="149" t="s">
        <v>95</v>
      </c>
      <c r="D88" s="150">
        <v>292.65899999999999</v>
      </c>
      <c r="E88" s="151">
        <v>234.57337555000004</v>
      </c>
      <c r="F88" s="152">
        <f t="shared" ref="F88:F93" si="7">+D88/E88-1</f>
        <v>0.24762240946487468</v>
      </c>
      <c r="G88" s="153">
        <f>+D88/I88-1</f>
        <v>-2.5853039090089069E-3</v>
      </c>
      <c r="I88" s="1">
        <v>293.41757359999997</v>
      </c>
      <c r="J88" s="5"/>
      <c r="K88" s="1">
        <v>263.20140167</v>
      </c>
      <c r="L88" s="2">
        <f>+I88/K88-1</f>
        <v>0.11480247346055084</v>
      </c>
    </row>
    <row r="89" spans="2:13">
      <c r="C89" s="149" t="s">
        <v>96</v>
      </c>
      <c r="D89" s="150">
        <v>134.953</v>
      </c>
      <c r="E89" s="151">
        <v>133.196597</v>
      </c>
      <c r="F89" s="152">
        <f t="shared" si="7"/>
        <v>1.3186545599209287E-2</v>
      </c>
      <c r="G89" s="153">
        <f>+D89/I89-1</f>
        <v>3.1345669609160076E-2</v>
      </c>
      <c r="I89" s="1">
        <v>130.85137600000002</v>
      </c>
      <c r="K89" s="1"/>
    </row>
    <row r="90" spans="2:13">
      <c r="C90" s="149" t="s">
        <v>97</v>
      </c>
      <c r="D90" s="150">
        <v>372.91199999999998</v>
      </c>
      <c r="E90" s="151">
        <v>382.44121998412299</v>
      </c>
      <c r="F90" s="152">
        <f t="shared" si="7"/>
        <v>-2.49168224714863E-2</v>
      </c>
      <c r="G90" s="153">
        <f>+D90/I90-1</f>
        <v>9.6488426414334416E-2</v>
      </c>
      <c r="I90" s="1">
        <v>340.09661298430001</v>
      </c>
      <c r="K90" s="1"/>
    </row>
    <row r="91" spans="2:13">
      <c r="C91" s="149" t="s">
        <v>98</v>
      </c>
      <c r="D91" s="150">
        <v>160.47999999999996</v>
      </c>
      <c r="E91" s="151">
        <v>163.76721592412295</v>
      </c>
      <c r="F91" s="152">
        <f t="shared" si="7"/>
        <v>-2.0072490733713311E-2</v>
      </c>
      <c r="G91" s="153">
        <f>+D91/I91-1</f>
        <v>0.21519964736401476</v>
      </c>
      <c r="I91" s="1">
        <v>132.06060448429997</v>
      </c>
      <c r="K91" s="1"/>
    </row>
    <row r="92" spans="2:13" ht="16.5" customHeight="1">
      <c r="C92" s="149" t="s">
        <v>99</v>
      </c>
      <c r="D92" s="150">
        <v>-67.78</v>
      </c>
      <c r="E92" s="150">
        <v>-77.602077600000001</v>
      </c>
      <c r="F92" s="154">
        <f t="shared" si="7"/>
        <v>-0.12656977627104149</v>
      </c>
      <c r="G92" s="153">
        <f>+D92/I92-1</f>
        <v>-0.29148546668370312</v>
      </c>
      <c r="I92" s="1">
        <v>-95.66493955</v>
      </c>
      <c r="K92" s="1"/>
    </row>
    <row r="93" spans="2:13" ht="15" thickBot="1">
      <c r="C93" s="155" t="s">
        <v>100</v>
      </c>
      <c r="D93" s="238">
        <v>34.191000000000003</v>
      </c>
      <c r="E93" s="239">
        <v>60.146267378101008</v>
      </c>
      <c r="F93" s="158">
        <f t="shared" si="7"/>
        <v>-0.43153579614403814</v>
      </c>
      <c r="G93" s="153">
        <v>33.19</v>
      </c>
      <c r="I93" s="1">
        <v>-0.50114813270003111</v>
      </c>
      <c r="K93" s="1">
        <v>95.498759517732594</v>
      </c>
      <c r="L93" s="2">
        <f>+I93/K93-1</f>
        <v>-1.005247692590258</v>
      </c>
    </row>
    <row r="94" spans="2:13" ht="15" thickBot="1">
      <c r="C94" s="175" t="s">
        <v>101</v>
      </c>
      <c r="D94" s="160"/>
      <c r="E94" s="160"/>
      <c r="F94" s="160"/>
      <c r="G94" s="160"/>
    </row>
    <row r="95" spans="2:13">
      <c r="C95" s="176" t="s">
        <v>102</v>
      </c>
      <c r="D95" s="500"/>
      <c r="E95" s="501"/>
      <c r="F95" s="751"/>
      <c r="G95" s="752"/>
      <c r="H95" s="5">
        <f>+D95-E95</f>
        <v>0</v>
      </c>
      <c r="I95" s="5"/>
      <c r="J95" s="5">
        <f>+D95-I95</f>
        <v>0</v>
      </c>
    </row>
    <row r="96" spans="2:13" ht="15" thickBot="1">
      <c r="C96" s="179" t="s">
        <v>105</v>
      </c>
      <c r="D96" s="504"/>
      <c r="E96" s="505"/>
      <c r="F96" s="747"/>
      <c r="G96" s="748"/>
      <c r="H96" s="5">
        <f>+D96-E96</f>
        <v>0</v>
      </c>
      <c r="I96" s="5"/>
      <c r="J96" s="5">
        <f>+D96-I96</f>
        <v>0</v>
      </c>
    </row>
    <row r="97" spans="3:12" ht="15" thickBot="1">
      <c r="C97" s="179" t="s">
        <v>109</v>
      </c>
      <c r="D97" s="180">
        <v>0.48638558272685201</v>
      </c>
      <c r="E97" s="181">
        <v>0.57178461063657904</v>
      </c>
      <c r="F97" s="506" t="s">
        <v>249</v>
      </c>
      <c r="G97" s="507" t="s">
        <v>250</v>
      </c>
      <c r="H97" s="5">
        <f>+D97-E97</f>
        <v>-8.5399027909727032E-2</v>
      </c>
      <c r="I97" s="5">
        <v>0.54400000000000004</v>
      </c>
      <c r="J97" s="5">
        <f>+D97-I97</f>
        <v>-5.7614417273148033E-2</v>
      </c>
    </row>
    <row r="98" spans="3:12" ht="15" thickBot="1">
      <c r="C98" s="145" t="s">
        <v>113</v>
      </c>
      <c r="D98" s="159"/>
      <c r="E98" s="160" t="s">
        <v>94</v>
      </c>
      <c r="F98" s="160" t="s">
        <v>94</v>
      </c>
      <c r="G98" s="161"/>
    </row>
    <row r="99" spans="3:12">
      <c r="C99" s="149" t="s">
        <v>211</v>
      </c>
      <c r="D99" s="164" t="s">
        <v>212</v>
      </c>
      <c r="E99" s="165" t="s">
        <v>212</v>
      </c>
      <c r="F99" s="364" t="s">
        <v>23</v>
      </c>
      <c r="G99" s="365" t="s">
        <v>23</v>
      </c>
      <c r="J99" s="5"/>
    </row>
    <row r="100" spans="3:12">
      <c r="C100" s="149" t="s">
        <v>115</v>
      </c>
      <c r="D100" s="150">
        <v>7781</v>
      </c>
      <c r="E100" s="151">
        <v>8799</v>
      </c>
      <c r="F100" s="154">
        <f>+D100/E100-1</f>
        <v>-0.1156949653369701</v>
      </c>
      <c r="G100" s="166">
        <f>+D100/I100-1</f>
        <v>-9.1684706481599543E-3</v>
      </c>
      <c r="I100" s="1">
        <v>7853</v>
      </c>
      <c r="J100" s="5"/>
    </row>
    <row r="101" spans="3:12" ht="15" customHeight="1" thickBot="1">
      <c r="C101" s="155" t="s">
        <v>117</v>
      </c>
      <c r="D101" s="167">
        <v>967</v>
      </c>
      <c r="E101" s="168">
        <v>1237</v>
      </c>
      <c r="F101" s="169">
        <f>+D101/E101-1</f>
        <v>-0.21827000808407437</v>
      </c>
      <c r="G101" s="170">
        <f>+D101/I101-1</f>
        <v>-1.0330578512396382E-3</v>
      </c>
      <c r="I101" s="1">
        <v>968</v>
      </c>
    </row>
    <row r="102" spans="3:12" ht="15" customHeight="1">
      <c r="C102" s="9"/>
      <c r="D102" s="9"/>
      <c r="E102" s="9"/>
      <c r="F102" s="9"/>
      <c r="G102" s="9"/>
    </row>
    <row r="104" spans="3:12" ht="15.75" customHeight="1"/>
    <row r="105" spans="3:12" ht="15.75" customHeight="1" thickBot="1">
      <c r="C105" s="171" t="s">
        <v>368</v>
      </c>
      <c r="D105" s="844" t="s">
        <v>13</v>
      </c>
      <c r="E105" s="845"/>
      <c r="F105" s="845"/>
      <c r="G105" s="845"/>
    </row>
    <row r="106" spans="3:12">
      <c r="C106" s="468" t="s">
        <v>248</v>
      </c>
      <c r="D106" s="141" t="s">
        <v>87</v>
      </c>
      <c r="E106" s="140" t="s">
        <v>88</v>
      </c>
      <c r="F106" s="846" t="s">
        <v>89</v>
      </c>
      <c r="G106" s="848" t="s">
        <v>90</v>
      </c>
    </row>
    <row r="107" spans="3:12" ht="15" thickBot="1">
      <c r="C107" s="473"/>
      <c r="D107" s="173" t="s">
        <v>91</v>
      </c>
      <c r="E107" s="174" t="s">
        <v>92</v>
      </c>
      <c r="F107" s="847"/>
      <c r="G107" s="849"/>
      <c r="I107" s="7" t="s">
        <v>85</v>
      </c>
    </row>
    <row r="108" spans="3:12" ht="15" thickBot="1">
      <c r="C108" s="184" t="s">
        <v>152</v>
      </c>
      <c r="D108" s="185" t="s">
        <v>94</v>
      </c>
      <c r="E108" s="186" t="s">
        <v>94</v>
      </c>
      <c r="F108" s="187"/>
      <c r="G108" s="185"/>
    </row>
    <row r="109" spans="3:12">
      <c r="C109" s="188" t="s">
        <v>119</v>
      </c>
      <c r="D109" s="189">
        <v>64551.951991559996</v>
      </c>
      <c r="E109" s="190">
        <v>65606.77074461001</v>
      </c>
      <c r="F109" s="191">
        <f>+D109/E109-1</f>
        <v>-1.6077894721509001E-2</v>
      </c>
      <c r="G109" s="192">
        <f>+D109/I109-1</f>
        <v>2.555701443636238E-2</v>
      </c>
      <c r="I109" s="409">
        <v>62943.308936399997</v>
      </c>
      <c r="J109" s="5"/>
      <c r="K109" s="409">
        <v>66323.036424940001</v>
      </c>
      <c r="L109" s="2">
        <f>+I109/K109-1</f>
        <v>-5.0958575944648699E-2</v>
      </c>
    </row>
    <row r="110" spans="3:12" ht="15" thickBot="1">
      <c r="C110" s="193" t="s">
        <v>120</v>
      </c>
      <c r="D110" s="194">
        <v>53513.242139477989</v>
      </c>
      <c r="E110" s="195">
        <v>55519.276757589949</v>
      </c>
      <c r="F110" s="196">
        <f>+D110/E110-1</f>
        <v>-3.6132218127962523E-2</v>
      </c>
      <c r="G110" s="197">
        <f>+D110/I110-1</f>
        <v>-2.5099131487218762E-2</v>
      </c>
      <c r="I110" s="1">
        <v>54890.957499209995</v>
      </c>
      <c r="K110" s="409">
        <v>53342.563149069996</v>
      </c>
      <c r="L110" s="2">
        <f>+I110/K110-1</f>
        <v>2.9027370616085513E-2</v>
      </c>
    </row>
    <row r="111" spans="3:12" ht="15" thickBot="1">
      <c r="C111" s="198" t="s">
        <v>121</v>
      </c>
      <c r="D111" s="199"/>
      <c r="E111" s="199"/>
      <c r="F111" s="199"/>
      <c r="G111" s="199"/>
    </row>
    <row r="112" spans="3:12">
      <c r="C112" s="200" t="s">
        <v>122</v>
      </c>
      <c r="D112" s="177">
        <v>3.5645690032351449E-2</v>
      </c>
      <c r="E112" s="177">
        <v>3.5281368162135077E-2</v>
      </c>
      <c r="F112" s="508" t="s">
        <v>251</v>
      </c>
      <c r="G112" s="509" t="s">
        <v>182</v>
      </c>
      <c r="H112" s="5">
        <f>+D112-E112</f>
        <v>3.6432187021637197E-4</v>
      </c>
      <c r="I112" s="749">
        <v>3.5302052901297794E-2</v>
      </c>
      <c r="J112" s="5">
        <f>+D112-I112</f>
        <v>3.4363713105365484E-4</v>
      </c>
    </row>
    <row r="113" spans="3:10">
      <c r="C113" s="204" t="s">
        <v>125</v>
      </c>
      <c r="D113" s="205">
        <v>2.6280597918818581E-3</v>
      </c>
      <c r="E113" s="206">
        <v>3.6452492730343882E-3</v>
      </c>
      <c r="F113" s="511" t="s">
        <v>154</v>
      </c>
      <c r="G113" s="512" t="s">
        <v>124</v>
      </c>
      <c r="H113" s="5">
        <f>+D113-E113</f>
        <v>-1.0171894811525301E-3</v>
      </c>
      <c r="I113" s="750">
        <v>6.2190194114379047E-3</v>
      </c>
      <c r="J113" s="5">
        <f>+D113-I113</f>
        <v>-3.5909596195560466E-3</v>
      </c>
    </row>
    <row r="114" spans="3:10" ht="15" thickBot="1">
      <c r="C114" s="209" t="s">
        <v>128</v>
      </c>
      <c r="D114" s="210">
        <v>0.6642203619529885</v>
      </c>
      <c r="E114" s="211">
        <v>0.68305174564746685</v>
      </c>
      <c r="F114" s="514" t="s">
        <v>252</v>
      </c>
      <c r="G114" s="515" t="s">
        <v>253</v>
      </c>
      <c r="H114" s="5">
        <f>+D114-E114</f>
        <v>-1.8831383694478343E-2</v>
      </c>
      <c r="I114" s="255">
        <v>0.66537903453022962</v>
      </c>
      <c r="J114" s="5">
        <f>+D114-I114</f>
        <v>-1.1586725772411155E-3</v>
      </c>
    </row>
    <row r="115" spans="3:10" ht="15" thickBot="1">
      <c r="C115" s="184" t="s">
        <v>130</v>
      </c>
      <c r="D115" s="214"/>
      <c r="E115" s="215"/>
      <c r="F115" s="494"/>
      <c r="G115" s="494"/>
    </row>
    <row r="116" spans="3:10" ht="15" thickBot="1">
      <c r="C116" s="344" t="s">
        <v>131</v>
      </c>
      <c r="D116" s="414">
        <v>0.13473704531024888</v>
      </c>
      <c r="E116" s="413">
        <v>0.12560975225714227</v>
      </c>
      <c r="F116" s="516" t="s">
        <v>254</v>
      </c>
      <c r="G116" s="516" t="s">
        <v>255</v>
      </c>
      <c r="H116" s="5">
        <f>+D116-E116</f>
        <v>9.127293053106611E-3</v>
      </c>
      <c r="I116" s="8">
        <v>0.12980427515130899</v>
      </c>
      <c r="J116" s="5">
        <f>+D116-I116</f>
        <v>4.932770158939892E-3</v>
      </c>
    </row>
    <row r="117" spans="3:10" ht="15" thickBot="1">
      <c r="C117" s="198" t="s">
        <v>134</v>
      </c>
      <c r="D117" s="199"/>
      <c r="E117" s="199"/>
      <c r="F117" s="497"/>
      <c r="G117" s="497"/>
    </row>
    <row r="118" spans="3:10">
      <c r="C118" s="200" t="s">
        <v>16</v>
      </c>
      <c r="D118" s="220">
        <v>2.98</v>
      </c>
      <c r="E118" s="220">
        <v>3.1370999999999998</v>
      </c>
      <c r="F118" s="518" t="s">
        <v>256</v>
      </c>
      <c r="G118" s="509" t="s">
        <v>215</v>
      </c>
      <c r="H118" s="5">
        <f>+D118-E118</f>
        <v>-0.1570999999999998</v>
      </c>
      <c r="I118" s="2">
        <v>2.8426</v>
      </c>
      <c r="J118" s="6">
        <f>+D118-I118</f>
        <v>0.13739999999999997</v>
      </c>
    </row>
    <row r="119" spans="3:10" ht="15" thickBot="1">
      <c r="C119" s="223" t="s">
        <v>136</v>
      </c>
      <c r="D119" s="180">
        <v>0.78800000000000003</v>
      </c>
      <c r="E119" s="224">
        <v>0.8051551600753708</v>
      </c>
      <c r="F119" s="514" t="s">
        <v>111</v>
      </c>
      <c r="G119" s="507" t="s">
        <v>238</v>
      </c>
      <c r="H119" s="5">
        <f>+D119-E119</f>
        <v>-1.7155160075370768E-2</v>
      </c>
      <c r="I119" s="260">
        <v>0.78603412657185778</v>
      </c>
      <c r="J119" s="6">
        <f>+D119-I119</f>
        <v>1.9658734281422507E-3</v>
      </c>
    </row>
    <row r="120" spans="3:10" ht="15" thickBot="1">
      <c r="C120" s="226" t="s">
        <v>139</v>
      </c>
      <c r="D120" s="227"/>
      <c r="E120" s="228"/>
      <c r="F120" s="229"/>
      <c r="G120" s="230">
        <f ca="1">+TODAY()</f>
        <v>45547</v>
      </c>
    </row>
    <row r="121" spans="3:10" ht="15" customHeight="1">
      <c r="C121" s="231" t="s">
        <v>140</v>
      </c>
      <c r="D121" s="231"/>
      <c r="E121" s="232"/>
      <c r="F121" s="204"/>
      <c r="G121" s="233"/>
    </row>
    <row r="122" spans="3:10">
      <c r="C122" s="261" t="s">
        <v>141</v>
      </c>
      <c r="D122" s="261"/>
      <c r="E122" s="262"/>
      <c r="F122" s="263"/>
      <c r="G122" s="264"/>
    </row>
    <row r="123" spans="3:10" ht="15" thickBot="1">
      <c r="C123" s="209" t="s">
        <v>142</v>
      </c>
      <c r="D123" s="209"/>
      <c r="E123" s="265"/>
      <c r="F123" s="266"/>
      <c r="G123" s="267"/>
    </row>
    <row r="124" spans="3:10" ht="15" thickBot="1">
      <c r="C124" s="865"/>
      <c r="D124" s="865"/>
      <c r="E124" s="865"/>
      <c r="F124" s="865"/>
      <c r="G124" s="266"/>
    </row>
    <row r="125" spans="3:10">
      <c r="C125" s="866" t="s">
        <v>375</v>
      </c>
      <c r="D125" s="866"/>
      <c r="E125" s="866"/>
      <c r="F125" s="866"/>
    </row>
  </sheetData>
  <mergeCells count="30">
    <mergeCell ref="D3:G3"/>
    <mergeCell ref="C4:C5"/>
    <mergeCell ref="D4:D5"/>
    <mergeCell ref="E4:E5"/>
    <mergeCell ref="F4:F5"/>
    <mergeCell ref="G4:G5"/>
    <mergeCell ref="F59:F60"/>
    <mergeCell ref="G59:G60"/>
    <mergeCell ref="C6:D6"/>
    <mergeCell ref="D20:G20"/>
    <mergeCell ref="C21:C22"/>
    <mergeCell ref="D21:D22"/>
    <mergeCell ref="E21:E22"/>
    <mergeCell ref="F21:F22"/>
    <mergeCell ref="G21:G22"/>
    <mergeCell ref="D41:G41"/>
    <mergeCell ref="F42:F43"/>
    <mergeCell ref="G42:G43"/>
    <mergeCell ref="C44:D44"/>
    <mergeCell ref="D58:G58"/>
    <mergeCell ref="F106:F107"/>
    <mergeCell ref="G106:G107"/>
    <mergeCell ref="C124:F124"/>
    <mergeCell ref="C125:F125"/>
    <mergeCell ref="C80:F80"/>
    <mergeCell ref="D84:G84"/>
    <mergeCell ref="F85:F86"/>
    <mergeCell ref="G85:G86"/>
    <mergeCell ref="C87:D87"/>
    <mergeCell ref="D105:G10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B7A63-CAF9-46E8-A011-C6BC537CD55A}">
  <dimension ref="A1:T171"/>
  <sheetViews>
    <sheetView topLeftCell="A150" zoomScaleNormal="100" workbookViewId="0">
      <selection activeCell="G20" sqref="G20"/>
    </sheetView>
  </sheetViews>
  <sheetFormatPr baseColWidth="10" defaultColWidth="11.453125" defaultRowHeight="14"/>
  <cols>
    <col min="1" max="1" width="2.7265625" style="13" customWidth="1"/>
    <col min="2" max="3" width="11.453125" style="13"/>
    <col min="4" max="4" width="11.453125" style="13" customWidth="1"/>
    <col min="5" max="16" width="11.453125" style="13"/>
    <col min="17" max="17" width="3.453125" style="13" customWidth="1"/>
    <col min="18" max="16384" width="11.453125" style="13"/>
  </cols>
  <sheetData>
    <row r="1" spans="2:18" ht="14.5" thickBot="1"/>
    <row r="2" spans="2:18" ht="14.5" thickBot="1">
      <c r="B2" s="44" t="s">
        <v>0</v>
      </c>
      <c r="E2" s="825" t="s">
        <v>1</v>
      </c>
      <c r="F2" s="826"/>
      <c r="G2" s="825" t="s">
        <v>2</v>
      </c>
      <c r="H2" s="826"/>
      <c r="I2" s="825" t="s">
        <v>3</v>
      </c>
      <c r="J2" s="826"/>
      <c r="K2" s="825" t="s">
        <v>4</v>
      </c>
      <c r="L2" s="826"/>
      <c r="M2" s="825" t="s">
        <v>5</v>
      </c>
      <c r="N2" s="826"/>
      <c r="O2" s="825" t="s">
        <v>6</v>
      </c>
      <c r="P2" s="826"/>
      <c r="R2" s="14"/>
    </row>
    <row r="3" spans="2:18" ht="14.5" thickBot="1">
      <c r="E3" s="97" t="s">
        <v>7</v>
      </c>
      <c r="F3" s="43" t="s">
        <v>8</v>
      </c>
      <c r="G3" s="97" t="s">
        <v>7</v>
      </c>
      <c r="H3" s="43" t="s">
        <v>8</v>
      </c>
      <c r="I3" s="97" t="s">
        <v>7</v>
      </c>
      <c r="J3" s="43" t="s">
        <v>8</v>
      </c>
      <c r="K3" s="97" t="s">
        <v>7</v>
      </c>
      <c r="L3" s="43" t="s">
        <v>8</v>
      </c>
      <c r="M3" s="97" t="s">
        <v>7</v>
      </c>
      <c r="N3" s="43" t="s">
        <v>8</v>
      </c>
      <c r="O3" s="97" t="s">
        <v>7</v>
      </c>
      <c r="P3" s="43" t="s">
        <v>8</v>
      </c>
      <c r="Q3" s="62"/>
    </row>
    <row r="4" spans="2:18">
      <c r="B4" s="46" t="s">
        <v>9</v>
      </c>
      <c r="C4" s="26"/>
      <c r="D4" s="27"/>
      <c r="E4" s="31">
        <f>+D39</f>
        <v>0</v>
      </c>
      <c r="F4" s="32">
        <f>+Santander!F95</f>
        <v>1.1010617381046028E-2</v>
      </c>
      <c r="G4" s="33">
        <f>+D40</f>
        <v>0.1231979030144168</v>
      </c>
      <c r="H4" s="32">
        <f>+BBVA!F101</f>
        <v>0.39320754716981132</v>
      </c>
      <c r="I4" s="33">
        <f>+D41</f>
        <v>0.18106206014075488</v>
      </c>
      <c r="J4" s="32">
        <f>+CaixaBank!E61</f>
        <v>0.21144251964761462</v>
      </c>
      <c r="K4" s="33">
        <f>+D42</f>
        <v>0.29711357697612062</v>
      </c>
      <c r="L4" s="32">
        <f>+Sabadell!F94</f>
        <v>-3.9787375664450564E-2</v>
      </c>
      <c r="M4" s="33">
        <f>+D43</f>
        <v>0.37237378068389426</v>
      </c>
      <c r="N4" s="32">
        <f>+Bankinter!F94</f>
        <v>0.19730239050966936</v>
      </c>
      <c r="O4" s="33">
        <f>+D44</f>
        <v>0.42000736949394479</v>
      </c>
      <c r="P4" s="32">
        <f>+Unicaja!F94</f>
        <v>-0.43153579614403814</v>
      </c>
    </row>
    <row r="5" spans="2:18">
      <c r="B5" s="47" t="s">
        <v>10</v>
      </c>
      <c r="C5" s="18"/>
      <c r="D5" s="28"/>
      <c r="E5" s="22">
        <f>+D62</f>
        <v>2.5593070184073419E-3</v>
      </c>
      <c r="F5" s="23">
        <f>+Santander!F90</f>
        <v>0.15019762845849804</v>
      </c>
      <c r="G5" s="22">
        <f>+D64</f>
        <v>5.7742782152230943E-2</v>
      </c>
      <c r="H5" s="21">
        <f>+BBVA!F96</f>
        <v>0.43089018513821964</v>
      </c>
      <c r="I5" s="22">
        <f>+D65</f>
        <v>0.10350519722641272</v>
      </c>
      <c r="J5" s="21">
        <f>+CaixaBank!E56</f>
        <v>0.48640906868041189</v>
      </c>
      <c r="K5" s="22">
        <f>+D63</f>
        <v>2.1623087409872843E-2</v>
      </c>
      <c r="L5" s="21">
        <f>+Sabadell!F89</f>
        <v>0.2825009851079654</v>
      </c>
      <c r="M5" s="22">
        <f>+D66</f>
        <v>0.10876516314526108</v>
      </c>
      <c r="N5" s="21">
        <f>+Bankinter!F89</f>
        <v>0.6318693064842027</v>
      </c>
      <c r="O5" s="22">
        <f>+D61</f>
        <v>-2.5853039090089069E-3</v>
      </c>
      <c r="P5" s="21">
        <f>+Unicaja!F89</f>
        <v>0.24762240946487468</v>
      </c>
    </row>
    <row r="6" spans="2:18">
      <c r="B6" s="47" t="s">
        <v>11</v>
      </c>
      <c r="C6" s="18"/>
      <c r="D6" s="28"/>
      <c r="E6" s="20">
        <f>+D73</f>
        <v>-1.9027484143763207E-2</v>
      </c>
      <c r="F6" s="23">
        <f>+Santander!F111</f>
        <v>4.386951631046121E-2</v>
      </c>
      <c r="G6" s="20">
        <f>+D76</f>
        <v>3.7423555542033249E-3</v>
      </c>
      <c r="H6" s="23">
        <f>+BBVA!F118</f>
        <v>9.6028461080579719E-2</v>
      </c>
      <c r="I6" s="20">
        <f>+D74</f>
        <v>-1.3618338768318972E-2</v>
      </c>
      <c r="J6" s="23">
        <f>+CaixaBank!E78</f>
        <v>-1.3102314121553493E-2</v>
      </c>
      <c r="K6" s="20">
        <f>+D75</f>
        <v>-1.0783845298452222E-2</v>
      </c>
      <c r="L6" s="23">
        <f>+Sabadell!F111</f>
        <v>6.140674606099461E-3</v>
      </c>
      <c r="M6" s="20">
        <f>+D72</f>
        <v>-2.1626721490810463E-2</v>
      </c>
      <c r="N6" s="23">
        <f>+Bankinter!F110</f>
        <v>-4.019563532972803E-2</v>
      </c>
      <c r="O6" s="20">
        <f>+D77</f>
        <v>2.555701443636238E-2</v>
      </c>
      <c r="P6" s="23">
        <f>+Unicaja!F110</f>
        <v>-1.6077894721509001E-2</v>
      </c>
      <c r="Q6" s="62"/>
    </row>
    <row r="7" spans="2:18" ht="14.5" thickBot="1">
      <c r="B7" s="48" t="s">
        <v>12</v>
      </c>
      <c r="C7" s="36"/>
      <c r="D7" s="37"/>
      <c r="E7" s="35">
        <f>+D97</f>
        <v>-3.9254170755642637E-3</v>
      </c>
      <c r="F7" s="34">
        <f>+Santander!F104</f>
        <v>-2.1025641025640973E-2</v>
      </c>
      <c r="G7" s="35">
        <f>+BBVA!G119</f>
        <v>1.3896701002655609E-2</v>
      </c>
      <c r="H7" s="34">
        <f>+BBVA!F119</f>
        <v>8.2988345643291161E-2</v>
      </c>
      <c r="I7" s="35">
        <f>+CaixaBank!F79</f>
        <v>-6.8028957470456231E-4</v>
      </c>
      <c r="J7" s="34">
        <f>+CaixaBank!E79</f>
        <v>2.1713285929153114E-2</v>
      </c>
      <c r="K7" s="35">
        <f>+Sabadell!G112</f>
        <v>-2.2372381989367862E-2</v>
      </c>
      <c r="L7" s="34">
        <f>+Sabadell!F112</f>
        <v>-1.3603288053663509E-2</v>
      </c>
      <c r="M7" s="35">
        <f>+Bankinter!G111</f>
        <v>-6.9267133800504643E-3</v>
      </c>
      <c r="N7" s="34">
        <f>+Bankinter!F111</f>
        <v>5.4196715808298768E-2</v>
      </c>
      <c r="O7" s="35">
        <f>+Unicaja!G111</f>
        <v>-2.5099131487218762E-2</v>
      </c>
      <c r="P7" s="34">
        <f>+Unicaja!F111</f>
        <v>-3.6132218127962523E-2</v>
      </c>
      <c r="Q7" s="62"/>
    </row>
    <row r="8" spans="2:18" ht="14.5" thickBot="1">
      <c r="B8" s="49"/>
      <c r="C8" s="40"/>
      <c r="D8" s="41"/>
      <c r="E8" s="42" t="s">
        <v>13</v>
      </c>
      <c r="F8" s="43" t="s">
        <v>14</v>
      </c>
      <c r="G8" s="42" t="s">
        <v>13</v>
      </c>
      <c r="H8" s="43" t="s">
        <v>14</v>
      </c>
      <c r="I8" s="42" t="s">
        <v>13</v>
      </c>
      <c r="J8" s="43" t="s">
        <v>14</v>
      </c>
      <c r="K8" s="42" t="s">
        <v>13</v>
      </c>
      <c r="L8" s="43" t="s">
        <v>14</v>
      </c>
      <c r="M8" s="42" t="s">
        <v>13</v>
      </c>
      <c r="N8" s="43" t="s">
        <v>14</v>
      </c>
      <c r="O8" s="42" t="s">
        <v>13</v>
      </c>
      <c r="P8" s="43" t="s">
        <v>14</v>
      </c>
      <c r="Q8" s="62"/>
    </row>
    <row r="9" spans="2:18">
      <c r="B9" s="50" t="s">
        <v>15</v>
      </c>
      <c r="C9" s="38"/>
      <c r="D9" s="39"/>
      <c r="E9" s="20">
        <f>+D86</f>
        <v>0.441</v>
      </c>
      <c r="F9" s="23">
        <f>+Santander!I99</f>
        <v>0.45800000000000002</v>
      </c>
      <c r="G9" s="20">
        <f>+BBVA!D105</f>
        <v>0.433</v>
      </c>
      <c r="H9" s="23">
        <f>+BBVA!I105</f>
        <v>0.432</v>
      </c>
      <c r="I9" s="20">
        <f>+CaixaBank!C65</f>
        <v>0.48177238514514198</v>
      </c>
      <c r="J9" s="23">
        <f>+CaixaBank!H65</f>
        <v>0.51923408659651549</v>
      </c>
      <c r="K9" s="20">
        <f>+Sabadell!D98</f>
        <v>0.435</v>
      </c>
      <c r="L9" s="23">
        <f>+Sabadell!I98</f>
        <v>0.45119999999999999</v>
      </c>
      <c r="M9" s="20">
        <f>+Bankinter!D98</f>
        <v>0.35649999999999998</v>
      </c>
      <c r="N9" s="23">
        <f>+Bankinter!I98</f>
        <v>0.4405</v>
      </c>
      <c r="O9" s="20">
        <f>+Unicaja!D98</f>
        <v>0.48638558272685201</v>
      </c>
      <c r="P9" s="23">
        <f>+Unicaja!I98</f>
        <v>0.54400000000000004</v>
      </c>
    </row>
    <row r="10" spans="2:18">
      <c r="B10" s="47" t="s">
        <v>16</v>
      </c>
      <c r="C10" s="18"/>
      <c r="D10" s="28"/>
      <c r="E10" s="20">
        <f>+Santander!D120</f>
        <v>1.52</v>
      </c>
      <c r="F10" s="23">
        <f>+Santander!I120</f>
        <v>1.52</v>
      </c>
      <c r="G10" s="20">
        <f>+BBVA!D127</f>
        <v>1.42</v>
      </c>
      <c r="H10" s="23">
        <f>+BBVA!I127</f>
        <v>1.59</v>
      </c>
      <c r="I10" s="20">
        <f>+CaixaBank!C87</f>
        <v>1.92264957185926</v>
      </c>
      <c r="J10" s="23">
        <f>+CaixaBank!H87</f>
        <v>1.9435801483155899</v>
      </c>
      <c r="K10" s="20">
        <f>+Sabadell!D120</f>
        <v>2.2000000000000002</v>
      </c>
      <c r="L10" s="23">
        <f>+Sabadell!I120</f>
        <v>2.34</v>
      </c>
      <c r="M10" s="20">
        <f>+Bankinter!D119</f>
        <v>1.984</v>
      </c>
      <c r="N10" s="23">
        <f>+Bankinter!I119</f>
        <v>2.08</v>
      </c>
      <c r="O10" s="20">
        <f>+Unicaja!D119</f>
        <v>2.98</v>
      </c>
      <c r="P10" s="23">
        <f>+Unicaja!I119</f>
        <v>2.8426</v>
      </c>
      <c r="Q10" s="62"/>
    </row>
    <row r="11" spans="2:18">
      <c r="B11" s="47" t="s">
        <v>17</v>
      </c>
      <c r="C11" s="18"/>
      <c r="D11" s="28"/>
      <c r="E11" s="35">
        <f>+Santander!D118</f>
        <v>0.122</v>
      </c>
      <c r="F11" s="34">
        <f>+Santander!I118</f>
        <v>0.12</v>
      </c>
      <c r="G11" s="35">
        <f>+BBVA!D125</f>
        <v>0.1313</v>
      </c>
      <c r="H11" s="34">
        <f>+BBVA!I125</f>
        <v>0.1268</v>
      </c>
      <c r="I11" s="35">
        <f>+CaixaBank!C85</f>
        <v>0.126</v>
      </c>
      <c r="J11" s="34">
        <f>+CaixaBank!H85</f>
        <v>0.128</v>
      </c>
      <c r="K11" s="35">
        <f>+Sabadell!D118</f>
        <v>0.1278</v>
      </c>
      <c r="L11" s="34">
        <f>+Sabadell!I118</f>
        <v>0.12539932522505526</v>
      </c>
      <c r="M11" s="35">
        <f>+Bankinter!D117</f>
        <v>0.12214987855483905</v>
      </c>
      <c r="N11" s="34">
        <f>+Bankinter!I117</f>
        <v>0.1201</v>
      </c>
      <c r="O11" s="35">
        <f>+Unicaja!D117</f>
        <v>0.13473704531024888</v>
      </c>
      <c r="P11" s="34">
        <f>+Unicaja!I117</f>
        <v>0.12980427515130899</v>
      </c>
      <c r="Q11" s="62"/>
    </row>
    <row r="12" spans="2:18">
      <c r="B12" s="47" t="s">
        <v>18</v>
      </c>
      <c r="C12" s="18"/>
      <c r="D12" s="28"/>
      <c r="E12" s="35">
        <f>+Santander!D114</f>
        <v>3.0499999999999999E-2</v>
      </c>
      <c r="F12" s="34">
        <f>+Santander!I114</f>
        <v>3.0800000000000001E-2</v>
      </c>
      <c r="G12" s="35">
        <f>+BBVA!D121</f>
        <v>3.3000000000000002E-2</v>
      </c>
      <c r="H12" s="34">
        <f>+BBVA!I121</f>
        <v>3.4000000000000002E-2</v>
      </c>
      <c r="I12" s="35">
        <f>+CaixaBank!C81</f>
        <v>2.6774723517109002E-2</v>
      </c>
      <c r="J12" s="34">
        <f>+CaixaBank!H81</f>
        <v>2.7327460325987599E-2</v>
      </c>
      <c r="K12" s="35">
        <f>+Sabadell!D114</f>
        <v>3.5200000000000002E-2</v>
      </c>
      <c r="L12" s="34">
        <f>+Sabadell!I114</f>
        <v>3.4099999999999998E-2</v>
      </c>
      <c r="M12" s="35">
        <f>+Bankinter!D113</f>
        <v>2.184062546834634E-2</v>
      </c>
      <c r="N12" s="34">
        <f>+Bankinter!I113</f>
        <v>2.1000000000000001E-2</v>
      </c>
      <c r="O12" s="35">
        <f>+Unicaja!D113</f>
        <v>3.5645690032351449E-2</v>
      </c>
      <c r="P12" s="34">
        <f>+Unicaja!I113</f>
        <v>3.5302052901297794E-2</v>
      </c>
    </row>
    <row r="13" spans="2:18" ht="14.5" thickBot="1">
      <c r="B13" s="51" t="s">
        <v>19</v>
      </c>
      <c r="C13" s="29"/>
      <c r="D13" s="30"/>
      <c r="E13" s="24">
        <f>+Santander!D116</f>
        <v>0.68</v>
      </c>
      <c r="F13" s="25">
        <f>+Santander!I116</f>
        <v>0.68</v>
      </c>
      <c r="G13" s="24">
        <f>+BBVA!D123</f>
        <v>0.82</v>
      </c>
      <c r="H13" s="25">
        <f>+BBVA!I123</f>
        <v>0.81</v>
      </c>
      <c r="I13" s="24">
        <f>+CaixaBank!C83</f>
        <v>0.75815330709287498</v>
      </c>
      <c r="J13" s="25">
        <f>+CaixaBank!H83</f>
        <v>0.73591822668394402</v>
      </c>
      <c r="K13" s="24">
        <f>+Sabadell!D116</f>
        <v>0.54600000000000004</v>
      </c>
      <c r="L13" s="25">
        <f>+Sabadell!I116</f>
        <v>0.55000000000000004</v>
      </c>
      <c r="M13" s="24">
        <f>+Bankinter!D115</f>
        <v>0.66549260503187313</v>
      </c>
      <c r="N13" s="25">
        <f>+Bankinter!I115</f>
        <v>0.66339999999999999</v>
      </c>
      <c r="O13" s="24">
        <f>+Unicaja!D115</f>
        <v>0.6642203619529885</v>
      </c>
      <c r="P13" s="25">
        <f>+Unicaja!I115</f>
        <v>0.66537903453022962</v>
      </c>
      <c r="Q13" s="62"/>
    </row>
    <row r="14" spans="2:18">
      <c r="B14" s="71" t="s">
        <v>20</v>
      </c>
      <c r="E14" s="61"/>
      <c r="F14" s="61"/>
      <c r="G14" s="61"/>
      <c r="H14" s="61"/>
      <c r="I14" s="61"/>
      <c r="J14" s="61"/>
      <c r="K14" s="61"/>
      <c r="L14" s="61"/>
      <c r="M14" s="61"/>
      <c r="N14" s="61"/>
      <c r="O14" s="61"/>
      <c r="P14" s="61"/>
      <c r="Q14" s="62"/>
    </row>
    <row r="15" spans="2:18">
      <c r="B15" s="71" t="s">
        <v>21</v>
      </c>
    </row>
    <row r="16" spans="2:18">
      <c r="B16" s="71" t="s">
        <v>345</v>
      </c>
    </row>
    <row r="18" spans="1:19">
      <c r="B18" s="14" t="s">
        <v>22</v>
      </c>
    </row>
    <row r="19" spans="1:19">
      <c r="A19" s="62" t="s">
        <v>23</v>
      </c>
      <c r="B19" s="13" t="s">
        <v>24</v>
      </c>
    </row>
    <row r="20" spans="1:19">
      <c r="B20" s="13" t="s">
        <v>25</v>
      </c>
    </row>
    <row r="21" spans="1:19">
      <c r="A21" s="63"/>
      <c r="B21" s="63" t="s">
        <v>26</v>
      </c>
      <c r="C21" s="63"/>
      <c r="D21" s="63"/>
      <c r="E21" s="63"/>
      <c r="F21" s="63"/>
      <c r="G21" s="63"/>
      <c r="H21" s="63"/>
      <c r="I21" s="63"/>
      <c r="J21" s="63"/>
      <c r="K21" s="63"/>
      <c r="L21" s="63"/>
      <c r="M21" s="63"/>
      <c r="N21" s="63"/>
      <c r="O21" s="63"/>
      <c r="P21" s="63"/>
      <c r="Q21" s="63"/>
      <c r="R21" s="63"/>
      <c r="S21" s="63"/>
    </row>
    <row r="22" spans="1:19">
      <c r="A22" s="64" t="s">
        <v>23</v>
      </c>
      <c r="B22" s="65" t="s">
        <v>27</v>
      </c>
      <c r="C22" s="65"/>
      <c r="D22" s="65"/>
      <c r="E22" s="65"/>
      <c r="F22" s="65"/>
      <c r="G22" s="65"/>
      <c r="H22" s="65"/>
      <c r="I22" s="65"/>
      <c r="J22" s="65"/>
      <c r="K22" s="65"/>
      <c r="L22" s="65"/>
      <c r="M22" s="65"/>
      <c r="N22" s="65"/>
      <c r="O22" s="65"/>
      <c r="P22" s="65"/>
      <c r="Q22" s="65"/>
      <c r="R22" s="65"/>
      <c r="S22" s="65"/>
    </row>
    <row r="23" spans="1:19">
      <c r="A23" s="62" t="s">
        <v>23</v>
      </c>
      <c r="B23" s="13" t="s">
        <v>28</v>
      </c>
    </row>
    <row r="24" spans="1:19">
      <c r="A24" s="62"/>
      <c r="B24" s="13" t="s">
        <v>29</v>
      </c>
    </row>
    <row r="25" spans="1:19">
      <c r="A25" s="66"/>
      <c r="B25" s="63" t="s">
        <v>30</v>
      </c>
      <c r="C25" s="63"/>
      <c r="D25" s="63"/>
      <c r="E25" s="63"/>
      <c r="F25" s="63"/>
      <c r="G25" s="63"/>
      <c r="H25" s="63"/>
      <c r="I25" s="63"/>
      <c r="J25" s="63"/>
      <c r="K25" s="63"/>
      <c r="L25" s="63"/>
      <c r="M25" s="63"/>
      <c r="N25" s="63"/>
      <c r="O25" s="63"/>
      <c r="P25" s="63"/>
      <c r="Q25" s="63"/>
      <c r="R25" s="63"/>
      <c r="S25" s="63"/>
    </row>
    <row r="26" spans="1:19">
      <c r="A26" s="64" t="s">
        <v>23</v>
      </c>
      <c r="B26" s="65" t="s">
        <v>31</v>
      </c>
      <c r="C26" s="65"/>
      <c r="D26" s="65"/>
      <c r="E26" s="65"/>
      <c r="F26" s="65"/>
      <c r="G26" s="65"/>
      <c r="H26" s="65"/>
      <c r="I26" s="65"/>
      <c r="J26" s="65"/>
      <c r="K26" s="65"/>
      <c r="L26" s="65"/>
      <c r="M26" s="65"/>
      <c r="N26" s="65"/>
      <c r="O26" s="65"/>
      <c r="P26" s="65"/>
      <c r="Q26" s="65"/>
      <c r="R26" s="65"/>
      <c r="S26" s="65"/>
    </row>
    <row r="27" spans="1:19">
      <c r="A27" s="62" t="s">
        <v>23</v>
      </c>
      <c r="B27" s="13" t="s">
        <v>32</v>
      </c>
    </row>
    <row r="28" spans="1:19">
      <c r="B28" s="13" t="s">
        <v>33</v>
      </c>
    </row>
    <row r="29" spans="1:19">
      <c r="A29" s="66" t="s">
        <v>23</v>
      </c>
      <c r="B29" s="63" t="s">
        <v>34</v>
      </c>
      <c r="C29" s="63"/>
      <c r="D29" s="63"/>
      <c r="E29" s="63"/>
      <c r="F29" s="63"/>
      <c r="G29" s="63"/>
      <c r="H29" s="63"/>
      <c r="I29" s="63"/>
      <c r="J29" s="63"/>
      <c r="K29" s="63"/>
      <c r="L29" s="63"/>
      <c r="M29" s="63"/>
      <c r="N29" s="63"/>
      <c r="O29" s="63"/>
      <c r="P29" s="63"/>
      <c r="Q29" s="63"/>
      <c r="R29" s="63"/>
      <c r="S29" s="63"/>
    </row>
    <row r="30" spans="1:19">
      <c r="A30" s="62" t="s">
        <v>23</v>
      </c>
      <c r="B30" s="13" t="s">
        <v>35</v>
      </c>
    </row>
    <row r="31" spans="1:19">
      <c r="A31" s="63"/>
      <c r="B31" s="63" t="s">
        <v>36</v>
      </c>
      <c r="C31" s="63"/>
      <c r="D31" s="63"/>
      <c r="E31" s="63"/>
      <c r="F31" s="63"/>
      <c r="G31" s="63"/>
      <c r="H31" s="63"/>
      <c r="I31" s="63"/>
      <c r="J31" s="63"/>
      <c r="K31" s="63"/>
      <c r="L31" s="63"/>
      <c r="M31" s="63"/>
      <c r="N31" s="63"/>
      <c r="O31" s="63"/>
      <c r="P31" s="63"/>
      <c r="Q31" s="63"/>
      <c r="R31" s="63"/>
      <c r="S31" s="63"/>
    </row>
    <row r="32" spans="1:19">
      <c r="A32" s="64" t="s">
        <v>23</v>
      </c>
      <c r="B32" s="65" t="s">
        <v>37</v>
      </c>
      <c r="C32" s="65"/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</row>
    <row r="33" spans="1:20">
      <c r="A33" s="64" t="s">
        <v>23</v>
      </c>
      <c r="B33" s="65" t="s">
        <v>38</v>
      </c>
      <c r="C33" s="65"/>
      <c r="D33" s="65"/>
      <c r="E33" s="65"/>
      <c r="F33" s="65"/>
      <c r="G33" s="65"/>
      <c r="H33" s="65"/>
      <c r="I33" s="65"/>
      <c r="J33" s="65"/>
      <c r="K33" s="65"/>
      <c r="L33" s="65"/>
      <c r="M33" s="65"/>
      <c r="N33" s="65"/>
      <c r="O33" s="65"/>
      <c r="P33" s="65"/>
      <c r="Q33" s="67"/>
      <c r="R33" s="65"/>
      <c r="S33" s="65"/>
    </row>
    <row r="34" spans="1:20">
      <c r="A34" s="68" t="s">
        <v>23</v>
      </c>
      <c r="B34" s="69" t="s">
        <v>39</v>
      </c>
      <c r="C34" s="69"/>
      <c r="D34" s="69"/>
      <c r="E34" s="69"/>
      <c r="F34" s="69"/>
      <c r="G34" s="69"/>
      <c r="H34" s="69"/>
      <c r="I34" s="69"/>
      <c r="J34" s="69"/>
      <c r="K34" s="69"/>
      <c r="L34" s="69"/>
      <c r="M34" s="69"/>
      <c r="N34" s="69"/>
      <c r="O34" s="69"/>
      <c r="P34" s="69"/>
      <c r="Q34" s="70"/>
      <c r="R34" s="69"/>
      <c r="S34" s="69"/>
    </row>
    <row r="35" spans="1:20">
      <c r="A35" s="62"/>
      <c r="Q35" s="44"/>
    </row>
    <row r="36" spans="1:20">
      <c r="B36" s="14" t="s">
        <v>40</v>
      </c>
    </row>
    <row r="37" spans="1:20">
      <c r="T37" s="45"/>
    </row>
    <row r="38" spans="1:20">
      <c r="B38" s="59" t="s">
        <v>41</v>
      </c>
      <c r="C38" s="59" t="s">
        <v>42</v>
      </c>
      <c r="D38" s="59" t="s">
        <v>43</v>
      </c>
    </row>
    <row r="39" spans="1:20">
      <c r="B39" s="13" t="s">
        <v>258</v>
      </c>
      <c r="C39" s="15">
        <f>+Unicaja!F94</f>
        <v>-0.43153579614403814</v>
      </c>
      <c r="D39" s="15"/>
      <c r="O39" s="15"/>
    </row>
    <row r="40" spans="1:20">
      <c r="B40" s="13" t="s">
        <v>1</v>
      </c>
      <c r="C40" s="15">
        <f>+Santander!F95</f>
        <v>1.1010617381046028E-2</v>
      </c>
      <c r="D40" s="15">
        <f>+Santander!G95</f>
        <v>0.1231979030144168</v>
      </c>
    </row>
    <row r="41" spans="1:20">
      <c r="B41" s="13" t="s">
        <v>2</v>
      </c>
      <c r="C41" s="15">
        <f>+BBVA!F101</f>
        <v>0.39320754716981132</v>
      </c>
      <c r="D41" s="15">
        <f>+BBVA!G101</f>
        <v>0.18106206014075488</v>
      </c>
    </row>
    <row r="42" spans="1:20">
      <c r="B42" s="13" t="s">
        <v>3</v>
      </c>
      <c r="C42" s="15">
        <f>+CaixaBank!E61</f>
        <v>0.21144251964761462</v>
      </c>
      <c r="D42" s="15">
        <f>+CaixaBank!F61</f>
        <v>0.29711357697612062</v>
      </c>
    </row>
    <row r="43" spans="1:20">
      <c r="B43" s="13" t="s">
        <v>4</v>
      </c>
      <c r="C43" s="15">
        <f>+Sabadell!F94</f>
        <v>-3.9787375664450564E-2</v>
      </c>
      <c r="D43" s="15">
        <f>+Sabadell!G94</f>
        <v>0.37237378068389426</v>
      </c>
    </row>
    <row r="44" spans="1:20">
      <c r="B44" s="13" t="s">
        <v>5</v>
      </c>
      <c r="C44" s="15">
        <f>+Bankinter!F94</f>
        <v>0.19730239050966936</v>
      </c>
      <c r="D44" s="15">
        <f>+Bankinter!G94</f>
        <v>0.42000736949394479</v>
      </c>
    </row>
    <row r="45" spans="1:20">
      <c r="C45" s="15"/>
    </row>
    <row r="47" spans="1:20">
      <c r="B47" s="14" t="s">
        <v>44</v>
      </c>
    </row>
    <row r="48" spans="1:20" ht="14.5" thickBot="1"/>
    <row r="49" spans="2:4" ht="14.5" thickBot="1">
      <c r="B49" s="49" t="s">
        <v>41</v>
      </c>
      <c r="C49" s="75"/>
      <c r="D49" s="76" t="s">
        <v>260</v>
      </c>
    </row>
    <row r="50" spans="2:4">
      <c r="B50" s="72" t="s">
        <v>6</v>
      </c>
      <c r="D50" s="77">
        <v>63.8</v>
      </c>
    </row>
    <row r="51" spans="2:4">
      <c r="B51" s="72" t="s">
        <v>5</v>
      </c>
      <c r="D51" s="77">
        <v>77</v>
      </c>
    </row>
    <row r="52" spans="2:4">
      <c r="B52" s="72" t="s">
        <v>4</v>
      </c>
      <c r="D52" s="77">
        <v>157</v>
      </c>
    </row>
    <row r="53" spans="2:4">
      <c r="B53" s="72" t="s">
        <v>1</v>
      </c>
      <c r="D53" s="78">
        <v>224</v>
      </c>
    </row>
    <row r="54" spans="2:4">
      <c r="B54" s="72" t="s">
        <v>2</v>
      </c>
      <c r="D54" s="78">
        <v>225</v>
      </c>
    </row>
    <row r="55" spans="2:4" ht="14.5" thickBot="1">
      <c r="B55" s="73" t="s">
        <v>3</v>
      </c>
      <c r="C55" s="74"/>
      <c r="D55" s="79">
        <v>373</v>
      </c>
    </row>
    <row r="58" spans="2:4">
      <c r="B58" s="14" t="s">
        <v>45</v>
      </c>
    </row>
    <row r="60" spans="2:4">
      <c r="B60" s="59" t="s">
        <v>41</v>
      </c>
      <c r="C60" s="59" t="s">
        <v>42</v>
      </c>
      <c r="D60" s="59" t="s">
        <v>43</v>
      </c>
    </row>
    <row r="61" spans="2:4">
      <c r="B61" s="13" t="s">
        <v>6</v>
      </c>
      <c r="C61" s="17">
        <f>+P5</f>
        <v>0.24762240946487468</v>
      </c>
      <c r="D61" s="15">
        <f>+Unicaja!G89</f>
        <v>-2.5853039090089069E-3</v>
      </c>
    </row>
    <row r="62" spans="2:4">
      <c r="B62" s="13" t="s">
        <v>1</v>
      </c>
      <c r="C62" s="17">
        <f>+F5</f>
        <v>0.15019762845849804</v>
      </c>
      <c r="D62" s="15">
        <f>+Santander!G90</f>
        <v>2.5593070184073419E-3</v>
      </c>
    </row>
    <row r="63" spans="2:4">
      <c r="B63" s="13" t="s">
        <v>4</v>
      </c>
      <c r="C63" s="17">
        <f>+L5</f>
        <v>0.2825009851079654</v>
      </c>
      <c r="D63" s="15">
        <f>+Sabadell!G89</f>
        <v>2.1623087409872843E-2</v>
      </c>
    </row>
    <row r="64" spans="2:4">
      <c r="B64" s="13" t="s">
        <v>2</v>
      </c>
      <c r="C64" s="17">
        <f>+H5</f>
        <v>0.43089018513821964</v>
      </c>
      <c r="D64" s="15">
        <f>+BBVA!G96</f>
        <v>5.7742782152230943E-2</v>
      </c>
    </row>
    <row r="65" spans="2:4">
      <c r="B65" s="13" t="s">
        <v>3</v>
      </c>
      <c r="C65" s="17">
        <f>+J5</f>
        <v>0.48640906868041189</v>
      </c>
      <c r="D65" s="15">
        <f>+CaixaBank!F56</f>
        <v>0.10350519722641272</v>
      </c>
    </row>
    <row r="66" spans="2:4">
      <c r="B66" s="13" t="s">
        <v>5</v>
      </c>
      <c r="C66" s="17">
        <f>+N5</f>
        <v>0.6318693064842027</v>
      </c>
      <c r="D66" s="15">
        <f>+Bankinter!G89</f>
        <v>0.10876516314526108</v>
      </c>
    </row>
    <row r="69" spans="2:4">
      <c r="B69" s="14" t="s">
        <v>46</v>
      </c>
    </row>
    <row r="71" spans="2:4">
      <c r="B71" s="59" t="s">
        <v>41</v>
      </c>
      <c r="C71" s="59" t="s">
        <v>42</v>
      </c>
      <c r="D71" s="59" t="s">
        <v>43</v>
      </c>
    </row>
    <row r="72" spans="2:4">
      <c r="B72" s="13" t="s">
        <v>5</v>
      </c>
      <c r="C72" s="17">
        <f>+N6</f>
        <v>-4.019563532972803E-2</v>
      </c>
      <c r="D72" s="16">
        <f>+Bankinter!G110</f>
        <v>-2.1626721490810463E-2</v>
      </c>
    </row>
    <row r="73" spans="2:4">
      <c r="B73" s="13" t="s">
        <v>1</v>
      </c>
      <c r="C73" s="17">
        <f>+F6</f>
        <v>4.386951631046121E-2</v>
      </c>
      <c r="D73" s="16">
        <f>+Santander!G111</f>
        <v>-1.9027484143763207E-2</v>
      </c>
    </row>
    <row r="74" spans="2:4">
      <c r="B74" s="13" t="s">
        <v>3</v>
      </c>
      <c r="C74" s="17">
        <f>+J6</f>
        <v>-1.3102314121553493E-2</v>
      </c>
      <c r="D74" s="16">
        <f>+CaixaBank!F78</f>
        <v>-1.3618338768318972E-2</v>
      </c>
    </row>
    <row r="75" spans="2:4">
      <c r="B75" s="13" t="s">
        <v>4</v>
      </c>
      <c r="C75" s="17">
        <f>+L6</f>
        <v>6.140674606099461E-3</v>
      </c>
      <c r="D75" s="16">
        <f>+Sabadell!G111</f>
        <v>-1.0783845298452222E-2</v>
      </c>
    </row>
    <row r="76" spans="2:4">
      <c r="B76" s="13" t="s">
        <v>2</v>
      </c>
      <c r="C76" s="17">
        <f>+H6</f>
        <v>9.6028461080579719E-2</v>
      </c>
      <c r="D76" s="16">
        <f>+BBVA!G118</f>
        <v>3.7423555542033249E-3</v>
      </c>
    </row>
    <row r="77" spans="2:4">
      <c r="B77" s="13" t="s">
        <v>6</v>
      </c>
      <c r="C77" s="15">
        <f>+P6</f>
        <v>-1.6077894721509001E-2</v>
      </c>
      <c r="D77" s="16">
        <f>+Unicaja!G110</f>
        <v>2.555701443636238E-2</v>
      </c>
    </row>
    <row r="80" spans="2:4">
      <c r="B80" s="14" t="s">
        <v>47</v>
      </c>
    </row>
    <row r="82" spans="2:4">
      <c r="B82" s="59" t="s">
        <v>41</v>
      </c>
      <c r="C82" s="59" t="s">
        <v>48</v>
      </c>
      <c r="D82" s="59" t="s">
        <v>13</v>
      </c>
    </row>
    <row r="83" spans="2:4">
      <c r="B83" s="13" t="s">
        <v>5</v>
      </c>
      <c r="C83" s="17">
        <f>+Bankinter!E98</f>
        <v>0.41570000000000001</v>
      </c>
      <c r="D83" s="15">
        <f>+Bankinter!D98</f>
        <v>0.35649999999999998</v>
      </c>
    </row>
    <row r="84" spans="2:4">
      <c r="B84" s="13" t="s">
        <v>2</v>
      </c>
      <c r="C84" s="17">
        <f>+BBVA!E105</f>
        <v>0.44600000000000001</v>
      </c>
      <c r="D84" s="15">
        <f>+BBVA!D105</f>
        <v>0.433</v>
      </c>
    </row>
    <row r="85" spans="2:4">
      <c r="B85" s="13" t="s">
        <v>4</v>
      </c>
      <c r="C85" s="17">
        <f>+Sabadell!E98</f>
        <v>0.48</v>
      </c>
      <c r="D85" s="15">
        <f>+Sabadell!D98</f>
        <v>0.435</v>
      </c>
    </row>
    <row r="86" spans="2:4">
      <c r="B86" s="13" t="s">
        <v>1</v>
      </c>
      <c r="C86" s="17">
        <f>+Santander!E99</f>
        <v>0.45</v>
      </c>
      <c r="D86" s="15">
        <f>+Santander!D99</f>
        <v>0.441</v>
      </c>
    </row>
    <row r="87" spans="2:4">
      <c r="B87" s="13" t="s">
        <v>3</v>
      </c>
      <c r="C87" s="17">
        <f>+CaixaBank!D65</f>
        <v>0.57385321889288199</v>
      </c>
      <c r="D87" s="15">
        <f>+CaixaBank!C65</f>
        <v>0.48177238514514198</v>
      </c>
    </row>
    <row r="88" spans="2:4">
      <c r="B88" s="13" t="s">
        <v>6</v>
      </c>
      <c r="C88" s="17">
        <f>+Unicaja!E98</f>
        <v>0.57178461063657904</v>
      </c>
      <c r="D88" s="15">
        <f>+Unicaja!D98</f>
        <v>0.48638558272685201</v>
      </c>
    </row>
    <row r="91" spans="2:4">
      <c r="B91" s="14" t="s">
        <v>49</v>
      </c>
    </row>
    <row r="93" spans="2:4">
      <c r="B93" s="59" t="s">
        <v>41</v>
      </c>
      <c r="C93" s="59" t="s">
        <v>42</v>
      </c>
      <c r="D93" s="59" t="s">
        <v>43</v>
      </c>
    </row>
    <row r="94" spans="2:4">
      <c r="B94" s="13" t="s">
        <v>6</v>
      </c>
      <c r="C94" s="17">
        <f>+P7</f>
        <v>-3.6132218127962523E-2</v>
      </c>
      <c r="D94" s="16">
        <f>+Unicaja!G111</f>
        <v>-2.5099131487218762E-2</v>
      </c>
    </row>
    <row r="95" spans="2:4">
      <c r="B95" s="13" t="s">
        <v>4</v>
      </c>
      <c r="C95" s="17">
        <f>+L7</f>
        <v>-1.3603288053663509E-2</v>
      </c>
      <c r="D95" s="16">
        <f>+Sabadell!G112</f>
        <v>-2.2372381989367862E-2</v>
      </c>
    </row>
    <row r="96" spans="2:4">
      <c r="B96" s="13" t="s">
        <v>5</v>
      </c>
      <c r="C96" s="17">
        <f>+N7</f>
        <v>5.4196715808298768E-2</v>
      </c>
      <c r="D96" s="16">
        <f>+Bankinter!G111</f>
        <v>-6.9267133800504643E-3</v>
      </c>
    </row>
    <row r="97" spans="2:4">
      <c r="B97" s="13" t="s">
        <v>1</v>
      </c>
      <c r="C97" s="17">
        <f>+F7</f>
        <v>-2.1025641025640973E-2</v>
      </c>
      <c r="D97" s="16">
        <f>+Santander!G112</f>
        <v>-3.9254170755642637E-3</v>
      </c>
    </row>
    <row r="98" spans="2:4">
      <c r="B98" s="13" t="s">
        <v>3</v>
      </c>
      <c r="C98" s="17">
        <f>+J7</f>
        <v>2.1713285929153114E-2</v>
      </c>
      <c r="D98" s="16">
        <f>+CaixaBank!F79</f>
        <v>-6.8028957470456231E-4</v>
      </c>
    </row>
    <row r="99" spans="2:4">
      <c r="B99" s="13" t="s">
        <v>2</v>
      </c>
      <c r="C99" s="17">
        <f>+H7</f>
        <v>8.2988345643291161E-2</v>
      </c>
      <c r="D99" s="16">
        <f>+BBVA!G119</f>
        <v>1.3896701002655609E-2</v>
      </c>
    </row>
    <row r="102" spans="2:4">
      <c r="B102" s="14" t="s">
        <v>50</v>
      </c>
    </row>
    <row r="104" spans="2:4">
      <c r="B104" s="59" t="s">
        <v>41</v>
      </c>
      <c r="C104" s="59" t="s">
        <v>48</v>
      </c>
      <c r="D104" s="59" t="s">
        <v>13</v>
      </c>
    </row>
    <row r="105" spans="2:4">
      <c r="B105" s="13" t="s">
        <v>1</v>
      </c>
      <c r="C105" s="19">
        <f>+Santander!E118</f>
        <v>0.121</v>
      </c>
      <c r="D105" s="16">
        <f>+Santander!D118</f>
        <v>0.122</v>
      </c>
    </row>
    <row r="106" spans="2:4">
      <c r="B106" s="13" t="s">
        <v>5</v>
      </c>
      <c r="C106" s="19">
        <f>+Bankinter!E117</f>
        <v>0.1190345923615907</v>
      </c>
      <c r="D106" s="16">
        <f>+Bankinter!D117</f>
        <v>0.12214987855483905</v>
      </c>
    </row>
    <row r="107" spans="2:4">
      <c r="B107" s="13" t="s">
        <v>3</v>
      </c>
      <c r="C107" s="19">
        <f>+CaixaBank!D85</f>
        <v>0.13400000000000001</v>
      </c>
      <c r="D107" s="16">
        <f>+CaixaBank!C85</f>
        <v>0.126</v>
      </c>
    </row>
    <row r="108" spans="2:4">
      <c r="B108" s="13" t="s">
        <v>4</v>
      </c>
      <c r="C108" s="19">
        <f>+Sabadell!E118</f>
        <v>0.1245</v>
      </c>
      <c r="D108" s="16">
        <f>+Sabadell!D118</f>
        <v>0.1278</v>
      </c>
    </row>
    <row r="109" spans="2:4">
      <c r="B109" s="13" t="s">
        <v>2</v>
      </c>
      <c r="C109" s="19">
        <f>+BBVA!E125</f>
        <v>0.12809999999999999</v>
      </c>
      <c r="D109" s="16">
        <f>+BBVA!D125</f>
        <v>0.1313</v>
      </c>
    </row>
    <row r="110" spans="2:4">
      <c r="B110" s="13" t="s">
        <v>6</v>
      </c>
      <c r="C110" s="16">
        <f>+Unicaja!E117</f>
        <v>0.12560975225714227</v>
      </c>
      <c r="D110" s="16">
        <f>+Unicaja!D117</f>
        <v>0.13473704531024888</v>
      </c>
    </row>
    <row r="113" spans="2:4">
      <c r="B113" s="14" t="s">
        <v>51</v>
      </c>
    </row>
    <row r="115" spans="2:4">
      <c r="B115" s="59" t="s">
        <v>41</v>
      </c>
      <c r="C115" s="59" t="s">
        <v>48</v>
      </c>
      <c r="D115" s="59" t="s">
        <v>13</v>
      </c>
    </row>
    <row r="116" spans="2:4">
      <c r="B116" s="13" t="s">
        <v>2</v>
      </c>
      <c r="C116" s="17">
        <f>+BBVA!E127</f>
        <v>1.52</v>
      </c>
      <c r="D116" s="15">
        <f>+BBVA!D127</f>
        <v>1.42</v>
      </c>
    </row>
    <row r="117" spans="2:4">
      <c r="B117" s="13" t="s">
        <v>1</v>
      </c>
      <c r="C117" s="17">
        <f>+Santander!E120</f>
        <v>1.57</v>
      </c>
      <c r="D117" s="15">
        <f>+Santander!D120</f>
        <v>1.52</v>
      </c>
    </row>
    <row r="118" spans="2:4">
      <c r="B118" s="13" t="s">
        <v>3</v>
      </c>
      <c r="C118" s="17">
        <f>+CaixaBank!D87</f>
        <v>3.15</v>
      </c>
      <c r="D118" s="15">
        <f>+CaixaBank!C87</f>
        <v>1.92264957185926</v>
      </c>
    </row>
    <row r="119" spans="2:4">
      <c r="B119" s="13" t="s">
        <v>5</v>
      </c>
      <c r="C119" s="17">
        <f>+Bankinter!E119</f>
        <v>2.3368000000000002</v>
      </c>
      <c r="D119" s="15">
        <f>+Bankinter!D119</f>
        <v>1.984</v>
      </c>
    </row>
    <row r="120" spans="2:4">
      <c r="B120" s="13" t="s">
        <v>4</v>
      </c>
      <c r="C120" s="17">
        <f>+Sabadell!E120</f>
        <v>2.35</v>
      </c>
      <c r="D120" s="15">
        <f>+Sabadell!D120</f>
        <v>2.2000000000000002</v>
      </c>
    </row>
    <row r="121" spans="2:4">
      <c r="B121" s="13" t="s">
        <v>6</v>
      </c>
      <c r="C121" s="17">
        <f>+Unicaja!E119</f>
        <v>3.1370999999999998</v>
      </c>
      <c r="D121" s="15">
        <f>+Unicaja!D119</f>
        <v>2.98</v>
      </c>
    </row>
    <row r="124" spans="2:4">
      <c r="B124" s="14" t="s">
        <v>52</v>
      </c>
    </row>
    <row r="126" spans="2:4">
      <c r="B126" s="59" t="s">
        <v>41</v>
      </c>
      <c r="C126" s="59" t="s">
        <v>48</v>
      </c>
      <c r="D126" s="59" t="s">
        <v>13</v>
      </c>
    </row>
    <row r="127" spans="2:4">
      <c r="B127" s="13" t="s">
        <v>5</v>
      </c>
      <c r="C127" s="19">
        <f>+Bankinter!E113</f>
        <v>2.1998610176180905E-2</v>
      </c>
      <c r="D127" s="16">
        <f>+Bankinter!D113</f>
        <v>2.184062546834634E-2</v>
      </c>
    </row>
    <row r="128" spans="2:4">
      <c r="B128" s="13" t="s">
        <v>3</v>
      </c>
      <c r="C128" s="19">
        <f>+CaixaBank!D81</f>
        <v>3.5000000000000003E-2</v>
      </c>
      <c r="D128" s="16">
        <f>+CaixaBank!C81</f>
        <v>2.6774723517109002E-2</v>
      </c>
    </row>
    <row r="129" spans="2:4">
      <c r="B129" s="13" t="s">
        <v>1</v>
      </c>
      <c r="C129" s="19">
        <f>+Santander!E114</f>
        <v>3.2599999999999997E-2</v>
      </c>
      <c r="D129" s="16">
        <f>+Santander!D114</f>
        <v>3.0499999999999999E-2</v>
      </c>
    </row>
    <row r="130" spans="2:4">
      <c r="B130" s="13" t="s">
        <v>2</v>
      </c>
      <c r="C130" s="19">
        <f>+BBVA!E121</f>
        <v>0.04</v>
      </c>
      <c r="D130" s="16">
        <f>+BBVA!D121</f>
        <v>3.3000000000000002E-2</v>
      </c>
    </row>
    <row r="131" spans="2:4">
      <c r="B131" s="13" t="s">
        <v>4</v>
      </c>
      <c r="C131" s="19">
        <f>+Sabadell!E114</f>
        <v>3.6600000000000001E-2</v>
      </c>
      <c r="D131" s="16">
        <f>+Sabadell!D114</f>
        <v>3.5200000000000002E-2</v>
      </c>
    </row>
    <row r="132" spans="2:4">
      <c r="B132" s="13" t="s">
        <v>6</v>
      </c>
      <c r="C132" s="16">
        <f>+Unicaja!E113</f>
        <v>3.5281368162135077E-2</v>
      </c>
      <c r="D132" s="16">
        <f>+Unicaja!D113</f>
        <v>3.5645690032351449E-2</v>
      </c>
    </row>
    <row r="135" spans="2:4">
      <c r="B135" s="14" t="s">
        <v>53</v>
      </c>
    </row>
    <row r="137" spans="2:4">
      <c r="B137" s="59" t="s">
        <v>41</v>
      </c>
      <c r="C137" s="59" t="s">
        <v>48</v>
      </c>
      <c r="D137" s="59" t="s">
        <v>13</v>
      </c>
    </row>
    <row r="138" spans="2:4">
      <c r="B138" s="13" t="s">
        <v>4</v>
      </c>
      <c r="C138" s="17">
        <f>+Sabadell!E116</f>
        <v>0.55700000000000005</v>
      </c>
      <c r="D138" s="15">
        <f>+Sabadell!D116</f>
        <v>0.54600000000000004</v>
      </c>
    </row>
    <row r="139" spans="2:4">
      <c r="B139" s="13" t="s">
        <v>6</v>
      </c>
      <c r="C139" s="17">
        <f>+Unicaja!E115</f>
        <v>0.68305174564746685</v>
      </c>
      <c r="D139" s="15">
        <f>+Unicaja!D115</f>
        <v>0.6642203619529885</v>
      </c>
    </row>
    <row r="140" spans="2:4">
      <c r="B140" s="13" t="s">
        <v>5</v>
      </c>
      <c r="C140" s="17">
        <f>+Bankinter!E115</f>
        <v>0.64639946242645929</v>
      </c>
      <c r="D140" s="15">
        <f>+Bankinter!D115</f>
        <v>0.66549260503187313</v>
      </c>
    </row>
    <row r="141" spans="2:4">
      <c r="B141" s="13" t="s">
        <v>1</v>
      </c>
      <c r="C141" s="17">
        <f>+Santander!E116</f>
        <v>0.69</v>
      </c>
      <c r="D141" s="15">
        <f>+Santander!D116</f>
        <v>0.68</v>
      </c>
    </row>
    <row r="142" spans="2:4">
      <c r="B142" s="13" t="s">
        <v>3</v>
      </c>
      <c r="C142" s="17">
        <f>+CaixaBank!D83</f>
        <v>0.65</v>
      </c>
      <c r="D142" s="15">
        <f>+CaixaBank!C83</f>
        <v>0.75815330709287498</v>
      </c>
    </row>
    <row r="143" spans="2:4">
      <c r="B143" s="13" t="s">
        <v>2</v>
      </c>
      <c r="C143" s="17">
        <f>+BBVA!E123</f>
        <v>0.76</v>
      </c>
      <c r="D143" s="15">
        <f>+BBVA!D123</f>
        <v>0.82</v>
      </c>
    </row>
    <row r="159" spans="2:12" ht="14.5" thickBot="1"/>
    <row r="160" spans="2:12" ht="56">
      <c r="B160" s="823" t="s">
        <v>259</v>
      </c>
      <c r="C160" s="91" t="s">
        <v>264</v>
      </c>
      <c r="D160" s="92" t="s">
        <v>261</v>
      </c>
      <c r="E160" s="91" t="s">
        <v>267</v>
      </c>
      <c r="F160" s="91" t="s">
        <v>262</v>
      </c>
      <c r="K160" s="92" t="s">
        <v>265</v>
      </c>
      <c r="L160" s="94" t="s">
        <v>266</v>
      </c>
    </row>
    <row r="161" spans="2:12" ht="15.75" customHeight="1" thickBot="1">
      <c r="B161" s="824"/>
      <c r="C161" s="93" t="s">
        <v>260</v>
      </c>
      <c r="D161" s="93" t="s">
        <v>260</v>
      </c>
      <c r="E161" s="93" t="s">
        <v>260</v>
      </c>
      <c r="F161" s="93" t="s">
        <v>263</v>
      </c>
      <c r="J161" s="59" t="s">
        <v>42</v>
      </c>
      <c r="K161" s="93" t="s">
        <v>260</v>
      </c>
      <c r="L161" s="93" t="s">
        <v>260</v>
      </c>
    </row>
    <row r="162" spans="2:12">
      <c r="B162" s="80" t="s">
        <v>6</v>
      </c>
      <c r="C162" s="81">
        <v>63.8</v>
      </c>
      <c r="D162" s="82">
        <f>+Unicaja!D94</f>
        <v>34.191000000000003</v>
      </c>
      <c r="E162" s="81">
        <f>+D162+C162</f>
        <v>97.991</v>
      </c>
      <c r="F162" s="83">
        <f t="shared" ref="F162:F167" si="0">+D162/E162-1</f>
        <v>-0.65108020124297128</v>
      </c>
      <c r="I162" s="13" t="s">
        <v>258</v>
      </c>
      <c r="J162" s="15">
        <v>-0.43153579614403814</v>
      </c>
      <c r="K162" s="82">
        <f>+Unicaja!E94</f>
        <v>60.146267378101008</v>
      </c>
      <c r="L162" s="15">
        <f>+E162/K162-1</f>
        <v>0.62921165804011459</v>
      </c>
    </row>
    <row r="163" spans="2:12">
      <c r="B163" s="80" t="s">
        <v>4</v>
      </c>
      <c r="C163" s="81">
        <v>157</v>
      </c>
      <c r="D163" s="82">
        <f>+Sabadell!D94</f>
        <v>204.84600000000003</v>
      </c>
      <c r="E163" s="81">
        <f t="shared" ref="E163:E167" si="1">+D163+C163</f>
        <v>361.846</v>
      </c>
      <c r="F163" s="83">
        <f t="shared" si="0"/>
        <v>-0.43388623889721034</v>
      </c>
      <c r="I163" s="13" t="s">
        <v>1</v>
      </c>
      <c r="J163" s="15">
        <v>1.1010617381046028E-2</v>
      </c>
      <c r="K163" s="82"/>
    </row>
    <row r="164" spans="2:12">
      <c r="B164" s="80" t="s">
        <v>3</v>
      </c>
      <c r="C164" s="84">
        <v>373</v>
      </c>
      <c r="D164" s="82">
        <f>+CaixaBank!C61</f>
        <v>855.25369497220299</v>
      </c>
      <c r="E164" s="85">
        <f t="shared" si="1"/>
        <v>1228.253694972203</v>
      </c>
      <c r="F164" s="83">
        <f t="shared" si="0"/>
        <v>-0.30368318982214948</v>
      </c>
      <c r="I164" s="13" t="s">
        <v>2</v>
      </c>
      <c r="J164" s="15">
        <v>0.39320754716981132</v>
      </c>
      <c r="K164" s="82"/>
    </row>
    <row r="165" spans="2:12">
      <c r="B165" s="80" t="s">
        <v>5</v>
      </c>
      <c r="C165" s="81">
        <v>77</v>
      </c>
      <c r="D165" s="82">
        <f>+Bankinter!D94</f>
        <v>184.713820606594</v>
      </c>
      <c r="E165" s="81">
        <f t="shared" si="1"/>
        <v>261.71382060659403</v>
      </c>
      <c r="F165" s="83">
        <f t="shared" si="0"/>
        <v>-0.29421449666483512</v>
      </c>
      <c r="I165" s="13" t="s">
        <v>3</v>
      </c>
      <c r="J165" s="15">
        <v>0.21144251964761462</v>
      </c>
      <c r="K165" s="82"/>
    </row>
    <row r="166" spans="2:12">
      <c r="B166" s="80" t="s">
        <v>2</v>
      </c>
      <c r="C166" s="85">
        <v>225</v>
      </c>
      <c r="D166" s="86">
        <f>+BBVA!D101</f>
        <v>1846</v>
      </c>
      <c r="E166" s="85">
        <f t="shared" si="1"/>
        <v>2071</v>
      </c>
      <c r="F166" s="83">
        <f t="shared" si="0"/>
        <v>-0.10864316755190728</v>
      </c>
      <c r="I166" s="13" t="s">
        <v>4</v>
      </c>
      <c r="J166" s="15">
        <v>-3.9787375664450564E-2</v>
      </c>
      <c r="K166" s="86">
        <f>+Sabadell!E94</f>
        <v>213.33399999999992</v>
      </c>
      <c r="L166" s="15">
        <f>+E163/K166-1</f>
        <v>0.69614782453804902</v>
      </c>
    </row>
    <row r="167" spans="2:12" ht="14.5" thickBot="1">
      <c r="B167" s="87" t="s">
        <v>1</v>
      </c>
      <c r="C167" s="88">
        <v>224</v>
      </c>
      <c r="D167" s="89">
        <f>+Santander!D95</f>
        <v>2571</v>
      </c>
      <c r="E167" s="88">
        <f t="shared" si="1"/>
        <v>2795</v>
      </c>
      <c r="F167" s="90">
        <f t="shared" si="0"/>
        <v>-8.0143112701252184E-2</v>
      </c>
      <c r="I167" s="13" t="s">
        <v>5</v>
      </c>
      <c r="J167" s="15">
        <v>0.19730239050966936</v>
      </c>
      <c r="K167" s="89"/>
    </row>
    <row r="171" spans="2:12" ht="14.5">
      <c r="D171" s="95"/>
    </row>
  </sheetData>
  <sortState xmlns:xlrd2="http://schemas.microsoft.com/office/spreadsheetml/2017/richdata2" ref="B162:F167">
    <sortCondition ref="F162:F167"/>
  </sortState>
  <mergeCells count="7">
    <mergeCell ref="B160:B161"/>
    <mergeCell ref="O2:P2"/>
    <mergeCell ref="E2:F2"/>
    <mergeCell ref="G2:H2"/>
    <mergeCell ref="I2:J2"/>
    <mergeCell ref="K2:L2"/>
    <mergeCell ref="M2:N2"/>
  </mergeCells>
  <conditionalFormatting sqref="E4 G4 I4 K4 M4">
    <cfRule type="colorScale" priority="26">
      <colorScale>
        <cfvo type="min"/>
        <cfvo type="max"/>
        <color rgb="FFFCFCFF"/>
        <color rgb="FF63BE7B"/>
      </colorScale>
    </cfRule>
  </conditionalFormatting>
  <conditionalFormatting sqref="E10 G10 I10 K10 M10 O10">
    <cfRule type="colorScale" priority="15">
      <colorScale>
        <cfvo type="min"/>
        <cfvo type="max"/>
        <color rgb="FFFFEF9C"/>
        <color rgb="FF63BE7B"/>
      </colorScale>
    </cfRule>
  </conditionalFormatting>
  <conditionalFormatting sqref="E13:E14 G13:G14 I13:I14 K13:K14 M13:M14 O13:O14">
    <cfRule type="colorScale" priority="12">
      <colorScale>
        <cfvo type="min"/>
        <cfvo type="max"/>
        <color rgb="FFFFEF9C"/>
        <color rgb="FF63BE7B"/>
      </colorScale>
    </cfRule>
  </conditionalFormatting>
  <conditionalFormatting sqref="E4:P7">
    <cfRule type="cellIs" dxfId="2" priority="1" operator="lessThan">
      <formula>0</formula>
    </cfRule>
  </conditionalFormatting>
  <conditionalFormatting sqref="F4 H4 J4 L4 N4 P4">
    <cfRule type="colorScale" priority="2">
      <colorScale>
        <cfvo type="min"/>
        <cfvo type="max"/>
        <color rgb="FFFFEF9C"/>
        <color rgb="FF63BE7B"/>
      </colorScale>
    </cfRule>
  </conditionalFormatting>
  <conditionalFormatting sqref="F5 H5 J5 L5 N5 P5">
    <cfRule type="colorScale" priority="21">
      <colorScale>
        <cfvo type="min"/>
        <cfvo type="max"/>
        <color rgb="FFFFEF9C"/>
        <color rgb="FF63BE7B"/>
      </colorScale>
    </cfRule>
  </conditionalFormatting>
  <conditionalFormatting sqref="F6 H6 J6 L6 N6 P6">
    <cfRule type="colorScale" priority="19">
      <colorScale>
        <cfvo type="min"/>
        <cfvo type="max"/>
        <color rgb="FFFFEF9C"/>
        <color rgb="FF63BE7B"/>
      </colorScale>
    </cfRule>
  </conditionalFormatting>
  <conditionalFormatting sqref="F7 H7 J7 L7 N7 P7">
    <cfRule type="colorScale" priority="17">
      <colorScale>
        <cfvo type="min"/>
        <cfvo type="max"/>
        <color rgb="FFFFEF9C"/>
        <color rgb="FF63BE7B"/>
      </colorScale>
    </cfRule>
  </conditionalFormatting>
  <conditionalFormatting sqref="F9 H9 J9 L9 N9 P9">
    <cfRule type="colorScale" priority="5">
      <colorScale>
        <cfvo type="min"/>
        <cfvo type="max"/>
        <color rgb="FF63BE7B"/>
        <color rgb="FFFFEF9C"/>
      </colorScale>
    </cfRule>
  </conditionalFormatting>
  <conditionalFormatting sqref="F11 H11 J11 L11 N11 P11">
    <cfRule type="colorScale" priority="9">
      <colorScale>
        <cfvo type="min"/>
        <cfvo type="max"/>
        <color rgb="FFFFEF9C"/>
        <color rgb="FF63BE7B"/>
      </colorScale>
    </cfRule>
  </conditionalFormatting>
  <conditionalFormatting sqref="F13:F14 H13:H14 J13:J14 L13:L14 N13:N14 P13:P14">
    <cfRule type="colorScale" priority="7">
      <colorScale>
        <cfvo type="min"/>
        <cfvo type="max"/>
        <color rgb="FFFFEF9C"/>
        <color rgb="FF63BE7B"/>
      </colorScale>
    </cfRule>
  </conditionalFormatting>
  <conditionalFormatting sqref="G4 E4 I4 K4 M4 O4">
    <cfRule type="colorScale" priority="23">
      <colorScale>
        <cfvo type="min"/>
        <cfvo type="max"/>
        <color rgb="FFFFEF9C"/>
        <color rgb="FF63BE7B"/>
      </colorScale>
    </cfRule>
    <cfRule type="colorScale" priority="24">
      <colorScale>
        <cfvo type="min"/>
        <cfvo type="max"/>
        <color rgb="FF63BE7B"/>
        <color rgb="FFFFEF9C"/>
      </colorScale>
    </cfRule>
  </conditionalFormatting>
  <conditionalFormatting sqref="G5 E5 I5 K5 M5 O5">
    <cfRule type="colorScale" priority="22">
      <colorScale>
        <cfvo type="min"/>
        <cfvo type="max"/>
        <color rgb="FFFFEF9C"/>
        <color rgb="FF63BE7B"/>
      </colorScale>
    </cfRule>
  </conditionalFormatting>
  <conditionalFormatting sqref="G6 E6 I6 K6 M6 O6">
    <cfRule type="colorScale" priority="20">
      <colorScale>
        <cfvo type="min"/>
        <cfvo type="max"/>
        <color rgb="FFFFEF9C"/>
        <color rgb="FF63BE7B"/>
      </colorScale>
    </cfRule>
  </conditionalFormatting>
  <conditionalFormatting sqref="G7 E7 I7 K7 M7 O7">
    <cfRule type="colorScale" priority="18">
      <colorScale>
        <cfvo type="min"/>
        <cfvo type="max"/>
        <color rgb="FFFFEF9C"/>
        <color rgb="FF63BE7B"/>
      </colorScale>
    </cfRule>
  </conditionalFormatting>
  <conditionalFormatting sqref="G9 E9 I9 K9 M9 O9">
    <cfRule type="colorScale" priority="6">
      <colorScale>
        <cfvo type="min"/>
        <cfvo type="max"/>
        <color rgb="FF63BE7B"/>
        <color rgb="FFFFEF9C"/>
      </colorScale>
    </cfRule>
    <cfRule type="colorScale" priority="16">
      <colorScale>
        <cfvo type="min"/>
        <cfvo type="max"/>
        <color rgb="FFFFEF9C"/>
        <color rgb="FF63BE7B"/>
      </colorScale>
    </cfRule>
  </conditionalFormatting>
  <conditionalFormatting sqref="G11 E11 I11 K11 M11 O11">
    <cfRule type="colorScale" priority="14">
      <colorScale>
        <cfvo type="min"/>
        <cfvo type="max"/>
        <color rgb="FFFFEF9C"/>
        <color rgb="FF63BE7B"/>
      </colorScale>
    </cfRule>
  </conditionalFormatting>
  <conditionalFormatting sqref="G12 E12 I12 K12 M12 O12">
    <cfRule type="colorScale" priority="4">
      <colorScale>
        <cfvo type="min"/>
        <cfvo type="max"/>
        <color rgb="FF63BE7B"/>
        <color rgb="FFFFEF9C"/>
      </colorScale>
    </cfRule>
  </conditionalFormatting>
  <conditionalFormatting sqref="H10 F10 J10 L10 N10 P10">
    <cfRule type="colorScale" priority="10">
      <colorScale>
        <cfvo type="min"/>
        <cfvo type="max"/>
        <color rgb="FFFFEF9C"/>
        <color rgb="FF63BE7B"/>
      </colorScale>
    </cfRule>
  </conditionalFormatting>
  <conditionalFormatting sqref="H12 F12 J12 L12 N12 P12">
    <cfRule type="colorScale" priority="3">
      <colorScale>
        <cfvo type="min"/>
        <cfvo type="max"/>
        <color rgb="FF63BE7B"/>
        <color rgb="FFFFEF9C"/>
      </colorScale>
    </cfRule>
    <cfRule type="colorScale" priority="8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42ED3-9B70-4D75-8D0E-7DC70AE60F55}">
  <dimension ref="B2:H84"/>
  <sheetViews>
    <sheetView topLeftCell="A84" workbookViewId="0">
      <selection activeCell="N77" sqref="N77"/>
    </sheetView>
  </sheetViews>
  <sheetFormatPr baseColWidth="10" defaultColWidth="11.453125" defaultRowHeight="14"/>
  <cols>
    <col min="1" max="1" width="4.453125" style="13" customWidth="1"/>
    <col min="2" max="16384" width="11.453125" style="13"/>
  </cols>
  <sheetData>
    <row r="2" spans="2:6">
      <c r="B2" s="13" t="s">
        <v>54</v>
      </c>
    </row>
    <row r="3" spans="2:6">
      <c r="B3" s="13" t="s">
        <v>55</v>
      </c>
    </row>
    <row r="4" spans="2:6">
      <c r="B4" s="44" t="s">
        <v>56</v>
      </c>
      <c r="E4" s="44" t="s">
        <v>57</v>
      </c>
    </row>
    <row r="5" spans="2:6">
      <c r="B5" s="13" t="s">
        <v>58</v>
      </c>
      <c r="E5" s="13" t="s">
        <v>59</v>
      </c>
    </row>
    <row r="6" spans="2:6">
      <c r="B6" s="13" t="s">
        <v>16</v>
      </c>
      <c r="E6" s="13" t="s">
        <v>60</v>
      </c>
    </row>
    <row r="7" spans="2:6">
      <c r="B7" s="13" t="s">
        <v>61</v>
      </c>
      <c r="E7" s="13" t="s">
        <v>62</v>
      </c>
    </row>
    <row r="8" spans="2:6">
      <c r="B8" s="13" t="s">
        <v>63</v>
      </c>
    </row>
    <row r="10" spans="2:6">
      <c r="B10" s="14" t="s">
        <v>56</v>
      </c>
    </row>
    <row r="11" spans="2:6">
      <c r="B11" s="14"/>
    </row>
    <row r="12" spans="2:6">
      <c r="B12" s="53" t="s">
        <v>64</v>
      </c>
      <c r="C12" s="53" t="str">
        <f>+B7</f>
        <v xml:space="preserve">Ratio de eficiencia </v>
      </c>
      <c r="D12" s="53" t="str">
        <f>+B5</f>
        <v>CET1 fully loaded</v>
      </c>
      <c r="E12" s="53" t="str">
        <f>+B6</f>
        <v>LCR</v>
      </c>
      <c r="F12" s="53" t="str">
        <f>+B8</f>
        <v>NPL</v>
      </c>
    </row>
    <row r="13" spans="2:6">
      <c r="B13" s="58" t="s">
        <v>65</v>
      </c>
      <c r="C13" s="55">
        <f>+F21</f>
        <v>0.50333012899999996</v>
      </c>
      <c r="D13" s="56">
        <f>+F30</f>
        <v>0.12424343359999999</v>
      </c>
      <c r="E13" s="55">
        <f>+F38</f>
        <v>1.4964911062999999</v>
      </c>
      <c r="F13" s="56">
        <f>+F46</f>
        <v>1.09922028E-2</v>
      </c>
    </row>
    <row r="14" spans="2:6">
      <c r="B14" s="58" t="s">
        <v>66</v>
      </c>
      <c r="C14" s="55">
        <f t="shared" ref="C14:C18" si="0">+F22</f>
        <v>0.59681570029999997</v>
      </c>
      <c r="D14" s="56">
        <f t="shared" ref="D14:D18" si="1">+F31</f>
        <v>0.15073704160000001</v>
      </c>
      <c r="E14" s="55">
        <f t="shared" ref="E14:E18" si="2">+F39</f>
        <v>1.5016708473</v>
      </c>
      <c r="F14" s="56">
        <f t="shared" ref="F14:F18" si="3">+F47</f>
        <v>1.39448261E-2</v>
      </c>
    </row>
    <row r="15" spans="2:6">
      <c r="B15" s="58" t="s">
        <v>67</v>
      </c>
      <c r="C15" s="55">
        <f t="shared" si="0"/>
        <v>0.60566003219999998</v>
      </c>
      <c r="D15" s="56">
        <f t="shared" si="1"/>
        <v>0.1526013826</v>
      </c>
      <c r="E15" s="55">
        <f t="shared" si="2"/>
        <v>1.5376834719000001</v>
      </c>
      <c r="F15" s="56">
        <f t="shared" si="3"/>
        <v>1.8017235499999999E-2</v>
      </c>
    </row>
    <row r="16" spans="2:6">
      <c r="B16" s="58" t="s">
        <v>68</v>
      </c>
      <c r="C16" s="55">
        <f t="shared" si="0"/>
        <v>0.62873765469999998</v>
      </c>
      <c r="D16" s="56">
        <f t="shared" si="1"/>
        <v>0.15289692329999999</v>
      </c>
      <c r="E16" s="55">
        <f t="shared" si="2"/>
        <v>1.6466868562000001</v>
      </c>
      <c r="F16" s="56">
        <f t="shared" si="3"/>
        <v>1.8554387700000001E-2</v>
      </c>
    </row>
    <row r="17" spans="2:6">
      <c r="B17" s="58" t="s">
        <v>257</v>
      </c>
      <c r="C17" s="55">
        <f t="shared" si="0"/>
        <v>0.68620965680000001</v>
      </c>
      <c r="D17" s="56">
        <f t="shared" si="1"/>
        <v>0.15528334160000001</v>
      </c>
      <c r="E17" s="55">
        <f t="shared" si="2"/>
        <v>1.7106176602000001</v>
      </c>
      <c r="F17" s="56">
        <f t="shared" si="3"/>
        <v>2.4389109700000002E-2</v>
      </c>
    </row>
    <row r="18" spans="2:6">
      <c r="B18" s="58" t="s">
        <v>70</v>
      </c>
      <c r="C18" s="55">
        <f t="shared" si="0"/>
        <v>0.69451444829999998</v>
      </c>
      <c r="D18" s="56">
        <f t="shared" si="1"/>
        <v>0.15715289430000001</v>
      </c>
      <c r="E18" s="55">
        <f t="shared" si="2"/>
        <v>1.8523875099</v>
      </c>
      <c r="F18" s="56">
        <f t="shared" si="3"/>
        <v>2.77084007E-2</v>
      </c>
    </row>
    <row r="20" spans="2:6">
      <c r="B20" s="53" t="str">
        <f>+B7</f>
        <v xml:space="preserve">Ratio de eficiencia </v>
      </c>
      <c r="C20" s="53" t="s">
        <v>48</v>
      </c>
      <c r="D20" s="53" t="s">
        <v>71</v>
      </c>
      <c r="E20" s="53" t="s">
        <v>72</v>
      </c>
      <c r="F20" s="53" t="s">
        <v>14</v>
      </c>
    </row>
    <row r="21" spans="2:6">
      <c r="B21" s="58" t="s">
        <v>65</v>
      </c>
      <c r="C21" s="55">
        <v>0.4832424193</v>
      </c>
      <c r="D21" s="55">
        <v>0.507305966</v>
      </c>
      <c r="E21" s="55">
        <v>0.49765480029999998</v>
      </c>
      <c r="F21" s="55">
        <v>0.50333012899999996</v>
      </c>
    </row>
    <row r="22" spans="2:6">
      <c r="B22" s="58" t="s">
        <v>257</v>
      </c>
      <c r="C22" s="55">
        <v>0.62975866540000003</v>
      </c>
      <c r="D22" s="55">
        <v>0.60542074059999995</v>
      </c>
      <c r="E22" s="55">
        <v>0.5900848917</v>
      </c>
      <c r="F22" s="55">
        <v>0.59681570029999997</v>
      </c>
    </row>
    <row r="23" spans="2:6">
      <c r="B23" s="58" t="s">
        <v>70</v>
      </c>
      <c r="C23" s="55">
        <v>0.63172799989999995</v>
      </c>
      <c r="D23" s="55">
        <v>0.61391007330000003</v>
      </c>
      <c r="E23" s="55">
        <v>0.60999360160000005</v>
      </c>
      <c r="F23" s="55">
        <v>0.60566003219999998</v>
      </c>
    </row>
    <row r="24" spans="2:6">
      <c r="B24" s="58" t="s">
        <v>68</v>
      </c>
      <c r="C24" s="55">
        <v>0.63349565760000004</v>
      </c>
      <c r="D24" s="55">
        <v>0.61207020519999999</v>
      </c>
      <c r="E24" s="55">
        <v>0.64189028329999998</v>
      </c>
      <c r="F24" s="55">
        <v>0.62873765469999998</v>
      </c>
    </row>
    <row r="25" spans="2:6">
      <c r="B25" s="58" t="s">
        <v>67</v>
      </c>
      <c r="C25" s="55">
        <v>0.72599747280000004</v>
      </c>
      <c r="D25" s="55">
        <v>0.6897834169</v>
      </c>
      <c r="E25" s="55">
        <v>0.67905144719999999</v>
      </c>
      <c r="F25" s="55">
        <v>0.68620965680000001</v>
      </c>
    </row>
    <row r="26" spans="2:6">
      <c r="B26" s="58" t="s">
        <v>66</v>
      </c>
      <c r="C26" s="55">
        <v>0.72932876420000003</v>
      </c>
      <c r="D26" s="55">
        <v>0.70122436430000001</v>
      </c>
      <c r="E26" s="55">
        <v>0.70613860760000002</v>
      </c>
      <c r="F26" s="55">
        <v>0.69451444829999998</v>
      </c>
    </row>
    <row r="29" spans="2:6">
      <c r="B29" s="53" t="str">
        <f>+B5</f>
        <v>CET1 fully loaded</v>
      </c>
      <c r="C29" s="53" t="s">
        <v>48</v>
      </c>
      <c r="D29" s="53" t="s">
        <v>71</v>
      </c>
      <c r="E29" s="53" t="s">
        <v>72</v>
      </c>
      <c r="F29" s="53" t="s">
        <v>14</v>
      </c>
    </row>
    <row r="30" spans="2:6">
      <c r="B30" s="58" t="s">
        <v>65</v>
      </c>
      <c r="C30" s="55">
        <v>0.1254415103</v>
      </c>
      <c r="D30" s="55">
        <v>0.1230759656</v>
      </c>
      <c r="E30" s="55">
        <v>0.12302399310000001</v>
      </c>
      <c r="F30" s="55">
        <v>0.12424343359999999</v>
      </c>
    </row>
    <row r="31" spans="2:6">
      <c r="B31" s="58" t="s">
        <v>68</v>
      </c>
      <c r="C31" s="55">
        <v>0.14099734189999999</v>
      </c>
      <c r="D31" s="55">
        <v>0.14321675649999999</v>
      </c>
      <c r="E31" s="55">
        <v>0.14097221269999999</v>
      </c>
      <c r="F31" s="55">
        <v>0.15073704160000001</v>
      </c>
    </row>
    <row r="32" spans="2:6">
      <c r="B32" s="58" t="s">
        <v>67</v>
      </c>
      <c r="C32" s="55">
        <v>0.15285391679999999</v>
      </c>
      <c r="D32" s="55">
        <v>0.15204927779999999</v>
      </c>
      <c r="E32" s="55">
        <v>0.14866155289999999</v>
      </c>
      <c r="F32" s="55">
        <v>0.1526013826</v>
      </c>
    </row>
    <row r="33" spans="2:6">
      <c r="B33" s="58" t="s">
        <v>70</v>
      </c>
      <c r="C33" s="55">
        <v>0.15013016539999999</v>
      </c>
      <c r="D33" s="55">
        <v>0.1503240777</v>
      </c>
      <c r="E33" s="55">
        <v>0.148107712</v>
      </c>
      <c r="F33" s="55">
        <v>0.15289692329999999</v>
      </c>
    </row>
    <row r="34" spans="2:6">
      <c r="B34" s="58" t="s">
        <v>66</v>
      </c>
      <c r="C34" s="55">
        <v>0.15248396319999999</v>
      </c>
      <c r="D34" s="55">
        <v>0.15068002599999999</v>
      </c>
      <c r="E34" s="55">
        <v>0.14808572119999999</v>
      </c>
      <c r="F34" s="55">
        <v>0.15528334160000001</v>
      </c>
    </row>
    <row r="35" spans="2:6">
      <c r="B35" s="58" t="s">
        <v>257</v>
      </c>
      <c r="C35" s="55">
        <v>0.15609371929999999</v>
      </c>
      <c r="D35" s="55">
        <v>0.15542382020000001</v>
      </c>
      <c r="E35" s="55">
        <v>0.1547689595</v>
      </c>
      <c r="F35" s="55">
        <v>0.15715289430000001</v>
      </c>
    </row>
    <row r="37" spans="2:6">
      <c r="B37" s="53" t="str">
        <f>+B6</f>
        <v>LCR</v>
      </c>
      <c r="C37" s="53" t="s">
        <v>48</v>
      </c>
      <c r="D37" s="53" t="s">
        <v>71</v>
      </c>
      <c r="E37" s="53" t="s">
        <v>72</v>
      </c>
      <c r="F37" s="53" t="s">
        <v>14</v>
      </c>
    </row>
    <row r="38" spans="2:6">
      <c r="B38" s="58" t="s">
        <v>257</v>
      </c>
      <c r="C38" s="55">
        <v>1.6119947623999999</v>
      </c>
      <c r="D38" s="55">
        <v>1.6692268539999999</v>
      </c>
      <c r="E38" s="55">
        <v>1.6027565048000001</v>
      </c>
      <c r="F38" s="55">
        <v>1.4964911062999999</v>
      </c>
    </row>
    <row r="39" spans="2:6">
      <c r="B39" s="58" t="s">
        <v>67</v>
      </c>
      <c r="C39" s="55">
        <v>1.5583739585</v>
      </c>
      <c r="D39" s="55">
        <v>1.5024050245</v>
      </c>
      <c r="E39" s="55">
        <v>1.5048673515</v>
      </c>
      <c r="F39" s="55">
        <v>1.5016708473</v>
      </c>
    </row>
    <row r="40" spans="2:6">
      <c r="B40" s="58" t="s">
        <v>66</v>
      </c>
      <c r="C40" s="55">
        <v>1.5531249923999999</v>
      </c>
      <c r="D40" s="55">
        <v>1.4976047021000001</v>
      </c>
      <c r="E40" s="55">
        <v>1.4863797402000001</v>
      </c>
      <c r="F40" s="55">
        <v>1.5376834719000001</v>
      </c>
    </row>
    <row r="41" spans="2:6">
      <c r="B41" s="58" t="s">
        <v>70</v>
      </c>
      <c r="C41" s="55">
        <v>1.6794836098000001</v>
      </c>
      <c r="D41" s="55">
        <v>1.6487833418</v>
      </c>
      <c r="E41" s="55">
        <v>1.6243234763000001</v>
      </c>
      <c r="F41" s="55">
        <v>1.6466868562000001</v>
      </c>
    </row>
    <row r="42" spans="2:6">
      <c r="B42" s="58" t="s">
        <v>65</v>
      </c>
      <c r="C42" s="55">
        <v>1.9520396099999999</v>
      </c>
      <c r="D42" s="55">
        <v>2.0020726261999999</v>
      </c>
      <c r="E42" s="55">
        <v>1.9316208392000001</v>
      </c>
      <c r="F42" s="55">
        <v>1.7106176602000001</v>
      </c>
    </row>
    <row r="43" spans="2:6">
      <c r="B43" s="58" t="s">
        <v>68</v>
      </c>
      <c r="C43" s="55">
        <v>1.9338586764000001</v>
      </c>
      <c r="D43" s="55">
        <v>1.8122565303</v>
      </c>
      <c r="E43" s="55">
        <v>1.7628518129999999</v>
      </c>
      <c r="F43" s="55">
        <v>1.8523875099</v>
      </c>
    </row>
    <row r="45" spans="2:6">
      <c r="B45" s="53" t="str">
        <f>+B8</f>
        <v>NPL</v>
      </c>
      <c r="C45" s="53" t="s">
        <v>48</v>
      </c>
      <c r="D45" s="53" t="s">
        <v>71</v>
      </c>
      <c r="E45" s="53" t="s">
        <v>72</v>
      </c>
      <c r="F45" s="53" t="s">
        <v>14</v>
      </c>
    </row>
    <row r="46" spans="2:6">
      <c r="B46" s="58" t="s">
        <v>66</v>
      </c>
      <c r="C46" s="55">
        <v>1.01073881E-2</v>
      </c>
      <c r="D46" s="55">
        <v>9.9886166999999994E-3</v>
      </c>
      <c r="E46" s="55">
        <v>9.9364909000000008E-3</v>
      </c>
      <c r="F46" s="55">
        <v>1.09922028E-2</v>
      </c>
    </row>
    <row r="47" spans="2:6">
      <c r="B47" s="58" t="s">
        <v>257</v>
      </c>
      <c r="C47" s="55">
        <v>1.35266976E-2</v>
      </c>
      <c r="D47" s="55">
        <v>1.32142862E-2</v>
      </c>
      <c r="E47" s="55">
        <v>1.2219089900000001E-2</v>
      </c>
      <c r="F47" s="55">
        <v>1.39448261E-2</v>
      </c>
    </row>
    <row r="48" spans="2:6">
      <c r="B48" s="58" t="s">
        <v>70</v>
      </c>
      <c r="C48" s="55">
        <v>1.9179826699999999E-2</v>
      </c>
      <c r="D48" s="55">
        <v>1.8103203599999999E-2</v>
      </c>
      <c r="E48" s="55">
        <v>1.7588307300000001E-2</v>
      </c>
      <c r="F48" s="55">
        <v>1.8017235499999999E-2</v>
      </c>
    </row>
    <row r="49" spans="2:8">
      <c r="B49" s="58" t="s">
        <v>67</v>
      </c>
      <c r="C49" s="55">
        <v>1.8307326200000001E-2</v>
      </c>
      <c r="D49" s="55">
        <v>1.8414699999999999E-2</v>
      </c>
      <c r="E49" s="55">
        <v>1.8033114699999998E-2</v>
      </c>
      <c r="F49" s="55">
        <v>1.8554387700000001E-2</v>
      </c>
    </row>
    <row r="50" spans="2:8">
      <c r="B50" s="58" t="s">
        <v>68</v>
      </c>
      <c r="C50" s="55">
        <v>2.9747851499999999E-2</v>
      </c>
      <c r="D50" s="55">
        <v>2.5694979199999999E-2</v>
      </c>
      <c r="E50" s="55">
        <v>2.5518848699999999E-2</v>
      </c>
      <c r="F50" s="55">
        <v>2.4389109700000002E-2</v>
      </c>
    </row>
    <row r="51" spans="2:8">
      <c r="B51" s="58" t="s">
        <v>65</v>
      </c>
      <c r="C51" s="55">
        <v>2.9507917099999999E-2</v>
      </c>
      <c r="D51" s="55">
        <v>2.7640405E-2</v>
      </c>
      <c r="E51" s="55">
        <v>2.719833E-2</v>
      </c>
      <c r="F51" s="55">
        <v>2.77084007E-2</v>
      </c>
    </row>
    <row r="54" spans="2:8">
      <c r="B54" s="14" t="s">
        <v>57</v>
      </c>
    </row>
    <row r="55" spans="2:8">
      <c r="B55" s="44"/>
    </row>
    <row r="56" spans="2:8" ht="28">
      <c r="B56" s="54" t="s">
        <v>73</v>
      </c>
      <c r="C56" s="54" t="s">
        <v>74</v>
      </c>
      <c r="D56" s="54" t="s">
        <v>75</v>
      </c>
      <c r="E56" s="54" t="s">
        <v>76</v>
      </c>
      <c r="F56" s="54" t="s">
        <v>77</v>
      </c>
      <c r="G56" s="54" t="s">
        <v>78</v>
      </c>
      <c r="H56" s="54" t="s">
        <v>79</v>
      </c>
    </row>
    <row r="57" spans="2:8">
      <c r="B57" s="52" t="s">
        <v>65</v>
      </c>
      <c r="C57" s="55">
        <v>0.11027498069199303</v>
      </c>
      <c r="D57" s="55">
        <v>6.8500515696678635E-3</v>
      </c>
      <c r="E57" s="55">
        <v>0.13315658639275393</v>
      </c>
      <c r="F57" s="55">
        <v>0.6503665832462705</v>
      </c>
      <c r="G57" s="55">
        <v>4.0722961786282798E-2</v>
      </c>
      <c r="H57" s="55">
        <v>5.8628836312210088E-2</v>
      </c>
    </row>
    <row r="58" spans="2:8">
      <c r="B58" s="52" t="s">
        <v>66</v>
      </c>
      <c r="C58" s="55">
        <v>0.15922717040052242</v>
      </c>
      <c r="D58" s="55">
        <v>4.6973222079773214E-3</v>
      </c>
      <c r="E58" s="55">
        <v>0.11414606024210282</v>
      </c>
      <c r="F58" s="55">
        <v>0.57909306568491492</v>
      </c>
      <c r="G58" s="55">
        <v>0.12249543197037251</v>
      </c>
      <c r="H58" s="55">
        <v>2.0340949748256995E-2</v>
      </c>
    </row>
    <row r="59" spans="2:8">
      <c r="B59" s="52" t="s">
        <v>67</v>
      </c>
      <c r="C59" s="55">
        <v>0.13920991146639164</v>
      </c>
      <c r="D59" s="55">
        <v>2.5798765359841432E-2</v>
      </c>
      <c r="E59" s="55">
        <v>8.2587140678831772E-2</v>
      </c>
      <c r="F59" s="55">
        <v>0.58934870704780651</v>
      </c>
      <c r="G59" s="55">
        <v>8.6679630919036951E-2</v>
      </c>
      <c r="H59" s="55">
        <v>7.637584441561078E-2</v>
      </c>
    </row>
    <row r="60" spans="2:8">
      <c r="B60" s="52" t="s">
        <v>68</v>
      </c>
      <c r="C60" s="55">
        <v>0.12006512432992923</v>
      </c>
      <c r="D60" s="55">
        <v>1.0114060274841819E-2</v>
      </c>
      <c r="E60" s="55">
        <v>0.20112779929906452</v>
      </c>
      <c r="F60" s="55">
        <v>0.57479895888265276</v>
      </c>
      <c r="G60" s="55">
        <v>3.8743644514833732E-2</v>
      </c>
      <c r="H60" s="55">
        <v>5.5150412697928412E-2</v>
      </c>
    </row>
    <row r="61" spans="2:8">
      <c r="B61" s="52" t="s">
        <v>69</v>
      </c>
      <c r="C61" s="55">
        <v>0.13927179012572227</v>
      </c>
      <c r="D61" s="55">
        <v>7.6001416627439148E-3</v>
      </c>
      <c r="E61" s="55">
        <v>7.368302907055195E-2</v>
      </c>
      <c r="F61" s="55">
        <v>0.73813416156266665</v>
      </c>
      <c r="G61" s="55">
        <v>3.3852884483147605E-2</v>
      </c>
      <c r="H61" s="55">
        <v>7.4579930960776905E-3</v>
      </c>
    </row>
    <row r="62" spans="2:8">
      <c r="B62" s="52" t="s">
        <v>70</v>
      </c>
      <c r="C62" s="55">
        <v>0.13711861116211685</v>
      </c>
      <c r="D62" s="55">
        <v>1.2910461348713058E-2</v>
      </c>
      <c r="E62" s="55">
        <v>0.11595970797491237</v>
      </c>
      <c r="F62" s="55">
        <v>0.61762661861263513</v>
      </c>
      <c r="G62" s="55">
        <v>6.7133486334646747E-2</v>
      </c>
      <c r="H62" s="55">
        <v>4.9251114527225831E-2</v>
      </c>
    </row>
    <row r="65" spans="2:4">
      <c r="B65" s="44" t="s">
        <v>80</v>
      </c>
    </row>
    <row r="66" spans="2:4">
      <c r="B66" s="53" t="s">
        <v>64</v>
      </c>
      <c r="C66" s="53" t="s">
        <v>72</v>
      </c>
      <c r="D66" s="53" t="s">
        <v>14</v>
      </c>
    </row>
    <row r="67" spans="2:4">
      <c r="B67" s="52" t="s">
        <v>68</v>
      </c>
      <c r="C67" s="57">
        <v>9.6000000000000002E-2</v>
      </c>
      <c r="D67" s="57">
        <v>9.4E-2</v>
      </c>
    </row>
    <row r="68" spans="2:4">
      <c r="B68" s="52" t="s">
        <v>65</v>
      </c>
      <c r="C68" s="57">
        <v>0.105</v>
      </c>
      <c r="D68" s="57">
        <v>0.106</v>
      </c>
    </row>
    <row r="69" spans="2:4">
      <c r="B69" s="52" t="s">
        <v>257</v>
      </c>
      <c r="C69" s="57">
        <v>0.29899999999999999</v>
      </c>
      <c r="D69" s="57">
        <v>0.20300000000000001</v>
      </c>
    </row>
    <row r="70" spans="2:4">
      <c r="B70" s="52" t="s">
        <v>70</v>
      </c>
      <c r="C70" s="57">
        <v>0.26600000000000001</v>
      </c>
      <c r="D70" s="57">
        <v>0.26500000000000001</v>
      </c>
    </row>
    <row r="71" spans="2:4">
      <c r="B71" s="52" t="s">
        <v>66</v>
      </c>
      <c r="C71" s="57">
        <v>0.29899999999999999</v>
      </c>
      <c r="D71" s="57">
        <v>0.309</v>
      </c>
    </row>
    <row r="72" spans="2:4">
      <c r="B72" s="52" t="s">
        <v>67</v>
      </c>
      <c r="C72" s="57">
        <v>0.32200000000000001</v>
      </c>
      <c r="D72" s="57">
        <v>0.32100000000000001</v>
      </c>
    </row>
    <row r="77" spans="2:4">
      <c r="B77" s="44" t="s">
        <v>81</v>
      </c>
    </row>
    <row r="78" spans="2:4">
      <c r="B78" s="53" t="s">
        <v>64</v>
      </c>
      <c r="C78" s="53" t="s">
        <v>72</v>
      </c>
      <c r="D78" s="53" t="s">
        <v>14</v>
      </c>
    </row>
    <row r="79" spans="2:4">
      <c r="B79" s="52" t="s">
        <v>66</v>
      </c>
      <c r="C79" s="60">
        <v>5.0000000000000001E-3</v>
      </c>
      <c r="D79" s="60">
        <v>5.0000000000000001E-3</v>
      </c>
    </row>
    <row r="80" spans="2:4">
      <c r="B80" s="52" t="s">
        <v>257</v>
      </c>
      <c r="C80" s="60">
        <v>8.0000000000000002E-3</v>
      </c>
      <c r="D80" s="60">
        <v>1.2E-2</v>
      </c>
    </row>
    <row r="81" spans="2:4">
      <c r="B81" s="52" t="s">
        <v>70</v>
      </c>
      <c r="C81" s="60">
        <v>1.7999999999999999E-2</v>
      </c>
      <c r="D81" s="60">
        <v>1.7000000000000001E-2</v>
      </c>
    </row>
    <row r="82" spans="2:4">
      <c r="B82" s="52" t="s">
        <v>67</v>
      </c>
      <c r="C82" s="60">
        <v>1.7000000000000001E-2</v>
      </c>
      <c r="D82" s="60">
        <v>1.7999999999999999E-2</v>
      </c>
    </row>
    <row r="83" spans="2:4">
      <c r="B83" s="52" t="s">
        <v>65</v>
      </c>
      <c r="C83" s="60">
        <v>4.4999999999999998E-2</v>
      </c>
      <c r="D83" s="60">
        <v>4.2999999999999997E-2</v>
      </c>
    </row>
    <row r="84" spans="2:4">
      <c r="B84" s="52" t="s">
        <v>68</v>
      </c>
      <c r="C84" s="60">
        <v>0.106</v>
      </c>
      <c r="D84" s="60">
        <v>9.4E-2</v>
      </c>
    </row>
  </sheetData>
  <sortState xmlns:xlrd2="http://schemas.microsoft.com/office/spreadsheetml/2017/richdata2" ref="B46:F51">
    <sortCondition ref="F46:F51"/>
  </sortState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8F2DC-A30D-4398-8707-DE733C64834F}">
  <sheetPr filterMode="1"/>
  <dimension ref="A1:AO120"/>
  <sheetViews>
    <sheetView tabSelected="1" zoomScale="70" zoomScaleNormal="70" workbookViewId="0">
      <pane xSplit="2" topLeftCell="J1" activePane="topRight" state="frozen"/>
      <selection pane="topRight" activeCell="T57" sqref="T57"/>
    </sheetView>
  </sheetViews>
  <sheetFormatPr baseColWidth="10" defaultColWidth="11.453125" defaultRowHeight="13"/>
  <cols>
    <col min="1" max="1" width="11.54296875" style="102" customWidth="1"/>
    <col min="2" max="2" width="11.54296875" style="102" bestFit="1" customWidth="1"/>
    <col min="3" max="3" width="17" style="118" customWidth="1"/>
    <col min="4" max="4" width="14.26953125" style="118" customWidth="1"/>
    <col min="5" max="5" width="15.453125" style="118" customWidth="1"/>
    <col min="6" max="6" width="14.453125" style="118" customWidth="1"/>
    <col min="7" max="7" width="16.7265625" style="118" customWidth="1"/>
    <col min="8" max="8" width="16" style="118" customWidth="1"/>
    <col min="9" max="9" width="19.7265625" style="118" customWidth="1"/>
    <col min="10" max="10" width="16.26953125" style="118" customWidth="1"/>
    <col min="11" max="11" width="18.7265625" style="118" bestFit="1" customWidth="1"/>
    <col min="12" max="13" width="17.453125" style="118" customWidth="1"/>
    <col min="14" max="14" width="9.54296875" style="118" customWidth="1"/>
    <col min="15" max="15" width="12.54296875" style="118" customWidth="1"/>
    <col min="16" max="16" width="16.7265625" style="118" bestFit="1" customWidth="1"/>
    <col min="17" max="17" width="15.7265625" style="118" customWidth="1"/>
    <col min="18" max="18" width="12.26953125" style="118" bestFit="1" customWidth="1"/>
    <col min="19" max="19" width="13.453125" style="118" customWidth="1"/>
    <col min="20" max="20" width="17.7265625" style="118" customWidth="1"/>
    <col min="21" max="21" width="15.54296875" style="118" customWidth="1"/>
    <col min="22" max="22" width="16.26953125" style="118" customWidth="1"/>
    <col min="23" max="23" width="14.7265625" style="118" bestFit="1" customWidth="1"/>
    <col min="24" max="25" width="16.26953125" style="118" customWidth="1"/>
    <col min="26" max="26" width="16.7265625" style="118" bestFit="1" customWidth="1"/>
    <col min="27" max="27" width="19.54296875" style="118" customWidth="1"/>
    <col min="28" max="28" width="20.453125" style="118" customWidth="1"/>
    <col min="29" max="29" width="22" style="118" customWidth="1"/>
    <col min="30" max="30" width="18.54296875" style="118" bestFit="1" customWidth="1"/>
    <col min="31" max="31" width="14.54296875" style="118" customWidth="1"/>
    <col min="32" max="32" width="21.7265625" style="118" bestFit="1" customWidth="1"/>
    <col min="33" max="33" width="26.54296875" style="118" customWidth="1"/>
    <col min="34" max="34" width="19" style="118" customWidth="1"/>
    <col min="35" max="35" width="11.7265625" style="118" bestFit="1" customWidth="1"/>
    <col min="36" max="36" width="15.26953125" style="118" bestFit="1" customWidth="1"/>
    <col min="37" max="16384" width="11.453125" style="102"/>
  </cols>
  <sheetData>
    <row r="1" spans="1:41">
      <c r="A1" s="102" t="s">
        <v>534</v>
      </c>
      <c r="B1" s="102" t="s">
        <v>535</v>
      </c>
      <c r="C1" s="114" t="s">
        <v>497</v>
      </c>
      <c r="D1" s="114" t="s">
        <v>498</v>
      </c>
      <c r="E1" s="114" t="s">
        <v>484</v>
      </c>
      <c r="F1" s="114" t="s">
        <v>499</v>
      </c>
      <c r="G1" s="114" t="s">
        <v>500</v>
      </c>
      <c r="H1" s="114" t="s">
        <v>501</v>
      </c>
      <c r="I1" s="114" t="s">
        <v>502</v>
      </c>
      <c r="J1" s="114" t="s">
        <v>503</v>
      </c>
      <c r="K1" s="114" t="s">
        <v>504</v>
      </c>
      <c r="L1" s="114" t="s">
        <v>505</v>
      </c>
      <c r="M1" s="114" t="s">
        <v>506</v>
      </c>
      <c r="N1" s="114" t="s">
        <v>507</v>
      </c>
      <c r="O1" s="114" t="s">
        <v>508</v>
      </c>
      <c r="P1" s="114" t="s">
        <v>509</v>
      </c>
      <c r="Q1" s="114" t="s">
        <v>510</v>
      </c>
      <c r="R1" s="114" t="s">
        <v>511</v>
      </c>
      <c r="S1" s="114" t="s">
        <v>512</v>
      </c>
      <c r="T1" s="114" t="s">
        <v>600</v>
      </c>
      <c r="U1" s="114" t="s">
        <v>513</v>
      </c>
      <c r="V1" s="114" t="s">
        <v>514</v>
      </c>
      <c r="W1" s="114" t="s">
        <v>515</v>
      </c>
      <c r="X1" s="114" t="s">
        <v>516</v>
      </c>
      <c r="Y1" s="114" t="s">
        <v>517</v>
      </c>
      <c r="Z1" s="114" t="s">
        <v>518</v>
      </c>
      <c r="AA1" s="114" t="s">
        <v>519</v>
      </c>
      <c r="AB1" s="114" t="s">
        <v>520</v>
      </c>
      <c r="AC1" s="114" t="s">
        <v>521</v>
      </c>
      <c r="AD1" s="114" t="s">
        <v>522</v>
      </c>
      <c r="AE1" s="114" t="s">
        <v>523</v>
      </c>
      <c r="AF1" s="114" t="s">
        <v>524</v>
      </c>
      <c r="AG1" s="114" t="s">
        <v>525</v>
      </c>
      <c r="AH1" s="114" t="s">
        <v>526</v>
      </c>
      <c r="AI1" s="114" t="s">
        <v>527</v>
      </c>
      <c r="AJ1" s="114" t="s">
        <v>528</v>
      </c>
      <c r="AK1" s="111" t="s">
        <v>529</v>
      </c>
      <c r="AL1" s="111" t="s">
        <v>530</v>
      </c>
      <c r="AM1" s="111" t="s">
        <v>531</v>
      </c>
      <c r="AN1" s="102" t="s">
        <v>532</v>
      </c>
      <c r="AO1" s="102" t="s">
        <v>533</v>
      </c>
    </row>
    <row r="2" spans="1:41" hidden="1">
      <c r="A2" s="102" t="s">
        <v>1</v>
      </c>
      <c r="B2" s="108">
        <v>45473</v>
      </c>
      <c r="C2" s="110">
        <v>11474</v>
      </c>
      <c r="D2" s="109">
        <v>1840</v>
      </c>
      <c r="E2" s="109">
        <v>3237</v>
      </c>
      <c r="F2" s="109">
        <v>738</v>
      </c>
      <c r="G2" s="109">
        <v>15670</v>
      </c>
      <c r="H2" s="109">
        <v>-6366</v>
      </c>
      <c r="I2" s="109">
        <v>-1033</v>
      </c>
      <c r="J2" s="109">
        <v>9304</v>
      </c>
      <c r="K2" s="109">
        <v>-4379</v>
      </c>
      <c r="L2" s="109">
        <v>-327</v>
      </c>
      <c r="M2" s="109">
        <v>4925</v>
      </c>
      <c r="N2" s="110">
        <v>-1448</v>
      </c>
      <c r="O2" s="114">
        <v>-270</v>
      </c>
      <c r="P2" s="109">
        <v>3207</v>
      </c>
      <c r="Q2" s="110">
        <v>984</v>
      </c>
      <c r="R2" s="117">
        <v>7.7999999999999996E-3</v>
      </c>
      <c r="S2" s="117">
        <v>0.13400000000000001</v>
      </c>
      <c r="T2" s="117">
        <v>0.41599999999999998</v>
      </c>
      <c r="U2" s="110">
        <v>168</v>
      </c>
      <c r="V2" s="110">
        <v>209553</v>
      </c>
      <c r="W2" s="110">
        <v>8285</v>
      </c>
      <c r="X2" s="110">
        <v>1833</v>
      </c>
      <c r="Y2" s="110">
        <v>1786261</v>
      </c>
      <c r="Z2" s="121">
        <v>952878</v>
      </c>
      <c r="AA2" s="121">
        <v>659270</v>
      </c>
      <c r="AB2" s="121">
        <v>293608</v>
      </c>
      <c r="AC2" s="121"/>
      <c r="AD2" s="772">
        <v>1065596</v>
      </c>
      <c r="AE2" s="117">
        <v>3.0200000000000001E-2</v>
      </c>
      <c r="AF2" s="117">
        <v>1.21E-2</v>
      </c>
      <c r="AG2" s="117">
        <v>0.66459999999999997</v>
      </c>
      <c r="AH2" s="117">
        <v>0.125</v>
      </c>
      <c r="AI2" s="592">
        <v>1.63</v>
      </c>
      <c r="AJ2" s="592">
        <v>1.03</v>
      </c>
      <c r="AK2" s="111">
        <v>1.06E-2</v>
      </c>
      <c r="AL2" s="111">
        <v>4.5699999999999998E-2</v>
      </c>
      <c r="AM2" s="111">
        <v>3.5099999999999999E-2</v>
      </c>
      <c r="AN2" s="102">
        <v>234321</v>
      </c>
      <c r="AO2" s="102">
        <v>296568</v>
      </c>
    </row>
    <row r="3" spans="1:41" hidden="1">
      <c r="A3" s="102" t="s">
        <v>1</v>
      </c>
      <c r="B3" s="108">
        <v>45382</v>
      </c>
      <c r="C3" s="110">
        <v>11983</v>
      </c>
      <c r="D3" s="109">
        <v>1815.7205589</v>
      </c>
      <c r="E3" s="109">
        <v>3240</v>
      </c>
      <c r="F3" s="109">
        <v>745.81348790000004</v>
      </c>
      <c r="G3" s="109">
        <v>15380</v>
      </c>
      <c r="H3" s="109">
        <v>-6547</v>
      </c>
      <c r="I3" s="109">
        <v>-1032.2944579</v>
      </c>
      <c r="J3" s="109">
        <v>8833</v>
      </c>
      <c r="K3" s="109">
        <v>-4250</v>
      </c>
      <c r="L3" s="109">
        <v>-331.01089780000001</v>
      </c>
      <c r="M3" s="109">
        <v>4583</v>
      </c>
      <c r="N3" s="110">
        <v>-1468</v>
      </c>
      <c r="O3" s="114">
        <v>-263</v>
      </c>
      <c r="P3" s="109">
        <v>2852</v>
      </c>
      <c r="Q3" s="110">
        <v>772.001711</v>
      </c>
      <c r="R3" s="117">
        <v>6.8999999999999999E-3</v>
      </c>
      <c r="S3" s="117">
        <v>0.11849999999999999</v>
      </c>
      <c r="T3" s="117">
        <v>0.42599999999999999</v>
      </c>
      <c r="U3" s="110">
        <v>165.75162766843201</v>
      </c>
      <c r="V3" s="110">
        <v>211140.99999999994</v>
      </c>
      <c r="W3" s="110">
        <v>8405</v>
      </c>
      <c r="X3" s="110"/>
      <c r="Y3" s="110">
        <v>1800006</v>
      </c>
      <c r="Z3" s="121">
        <v>965240</v>
      </c>
      <c r="AA3" s="121">
        <v>658749</v>
      </c>
      <c r="AB3" s="121">
        <v>306491</v>
      </c>
      <c r="AC3" s="121">
        <v>132185</v>
      </c>
      <c r="AD3" s="772">
        <v>1049533</v>
      </c>
      <c r="AE3" s="117">
        <v>3.1E-2</v>
      </c>
      <c r="AF3" s="117">
        <v>1.2E-2</v>
      </c>
      <c r="AG3" s="117">
        <v>0.66059999999999997</v>
      </c>
      <c r="AH3" s="117">
        <v>0.123</v>
      </c>
      <c r="AI3" s="592">
        <v>1.6</v>
      </c>
      <c r="AJ3" s="114"/>
      <c r="AK3" s="111">
        <v>1.03E-2</v>
      </c>
      <c r="AL3" s="111">
        <v>4.5600000000000002E-2</v>
      </c>
      <c r="AM3" s="111">
        <v>3.5299999999999998E-2</v>
      </c>
    </row>
    <row r="4" spans="1:41" hidden="1">
      <c r="A4" s="102" t="s">
        <v>1</v>
      </c>
      <c r="B4" s="108">
        <v>45291</v>
      </c>
      <c r="C4" s="110">
        <v>11122</v>
      </c>
      <c r="D4" s="110">
        <v>1738</v>
      </c>
      <c r="E4" s="110">
        <v>2835</v>
      </c>
      <c r="F4" s="110">
        <v>652</v>
      </c>
      <c r="G4" s="110">
        <v>14552</v>
      </c>
      <c r="H4" s="110">
        <v>-6900</v>
      </c>
      <c r="I4" s="110">
        <v>-1100</v>
      </c>
      <c r="J4" s="110">
        <v>8088</v>
      </c>
      <c r="K4" s="110">
        <v>-4166</v>
      </c>
      <c r="L4" s="110">
        <v>-342</v>
      </c>
      <c r="M4" s="110">
        <v>3922</v>
      </c>
      <c r="N4" s="110">
        <v>-724</v>
      </c>
      <c r="O4" s="110">
        <v>-265</v>
      </c>
      <c r="P4" s="110">
        <v>2933</v>
      </c>
      <c r="Q4" s="110">
        <v>516.44802547509994</v>
      </c>
      <c r="R4" s="117">
        <v>7.1000000000000004E-3</v>
      </c>
      <c r="S4" s="117">
        <v>0.1236</v>
      </c>
      <c r="T4" s="117">
        <v>0.44400000000000001</v>
      </c>
      <c r="U4" s="110">
        <v>164.542</v>
      </c>
      <c r="V4" s="110">
        <v>212764</v>
      </c>
      <c r="W4" s="110">
        <v>8518</v>
      </c>
      <c r="X4" s="110">
        <v>1874</v>
      </c>
      <c r="Y4" s="110">
        <v>1797062</v>
      </c>
      <c r="Z4" s="121">
        <v>968347</v>
      </c>
      <c r="AA4" s="121">
        <v>661262</v>
      </c>
      <c r="AB4" s="121">
        <v>307085</v>
      </c>
      <c r="AC4" s="121">
        <v>130067</v>
      </c>
      <c r="AD4" s="121">
        <v>1036349</v>
      </c>
      <c r="AE4" s="117">
        <v>3.141406108994E-2</v>
      </c>
      <c r="AF4" s="117">
        <v>1.1757676891509999E-2</v>
      </c>
      <c r="AG4" s="117">
        <v>0.65944135428328199</v>
      </c>
      <c r="AH4" s="117">
        <v>0.123</v>
      </c>
      <c r="AI4" s="592">
        <v>1.66</v>
      </c>
      <c r="AJ4" s="592">
        <v>0.99</v>
      </c>
      <c r="AK4" s="756">
        <v>0.01</v>
      </c>
      <c r="AL4" s="756">
        <v>4.4499999999999998E-2</v>
      </c>
      <c r="AM4" s="111">
        <v>3.4499999999999996E-2</v>
      </c>
      <c r="AN4" s="102">
        <v>229800</v>
      </c>
      <c r="AO4" s="102">
        <v>308700</v>
      </c>
    </row>
    <row r="5" spans="1:41" hidden="1">
      <c r="A5" s="102" t="s">
        <v>1</v>
      </c>
      <c r="B5" s="108">
        <v>45199</v>
      </c>
      <c r="C5" s="110">
        <v>11219</v>
      </c>
      <c r="D5" s="110">
        <v>1591</v>
      </c>
      <c r="E5" s="110">
        <v>3119</v>
      </c>
      <c r="F5" s="110">
        <v>635</v>
      </c>
      <c r="G5" s="110">
        <v>14861</v>
      </c>
      <c r="H5" s="110">
        <v>-6344</v>
      </c>
      <c r="I5" s="110">
        <v>-1088</v>
      </c>
      <c r="J5" s="109">
        <f>+G5-6482</f>
        <v>8379</v>
      </c>
      <c r="K5" s="109">
        <v>-3932</v>
      </c>
      <c r="L5" s="109">
        <v>-377</v>
      </c>
      <c r="M5" s="109">
        <v>4447</v>
      </c>
      <c r="N5" s="109">
        <v>-1271</v>
      </c>
      <c r="O5" s="109">
        <v>-274</v>
      </c>
      <c r="P5" s="109">
        <v>2902</v>
      </c>
      <c r="Q5" s="109">
        <v>721.99706399000002</v>
      </c>
      <c r="R5" s="117">
        <v>7.1000000000000004E-3</v>
      </c>
      <c r="S5" s="117">
        <v>0.12280000000000001</v>
      </c>
      <c r="T5" s="130">
        <v>0.436</v>
      </c>
      <c r="U5" s="110">
        <v>166.25</v>
      </c>
      <c r="V5" s="110">
        <v>212219</v>
      </c>
      <c r="W5" s="110">
        <v>8652</v>
      </c>
      <c r="X5" s="110">
        <v>1881</v>
      </c>
      <c r="Y5" s="110">
        <v>1816844</v>
      </c>
      <c r="Z5" s="121">
        <f>661279+294952</f>
        <v>956231</v>
      </c>
      <c r="AA5" s="121">
        <v>661279</v>
      </c>
      <c r="AB5" s="121">
        <v>294952</v>
      </c>
      <c r="AC5" s="121"/>
      <c r="AD5" s="121">
        <v>1039172</v>
      </c>
      <c r="AE5" s="117">
        <v>3.1300000000000001E-2</v>
      </c>
      <c r="AF5" s="117">
        <v>1.1299999999999999E-2</v>
      </c>
      <c r="AG5" s="112">
        <v>0.68</v>
      </c>
      <c r="AH5" s="117">
        <v>0.123</v>
      </c>
      <c r="AI5" s="592">
        <v>1.61</v>
      </c>
      <c r="AJ5" s="592">
        <v>1</v>
      </c>
      <c r="AK5" s="755">
        <v>8.9999999999999993E-3</v>
      </c>
      <c r="AL5" s="755">
        <v>4.2700000000000002E-2</v>
      </c>
      <c r="AM5" s="755">
        <v>3.3700000000000001E-2</v>
      </c>
      <c r="AN5" s="102">
        <v>231200</v>
      </c>
    </row>
    <row r="6" spans="1:41" hidden="1">
      <c r="A6" s="102" t="s">
        <v>1</v>
      </c>
      <c r="B6" s="108">
        <v>45107</v>
      </c>
      <c r="C6" s="109">
        <v>10524</v>
      </c>
      <c r="D6" s="109">
        <v>1701</v>
      </c>
      <c r="E6" s="109">
        <v>3063</v>
      </c>
      <c r="F6" s="109">
        <v>661</v>
      </c>
      <c r="G6" s="109">
        <v>14088</v>
      </c>
      <c r="H6" s="109">
        <v>-6163</v>
      </c>
      <c r="I6" s="109">
        <v>-1025</v>
      </c>
      <c r="J6" s="109">
        <v>7754</v>
      </c>
      <c r="K6" s="109">
        <v>-3731</v>
      </c>
      <c r="L6" s="109">
        <v>-389</v>
      </c>
      <c r="M6" s="109">
        <v>4234</v>
      </c>
      <c r="N6" s="109">
        <v>-1264</v>
      </c>
      <c r="O6" s="109">
        <v>-300</v>
      </c>
      <c r="P6" s="110">
        <v>2670</v>
      </c>
      <c r="Q6" s="110">
        <v>665.71809657950007</v>
      </c>
      <c r="R6" s="111">
        <v>6.7000000000000002E-3</v>
      </c>
      <c r="S6" s="112">
        <v>0.11559999999999999</v>
      </c>
      <c r="T6" s="112">
        <v>0.443</v>
      </c>
      <c r="U6" s="110">
        <v>163.756</v>
      </c>
      <c r="V6" s="109">
        <v>212409</v>
      </c>
      <c r="W6" s="110">
        <v>8823</v>
      </c>
      <c r="X6" s="110">
        <v>1884</v>
      </c>
      <c r="Y6" s="110">
        <v>1780493</v>
      </c>
      <c r="Z6" s="121">
        <f>670106+270609</f>
        <v>940715</v>
      </c>
      <c r="AA6" s="121">
        <v>670106</v>
      </c>
      <c r="AB6" s="121">
        <v>270609</v>
      </c>
      <c r="AC6" s="121"/>
      <c r="AD6" s="121">
        <v>1045044</v>
      </c>
      <c r="AE6" s="111">
        <v>3.0700000000000002E-2</v>
      </c>
      <c r="AF6" s="111">
        <v>1.0800000000000001E-2</v>
      </c>
      <c r="AG6" s="112">
        <v>0.68</v>
      </c>
      <c r="AH6" s="112">
        <v>0.122</v>
      </c>
      <c r="AI6" s="113">
        <v>1.58</v>
      </c>
      <c r="AJ6" s="592">
        <v>1.03</v>
      </c>
      <c r="AK6" s="755">
        <v>7.1999999999999998E-3</v>
      </c>
      <c r="AL6" s="755">
        <v>3.7999999999999999E-2</v>
      </c>
      <c r="AM6" s="755">
        <v>3.0800000000000001E-2</v>
      </c>
      <c r="AN6" s="102">
        <v>237700</v>
      </c>
    </row>
    <row r="7" spans="1:41" hidden="1">
      <c r="A7" s="102" t="s">
        <v>1</v>
      </c>
      <c r="B7" s="108">
        <v>45016</v>
      </c>
      <c r="C7" s="109">
        <v>10185</v>
      </c>
      <c r="D7" s="109">
        <v>1460</v>
      </c>
      <c r="E7" s="109">
        <v>3043</v>
      </c>
      <c r="F7" s="109">
        <v>752</v>
      </c>
      <c r="G7" s="109">
        <v>13935</v>
      </c>
      <c r="H7" s="109">
        <v>-6018</v>
      </c>
      <c r="I7" s="109">
        <v>-1014</v>
      </c>
      <c r="J7" s="109">
        <v>7790</v>
      </c>
      <c r="K7" s="109">
        <f>-2873-822</f>
        <v>-3695</v>
      </c>
      <c r="L7" s="109">
        <v>-415</v>
      </c>
      <c r="M7" s="109">
        <v>4095</v>
      </c>
      <c r="N7" s="109">
        <v>-1230</v>
      </c>
      <c r="O7" s="109">
        <v>-294</v>
      </c>
      <c r="P7" s="110">
        <v>2571</v>
      </c>
      <c r="Q7" s="110">
        <v>466.45464479360004</v>
      </c>
      <c r="R7" s="111">
        <v>6.6E-3</v>
      </c>
      <c r="S7" s="112">
        <v>0.1138</v>
      </c>
      <c r="T7" s="112">
        <v>0.441</v>
      </c>
      <c r="U7" s="114">
        <v>161</v>
      </c>
      <c r="V7" s="109">
        <v>210169</v>
      </c>
      <c r="W7" s="110">
        <v>8993</v>
      </c>
      <c r="X7" s="110">
        <v>1909</v>
      </c>
      <c r="Y7" s="110">
        <v>1749402</v>
      </c>
      <c r="Z7" s="121">
        <f>680904+246614</f>
        <v>927518</v>
      </c>
      <c r="AA7" s="121">
        <v>680904</v>
      </c>
      <c r="AB7" s="121">
        <v>246614</v>
      </c>
      <c r="AC7" s="121">
        <v>118860</v>
      </c>
      <c r="AD7" s="121">
        <v>1041388</v>
      </c>
      <c r="AE7" s="111">
        <v>3.0499999999999999E-2</v>
      </c>
      <c r="AF7" s="111">
        <v>1.0500000000000001E-2</v>
      </c>
      <c r="AG7" s="112">
        <v>0.68</v>
      </c>
      <c r="AH7" s="112">
        <v>0.122</v>
      </c>
      <c r="AI7" s="116">
        <v>1.52</v>
      </c>
      <c r="AJ7" s="116">
        <v>1.04</v>
      </c>
      <c r="AK7" s="755">
        <v>5.3E-3</v>
      </c>
      <c r="AL7" s="755">
        <v>3.3099999999999997E-2</v>
      </c>
      <c r="AM7" s="755">
        <v>2.7799999999999998E-2</v>
      </c>
      <c r="AN7" s="102">
        <v>241500</v>
      </c>
    </row>
    <row r="8" spans="1:41" hidden="1">
      <c r="A8" s="102" t="s">
        <v>1</v>
      </c>
      <c r="B8" s="108">
        <v>44926</v>
      </c>
      <c r="C8" s="119">
        <v>10159</v>
      </c>
      <c r="D8" s="119">
        <v>1405</v>
      </c>
      <c r="E8" s="119">
        <v>2923</v>
      </c>
      <c r="F8" s="119">
        <v>646</v>
      </c>
      <c r="G8" s="119">
        <v>13523</v>
      </c>
      <c r="H8" s="119">
        <v>-6189</v>
      </c>
      <c r="I8" s="119">
        <v>-1057</v>
      </c>
      <c r="J8" s="119">
        <v>7215</v>
      </c>
      <c r="K8" s="119">
        <f>-3027-153+10+20</f>
        <v>-3150</v>
      </c>
      <c r="L8" s="119">
        <v>-390</v>
      </c>
      <c r="M8" s="119">
        <v>2541</v>
      </c>
      <c r="N8" s="119">
        <v>-948</v>
      </c>
      <c r="O8" s="119">
        <v>-252</v>
      </c>
      <c r="P8" s="119">
        <v>2289</v>
      </c>
      <c r="Q8" s="119">
        <v>456.29168505170014</v>
      </c>
      <c r="R8" s="120">
        <v>5.7000000000000002E-3</v>
      </c>
      <c r="S8" s="129">
        <v>0.1011</v>
      </c>
      <c r="T8" s="129">
        <v>0.45800000000000002</v>
      </c>
      <c r="U8" s="119">
        <v>159.84399999999999</v>
      </c>
      <c r="V8" s="109">
        <v>206462</v>
      </c>
      <c r="W8" s="110">
        <v>9019</v>
      </c>
      <c r="X8" s="119">
        <v>1913</v>
      </c>
      <c r="Y8" s="110">
        <v>1734659</v>
      </c>
      <c r="Z8" s="121">
        <f>710232+236099</f>
        <v>946331</v>
      </c>
      <c r="AA8" s="121">
        <v>710232</v>
      </c>
      <c r="AB8" s="121">
        <v>236099</v>
      </c>
      <c r="AC8" s="121"/>
      <c r="AD8" s="121">
        <v>1036004</v>
      </c>
      <c r="AE8" s="111">
        <v>3.0800000000000001E-2</v>
      </c>
      <c r="AF8" s="111">
        <v>9.9000000000000008E-3</v>
      </c>
      <c r="AG8" s="112">
        <v>0.68</v>
      </c>
      <c r="AH8" s="112">
        <v>0.12</v>
      </c>
      <c r="AI8" s="116">
        <v>1.52</v>
      </c>
      <c r="AJ8" s="116">
        <v>1.07</v>
      </c>
      <c r="AK8" s="755">
        <v>2.2000000000000001E-3</v>
      </c>
      <c r="AL8" s="755">
        <v>2.46E-2</v>
      </c>
      <c r="AM8" s="755">
        <v>2.24E-2</v>
      </c>
      <c r="AN8" s="102">
        <v>249800</v>
      </c>
      <c r="AO8" s="102">
        <v>322300</v>
      </c>
    </row>
    <row r="9" spans="1:41" hidden="1">
      <c r="A9" s="102" t="s">
        <v>1</v>
      </c>
      <c r="B9" s="108">
        <v>44834</v>
      </c>
      <c r="C9" s="119">
        <v>10051</v>
      </c>
      <c r="D9" s="119">
        <v>1119.0491857690001</v>
      </c>
      <c r="E9" s="119">
        <v>3015</v>
      </c>
      <c r="F9" s="119">
        <v>696.5278027559998</v>
      </c>
      <c r="G9" s="119">
        <v>13474</v>
      </c>
      <c r="H9" s="119">
        <v>-6160</v>
      </c>
      <c r="I9" s="119">
        <v>-997.1142637289995</v>
      </c>
      <c r="J9" s="119">
        <f>13474-6160</f>
        <v>7314</v>
      </c>
      <c r="K9" s="119">
        <f>-370-3073-25</f>
        <v>-3468</v>
      </c>
      <c r="L9" s="119">
        <v>-530.98669781600006</v>
      </c>
      <c r="M9" s="119">
        <v>2682</v>
      </c>
      <c r="N9" s="119">
        <v>-1164</v>
      </c>
      <c r="O9" s="119">
        <v>-260</v>
      </c>
      <c r="P9" s="119">
        <v>2422</v>
      </c>
      <c r="Q9" s="119">
        <v>451.91835855729983</v>
      </c>
      <c r="R9" s="120">
        <v>6.4000000000000003E-3</v>
      </c>
      <c r="S9" s="120">
        <v>0.1086</v>
      </c>
      <c r="T9" s="129">
        <v>0.45500000000000002</v>
      </c>
      <c r="U9" s="119">
        <v>159.38399999999999</v>
      </c>
      <c r="V9" s="109">
        <v>203376</v>
      </c>
      <c r="W9" s="110">
        <v>9134</v>
      </c>
      <c r="X9" s="119">
        <v>1914</v>
      </c>
      <c r="Y9" s="110">
        <v>1815792</v>
      </c>
      <c r="Z9" s="121">
        <f>716428+211002</f>
        <v>927430</v>
      </c>
      <c r="AA9" s="121">
        <v>716428</v>
      </c>
      <c r="AB9" s="121">
        <v>211002</v>
      </c>
      <c r="AC9" s="121"/>
      <c r="AD9" s="121">
        <v>1067466</v>
      </c>
      <c r="AE9" s="111">
        <v>3.0800000000000001E-2</v>
      </c>
      <c r="AF9" s="111">
        <v>8.6E-3</v>
      </c>
      <c r="AG9" s="112">
        <v>0.7</v>
      </c>
      <c r="AH9" s="112">
        <v>0.121</v>
      </c>
      <c r="AI9" s="116">
        <v>1.69</v>
      </c>
      <c r="AJ9" s="116">
        <v>1.06</v>
      </c>
      <c r="AK9" s="755">
        <v>8.9999999999999998E-4</v>
      </c>
      <c r="AL9" s="755">
        <v>1.9800000000000002E-2</v>
      </c>
      <c r="AM9" s="755">
        <v>1.89E-2</v>
      </c>
    </row>
    <row r="10" spans="1:41" hidden="1">
      <c r="A10" s="102" t="s">
        <v>1</v>
      </c>
      <c r="B10" s="108">
        <v>44742</v>
      </c>
      <c r="C10" s="119">
        <v>9554</v>
      </c>
      <c r="D10" s="119">
        <v>1017.2376804129999</v>
      </c>
      <c r="E10" s="119">
        <v>3040</v>
      </c>
      <c r="F10" s="119">
        <v>730.04120043699982</v>
      </c>
      <c r="G10" s="119">
        <v>12815</v>
      </c>
      <c r="H10" s="119">
        <v>-5900</v>
      </c>
      <c r="I10" s="119">
        <v>-971.16643238600011</v>
      </c>
      <c r="J10" s="119">
        <v>6915</v>
      </c>
      <c r="K10" s="119">
        <v>-3171</v>
      </c>
      <c r="L10" s="119">
        <v>-559.829025108</v>
      </c>
      <c r="M10" s="119">
        <v>2672</v>
      </c>
      <c r="N10" s="119">
        <v>-1072</v>
      </c>
      <c r="O10" s="119">
        <v>-321</v>
      </c>
      <c r="P10" s="119">
        <v>2351</v>
      </c>
      <c r="Q10" s="119">
        <v>287.12844166680003</v>
      </c>
      <c r="R10" s="120">
        <v>6.6E-3</v>
      </c>
      <c r="S10" s="120">
        <v>0.10979999999999999</v>
      </c>
      <c r="T10" s="129">
        <v>0.45500000000000002</v>
      </c>
      <c r="U10" s="119">
        <v>154</v>
      </c>
      <c r="V10" s="109">
        <v>200651</v>
      </c>
      <c r="W10" s="110">
        <v>9193</v>
      </c>
      <c r="X10" s="119">
        <v>1921</v>
      </c>
      <c r="Y10" s="110">
        <v>1722840</v>
      </c>
      <c r="Z10" s="121">
        <f>+AA10+AB10</f>
        <v>898839</v>
      </c>
      <c r="AA10" s="121">
        <v>717516</v>
      </c>
      <c r="AB10" s="121">
        <v>181323</v>
      </c>
      <c r="AC10" s="121"/>
      <c r="AD10" s="121">
        <v>1037721</v>
      </c>
      <c r="AE10" s="111">
        <v>3.0499999999999999E-2</v>
      </c>
      <c r="AF10" s="111">
        <v>8.3000000000000001E-3</v>
      </c>
      <c r="AG10" s="112">
        <v>0.71</v>
      </c>
      <c r="AH10" s="112">
        <v>0.12</v>
      </c>
      <c r="AI10" s="116">
        <v>1.65</v>
      </c>
      <c r="AJ10" s="116">
        <v>1.08</v>
      </c>
      <c r="AK10" s="755">
        <v>5.0000000000000001E-4</v>
      </c>
      <c r="AL10" s="755">
        <v>1.78E-2</v>
      </c>
      <c r="AM10" s="755">
        <v>1.7299999999999999E-2</v>
      </c>
    </row>
    <row r="11" spans="1:41" hidden="1">
      <c r="A11" s="102" t="s">
        <v>1</v>
      </c>
      <c r="B11" s="108">
        <v>44651</v>
      </c>
      <c r="C11" s="119">
        <v>8855</v>
      </c>
      <c r="D11" s="119">
        <v>997.747416724</v>
      </c>
      <c r="E11" s="119">
        <v>2812</v>
      </c>
      <c r="F11" s="119">
        <v>745.44900191500005</v>
      </c>
      <c r="G11" s="119">
        <v>12305</v>
      </c>
      <c r="H11" s="119">
        <v>-5535</v>
      </c>
      <c r="I11" s="119">
        <v>-972.30082785799993</v>
      </c>
      <c r="J11" s="119">
        <v>6770</v>
      </c>
      <c r="K11" s="119">
        <f>-2101-498</f>
        <v>-2599</v>
      </c>
      <c r="L11" s="119">
        <v>-529.776485912</v>
      </c>
      <c r="M11" s="119">
        <v>2869</v>
      </c>
      <c r="N11" s="119">
        <v>-1302</v>
      </c>
      <c r="O11" s="119">
        <v>-326</v>
      </c>
      <c r="P11" s="119">
        <v>2543</v>
      </c>
      <c r="Q11" s="119">
        <v>365.11882433869999</v>
      </c>
      <c r="R11" s="120">
        <v>7.1000000000000004E-3</v>
      </c>
      <c r="S11" s="120">
        <v>0.1149</v>
      </c>
      <c r="T11" s="129">
        <v>0.45</v>
      </c>
      <c r="U11" s="119">
        <v>152.49199999999999</v>
      </c>
      <c r="V11" s="109">
        <v>200294</v>
      </c>
      <c r="W11" s="110">
        <v>9248</v>
      </c>
      <c r="X11" s="119"/>
      <c r="Y11" s="110">
        <v>1666012</v>
      </c>
      <c r="Z11" s="121">
        <f>+AA11+AB11</f>
        <v>889335</v>
      </c>
      <c r="AA11" s="121">
        <v>721056</v>
      </c>
      <c r="AB11" s="121">
        <v>168279</v>
      </c>
      <c r="AC11" s="121"/>
      <c r="AD11" s="121">
        <v>1011497</v>
      </c>
      <c r="AE11" s="111">
        <v>3.2599999999999997E-2</v>
      </c>
      <c r="AF11" s="111">
        <v>7.7000000000000002E-3</v>
      </c>
      <c r="AG11" s="112">
        <v>0.69</v>
      </c>
      <c r="AH11" s="112">
        <v>0.121</v>
      </c>
      <c r="AI11" s="116">
        <v>1.57</v>
      </c>
      <c r="AJ11" s="116">
        <v>1.04</v>
      </c>
      <c r="AK11" s="755">
        <v>5.0000000000000001E-4</v>
      </c>
      <c r="AL11" s="755">
        <v>1.7299999999999999E-2</v>
      </c>
      <c r="AM11" s="755">
        <v>1.6799999999999999E-2</v>
      </c>
    </row>
    <row r="12" spans="1:41" hidden="1">
      <c r="A12" s="102" t="s">
        <v>1</v>
      </c>
      <c r="B12" s="108">
        <v>44561</v>
      </c>
      <c r="C12" s="119">
        <v>8716</v>
      </c>
      <c r="D12" s="119">
        <v>984.79325220759983</v>
      </c>
      <c r="E12" s="119">
        <v>2692</v>
      </c>
      <c r="F12" s="119">
        <v>660.93278259030012</v>
      </c>
      <c r="G12" s="119">
        <v>11778</v>
      </c>
      <c r="H12" s="119">
        <v>-5637</v>
      </c>
      <c r="I12" s="119">
        <v>-803.21549476800055</v>
      </c>
      <c r="J12" s="119">
        <v>6141</v>
      </c>
      <c r="K12" s="119">
        <v>-2313</v>
      </c>
      <c r="L12" s="119">
        <v>-531.67469036099965</v>
      </c>
      <c r="M12" s="119"/>
      <c r="N12" s="119">
        <v>-1165</v>
      </c>
      <c r="O12" s="119">
        <v>-388</v>
      </c>
      <c r="P12" s="119">
        <v>2275</v>
      </c>
      <c r="Q12" s="119">
        <v>226.92486667679998</v>
      </c>
      <c r="R12" s="120">
        <v>6.1999999999999998E-3</v>
      </c>
      <c r="S12" s="120">
        <v>9.6600000000000005E-2</v>
      </c>
      <c r="T12" s="129">
        <v>0.46200000000000002</v>
      </c>
      <c r="U12" s="119">
        <v>152</v>
      </c>
      <c r="V12" s="109">
        <v>197070</v>
      </c>
      <c r="W12" s="110">
        <v>9879</v>
      </c>
      <c r="X12" s="119"/>
      <c r="Y12" s="110">
        <v>1595835</v>
      </c>
      <c r="Z12" s="121">
        <f>+AA12+AB12</f>
        <v>881987</v>
      </c>
      <c r="AA12" s="121">
        <v>717728</v>
      </c>
      <c r="AB12" s="121">
        <v>164259</v>
      </c>
      <c r="AC12" s="121"/>
      <c r="AD12" s="121">
        <v>972682</v>
      </c>
      <c r="AE12" s="111">
        <v>3.1600000000000003E-2</v>
      </c>
      <c r="AF12" s="111">
        <v>7.7000000000000002E-3</v>
      </c>
      <c r="AG12" s="112">
        <v>0.71299999999999997</v>
      </c>
      <c r="AH12" s="112">
        <v>0.1212</v>
      </c>
      <c r="AI12" s="116">
        <v>1.63</v>
      </c>
      <c r="AJ12" s="116"/>
      <c r="AK12" s="755"/>
      <c r="AL12" s="755"/>
      <c r="AM12" s="755"/>
    </row>
    <row r="13" spans="1:41" hidden="1">
      <c r="A13" s="102" t="s">
        <v>1</v>
      </c>
      <c r="B13" s="108">
        <v>44469</v>
      </c>
      <c r="C13" s="119">
        <v>8458</v>
      </c>
      <c r="D13" s="119">
        <v>974.91663145200005</v>
      </c>
      <c r="E13" s="119">
        <v>2641</v>
      </c>
      <c r="F13" s="119">
        <v>616.46105594099981</v>
      </c>
      <c r="G13" s="119">
        <v>11931</v>
      </c>
      <c r="H13" s="119">
        <v>-5401</v>
      </c>
      <c r="I13" s="119">
        <v>-817.98363281399975</v>
      </c>
      <c r="J13" s="119">
        <v>6530</v>
      </c>
      <c r="K13" s="119">
        <v>-2231</v>
      </c>
      <c r="L13" s="119">
        <v>-610.57147059100009</v>
      </c>
      <c r="M13" s="119"/>
      <c r="N13" s="119">
        <v>-1253</v>
      </c>
      <c r="O13" s="119">
        <v>-377</v>
      </c>
      <c r="P13" s="119">
        <v>2174</v>
      </c>
      <c r="Q13" s="119">
        <v>339.89091528619997</v>
      </c>
      <c r="R13" s="120"/>
      <c r="S13" s="120"/>
      <c r="T13" s="129"/>
      <c r="U13" s="119"/>
      <c r="V13" s="109"/>
      <c r="W13" s="110"/>
      <c r="X13" s="119"/>
      <c r="Y13" s="110">
        <v>1578295</v>
      </c>
      <c r="Z13" s="121"/>
      <c r="AA13" s="121"/>
      <c r="AB13" s="121"/>
      <c r="AC13" s="121"/>
      <c r="AD13" s="121"/>
      <c r="AE13" s="111">
        <v>3.1800000000000002E-2</v>
      </c>
      <c r="AF13" s="111">
        <v>8.9999999999999993E-3</v>
      </c>
      <c r="AG13" s="112">
        <v>0.74019571643222604</v>
      </c>
      <c r="AH13" s="112">
        <v>0.11849999999999999</v>
      </c>
      <c r="AI13" s="116">
        <v>1.64</v>
      </c>
      <c r="AJ13" s="116"/>
      <c r="AK13" s="755"/>
      <c r="AL13" s="755"/>
      <c r="AM13" s="755"/>
    </row>
    <row r="14" spans="1:41" hidden="1">
      <c r="A14" s="102" t="s">
        <v>1</v>
      </c>
      <c r="B14" s="108">
        <v>44377</v>
      </c>
      <c r="C14" s="119">
        <v>8240</v>
      </c>
      <c r="D14" s="119">
        <v>1014.5213374579999</v>
      </c>
      <c r="E14" s="119">
        <v>2621</v>
      </c>
      <c r="F14" s="119">
        <v>616.82102170700023</v>
      </c>
      <c r="G14" s="119">
        <v>11305</v>
      </c>
      <c r="H14" s="119">
        <v>-5259</v>
      </c>
      <c r="I14" s="119">
        <v>-851.69634424099979</v>
      </c>
      <c r="J14" s="119">
        <v>6046</v>
      </c>
      <c r="K14" s="119">
        <v>-2459</v>
      </c>
      <c r="L14" s="119">
        <v>-639.15193038400002</v>
      </c>
      <c r="M14" s="119"/>
      <c r="N14" s="119">
        <v>-1334</v>
      </c>
      <c r="O14" s="119">
        <v>-414</v>
      </c>
      <c r="P14" s="119">
        <v>2067</v>
      </c>
      <c r="Q14" s="119">
        <v>147.48562135</v>
      </c>
      <c r="R14" s="120"/>
      <c r="S14" s="120"/>
      <c r="T14" s="129"/>
      <c r="U14" s="119"/>
      <c r="V14" s="109"/>
      <c r="W14" s="110"/>
      <c r="X14" s="119"/>
      <c r="Y14" s="110">
        <v>1568636</v>
      </c>
      <c r="Z14" s="121"/>
      <c r="AA14" s="121"/>
      <c r="AB14" s="121"/>
      <c r="AC14" s="121"/>
      <c r="AD14" s="121"/>
      <c r="AE14" s="111">
        <v>3.2199999999999999E-2</v>
      </c>
      <c r="AF14" s="111">
        <v>9.4000000000000004E-3</v>
      </c>
      <c r="AG14" s="112">
        <v>0.72861584760672304</v>
      </c>
      <c r="AH14" s="112">
        <v>0.11700000000000001</v>
      </c>
      <c r="AI14" s="116">
        <v>1.64</v>
      </c>
      <c r="AJ14" s="116"/>
      <c r="AK14" s="755"/>
      <c r="AL14" s="755"/>
      <c r="AM14" s="755"/>
    </row>
    <row r="15" spans="1:41" hidden="1">
      <c r="A15" s="102" t="s">
        <v>1</v>
      </c>
      <c r="B15" s="108">
        <v>44286</v>
      </c>
      <c r="C15" s="119">
        <v>7956</v>
      </c>
      <c r="D15" s="119">
        <v>1019.3658088210001</v>
      </c>
      <c r="E15" s="119">
        <v>2548</v>
      </c>
      <c r="F15" s="119">
        <v>587.45023560999994</v>
      </c>
      <c r="G15" s="119">
        <v>11390</v>
      </c>
      <c r="H15" s="119">
        <v>-5118</v>
      </c>
      <c r="I15" s="119">
        <v>-866.89756786500004</v>
      </c>
      <c r="J15" s="119">
        <v>6272</v>
      </c>
      <c r="K15" s="119">
        <v>-3096</v>
      </c>
      <c r="L15" s="119">
        <v>-577.96759381499999</v>
      </c>
      <c r="M15" s="119"/>
      <c r="N15" s="119">
        <v>-1324</v>
      </c>
      <c r="O15" s="119">
        <v>-351</v>
      </c>
      <c r="P15" s="119">
        <v>1608</v>
      </c>
      <c r="Q15" s="119">
        <v>242.6842236377</v>
      </c>
      <c r="R15" s="120"/>
      <c r="S15" s="120"/>
      <c r="T15" s="129"/>
      <c r="U15" s="119"/>
      <c r="V15" s="109"/>
      <c r="W15" s="110"/>
      <c r="X15" s="119"/>
      <c r="Y15" s="110">
        <v>1562879</v>
      </c>
      <c r="Z15" s="121"/>
      <c r="AA15" s="121"/>
      <c r="AB15" s="121"/>
      <c r="AC15" s="121"/>
      <c r="AD15" s="121"/>
      <c r="AE15" s="111">
        <v>3.2000000000000001E-2</v>
      </c>
      <c r="AF15" s="111">
        <v>1.0800000000000001E-2</v>
      </c>
      <c r="AG15" s="112">
        <v>0.74</v>
      </c>
      <c r="AH15" s="112">
        <v>0.11890000000000001</v>
      </c>
      <c r="AI15" s="116">
        <v>1.73</v>
      </c>
      <c r="AJ15" s="116"/>
      <c r="AK15" s="755"/>
      <c r="AL15" s="755"/>
      <c r="AM15" s="755"/>
    </row>
    <row r="16" spans="1:41" hidden="1">
      <c r="A16" s="102" t="s">
        <v>1</v>
      </c>
      <c r="B16" s="108">
        <v>44196</v>
      </c>
      <c r="C16" s="119">
        <v>8019</v>
      </c>
      <c r="D16" s="119">
        <v>1067.0543089310004</v>
      </c>
      <c r="E16" s="119">
        <v>2456</v>
      </c>
      <c r="F16" s="119">
        <v>573.49449947999983</v>
      </c>
      <c r="G16" s="119">
        <v>10995</v>
      </c>
      <c r="H16" s="119">
        <v>-5241</v>
      </c>
      <c r="I16" s="119">
        <v>-873.34701330899998</v>
      </c>
      <c r="J16" s="119">
        <v>5754</v>
      </c>
      <c r="K16" s="119">
        <v>-2839</v>
      </c>
      <c r="L16" s="119">
        <v>-739.25166628500006</v>
      </c>
      <c r="M16" s="119"/>
      <c r="N16" s="119">
        <v>-920</v>
      </c>
      <c r="O16" s="119">
        <v>-315</v>
      </c>
      <c r="P16" s="119">
        <v>277</v>
      </c>
      <c r="Q16" s="119">
        <v>19.946225290699999</v>
      </c>
      <c r="R16" s="120"/>
      <c r="S16" s="120"/>
      <c r="T16" s="129"/>
      <c r="U16" s="119"/>
      <c r="V16" s="109"/>
      <c r="W16" s="110"/>
      <c r="X16" s="119"/>
      <c r="Y16" s="110">
        <v>1508250</v>
      </c>
      <c r="Z16" s="121"/>
      <c r="AA16" s="121"/>
      <c r="AB16" s="121"/>
      <c r="AC16" s="121"/>
      <c r="AD16" s="121"/>
      <c r="AE16" s="111">
        <v>3.2099999999999997E-2</v>
      </c>
      <c r="AF16" s="111">
        <v>1.2800000000000001E-2</v>
      </c>
      <c r="AG16" s="112">
        <v>0.76400000000000001</v>
      </c>
      <c r="AH16" s="112">
        <v>0.11890000000000001</v>
      </c>
      <c r="AI16" s="116">
        <v>1.68</v>
      </c>
      <c r="AJ16" s="116"/>
      <c r="AK16" s="755"/>
      <c r="AL16" s="755"/>
      <c r="AM16" s="755"/>
    </row>
    <row r="17" spans="1:41" hidden="1">
      <c r="A17" s="102" t="s">
        <v>1</v>
      </c>
      <c r="B17" s="108">
        <v>44104</v>
      </c>
      <c r="C17" s="119">
        <v>7773</v>
      </c>
      <c r="D17" s="119"/>
      <c r="E17" s="119">
        <v>2423</v>
      </c>
      <c r="F17" s="119"/>
      <c r="G17" s="119"/>
      <c r="H17" s="119"/>
      <c r="I17" s="119"/>
      <c r="J17" s="119"/>
      <c r="K17" s="119"/>
      <c r="L17" s="119"/>
      <c r="M17" s="119"/>
      <c r="N17" s="119"/>
      <c r="O17" s="119"/>
      <c r="P17" s="119">
        <v>1750</v>
      </c>
      <c r="Q17" s="119">
        <v>-11129</v>
      </c>
      <c r="R17" s="120"/>
      <c r="S17" s="120"/>
      <c r="T17" s="129"/>
      <c r="U17" s="119"/>
      <c r="V17" s="109"/>
      <c r="W17" s="110"/>
      <c r="X17" s="119"/>
      <c r="Y17" s="110">
        <v>1514242</v>
      </c>
      <c r="Z17" s="121"/>
      <c r="AA17" s="121"/>
      <c r="AB17" s="121"/>
      <c r="AC17" s="121"/>
      <c r="AD17" s="121"/>
      <c r="AE17" s="111"/>
      <c r="AF17" s="111"/>
      <c r="AG17" s="112"/>
      <c r="AH17" s="112">
        <v>0.1198</v>
      </c>
      <c r="AI17" s="116">
        <v>1.71</v>
      </c>
      <c r="AJ17" s="116"/>
      <c r="AK17" s="755"/>
      <c r="AL17" s="755"/>
      <c r="AM17" s="755"/>
    </row>
    <row r="18" spans="1:41" hidden="1">
      <c r="A18" s="102" t="s">
        <v>1</v>
      </c>
      <c r="B18" s="108">
        <v>44012</v>
      </c>
      <c r="C18" s="119">
        <v>7715</v>
      </c>
      <c r="D18" s="119"/>
      <c r="E18" s="119">
        <v>2283</v>
      </c>
      <c r="F18" s="119"/>
      <c r="G18" s="119"/>
      <c r="H18" s="119"/>
      <c r="I18" s="119"/>
      <c r="J18" s="119"/>
      <c r="K18" s="119"/>
      <c r="L18" s="119"/>
      <c r="M18" s="119"/>
      <c r="N18" s="119"/>
      <c r="O18" s="119"/>
      <c r="P18" s="119">
        <v>-11129</v>
      </c>
      <c r="Q18" s="119"/>
      <c r="R18" s="120"/>
      <c r="S18" s="120"/>
      <c r="T18" s="129"/>
      <c r="U18" s="119"/>
      <c r="V18" s="109"/>
      <c r="W18" s="110"/>
      <c r="X18" s="119"/>
      <c r="Y18" s="110">
        <v>1572881</v>
      </c>
      <c r="Z18" s="121"/>
      <c r="AA18" s="121"/>
      <c r="AB18" s="121"/>
      <c r="AC18" s="121"/>
      <c r="AD18" s="121"/>
      <c r="AE18" s="111"/>
      <c r="AF18" s="111"/>
      <c r="AG18" s="112"/>
      <c r="AH18" s="112">
        <v>0.11840000000000001</v>
      </c>
      <c r="AI18" s="116">
        <v>1.75</v>
      </c>
      <c r="AJ18" s="116"/>
      <c r="AK18" s="755"/>
      <c r="AL18" s="755"/>
      <c r="AM18" s="755"/>
    </row>
    <row r="19" spans="1:41" hidden="1">
      <c r="A19" s="102" t="s">
        <v>1</v>
      </c>
      <c r="B19" s="108">
        <v>43921</v>
      </c>
      <c r="C19" s="119">
        <v>8487</v>
      </c>
      <c r="D19" s="119"/>
      <c r="E19" s="119">
        <v>2853</v>
      </c>
      <c r="F19" s="119"/>
      <c r="G19" s="119"/>
      <c r="H19" s="119"/>
      <c r="I19" s="119"/>
      <c r="J19" s="119"/>
      <c r="K19" s="119"/>
      <c r="L19" s="119"/>
      <c r="M19" s="119"/>
      <c r="N19" s="119"/>
      <c r="O19" s="119"/>
      <c r="P19" s="119">
        <v>331</v>
      </c>
      <c r="Q19" s="119"/>
      <c r="R19" s="120"/>
      <c r="S19" s="120"/>
      <c r="T19" s="129"/>
      <c r="U19" s="119"/>
      <c r="V19" s="109"/>
      <c r="W19" s="110"/>
      <c r="X19" s="119"/>
      <c r="Y19" s="110">
        <v>1540359</v>
      </c>
      <c r="Z19" s="121"/>
      <c r="AA19" s="121"/>
      <c r="AB19" s="121"/>
      <c r="AC19" s="121"/>
      <c r="AD19" s="121"/>
      <c r="AE19" s="111"/>
      <c r="AF19" s="111"/>
      <c r="AG19" s="112"/>
      <c r="AH19" s="112">
        <v>0.1158</v>
      </c>
      <c r="AI19" s="116">
        <v>1.46</v>
      </c>
      <c r="AJ19" s="116"/>
      <c r="AK19" s="755"/>
      <c r="AL19" s="755"/>
      <c r="AM19" s="755"/>
    </row>
    <row r="20" spans="1:41" hidden="1">
      <c r="A20" s="102" t="s">
        <v>1</v>
      </c>
      <c r="B20" s="108">
        <v>43830</v>
      </c>
      <c r="C20" s="119">
        <v>8806</v>
      </c>
      <c r="D20" s="119"/>
      <c r="E20" s="119">
        <v>2955</v>
      </c>
      <c r="F20" s="119"/>
      <c r="G20" s="119"/>
      <c r="H20" s="119"/>
      <c r="I20" s="119"/>
      <c r="J20" s="119"/>
      <c r="K20" s="119"/>
      <c r="L20" s="119"/>
      <c r="M20" s="119"/>
      <c r="N20" s="119"/>
      <c r="O20" s="119"/>
      <c r="P20" s="119">
        <v>501</v>
      </c>
      <c r="Q20" s="119"/>
      <c r="R20" s="120"/>
      <c r="S20" s="120"/>
      <c r="T20" s="129"/>
      <c r="U20" s="119"/>
      <c r="V20" s="109"/>
      <c r="W20" s="110"/>
      <c r="X20" s="119"/>
      <c r="Y20" s="110"/>
      <c r="Z20" s="121"/>
      <c r="AA20" s="121"/>
      <c r="AB20" s="121"/>
      <c r="AC20" s="121"/>
      <c r="AD20" s="121"/>
      <c r="AE20" s="111"/>
      <c r="AF20" s="111"/>
      <c r="AG20" s="112"/>
      <c r="AH20" s="112"/>
      <c r="AI20" s="116"/>
      <c r="AJ20" s="116"/>
      <c r="AK20" s="755"/>
      <c r="AL20" s="755"/>
      <c r="AM20" s="755"/>
    </row>
    <row r="21" spans="1:41" hidden="1">
      <c r="A21" s="102" t="s">
        <v>1</v>
      </c>
      <c r="B21" s="108">
        <v>43738</v>
      </c>
      <c r="C21" s="119">
        <v>8682</v>
      </c>
      <c r="D21" s="119"/>
      <c r="E21" s="119">
        <v>2931</v>
      </c>
      <c r="F21" s="119"/>
      <c r="G21" s="119"/>
      <c r="H21" s="119"/>
      <c r="I21" s="119"/>
      <c r="J21" s="119"/>
      <c r="K21" s="119"/>
      <c r="L21" s="119"/>
      <c r="M21" s="119"/>
      <c r="N21" s="119"/>
      <c r="O21" s="119"/>
      <c r="P21" s="119">
        <v>1840</v>
      </c>
      <c r="Q21" s="119"/>
      <c r="R21" s="120"/>
      <c r="S21" s="120"/>
      <c r="T21" s="129"/>
      <c r="U21" s="119"/>
      <c r="V21" s="109"/>
      <c r="W21" s="110"/>
      <c r="X21" s="119"/>
      <c r="Y21" s="110">
        <v>1517885</v>
      </c>
      <c r="Z21" s="121"/>
      <c r="AA21" s="121"/>
      <c r="AB21" s="121"/>
      <c r="AC21" s="121"/>
      <c r="AD21" s="121"/>
      <c r="AE21" s="111"/>
      <c r="AF21" s="111"/>
      <c r="AG21" s="112"/>
      <c r="AH21" s="112"/>
      <c r="AI21" s="116"/>
      <c r="AJ21" s="116"/>
      <c r="AK21" s="755"/>
      <c r="AL21" s="755"/>
      <c r="AM21" s="755"/>
    </row>
    <row r="22" spans="1:41" hidden="1">
      <c r="A22" s="102" t="s">
        <v>2</v>
      </c>
      <c r="B22" s="108">
        <v>45473</v>
      </c>
      <c r="C22" s="119">
        <v>6481.0359998799995</v>
      </c>
      <c r="D22" s="119">
        <v>1612.28231701</v>
      </c>
      <c r="E22" s="119">
        <v>1955.4889998900003</v>
      </c>
      <c r="F22" s="119">
        <v>578.57494033000012</v>
      </c>
      <c r="G22" s="119">
        <v>9227.1769997999982</v>
      </c>
      <c r="H22" s="119">
        <v>-3476.5050000099995</v>
      </c>
      <c r="I22" s="119">
        <v>-817.84652368000002</v>
      </c>
      <c r="J22" s="119">
        <v>5750.6719997899982</v>
      </c>
      <c r="K22" s="119">
        <v>-1459.8640000400001</v>
      </c>
      <c r="L22" s="119">
        <v>-190.94088744000001</v>
      </c>
      <c r="M22" s="119">
        <v>4322.1709997599983</v>
      </c>
      <c r="N22" s="119">
        <v>-1373.5020001099999</v>
      </c>
      <c r="O22" s="119">
        <v>-154.28200001000002</v>
      </c>
      <c r="P22" s="119">
        <v>2794.3869996399981</v>
      </c>
      <c r="Q22" s="119">
        <v>1065.7666954500003</v>
      </c>
      <c r="R22" s="120">
        <v>1.35E-2</v>
      </c>
      <c r="S22" s="120">
        <v>0.191</v>
      </c>
      <c r="T22" s="129">
        <v>0.39319369787395603</v>
      </c>
      <c r="U22" s="119">
        <v>75</v>
      </c>
      <c r="V22" s="109">
        <v>123295</v>
      </c>
      <c r="W22" s="110">
        <v>5871</v>
      </c>
      <c r="X22" s="119">
        <v>1881</v>
      </c>
      <c r="Y22" s="110">
        <v>759534.30599999998</v>
      </c>
      <c r="Z22" s="121">
        <v>430984</v>
      </c>
      <c r="AA22" s="121">
        <v>316242</v>
      </c>
      <c r="AB22" s="121">
        <v>100617</v>
      </c>
      <c r="AC22" s="121">
        <v>180975</v>
      </c>
      <c r="AD22" s="121">
        <v>405021</v>
      </c>
      <c r="AE22" s="111">
        <v>3.2859839026095697E-2</v>
      </c>
      <c r="AF22" s="111">
        <v>1.4230782124792E-2</v>
      </c>
      <c r="AG22" s="112">
        <v>0.74898727505004603</v>
      </c>
      <c r="AH22" s="112">
        <v>0.1275</v>
      </c>
      <c r="AI22" s="116">
        <v>1.48</v>
      </c>
      <c r="AJ22" s="116"/>
      <c r="AK22" s="755"/>
      <c r="AL22" s="755"/>
      <c r="AM22" s="755"/>
    </row>
    <row r="23" spans="1:41" hidden="1">
      <c r="A23" s="102" t="s">
        <v>2</v>
      </c>
      <c r="B23" s="108">
        <v>45382</v>
      </c>
      <c r="C23" s="119">
        <v>6511.8370000800005</v>
      </c>
      <c r="D23" s="119">
        <v>1599.0234030099998</v>
      </c>
      <c r="E23" s="119">
        <v>1886.51300012</v>
      </c>
      <c r="F23" s="119">
        <v>565.90584197999999</v>
      </c>
      <c r="G23" s="119">
        <v>8218.3900001799993</v>
      </c>
      <c r="H23" s="119">
        <v>-3382.9820002199995</v>
      </c>
      <c r="I23" s="119">
        <v>-817.71030489000009</v>
      </c>
      <c r="J23" s="119">
        <v>4835.4079999599999</v>
      </c>
      <c r="K23" s="119">
        <v>-1417.74699994</v>
      </c>
      <c r="L23" s="119">
        <v>-195.80219437000002</v>
      </c>
      <c r="M23" s="119">
        <v>3457.6500000199999</v>
      </c>
      <c r="N23" s="119">
        <v>-1151.05099995</v>
      </c>
      <c r="O23" s="119">
        <v>-106.80799999999998</v>
      </c>
      <c r="P23" s="119">
        <v>2199.7910000699999</v>
      </c>
      <c r="Q23" s="119">
        <v>724.59936563999975</v>
      </c>
      <c r="R23" s="120">
        <v>1.1900000000000001E-2</v>
      </c>
      <c r="S23" s="120">
        <v>0.16900000000000001</v>
      </c>
      <c r="T23" s="129">
        <v>0.411635612345716</v>
      </c>
      <c r="U23" s="119">
        <v>74.099999999999994</v>
      </c>
      <c r="V23" s="109">
        <v>121563</v>
      </c>
      <c r="W23" s="109">
        <v>5912</v>
      </c>
      <c r="X23" s="119">
        <v>1881</v>
      </c>
      <c r="Y23" s="110">
        <v>801690.29500000016</v>
      </c>
      <c r="Z23" s="121">
        <v>436763.15399999998</v>
      </c>
      <c r="AA23" s="121">
        <v>318367</v>
      </c>
      <c r="AB23" s="121">
        <v>103807</v>
      </c>
      <c r="AC23" s="121">
        <v>178313</v>
      </c>
      <c r="AD23" s="121">
        <v>388948.94099999999</v>
      </c>
      <c r="AE23" s="111">
        <v>3.39845048617613E-2</v>
      </c>
      <c r="AF23" s="111">
        <v>1.3899999999999999E-2</v>
      </c>
      <c r="AG23" s="112">
        <v>0.76</v>
      </c>
      <c r="AH23" s="112">
        <v>0.12820000000000001</v>
      </c>
      <c r="AI23" s="116">
        <v>1.51</v>
      </c>
      <c r="AJ23" s="116"/>
      <c r="AK23" s="755"/>
      <c r="AL23" s="755"/>
      <c r="AM23" s="755"/>
    </row>
    <row r="24" spans="1:41" hidden="1">
      <c r="A24" s="102" t="s">
        <v>2</v>
      </c>
      <c r="B24" s="108">
        <v>45291</v>
      </c>
      <c r="C24" s="119">
        <v>5246</v>
      </c>
      <c r="D24" s="119">
        <v>1567.0196380799991</v>
      </c>
      <c r="E24" s="119">
        <v>1694</v>
      </c>
      <c r="F24" s="119">
        <v>560.95437442999992</v>
      </c>
      <c r="G24" s="119">
        <v>7438</v>
      </c>
      <c r="H24" s="119">
        <v>-3067.5370001299998</v>
      </c>
      <c r="I24" s="119">
        <v>-844.16751186999988</v>
      </c>
      <c r="J24" s="119">
        <v>4370</v>
      </c>
      <c r="K24" s="119">
        <f>-1225-163</f>
        <v>-1388</v>
      </c>
      <c r="L24" s="119">
        <v>-316</v>
      </c>
      <c r="M24" s="119">
        <v>2932.0629999299963</v>
      </c>
      <c r="N24" s="119">
        <v>-798.97100006999995</v>
      </c>
      <c r="O24" s="119">
        <v>-75.230000000000047</v>
      </c>
      <c r="P24" s="119">
        <v>2058</v>
      </c>
      <c r="Q24" s="119">
        <v>-249.17615604999992</v>
      </c>
      <c r="R24" s="120">
        <v>1.12E-2</v>
      </c>
      <c r="S24" s="129">
        <v>0.16200000000000001</v>
      </c>
      <c r="T24" s="129">
        <v>0.416647414115561</v>
      </c>
      <c r="U24" s="119">
        <v>71.5</v>
      </c>
      <c r="V24" s="109">
        <v>121486</v>
      </c>
      <c r="W24" s="110">
        <v>5949</v>
      </c>
      <c r="X24" s="119">
        <v>1882</v>
      </c>
      <c r="Y24" s="110">
        <v>775558.28699999989</v>
      </c>
      <c r="Z24" s="121">
        <v>413487</v>
      </c>
      <c r="AA24" s="121">
        <v>317543</v>
      </c>
      <c r="AB24" s="121">
        <v>91524</v>
      </c>
      <c r="AC24" s="121">
        <v>164367</v>
      </c>
      <c r="AD24" s="121">
        <v>377642.59600000002</v>
      </c>
      <c r="AE24" s="111">
        <v>3.4000000000000002E-2</v>
      </c>
      <c r="AF24" s="111">
        <v>1.15E-2</v>
      </c>
      <c r="AG24" s="112">
        <v>0.77</v>
      </c>
      <c r="AH24" s="112">
        <v>0.12670000000000001</v>
      </c>
      <c r="AI24" s="122">
        <v>1.49</v>
      </c>
      <c r="AJ24" s="116"/>
      <c r="AK24" s="755">
        <v>8.598091624278088E-3</v>
      </c>
      <c r="AL24" s="755">
        <v>4.2820678029227691E-2</v>
      </c>
      <c r="AM24" s="755">
        <v>3.4222586404949601E-2</v>
      </c>
      <c r="AN24" s="102">
        <v>173169</v>
      </c>
      <c r="AO24" s="102">
        <v>216198</v>
      </c>
    </row>
    <row r="25" spans="1:41" hidden="1">
      <c r="A25" s="102" t="s">
        <v>2</v>
      </c>
      <c r="B25" s="108">
        <v>45199</v>
      </c>
      <c r="C25" s="119">
        <v>6434</v>
      </c>
      <c r="D25" s="119">
        <v>1509.8665188200007</v>
      </c>
      <c r="E25" s="119">
        <v>1685</v>
      </c>
      <c r="F25" s="119">
        <v>509.78978137999997</v>
      </c>
      <c r="G25" s="119">
        <v>7956</v>
      </c>
      <c r="H25" s="119">
        <v>-3302.6369998099999</v>
      </c>
      <c r="I25" s="119">
        <v>-784.33099077999987</v>
      </c>
      <c r="J25" s="119">
        <v>4654</v>
      </c>
      <c r="K25" s="119">
        <v>-1289</v>
      </c>
      <c r="L25" s="119">
        <v>-187.67223385</v>
      </c>
      <c r="M25" s="119">
        <v>3364.5510001900007</v>
      </c>
      <c r="N25" s="119">
        <v>-1225.5919999099997</v>
      </c>
      <c r="O25" s="119">
        <v>-55.705999979999987</v>
      </c>
      <c r="P25" s="119">
        <v>2083</v>
      </c>
      <c r="Q25" s="119">
        <v>-351.65535605000002</v>
      </c>
      <c r="R25" s="120">
        <v>1.1299999999999999E-2</v>
      </c>
      <c r="S25" s="129">
        <v>0.16300000000000001</v>
      </c>
      <c r="T25" s="129">
        <v>0.41799999999999998</v>
      </c>
      <c r="U25" s="119">
        <v>70.8</v>
      </c>
      <c r="V25" s="109">
        <v>120457</v>
      </c>
      <c r="W25" s="110">
        <v>6017</v>
      </c>
      <c r="X25" s="119">
        <v>1883</v>
      </c>
      <c r="Y25" s="121">
        <v>757736</v>
      </c>
      <c r="Z25" s="121">
        <v>403861</v>
      </c>
      <c r="AA25" s="121">
        <v>309847</v>
      </c>
      <c r="AB25" s="121">
        <v>90102</v>
      </c>
      <c r="AC25" s="121">
        <v>160485</v>
      </c>
      <c r="AD25" s="121">
        <v>376336</v>
      </c>
      <c r="AE25" s="111">
        <v>3.3000000000000002E-2</v>
      </c>
      <c r="AF25" s="111">
        <v>1.11E-2</v>
      </c>
      <c r="AG25" s="112">
        <v>0.79</v>
      </c>
      <c r="AH25" s="112">
        <v>0.1273</v>
      </c>
      <c r="AI25" s="122">
        <v>1.43</v>
      </c>
      <c r="AJ25" s="112">
        <f>+AD25/Z25</f>
        <v>0.93184536263714501</v>
      </c>
      <c r="AK25" s="755">
        <v>6.8499392132306772E-3</v>
      </c>
      <c r="AL25" s="755">
        <v>4.0117115350621846E-2</v>
      </c>
      <c r="AM25" s="755">
        <v>3.326717613739117E-2</v>
      </c>
    </row>
    <row r="26" spans="1:41" hidden="1">
      <c r="A26" s="102" t="s">
        <v>2</v>
      </c>
      <c r="B26" s="108">
        <v>45107</v>
      </c>
      <c r="C26" s="109">
        <v>5768</v>
      </c>
      <c r="D26" s="109">
        <v>1360.4204608900002</v>
      </c>
      <c r="E26" s="109">
        <v>1470</v>
      </c>
      <c r="F26" s="109">
        <v>557.21435452000003</v>
      </c>
      <c r="G26" s="109">
        <v>7189</v>
      </c>
      <c r="H26" s="109">
        <v>-2922.1360001799999</v>
      </c>
      <c r="I26" s="109">
        <v>-764.00441592999982</v>
      </c>
      <c r="J26" s="109">
        <v>4267</v>
      </c>
      <c r="K26" s="109">
        <f>-1025-115+50</f>
        <v>-1090</v>
      </c>
      <c r="L26" s="109">
        <v>-169.4472184</v>
      </c>
      <c r="M26" s="109">
        <v>3177.9219997899995</v>
      </c>
      <c r="N26" s="109">
        <v>-1028.2580000399998</v>
      </c>
      <c r="O26" s="109">
        <v>-117.99200000999997</v>
      </c>
      <c r="P26" s="110">
        <v>2032</v>
      </c>
      <c r="Q26" s="110">
        <v>-279.27071551</v>
      </c>
      <c r="R26" s="111">
        <v>1.1299999999999999E-2</v>
      </c>
      <c r="S26" s="112">
        <v>0.16200000000000001</v>
      </c>
      <c r="T26" s="112">
        <v>0.42</v>
      </c>
      <c r="U26" s="114">
        <v>69.599999999999994</v>
      </c>
      <c r="V26" s="109">
        <v>119070</v>
      </c>
      <c r="W26" s="109">
        <v>6008</v>
      </c>
      <c r="X26" s="110">
        <v>1883</v>
      </c>
      <c r="Y26" s="121">
        <v>762456</v>
      </c>
      <c r="Z26" s="109">
        <v>402344</v>
      </c>
      <c r="AA26" s="109"/>
      <c r="AB26" s="109"/>
      <c r="AC26" s="109"/>
      <c r="AD26" s="121">
        <v>369761</v>
      </c>
      <c r="AE26" s="111">
        <v>3.4000000000000002E-2</v>
      </c>
      <c r="AF26" s="111">
        <v>1.04E-2</v>
      </c>
      <c r="AG26" s="112">
        <v>0.8</v>
      </c>
      <c r="AH26" s="112">
        <v>0.12989999999999999</v>
      </c>
      <c r="AI26" s="113">
        <v>1.48</v>
      </c>
      <c r="AJ26" s="112">
        <f>+AD26/Z26</f>
        <v>0.91901706002823458</v>
      </c>
      <c r="AK26" s="755">
        <v>5.2790218899350753E-3</v>
      </c>
      <c r="AL26" s="755">
        <v>3.6440019311857905E-2</v>
      </c>
      <c r="AM26" s="755">
        <v>3.1160997421922829E-2</v>
      </c>
    </row>
    <row r="27" spans="1:41" hidden="1">
      <c r="A27" s="102" t="s">
        <v>2</v>
      </c>
      <c r="B27" s="108">
        <v>45016</v>
      </c>
      <c r="C27" s="109">
        <v>5642</v>
      </c>
      <c r="D27" s="109">
        <v>1183.1265969400001</v>
      </c>
      <c r="E27" s="109">
        <v>1439</v>
      </c>
      <c r="F27" s="109">
        <v>535.73882741</v>
      </c>
      <c r="G27" s="109">
        <v>6958</v>
      </c>
      <c r="H27" s="109">
        <v>-3016.0949999500003</v>
      </c>
      <c r="I27" s="109">
        <v>-752.79706957000008</v>
      </c>
      <c r="J27" s="109">
        <v>3942</v>
      </c>
      <c r="K27" s="109">
        <f>-968-14-16</f>
        <v>-998</v>
      </c>
      <c r="L27" s="109">
        <v>-122.26940402999999</v>
      </c>
      <c r="M27" s="109">
        <v>2944.2020000699995</v>
      </c>
      <c r="N27" s="109">
        <v>-949.80000000999985</v>
      </c>
      <c r="O27" s="109">
        <v>-148.11300001000001</v>
      </c>
      <c r="P27" s="110">
        <v>1846</v>
      </c>
      <c r="Q27" s="110">
        <v>-309.8652907</v>
      </c>
      <c r="R27" s="111">
        <v>1.11E-2</v>
      </c>
      <c r="S27" s="112">
        <v>0.155</v>
      </c>
      <c r="T27" s="112">
        <v>0.433</v>
      </c>
      <c r="U27" s="114">
        <v>68.3</v>
      </c>
      <c r="V27" s="109">
        <v>116923</v>
      </c>
      <c r="W27" s="109">
        <v>6051</v>
      </c>
      <c r="X27" s="110">
        <v>1886</v>
      </c>
      <c r="Y27" s="121">
        <v>739564</v>
      </c>
      <c r="Z27" s="109">
        <v>395880</v>
      </c>
      <c r="AA27" s="109"/>
      <c r="AB27" s="109"/>
      <c r="AC27" s="109"/>
      <c r="AD27" s="121">
        <v>362317</v>
      </c>
      <c r="AE27" s="111">
        <v>3.3000000000000002E-2</v>
      </c>
      <c r="AF27" s="111">
        <v>1.0500000000000001E-2</v>
      </c>
      <c r="AG27" s="112">
        <v>0.82</v>
      </c>
      <c r="AH27" s="112">
        <v>0.1313</v>
      </c>
      <c r="AI27" s="113">
        <v>1.42</v>
      </c>
      <c r="AJ27" s="112">
        <f>+AD27/Z27</f>
        <v>0.9152192583611195</v>
      </c>
      <c r="AK27" s="755">
        <v>3.6731455852270479E-3</v>
      </c>
      <c r="AL27" s="755">
        <v>3.1132326439448202E-2</v>
      </c>
      <c r="AM27" s="755">
        <v>2.7459180854221155E-2</v>
      </c>
    </row>
    <row r="28" spans="1:41" hidden="1">
      <c r="A28" s="102" t="s">
        <v>2</v>
      </c>
      <c r="B28" s="108">
        <v>44926</v>
      </c>
      <c r="C28" s="119">
        <v>5334</v>
      </c>
      <c r="D28" s="119">
        <v>1086.61002732</v>
      </c>
      <c r="E28" s="119">
        <v>1328</v>
      </c>
      <c r="F28" s="119">
        <v>520.78464129999998</v>
      </c>
      <c r="G28" s="119">
        <v>6489</v>
      </c>
      <c r="H28" s="119">
        <v>-2874.9080013499997</v>
      </c>
      <c r="I28" s="119">
        <v>-757.59103273999995</v>
      </c>
      <c r="J28" s="119">
        <v>3614</v>
      </c>
      <c r="K28" s="119">
        <f>-998-56</f>
        <v>-1054</v>
      </c>
      <c r="L28" s="119">
        <v>-230.86031235000002</v>
      </c>
      <c r="M28" s="119">
        <v>2558.6938952900014</v>
      </c>
      <c r="N28" s="119">
        <v>-849.86799917999986</v>
      </c>
      <c r="O28" s="119">
        <v>-146.12899994</v>
      </c>
      <c r="P28" s="119">
        <v>1563</v>
      </c>
      <c r="Q28" s="119">
        <v>-138.87849854999999</v>
      </c>
      <c r="R28" s="120">
        <v>9.9000000000000008E-3</v>
      </c>
      <c r="S28" s="129">
        <v>0.14399999999999999</v>
      </c>
      <c r="T28" s="129">
        <v>0.432</v>
      </c>
      <c r="U28" s="118">
        <v>67.3</v>
      </c>
      <c r="V28" s="109">
        <v>115675</v>
      </c>
      <c r="W28" s="110">
        <v>6040</v>
      </c>
      <c r="X28" s="110">
        <v>1886</v>
      </c>
      <c r="Y28" s="121">
        <v>712092</v>
      </c>
      <c r="Z28" s="121">
        <v>394404</v>
      </c>
      <c r="AA28" s="121">
        <v>316082</v>
      </c>
      <c r="AB28" s="121">
        <v>75646</v>
      </c>
      <c r="AC28" s="121">
        <v>150172</v>
      </c>
      <c r="AD28" s="121">
        <v>357350</v>
      </c>
      <c r="AE28" s="111">
        <v>3.4000000000000002E-2</v>
      </c>
      <c r="AF28" s="111">
        <v>9.1000000000000004E-3</v>
      </c>
      <c r="AG28" s="112">
        <v>0.81</v>
      </c>
      <c r="AH28" s="112">
        <v>0.1268</v>
      </c>
      <c r="AI28" s="122">
        <v>1.59</v>
      </c>
      <c r="AJ28" s="112">
        <f t="shared" ref="AJ28:AJ29" si="0">+AD28/Z28</f>
        <v>0.90605064857354389</v>
      </c>
      <c r="AK28" s="755">
        <v>2.0647080722731425E-3</v>
      </c>
      <c r="AL28" s="755">
        <v>2.4158780956902749E-2</v>
      </c>
      <c r="AM28" s="755">
        <v>2.2094072884629605E-2</v>
      </c>
      <c r="AN28" s="102">
        <v>173971</v>
      </c>
      <c r="AO28" s="102">
        <v>221019</v>
      </c>
    </row>
    <row r="29" spans="1:41" hidden="1">
      <c r="A29" s="102" t="s">
        <v>2</v>
      </c>
      <c r="B29" s="108">
        <v>44834</v>
      </c>
      <c r="C29" s="119">
        <v>5261</v>
      </c>
      <c r="D29" s="119">
        <v>929.58312479999995</v>
      </c>
      <c r="E29" s="119">
        <v>1380</v>
      </c>
      <c r="F29" s="119">
        <v>525.69555074000004</v>
      </c>
      <c r="G29" s="119">
        <v>6857</v>
      </c>
      <c r="H29" s="119">
        <v>-2802.8169999299998</v>
      </c>
      <c r="I29" s="119">
        <v>-718.62223977000008</v>
      </c>
      <c r="J29" s="119">
        <v>4038</v>
      </c>
      <c r="K29" s="119">
        <f>-(940)-(129)</f>
        <v>-1069</v>
      </c>
      <c r="L29" s="119">
        <v>-149.20945706000001</v>
      </c>
      <c r="M29" s="119">
        <v>2985.1420001100005</v>
      </c>
      <c r="N29" s="119">
        <v>-1004.70999996</v>
      </c>
      <c r="O29" s="119">
        <v>-142.62600002000005</v>
      </c>
      <c r="P29" s="119">
        <v>1837.8060001300005</v>
      </c>
      <c r="Q29" s="119">
        <v>-200.0203257</v>
      </c>
      <c r="R29" s="120">
        <v>1.03E-2</v>
      </c>
      <c r="S29" s="129">
        <v>0.15</v>
      </c>
      <c r="T29" s="129">
        <v>0.42899999999999999</v>
      </c>
      <c r="U29" s="118">
        <v>87.4</v>
      </c>
      <c r="V29" s="109">
        <v>114311</v>
      </c>
      <c r="W29" s="110">
        <v>6050</v>
      </c>
      <c r="X29" s="110">
        <v>1886</v>
      </c>
      <c r="Y29" s="121">
        <v>738680</v>
      </c>
      <c r="Z29" s="121">
        <v>389705</v>
      </c>
      <c r="AA29" s="121">
        <v>314631</v>
      </c>
      <c r="AB29" s="121">
        <v>73564</v>
      </c>
      <c r="AC29" s="121">
        <v>150504</v>
      </c>
      <c r="AD29" s="121">
        <v>361731</v>
      </c>
      <c r="AE29" s="111">
        <v>3.5000000000000003E-2</v>
      </c>
      <c r="AF29" s="111">
        <v>8.6E-3</v>
      </c>
      <c r="AG29" s="112">
        <v>0.83</v>
      </c>
      <c r="AH29" s="112">
        <v>0.1245</v>
      </c>
      <c r="AI29" s="122">
        <v>1.66</v>
      </c>
      <c r="AJ29" s="112">
        <f t="shared" si="0"/>
        <v>0.92821749785093854</v>
      </c>
      <c r="AK29" s="755">
        <v>7.9764951987335963E-4</v>
      </c>
      <c r="AL29" s="755">
        <v>1.9305814843050849E-2</v>
      </c>
      <c r="AM29" s="755">
        <v>1.8508165323177488E-2</v>
      </c>
    </row>
    <row r="30" spans="1:41" hidden="1">
      <c r="A30" s="102" t="s">
        <v>2</v>
      </c>
      <c r="B30" s="108">
        <v>44742</v>
      </c>
      <c r="C30" s="119">
        <v>4594.9059999900001</v>
      </c>
      <c r="D30" s="119">
        <v>901.6803123599999</v>
      </c>
      <c r="E30" s="119">
        <v>1412.56500005</v>
      </c>
      <c r="F30" s="119">
        <v>573.70166227000004</v>
      </c>
      <c r="G30" s="119">
        <v>6022.0260000300004</v>
      </c>
      <c r="H30" s="119">
        <v>-2617.9330000300001</v>
      </c>
      <c r="I30" s="119">
        <v>-716.2412029300001</v>
      </c>
      <c r="J30" s="119">
        <v>3404.0930000000003</v>
      </c>
      <c r="K30" s="119">
        <v>-767.63600003999977</v>
      </c>
      <c r="L30" s="119">
        <v>-111.32292074000003</v>
      </c>
      <c r="M30" s="119">
        <v>2633.7629535100004</v>
      </c>
      <c r="N30" s="119">
        <v>-679.63378358999989</v>
      </c>
      <c r="O30" s="119">
        <v>-120.03699996999994</v>
      </c>
      <c r="P30" s="119">
        <v>1632.6950000000006</v>
      </c>
      <c r="Q30" s="119">
        <v>-161.40904914999999</v>
      </c>
      <c r="R30" s="120">
        <v>9.5999999999999992E-3</v>
      </c>
      <c r="S30" s="129">
        <v>0.14099999999999999</v>
      </c>
      <c r="T30" s="129">
        <v>0.44</v>
      </c>
      <c r="V30" s="109">
        <v>112465</v>
      </c>
      <c r="W30" s="110">
        <v>6062</v>
      </c>
      <c r="X30" s="110">
        <v>1886</v>
      </c>
      <c r="Y30" s="121">
        <v>715294</v>
      </c>
      <c r="Z30" s="121">
        <v>377539.81099999999</v>
      </c>
      <c r="AA30" s="121"/>
      <c r="AB30" s="121"/>
      <c r="AC30" s="121"/>
      <c r="AD30" s="121">
        <v>350110</v>
      </c>
      <c r="AE30" s="111">
        <v>3.6999999999999998E-2</v>
      </c>
      <c r="AF30" s="111">
        <v>8.0999999999999996E-3</v>
      </c>
      <c r="AG30" s="112">
        <v>0.78</v>
      </c>
      <c r="AH30" s="112">
        <v>0.1245</v>
      </c>
      <c r="AI30" s="122"/>
      <c r="AJ30" s="112"/>
      <c r="AK30" s="755">
        <v>2.7260046615616902E-4</v>
      </c>
      <c r="AL30" s="755">
        <v>1.7429372515853601E-2</v>
      </c>
      <c r="AM30" s="755">
        <v>1.7156772049697431E-2</v>
      </c>
    </row>
    <row r="31" spans="1:41" hidden="1">
      <c r="A31" s="102" t="s">
        <v>2</v>
      </c>
      <c r="B31" s="108">
        <v>44651</v>
      </c>
      <c r="C31" s="119">
        <v>3942.7739998799998</v>
      </c>
      <c r="D31" s="119">
        <v>855.98929158999999</v>
      </c>
      <c r="E31" s="119">
        <v>1246.52199995</v>
      </c>
      <c r="F31" s="119">
        <v>535.91236317000005</v>
      </c>
      <c r="G31" s="119">
        <v>5394.7029998299986</v>
      </c>
      <c r="H31" s="119">
        <v>-2405.63799999</v>
      </c>
      <c r="I31" s="119">
        <v>-708.88294485000006</v>
      </c>
      <c r="J31" s="119">
        <v>2989.0649998399986</v>
      </c>
      <c r="K31" s="119">
        <v>-784.75899993999997</v>
      </c>
      <c r="L31" s="119">
        <v>-108.84103938000001</v>
      </c>
      <c r="M31" s="119">
        <v>2224.7229998999987</v>
      </c>
      <c r="N31" s="119">
        <v>-903.39900003000014</v>
      </c>
      <c r="O31" s="119">
        <v>3.4049999899999825</v>
      </c>
      <c r="P31" s="119">
        <v>1324.7289998599988</v>
      </c>
      <c r="Q31" s="119">
        <v>-238.23210940999999</v>
      </c>
      <c r="R31" s="120">
        <v>1.2200000000000001E-2</v>
      </c>
      <c r="S31" s="129">
        <v>0.151</v>
      </c>
      <c r="T31" s="129">
        <v>0.44592593884516102</v>
      </c>
      <c r="V31" s="109">
        <v>111402</v>
      </c>
      <c r="W31" s="110">
        <v>6071</v>
      </c>
      <c r="X31" s="110">
        <v>1886</v>
      </c>
      <c r="Y31" s="121">
        <v>675842</v>
      </c>
      <c r="Z31" s="121">
        <v>361194.71</v>
      </c>
      <c r="AA31" s="121"/>
      <c r="AB31" s="121"/>
      <c r="AC31" s="121"/>
      <c r="AD31" s="121">
        <v>335286</v>
      </c>
      <c r="AE31" s="111">
        <v>0.04</v>
      </c>
      <c r="AF31" s="111">
        <v>8.2000000000000007E-3</v>
      </c>
      <c r="AG31" s="112">
        <v>0.76</v>
      </c>
      <c r="AH31" s="112">
        <v>0.127</v>
      </c>
      <c r="AI31" s="122"/>
      <c r="AJ31" s="112"/>
      <c r="AK31" s="755">
        <v>4.1212623806173157E-5</v>
      </c>
      <c r="AL31" s="755">
        <v>1.7100471610330813E-2</v>
      </c>
      <c r="AM31" s="755">
        <v>1.7059258986524641E-2</v>
      </c>
    </row>
    <row r="32" spans="1:41" hidden="1">
      <c r="A32" s="102" t="s">
        <v>2</v>
      </c>
      <c r="B32" s="108">
        <v>44561</v>
      </c>
      <c r="C32" s="119">
        <v>3978.2930000400002</v>
      </c>
      <c r="D32" s="119">
        <v>867.49845531999995</v>
      </c>
      <c r="E32" s="119">
        <v>1247.1010000299998</v>
      </c>
      <c r="F32" s="119">
        <v>597.07817551999995</v>
      </c>
      <c r="G32" s="119">
        <v>5476.8480001100006</v>
      </c>
      <c r="H32" s="119">
        <v>-2554.1119997800001</v>
      </c>
      <c r="I32" s="119">
        <v>-785.38057190000018</v>
      </c>
      <c r="J32" s="119">
        <v>2922.7360003300005</v>
      </c>
      <c r="K32" s="119">
        <v>-871.78600005000033</v>
      </c>
      <c r="L32" s="119">
        <v>-129.31374139000005</v>
      </c>
      <c r="M32" s="119"/>
      <c r="N32" s="119">
        <v>-486.93899990000006</v>
      </c>
      <c r="O32" s="119">
        <v>-230.09700003</v>
      </c>
      <c r="P32" s="119">
        <v>1341.3920003600006</v>
      </c>
      <c r="Q32" s="119">
        <v>358.74390022999972</v>
      </c>
      <c r="R32" s="120"/>
      <c r="S32" s="129"/>
      <c r="T32" s="129">
        <v>0.45240000000000002</v>
      </c>
      <c r="V32" s="109">
        <v>110432</v>
      </c>
      <c r="W32" s="109">
        <v>6083</v>
      </c>
      <c r="X32" s="110">
        <v>1895</v>
      </c>
      <c r="Y32" s="121">
        <v>662885</v>
      </c>
      <c r="Z32" s="121">
        <v>349761.48700000002</v>
      </c>
      <c r="AA32" s="121"/>
      <c r="AB32" s="121"/>
      <c r="AC32" s="121"/>
      <c r="AD32" s="121">
        <v>372676</v>
      </c>
      <c r="AE32" s="111">
        <v>4.1000000000000002E-2</v>
      </c>
      <c r="AF32" s="111">
        <v>9.2999999999999992E-3</v>
      </c>
      <c r="AG32" s="112">
        <v>0.75</v>
      </c>
      <c r="AH32" s="112">
        <v>0.1275</v>
      </c>
      <c r="AI32" s="122"/>
      <c r="AJ32" s="112"/>
      <c r="AK32" s="755"/>
      <c r="AL32" s="755"/>
      <c r="AM32" s="755"/>
    </row>
    <row r="33" spans="1:39" hidden="1">
      <c r="A33" s="102" t="s">
        <v>2</v>
      </c>
      <c r="B33" s="108">
        <v>44469</v>
      </c>
      <c r="C33" s="119">
        <v>3752.5249999300004</v>
      </c>
      <c r="D33" s="119">
        <v>872.71027795999987</v>
      </c>
      <c r="E33" s="119">
        <v>1203.1469999000003</v>
      </c>
      <c r="F33" s="119">
        <v>533.84848963000002</v>
      </c>
      <c r="G33" s="119">
        <v>5330.4689998200001</v>
      </c>
      <c r="H33" s="119">
        <v>-2377.7410000999998</v>
      </c>
      <c r="I33" s="119">
        <v>-745.73900059000005</v>
      </c>
      <c r="J33" s="119">
        <v>2952.7279997200003</v>
      </c>
      <c r="K33" s="119">
        <v>-672.58799999999985</v>
      </c>
      <c r="L33" s="119">
        <v>-99.006252859999989</v>
      </c>
      <c r="M33" s="119"/>
      <c r="N33" s="119">
        <v>-639.72900008000011</v>
      </c>
      <c r="O33" s="119">
        <v>-259.04199997000001</v>
      </c>
      <c r="P33" s="119">
        <v>1400.4009996599998</v>
      </c>
      <c r="Q33" s="119">
        <v>477.61886776999967</v>
      </c>
      <c r="R33" s="120"/>
      <c r="S33" s="129"/>
      <c r="T33" s="129">
        <v>0.44746922144067097</v>
      </c>
      <c r="V33" s="109">
        <v>113117</v>
      </c>
      <c r="W33" s="109">
        <v>6344</v>
      </c>
      <c r="X33" s="110">
        <v>2106</v>
      </c>
      <c r="Y33" s="121">
        <v>651834</v>
      </c>
      <c r="Z33" s="121"/>
      <c r="AA33" s="121"/>
      <c r="AB33" s="121"/>
      <c r="AC33" s="121"/>
      <c r="AD33" s="121">
        <v>370217</v>
      </c>
      <c r="AE33" s="111">
        <v>0.04</v>
      </c>
      <c r="AF33" s="111">
        <v>9.1999999999999998E-3</v>
      </c>
      <c r="AG33" s="112">
        <v>0.8</v>
      </c>
      <c r="AH33" s="112">
        <v>0.14480000000000001</v>
      </c>
      <c r="AI33" s="122"/>
      <c r="AJ33" s="112"/>
      <c r="AK33" s="755"/>
      <c r="AL33" s="755"/>
      <c r="AM33" s="755"/>
    </row>
    <row r="34" spans="1:39" hidden="1">
      <c r="A34" s="102" t="s">
        <v>2</v>
      </c>
      <c r="B34" s="108">
        <v>44377</v>
      </c>
      <c r="C34" s="119">
        <v>3504.2920000200002</v>
      </c>
      <c r="D34" s="119">
        <v>895.63399697</v>
      </c>
      <c r="E34" s="119">
        <v>1181.8150001200001</v>
      </c>
      <c r="F34" s="119">
        <v>550.92368390000013</v>
      </c>
      <c r="G34" s="119">
        <v>5103.9710001600006</v>
      </c>
      <c r="H34" s="119">
        <v>-2293.6229999000002</v>
      </c>
      <c r="I34" s="119">
        <v>-746.30969335000009</v>
      </c>
      <c r="J34" s="119">
        <v>2810.3480002600004</v>
      </c>
      <c r="K34" s="119">
        <v>-679.40276690000007</v>
      </c>
      <c r="L34" s="119">
        <v>-174.02468902999999</v>
      </c>
      <c r="M34" s="119"/>
      <c r="N34" s="119">
        <v>-590.92634199999998</v>
      </c>
      <c r="O34" s="119">
        <v>-238.87099999000003</v>
      </c>
      <c r="P34" s="119">
        <v>1294.1677983900004</v>
      </c>
      <c r="Q34" s="119">
        <v>363.92144556000011</v>
      </c>
      <c r="R34" s="120"/>
      <c r="S34" s="129"/>
      <c r="T34" s="129">
        <v>0.44819999999999999</v>
      </c>
      <c r="V34" s="109">
        <v>111322</v>
      </c>
      <c r="W34" s="109">
        <v>6617</v>
      </c>
      <c r="X34" s="110">
        <v>2366</v>
      </c>
      <c r="Y34" s="121">
        <v>648169</v>
      </c>
      <c r="Z34" s="121"/>
      <c r="AA34" s="121"/>
      <c r="AB34" s="121"/>
      <c r="AC34" s="121"/>
      <c r="AD34" s="121">
        <v>315752</v>
      </c>
      <c r="AE34" s="111">
        <v>4.2000000000000003E-2</v>
      </c>
      <c r="AF34" s="111">
        <v>0.01</v>
      </c>
      <c r="AG34" s="112">
        <v>0.77</v>
      </c>
      <c r="AH34" s="112">
        <v>0.14169999999999999</v>
      </c>
      <c r="AI34" s="122"/>
      <c r="AJ34" s="112"/>
      <c r="AK34" s="755"/>
      <c r="AL34" s="755"/>
      <c r="AM34" s="755"/>
    </row>
    <row r="35" spans="1:39" hidden="1">
      <c r="A35" s="102" t="s">
        <v>2</v>
      </c>
      <c r="B35" s="108">
        <v>44286</v>
      </c>
      <c r="C35" s="119">
        <v>3450.8750000100008</v>
      </c>
      <c r="D35" s="119">
        <v>866.61565699000005</v>
      </c>
      <c r="E35" s="119">
        <v>1132.9649999700002</v>
      </c>
      <c r="F35" s="119">
        <v>507.05175288999999</v>
      </c>
      <c r="G35" s="119">
        <v>5154.7349999700009</v>
      </c>
      <c r="H35" s="119">
        <v>-2304.3120001299999</v>
      </c>
      <c r="I35" s="119">
        <v>-752.83664028999999</v>
      </c>
      <c r="J35" s="119">
        <v>2850.422999840001</v>
      </c>
      <c r="K35" s="119">
        <v>-1074.4210000799999</v>
      </c>
      <c r="L35" s="119">
        <v>-370.61396048999995</v>
      </c>
      <c r="M35" s="119"/>
      <c r="N35" s="119">
        <v>-489.26299997999996</v>
      </c>
      <c r="O35" s="119">
        <v>-237</v>
      </c>
      <c r="P35" s="119">
        <v>1032.731999770001</v>
      </c>
      <c r="Q35" s="119">
        <v>381.11897476999997</v>
      </c>
      <c r="R35" s="120"/>
      <c r="S35" s="129"/>
      <c r="T35" s="129" t="s">
        <v>485</v>
      </c>
      <c r="V35" s="109">
        <v>122021</v>
      </c>
      <c r="W35" s="109">
        <v>7254</v>
      </c>
      <c r="X35" s="110">
        <v>2366</v>
      </c>
      <c r="Y35" s="121">
        <v>719705</v>
      </c>
      <c r="Z35" s="121"/>
      <c r="AA35" s="121"/>
      <c r="AB35" s="121"/>
      <c r="AC35" s="121"/>
      <c r="AD35" s="121">
        <v>310683</v>
      </c>
      <c r="AE35" s="111">
        <v>4.2999999999999997E-2</v>
      </c>
      <c r="AF35" s="111">
        <v>1.17E-2</v>
      </c>
      <c r="AG35" s="112">
        <v>0.81</v>
      </c>
      <c r="AH35" s="112">
        <v>0.1188</v>
      </c>
      <c r="AI35" s="122"/>
      <c r="AJ35" s="112"/>
      <c r="AK35" s="755"/>
      <c r="AL35" s="755"/>
      <c r="AM35" s="755"/>
    </row>
    <row r="36" spans="1:39" hidden="1">
      <c r="A36" s="102" t="s">
        <v>2</v>
      </c>
      <c r="B36" s="108">
        <v>44196</v>
      </c>
      <c r="C36" s="119">
        <v>3477.4859999200007</v>
      </c>
      <c r="D36" s="119">
        <v>880.15234158999999</v>
      </c>
      <c r="E36" s="119">
        <v>1041.66200013</v>
      </c>
      <c r="F36" s="119">
        <v>452.70292248999988</v>
      </c>
      <c r="G36" s="119">
        <v>4546.6420001100005</v>
      </c>
      <c r="H36" s="119">
        <v>-2264.39689997</v>
      </c>
      <c r="I36" s="119">
        <v>-756.20599250999999</v>
      </c>
      <c r="J36" s="119">
        <v>2282.2451001400004</v>
      </c>
      <c r="K36" s="119">
        <v>-1040.20599999</v>
      </c>
      <c r="L36" s="119">
        <v>-200.31824968000006</v>
      </c>
      <c r="M36" s="119"/>
      <c r="N36" s="119">
        <v>-336.79950410000015</v>
      </c>
      <c r="O36" s="119">
        <v>-109.99300000999999</v>
      </c>
      <c r="P36" s="119">
        <v>713.45360946000017</v>
      </c>
      <c r="Q36" s="119">
        <v>183.26331984999985</v>
      </c>
      <c r="R36" s="120"/>
      <c r="S36" s="129"/>
      <c r="T36" s="129">
        <v>0.45100000000000001</v>
      </c>
      <c r="V36" s="109">
        <v>123174</v>
      </c>
      <c r="W36" s="109">
        <v>7432</v>
      </c>
      <c r="X36" s="110">
        <v>2482</v>
      </c>
      <c r="Y36" s="121">
        <v>733797</v>
      </c>
      <c r="Z36" s="121"/>
      <c r="AA36" s="121"/>
      <c r="AB36" s="121"/>
      <c r="AC36" s="121"/>
      <c r="AD36" s="121">
        <v>311147</v>
      </c>
      <c r="AE36" s="111">
        <v>4.2000000000000003E-2</v>
      </c>
      <c r="AF36" s="111">
        <v>1.55E-2</v>
      </c>
      <c r="AG36" s="112">
        <v>0.82</v>
      </c>
      <c r="AH36" s="112"/>
      <c r="AI36" s="122"/>
      <c r="AJ36" s="112"/>
      <c r="AK36" s="755"/>
      <c r="AL36" s="755"/>
      <c r="AM36" s="755"/>
    </row>
    <row r="37" spans="1:39" hidden="1">
      <c r="A37" s="102" t="s">
        <v>3</v>
      </c>
      <c r="B37" s="108">
        <v>45473</v>
      </c>
      <c r="C37" s="119">
        <v>2791.3455640001603</v>
      </c>
      <c r="D37" s="119">
        <v>2547.7396677720362</v>
      </c>
      <c r="E37" s="119">
        <v>953.08324853113288</v>
      </c>
      <c r="F37" s="119">
        <v>859.19715400113284</v>
      </c>
      <c r="G37" s="119">
        <v>4205.2006227265902</v>
      </c>
      <c r="H37" s="119">
        <v>-1520.0847883280696</v>
      </c>
      <c r="I37" s="119">
        <v>-1393.6322035780697</v>
      </c>
      <c r="J37" s="119">
        <v>2685.1158343985198</v>
      </c>
      <c r="K37" s="119">
        <v>-321.20010344999992</v>
      </c>
      <c r="L37" s="119">
        <v>-319.93747977999993</v>
      </c>
      <c r="M37" s="119">
        <v>1670.88983074415</v>
      </c>
      <c r="N37" s="119">
        <v>-648.74949513332001</v>
      </c>
      <c r="O37" s="119">
        <v>-0.66740912224952398</v>
      </c>
      <c r="P37" s="119">
        <v>1670.2224216219006</v>
      </c>
      <c r="Q37" s="119">
        <v>1515.0864235843057</v>
      </c>
      <c r="R37" s="120">
        <v>8.2617128167742828E-3</v>
      </c>
      <c r="S37" s="129">
        <v>0.14362535062176848</v>
      </c>
      <c r="T37" s="129">
        <v>0.38996738550614979</v>
      </c>
      <c r="V37" s="109">
        <v>45349</v>
      </c>
      <c r="W37" s="109">
        <v>4138</v>
      </c>
      <c r="X37" s="110">
        <v>3574</v>
      </c>
      <c r="Y37" s="121">
        <v>630371.47904691508</v>
      </c>
      <c r="Z37" s="121">
        <v>404413.94263671001</v>
      </c>
      <c r="AA37" s="121">
        <v>341398.68310376001</v>
      </c>
      <c r="AB37" s="121">
        <v>63015.259532949996</v>
      </c>
      <c r="AC37" s="121">
        <v>172589.13130255841</v>
      </c>
      <c r="AD37" s="121">
        <v>354627.72635005612</v>
      </c>
      <c r="AE37" s="111">
        <v>2.6749728945669161E-2</v>
      </c>
      <c r="AF37" s="111">
        <v>2.9331467781472083E-3</v>
      </c>
      <c r="AG37" s="112">
        <v>0.69756877647765847</v>
      </c>
      <c r="AH37" s="112">
        <v>0.12223669559133626</v>
      </c>
      <c r="AI37" s="122">
        <v>2.1826056544791599</v>
      </c>
      <c r="AJ37" s="112">
        <v>0.86725156620172372</v>
      </c>
      <c r="AK37" s="755"/>
      <c r="AL37" s="755"/>
      <c r="AM37" s="755"/>
    </row>
    <row r="38" spans="1:39" hidden="1">
      <c r="A38" s="102" t="s">
        <v>3</v>
      </c>
      <c r="B38" s="108">
        <v>45382</v>
      </c>
      <c r="C38" s="119">
        <v>2781.1317727083501</v>
      </c>
      <c r="D38" s="119"/>
      <c r="E38" s="119">
        <v>901.82928045886695</v>
      </c>
      <c r="F38" s="119"/>
      <c r="G38" s="119">
        <v>3495.8318057071501</v>
      </c>
      <c r="H38" s="119">
        <v>-1508.3127920243987</v>
      </c>
      <c r="I38" s="119"/>
      <c r="J38" s="119">
        <v>1987.5190136827514</v>
      </c>
      <c r="K38" s="119">
        <v>-360</v>
      </c>
      <c r="L38" s="119"/>
      <c r="M38" s="119">
        <v>1619.7130786513198</v>
      </c>
      <c r="N38" s="119">
        <v>-613.65950712135009</v>
      </c>
      <c r="O38" s="119">
        <v>-0.88279555352008898</v>
      </c>
      <c r="P38" s="119">
        <v>1005.1707759764499</v>
      </c>
      <c r="Q38" s="119"/>
      <c r="R38" s="120">
        <v>7.6026057554385825E-3</v>
      </c>
      <c r="S38" s="129">
        <v>0.13360783178506913</v>
      </c>
      <c r="T38" s="129">
        <v>0.40256520698421389</v>
      </c>
      <c r="U38" s="118">
        <v>20.100000000000001</v>
      </c>
      <c r="V38" s="109">
        <v>45005</v>
      </c>
      <c r="W38" s="109">
        <v>4161</v>
      </c>
      <c r="X38" s="110">
        <v>3589</v>
      </c>
      <c r="Y38" s="121">
        <v>613457.09993766295</v>
      </c>
      <c r="Z38" s="121">
        <v>382988.96323477989</v>
      </c>
      <c r="AA38" s="121">
        <v>325308.8231021699</v>
      </c>
      <c r="AB38" s="121">
        <v>57680.140132610002</v>
      </c>
      <c r="AC38" s="121">
        <v>168687.68884306215</v>
      </c>
      <c r="AD38" s="121">
        <v>347371.41896561877</v>
      </c>
      <c r="AE38" s="111">
        <v>2.8094796430863222E-2</v>
      </c>
      <c r="AF38" s="111">
        <v>2.8799066666348578E-3</v>
      </c>
      <c r="AG38" s="112">
        <v>0.71</v>
      </c>
      <c r="AH38" s="112">
        <v>0.12261561616157329</v>
      </c>
      <c r="AI38" s="122">
        <v>1.9740548190423939</v>
      </c>
      <c r="AJ38" s="112">
        <v>0.89783142332640675</v>
      </c>
      <c r="AK38" s="755">
        <v>9.7999999999999997E-3</v>
      </c>
      <c r="AL38" s="755">
        <v>4.6199999999999998E-2</v>
      </c>
      <c r="AM38" s="755">
        <v>3.6400000000000002E-2</v>
      </c>
    </row>
    <row r="39" spans="1:39" hidden="1">
      <c r="A39" s="102" t="s">
        <v>3</v>
      </c>
      <c r="B39" s="108">
        <v>45291</v>
      </c>
      <c r="C39" s="119">
        <v>2749.3115730757695</v>
      </c>
      <c r="D39" s="119">
        <v>2480</v>
      </c>
      <c r="E39" s="119">
        <v>916.83484193272</v>
      </c>
      <c r="F39" s="119">
        <v>844</v>
      </c>
      <c r="G39" s="119">
        <v>3542.2121028691995</v>
      </c>
      <c r="H39" s="119">
        <v>-1477</v>
      </c>
      <c r="I39" s="119">
        <v>-1313</v>
      </c>
      <c r="J39" s="119">
        <v>2094.8989891743863</v>
      </c>
      <c r="K39" s="119">
        <v>-412</v>
      </c>
      <c r="L39" s="119">
        <v>-394</v>
      </c>
      <c r="M39" s="109">
        <v>1630.1584497766905</v>
      </c>
      <c r="N39" s="119">
        <v>-472.91321513502021</v>
      </c>
      <c r="O39" s="119"/>
      <c r="P39" s="119">
        <v>1157.1283880288499</v>
      </c>
      <c r="Q39" s="119"/>
      <c r="R39" s="120">
        <v>7.3393766607172672E-3</v>
      </c>
      <c r="S39" s="129">
        <v>0.13181236388662029</v>
      </c>
      <c r="T39" s="129">
        <v>0.40906220820371425</v>
      </c>
      <c r="U39" s="118">
        <v>20.100000000000001</v>
      </c>
      <c r="V39" s="109">
        <v>44771</v>
      </c>
      <c r="W39" s="110">
        <v>4199</v>
      </c>
      <c r="X39" s="110">
        <v>3622</v>
      </c>
      <c r="Y39" s="110">
        <v>607167.44783471804</v>
      </c>
      <c r="Z39" s="121">
        <v>385506.73937712988</v>
      </c>
      <c r="AA39" s="121">
        <v>330799.07385515992</v>
      </c>
      <c r="AB39" s="121">
        <v>54707.66552196999</v>
      </c>
      <c r="AC39" s="121">
        <v>160827.36075841554</v>
      </c>
      <c r="AD39" s="119">
        <v>346758.86515760666</v>
      </c>
      <c r="AE39" s="111">
        <v>2.6534174513811289E-2</v>
      </c>
      <c r="AF39" s="111">
        <v>2.8354315772039728E-3</v>
      </c>
      <c r="AG39" s="112">
        <v>0.75728859111796598</v>
      </c>
      <c r="AH39" s="112">
        <v>0.12263507326642724</v>
      </c>
      <c r="AI39" s="122">
        <v>2.15</v>
      </c>
      <c r="AJ39" s="112">
        <v>0.89859450846848465</v>
      </c>
      <c r="AK39" s="755">
        <v>8.8999999999999999E-3</v>
      </c>
      <c r="AL39" s="755">
        <v>4.4699999999999997E-2</v>
      </c>
      <c r="AM39" s="755">
        <v>3.5799999999999998E-2</v>
      </c>
    </row>
    <row r="40" spans="1:39" hidden="1">
      <c r="A40" s="102" t="s">
        <v>3</v>
      </c>
      <c r="B40" s="108">
        <v>45199</v>
      </c>
      <c r="C40" s="119">
        <v>2740</v>
      </c>
      <c r="D40" s="119">
        <v>2476</v>
      </c>
      <c r="E40" s="119">
        <v>895</v>
      </c>
      <c r="F40" s="119">
        <v>823</v>
      </c>
      <c r="G40" s="119">
        <v>4016</v>
      </c>
      <c r="H40" s="119">
        <v>-1471</v>
      </c>
      <c r="I40" s="119">
        <v>-1331</v>
      </c>
      <c r="J40" s="119">
        <v>2541</v>
      </c>
      <c r="K40" s="119">
        <f>-282-95</f>
        <v>-377</v>
      </c>
      <c r="L40" s="119">
        <v>-350</v>
      </c>
      <c r="M40" s="109">
        <v>2140.1933218040099</v>
      </c>
      <c r="N40" s="119">
        <v>-617.88407393026012</v>
      </c>
      <c r="O40" s="119"/>
      <c r="P40" s="119">
        <v>1522</v>
      </c>
      <c r="Q40" s="119"/>
      <c r="R40" s="120">
        <v>6.3600000000000002E-3</v>
      </c>
      <c r="S40" s="129">
        <v>0.11899999999999999</v>
      </c>
      <c r="T40" s="129">
        <v>0.42699999999999999</v>
      </c>
      <c r="U40" s="118">
        <v>20</v>
      </c>
      <c r="V40" s="109">
        <v>44771</v>
      </c>
      <c r="W40" s="110">
        <v>4199</v>
      </c>
      <c r="X40" s="110">
        <v>3622</v>
      </c>
      <c r="Y40" s="110"/>
      <c r="Z40" s="121">
        <v>383232</v>
      </c>
      <c r="AA40" s="121">
        <v>337524.48844619998</v>
      </c>
      <c r="AB40" s="121">
        <v>45707.056617469992</v>
      </c>
      <c r="AC40" s="121">
        <v>155263.50380083892</v>
      </c>
      <c r="AD40" s="119">
        <v>347818.73055228504</v>
      </c>
      <c r="AE40" s="111">
        <v>2.6499999999999999E-2</v>
      </c>
      <c r="AF40" s="111">
        <v>3.0100000000000001E-3</v>
      </c>
      <c r="AG40" s="112">
        <v>0.75719999999999998</v>
      </c>
      <c r="AH40" s="112">
        <v>0.12252200000000001</v>
      </c>
      <c r="AI40" s="122">
        <v>2.0451999999999999</v>
      </c>
      <c r="AJ40" s="111">
        <v>0.89849999999999997</v>
      </c>
      <c r="AK40" s="755">
        <v>7.1000000000000004E-3</v>
      </c>
      <c r="AL40" s="755">
        <v>4.2299999999999997E-2</v>
      </c>
      <c r="AM40" s="755">
        <v>3.5199999999999995E-2</v>
      </c>
    </row>
    <row r="41" spans="1:39" hidden="1">
      <c r="A41" s="102" t="s">
        <v>3</v>
      </c>
      <c r="B41" s="108">
        <v>45107</v>
      </c>
      <c r="C41" s="109">
        <v>2442</v>
      </c>
      <c r="D41" s="109">
        <v>2210</v>
      </c>
      <c r="E41" s="109">
        <v>909</v>
      </c>
      <c r="F41" s="109">
        <v>835</v>
      </c>
      <c r="G41" s="109">
        <v>3572</v>
      </c>
      <c r="H41" s="109">
        <v>-1455</v>
      </c>
      <c r="I41" s="109">
        <v>-1315</v>
      </c>
      <c r="J41" s="109">
        <v>2115</v>
      </c>
      <c r="K41" s="109">
        <v>-276</v>
      </c>
      <c r="L41" s="109">
        <v>-250</v>
      </c>
      <c r="M41" s="109">
        <v>1795.3133039465497</v>
      </c>
      <c r="N41" s="109">
        <v>-513.87535812565295</v>
      </c>
      <c r="O41" s="109"/>
      <c r="P41" s="115">
        <v>1281</v>
      </c>
      <c r="Q41" s="115"/>
      <c r="R41" s="111">
        <v>5.1999999999999998E-3</v>
      </c>
      <c r="S41" s="112">
        <v>0.10150000000000001</v>
      </c>
      <c r="T41" s="112">
        <v>0.46</v>
      </c>
      <c r="U41" s="114">
        <v>20</v>
      </c>
      <c r="V41" s="109">
        <v>44683</v>
      </c>
      <c r="W41" s="109">
        <v>4228</v>
      </c>
      <c r="X41" s="110">
        <v>3649</v>
      </c>
      <c r="Y41" s="110"/>
      <c r="Z41" s="109">
        <v>388183</v>
      </c>
      <c r="AA41" s="109"/>
      <c r="AB41" s="109"/>
      <c r="AC41" s="109"/>
      <c r="AD41" s="109">
        <v>363952</v>
      </c>
      <c r="AE41" s="112">
        <v>2.6200000000000001E-2</v>
      </c>
      <c r="AF41" s="111">
        <v>2.7000000000000001E-3</v>
      </c>
      <c r="AG41" s="112">
        <v>0.76</v>
      </c>
      <c r="AH41" s="112">
        <v>0.125</v>
      </c>
      <c r="AI41" s="113">
        <v>2.0699999999999998</v>
      </c>
      <c r="AJ41" s="112">
        <v>0.91</v>
      </c>
      <c r="AK41" s="755">
        <v>5.4999999999999997E-3</v>
      </c>
      <c r="AL41" s="755">
        <v>3.7499999999999999E-2</v>
      </c>
      <c r="AM41" s="755">
        <v>3.2000000000000001E-2</v>
      </c>
    </row>
    <row r="42" spans="1:39" hidden="1">
      <c r="A42" s="102" t="s">
        <v>3</v>
      </c>
      <c r="B42" s="108">
        <v>45016</v>
      </c>
      <c r="C42" s="109">
        <v>2163.4416747692899</v>
      </c>
      <c r="D42" s="109">
        <v>1975</v>
      </c>
      <c r="E42" s="109">
        <v>937.36113265000097</v>
      </c>
      <c r="F42" s="109">
        <v>864</v>
      </c>
      <c r="G42" s="109">
        <v>3101.3358326667399</v>
      </c>
      <c r="H42" s="109">
        <v>-1440</v>
      </c>
      <c r="I42" s="109">
        <v>-1300</v>
      </c>
      <c r="J42" s="109">
        <v>1659.3714615870999</v>
      </c>
      <c r="K42" s="109">
        <v>-300.74420528999883</v>
      </c>
      <c r="L42" s="109">
        <v>-257</v>
      </c>
      <c r="M42" s="109">
        <v>1358.6272562971001</v>
      </c>
      <c r="N42" s="109">
        <v>-503.63128596380704</v>
      </c>
      <c r="O42" s="109"/>
      <c r="P42" s="115">
        <v>855.25369497220299</v>
      </c>
      <c r="Q42" s="115"/>
      <c r="R42" s="111">
        <v>4.44221833996931E-3</v>
      </c>
      <c r="S42" s="112">
        <v>8.8532757613575999E-2</v>
      </c>
      <c r="T42" s="112">
        <v>0.48177238514514198</v>
      </c>
      <c r="U42" s="114">
        <v>20</v>
      </c>
      <c r="V42" s="109">
        <v>44654</v>
      </c>
      <c r="W42" s="109">
        <v>4263</v>
      </c>
      <c r="X42" s="110">
        <v>3684</v>
      </c>
      <c r="Y42" s="110"/>
      <c r="Z42" s="109">
        <v>380760.55162242998</v>
      </c>
      <c r="AA42" s="109"/>
      <c r="AB42" s="109"/>
      <c r="AC42" s="109"/>
      <c r="AD42" s="109">
        <v>361077.37077741302</v>
      </c>
      <c r="AE42" s="112">
        <v>2.6774723517109002E-2</v>
      </c>
      <c r="AF42" s="111">
        <v>2.5907197281505902E-3</v>
      </c>
      <c r="AG42" s="112">
        <v>0.75815330709287498</v>
      </c>
      <c r="AH42" s="112">
        <v>0.126</v>
      </c>
      <c r="AI42" s="113">
        <v>1.92264957185926</v>
      </c>
      <c r="AJ42" s="112">
        <v>0.92029858811188103</v>
      </c>
      <c r="AK42" s="755">
        <v>3.2000000000000002E-3</v>
      </c>
      <c r="AL42" s="755">
        <v>3.1800000000000002E-2</v>
      </c>
      <c r="AM42" s="755">
        <v>2.86E-2</v>
      </c>
    </row>
    <row r="43" spans="1:39" hidden="1">
      <c r="A43" s="102" t="s">
        <v>3</v>
      </c>
      <c r="B43" s="108">
        <v>44926</v>
      </c>
      <c r="C43" s="119">
        <v>1960.51788447119</v>
      </c>
      <c r="D43" s="119">
        <v>1794</v>
      </c>
      <c r="E43" s="119">
        <v>958.85923623999997</v>
      </c>
      <c r="F43" s="119">
        <v>882</v>
      </c>
      <c r="G43" s="119">
        <v>2801.3875316950898</v>
      </c>
      <c r="H43" s="119">
        <v>-1376</v>
      </c>
      <c r="I43" s="119">
        <v>-1263</v>
      </c>
      <c r="J43" s="119">
        <v>1410.1870550271799</v>
      </c>
      <c r="K43" s="119">
        <v>-472.42135774780007</v>
      </c>
      <c r="L43" s="119">
        <v>-387</v>
      </c>
      <c r="M43" s="109">
        <v>937.76569727938022</v>
      </c>
      <c r="N43" s="119">
        <v>-277.769564744761</v>
      </c>
      <c r="O43" s="119"/>
      <c r="P43" s="119">
        <v>659.35143240578998</v>
      </c>
      <c r="Q43" s="119"/>
      <c r="R43" s="120">
        <v>4.13372189555768E-3</v>
      </c>
      <c r="S43" s="129">
        <v>8.3000000000000004E-2</v>
      </c>
      <c r="T43" s="129">
        <v>0.51923408659651549</v>
      </c>
      <c r="U43" s="118">
        <v>20.2</v>
      </c>
      <c r="V43" s="123">
        <v>44625</v>
      </c>
      <c r="W43" s="123">
        <v>4404</v>
      </c>
      <c r="X43" s="114">
        <v>3818</v>
      </c>
      <c r="Y43" s="114"/>
      <c r="Z43" s="121">
        <v>386017.4682759</v>
      </c>
      <c r="AA43" s="121">
        <v>359895.93438078999</v>
      </c>
      <c r="AB43" s="121">
        <v>26121.533895109998</v>
      </c>
      <c r="AC43" s="121">
        <v>147937.79289004201</v>
      </c>
      <c r="AD43" s="123">
        <v>353915.151205278</v>
      </c>
      <c r="AE43" s="111">
        <v>2.7327460325987599E-2</v>
      </c>
      <c r="AF43" s="117">
        <v>2.5000000000000001E-3</v>
      </c>
      <c r="AG43" s="112">
        <v>0.73591822668394402</v>
      </c>
      <c r="AH43" s="112">
        <v>0.128</v>
      </c>
      <c r="AI43" s="122">
        <v>1.9435801483155899</v>
      </c>
      <c r="AJ43" s="111">
        <v>0.90834337283549504</v>
      </c>
      <c r="AK43" s="755">
        <v>1.6000000000000001E-3</v>
      </c>
      <c r="AL43" s="755">
        <v>2.3400000000000001E-2</v>
      </c>
      <c r="AM43" s="755">
        <v>2.18E-2</v>
      </c>
    </row>
    <row r="44" spans="1:39" hidden="1">
      <c r="A44" s="102" t="s">
        <v>3</v>
      </c>
      <c r="B44" s="108">
        <v>44834</v>
      </c>
      <c r="C44" s="119">
        <v>1603</v>
      </c>
      <c r="D44" s="119">
        <v>1548.3127620188829</v>
      </c>
      <c r="E44" s="119">
        <v>968</v>
      </c>
      <c r="F44" s="119">
        <v>929.21745906000001</v>
      </c>
      <c r="G44" s="119">
        <v>2872</v>
      </c>
      <c r="H44" s="119">
        <v>-1504.5717724830399</v>
      </c>
      <c r="I44" s="119">
        <v>-1388.8823898230398</v>
      </c>
      <c r="J44" s="119">
        <v>1485</v>
      </c>
      <c r="K44" s="119">
        <v>-206</v>
      </c>
      <c r="L44" s="119">
        <v>-213</v>
      </c>
      <c r="M44" s="109">
        <v>1259.7233357184898</v>
      </c>
      <c r="N44" s="119">
        <v>-366.20382969946502</v>
      </c>
      <c r="O44" s="119">
        <v>-0.64470012882957195</v>
      </c>
      <c r="P44" s="119">
        <v>896</v>
      </c>
      <c r="Q44" s="119">
        <v>810.58595026767034</v>
      </c>
      <c r="R44" s="120">
        <v>3.5999999999999999E-3</v>
      </c>
      <c r="S44" s="129">
        <v>7.1999999999999995E-2</v>
      </c>
      <c r="T44" s="129">
        <v>0.55500000000000005</v>
      </c>
      <c r="V44" s="123">
        <v>44501</v>
      </c>
      <c r="W44" s="123">
        <v>4461</v>
      </c>
      <c r="X44" s="110">
        <v>3859</v>
      </c>
      <c r="Y44" s="110"/>
      <c r="Z44" s="121">
        <v>389757.25749390002</v>
      </c>
      <c r="AA44" s="121"/>
      <c r="AB44" s="121"/>
      <c r="AC44" s="121"/>
      <c r="AD44" s="123">
        <v>347375.05718401505</v>
      </c>
      <c r="AE44" s="111">
        <v>0.03</v>
      </c>
      <c r="AF44" s="117">
        <v>2.3E-3</v>
      </c>
      <c r="AG44" s="112">
        <v>0.68</v>
      </c>
      <c r="AH44" s="112">
        <v>0.124</v>
      </c>
      <c r="AI44" s="122">
        <v>3.13</v>
      </c>
      <c r="AJ44" s="116">
        <v>0.9</v>
      </c>
      <c r="AK44" s="755">
        <v>2.0000000000000001E-4</v>
      </c>
      <c r="AL44" s="755">
        <v>1.84E-2</v>
      </c>
      <c r="AM44" s="755">
        <v>1.8200000000000001E-2</v>
      </c>
    </row>
    <row r="45" spans="1:39" hidden="1">
      <c r="A45" s="102" t="s">
        <v>3</v>
      </c>
      <c r="B45" s="108">
        <v>44742</v>
      </c>
      <c r="C45" s="119">
        <v>1606</v>
      </c>
      <c r="D45" s="119">
        <v>1485.751483714067</v>
      </c>
      <c r="E45" s="119">
        <v>1026</v>
      </c>
      <c r="F45" s="119">
        <v>952.52914806000001</v>
      </c>
      <c r="G45" s="119">
        <v>2880</v>
      </c>
      <c r="H45" s="119">
        <v>-1487.78738164417</v>
      </c>
      <c r="I45" s="119">
        <v>-1376.76021883417</v>
      </c>
      <c r="J45" s="119">
        <v>1376</v>
      </c>
      <c r="K45" s="119">
        <v>-225</v>
      </c>
      <c r="L45" s="119">
        <v>-213</v>
      </c>
      <c r="M45" s="109">
        <v>1160.8788689205851</v>
      </c>
      <c r="N45" s="119">
        <v>-291.88232405318598</v>
      </c>
      <c r="O45" s="119"/>
      <c r="P45" s="119">
        <v>866</v>
      </c>
      <c r="Q45" s="119"/>
      <c r="R45" s="120">
        <v>3.0000000000000001E-3</v>
      </c>
      <c r="S45" s="129">
        <v>6.8000000000000005E-2</v>
      </c>
      <c r="T45" s="129">
        <v>0.57599999999999996</v>
      </c>
      <c r="U45" s="118">
        <v>20.399999999999999</v>
      </c>
      <c r="V45" s="123">
        <v>46480</v>
      </c>
      <c r="W45" s="123">
        <v>4824</v>
      </c>
      <c r="X45" s="110">
        <v>4213</v>
      </c>
      <c r="Y45" s="110"/>
      <c r="Z45" s="121">
        <v>428404</v>
      </c>
      <c r="AA45" s="121"/>
      <c r="AB45" s="121"/>
      <c r="AC45" s="121"/>
      <c r="AD45" s="123">
        <v>354402.27323712088</v>
      </c>
      <c r="AE45" s="111">
        <v>3.2000000000000001E-2</v>
      </c>
      <c r="AF45" s="117">
        <v>2.3E-3</v>
      </c>
      <c r="AG45" s="112">
        <v>0.65</v>
      </c>
      <c r="AH45" s="112">
        <v>0.13400000000000001</v>
      </c>
      <c r="AI45" s="122">
        <v>3.25</v>
      </c>
      <c r="AJ45" s="116">
        <v>0.89</v>
      </c>
      <c r="AK45" s="755">
        <v>-2.9999999999999997E-4</v>
      </c>
      <c r="AL45" s="755">
        <v>1.6299999999999999E-2</v>
      </c>
      <c r="AM45" s="755">
        <v>1.66E-2</v>
      </c>
    </row>
    <row r="46" spans="1:39" hidden="1">
      <c r="A46" s="102" t="s">
        <v>3</v>
      </c>
      <c r="B46" s="108">
        <v>44651</v>
      </c>
      <c r="C46" s="119">
        <v>1550</v>
      </c>
      <c r="D46" s="119">
        <v>1544.7151887524378</v>
      </c>
      <c r="E46" s="119">
        <v>969</v>
      </c>
      <c r="F46" s="119">
        <v>897.31019440000011</v>
      </c>
      <c r="G46" s="119">
        <v>2775</v>
      </c>
      <c r="H46" s="119">
        <v>-1523.403181126039</v>
      </c>
      <c r="I46" s="119">
        <v>-1408.9300000060391</v>
      </c>
      <c r="J46" s="119">
        <v>1244</v>
      </c>
      <c r="K46" s="119">
        <v>-218</v>
      </c>
      <c r="L46" s="119">
        <v>-317</v>
      </c>
      <c r="M46" s="109">
        <v>961.43017488768498</v>
      </c>
      <c r="N46" s="119">
        <v>-254.081720499835</v>
      </c>
      <c r="O46" s="119">
        <v>-1</v>
      </c>
      <c r="P46" s="119">
        <v>707</v>
      </c>
      <c r="Q46" s="119">
        <v>638.1078793302687</v>
      </c>
      <c r="R46" s="120">
        <v>3.0000000000000001E-3</v>
      </c>
      <c r="S46" s="129">
        <v>6.5000000000000002E-2</v>
      </c>
      <c r="T46" s="129">
        <v>0.56100000000000005</v>
      </c>
      <c r="U46" s="118">
        <v>20.399999999999999</v>
      </c>
      <c r="V46" s="123">
        <v>46480</v>
      </c>
      <c r="W46" s="123">
        <v>4824</v>
      </c>
      <c r="X46" s="110">
        <v>4213</v>
      </c>
      <c r="Y46" s="110"/>
      <c r="Z46" s="121">
        <v>400604</v>
      </c>
      <c r="AA46" s="121"/>
      <c r="AB46" s="121"/>
      <c r="AC46" s="121"/>
      <c r="AD46" s="123"/>
      <c r="AE46" s="111">
        <v>3.5000000000000003E-2</v>
      </c>
      <c r="AF46" s="117">
        <v>2.3E-3</v>
      </c>
      <c r="AG46" s="112">
        <v>0.65</v>
      </c>
      <c r="AH46" s="112">
        <v>0.13400000000000001</v>
      </c>
      <c r="AI46" s="122">
        <v>3.25</v>
      </c>
      <c r="AJ46" s="116">
        <v>0.89</v>
      </c>
      <c r="AK46" s="755">
        <v>-2.0000000000000001E-4</v>
      </c>
      <c r="AL46" s="755">
        <v>1.61E-2</v>
      </c>
      <c r="AM46" s="755">
        <v>1.6299999999999999E-2</v>
      </c>
    </row>
    <row r="47" spans="1:39" hidden="1">
      <c r="A47" s="102" t="s">
        <v>3</v>
      </c>
      <c r="B47" s="108">
        <v>44561</v>
      </c>
      <c r="C47" s="119">
        <v>1558.748</v>
      </c>
      <c r="D47" s="119">
        <v>1442.5791517130172</v>
      </c>
      <c r="E47" s="119">
        <v>1100.68</v>
      </c>
      <c r="F47" s="119">
        <v>1016.82955091</v>
      </c>
      <c r="G47" s="119">
        <v>2563.4780000000001</v>
      </c>
      <c r="H47" s="119">
        <v>-1576.7349999999999</v>
      </c>
      <c r="I47" s="119">
        <v>-1472.3127506199999</v>
      </c>
      <c r="J47" s="119">
        <v>887.71</v>
      </c>
      <c r="K47" s="119">
        <v>-333</v>
      </c>
      <c r="L47" s="119">
        <v>-271</v>
      </c>
      <c r="M47" s="109"/>
      <c r="N47" s="119">
        <v>-128.172</v>
      </c>
      <c r="O47" s="119">
        <v>-2</v>
      </c>
      <c r="P47" s="119">
        <v>424.64299999999997</v>
      </c>
      <c r="Q47" s="119">
        <v>390.92473380381705</v>
      </c>
      <c r="R47" s="120">
        <v>3.368492000875899E-3</v>
      </c>
      <c r="S47" s="129">
        <v>6.4422940774901988E-2</v>
      </c>
      <c r="T47" s="129">
        <v>0.5772052876602819</v>
      </c>
      <c r="V47" s="123">
        <v>50980</v>
      </c>
      <c r="W47" s="123">
        <v>6145</v>
      </c>
      <c r="X47" s="110">
        <v>5415</v>
      </c>
      <c r="Y47" s="110"/>
      <c r="Z47" s="121">
        <v>384269.50870753499</v>
      </c>
      <c r="AA47" s="121">
        <v>350448.56070009497</v>
      </c>
      <c r="AB47" s="121">
        <v>33820.948007440005</v>
      </c>
      <c r="AC47" s="121"/>
      <c r="AD47" s="123">
        <v>238303.29697088496</v>
      </c>
      <c r="AE47" s="111">
        <v>3.6456038856771483E-2</v>
      </c>
      <c r="AF47" s="117"/>
      <c r="AG47" s="112">
        <v>0.64166405618688627</v>
      </c>
      <c r="AH47" s="112">
        <v>0.13</v>
      </c>
      <c r="AI47" s="122">
        <v>3.0371755987828029</v>
      </c>
      <c r="AJ47" s="116">
        <v>0.9098269551152145</v>
      </c>
      <c r="AK47" s="755"/>
      <c r="AL47" s="755"/>
      <c r="AM47" s="755"/>
    </row>
    <row r="48" spans="1:39" hidden="1">
      <c r="A48" s="102" t="s">
        <v>3</v>
      </c>
      <c r="B48" s="108">
        <v>44469</v>
      </c>
      <c r="C48" s="119">
        <v>1589.1320000000001</v>
      </c>
      <c r="D48" s="119">
        <v>1475.6762593734352</v>
      </c>
      <c r="E48" s="119">
        <v>964.31100000000004</v>
      </c>
      <c r="F48" s="119">
        <v>890.23465376000001</v>
      </c>
      <c r="G48" s="119">
        <v>2827.5790000000002</v>
      </c>
      <c r="H48" s="119">
        <v>-1606.473</v>
      </c>
      <c r="I48" s="119">
        <v>-1490.0513964899999</v>
      </c>
      <c r="J48" s="119">
        <v>1171.704</v>
      </c>
      <c r="K48" s="119">
        <v>-378</v>
      </c>
      <c r="L48" s="119">
        <v>-354</v>
      </c>
      <c r="M48" s="109"/>
      <c r="N48" s="119">
        <v>-173.55500000000001</v>
      </c>
      <c r="O48" s="119"/>
      <c r="P48" s="119">
        <v>620.25800000000004</v>
      </c>
      <c r="Q48" s="119">
        <v>577.95567142572702</v>
      </c>
      <c r="R48" s="120">
        <v>4.3297550976796485E-3</v>
      </c>
      <c r="S48" s="129">
        <v>8.1310136473828648E-2</v>
      </c>
      <c r="T48" s="129">
        <v>0.55255831546109069</v>
      </c>
      <c r="V48" s="123">
        <v>51071</v>
      </c>
      <c r="W48" s="123">
        <v>6160</v>
      </c>
      <c r="X48" s="110">
        <v>5433</v>
      </c>
      <c r="Y48" s="110"/>
      <c r="Z48" s="121">
        <v>377551.29066330602</v>
      </c>
      <c r="AA48" s="121">
        <v>341194.07789335598</v>
      </c>
      <c r="AB48" s="121">
        <v>36357.212769949998</v>
      </c>
      <c r="AC48" s="121"/>
      <c r="AD48" s="123"/>
      <c r="AE48" s="111"/>
      <c r="AF48" s="117">
        <v>2.5218747974652691E-3</v>
      </c>
      <c r="AG48" s="112">
        <v>0.64271789141623226</v>
      </c>
      <c r="AH48" s="112">
        <v>0.129</v>
      </c>
      <c r="AI48" s="122">
        <v>2.9227502824678027</v>
      </c>
      <c r="AJ48" s="116">
        <v>0.94416938464838029</v>
      </c>
      <c r="AK48" s="755"/>
      <c r="AL48" s="755"/>
      <c r="AM48" s="755"/>
    </row>
    <row r="49" spans="1:41" hidden="1">
      <c r="A49" s="102" t="s">
        <v>3</v>
      </c>
      <c r="B49" s="108">
        <v>44377</v>
      </c>
      <c r="C49" s="119">
        <v>1635.9090000000001</v>
      </c>
      <c r="D49" s="119">
        <v>1523.8882519599958</v>
      </c>
      <c r="E49" s="119">
        <v>981.21199999999999</v>
      </c>
      <c r="F49" s="119">
        <v>914.61261294999997</v>
      </c>
      <c r="G49" s="119">
        <v>2820.203</v>
      </c>
      <c r="H49" s="119">
        <v>-1598.1590000000001</v>
      </c>
      <c r="I49" s="119">
        <v>-1487.7396919</v>
      </c>
      <c r="J49" s="119">
        <v>1222.0440000000001</v>
      </c>
      <c r="K49" s="119">
        <v>-279</v>
      </c>
      <c r="L49" s="119">
        <v>-249</v>
      </c>
      <c r="M49" s="109"/>
      <c r="N49" s="119">
        <v>382.43099999999998</v>
      </c>
      <c r="O49" s="119"/>
      <c r="P49" s="119">
        <v>-604.79700000000003</v>
      </c>
      <c r="Q49" s="119">
        <v>-641.18575900735277</v>
      </c>
      <c r="R49" s="120">
        <v>5.0000000000000001E-3</v>
      </c>
      <c r="S49" s="129">
        <v>8.2000000000000003E-2</v>
      </c>
      <c r="T49" s="129"/>
      <c r="V49" s="123"/>
      <c r="W49" s="123"/>
      <c r="X49" s="110"/>
      <c r="Y49" s="110"/>
      <c r="Z49" s="121"/>
      <c r="AA49" s="121"/>
      <c r="AB49" s="121"/>
      <c r="AC49" s="121"/>
      <c r="AD49" s="123"/>
      <c r="AE49" s="111"/>
      <c r="AF49" s="117"/>
      <c r="AG49" s="112"/>
      <c r="AH49" s="112">
        <v>0.129</v>
      </c>
      <c r="AI49" s="122"/>
      <c r="AJ49" s="116"/>
      <c r="AK49" s="755">
        <v>0</v>
      </c>
      <c r="AL49" s="755">
        <v>1.61E-2</v>
      </c>
      <c r="AM49" s="755">
        <v>1.61E-2</v>
      </c>
    </row>
    <row r="50" spans="1:41" hidden="1">
      <c r="A50" s="102" t="s">
        <v>3</v>
      </c>
      <c r="B50" s="108">
        <v>44286</v>
      </c>
      <c r="C50" s="119">
        <v>1191</v>
      </c>
      <c r="D50" s="119">
        <v>1079.6239409117129</v>
      </c>
      <c r="E50" s="119">
        <v>659</v>
      </c>
      <c r="F50" s="119">
        <v>595.26428509000004</v>
      </c>
      <c r="G50" s="119">
        <v>2063</v>
      </c>
      <c r="H50" s="119">
        <v>-1149</v>
      </c>
      <c r="I50" s="119">
        <v>-1036.25265605</v>
      </c>
      <c r="J50" s="119">
        <v>874</v>
      </c>
      <c r="K50" s="119">
        <v>-223</v>
      </c>
      <c r="L50" s="119">
        <v>-237</v>
      </c>
      <c r="M50" s="109"/>
      <c r="N50" s="119">
        <v>-168</v>
      </c>
      <c r="O50" s="119"/>
      <c r="P50" s="119">
        <v>514</v>
      </c>
      <c r="Q50" s="119">
        <v>456.3628254360745</v>
      </c>
      <c r="R50" s="120">
        <v>4.0000000000000001E-3</v>
      </c>
      <c r="S50" s="129">
        <v>6.6000000000000003E-2</v>
      </c>
      <c r="T50" s="129">
        <v>0.55400000000000005</v>
      </c>
      <c r="V50" s="123">
        <v>49762</v>
      </c>
      <c r="W50" s="123">
        <v>5317</v>
      </c>
      <c r="X50" s="110">
        <v>4615</v>
      </c>
      <c r="Y50" s="110"/>
      <c r="Z50" s="121"/>
      <c r="AA50" s="121"/>
      <c r="AB50" s="121"/>
      <c r="AC50" s="121"/>
      <c r="AD50" s="123"/>
      <c r="AE50" s="111">
        <v>3.5999999999999997E-2</v>
      </c>
      <c r="AF50" s="117" t="s">
        <v>439</v>
      </c>
      <c r="AG50" s="112">
        <v>0.63</v>
      </c>
      <c r="AH50" s="112">
        <v>0.14099999999999999</v>
      </c>
      <c r="AI50" s="122">
        <v>3.2</v>
      </c>
      <c r="AJ50" s="116">
        <v>0.89</v>
      </c>
      <c r="AK50" s="756"/>
      <c r="AL50" s="756"/>
      <c r="AM50" s="756"/>
    </row>
    <row r="51" spans="1:41" hidden="1">
      <c r="A51" s="102" t="s">
        <v>3</v>
      </c>
      <c r="B51" s="108">
        <v>44196</v>
      </c>
      <c r="C51" s="119">
        <v>1253</v>
      </c>
      <c r="D51" s="119">
        <v>1135.3617807651092</v>
      </c>
      <c r="E51" s="119">
        <v>671</v>
      </c>
      <c r="F51" s="119">
        <v>603.53369743999997</v>
      </c>
      <c r="G51" s="119">
        <v>2149</v>
      </c>
      <c r="H51" s="119">
        <v>-1095</v>
      </c>
      <c r="I51" s="119">
        <v>-996.35314927000002</v>
      </c>
      <c r="J51" s="119">
        <v>1055</v>
      </c>
      <c r="K51" s="119">
        <v>-361</v>
      </c>
      <c r="L51" s="119">
        <v>-335</v>
      </c>
      <c r="M51" s="109"/>
      <c r="N51" s="119">
        <v>-62</v>
      </c>
      <c r="O51" s="119">
        <v>-1</v>
      </c>
      <c r="P51" s="119">
        <v>656</v>
      </c>
      <c r="Q51" s="119">
        <v>581.61584017846678</v>
      </c>
      <c r="R51" s="120"/>
      <c r="S51" s="129"/>
      <c r="T51" s="129"/>
      <c r="V51" s="123"/>
      <c r="W51" s="123"/>
      <c r="X51" s="110"/>
      <c r="Y51" s="110"/>
      <c r="Z51" s="121"/>
      <c r="AA51" s="121"/>
      <c r="AB51" s="121"/>
      <c r="AC51" s="121"/>
      <c r="AD51" s="123"/>
      <c r="AE51" s="111">
        <v>2.1999999999999999E-2</v>
      </c>
      <c r="AF51" s="117"/>
      <c r="AG51" s="112"/>
      <c r="AH51" s="112">
        <v>0.13600000000000001</v>
      </c>
      <c r="AI51" s="122"/>
      <c r="AJ51" s="116"/>
      <c r="AK51" s="755"/>
      <c r="AL51" s="755"/>
      <c r="AM51" s="755"/>
    </row>
    <row r="52" spans="1:41" hidden="1">
      <c r="A52" s="102" t="s">
        <v>3</v>
      </c>
      <c r="B52" s="108">
        <v>44104</v>
      </c>
      <c r="C52" s="119">
        <v>1222</v>
      </c>
      <c r="D52" s="119"/>
      <c r="E52" s="119">
        <v>638</v>
      </c>
      <c r="F52" s="119"/>
      <c r="G52" s="119"/>
      <c r="H52" s="119"/>
      <c r="I52" s="119"/>
      <c r="J52" s="119"/>
      <c r="K52" s="119"/>
      <c r="L52" s="119"/>
      <c r="M52" s="109"/>
      <c r="N52" s="119">
        <v>-156</v>
      </c>
      <c r="O52" s="119"/>
      <c r="P52" s="119">
        <v>521</v>
      </c>
      <c r="Q52" s="119"/>
      <c r="R52" s="120"/>
      <c r="S52" s="129"/>
      <c r="T52" s="129"/>
      <c r="V52" s="123"/>
      <c r="W52" s="123"/>
      <c r="X52" s="110"/>
      <c r="Y52" s="110"/>
      <c r="Z52" s="121"/>
      <c r="AA52" s="121"/>
      <c r="AB52" s="121"/>
      <c r="AC52" s="121"/>
      <c r="AD52" s="123"/>
      <c r="AE52" s="111"/>
      <c r="AF52" s="117"/>
      <c r="AG52" s="112"/>
      <c r="AH52" s="112">
        <v>0.125</v>
      </c>
      <c r="AI52" s="122"/>
      <c r="AJ52" s="116"/>
      <c r="AK52" s="755"/>
      <c r="AL52" s="755"/>
      <c r="AM52" s="755"/>
    </row>
    <row r="53" spans="1:41" hidden="1">
      <c r="A53" s="102" t="s">
        <v>3</v>
      </c>
      <c r="B53" s="108">
        <v>44012</v>
      </c>
      <c r="C53" s="119">
        <v>1225</v>
      </c>
      <c r="D53" s="119"/>
      <c r="E53" s="119">
        <v>778</v>
      </c>
      <c r="F53" s="119"/>
      <c r="G53" s="119"/>
      <c r="H53" s="119"/>
      <c r="I53" s="119"/>
      <c r="J53" s="119"/>
      <c r="K53" s="119"/>
      <c r="L53" s="119"/>
      <c r="M53" s="119"/>
      <c r="N53" s="119">
        <v>15</v>
      </c>
      <c r="O53" s="119"/>
      <c r="P53" s="119">
        <v>115</v>
      </c>
      <c r="Q53" s="119"/>
      <c r="R53" s="120"/>
      <c r="S53" s="129"/>
      <c r="T53" s="129"/>
      <c r="V53" s="123"/>
      <c r="W53" s="123"/>
      <c r="X53" s="110"/>
      <c r="Y53" s="110"/>
      <c r="Z53" s="121"/>
      <c r="AA53" s="121"/>
      <c r="AB53" s="121"/>
      <c r="AC53" s="121"/>
      <c r="AD53" s="123"/>
      <c r="AE53" s="111"/>
      <c r="AF53" s="117"/>
      <c r="AG53" s="112"/>
      <c r="AH53" s="112">
        <v>0.123</v>
      </c>
      <c r="AI53" s="122"/>
      <c r="AJ53" s="116"/>
      <c r="AK53" s="755"/>
      <c r="AL53" s="755"/>
      <c r="AM53" s="755"/>
    </row>
    <row r="54" spans="1:41" hidden="1">
      <c r="A54" s="102" t="s">
        <v>3</v>
      </c>
      <c r="B54" s="108">
        <v>43921</v>
      </c>
      <c r="C54" s="119">
        <v>1200</v>
      </c>
      <c r="D54" s="119"/>
      <c r="E54" s="119">
        <v>658</v>
      </c>
      <c r="F54" s="119"/>
      <c r="G54" s="119"/>
      <c r="H54" s="119"/>
      <c r="I54" s="119"/>
      <c r="J54" s="119"/>
      <c r="K54" s="119"/>
      <c r="L54" s="119"/>
      <c r="M54" s="119"/>
      <c r="N54" s="119">
        <v>-16</v>
      </c>
      <c r="O54" s="119"/>
      <c r="P54" s="119">
        <v>90</v>
      </c>
      <c r="Q54" s="119"/>
      <c r="R54" s="120"/>
      <c r="S54" s="129"/>
      <c r="T54" s="129"/>
      <c r="V54" s="123"/>
      <c r="W54" s="123"/>
      <c r="X54" s="110"/>
      <c r="Y54" s="110"/>
      <c r="Z54" s="121"/>
      <c r="AA54" s="121"/>
      <c r="AB54" s="121"/>
      <c r="AC54" s="121"/>
      <c r="AD54" s="123"/>
      <c r="AE54" s="111"/>
      <c r="AF54" s="117"/>
      <c r="AG54" s="112"/>
      <c r="AH54" s="112">
        <v>0.12</v>
      </c>
      <c r="AI54" s="122"/>
      <c r="AJ54" s="116"/>
      <c r="AK54" s="755"/>
      <c r="AL54" s="755"/>
      <c r="AM54" s="755"/>
    </row>
    <row r="55" spans="1:41" hidden="1">
      <c r="A55" s="102" t="s">
        <v>3</v>
      </c>
      <c r="B55" s="108">
        <v>43830</v>
      </c>
      <c r="C55" s="119">
        <v>1231.2</v>
      </c>
      <c r="D55" s="119"/>
      <c r="E55" s="119">
        <v>865.9</v>
      </c>
      <c r="F55" s="119"/>
      <c r="G55" s="119"/>
      <c r="H55" s="119"/>
      <c r="I55" s="119"/>
      <c r="J55" s="119"/>
      <c r="K55" s="119"/>
      <c r="L55" s="119"/>
      <c r="M55" s="119"/>
      <c r="N55" s="119">
        <v>-123.2</v>
      </c>
      <c r="O55" s="119"/>
      <c r="P55" s="119">
        <v>440.6</v>
      </c>
      <c r="Q55" s="119"/>
      <c r="R55" s="120"/>
      <c r="S55" s="129"/>
      <c r="T55" s="129"/>
      <c r="V55" s="123"/>
      <c r="W55" s="123"/>
      <c r="X55" s="110"/>
      <c r="Y55" s="110"/>
      <c r="Z55" s="121"/>
      <c r="AA55" s="121"/>
      <c r="AB55" s="121"/>
      <c r="AC55" s="121"/>
      <c r="AD55" s="123"/>
      <c r="AE55" s="111"/>
      <c r="AF55" s="117"/>
      <c r="AG55" s="112"/>
      <c r="AH55" s="112">
        <v>0.12</v>
      </c>
      <c r="AI55" s="122"/>
      <c r="AJ55" s="116"/>
      <c r="AK55" s="755"/>
      <c r="AL55" s="755"/>
      <c r="AM55" s="755"/>
    </row>
    <row r="56" spans="1:41" hidden="1">
      <c r="A56" s="102" t="s">
        <v>3</v>
      </c>
      <c r="B56" s="108">
        <v>43738</v>
      </c>
      <c r="C56" s="119">
        <v>1242</v>
      </c>
      <c r="D56" s="119"/>
      <c r="E56" s="119">
        <v>656</v>
      </c>
      <c r="F56" s="119"/>
      <c r="G56" s="119"/>
      <c r="H56" s="119"/>
      <c r="I56" s="119"/>
      <c r="J56" s="119"/>
      <c r="K56" s="119"/>
      <c r="L56" s="119"/>
      <c r="M56" s="119"/>
      <c r="N56" s="119">
        <v>-142</v>
      </c>
      <c r="O56" s="119"/>
      <c r="P56" s="119">
        <v>644</v>
      </c>
      <c r="Q56" s="119"/>
      <c r="R56" s="120"/>
      <c r="S56" s="129"/>
      <c r="T56" s="129"/>
      <c r="V56" s="123"/>
      <c r="W56" s="123"/>
      <c r="X56" s="110"/>
      <c r="Y56" s="110"/>
      <c r="Z56" s="121"/>
      <c r="AA56" s="121"/>
      <c r="AB56" s="121"/>
      <c r="AC56" s="121"/>
      <c r="AD56" s="123"/>
      <c r="AE56" s="111"/>
      <c r="AF56" s="117"/>
      <c r="AG56" s="112"/>
      <c r="AH56" s="112">
        <v>0.11700000000000001</v>
      </c>
      <c r="AI56" s="122"/>
      <c r="AJ56" s="116"/>
      <c r="AK56" s="755"/>
      <c r="AL56" s="755"/>
      <c r="AM56" s="755"/>
    </row>
    <row r="57" spans="1:41">
      <c r="A57" s="789" t="s">
        <v>4</v>
      </c>
      <c r="B57" s="790">
        <v>45473</v>
      </c>
      <c r="C57" s="791">
        <v>1261.8780000000002</v>
      </c>
      <c r="D57" s="791">
        <v>978.78700000000003</v>
      </c>
      <c r="E57" s="791">
        <v>334.76699999999994</v>
      </c>
      <c r="F57" s="791">
        <v>310.48400000000004</v>
      </c>
      <c r="G57" s="791">
        <v>1616.9990000000005</v>
      </c>
      <c r="H57" s="791">
        <v>-763.93999999999983</v>
      </c>
      <c r="I57" s="791">
        <v>-538.7919999999998</v>
      </c>
      <c r="J57" s="791">
        <v>853.05900000000065</v>
      </c>
      <c r="K57" s="791">
        <f>-139-22-20</f>
        <v>-181</v>
      </c>
      <c r="L57" s="791">
        <f>-134-18-20</f>
        <v>-172</v>
      </c>
      <c r="M57" s="791">
        <v>669.63100000000054</v>
      </c>
      <c r="N57" s="791">
        <v>-185.85499999999999</v>
      </c>
      <c r="O57" s="791">
        <v>0.72599999999999998</v>
      </c>
      <c r="P57" s="791">
        <v>483.05000000000064</v>
      </c>
      <c r="Q57" s="791">
        <v>433.85</v>
      </c>
      <c r="R57" s="792">
        <v>6.4999999999999997E-3</v>
      </c>
      <c r="S57" s="793">
        <v>0.1082</v>
      </c>
      <c r="T57" s="793">
        <v>0.48269410068220803</v>
      </c>
      <c r="U57" s="794"/>
      <c r="V57" s="795">
        <v>19015</v>
      </c>
      <c r="W57" s="795">
        <v>1382</v>
      </c>
      <c r="X57" s="796">
        <v>1171</v>
      </c>
      <c r="Y57" s="796">
        <v>244327.80100000001</v>
      </c>
      <c r="Z57" s="797">
        <v>175548.03400000001</v>
      </c>
      <c r="AA57" s="797">
        <v>135069.98499999999</v>
      </c>
      <c r="AB57" s="797">
        <v>27794.851999999999</v>
      </c>
      <c r="AC57" s="797">
        <v>43573.752</v>
      </c>
      <c r="AD57" s="795">
        <v>157425.51799999998</v>
      </c>
      <c r="AE57" s="798">
        <v>3.2099999999999997E-2</v>
      </c>
      <c r="AF57" s="799">
        <v>4.5999999999999999E-3</v>
      </c>
      <c r="AG57" s="800">
        <v>0.59709999999999996</v>
      </c>
      <c r="AH57" s="800">
        <v>0.13484830769474401</v>
      </c>
      <c r="AI57" s="801">
        <v>1.9806999999999999</v>
      </c>
      <c r="AJ57" s="802">
        <v>0.95881449329347501</v>
      </c>
      <c r="AK57" s="803">
        <v>1.14E-2</v>
      </c>
      <c r="AL57" s="803">
        <v>4.5499999999999999E-2</v>
      </c>
      <c r="AM57" s="803">
        <v>3.4099999999999998E-2</v>
      </c>
      <c r="AN57" s="102">
        <v>110053</v>
      </c>
      <c r="AO57" s="102">
        <v>120097</v>
      </c>
    </row>
    <row r="58" spans="1:41">
      <c r="A58" s="102" t="s">
        <v>4</v>
      </c>
      <c r="B58" s="108">
        <v>45382</v>
      </c>
      <c r="C58" s="119">
        <v>1231.4780000000001</v>
      </c>
      <c r="D58" s="119">
        <v>905.61500000000001</v>
      </c>
      <c r="E58" s="119">
        <v>339.55700000000002</v>
      </c>
      <c r="F58" s="119">
        <v>309.86599999999999</v>
      </c>
      <c r="G58" s="119">
        <v>1444.2839999999999</v>
      </c>
      <c r="H58" s="119">
        <v>-751.41200000000003</v>
      </c>
      <c r="I58" s="119">
        <v>-527.74300000000005</v>
      </c>
      <c r="J58" s="119">
        <v>692.87199999999984</v>
      </c>
      <c r="K58" s="119">
        <v>-208.45899999999997</v>
      </c>
      <c r="L58" s="119">
        <v>-181.03899999999999</v>
      </c>
      <c r="M58" s="119">
        <v>484.44599999999986</v>
      </c>
      <c r="N58" s="119">
        <v>-176.328</v>
      </c>
      <c r="O58" s="119"/>
      <c r="P58" s="119">
        <v>308.1189999999998</v>
      </c>
      <c r="Q58" s="119">
        <v>262.5379999999999</v>
      </c>
      <c r="R58" s="120">
        <v>5.8999999999999999E-3</v>
      </c>
      <c r="S58" s="129">
        <v>0.1011</v>
      </c>
      <c r="T58" s="129">
        <v>0.475835611996895</v>
      </c>
      <c r="V58" s="123">
        <v>19213</v>
      </c>
      <c r="W58" s="123">
        <v>1414</v>
      </c>
      <c r="X58" s="110">
        <v>1188</v>
      </c>
      <c r="Y58" s="110">
        <v>236134.66099999999</v>
      </c>
      <c r="Z58" s="121">
        <v>168491.58499999999</v>
      </c>
      <c r="AA58" s="121">
        <v>134314.64000000001</v>
      </c>
      <c r="AB58" s="121">
        <v>26612.134999999998</v>
      </c>
      <c r="AC58" s="121">
        <v>42150.41</v>
      </c>
      <c r="AD58" s="123">
        <v>153259.43899999998</v>
      </c>
      <c r="AE58" s="111">
        <v>3.4599999999999999E-2</v>
      </c>
      <c r="AF58" s="117">
        <v>5.0000000000000001E-3</v>
      </c>
      <c r="AG58" s="112">
        <v>0.58509999999999995</v>
      </c>
      <c r="AH58" s="112">
        <v>0.13301168348731901</v>
      </c>
      <c r="AI58" s="122">
        <v>2.0537000000000001</v>
      </c>
      <c r="AJ58" s="116">
        <v>0.94344428275895997</v>
      </c>
      <c r="AK58" s="755">
        <v>1.17E-2</v>
      </c>
      <c r="AL58" s="755">
        <v>4.4900000000000002E-2</v>
      </c>
      <c r="AM58" s="755">
        <v>3.32E-2</v>
      </c>
      <c r="AN58" s="102">
        <v>108739</v>
      </c>
      <c r="AO58" s="102">
        <v>119500</v>
      </c>
    </row>
    <row r="59" spans="1:41">
      <c r="A59" s="102" t="s">
        <v>4</v>
      </c>
      <c r="B59" s="108">
        <v>45291</v>
      </c>
      <c r="C59" s="119">
        <v>1211.3579999999997</v>
      </c>
      <c r="D59" s="119">
        <v>885.13200000000029</v>
      </c>
      <c r="E59" s="119">
        <v>338.99399999999991</v>
      </c>
      <c r="F59" s="119">
        <v>305.78800000000001</v>
      </c>
      <c r="G59" s="119">
        <v>1414.3400000000001</v>
      </c>
      <c r="H59" s="119">
        <v>-784.35600000000022</v>
      </c>
      <c r="I59" s="119">
        <v>-535.3929999999998</v>
      </c>
      <c r="J59" s="119">
        <v>629.98400000000038</v>
      </c>
      <c r="K59" s="119">
        <v>-227.79300000000006</v>
      </c>
      <c r="L59" s="119">
        <v>-194.28500000000005</v>
      </c>
      <c r="M59" s="119">
        <v>387.10900000000038</v>
      </c>
      <c r="N59" s="119">
        <v>-82.326999999999941</v>
      </c>
      <c r="O59" s="119">
        <v>1</v>
      </c>
      <c r="P59" s="119">
        <v>304.02300000000037</v>
      </c>
      <c r="Q59" s="119">
        <v>270.2190000000013</v>
      </c>
      <c r="R59" s="120">
        <v>5.4000000000000003E-3</v>
      </c>
      <c r="S59" s="129">
        <v>9.4799999999999995E-2</v>
      </c>
      <c r="T59" s="129">
        <v>0.51439999999999997</v>
      </c>
      <c r="V59" s="123">
        <v>19316</v>
      </c>
      <c r="W59" s="123">
        <v>1420</v>
      </c>
      <c r="X59" s="110">
        <v>1194</v>
      </c>
      <c r="Y59" s="110">
        <v>235172.954</v>
      </c>
      <c r="Z59" s="121">
        <v>160330.65299999999</v>
      </c>
      <c r="AA59" s="121">
        <v>134242.908</v>
      </c>
      <c r="AB59" s="121">
        <v>25588.221000000001</v>
      </c>
      <c r="AC59" s="121">
        <v>40560.555999999997</v>
      </c>
      <c r="AD59" s="123">
        <v>152260.397</v>
      </c>
      <c r="AE59" s="111">
        <v>3.5200000000000002E-2</v>
      </c>
      <c r="AF59" s="117">
        <v>5.4999999999999997E-3</v>
      </c>
      <c r="AG59" s="112">
        <v>0.58292319776617607</v>
      </c>
      <c r="AH59" s="112">
        <v>0.1321</v>
      </c>
      <c r="AI59" s="122">
        <v>2.2808999999999999</v>
      </c>
      <c r="AJ59" s="116">
        <v>0.94034202124139199</v>
      </c>
      <c r="AK59" s="755">
        <v>1.15E-2</v>
      </c>
      <c r="AL59" s="755">
        <v>4.3799999999999999E-2</v>
      </c>
      <c r="AM59" s="755">
        <v>3.2299999999999995E-2</v>
      </c>
      <c r="AN59" s="102">
        <v>110051</v>
      </c>
      <c r="AO59" s="102">
        <v>119891</v>
      </c>
    </row>
    <row r="60" spans="1:41">
      <c r="A60" s="102" t="s">
        <v>4</v>
      </c>
      <c r="B60" s="108">
        <v>45199</v>
      </c>
      <c r="C60" s="119">
        <v>1241.864</v>
      </c>
      <c r="D60" s="119">
        <v>894.96099999999979</v>
      </c>
      <c r="E60" s="119">
        <v>350.04999999999995</v>
      </c>
      <c r="F60" s="119">
        <v>317.25599999999997</v>
      </c>
      <c r="G60" s="119">
        <v>1591.9140000000002</v>
      </c>
      <c r="H60" s="119">
        <v>-753.08699999999999</v>
      </c>
      <c r="I60" s="119">
        <v>-524.21400000000006</v>
      </c>
      <c r="J60" s="119">
        <v>885.36599999999999</v>
      </c>
      <c r="K60" s="119">
        <v>-214.05199999999996</v>
      </c>
      <c r="L60" s="119">
        <v>-191.71699999999993</v>
      </c>
      <c r="M60" s="119">
        <v>654.36099999999999</v>
      </c>
      <c r="N60" s="119">
        <v>-189.93600000000004</v>
      </c>
      <c r="O60" s="119"/>
      <c r="P60" s="119">
        <v>464.44099999999992</v>
      </c>
      <c r="Q60" s="119">
        <v>409.01899999999995</v>
      </c>
      <c r="R60" s="120">
        <v>5.4000000000000003E-3</v>
      </c>
      <c r="S60" s="129">
        <v>9.5500000000000002E-2</v>
      </c>
      <c r="T60" s="129">
        <v>0.50870000000000004</v>
      </c>
      <c r="V60" s="123">
        <v>19331</v>
      </c>
      <c r="W60" s="123">
        <v>1414</v>
      </c>
      <c r="X60" s="110">
        <v>1188</v>
      </c>
      <c r="Y60" s="110"/>
      <c r="Z60" s="121">
        <v>160906.696</v>
      </c>
      <c r="AA60" s="121">
        <v>136510.927</v>
      </c>
      <c r="AB60" s="121">
        <v>24183.603999999999</v>
      </c>
      <c r="AC60" s="121">
        <v>39342.499000000003</v>
      </c>
      <c r="AD60" s="123">
        <v>154347.99000000002</v>
      </c>
      <c r="AE60" s="111">
        <v>3.5400000000000001E-2</v>
      </c>
      <c r="AF60" s="117">
        <v>5.4999999999999997E-3</v>
      </c>
      <c r="AG60" s="112">
        <v>0.56520000000000004</v>
      </c>
      <c r="AH60" s="112">
        <v>0.13133434298270499</v>
      </c>
      <c r="AI60" s="122">
        <v>2.2021999999999999</v>
      </c>
      <c r="AJ60" s="111">
        <v>0.94556303095013206</v>
      </c>
      <c r="AK60" s="755">
        <v>0.01</v>
      </c>
      <c r="AL60" s="755">
        <v>4.2000000000000003E-2</v>
      </c>
      <c r="AM60" s="755">
        <v>3.2000000000000001E-2</v>
      </c>
      <c r="AN60" s="102">
        <v>111782</v>
      </c>
      <c r="AO60" s="102">
        <v>120789</v>
      </c>
    </row>
    <row r="61" spans="1:41">
      <c r="A61" s="102" t="s">
        <v>4</v>
      </c>
      <c r="B61" s="108">
        <v>45107</v>
      </c>
      <c r="C61" s="109">
        <v>1169.8989999999999</v>
      </c>
      <c r="D61" s="109">
        <v>821.11900000000014</v>
      </c>
      <c r="E61" s="109">
        <v>346.80500000000001</v>
      </c>
      <c r="F61" s="109">
        <v>316.67300000000006</v>
      </c>
      <c r="G61" s="109">
        <v>1498.0089999999996</v>
      </c>
      <c r="H61" s="109">
        <v>-747.524</v>
      </c>
      <c r="I61" s="109">
        <v>-509.84899999999999</v>
      </c>
      <c r="J61" s="109">
        <v>750.48499999999956</v>
      </c>
      <c r="K61" s="109">
        <v>-243.31299999999999</v>
      </c>
      <c r="L61" s="109">
        <v>-216.79300000000001</v>
      </c>
      <c r="M61" s="109">
        <v>507.17199999999957</v>
      </c>
      <c r="N61" s="109">
        <v>-147.61199999999997</v>
      </c>
      <c r="O61" s="109">
        <v>1</v>
      </c>
      <c r="P61" s="115">
        <v>358.87299999999971</v>
      </c>
      <c r="Q61" s="115">
        <v>306.68699999999967</v>
      </c>
      <c r="R61" s="111">
        <v>4.8999999999999998E-3</v>
      </c>
      <c r="S61" s="112">
        <v>8.8629128144810707E-2</v>
      </c>
      <c r="T61" s="112">
        <v>0.52028367895484495</v>
      </c>
      <c r="U61" s="114"/>
      <c r="V61" s="109">
        <v>19405</v>
      </c>
      <c r="W61" s="109">
        <v>1447</v>
      </c>
      <c r="X61" s="110">
        <v>1236</v>
      </c>
      <c r="Y61" s="110"/>
      <c r="Z61" s="109">
        <v>161626.49</v>
      </c>
      <c r="AA61" s="109"/>
      <c r="AB61" s="109"/>
      <c r="AC61" s="109"/>
      <c r="AD61" s="109">
        <v>156548.82</v>
      </c>
      <c r="AE61" s="111">
        <v>3.5000000000000003E-2</v>
      </c>
      <c r="AF61" s="111">
        <v>4.4999999999999997E-3</v>
      </c>
      <c r="AG61" s="112">
        <v>0.55700000000000005</v>
      </c>
      <c r="AH61" s="112">
        <v>0.12874331826771238</v>
      </c>
      <c r="AI61" s="113">
        <v>2.0013000000000001</v>
      </c>
      <c r="AJ61" s="112">
        <v>0.95388020214309899</v>
      </c>
      <c r="AK61" s="755">
        <v>7.6E-3</v>
      </c>
      <c r="AL61" s="755">
        <v>3.8100000000000002E-2</v>
      </c>
      <c r="AM61" s="755">
        <v>3.0500000000000003E-2</v>
      </c>
      <c r="AN61" s="102">
        <v>111722</v>
      </c>
      <c r="AO61" s="102">
        <v>119805</v>
      </c>
    </row>
    <row r="62" spans="1:41">
      <c r="A62" s="102" t="s">
        <v>4</v>
      </c>
      <c r="B62" s="108">
        <v>45016</v>
      </c>
      <c r="C62" s="109">
        <v>1100.096</v>
      </c>
      <c r="D62" s="109">
        <v>752.15699999999993</v>
      </c>
      <c r="E62" s="109">
        <v>350.30900000000003</v>
      </c>
      <c r="F62" s="109">
        <v>320.767</v>
      </c>
      <c r="G62" s="109">
        <v>1311.1320000000001</v>
      </c>
      <c r="H62" s="109">
        <v>-730.36</v>
      </c>
      <c r="I62" s="109">
        <v>-483.08100000000002</v>
      </c>
      <c r="J62" s="109">
        <v>580.77200000000005</v>
      </c>
      <c r="K62" s="109">
        <v>-238.63400000000001</v>
      </c>
      <c r="L62" s="109">
        <v>-213.67599999999999</v>
      </c>
      <c r="M62" s="109">
        <v>342.13800000000003</v>
      </c>
      <c r="N62" s="109">
        <v>-137.30000000000001</v>
      </c>
      <c r="O62" s="109"/>
      <c r="P62" s="115">
        <v>204.84600000000003</v>
      </c>
      <c r="Q62" s="115">
        <v>137.02800000000019</v>
      </c>
      <c r="R62" s="111">
        <v>4.4999999999999997E-3</v>
      </c>
      <c r="S62" s="112">
        <v>8.1199999999999994E-2</v>
      </c>
      <c r="T62" s="112">
        <v>0.53600000000000003</v>
      </c>
      <c r="U62" s="114"/>
      <c r="V62" s="109">
        <v>18985</v>
      </c>
      <c r="W62" s="109">
        <v>1594</v>
      </c>
      <c r="X62" s="110">
        <v>1222</v>
      </c>
      <c r="Y62" s="110">
        <v>248479.628</v>
      </c>
      <c r="Z62" s="109">
        <v>161138</v>
      </c>
      <c r="AA62" s="109">
        <v>142623.717</v>
      </c>
      <c r="AB62" s="109">
        <v>18371.984</v>
      </c>
      <c r="AC62" s="109">
        <v>39512.737000000001</v>
      </c>
      <c r="AD62" s="109">
        <v>152637</v>
      </c>
      <c r="AE62" s="111">
        <v>3.5200000000000002E-2</v>
      </c>
      <c r="AF62" s="111">
        <v>5.7000000000000002E-3</v>
      </c>
      <c r="AG62" s="112">
        <v>0.54600000000000004</v>
      </c>
      <c r="AH62" s="112">
        <v>0.1278</v>
      </c>
      <c r="AI62" s="113">
        <v>2.2000000000000002</v>
      </c>
      <c r="AJ62" s="112">
        <v>0.95</v>
      </c>
      <c r="AK62" s="755">
        <v>5.3E-3</v>
      </c>
      <c r="AL62" s="755">
        <v>3.3300000000000003E-2</v>
      </c>
      <c r="AM62" s="755">
        <v>2.8000000000000004E-2</v>
      </c>
      <c r="AN62" s="102">
        <v>112346</v>
      </c>
      <c r="AO62" s="102">
        <v>120722</v>
      </c>
    </row>
    <row r="63" spans="1:41">
      <c r="A63" s="102" t="s">
        <v>4</v>
      </c>
      <c r="B63" s="108">
        <v>44926</v>
      </c>
      <c r="C63" s="109">
        <v>1076.8119999999999</v>
      </c>
      <c r="D63" s="109">
        <v>730.41800000000012</v>
      </c>
      <c r="E63" s="109">
        <v>372.38800000000015</v>
      </c>
      <c r="F63" s="109">
        <v>337.64100000000013</v>
      </c>
      <c r="G63" s="109">
        <v>1273.2549999999992</v>
      </c>
      <c r="H63" s="109">
        <v>-720.11599999999953</v>
      </c>
      <c r="I63" s="109">
        <v>-477.14399999999983</v>
      </c>
      <c r="J63" s="109">
        <v>553.13899999999944</v>
      </c>
      <c r="K63" s="109">
        <v>-329.79399999999998</v>
      </c>
      <c r="L63" s="109">
        <v>-283.68300000000005</v>
      </c>
      <c r="M63" s="109">
        <v>223.34499999999935</v>
      </c>
      <c r="N63" s="109">
        <v>-77.296999999999969</v>
      </c>
      <c r="O63" s="109">
        <v>-3.2160000000000011</v>
      </c>
      <c r="P63" s="115">
        <v>149.26399999999944</v>
      </c>
      <c r="Q63" s="115">
        <v>155.18199999999968</v>
      </c>
      <c r="R63" s="120">
        <v>3.3999999999999998E-3</v>
      </c>
      <c r="S63" s="129">
        <v>6.3100000000000003E-2</v>
      </c>
      <c r="T63" s="129">
        <v>0.55649999999999999</v>
      </c>
      <c r="V63" s="109">
        <v>18895</v>
      </c>
      <c r="W63" s="109">
        <v>1463</v>
      </c>
      <c r="X63" s="109">
        <v>1226</v>
      </c>
      <c r="Y63" s="109"/>
      <c r="Z63" s="121">
        <v>163043</v>
      </c>
      <c r="AA63" s="109">
        <v>147539.67499999999</v>
      </c>
      <c r="AB63" s="121">
        <v>16141.300999999999</v>
      </c>
      <c r="AC63" s="121">
        <v>38492.36</v>
      </c>
      <c r="AD63" s="109">
        <v>156130</v>
      </c>
      <c r="AE63" s="111">
        <v>3.4099999999999998E-2</v>
      </c>
      <c r="AF63" s="111">
        <v>4.4000000000000003E-3</v>
      </c>
      <c r="AG63" s="112">
        <v>0.55000000000000004</v>
      </c>
      <c r="AH63" s="112">
        <v>0.12539932522505526</v>
      </c>
      <c r="AI63" s="122">
        <v>2.34</v>
      </c>
      <c r="AJ63" s="122">
        <v>0.95299999999999996</v>
      </c>
      <c r="AK63" s="755">
        <v>3.2000000000000002E-3</v>
      </c>
      <c r="AL63" s="755">
        <v>2.8500000000000001E-2</v>
      </c>
      <c r="AM63" s="755">
        <v>2.53E-2</v>
      </c>
      <c r="AN63" s="102">
        <v>114851</v>
      </c>
      <c r="AO63" s="102">
        <v>122462</v>
      </c>
    </row>
    <row r="64" spans="1:41">
      <c r="A64" s="102" t="s">
        <v>4</v>
      </c>
      <c r="B64" s="108">
        <v>44834</v>
      </c>
      <c r="C64" s="109">
        <v>965</v>
      </c>
      <c r="D64" s="109">
        <v>629.03700000000003</v>
      </c>
      <c r="E64" s="109">
        <v>388</v>
      </c>
      <c r="F64" s="109">
        <v>346.29899999999998</v>
      </c>
      <c r="G64" s="109">
        <v>1400</v>
      </c>
      <c r="H64" s="109">
        <v>-722.70900000000006</v>
      </c>
      <c r="I64" s="109">
        <v>-470.05399999999992</v>
      </c>
      <c r="J64" s="109">
        <v>677</v>
      </c>
      <c r="K64" s="109">
        <f>-180-38-16</f>
        <v>-234</v>
      </c>
      <c r="L64" s="109">
        <v>-192.52199999999999</v>
      </c>
      <c r="M64" s="109"/>
      <c r="N64" s="109">
        <v>-130.08799999999999</v>
      </c>
      <c r="O64" s="109"/>
      <c r="P64" s="115">
        <v>317</v>
      </c>
      <c r="Q64" s="115">
        <v>277.89700000000022</v>
      </c>
      <c r="R64" s="120">
        <v>3.5000000000000001E-3</v>
      </c>
      <c r="S64" s="129">
        <v>6.4600000000000005E-2</v>
      </c>
      <c r="T64" s="129">
        <v>0.565219482397051</v>
      </c>
      <c r="V64" s="109">
        <v>18987</v>
      </c>
      <c r="W64" s="109">
        <v>1523</v>
      </c>
      <c r="X64" s="109">
        <v>1288</v>
      </c>
      <c r="Y64" s="109"/>
      <c r="Z64" s="109">
        <v>163550.883</v>
      </c>
      <c r="AA64" s="109"/>
      <c r="AB64" s="109"/>
      <c r="AC64" s="109"/>
      <c r="AD64" s="109">
        <v>159365</v>
      </c>
      <c r="AE64" s="111">
        <v>3.4000000000000002E-2</v>
      </c>
      <c r="AF64" s="111">
        <v>3.8999999999999998E-3</v>
      </c>
      <c r="AG64" s="112">
        <v>0.55000000000000004</v>
      </c>
      <c r="AH64" s="112">
        <v>0.12520000000000001</v>
      </c>
      <c r="AI64" s="122">
        <v>2.17</v>
      </c>
      <c r="AJ64" s="122">
        <v>0.96699999999999997</v>
      </c>
      <c r="AK64" s="755">
        <v>2.3E-3</v>
      </c>
      <c r="AL64" s="755">
        <v>2.47E-2</v>
      </c>
      <c r="AM64" s="755">
        <v>2.24E-2</v>
      </c>
    </row>
    <row r="65" spans="1:39">
      <c r="A65" s="102" t="s">
        <v>4</v>
      </c>
      <c r="B65" s="108">
        <v>44742</v>
      </c>
      <c r="C65" s="109">
        <v>899</v>
      </c>
      <c r="D65" s="109">
        <v>583.09499999999991</v>
      </c>
      <c r="E65" s="109">
        <v>371</v>
      </c>
      <c r="F65" s="109">
        <v>334.21899999999994</v>
      </c>
      <c r="G65" s="109">
        <v>1222</v>
      </c>
      <c r="H65" s="109">
        <v>-714.0630000000001</v>
      </c>
      <c r="I65" s="109">
        <v>-464.09300000000002</v>
      </c>
      <c r="J65" s="109">
        <v>508</v>
      </c>
      <c r="K65" s="109">
        <f>-184-28-36</f>
        <v>-248</v>
      </c>
      <c r="L65" s="109">
        <v>-225.679</v>
      </c>
      <c r="M65" s="109"/>
      <c r="N65" s="109">
        <v>-72.907000000000011</v>
      </c>
      <c r="O65" s="109">
        <v>0.68900000000000006</v>
      </c>
      <c r="P65" s="115">
        <v>179</v>
      </c>
      <c r="Q65" s="115">
        <v>144.33499999999995</v>
      </c>
      <c r="R65" s="120">
        <v>3.0999999999999999E-3</v>
      </c>
      <c r="S65" s="129">
        <v>5.7000000000000002E-2</v>
      </c>
      <c r="T65" s="112">
        <v>0.5786</v>
      </c>
      <c r="V65" s="109">
        <v>18975</v>
      </c>
      <c r="W65" s="109">
        <v>1525</v>
      </c>
      <c r="X65" s="109">
        <v>1290</v>
      </c>
      <c r="Y65" s="109"/>
      <c r="Z65" s="109">
        <v>164619</v>
      </c>
      <c r="AA65" s="109"/>
      <c r="AB65" s="109"/>
      <c r="AC65" s="109"/>
      <c r="AD65" s="109">
        <v>160835</v>
      </c>
      <c r="AE65" s="111">
        <v>3.3099999999999997E-2</v>
      </c>
      <c r="AF65" s="111"/>
      <c r="AG65" s="112">
        <v>0.55300000000000005</v>
      </c>
      <c r="AH65" s="112">
        <v>0.12479999999999999</v>
      </c>
      <c r="AI65" s="122">
        <v>2.25</v>
      </c>
      <c r="AJ65" s="122">
        <v>0.97399999999999998</v>
      </c>
      <c r="AK65" s="755">
        <v>1.1999999999999999E-3</v>
      </c>
      <c r="AL65" s="755">
        <v>2.24E-2</v>
      </c>
      <c r="AM65" s="755">
        <v>2.12E-2</v>
      </c>
    </row>
    <row r="66" spans="1:39">
      <c r="A66" s="102" t="s">
        <v>4</v>
      </c>
      <c r="B66" s="108">
        <v>44651</v>
      </c>
      <c r="C66" s="109">
        <v>858</v>
      </c>
      <c r="D66" s="109">
        <v>556.19200000000001</v>
      </c>
      <c r="E66" s="109">
        <v>359</v>
      </c>
      <c r="F66" s="109">
        <v>325.85300000000001</v>
      </c>
      <c r="G66" s="109">
        <v>1285</v>
      </c>
      <c r="H66" s="109">
        <v>-725.61699999999996</v>
      </c>
      <c r="I66" s="109">
        <v>-475.65300000000002</v>
      </c>
      <c r="J66" s="109">
        <v>560</v>
      </c>
      <c r="K66" s="118">
        <f>-195-11-20</f>
        <v>-226</v>
      </c>
      <c r="L66" s="338">
        <v>-217.98</v>
      </c>
      <c r="M66" s="338"/>
      <c r="N66" s="338">
        <v>-92.963999999999999</v>
      </c>
      <c r="O66" s="338">
        <v>13.275</v>
      </c>
      <c r="P66" s="109">
        <v>213</v>
      </c>
      <c r="Q66" s="109">
        <v>194.05099999999985</v>
      </c>
      <c r="R66" s="120">
        <v>3.0000000000000001E-3</v>
      </c>
      <c r="S66" s="129">
        <v>5.2699999999999997E-2</v>
      </c>
      <c r="T66" s="129">
        <v>0.59030000000000005</v>
      </c>
      <c r="V66" s="109">
        <v>18985</v>
      </c>
      <c r="W66" s="109">
        <v>1594</v>
      </c>
      <c r="X66" s="109">
        <v>1289</v>
      </c>
      <c r="Y66" s="109"/>
      <c r="Z66" s="109">
        <v>162602</v>
      </c>
      <c r="AA66" s="109"/>
      <c r="AB66" s="109"/>
      <c r="AC66" s="109"/>
      <c r="AD66" s="109">
        <v>154742</v>
      </c>
      <c r="AE66" s="111">
        <v>3.6600000000000001E-2</v>
      </c>
      <c r="AF66" s="111"/>
      <c r="AG66" s="112"/>
      <c r="AH66" s="112">
        <v>0.1245</v>
      </c>
      <c r="AI66" s="122">
        <v>2.35</v>
      </c>
      <c r="AJ66" s="122">
        <v>0.96599999999999997</v>
      </c>
      <c r="AK66" s="755">
        <v>8.0000000000000004E-4</v>
      </c>
      <c r="AL66" s="755">
        <v>2.1899999999999999E-2</v>
      </c>
      <c r="AM66" s="755">
        <v>2.1100000000000001E-2</v>
      </c>
    </row>
    <row r="67" spans="1:39">
      <c r="A67" s="102" t="s">
        <v>4</v>
      </c>
      <c r="B67" s="108">
        <v>44561</v>
      </c>
      <c r="C67" s="109">
        <v>862.87800000000016</v>
      </c>
      <c r="D67" s="109">
        <v>565.9200000000003</v>
      </c>
      <c r="E67" s="109">
        <v>397.34999999999991</v>
      </c>
      <c r="F67" s="109">
        <v>358.73199999999991</v>
      </c>
      <c r="G67" s="109">
        <v>1118.0840000000003</v>
      </c>
      <c r="H67" s="109">
        <v>-758.57799999999997</v>
      </c>
      <c r="I67" s="109">
        <v>-487.00500000000017</v>
      </c>
      <c r="J67" s="109">
        <v>359.50600000000031</v>
      </c>
      <c r="K67" s="118">
        <v>-314</v>
      </c>
      <c r="L67" s="338">
        <v>-329.86</v>
      </c>
      <c r="M67" s="338"/>
      <c r="N67" s="338">
        <v>66.750000000000014</v>
      </c>
      <c r="O67" s="338">
        <v>-0.81700000000000017</v>
      </c>
      <c r="P67" s="109">
        <v>160.62000000000018</v>
      </c>
      <c r="Q67" s="109">
        <v>122.21400000000006</v>
      </c>
      <c r="R67" s="120">
        <v>1.6999999999999999E-3</v>
      </c>
      <c r="S67" s="129">
        <v>3.1600000000000003E-2</v>
      </c>
      <c r="T67" s="129" t="s">
        <v>486</v>
      </c>
      <c r="V67" s="109"/>
      <c r="W67" s="109"/>
      <c r="X67" s="109"/>
      <c r="Y67" s="109"/>
      <c r="Z67" s="109"/>
      <c r="AA67" s="109"/>
      <c r="AB67" s="109"/>
      <c r="AC67" s="109"/>
      <c r="AD67" s="109"/>
      <c r="AE67" s="111"/>
      <c r="AF67" s="111"/>
      <c r="AG67" s="112"/>
      <c r="AH67" s="112"/>
      <c r="AI67" s="122"/>
      <c r="AJ67" s="122"/>
      <c r="AK67" s="755"/>
      <c r="AL67" s="755"/>
      <c r="AM67" s="755"/>
    </row>
    <row r="68" spans="1:39">
      <c r="A68" s="102" t="s">
        <v>4</v>
      </c>
      <c r="B68" s="108">
        <v>44469</v>
      </c>
      <c r="C68" s="109">
        <v>877.27600000000007</v>
      </c>
      <c r="D68" s="109">
        <v>614.84099999999989</v>
      </c>
      <c r="E68" s="109">
        <v>360.745</v>
      </c>
      <c r="F68" s="109">
        <v>330.42500000000007</v>
      </c>
      <c r="G68" s="109">
        <v>1551.35</v>
      </c>
      <c r="H68" s="109">
        <v>-1036.751</v>
      </c>
      <c r="I68" s="109">
        <v>-813.31400000000008</v>
      </c>
      <c r="J68" s="109">
        <v>514.59899999999993</v>
      </c>
      <c r="K68" s="118">
        <v>-290</v>
      </c>
      <c r="L68" s="338">
        <v>-297</v>
      </c>
      <c r="M68" s="338"/>
      <c r="N68" s="338">
        <v>-77.738000000000014</v>
      </c>
      <c r="O68" s="338">
        <v>-2</v>
      </c>
      <c r="P68" s="109">
        <v>149.27699999999996</v>
      </c>
      <c r="Q68" s="109">
        <v>106.18099999999967</v>
      </c>
      <c r="R68" s="120"/>
      <c r="S68" s="129"/>
      <c r="T68" s="129"/>
      <c r="V68" s="109"/>
      <c r="W68" s="109"/>
      <c r="X68" s="109"/>
      <c r="Y68" s="109"/>
      <c r="Z68" s="109"/>
      <c r="AA68" s="109"/>
      <c r="AB68" s="109"/>
      <c r="AC68" s="109"/>
      <c r="AD68" s="109"/>
      <c r="AE68" s="111"/>
      <c r="AF68" s="111"/>
      <c r="AG68" s="112"/>
      <c r="AH68" s="112"/>
      <c r="AI68" s="122"/>
      <c r="AJ68" s="122"/>
      <c r="AK68" s="755"/>
      <c r="AL68" s="755"/>
      <c r="AM68" s="755"/>
    </row>
    <row r="69" spans="1:39">
      <c r="A69" s="102" t="s">
        <v>4</v>
      </c>
      <c r="B69" s="108">
        <v>44377</v>
      </c>
      <c r="C69" s="109">
        <v>852.35899999999992</v>
      </c>
      <c r="D69" s="109">
        <v>606.38400000000001</v>
      </c>
      <c r="E69" s="109">
        <v>367.839</v>
      </c>
      <c r="F69" s="109">
        <v>338.55999999999995</v>
      </c>
      <c r="G69" s="109">
        <v>1126.6979999999999</v>
      </c>
      <c r="H69" s="109">
        <v>-743.49300000000005</v>
      </c>
      <c r="I69" s="109">
        <v>-509.21100000000001</v>
      </c>
      <c r="J69" s="109">
        <v>383.20499999999981</v>
      </c>
      <c r="K69" s="118">
        <v>-267</v>
      </c>
      <c r="L69" s="338">
        <v>-262</v>
      </c>
      <c r="M69" s="338"/>
      <c r="N69" s="338">
        <v>-39.932000000000002</v>
      </c>
      <c r="O69" s="338">
        <v>-2</v>
      </c>
      <c r="P69" s="109">
        <v>147.26699999999983</v>
      </c>
      <c r="Q69" s="109">
        <v>110.77300000000012</v>
      </c>
      <c r="R69" s="120"/>
      <c r="S69" s="129"/>
      <c r="T69" s="129"/>
      <c r="V69" s="109"/>
      <c r="W69" s="109"/>
      <c r="X69" s="109"/>
      <c r="Y69" s="109"/>
      <c r="Z69" s="109"/>
      <c r="AA69" s="109"/>
      <c r="AB69" s="109"/>
      <c r="AC69" s="109"/>
      <c r="AD69" s="109"/>
      <c r="AE69" s="111"/>
      <c r="AF69" s="111"/>
      <c r="AG69" s="112"/>
      <c r="AH69" s="112"/>
      <c r="AI69" s="122"/>
      <c r="AJ69" s="122"/>
      <c r="AK69" s="755"/>
      <c r="AL69" s="755"/>
      <c r="AM69" s="755"/>
    </row>
    <row r="70" spans="1:39">
      <c r="A70" s="102" t="s">
        <v>4</v>
      </c>
      <c r="B70" s="108">
        <v>44286</v>
      </c>
      <c r="C70" s="109">
        <v>832.94299999999998</v>
      </c>
      <c r="D70" s="109">
        <v>597.22199999999998</v>
      </c>
      <c r="E70" s="109">
        <v>341.608</v>
      </c>
      <c r="F70" s="109">
        <v>315.197</v>
      </c>
      <c r="G70" s="109">
        <v>1229.998</v>
      </c>
      <c r="H70" s="109">
        <v>-768.58199999999999</v>
      </c>
      <c r="I70" s="109">
        <v>-531.71299999999997</v>
      </c>
      <c r="J70" s="109">
        <v>461.41600000000005</v>
      </c>
      <c r="K70" s="118">
        <v>-354</v>
      </c>
      <c r="L70" s="338">
        <v>-331</v>
      </c>
      <c r="M70" s="338"/>
      <c r="N70" s="338">
        <v>-30.361999999999998</v>
      </c>
      <c r="O70" s="338">
        <v>-5</v>
      </c>
      <c r="P70" s="109">
        <v>73.07500000000006</v>
      </c>
      <c r="Q70" s="109">
        <v>70.611999999999952</v>
      </c>
      <c r="R70" s="120"/>
      <c r="S70" s="129"/>
      <c r="T70" s="129"/>
      <c r="V70" s="109"/>
      <c r="W70" s="109"/>
      <c r="X70" s="109"/>
      <c r="Y70" s="109"/>
      <c r="Z70" s="109"/>
      <c r="AA70" s="109"/>
      <c r="AB70" s="109"/>
      <c r="AC70" s="109"/>
      <c r="AD70" s="109"/>
      <c r="AE70" s="111"/>
      <c r="AF70" s="111"/>
      <c r="AG70" s="112"/>
      <c r="AH70" s="112"/>
      <c r="AI70" s="122"/>
      <c r="AJ70" s="122"/>
      <c r="AK70" s="755"/>
      <c r="AL70" s="755"/>
      <c r="AM70" s="755"/>
    </row>
    <row r="71" spans="1:39">
      <c r="A71" s="102" t="s">
        <v>4</v>
      </c>
      <c r="B71" s="108">
        <v>44196</v>
      </c>
      <c r="C71" s="109">
        <v>853.71799999999985</v>
      </c>
      <c r="D71" s="109">
        <v>627.45500000000015</v>
      </c>
      <c r="E71" s="109">
        <v>350.03499999999997</v>
      </c>
      <c r="F71" s="109">
        <v>323.06699999999989</v>
      </c>
      <c r="G71" s="109">
        <v>1665.9310000000005</v>
      </c>
      <c r="H71" s="109">
        <v>-1074.1319999999996</v>
      </c>
      <c r="I71" s="109">
        <v>-830.21999999999957</v>
      </c>
      <c r="J71" s="109">
        <v>591.79900000000066</v>
      </c>
      <c r="K71" s="118">
        <v>-884</v>
      </c>
      <c r="L71" s="338">
        <v>-813</v>
      </c>
      <c r="M71" s="338"/>
      <c r="N71" s="338">
        <v>76.584000000000003</v>
      </c>
      <c r="O71" s="338">
        <v>-2</v>
      </c>
      <c r="P71" s="109">
        <v>-200.60799999999932</v>
      </c>
      <c r="Q71" s="109">
        <v>-135.82499999999933</v>
      </c>
      <c r="R71" s="120"/>
      <c r="S71" s="129"/>
      <c r="T71" s="129"/>
      <c r="V71" s="109"/>
      <c r="W71" s="109"/>
      <c r="X71" s="109"/>
      <c r="Y71" s="109"/>
      <c r="Z71" s="109"/>
      <c r="AA71" s="109"/>
      <c r="AB71" s="109"/>
      <c r="AC71" s="109"/>
      <c r="AD71" s="109"/>
      <c r="AE71" s="111"/>
      <c r="AF71" s="111"/>
      <c r="AG71" s="112"/>
      <c r="AH71" s="112"/>
      <c r="AI71" s="122"/>
      <c r="AJ71" s="122"/>
      <c r="AK71" s="755"/>
      <c r="AL71" s="755"/>
      <c r="AM71" s="755"/>
    </row>
    <row r="72" spans="1:39" hidden="1">
      <c r="A72" s="102" t="s">
        <v>5</v>
      </c>
      <c r="B72" s="108">
        <v>45473</v>
      </c>
      <c r="C72" s="109">
        <v>582.59734628000194</v>
      </c>
      <c r="D72" s="109">
        <f>930-D73</f>
        <v>930</v>
      </c>
      <c r="E72" s="109">
        <v>176.19599509</v>
      </c>
      <c r="F72" s="109">
        <f>297-F73</f>
        <v>297</v>
      </c>
      <c r="G72" s="109">
        <v>751.83476724725199</v>
      </c>
      <c r="H72" s="109">
        <v>-249.10108062</v>
      </c>
      <c r="I72" s="109">
        <f>-371+I73</f>
        <v>-371</v>
      </c>
      <c r="J72" s="109">
        <v>502.73368662725198</v>
      </c>
      <c r="K72" s="109">
        <v>-111.91489528</v>
      </c>
      <c r="L72" s="109">
        <f>-183+L73</f>
        <v>-183</v>
      </c>
      <c r="M72" s="109"/>
      <c r="N72" s="109">
        <v>-116.041295795</v>
      </c>
      <c r="O72" s="109"/>
      <c r="P72" s="109">
        <v>272.67923433225201</v>
      </c>
      <c r="Q72" s="109"/>
      <c r="R72" s="120">
        <v>8.2000000000000007E-3</v>
      </c>
      <c r="S72" s="129">
        <v>0.17718046227124357</v>
      </c>
      <c r="T72" s="129">
        <v>0.34129999999999999</v>
      </c>
      <c r="V72" s="109">
        <v>6612</v>
      </c>
      <c r="W72" s="109">
        <v>446</v>
      </c>
      <c r="X72" s="109"/>
      <c r="Y72" s="109">
        <v>118399.84214354301</v>
      </c>
      <c r="Z72" s="109">
        <v>76516.453745239996</v>
      </c>
      <c r="AA72" s="109">
        <v>55211.414459430001</v>
      </c>
      <c r="AB72" s="109">
        <v>21056.055823229999</v>
      </c>
      <c r="AC72" s="109">
        <v>52767.998930280002</v>
      </c>
      <c r="AD72" s="109">
        <v>78686.720026990006</v>
      </c>
      <c r="AE72" s="111">
        <v>2.1724972939768435E-2</v>
      </c>
      <c r="AF72" s="111">
        <v>4.0000000000000001E-3</v>
      </c>
      <c r="AG72" s="112">
        <v>0.6790920856134971</v>
      </c>
      <c r="AH72" s="112">
        <v>0.12440370694026386</v>
      </c>
      <c r="AI72" s="122">
        <v>1.9753000000000001</v>
      </c>
      <c r="AJ72" s="122">
        <v>0.95589999999999997</v>
      </c>
      <c r="AK72" s="755"/>
      <c r="AL72" s="755"/>
      <c r="AM72" s="755"/>
    </row>
    <row r="73" spans="1:39" hidden="1">
      <c r="A73" s="102" t="s">
        <v>5</v>
      </c>
      <c r="B73" s="108">
        <v>45382</v>
      </c>
      <c r="C73" s="109">
        <v>577.68570026141799</v>
      </c>
      <c r="D73" s="109"/>
      <c r="E73" s="109">
        <v>165.76081762999999</v>
      </c>
      <c r="F73" s="109"/>
      <c r="G73" s="109">
        <v>658.65612445466797</v>
      </c>
      <c r="H73" s="109">
        <v>-232.23754729000001</v>
      </c>
      <c r="I73" s="109"/>
      <c r="J73" s="109">
        <v>426.41857716466802</v>
      </c>
      <c r="K73" s="109">
        <v>-97.691000000000003</v>
      </c>
      <c r="L73" s="338"/>
      <c r="M73" s="338">
        <v>326.68521770466799</v>
      </c>
      <c r="N73" s="338">
        <v>-125.882215956</v>
      </c>
      <c r="O73" s="338"/>
      <c r="P73" s="109">
        <v>200.80300174866801</v>
      </c>
      <c r="Q73" s="109"/>
      <c r="R73" s="120">
        <v>8.0178930251697117E-3</v>
      </c>
      <c r="S73" s="129">
        <v>0.17357835081328138</v>
      </c>
      <c r="T73" s="129">
        <v>0.35260000000000002</v>
      </c>
      <c r="V73" s="109">
        <v>6562</v>
      </c>
      <c r="W73" s="109">
        <v>446</v>
      </c>
      <c r="X73" s="109"/>
      <c r="Y73" s="109">
        <v>112938.253741354</v>
      </c>
      <c r="Z73" s="109">
        <v>74499.403185980205</v>
      </c>
      <c r="AA73" s="109">
        <v>53146.559197340197</v>
      </c>
      <c r="AB73" s="109">
        <v>21055.730501689999</v>
      </c>
      <c r="AC73" s="109">
        <v>50481.806987900003</v>
      </c>
      <c r="AD73" s="109">
        <v>77040.977380609998</v>
      </c>
      <c r="AE73" s="111">
        <v>2.2328162434484777E-2</v>
      </c>
      <c r="AF73" s="111">
        <v>3.8999999999999998E-3</v>
      </c>
      <c r="AG73" s="112">
        <v>0.64107582673859509</v>
      </c>
      <c r="AH73" s="112">
        <v>0.12461028895717471</v>
      </c>
      <c r="AI73" s="122">
        <v>2.1246</v>
      </c>
      <c r="AJ73" s="122">
        <v>0.97089999999999999</v>
      </c>
      <c r="AK73" s="755"/>
      <c r="AL73" s="755"/>
      <c r="AM73" s="755"/>
    </row>
    <row r="74" spans="1:39" hidden="1">
      <c r="A74" s="102" t="s">
        <v>5</v>
      </c>
      <c r="B74" s="108">
        <v>45291</v>
      </c>
      <c r="C74" s="109">
        <v>574.75826572999995</v>
      </c>
      <c r="D74" s="109">
        <v>512</v>
      </c>
      <c r="E74" s="109">
        <v>165.20908297</v>
      </c>
      <c r="F74" s="109">
        <v>147</v>
      </c>
      <c r="G74" s="109">
        <v>655.46674071646805</v>
      </c>
      <c r="H74" s="109">
        <v>-293.7347163</v>
      </c>
      <c r="I74" s="109">
        <v>-249</v>
      </c>
      <c r="J74" s="109">
        <v>361.73202441646799</v>
      </c>
      <c r="K74" s="109">
        <v>-127.227</v>
      </c>
      <c r="L74" s="109">
        <f>K74+6</f>
        <v>-121.227</v>
      </c>
      <c r="M74" s="109">
        <v>225.24772529646799</v>
      </c>
      <c r="N74" s="109">
        <v>-65.141776125000007</v>
      </c>
      <c r="O74" s="109"/>
      <c r="P74" s="109">
        <v>160.10594917146801</v>
      </c>
      <c r="Q74" s="109"/>
      <c r="R74" s="120">
        <v>8.089751979939639E-3</v>
      </c>
      <c r="S74" s="129">
        <v>0.1710711918718649</v>
      </c>
      <c r="T74" s="129">
        <v>0.44800000000000001</v>
      </c>
      <c r="V74" s="109">
        <v>6541</v>
      </c>
      <c r="W74" s="109">
        <v>445</v>
      </c>
      <c r="X74" s="109"/>
      <c r="Y74" s="109"/>
      <c r="Z74" s="109">
        <v>77440.814398529998</v>
      </c>
      <c r="AA74" s="109">
        <v>54684.065911290003</v>
      </c>
      <c r="AB74" s="109">
        <v>22515.453687820002</v>
      </c>
      <c r="AC74" s="109">
        <v>43937.022271859903</v>
      </c>
      <c r="AD74" s="109">
        <v>76885.716854169907</v>
      </c>
      <c r="AE74" s="111">
        <v>2.1097661254053646E-2</v>
      </c>
      <c r="AF74" s="111">
        <v>3.8999999999999998E-3</v>
      </c>
      <c r="AG74" s="112">
        <v>0.64686041800805993</v>
      </c>
      <c r="AH74" s="112">
        <v>0.12299866344413135</v>
      </c>
      <c r="AI74" s="122">
        <v>2.0628000000000002</v>
      </c>
      <c r="AJ74" s="122">
        <v>0.94299999999999995</v>
      </c>
      <c r="AK74" s="755">
        <v>1.37E-2</v>
      </c>
      <c r="AL74" s="755">
        <v>4.3799999999999999E-2</v>
      </c>
      <c r="AM74" s="755">
        <v>3.0099999999999998E-2</v>
      </c>
    </row>
    <row r="75" spans="1:39" hidden="1">
      <c r="A75" s="102" t="s">
        <v>5</v>
      </c>
      <c r="B75" s="108">
        <v>45199</v>
      </c>
      <c r="C75" s="109">
        <v>570.48299999999995</v>
      </c>
      <c r="D75" s="109">
        <v>505</v>
      </c>
      <c r="E75" s="109">
        <v>155.64699999999999</v>
      </c>
      <c r="F75" s="109">
        <v>140</v>
      </c>
      <c r="G75" s="109">
        <v>727.13300000000004</v>
      </c>
      <c r="H75" s="109">
        <v>-247.38158826</v>
      </c>
      <c r="I75" s="109">
        <v>-212</v>
      </c>
      <c r="J75" s="109">
        <v>479.75099999999998</v>
      </c>
      <c r="K75" s="109">
        <v>-97.164000000000001</v>
      </c>
      <c r="L75" s="109">
        <f>K75+6</f>
        <v>-91.164000000000001</v>
      </c>
      <c r="M75" s="109">
        <v>378.405031685361</v>
      </c>
      <c r="N75" s="109">
        <v>-111.62948455999999</v>
      </c>
      <c r="O75" s="109"/>
      <c r="P75" s="115">
        <v>266.77600000000001</v>
      </c>
      <c r="Q75" s="115"/>
      <c r="R75" s="120">
        <v>7.9276548218921213E-3</v>
      </c>
      <c r="S75" s="129">
        <v>0.17113769223746556</v>
      </c>
      <c r="T75" s="129">
        <v>0.34</v>
      </c>
      <c r="V75" s="109">
        <v>6483</v>
      </c>
      <c r="W75" s="109">
        <v>446</v>
      </c>
      <c r="X75" s="109"/>
      <c r="Y75" s="109"/>
      <c r="Z75" s="121">
        <v>73747.403999999995</v>
      </c>
      <c r="AA75" s="121">
        <v>54531.155313819603</v>
      </c>
      <c r="AB75" s="121">
        <v>19060.506755769999</v>
      </c>
      <c r="AC75" s="121">
        <v>41586.123861109998</v>
      </c>
      <c r="AD75" s="109">
        <v>74879.234053830005</v>
      </c>
      <c r="AE75" s="111">
        <v>2.1899999999999999E-2</v>
      </c>
      <c r="AF75" s="111">
        <v>3.8E-3</v>
      </c>
      <c r="AG75" s="112">
        <v>0.6615570335866684</v>
      </c>
      <c r="AH75" s="112">
        <v>0.12480849109733867</v>
      </c>
      <c r="AI75" s="122">
        <v>2.0164</v>
      </c>
      <c r="AJ75" s="128">
        <v>0.95399999999999996</v>
      </c>
      <c r="AK75" s="755">
        <v>1.09E-2</v>
      </c>
      <c r="AL75" s="755">
        <v>4.1200000000000001E-2</v>
      </c>
      <c r="AM75" s="755">
        <v>3.0300000000000001E-2</v>
      </c>
    </row>
    <row r="76" spans="1:39" hidden="1">
      <c r="A76" s="102" t="s">
        <v>5</v>
      </c>
      <c r="B76" s="108">
        <v>45107</v>
      </c>
      <c r="C76" s="109">
        <v>546.02986437000197</v>
      </c>
      <c r="D76" s="109">
        <v>483.77160815858201</v>
      </c>
      <c r="E76" s="109">
        <v>150.70136747000001</v>
      </c>
      <c r="F76" s="109">
        <v>132</v>
      </c>
      <c r="G76" s="109">
        <v>662.04953621816401</v>
      </c>
      <c r="H76" s="109">
        <v>-232.68664799000001</v>
      </c>
      <c r="I76" s="109">
        <v>-198</v>
      </c>
      <c r="J76" s="109">
        <v>429.36288822816402</v>
      </c>
      <c r="K76" s="109">
        <v>-94.876198049999999</v>
      </c>
      <c r="L76" s="109">
        <f>K76+3</f>
        <v>-91.876198049999999</v>
      </c>
      <c r="M76" s="109">
        <v>330.76886899816401</v>
      </c>
      <c r="N76" s="109">
        <v>-97.576816350000001</v>
      </c>
      <c r="O76" s="109"/>
      <c r="P76" s="110">
        <v>233.19205264816401</v>
      </c>
      <c r="Q76" s="110"/>
      <c r="R76" s="111">
        <v>7.0358278103425367E-3</v>
      </c>
      <c r="S76" s="112">
        <v>0.15504594616879772</v>
      </c>
      <c r="T76" s="112">
        <v>0.35199999999999998</v>
      </c>
      <c r="U76" s="114"/>
      <c r="V76" s="109">
        <v>6460</v>
      </c>
      <c r="W76" s="114">
        <v>445</v>
      </c>
      <c r="Y76" s="109">
        <v>110099.376740557</v>
      </c>
      <c r="Z76" s="109">
        <v>73179.611472869903</v>
      </c>
      <c r="AA76" s="109">
        <v>57035.826617049897</v>
      </c>
      <c r="AB76" s="109">
        <v>16064.332127469999</v>
      </c>
      <c r="AC76" s="109">
        <v>43865.373445220299</v>
      </c>
      <c r="AD76" s="109">
        <v>74596.996093149995</v>
      </c>
      <c r="AE76" s="111">
        <v>2.222979594734158E-2</v>
      </c>
      <c r="AF76" s="111">
        <v>3.8E-3</v>
      </c>
      <c r="AG76" s="112">
        <v>0.66337236797063925</v>
      </c>
      <c r="AH76" s="112">
        <v>0.1225409246398791</v>
      </c>
      <c r="AI76" s="113">
        <v>2.0085999999999999</v>
      </c>
      <c r="AJ76" s="112">
        <v>0.94799999999999995</v>
      </c>
      <c r="AK76" s="755">
        <v>7.4000000000000003E-3</v>
      </c>
      <c r="AL76" s="755">
        <v>3.73E-2</v>
      </c>
      <c r="AM76" s="755">
        <v>2.9899999999999999E-2</v>
      </c>
    </row>
    <row r="77" spans="1:39" hidden="1">
      <c r="A77" s="102" t="s">
        <v>5</v>
      </c>
      <c r="B77" s="108">
        <v>45016</v>
      </c>
      <c r="C77" s="109">
        <v>522.22839184141799</v>
      </c>
      <c r="D77" s="109">
        <v>466.22839184141799</v>
      </c>
      <c r="E77" s="109">
        <v>152.73511262</v>
      </c>
      <c r="F77" s="109">
        <v>137</v>
      </c>
      <c r="G77" s="109">
        <v>615.89467968659403</v>
      </c>
      <c r="H77" s="109">
        <v>-219.57597414</v>
      </c>
      <c r="I77" s="109">
        <v>-171</v>
      </c>
      <c r="J77" s="109">
        <v>396.318705546594</v>
      </c>
      <c r="K77" s="109">
        <f>-23.169 -75.415</f>
        <v>-98.584000000000003</v>
      </c>
      <c r="L77" s="109">
        <f>+K77+4</f>
        <v>-94.584000000000003</v>
      </c>
      <c r="M77" s="109">
        <v>294.41877463659398</v>
      </c>
      <c r="N77" s="109">
        <v>-109.70495403</v>
      </c>
      <c r="O77" s="109"/>
      <c r="P77" s="115">
        <v>184.713820606594</v>
      </c>
      <c r="Q77" s="115"/>
      <c r="R77" s="111">
        <v>6.1000000000000004E-3</v>
      </c>
      <c r="S77" s="112">
        <v>0.13669999999999999</v>
      </c>
      <c r="T77" s="112">
        <v>0.35649999999999998</v>
      </c>
      <c r="U77" s="114"/>
      <c r="V77" s="109">
        <v>6450</v>
      </c>
      <c r="W77" s="114">
        <v>445</v>
      </c>
      <c r="Y77" s="109">
        <v>105945.79065140001</v>
      </c>
      <c r="Z77" s="109">
        <v>70158.988777159902</v>
      </c>
      <c r="AA77" s="109"/>
      <c r="AB77" s="109"/>
      <c r="AC77" s="109">
        <v>42633.447481920201</v>
      </c>
      <c r="AD77" s="109">
        <v>71254.595000000001</v>
      </c>
      <c r="AE77" s="111">
        <v>2.184062546834634E-2</v>
      </c>
      <c r="AF77" s="111">
        <v>3.8999999999999998E-3</v>
      </c>
      <c r="AG77" s="112">
        <v>0.66549260503187313</v>
      </c>
      <c r="AH77" s="112">
        <v>0.12214987855483905</v>
      </c>
      <c r="AI77" s="113">
        <v>1.984</v>
      </c>
      <c r="AJ77" s="112">
        <v>0.97399999999999998</v>
      </c>
      <c r="AK77" s="755">
        <v>3.0000000000000001E-3</v>
      </c>
      <c r="AL77" s="755">
        <v>3.2599999999999997E-2</v>
      </c>
      <c r="AM77" s="755">
        <v>2.9599999999999998E-2</v>
      </c>
    </row>
    <row r="78" spans="1:39" hidden="1">
      <c r="A78" s="102" t="s">
        <v>5</v>
      </c>
      <c r="B78" s="108">
        <v>44926</v>
      </c>
      <c r="C78" s="118">
        <v>471</v>
      </c>
      <c r="D78" s="118">
        <v>426</v>
      </c>
      <c r="E78" s="119">
        <v>153.898</v>
      </c>
      <c r="F78" s="119">
        <v>136</v>
      </c>
      <c r="G78" s="124">
        <v>566.61668753512504</v>
      </c>
      <c r="H78" s="124">
        <v>-262.96068198283501</v>
      </c>
      <c r="I78" s="124">
        <v>-223</v>
      </c>
      <c r="J78" s="124">
        <v>303.65600555229003</v>
      </c>
      <c r="K78" s="119">
        <f>-32.235-79.595</f>
        <v>-111.83</v>
      </c>
      <c r="L78" s="119">
        <f>K78+5</f>
        <v>-106.83</v>
      </c>
      <c r="M78" s="109">
        <v>183.46647939229001</v>
      </c>
      <c r="N78" s="119">
        <v>-53.386999119999999</v>
      </c>
      <c r="O78" s="119"/>
      <c r="P78" s="125">
        <v>130.07948027229</v>
      </c>
      <c r="Q78" s="125"/>
      <c r="R78" s="120">
        <v>5.1999999999999998E-3</v>
      </c>
      <c r="S78" s="129">
        <v>0.1198</v>
      </c>
      <c r="T78" s="129">
        <v>0.46400000000000002</v>
      </c>
      <c r="V78" s="109">
        <v>6419</v>
      </c>
      <c r="W78" s="114">
        <v>446</v>
      </c>
      <c r="Y78" s="109"/>
      <c r="Z78" s="121">
        <v>71709.837460059905</v>
      </c>
      <c r="AA78" s="121">
        <v>65223.8660615099</v>
      </c>
      <c r="AB78" s="121">
        <v>6476.2845225399997</v>
      </c>
      <c r="AC78" s="121">
        <v>37215.496084110397</v>
      </c>
      <c r="AD78" s="119">
        <v>74243.444881110103</v>
      </c>
      <c r="AE78" s="111">
        <v>2.1000000000000001E-2</v>
      </c>
      <c r="AF78" s="111">
        <v>3.3999999999999998E-3</v>
      </c>
      <c r="AG78" s="112">
        <v>0.66339999999999999</v>
      </c>
      <c r="AH78" s="112">
        <v>0.1201</v>
      </c>
      <c r="AI78" s="122">
        <v>2.08</v>
      </c>
      <c r="AJ78" s="112">
        <v>1.028</v>
      </c>
      <c r="AK78" s="755">
        <v>1E-3</v>
      </c>
      <c r="AL78" s="755">
        <v>2.64E-2</v>
      </c>
      <c r="AM78" s="755">
        <v>2.5399999999999999E-2</v>
      </c>
    </row>
    <row r="79" spans="1:39" hidden="1">
      <c r="A79" s="102" t="s">
        <v>5</v>
      </c>
      <c r="B79" s="108">
        <v>44834</v>
      </c>
      <c r="C79" s="338">
        <v>399.81427247142102</v>
      </c>
      <c r="D79" s="338">
        <v>367</v>
      </c>
      <c r="E79" s="338">
        <v>148.86062964000001</v>
      </c>
      <c r="F79" s="338">
        <v>133</v>
      </c>
      <c r="G79" s="338">
        <v>554.87413371221498</v>
      </c>
      <c r="H79" s="338">
        <v>-227</v>
      </c>
      <c r="I79" s="338">
        <v>-198</v>
      </c>
      <c r="J79" s="338">
        <v>327.51144818505003</v>
      </c>
      <c r="K79" s="338">
        <v>-95.173364250000006</v>
      </c>
      <c r="L79" s="338">
        <f>K79+3</f>
        <v>-92.173364250000006</v>
      </c>
      <c r="M79" s="109"/>
      <c r="N79" s="338">
        <v>-68.575691766000006</v>
      </c>
      <c r="O79" s="338"/>
      <c r="P79" s="338">
        <v>159.11270942905</v>
      </c>
      <c r="Q79" s="338"/>
      <c r="R79" s="120">
        <v>4.9968318167200061E-3</v>
      </c>
      <c r="S79" s="129">
        <v>0.11079746518838589</v>
      </c>
      <c r="T79" s="129">
        <v>0.43159999999999998</v>
      </c>
      <c r="V79" s="109">
        <v>6363</v>
      </c>
      <c r="W79" s="114">
        <v>446</v>
      </c>
      <c r="Y79" s="109"/>
      <c r="Z79" s="121">
        <v>72935.784</v>
      </c>
      <c r="AA79" s="121"/>
      <c r="AB79" s="121"/>
      <c r="AC79" s="121"/>
      <c r="AD79" s="119">
        <v>72871.125883560002</v>
      </c>
      <c r="AE79" s="111">
        <v>2.1000000000000001E-2</v>
      </c>
      <c r="AF79" s="111">
        <v>3.2000000000000002E-3</v>
      </c>
      <c r="AG79" s="112">
        <v>0.65072079847896314</v>
      </c>
      <c r="AH79" s="112">
        <v>0.11895172763668886</v>
      </c>
      <c r="AI79" s="122">
        <v>2.1762999999999999</v>
      </c>
      <c r="AJ79" s="112">
        <v>0.94199999999999995</v>
      </c>
      <c r="AK79" s="755">
        <v>5.0000000000000001E-4</v>
      </c>
      <c r="AL79" s="755">
        <v>2.1399999999999999E-2</v>
      </c>
      <c r="AM79" s="755">
        <v>2.0899999999999998E-2</v>
      </c>
    </row>
    <row r="80" spans="1:39" hidden="1">
      <c r="A80" s="102" t="s">
        <v>5</v>
      </c>
      <c r="B80" s="108">
        <v>44742</v>
      </c>
      <c r="C80" s="338">
        <v>345.70043467999898</v>
      </c>
      <c r="D80" s="338">
        <v>317</v>
      </c>
      <c r="E80" s="338">
        <v>147</v>
      </c>
      <c r="F80" s="338">
        <v>140</v>
      </c>
      <c r="G80" s="338">
        <v>983</v>
      </c>
      <c r="H80" s="338">
        <v>-220</v>
      </c>
      <c r="I80" s="338">
        <v>-188</v>
      </c>
      <c r="J80" s="338">
        <v>243</v>
      </c>
      <c r="K80" s="338">
        <f>-161-K81</f>
        <v>-83</v>
      </c>
      <c r="L80" s="338">
        <f>K80+4</f>
        <v>-79</v>
      </c>
      <c r="M80" s="109"/>
      <c r="N80" s="338">
        <v>-42.876216702999997</v>
      </c>
      <c r="O80" s="338"/>
      <c r="P80" s="338">
        <v>271</v>
      </c>
      <c r="Q80" s="338"/>
      <c r="R80" s="120">
        <v>5.0000000000000001E-3</v>
      </c>
      <c r="S80" s="120">
        <v>0.11550000000000001</v>
      </c>
      <c r="T80" s="129"/>
      <c r="V80" s="109">
        <v>6311</v>
      </c>
      <c r="W80" s="114">
        <v>446</v>
      </c>
      <c r="Y80" s="109"/>
      <c r="Z80" s="121"/>
      <c r="AA80" s="121"/>
      <c r="AB80" s="121"/>
      <c r="AC80" s="121"/>
      <c r="AD80" s="119"/>
      <c r="AE80" s="111">
        <v>2.1100000000000001E-2</v>
      </c>
      <c r="AF80" s="111"/>
      <c r="AG80" s="112"/>
      <c r="AH80" s="112">
        <v>0.11849999999999999</v>
      </c>
      <c r="AI80" s="122"/>
      <c r="AJ80" s="112"/>
      <c r="AK80" s="755">
        <v>4.0000000000000002E-4</v>
      </c>
      <c r="AL80" s="755">
        <v>1.9300000000000001E-2</v>
      </c>
      <c r="AM80" s="755">
        <v>1.89E-2</v>
      </c>
    </row>
    <row r="81" spans="1:39" hidden="1">
      <c r="A81" s="102" t="s">
        <v>5</v>
      </c>
      <c r="B81" s="108">
        <v>44651</v>
      </c>
      <c r="C81" s="338">
        <v>320</v>
      </c>
      <c r="D81" s="338">
        <v>294</v>
      </c>
      <c r="E81" s="338">
        <v>156</v>
      </c>
      <c r="F81" s="338">
        <v>131</v>
      </c>
      <c r="G81" s="338">
        <v>499</v>
      </c>
      <c r="H81" s="338">
        <v>-208</v>
      </c>
      <c r="I81" s="338">
        <v>-176</v>
      </c>
      <c r="J81" s="338">
        <v>292</v>
      </c>
      <c r="K81" s="338">
        <v>-78</v>
      </c>
      <c r="L81" s="338">
        <f>K81+3</f>
        <v>-75</v>
      </c>
      <c r="M81" s="109"/>
      <c r="N81" s="338">
        <v>-59.995831490999997</v>
      </c>
      <c r="O81" s="338"/>
      <c r="P81" s="338">
        <v>154</v>
      </c>
      <c r="Q81" s="338"/>
      <c r="R81" s="120">
        <v>5.1000000000000004E-3</v>
      </c>
      <c r="S81" s="120">
        <v>0.1169</v>
      </c>
      <c r="T81" s="129"/>
      <c r="V81" s="109">
        <v>6176</v>
      </c>
      <c r="W81" s="114">
        <v>446</v>
      </c>
      <c r="Y81" s="109"/>
      <c r="Z81" s="121"/>
      <c r="AA81" s="121"/>
      <c r="AB81" s="121"/>
      <c r="AC81" s="121"/>
      <c r="AD81" s="119"/>
      <c r="AE81" s="111"/>
      <c r="AF81" s="111"/>
      <c r="AG81" s="112"/>
      <c r="AH81" s="112"/>
      <c r="AI81" s="122"/>
      <c r="AJ81" s="112"/>
      <c r="AK81" s="755">
        <v>2.9999999999999997E-4</v>
      </c>
      <c r="AL81" s="755">
        <v>1.8499999999999999E-2</v>
      </c>
      <c r="AM81" s="755">
        <v>1.8199999999999997E-2</v>
      </c>
    </row>
    <row r="82" spans="1:39" hidden="1">
      <c r="A82" s="102" t="s">
        <v>5</v>
      </c>
      <c r="B82" s="108">
        <v>44561</v>
      </c>
      <c r="C82" s="338">
        <v>320.225389739999</v>
      </c>
      <c r="D82" s="338">
        <f>+C82-26</f>
        <v>294.225389739999</v>
      </c>
      <c r="E82" s="338">
        <v>160.80658316</v>
      </c>
      <c r="F82" s="338">
        <f>+E82-17</f>
        <v>143.80658316</v>
      </c>
      <c r="G82" s="338">
        <v>432.43346960232498</v>
      </c>
      <c r="H82" s="338">
        <v>-228.976</v>
      </c>
      <c r="I82" s="338">
        <f>+H82+22</f>
        <v>-206.976</v>
      </c>
      <c r="J82" s="338">
        <v>203.45699999999999</v>
      </c>
      <c r="K82" s="338">
        <v>-101.262</v>
      </c>
      <c r="L82" s="338">
        <v>-104.10000000000002</v>
      </c>
      <c r="M82" s="109"/>
      <c r="N82" s="338">
        <v>-11.447883379</v>
      </c>
      <c r="O82" s="338"/>
      <c r="P82" s="338">
        <v>82.460914003325399</v>
      </c>
      <c r="Q82" s="338">
        <f>+P82-10</f>
        <v>72.460914003325399</v>
      </c>
      <c r="R82" s="120">
        <v>4.4000000000000003E-3</v>
      </c>
      <c r="S82" s="129">
        <v>9.5899999999999999E-2</v>
      </c>
      <c r="T82" s="129">
        <v>0.45989999999999998</v>
      </c>
      <c r="V82" s="109">
        <v>5138</v>
      </c>
      <c r="W82" s="114">
        <v>446</v>
      </c>
      <c r="Y82" s="109"/>
      <c r="Z82" s="121">
        <v>72484.855415740007</v>
      </c>
      <c r="AA82" s="121">
        <v>63993.347793710003</v>
      </c>
      <c r="AB82" s="121">
        <v>5698.3395926900002</v>
      </c>
      <c r="AC82" s="121">
        <v>39533.574943920001</v>
      </c>
      <c r="AD82" s="119">
        <v>68048.754219780007</v>
      </c>
      <c r="AE82" s="111">
        <v>2.24E-2</v>
      </c>
      <c r="AF82" s="111"/>
      <c r="AG82" s="112">
        <v>0.63560000000000005</v>
      </c>
      <c r="AH82" s="112">
        <v>0.1205</v>
      </c>
      <c r="AI82" s="122"/>
      <c r="AJ82" s="112"/>
      <c r="AK82" s="755"/>
      <c r="AL82" s="755"/>
      <c r="AM82" s="755"/>
    </row>
    <row r="83" spans="1:39" hidden="1">
      <c r="A83" s="102" t="s">
        <v>5</v>
      </c>
      <c r="B83" s="108">
        <v>44469</v>
      </c>
      <c r="C83" s="338">
        <v>315.69355410000099</v>
      </c>
      <c r="D83" s="338">
        <v>291.70000000000005</v>
      </c>
      <c r="E83" s="338">
        <v>177.75881441999999</v>
      </c>
      <c r="F83" s="338">
        <v>162.80000000000001</v>
      </c>
      <c r="G83" s="338">
        <v>508.20037672994101</v>
      </c>
      <c r="H83" s="338">
        <v>-213.64894117</v>
      </c>
      <c r="I83" s="338">
        <v>-191.60000000000002</v>
      </c>
      <c r="J83" s="338">
        <v>294.55143555994101</v>
      </c>
      <c r="K83" s="338">
        <v>-135.10720284999999</v>
      </c>
      <c r="L83" s="338">
        <v>-136.39999999999998</v>
      </c>
      <c r="M83" s="109"/>
      <c r="N83" s="338">
        <v>-44.801956750000002</v>
      </c>
      <c r="O83" s="338"/>
      <c r="P83" s="338">
        <v>110.39331312994101</v>
      </c>
      <c r="Q83" s="338">
        <v>96.399999999999977</v>
      </c>
      <c r="R83" s="120">
        <v>4.3096836649404004E-3</v>
      </c>
      <c r="S83" s="120">
        <v>9.4148763248494208E-2</v>
      </c>
      <c r="T83" s="129">
        <v>0.43869999999999998</v>
      </c>
      <c r="V83" s="109">
        <v>6119</v>
      </c>
      <c r="W83" s="114">
        <v>446</v>
      </c>
      <c r="Y83" s="109"/>
      <c r="Z83" s="121">
        <v>67069.646173179994</v>
      </c>
      <c r="AA83" s="121">
        <v>60407.9819801099</v>
      </c>
      <c r="AB83" s="121">
        <v>5695.1431089300004</v>
      </c>
      <c r="AC83" s="121">
        <v>38344.999559429998</v>
      </c>
      <c r="AD83" s="119">
        <v>64499.169188940003</v>
      </c>
      <c r="AE83" s="111">
        <v>2.4049774625020875E-2</v>
      </c>
      <c r="AF83" s="111"/>
      <c r="AG83" s="112">
        <v>0.62750396314679036</v>
      </c>
      <c r="AH83" s="111">
        <v>0.12254483799140697</v>
      </c>
      <c r="AI83" s="122"/>
      <c r="AJ83" s="112"/>
      <c r="AK83" s="755"/>
      <c r="AL83" s="755"/>
      <c r="AM83" s="755"/>
    </row>
    <row r="84" spans="1:39" hidden="1">
      <c r="A84" s="102" t="s">
        <v>5</v>
      </c>
      <c r="B84" s="108">
        <v>44377</v>
      </c>
      <c r="C84" s="338">
        <v>327.54311718000002</v>
      </c>
      <c r="D84" s="338">
        <v>302.59999999999997</v>
      </c>
      <c r="E84" s="338">
        <v>135.05556329999999</v>
      </c>
      <c r="F84" s="338">
        <v>119.09999999999997</v>
      </c>
      <c r="G84" s="338">
        <v>449.72613087887299</v>
      </c>
      <c r="H84" s="338">
        <v>-208.59961045</v>
      </c>
      <c r="I84" s="338">
        <v>-186.60000000000002</v>
      </c>
      <c r="J84" s="338">
        <v>241.12652042887299</v>
      </c>
      <c r="K84" s="338">
        <v>-111.06197023999999</v>
      </c>
      <c r="L84" s="338">
        <v>-110.1</v>
      </c>
      <c r="M84" s="109"/>
      <c r="N84" s="338">
        <v>-38.758766336132403</v>
      </c>
      <c r="O84" s="338"/>
      <c r="P84" s="338">
        <v>96.247734052740597</v>
      </c>
      <c r="Q84" s="338">
        <v>84.199999999999989</v>
      </c>
      <c r="R84" s="120">
        <v>4.4999999999999997E-3</v>
      </c>
      <c r="S84" s="129">
        <v>9.5500000000000002E-2</v>
      </c>
      <c r="T84" s="129"/>
      <c r="V84" s="109">
        <v>6092</v>
      </c>
      <c r="W84" s="114">
        <v>446</v>
      </c>
      <c r="Y84" s="109"/>
      <c r="Z84" s="121"/>
      <c r="AA84" s="121"/>
      <c r="AB84" s="121"/>
      <c r="AC84" s="121"/>
      <c r="AD84" s="119"/>
      <c r="AE84" s="111">
        <v>2.3400000000000001E-2</v>
      </c>
      <c r="AF84" s="111"/>
      <c r="AG84" s="112"/>
      <c r="AH84" s="112"/>
      <c r="AI84" s="122"/>
      <c r="AJ84" s="112"/>
      <c r="AK84" s="755"/>
      <c r="AL84" s="755"/>
      <c r="AM84" s="755"/>
    </row>
    <row r="85" spans="1:39" hidden="1">
      <c r="A85" s="102" t="s">
        <v>5</v>
      </c>
      <c r="B85" s="108">
        <v>44286</v>
      </c>
      <c r="C85" s="338">
        <v>312</v>
      </c>
      <c r="D85" s="338">
        <v>287.8</v>
      </c>
      <c r="E85" s="338">
        <v>129.83794574000001</v>
      </c>
      <c r="F85" s="338">
        <v>116.80000000000001</v>
      </c>
      <c r="G85" s="338">
        <v>465</v>
      </c>
      <c r="H85" s="338">
        <v>-201.9791032</v>
      </c>
      <c r="I85" s="338">
        <v>-182</v>
      </c>
      <c r="J85" s="338">
        <v>262.98784053691702</v>
      </c>
      <c r="K85" s="338">
        <v>-98.471976810000001</v>
      </c>
      <c r="L85" s="338">
        <v>-99.4</v>
      </c>
      <c r="M85" s="109"/>
      <c r="N85" s="338">
        <v>-44.267425003867601</v>
      </c>
      <c r="O85" s="338"/>
      <c r="P85" s="338">
        <v>148</v>
      </c>
      <c r="Q85" s="338">
        <v>134.30000000000001</v>
      </c>
      <c r="R85" s="120">
        <v>5.7999999999999996E-3</v>
      </c>
      <c r="S85" s="129">
        <v>0.11269999999999999</v>
      </c>
      <c r="T85" s="129"/>
      <c r="V85" s="109">
        <v>6100</v>
      </c>
      <c r="W85" s="114">
        <v>446</v>
      </c>
      <c r="Y85" s="109"/>
      <c r="Z85" s="121"/>
      <c r="AA85" s="121"/>
      <c r="AB85" s="121"/>
      <c r="AC85" s="121"/>
      <c r="AD85" s="119"/>
      <c r="AE85" s="111"/>
      <c r="AF85" s="111"/>
      <c r="AG85" s="112"/>
      <c r="AH85" s="112">
        <v>0.122</v>
      </c>
      <c r="AI85" s="122"/>
      <c r="AJ85" s="112"/>
      <c r="AK85" s="755"/>
      <c r="AL85" s="755"/>
      <c r="AM85" s="755"/>
    </row>
    <row r="86" spans="1:39" hidden="1">
      <c r="A86" s="102" t="s">
        <v>5</v>
      </c>
      <c r="B86" s="108">
        <v>44196</v>
      </c>
      <c r="C86" s="338">
        <v>320.03670062999998</v>
      </c>
      <c r="D86" s="338">
        <v>296</v>
      </c>
      <c r="E86" s="338">
        <v>138.24939222</v>
      </c>
      <c r="F86" s="338">
        <v>124.30000000000001</v>
      </c>
      <c r="G86" s="338">
        <v>412.78628623598303</v>
      </c>
      <c r="H86" s="338">
        <v>-227.23951471999999</v>
      </c>
      <c r="I86" s="338">
        <v>-205.29999999999995</v>
      </c>
      <c r="J86" s="338">
        <v>185.54677151598199</v>
      </c>
      <c r="K86" s="338">
        <v>-103.65131612</v>
      </c>
      <c r="L86" s="338">
        <v>-106.30000000000001</v>
      </c>
      <c r="M86" s="109"/>
      <c r="N86" s="338">
        <v>-18.097286090000001</v>
      </c>
      <c r="O86" s="338"/>
      <c r="P86" s="338">
        <v>97.062399765981496</v>
      </c>
      <c r="Q86" s="338">
        <v>85.000000000000028</v>
      </c>
      <c r="R86" s="120"/>
      <c r="S86" s="129"/>
      <c r="T86" s="129"/>
      <c r="V86" s="109"/>
      <c r="W86" s="114"/>
      <c r="Z86" s="121"/>
      <c r="AA86" s="121"/>
      <c r="AB86" s="121"/>
      <c r="AC86" s="121"/>
      <c r="AD86" s="119"/>
      <c r="AE86" s="111"/>
      <c r="AF86" s="111"/>
      <c r="AG86" s="112"/>
      <c r="AH86" s="112"/>
      <c r="AI86" s="122"/>
      <c r="AJ86" s="112"/>
      <c r="AK86" s="755"/>
      <c r="AL86" s="755"/>
      <c r="AM86" s="755"/>
    </row>
    <row r="87" spans="1:39" hidden="1">
      <c r="A87" s="102" t="s">
        <v>6</v>
      </c>
      <c r="B87" s="108">
        <v>45473</v>
      </c>
      <c r="C87" s="338">
        <v>383.48763418142795</v>
      </c>
      <c r="D87" s="338">
        <f>+C87</f>
        <v>383.48763418142795</v>
      </c>
      <c r="E87" s="338">
        <v>125.57374425</v>
      </c>
      <c r="F87" s="338">
        <f>+E87</f>
        <v>125.57374425</v>
      </c>
      <c r="G87" s="338">
        <v>544.07601836568551</v>
      </c>
      <c r="H87" s="338">
        <v>-223.64817248101357</v>
      </c>
      <c r="I87" s="338">
        <f>+H87</f>
        <v>-223.64817248101357</v>
      </c>
      <c r="J87" s="338">
        <v>320.42784588467185</v>
      </c>
      <c r="K87" s="338">
        <v>-72.312898829999995</v>
      </c>
      <c r="L87" s="338">
        <f>+K87</f>
        <v>-72.312898829999995</v>
      </c>
      <c r="M87" s="109">
        <v>247.49431405467192</v>
      </c>
      <c r="N87" s="338">
        <v>-63.975869141061409</v>
      </c>
      <c r="O87" s="338"/>
      <c r="P87" s="338">
        <v>183.51844491361049</v>
      </c>
      <c r="Q87" s="338">
        <f>+P87</f>
        <v>183.51844491361049</v>
      </c>
      <c r="R87" s="120"/>
      <c r="S87" s="129"/>
      <c r="T87" s="129">
        <v>0.44554780223057194</v>
      </c>
      <c r="V87" s="109">
        <v>7578</v>
      </c>
      <c r="W87" s="114">
        <v>952</v>
      </c>
      <c r="X87" s="114">
        <v>952</v>
      </c>
      <c r="Y87" s="109">
        <v>95647.14</v>
      </c>
      <c r="Z87" s="109">
        <v>71079.841901880005</v>
      </c>
      <c r="AA87" s="109">
        <v>51767.446487859997</v>
      </c>
      <c r="AB87" s="109">
        <v>11755.957151410001</v>
      </c>
      <c r="AC87" s="109">
        <v>21421.60840936</v>
      </c>
      <c r="AD87" s="109">
        <v>48220.467603939993</v>
      </c>
      <c r="AE87" s="111">
        <v>2.8553019441662712E-2</v>
      </c>
      <c r="AF87" s="111">
        <v>2.3299895714690962E-3</v>
      </c>
      <c r="AG87" s="112">
        <v>0.65950092817484962</v>
      </c>
      <c r="AH87" s="112">
        <v>0.15083110343890938</v>
      </c>
      <c r="AI87" s="122">
        <v>3.12</v>
      </c>
      <c r="AJ87" s="112">
        <v>0.72807729509578578</v>
      </c>
      <c r="AK87" s="755"/>
      <c r="AL87" s="755"/>
      <c r="AM87" s="755"/>
    </row>
    <row r="88" spans="1:39" hidden="1">
      <c r="A88" s="102" t="s">
        <v>6</v>
      </c>
      <c r="B88" s="108">
        <v>45382</v>
      </c>
      <c r="C88" s="338">
        <v>390.32100000000003</v>
      </c>
      <c r="D88" s="338">
        <f>+C88</f>
        <v>390.32100000000003</v>
      </c>
      <c r="E88" s="338">
        <v>130.179</v>
      </c>
      <c r="F88" s="338">
        <f>+E88</f>
        <v>130.179</v>
      </c>
      <c r="G88" s="338">
        <v>461.94500000000005</v>
      </c>
      <c r="H88" s="338">
        <v>-224.58199999999999</v>
      </c>
      <c r="I88" s="338">
        <f>+H88</f>
        <v>-224.58199999999999</v>
      </c>
      <c r="J88" s="338">
        <v>237.36300000000003</v>
      </c>
      <c r="K88" s="338">
        <v>-49</v>
      </c>
      <c r="L88" s="338">
        <f>+K88</f>
        <v>-49</v>
      </c>
      <c r="M88" s="109">
        <v>184.18468594532823</v>
      </c>
      <c r="N88" s="338">
        <v>-73.384</v>
      </c>
      <c r="O88" s="338"/>
      <c r="P88" s="338">
        <v>110.801</v>
      </c>
      <c r="Q88" s="338">
        <f>+P88</f>
        <v>110.801</v>
      </c>
      <c r="R88" s="120"/>
      <c r="S88" s="129"/>
      <c r="T88" s="129">
        <v>0.48616610202513288</v>
      </c>
      <c r="V88" s="109">
        <v>7558</v>
      </c>
      <c r="W88" s="114">
        <v>957</v>
      </c>
      <c r="X88" s="114">
        <v>957</v>
      </c>
      <c r="Y88" s="109">
        <v>97092.789000000004</v>
      </c>
      <c r="Z88" s="121">
        <v>70148.151848699985</v>
      </c>
      <c r="AA88" s="121">
        <v>51772.19168964999</v>
      </c>
      <c r="AB88" s="121">
        <v>10557.547247089999</v>
      </c>
      <c r="AC88" s="121">
        <v>21423.602687399998</v>
      </c>
      <c r="AD88" s="119">
        <v>47527.906481519996</v>
      </c>
      <c r="AE88" s="111">
        <v>2.9798930200588776E-2</v>
      </c>
      <c r="AF88" s="111">
        <v>2.4904319165416182E-3</v>
      </c>
      <c r="AG88" s="112">
        <v>0.66143126800043761</v>
      </c>
      <c r="AH88" s="112">
        <v>0.1450261481729766</v>
      </c>
      <c r="AI88" s="122">
        <v>2.94</v>
      </c>
      <c r="AJ88" s="112">
        <v>0.73454318964851173</v>
      </c>
      <c r="AK88" s="755">
        <v>6.7999999999999996E-3</v>
      </c>
      <c r="AL88" s="755">
        <v>3.5900000000000001E-2</v>
      </c>
      <c r="AM88" s="755">
        <v>2.9100000000000001E-2</v>
      </c>
    </row>
    <row r="89" spans="1:39" hidden="1">
      <c r="A89" s="102" t="s">
        <v>6</v>
      </c>
      <c r="B89" s="108">
        <v>45291</v>
      </c>
      <c r="C89" s="338">
        <v>380</v>
      </c>
      <c r="D89" s="338">
        <f>+C89</f>
        <v>380</v>
      </c>
      <c r="E89" s="338">
        <v>133</v>
      </c>
      <c r="F89" s="338">
        <f>+E89</f>
        <v>133</v>
      </c>
      <c r="G89" s="338">
        <v>442</v>
      </c>
      <c r="H89" s="338">
        <v>-217</v>
      </c>
      <c r="I89" s="338">
        <f>+H89</f>
        <v>-217</v>
      </c>
      <c r="J89" s="338">
        <v>225</v>
      </c>
      <c r="K89" s="338">
        <v>-61</v>
      </c>
      <c r="L89" s="338">
        <f>+K89</f>
        <v>-61</v>
      </c>
      <c r="M89" s="338">
        <v>-42.296434750919474</v>
      </c>
      <c r="N89" s="338">
        <v>23.480166256617004</v>
      </c>
      <c r="O89" s="338"/>
      <c r="P89" s="338">
        <v>-19</v>
      </c>
      <c r="Q89" s="338">
        <f>+P89</f>
        <v>-19</v>
      </c>
      <c r="R89" s="120"/>
      <c r="S89" s="129"/>
      <c r="T89" s="129">
        <v>0.48399999999999999</v>
      </c>
      <c r="V89" s="109">
        <v>7523</v>
      </c>
      <c r="W89" s="114">
        <v>957</v>
      </c>
      <c r="X89" s="118">
        <v>957</v>
      </c>
      <c r="Y89" s="109">
        <v>97152.647414852792</v>
      </c>
      <c r="Z89" s="121">
        <v>69223.582213789996</v>
      </c>
      <c r="AA89" s="121">
        <v>52053</v>
      </c>
      <c r="AB89" s="121">
        <v>10128</v>
      </c>
      <c r="AC89" s="121">
        <v>21087</v>
      </c>
      <c r="AD89" s="119">
        <v>48324.562855120006</v>
      </c>
      <c r="AE89" s="111">
        <v>3.1E-2</v>
      </c>
      <c r="AF89" s="111">
        <v>2.7000000000000001E-3</v>
      </c>
      <c r="AG89" s="112">
        <v>0.63700000000000001</v>
      </c>
      <c r="AH89" s="112">
        <v>0.14699999999999999</v>
      </c>
      <c r="AI89" s="122">
        <v>3.08</v>
      </c>
      <c r="AJ89" s="112">
        <v>0.73699999999999999</v>
      </c>
      <c r="AK89" s="755">
        <v>6.0000000000000001E-3</v>
      </c>
      <c r="AL89" s="755">
        <v>3.3500000000000002E-2</v>
      </c>
      <c r="AM89" s="755">
        <v>2.7500000000000004E-2</v>
      </c>
    </row>
    <row r="90" spans="1:39" hidden="1">
      <c r="A90" s="102" t="s">
        <v>6</v>
      </c>
      <c r="B90" s="108">
        <v>45199</v>
      </c>
      <c r="C90" s="338">
        <v>357.37435380999995</v>
      </c>
      <c r="D90" s="338">
        <f t="shared" ref="D90:D96" si="1">+C90</f>
        <v>357.37435380999995</v>
      </c>
      <c r="E90" s="338">
        <v>131.54898299999999</v>
      </c>
      <c r="F90" s="338">
        <f t="shared" ref="F90:F96" si="2">+E90</f>
        <v>131.54898299999999</v>
      </c>
      <c r="G90" s="338">
        <v>502.78516088890012</v>
      </c>
      <c r="H90" s="338">
        <v>-218</v>
      </c>
      <c r="I90" s="338">
        <f t="shared" ref="I90:I96" si="3">+H90</f>
        <v>-218</v>
      </c>
      <c r="J90" s="338">
        <v>289.97025079890011</v>
      </c>
      <c r="K90" s="338">
        <v>-62</v>
      </c>
      <c r="L90" s="338">
        <f t="shared" ref="L90:L96" si="4">+K90</f>
        <v>-62</v>
      </c>
      <c r="M90" s="338">
        <v>190.24927469889988</v>
      </c>
      <c r="N90" s="338">
        <v>-53.028397184000006</v>
      </c>
      <c r="O90" s="338"/>
      <c r="P90" s="338">
        <v>137.22087751490011</v>
      </c>
      <c r="Q90" s="338">
        <f t="shared" ref="Q90:Q101" si="5">+P90</f>
        <v>137.22087751490011</v>
      </c>
      <c r="R90" s="120"/>
      <c r="S90" s="129"/>
      <c r="T90" s="129">
        <v>0.45902446218862841</v>
      </c>
      <c r="V90" s="109">
        <v>7607</v>
      </c>
      <c r="W90" s="114">
        <v>958</v>
      </c>
      <c r="X90" s="118">
        <v>958</v>
      </c>
      <c r="Y90" s="109"/>
      <c r="Z90" s="109">
        <v>73299</v>
      </c>
      <c r="AA90" s="109">
        <v>52432.072103549996</v>
      </c>
      <c r="AB90" s="109">
        <v>8668.4597853199994</v>
      </c>
      <c r="AC90" s="109">
        <v>20758.634792830002</v>
      </c>
      <c r="AD90" s="119">
        <v>51797</v>
      </c>
      <c r="AE90" s="111">
        <v>3.3879681962709594E-2</v>
      </c>
      <c r="AF90" s="111">
        <v>2.9668978470137365E-3</v>
      </c>
      <c r="AG90" s="112">
        <v>0.65760829712445878</v>
      </c>
      <c r="AH90" s="112">
        <v>0.14166985968115714</v>
      </c>
      <c r="AI90" s="122">
        <v>2.59</v>
      </c>
      <c r="AJ90" s="112">
        <v>0.76778573166375663</v>
      </c>
      <c r="AK90" s="755">
        <v>4.7000000000000002E-3</v>
      </c>
      <c r="AL90" s="755">
        <v>3.09E-2</v>
      </c>
      <c r="AM90" s="755">
        <v>2.6200000000000001E-2</v>
      </c>
    </row>
    <row r="91" spans="1:39" hidden="1">
      <c r="A91" s="102" t="s">
        <v>6</v>
      </c>
      <c r="B91" s="108">
        <v>45107</v>
      </c>
      <c r="C91" s="114">
        <v>321</v>
      </c>
      <c r="D91" s="338">
        <f t="shared" si="1"/>
        <v>321</v>
      </c>
      <c r="E91" s="114">
        <v>134</v>
      </c>
      <c r="F91" s="338">
        <f t="shared" si="2"/>
        <v>134</v>
      </c>
      <c r="G91" s="114">
        <v>458</v>
      </c>
      <c r="H91" s="338">
        <v>-208</v>
      </c>
      <c r="I91" s="338">
        <f t="shared" si="3"/>
        <v>-208</v>
      </c>
      <c r="J91" s="114">
        <v>242</v>
      </c>
      <c r="K91" s="110">
        <v>-70</v>
      </c>
      <c r="L91" s="338">
        <f t="shared" si="4"/>
        <v>-70</v>
      </c>
      <c r="M91" s="338">
        <v>150.00099999999992</v>
      </c>
      <c r="N91" s="338">
        <v>-36.065000000000005</v>
      </c>
      <c r="O91" s="338"/>
      <c r="P91" s="114">
        <v>114</v>
      </c>
      <c r="Q91" s="338">
        <f t="shared" si="5"/>
        <v>114</v>
      </c>
      <c r="R91" s="114"/>
      <c r="S91" s="130">
        <v>7.0000000000000007E-2</v>
      </c>
      <c r="T91" s="130">
        <v>0.47899999999999998</v>
      </c>
      <c r="U91" s="114"/>
      <c r="V91" s="109">
        <v>7692</v>
      </c>
      <c r="W91" s="114">
        <v>958</v>
      </c>
      <c r="X91" s="114">
        <v>958</v>
      </c>
      <c r="Y91" s="109">
        <v>97258.854348322289</v>
      </c>
      <c r="Z91" s="109">
        <v>74095.229665913997</v>
      </c>
      <c r="AA91" s="109">
        <v>54140.801704589998</v>
      </c>
      <c r="AB91" s="109">
        <v>7915.4251950199987</v>
      </c>
      <c r="AC91" s="109">
        <v>21004.276104200006</v>
      </c>
      <c r="AD91" s="109">
        <v>53151</v>
      </c>
      <c r="AE91" s="111">
        <v>3.61E-2</v>
      </c>
      <c r="AF91" s="111">
        <v>3.0000000000000001E-3</v>
      </c>
      <c r="AG91" s="112">
        <v>0.65800000000000003</v>
      </c>
      <c r="AH91" s="112">
        <v>0.13780000000000001</v>
      </c>
      <c r="AI91" s="113">
        <v>2.84</v>
      </c>
      <c r="AJ91" s="112">
        <v>0.78600000000000003</v>
      </c>
      <c r="AK91" s="755">
        <v>3.7000000000000002E-3</v>
      </c>
      <c r="AL91" s="755">
        <v>2.63E-2</v>
      </c>
      <c r="AM91" s="755">
        <v>2.2600000000000002E-2</v>
      </c>
    </row>
    <row r="92" spans="1:39" hidden="1">
      <c r="A92" s="102" t="s">
        <v>6</v>
      </c>
      <c r="B92" s="108">
        <v>45016</v>
      </c>
      <c r="C92" s="109">
        <v>295</v>
      </c>
      <c r="D92" s="338">
        <f t="shared" si="1"/>
        <v>295</v>
      </c>
      <c r="E92" s="109">
        <v>134.953</v>
      </c>
      <c r="F92" s="338">
        <f t="shared" si="2"/>
        <v>134.953</v>
      </c>
      <c r="G92" s="109">
        <v>372.91199999999998</v>
      </c>
      <c r="H92" s="338">
        <v>-212</v>
      </c>
      <c r="I92" s="338">
        <f t="shared" si="3"/>
        <v>-212</v>
      </c>
      <c r="J92" s="109">
        <v>160.47999999999996</v>
      </c>
      <c r="K92" s="109">
        <v>-67.78</v>
      </c>
      <c r="L92" s="338">
        <f t="shared" si="4"/>
        <v>-67.78</v>
      </c>
      <c r="M92" s="338">
        <v>92.699999999999903</v>
      </c>
      <c r="N92" s="338">
        <v>-38.423999999999999</v>
      </c>
      <c r="O92" s="338"/>
      <c r="P92" s="115">
        <v>34.191000000000003</v>
      </c>
      <c r="Q92" s="338">
        <f t="shared" si="5"/>
        <v>34.191000000000003</v>
      </c>
      <c r="R92" s="111"/>
      <c r="S92" s="112"/>
      <c r="T92" s="112">
        <v>0.48638558272685201</v>
      </c>
      <c r="U92" s="114"/>
      <c r="V92" s="109">
        <v>7781</v>
      </c>
      <c r="W92" s="114">
        <v>967</v>
      </c>
      <c r="X92" s="114">
        <v>967</v>
      </c>
      <c r="Y92" s="109">
        <v>105133.931</v>
      </c>
      <c r="Z92" s="109">
        <v>70136.846672009997</v>
      </c>
      <c r="AA92" s="109">
        <v>55232.99067829</v>
      </c>
      <c r="AB92" s="109">
        <v>6967.2598606399997</v>
      </c>
      <c r="AC92" s="109">
        <v>20851.165795590001</v>
      </c>
      <c r="AD92" s="109">
        <v>51605.72569754799</v>
      </c>
      <c r="AE92" s="111">
        <v>3.5645690032351449E-2</v>
      </c>
      <c r="AF92" s="111">
        <v>2.6280597918818581E-3</v>
      </c>
      <c r="AG92" s="112">
        <v>0.6642203619529885</v>
      </c>
      <c r="AH92" s="112">
        <v>0.13473704531024888</v>
      </c>
      <c r="AI92" s="113">
        <v>2.98</v>
      </c>
      <c r="AJ92" s="112">
        <v>0.78800000000000003</v>
      </c>
      <c r="AK92" s="755">
        <v>1.6000000000000001E-3</v>
      </c>
      <c r="AL92" s="755">
        <v>2.1700000000000001E-2</v>
      </c>
      <c r="AM92" s="755">
        <v>2.01E-2</v>
      </c>
    </row>
    <row r="93" spans="1:39" hidden="1">
      <c r="A93" s="102" t="s">
        <v>6</v>
      </c>
      <c r="B93" s="108">
        <v>44926</v>
      </c>
      <c r="C93" s="119">
        <v>297</v>
      </c>
      <c r="D93" s="338">
        <f t="shared" si="1"/>
        <v>297</v>
      </c>
      <c r="E93" s="119">
        <v>130.85137600000002</v>
      </c>
      <c r="F93" s="338">
        <f t="shared" si="2"/>
        <v>130.85137600000002</v>
      </c>
      <c r="G93" s="119">
        <v>340.09661298430001</v>
      </c>
      <c r="H93" s="338">
        <v>-216</v>
      </c>
      <c r="I93" s="338">
        <f t="shared" si="3"/>
        <v>-216</v>
      </c>
      <c r="J93" s="119">
        <v>132.06060448429997</v>
      </c>
      <c r="K93" s="119">
        <v>-95.66493955</v>
      </c>
      <c r="L93" s="338">
        <f t="shared" si="4"/>
        <v>-95.66493955</v>
      </c>
      <c r="M93" s="338"/>
      <c r="N93" s="338">
        <v>-6.002996098465573</v>
      </c>
      <c r="O93" s="338"/>
      <c r="P93" s="119">
        <v>5.6592497271676265</v>
      </c>
      <c r="Q93" s="338">
        <f t="shared" si="5"/>
        <v>5.6592497271676265</v>
      </c>
      <c r="R93" s="120"/>
      <c r="S93" s="129"/>
      <c r="T93" s="129">
        <v>0.54400000000000004</v>
      </c>
      <c r="V93" s="119">
        <v>7853</v>
      </c>
      <c r="W93" s="119">
        <v>968</v>
      </c>
      <c r="X93" s="119">
        <v>968</v>
      </c>
      <c r="Y93" s="109"/>
      <c r="Z93" s="109">
        <v>74386.472047999996</v>
      </c>
      <c r="AA93" s="109">
        <v>57048.735000000001</v>
      </c>
      <c r="AB93" s="109">
        <v>5874.4328462700005</v>
      </c>
      <c r="AC93" s="109">
        <v>20248.559225549998</v>
      </c>
      <c r="AD93" s="119">
        <v>55316</v>
      </c>
      <c r="AE93" s="126">
        <v>3.5302052901297794E-2</v>
      </c>
      <c r="AF93" s="127">
        <v>6.2190194114379047E-3</v>
      </c>
      <c r="AG93" s="112">
        <v>0.66537903453022962</v>
      </c>
      <c r="AH93" s="128">
        <v>0.12980427515130899</v>
      </c>
      <c r="AI93" s="122">
        <v>2.8426</v>
      </c>
      <c r="AJ93" s="112">
        <v>0.78603412657185778</v>
      </c>
      <c r="AK93" s="755">
        <v>5.0000000000000001E-4</v>
      </c>
      <c r="AL93" s="755">
        <v>1.6E-2</v>
      </c>
      <c r="AM93" s="755">
        <v>1.55E-2</v>
      </c>
    </row>
    <row r="94" spans="1:39" hidden="1">
      <c r="A94" s="102" t="s">
        <v>6</v>
      </c>
      <c r="B94" s="108">
        <v>44834</v>
      </c>
      <c r="C94" s="109">
        <v>267</v>
      </c>
      <c r="D94" s="338">
        <f t="shared" si="1"/>
        <v>267</v>
      </c>
      <c r="E94" s="109">
        <v>130.53235300000006</v>
      </c>
      <c r="F94" s="338">
        <f t="shared" si="2"/>
        <v>130.53235300000006</v>
      </c>
      <c r="G94" s="109">
        <v>419.24157654354661</v>
      </c>
      <c r="H94" s="338">
        <v>-213</v>
      </c>
      <c r="I94" s="338">
        <f t="shared" si="3"/>
        <v>-213</v>
      </c>
      <c r="J94" s="109">
        <v>201.61117992354667</v>
      </c>
      <c r="K94" s="109">
        <v>-72</v>
      </c>
      <c r="L94" s="338">
        <f t="shared" si="4"/>
        <v>-72</v>
      </c>
      <c r="M94" s="338"/>
      <c r="N94" s="338">
        <v>-37</v>
      </c>
      <c r="O94" s="338"/>
      <c r="P94" s="109">
        <v>101.6591573776</v>
      </c>
      <c r="Q94" s="338">
        <f t="shared" si="5"/>
        <v>101.6591573776</v>
      </c>
      <c r="R94" s="129"/>
      <c r="S94" s="129"/>
      <c r="T94" s="129">
        <v>0.52544457734987837</v>
      </c>
      <c r="V94" s="109">
        <v>8063</v>
      </c>
      <c r="W94" s="109">
        <v>966</v>
      </c>
      <c r="X94" s="109">
        <v>966</v>
      </c>
      <c r="Y94" s="109"/>
      <c r="Z94" s="109">
        <v>77843</v>
      </c>
      <c r="AA94" s="109">
        <v>57651.787628730002</v>
      </c>
      <c r="AB94" s="109">
        <v>5256.9395578100011</v>
      </c>
      <c r="AC94" s="109">
        <v>20119.096998090001</v>
      </c>
      <c r="AD94" s="109">
        <v>55293.873337969999</v>
      </c>
      <c r="AE94" s="710">
        <v>3.5289808275378066E-2</v>
      </c>
      <c r="AF94" s="710">
        <v>2.8852824077789064E-3</v>
      </c>
      <c r="AG94" s="709">
        <v>0.64717800009638471</v>
      </c>
      <c r="AH94" s="709">
        <v>0.13005326367568049</v>
      </c>
      <c r="AI94" s="588">
        <v>2.72</v>
      </c>
      <c r="AJ94" s="709">
        <v>0.79376160639357318</v>
      </c>
      <c r="AK94" s="755">
        <v>1E-4</v>
      </c>
      <c r="AL94" s="755">
        <v>1.4200000000000001E-2</v>
      </c>
      <c r="AM94" s="755">
        <v>1.4100000000000001E-2</v>
      </c>
    </row>
    <row r="95" spans="1:39" hidden="1">
      <c r="A95" s="102" t="s">
        <v>6</v>
      </c>
      <c r="B95" s="108">
        <v>44742</v>
      </c>
      <c r="C95" s="119">
        <v>270.83247029000006</v>
      </c>
      <c r="D95" s="338">
        <f t="shared" si="1"/>
        <v>270.83247029000006</v>
      </c>
      <c r="E95" s="119">
        <v>130.451674</v>
      </c>
      <c r="F95" s="338">
        <f t="shared" si="2"/>
        <v>130.451674</v>
      </c>
      <c r="G95" s="119">
        <v>446.30433387273604</v>
      </c>
      <c r="H95" s="338">
        <v>-217.47759082000002</v>
      </c>
      <c r="I95" s="338">
        <f t="shared" si="3"/>
        <v>-217.47759082000002</v>
      </c>
      <c r="J95" s="119">
        <v>228.85174555273599</v>
      </c>
      <c r="K95" s="119">
        <v>-63</v>
      </c>
      <c r="L95" s="338">
        <f t="shared" si="4"/>
        <v>-63</v>
      </c>
      <c r="M95" s="338"/>
      <c r="N95" s="338">
        <v>-36.294859821164138</v>
      </c>
      <c r="O95" s="338"/>
      <c r="P95" s="119">
        <v>107.31654748686651</v>
      </c>
      <c r="Q95" s="338">
        <f t="shared" si="5"/>
        <v>107.31654748686651</v>
      </c>
      <c r="T95" s="709">
        <v>0.52385374686799047</v>
      </c>
      <c r="V95" s="109">
        <v>8337</v>
      </c>
      <c r="W95" s="109">
        <v>1097</v>
      </c>
      <c r="X95" s="109">
        <v>1097</v>
      </c>
      <c r="Y95" s="109"/>
      <c r="Z95" s="109">
        <v>79920.603166999994</v>
      </c>
      <c r="AA95" s="109">
        <v>58105.121236910003</v>
      </c>
      <c r="AB95" s="109">
        <v>5543.2889200199998</v>
      </c>
      <c r="AC95" s="109">
        <v>20724.811286050004</v>
      </c>
      <c r="AD95" s="109">
        <v>56476.069162790001</v>
      </c>
      <c r="AE95" s="120">
        <v>3.49E-2</v>
      </c>
      <c r="AF95" s="710">
        <v>2.7310321219453492E-3</v>
      </c>
      <c r="AG95" s="709">
        <v>0.64918107009215975</v>
      </c>
      <c r="AH95" s="709">
        <v>0.12759413624604771</v>
      </c>
      <c r="AI95" s="711">
        <v>3.33</v>
      </c>
      <c r="AJ95" s="129">
        <v>0.79300000000000004</v>
      </c>
      <c r="AK95" s="755">
        <v>-2.0000000000000001E-4</v>
      </c>
      <c r="AL95" s="755">
        <v>1.38E-2</v>
      </c>
      <c r="AM95" s="755">
        <v>1.4E-2</v>
      </c>
    </row>
    <row r="96" spans="1:39" hidden="1">
      <c r="A96" s="102" t="s">
        <v>6</v>
      </c>
      <c r="B96" s="108">
        <v>44651</v>
      </c>
      <c r="C96" s="119">
        <v>238</v>
      </c>
      <c r="D96" s="338">
        <f t="shared" si="1"/>
        <v>238</v>
      </c>
      <c r="E96" s="119">
        <v>133.196597</v>
      </c>
      <c r="F96" s="338">
        <f t="shared" si="2"/>
        <v>133.196597</v>
      </c>
      <c r="G96" s="119">
        <v>382.44121998412294</v>
      </c>
      <c r="H96" s="338">
        <v>-218.67400406000002</v>
      </c>
      <c r="I96" s="338">
        <f t="shared" si="3"/>
        <v>-218.67400406000002</v>
      </c>
      <c r="J96" s="119">
        <v>163.76721592412292</v>
      </c>
      <c r="K96" s="119">
        <f>-26.99622976-50.60584784</f>
        <v>-77.602077600000001</v>
      </c>
      <c r="L96" s="338">
        <f t="shared" si="4"/>
        <v>-77.602077600000001</v>
      </c>
      <c r="M96" s="338"/>
      <c r="N96" s="338">
        <v>-24.241141926021861</v>
      </c>
      <c r="O96" s="338"/>
      <c r="P96" s="119">
        <v>60.146267378101065</v>
      </c>
      <c r="Q96" s="338">
        <f t="shared" si="5"/>
        <v>60.146267378101065</v>
      </c>
      <c r="T96" s="709">
        <v>0.57178461063657904</v>
      </c>
      <c r="V96" s="109">
        <v>8799</v>
      </c>
      <c r="W96" s="109">
        <v>1237</v>
      </c>
      <c r="X96" s="109">
        <v>1237</v>
      </c>
      <c r="Y96" s="109"/>
      <c r="Z96" s="109">
        <v>77495.457221000004</v>
      </c>
      <c r="AA96" s="119">
        <v>56714.97028264001</v>
      </c>
      <c r="AB96" s="119">
        <v>5740.9158219699993</v>
      </c>
      <c r="AC96" s="119">
        <v>21781.94822735</v>
      </c>
      <c r="AD96" s="119">
        <v>55956.66086145</v>
      </c>
      <c r="AE96" s="120">
        <v>3.5299999999999998E-2</v>
      </c>
      <c r="AF96" s="120">
        <v>3.5999999999999999E-3</v>
      </c>
      <c r="AG96" s="129">
        <v>0.68300000000000005</v>
      </c>
      <c r="AH96" s="709">
        <v>0.12560975225714227</v>
      </c>
      <c r="AI96" s="588">
        <v>3.1370999999999998</v>
      </c>
      <c r="AJ96" s="709">
        <v>0.8051551600753708</v>
      </c>
      <c r="AK96" s="755">
        <v>0</v>
      </c>
      <c r="AL96" s="755">
        <v>1.34E-2</v>
      </c>
      <c r="AM96" s="755">
        <v>1.34E-2</v>
      </c>
    </row>
    <row r="97" spans="1:17" hidden="1">
      <c r="A97" s="102" t="s">
        <v>6</v>
      </c>
      <c r="B97" s="108">
        <v>44561</v>
      </c>
      <c r="C97" s="119">
        <v>234.73852689000012</v>
      </c>
      <c r="D97" s="119">
        <f>+C97</f>
        <v>234.73852689000012</v>
      </c>
      <c r="E97" s="119">
        <v>134.08717799999991</v>
      </c>
      <c r="F97" s="119">
        <f>+E97</f>
        <v>134.08717799999991</v>
      </c>
      <c r="G97" s="119">
        <v>312.83048653380001</v>
      </c>
      <c r="H97" s="119">
        <v>-223</v>
      </c>
      <c r="I97" s="119">
        <f>+H97</f>
        <v>-223</v>
      </c>
      <c r="J97" s="119">
        <v>90.156900373799971</v>
      </c>
      <c r="K97" s="119">
        <v>-90</v>
      </c>
      <c r="L97" s="119">
        <f>+K97</f>
        <v>-90</v>
      </c>
      <c r="M97" s="119"/>
      <c r="N97" s="119">
        <v>5.4055055149999944</v>
      </c>
      <c r="O97" s="119"/>
      <c r="P97" s="119">
        <v>-18.200627121200082</v>
      </c>
      <c r="Q97" s="338">
        <f t="shared" si="5"/>
        <v>-18.200627121200082</v>
      </c>
    </row>
    <row r="98" spans="1:17" hidden="1">
      <c r="A98" s="102" t="s">
        <v>6</v>
      </c>
      <c r="B98" s="108">
        <v>44469</v>
      </c>
      <c r="C98" s="119">
        <v>250.80433873999959</v>
      </c>
      <c r="D98" s="119">
        <f t="shared" ref="D98:D101" si="6">+C98</f>
        <v>250.80433873999959</v>
      </c>
      <c r="E98" s="119">
        <v>121.20226454142899</v>
      </c>
      <c r="F98" s="119">
        <f t="shared" ref="F98:F101" si="7">+E98</f>
        <v>121.20226454142899</v>
      </c>
      <c r="G98" s="109">
        <v>385.10500561060064</v>
      </c>
      <c r="H98" s="109">
        <v>-234.80246583752063</v>
      </c>
      <c r="I98" s="119">
        <f t="shared" ref="I98:I101" si="8">+H98</f>
        <v>-234.80246583752063</v>
      </c>
      <c r="J98" s="119">
        <v>150.30253977308001</v>
      </c>
      <c r="K98" s="119">
        <v>-68.661417933218402</v>
      </c>
      <c r="L98" s="119">
        <f t="shared" ref="L98:L101" si="9">+K98</f>
        <v>-68.661417933218402</v>
      </c>
      <c r="M98" s="119"/>
      <c r="N98" s="119">
        <v>-17.581632950520401</v>
      </c>
      <c r="O98" s="119"/>
      <c r="P98" s="119">
        <v>53.889117868843599</v>
      </c>
      <c r="Q98" s="119">
        <f t="shared" si="5"/>
        <v>53.889117868843599</v>
      </c>
    </row>
    <row r="99" spans="1:17" hidden="1">
      <c r="A99" s="102" t="s">
        <v>6</v>
      </c>
      <c r="B99" s="108">
        <v>44377</v>
      </c>
      <c r="C99" s="119">
        <v>265.8453085500002</v>
      </c>
      <c r="D99" s="119">
        <f t="shared" si="6"/>
        <v>265.8453085500002</v>
      </c>
      <c r="E99" s="119">
        <v>117.31285587999997</v>
      </c>
      <c r="F99" s="119">
        <f t="shared" si="7"/>
        <v>117.31285587999997</v>
      </c>
      <c r="G99" s="109">
        <v>399.81124142000021</v>
      </c>
      <c r="H99" s="109">
        <v>-240.17836235000001</v>
      </c>
      <c r="I99" s="119">
        <f t="shared" si="8"/>
        <v>-240.17836235000001</v>
      </c>
      <c r="J99" s="119">
        <v>159.6328790700002</v>
      </c>
      <c r="K99" s="119">
        <v>-119.16587229000022</v>
      </c>
      <c r="L99" s="119">
        <f t="shared" si="9"/>
        <v>-119.16587229000022</v>
      </c>
      <c r="M99" s="119"/>
      <c r="N99" s="119">
        <v>-4.8301129500000002</v>
      </c>
      <c r="O99" s="119"/>
      <c r="P99" s="119">
        <v>36.044920789999978</v>
      </c>
      <c r="Q99" s="119">
        <f t="shared" si="5"/>
        <v>36.044920789999978</v>
      </c>
    </row>
    <row r="100" spans="1:17" hidden="1">
      <c r="A100" s="102" t="s">
        <v>6</v>
      </c>
      <c r="B100" s="108">
        <v>44286</v>
      </c>
      <c r="C100" s="119">
        <v>276.69424149000014</v>
      </c>
      <c r="D100" s="119">
        <f t="shared" si="6"/>
        <v>276.69424149000014</v>
      </c>
      <c r="E100" s="119">
        <v>116.51315482</v>
      </c>
      <c r="F100" s="119">
        <f t="shared" si="7"/>
        <v>116.51315482</v>
      </c>
      <c r="G100" s="109">
        <v>419.0292568700001</v>
      </c>
      <c r="H100" s="109">
        <v>-239.03322267000001</v>
      </c>
      <c r="I100" s="119">
        <f t="shared" si="8"/>
        <v>-239.03322267000001</v>
      </c>
      <c r="J100" s="119">
        <v>179.99603420000008</v>
      </c>
      <c r="K100" s="119">
        <v>-91.937405730000165</v>
      </c>
      <c r="L100" s="119">
        <f t="shared" si="9"/>
        <v>-91.937405730000165</v>
      </c>
      <c r="M100" s="119"/>
      <c r="N100" s="119">
        <v>-25.99248721</v>
      </c>
      <c r="O100" s="119"/>
      <c r="P100" s="119">
        <v>65.742079209999901</v>
      </c>
      <c r="Q100" s="119">
        <f t="shared" si="5"/>
        <v>65.742079209999901</v>
      </c>
    </row>
    <row r="101" spans="1:17" hidden="1">
      <c r="A101" s="102" t="s">
        <v>6</v>
      </c>
      <c r="B101" s="108">
        <v>44196</v>
      </c>
      <c r="C101" s="119">
        <v>285.70970994000027</v>
      </c>
      <c r="D101" s="119">
        <f t="shared" si="6"/>
        <v>285.70970994000027</v>
      </c>
      <c r="E101" s="119">
        <v>111.23582643999998</v>
      </c>
      <c r="F101" s="119">
        <f t="shared" si="7"/>
        <v>111.23582643999998</v>
      </c>
      <c r="G101" s="109">
        <v>334.88402923785208</v>
      </c>
      <c r="H101" s="109">
        <v>-230.92723792588561</v>
      </c>
      <c r="I101" s="119">
        <f t="shared" si="8"/>
        <v>-230.92723792588561</v>
      </c>
      <c r="J101" s="119">
        <v>103.95679131196648</v>
      </c>
      <c r="K101" s="119">
        <v>-127.70565998000021</v>
      </c>
      <c r="L101" s="119">
        <f t="shared" si="9"/>
        <v>-127.70565998000021</v>
      </c>
      <c r="M101" s="119"/>
      <c r="N101" s="119">
        <v>5.9010438588524998</v>
      </c>
      <c r="O101" s="119"/>
      <c r="P101" s="119">
        <v>-16.988130369478856</v>
      </c>
      <c r="Q101" s="119">
        <f t="shared" si="5"/>
        <v>-16.988130369478856</v>
      </c>
    </row>
    <row r="102" spans="1:17">
      <c r="J102" s="119"/>
    </row>
    <row r="113" spans="6:6">
      <c r="F113" s="753"/>
    </row>
    <row r="114" spans="6:6">
      <c r="F114" s="753"/>
    </row>
    <row r="115" spans="6:6">
      <c r="F115" s="753"/>
    </row>
    <row r="116" spans="6:6">
      <c r="F116" s="754"/>
    </row>
    <row r="117" spans="6:6">
      <c r="F117" s="753"/>
    </row>
    <row r="118" spans="6:6">
      <c r="F118" s="753"/>
    </row>
    <row r="119" spans="6:6">
      <c r="F119" s="753"/>
    </row>
    <row r="120" spans="6:6">
      <c r="F120" s="753"/>
    </row>
  </sheetData>
  <autoFilter ref="A1:AO101" xr:uid="{8D68F2DC-A30D-4398-8707-DE733C64834F}">
    <filterColumn colId="0">
      <filters>
        <filter val="Sabadell"/>
      </filters>
    </filterColumn>
  </autoFilter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AD5BC-499C-4595-A916-2B199310EACD}">
  <sheetPr>
    <tabColor rgb="FF00B050"/>
  </sheetPr>
  <dimension ref="A1:T171"/>
  <sheetViews>
    <sheetView zoomScaleNormal="100" workbookViewId="0">
      <selection activeCell="A5" sqref="A5"/>
    </sheetView>
  </sheetViews>
  <sheetFormatPr baseColWidth="10" defaultColWidth="11.453125" defaultRowHeight="14"/>
  <cols>
    <col min="1" max="1" width="2.7265625" style="13" customWidth="1"/>
    <col min="2" max="3" width="11.453125" style="13"/>
    <col min="4" max="4" width="14.7265625" style="13" customWidth="1"/>
    <col min="5" max="5" width="11.453125" style="13"/>
    <col min="6" max="6" width="11.453125" style="13" customWidth="1"/>
    <col min="7" max="16" width="11.453125" style="13"/>
    <col min="17" max="17" width="3.453125" style="13" customWidth="1"/>
    <col min="18" max="16384" width="11.453125" style="13"/>
  </cols>
  <sheetData>
    <row r="1" spans="2:18" ht="14.5" thickBot="1">
      <c r="F1" s="15"/>
      <c r="H1" s="15"/>
      <c r="J1" s="15"/>
      <c r="L1" s="15"/>
      <c r="N1" s="15"/>
      <c r="P1" s="15"/>
    </row>
    <row r="2" spans="2:18" ht="14.5" thickBot="1">
      <c r="B2" s="44" t="s">
        <v>346</v>
      </c>
      <c r="E2" s="825" t="s">
        <v>1</v>
      </c>
      <c r="F2" s="826"/>
      <c r="G2" s="825" t="s">
        <v>2</v>
      </c>
      <c r="H2" s="826"/>
      <c r="I2" s="825" t="s">
        <v>3</v>
      </c>
      <c r="J2" s="826"/>
      <c r="K2" s="825" t="s">
        <v>4</v>
      </c>
      <c r="L2" s="826"/>
      <c r="M2" s="825" t="s">
        <v>5</v>
      </c>
      <c r="N2" s="826"/>
      <c r="O2" s="825" t="s">
        <v>6</v>
      </c>
      <c r="P2" s="826"/>
      <c r="R2" s="14"/>
    </row>
    <row r="3" spans="2:18" ht="14.5" thickBot="1">
      <c r="E3" s="42" t="s">
        <v>7</v>
      </c>
      <c r="F3" s="43" t="s">
        <v>8</v>
      </c>
      <c r="G3" s="42" t="s">
        <v>7</v>
      </c>
      <c r="H3" s="43" t="s">
        <v>8</v>
      </c>
      <c r="I3" s="42" t="s">
        <v>7</v>
      </c>
      <c r="J3" s="43" t="s">
        <v>8</v>
      </c>
      <c r="K3" s="42" t="s">
        <v>7</v>
      </c>
      <c r="L3" s="43" t="s">
        <v>8</v>
      </c>
      <c r="M3" s="42" t="s">
        <v>7</v>
      </c>
      <c r="N3" s="43" t="s">
        <v>8</v>
      </c>
      <c r="O3" s="42" t="s">
        <v>7</v>
      </c>
      <c r="P3" s="43" t="s">
        <v>8</v>
      </c>
      <c r="Q3" s="62"/>
    </row>
    <row r="4" spans="2:18">
      <c r="B4" s="47" t="s">
        <v>10</v>
      </c>
      <c r="C4" s="26"/>
      <c r="D4" s="27"/>
      <c r="E4" s="31">
        <f>+Santander!G7</f>
        <v>-4.2476842193106878E-2</v>
      </c>
      <c r="F4" s="32">
        <f>+Santander!F7</f>
        <v>9.0269859369061178E-2</v>
      </c>
      <c r="G4" s="99">
        <f>+BBVA!G7</f>
        <v>-4.73000171835114E-3</v>
      </c>
      <c r="H4" s="32">
        <f>+BBVA!F7</f>
        <v>0.12361927875866852</v>
      </c>
      <c r="I4" s="33">
        <f>+CaixaBank!F7</f>
        <v>3.6725305115132834E-3</v>
      </c>
      <c r="J4" s="32">
        <f>+CaixaBank!E7</f>
        <v>0.14305715151521725</v>
      </c>
      <c r="K4" s="33">
        <f>+Sabadell!G7</f>
        <v>2.4685784074096384E-2</v>
      </c>
      <c r="L4" s="32">
        <f>+Sabadell!F7</f>
        <v>7.862131688291063E-2</v>
      </c>
      <c r="M4" s="33">
        <f>+Bankinter!G7</f>
        <v>8.5022807667929357E-3</v>
      </c>
      <c r="N4" s="32">
        <f>+Bankinter!F7</f>
        <v>6.6969747070869001E-2</v>
      </c>
      <c r="O4" s="33" t="str">
        <f>+Unicaja!G7</f>
        <v>  </v>
      </c>
      <c r="P4" s="32" t="str">
        <f>+Unicaja!F7</f>
        <v>  </v>
      </c>
    </row>
    <row r="5" spans="2:18">
      <c r="B5" s="50" t="s">
        <v>332</v>
      </c>
      <c r="C5" s="38"/>
      <c r="D5" s="39"/>
      <c r="E5" s="98">
        <f>+Santander!D53/('2Q2024'!E167)-1</f>
        <v>-4.4722719141323752E-2</v>
      </c>
      <c r="F5" s="32">
        <f>+Santander!F53</f>
        <v>0.13568694172692464</v>
      </c>
      <c r="G5" s="99">
        <f>+BBVA!D55/'2Q2024'!E166-1</f>
        <v>-1.8831482375663899E-2</v>
      </c>
      <c r="H5" s="32">
        <f>+BBVA!G55</f>
        <v>0.10075839653304453</v>
      </c>
      <c r="I5" s="99">
        <f>+CaixaBank!C12/'2Q2024'!E164-1</f>
        <v>0.35983504748153838</v>
      </c>
      <c r="J5" s="32">
        <f>+CaixaBank!E12</f>
        <v>0.30384263982974291</v>
      </c>
      <c r="K5" s="99">
        <f>+Sabadell!D50/'2Q2024'!E163-1</f>
        <v>-8.2162024728760219E-3</v>
      </c>
      <c r="L5" s="32">
        <f>+Sabadell!G50</f>
        <v>0</v>
      </c>
      <c r="M5" s="99">
        <f>+Bankinter!D52/'2Q2024'!E165-1</f>
        <v>-0.10898074810234681</v>
      </c>
      <c r="N5" s="32">
        <f>+Bankinter!G52</f>
        <v>0.26245048628396694</v>
      </c>
      <c r="O5" s="33">
        <f>+Unicaja!D51/'2Q2024'!E162-1</f>
        <v>0.16337214642161024</v>
      </c>
      <c r="P5" s="100">
        <f>+Unicaja!F51</f>
        <v>6.5420560747663448E-2</v>
      </c>
    </row>
    <row r="6" spans="2:18">
      <c r="B6" s="47" t="s">
        <v>10</v>
      </c>
      <c r="C6" s="18"/>
      <c r="D6" s="28"/>
      <c r="E6" s="101">
        <f>+Santander!G48</f>
        <v>3.3284241531664316E-2</v>
      </c>
      <c r="F6" s="23">
        <f>+Santander!F48</f>
        <v>0.10152815574628438</v>
      </c>
      <c r="G6" s="101">
        <f>+BBVA!G50</f>
        <v>2.2332506203474045E-2</v>
      </c>
      <c r="H6" s="21">
        <f>+BBVA!F50</f>
        <v>0.25527747551686608</v>
      </c>
      <c r="I6" s="22">
        <f>+CaixaBank!F7</f>
        <v>3.6725305115132834E-3</v>
      </c>
      <c r="J6" s="21">
        <f>+CaixaBank!E7</f>
        <v>0.14305715151521725</v>
      </c>
      <c r="K6" s="101">
        <f>+Sabadell!G45</f>
        <v>0</v>
      </c>
      <c r="L6" s="21">
        <f>+Sabadell!F45</f>
        <v>0.30153928651689133</v>
      </c>
      <c r="M6" s="101">
        <f>+Bankinter!G47</f>
        <v>4.5576749369482084E-2</v>
      </c>
      <c r="N6" s="21">
        <f>+Bankinter!F47</f>
        <v>0.57948850968451904</v>
      </c>
      <c r="O6" s="22">
        <f>+Unicaja!G46</f>
        <v>9.6839666642748012E-2</v>
      </c>
      <c r="P6" s="21">
        <f>+Unicaja!F46</f>
        <v>0.18450184501845013</v>
      </c>
    </row>
    <row r="7" spans="2:18">
      <c r="B7" s="47" t="s">
        <v>11</v>
      </c>
      <c r="C7" s="18"/>
      <c r="D7" s="28"/>
      <c r="E7" s="35">
        <f>+Santander!G69</f>
        <v>1.4844601676361924E-2</v>
      </c>
      <c r="F7" s="34">
        <f>+Santander!F69</f>
        <v>5.856592425523921E-2</v>
      </c>
      <c r="G7" s="35">
        <f>+BBVA!G72</f>
        <v>1.632818025664351E-2</v>
      </c>
      <c r="H7" s="34">
        <f>+BBVA!F72</f>
        <v>6.5698998781586138E-2</v>
      </c>
      <c r="I7" s="35">
        <f>+CaixaBank!F29</f>
        <v>5.5941506044904443E-2</v>
      </c>
      <c r="J7" s="34">
        <f>+CaixaBank!E29</f>
        <v>4.1812605489446986E-2</v>
      </c>
      <c r="K7" s="35">
        <f>+Sabadell!G67</f>
        <v>3.7059017421392504E-4</v>
      </c>
      <c r="L7" s="34">
        <f>+Sabadell!F67</f>
        <v>-1.8178757672410506E-2</v>
      </c>
      <c r="M7" s="35">
        <f>+Bankinter!G68</f>
        <v>4.3053965690756257E-2</v>
      </c>
      <c r="N7" s="34">
        <f>+Bankinter!F68</f>
        <v>-3.1312038203408221E-3</v>
      </c>
      <c r="O7" s="35">
        <f>+Unicaja!G67</f>
        <v>4.76677763182487E-2</v>
      </c>
      <c r="P7" s="34">
        <f>+Unicaja!F67</f>
        <v>-4.4383213225943186E-2</v>
      </c>
      <c r="Q7" s="62"/>
    </row>
    <row r="8" spans="2:18" ht="14.5" thickBot="1">
      <c r="B8" s="48" t="s">
        <v>12</v>
      </c>
      <c r="C8" s="36"/>
      <c r="D8" s="37"/>
      <c r="E8" s="35">
        <f>+D97</f>
        <v>3.5106991822453359E-3</v>
      </c>
      <c r="F8" s="34">
        <f>+Santander!G70</f>
        <v>3.5106991822453359E-3</v>
      </c>
      <c r="G8" s="35">
        <f>+BBVA!G119</f>
        <v>1.3896701002655609E-2</v>
      </c>
      <c r="H8" s="34">
        <f>+BBVA!G73</f>
        <v>2.0545544371365354E-2</v>
      </c>
      <c r="I8" s="35">
        <f>+CaixaBank!F30</f>
        <v>2.0889189461944735E-2</v>
      </c>
      <c r="J8" s="34">
        <f>+CaixaBank!E30</f>
        <v>-2.5619514798500553E-2</v>
      </c>
      <c r="K8" s="35">
        <f>+Sabadell!G112</f>
        <v>-2.2372381989367862E-2</v>
      </c>
      <c r="L8" s="34">
        <f>+Sabadell!G68</f>
        <v>7.8430781114409154E-3</v>
      </c>
      <c r="M8" s="35">
        <f>+Bankinter!G111</f>
        <v>-6.9267133800504643E-3</v>
      </c>
      <c r="N8" s="34">
        <f>+Bankinter!G69</f>
        <v>4.6907867389464508E-2</v>
      </c>
      <c r="O8" s="35">
        <f>+Unicaja!G68</f>
        <v>-6.7692056208037421E-3</v>
      </c>
      <c r="P8" s="34">
        <f>+Unicaja!F68</f>
        <v>-5.4235840495382437E-2</v>
      </c>
      <c r="Q8" s="62"/>
    </row>
    <row r="9" spans="2:18" ht="14.5" thickBot="1">
      <c r="B9" s="49"/>
      <c r="C9" s="40"/>
      <c r="D9" s="41"/>
      <c r="E9" s="42" t="s">
        <v>269</v>
      </c>
      <c r="F9" s="42" t="s">
        <v>13</v>
      </c>
      <c r="G9" s="42" t="s">
        <v>269</v>
      </c>
      <c r="H9" s="42" t="s">
        <v>13</v>
      </c>
      <c r="I9" s="42" t="s">
        <v>269</v>
      </c>
      <c r="J9" s="42" t="s">
        <v>13</v>
      </c>
      <c r="K9" s="42" t="s">
        <v>269</v>
      </c>
      <c r="L9" s="42" t="s">
        <v>13</v>
      </c>
      <c r="M9" s="42" t="s">
        <v>269</v>
      </c>
      <c r="N9" s="42" t="s">
        <v>13</v>
      </c>
      <c r="O9" s="42" t="s">
        <v>269</v>
      </c>
      <c r="P9" s="42" t="s">
        <v>13</v>
      </c>
      <c r="Q9" s="62"/>
    </row>
    <row r="10" spans="2:18">
      <c r="B10" s="50" t="s">
        <v>15</v>
      </c>
      <c r="C10" s="38"/>
      <c r="D10" s="39"/>
      <c r="E10" s="20">
        <f>+Santander!D67</f>
        <v>0.443</v>
      </c>
      <c r="F10" s="23">
        <v>0.441</v>
      </c>
      <c r="G10" s="20">
        <f>+BBVA!D70</f>
        <v>0.42</v>
      </c>
      <c r="H10" s="23">
        <v>0.433</v>
      </c>
      <c r="I10" s="20">
        <v>0.46</v>
      </c>
      <c r="J10" s="23">
        <v>0.48177238514514198</v>
      </c>
      <c r="K10" s="20">
        <f>+Sabadell!D65</f>
        <v>0.423874023731445</v>
      </c>
      <c r="L10" s="23">
        <v>0.435</v>
      </c>
      <c r="M10" s="20">
        <f>+Bankinter!D66</f>
        <v>0.35389999999999999</v>
      </c>
      <c r="N10" s="23">
        <v>0.35649999999999998</v>
      </c>
      <c r="O10" s="20">
        <f>+Unicaja!D65</f>
        <v>0.47899999999999998</v>
      </c>
      <c r="P10" s="23">
        <v>0.48638558272685201</v>
      </c>
    </row>
    <row r="11" spans="2:18">
      <c r="B11" s="47" t="s">
        <v>16</v>
      </c>
      <c r="C11" s="18"/>
      <c r="D11" s="28"/>
      <c r="E11" s="20">
        <f>+Santander!D78</f>
        <v>1.58</v>
      </c>
      <c r="F11" s="23">
        <v>1.52</v>
      </c>
      <c r="G11" s="20">
        <f>+BBVA!D81</f>
        <v>1.48</v>
      </c>
      <c r="H11" s="23">
        <v>1.42</v>
      </c>
      <c r="I11" s="20">
        <v>2.0699999999999998</v>
      </c>
      <c r="J11" s="23">
        <v>1.92264957185926</v>
      </c>
      <c r="K11" s="20">
        <f>+Sabadell!D76</f>
        <v>2.0013000000000001</v>
      </c>
      <c r="L11" s="23">
        <v>2.2000000000000002</v>
      </c>
      <c r="M11" s="20">
        <f>+Bankinter!D77</f>
        <v>2.0085999999999999</v>
      </c>
      <c r="N11" s="23">
        <v>1.984</v>
      </c>
      <c r="O11" s="20">
        <v>2.84</v>
      </c>
      <c r="P11" s="23">
        <v>2.98</v>
      </c>
      <c r="Q11" s="62"/>
    </row>
    <row r="12" spans="2:18">
      <c r="B12" s="47" t="s">
        <v>17</v>
      </c>
      <c r="C12" s="18"/>
      <c r="D12" s="28"/>
      <c r="E12" s="35">
        <f>+Santander!D76</f>
        <v>0.122</v>
      </c>
      <c r="F12" s="34">
        <v>0.122</v>
      </c>
      <c r="G12" s="35">
        <f>+BBVA!D79</f>
        <v>0.12989999999999999</v>
      </c>
      <c r="H12" s="34">
        <v>0.1313</v>
      </c>
      <c r="I12" s="20">
        <v>0.125</v>
      </c>
      <c r="J12" s="34">
        <v>0.126</v>
      </c>
      <c r="K12" s="35">
        <f>+Sabadell!D74</f>
        <v>0.151130689023981</v>
      </c>
      <c r="L12" s="34">
        <v>0.1278</v>
      </c>
      <c r="M12" s="35">
        <f>+Bankinter!D75</f>
        <v>0.1225409246398791</v>
      </c>
      <c r="N12" s="34">
        <v>0.12214987855483905</v>
      </c>
      <c r="O12" s="20">
        <v>0.13780000000000001</v>
      </c>
      <c r="P12" s="34">
        <v>0.13473704531024888</v>
      </c>
      <c r="Q12" s="62"/>
    </row>
    <row r="13" spans="2:18">
      <c r="B13" s="47" t="s">
        <v>18</v>
      </c>
      <c r="C13" s="18"/>
      <c r="D13" s="28"/>
      <c r="E13" s="35">
        <f>+Santander!D72</f>
        <v>3.0700000000000002E-2</v>
      </c>
      <c r="F13" s="34">
        <f>+Santander!I72</f>
        <v>3.0499999999999999E-2</v>
      </c>
      <c r="G13" s="35">
        <f>+BBVA!D75</f>
        <v>3.4000000000000002E-2</v>
      </c>
      <c r="H13" s="34">
        <f>+BBVA!I75</f>
        <v>3.3000000000000002E-2</v>
      </c>
      <c r="I13" s="35">
        <v>2.6200000000000001E-2</v>
      </c>
      <c r="J13" s="34">
        <f>+CaixaBank!H32</f>
        <v>2.8094796430863222E-2</v>
      </c>
      <c r="K13" s="35">
        <f>+Sabadell!D70</f>
        <v>3.5000000000000003E-2</v>
      </c>
      <c r="L13" s="34">
        <f>+Sabadell!I70</f>
        <v>3.5200000000000002E-2</v>
      </c>
      <c r="M13" s="35">
        <f>+Bankinter!D71</f>
        <v>2.222979594734158E-2</v>
      </c>
      <c r="N13" s="34">
        <f>+Bankinter!I71</f>
        <v>2.184062546834634E-2</v>
      </c>
      <c r="O13" s="35">
        <v>3.61E-2</v>
      </c>
      <c r="P13" s="34">
        <f>+Unicaja!I70</f>
        <v>3.5645690032351449E-2</v>
      </c>
    </row>
    <row r="14" spans="2:18" ht="14.5" thickBot="1">
      <c r="B14" s="51" t="s">
        <v>19</v>
      </c>
      <c r="C14" s="29"/>
      <c r="D14" s="30"/>
      <c r="E14" s="24">
        <f>+Santander!D74</f>
        <v>0.68</v>
      </c>
      <c r="F14" s="25">
        <v>0.68</v>
      </c>
      <c r="G14" s="24">
        <f>+BBVA!D77</f>
        <v>0.8</v>
      </c>
      <c r="H14" s="25">
        <v>0.82</v>
      </c>
      <c r="I14" s="24">
        <v>0.76</v>
      </c>
      <c r="J14" s="25">
        <v>0.75815330709287498</v>
      </c>
      <c r="K14" s="24">
        <f>+Sabadell!D72</f>
        <v>0.55700000000000005</v>
      </c>
      <c r="L14" s="25">
        <v>0.54600000000000004</v>
      </c>
      <c r="M14" s="24">
        <f>+Bankinter!D73</f>
        <v>0.66337236797063925</v>
      </c>
      <c r="N14" s="25">
        <v>0.66549260503187313</v>
      </c>
      <c r="O14" s="24">
        <v>0.65800000000000003</v>
      </c>
      <c r="P14" s="25">
        <v>0.6642203619529885</v>
      </c>
      <c r="Q14" s="62"/>
    </row>
    <row r="15" spans="2:18">
      <c r="B15" s="71" t="s">
        <v>344</v>
      </c>
      <c r="E15" s="61"/>
      <c r="F15" s="61"/>
      <c r="G15" s="61"/>
      <c r="H15" s="61"/>
      <c r="I15" s="61"/>
      <c r="J15" s="61"/>
      <c r="K15" s="61"/>
      <c r="L15" s="61"/>
      <c r="M15" s="61"/>
      <c r="N15" s="61"/>
      <c r="O15" s="61"/>
      <c r="P15" s="61"/>
      <c r="Q15" s="62"/>
    </row>
    <row r="16" spans="2:18">
      <c r="B16" s="71" t="s">
        <v>21</v>
      </c>
    </row>
    <row r="17" spans="1:19">
      <c r="B17" s="71" t="s">
        <v>345</v>
      </c>
    </row>
    <row r="19" spans="1:19">
      <c r="B19" s="14" t="s">
        <v>22</v>
      </c>
    </row>
    <row r="20" spans="1:19">
      <c r="A20" s="62" t="s">
        <v>23</v>
      </c>
      <c r="B20" s="13" t="s">
        <v>333</v>
      </c>
    </row>
    <row r="21" spans="1:19">
      <c r="B21" s="13" t="s">
        <v>334</v>
      </c>
    </row>
    <row r="22" spans="1:19">
      <c r="A22" s="63"/>
      <c r="B22" s="63" t="s">
        <v>347</v>
      </c>
      <c r="C22" s="63"/>
      <c r="D22" s="63"/>
      <c r="E22" s="63"/>
      <c r="F22" s="63"/>
      <c r="G22" s="63"/>
      <c r="H22" s="63"/>
      <c r="I22" s="63"/>
      <c r="J22" s="63"/>
      <c r="K22" s="63"/>
      <c r="L22" s="63"/>
      <c r="M22" s="63"/>
      <c r="N22" s="63"/>
      <c r="O22" s="63"/>
      <c r="P22" s="63"/>
      <c r="Q22" s="63"/>
      <c r="R22" s="63"/>
      <c r="S22" s="63"/>
    </row>
    <row r="23" spans="1:19">
      <c r="A23" s="62" t="s">
        <v>23</v>
      </c>
      <c r="B23" s="13" t="s">
        <v>335</v>
      </c>
    </row>
    <row r="24" spans="1:19">
      <c r="A24" s="62"/>
      <c r="B24" s="13" t="s">
        <v>336</v>
      </c>
    </row>
    <row r="25" spans="1:19">
      <c r="A25" s="66"/>
      <c r="B25" s="63" t="s">
        <v>337</v>
      </c>
      <c r="C25" s="63"/>
      <c r="D25" s="63"/>
      <c r="E25" s="63"/>
      <c r="F25" s="63"/>
      <c r="G25" s="63"/>
      <c r="H25" s="63"/>
      <c r="I25" s="63"/>
      <c r="J25" s="63"/>
      <c r="K25" s="63"/>
      <c r="L25" s="63"/>
      <c r="M25" s="63"/>
      <c r="N25" s="63"/>
      <c r="O25" s="63"/>
      <c r="P25" s="63"/>
      <c r="Q25" s="63"/>
      <c r="R25" s="63"/>
      <c r="S25" s="63"/>
    </row>
    <row r="26" spans="1:19">
      <c r="A26" s="64" t="s">
        <v>23</v>
      </c>
      <c r="B26" s="65" t="s">
        <v>348</v>
      </c>
      <c r="C26" s="65"/>
      <c r="D26" s="65"/>
      <c r="E26" s="65"/>
      <c r="F26" s="65"/>
      <c r="G26" s="65"/>
      <c r="H26" s="65"/>
      <c r="I26" s="65"/>
      <c r="J26" s="65"/>
      <c r="K26" s="65"/>
      <c r="L26" s="65"/>
      <c r="M26" s="65"/>
      <c r="N26" s="65"/>
      <c r="O26" s="65"/>
      <c r="P26" s="65"/>
      <c r="Q26" s="65"/>
      <c r="R26" s="65"/>
      <c r="S26" s="65"/>
    </row>
    <row r="27" spans="1:19">
      <c r="A27" s="62" t="s">
        <v>23</v>
      </c>
      <c r="B27" s="13" t="s">
        <v>349</v>
      </c>
    </row>
    <row r="28" spans="1:19">
      <c r="B28" s="13" t="s">
        <v>33</v>
      </c>
    </row>
    <row r="29" spans="1:19">
      <c r="A29" s="66" t="s">
        <v>23</v>
      </c>
      <c r="B29" s="63" t="s">
        <v>352</v>
      </c>
      <c r="C29" s="63"/>
      <c r="D29" s="63"/>
      <c r="E29" s="63"/>
      <c r="F29" s="63"/>
      <c r="G29" s="63"/>
      <c r="H29" s="63"/>
      <c r="I29" s="63"/>
      <c r="J29" s="63"/>
      <c r="K29" s="63"/>
      <c r="L29" s="63"/>
      <c r="M29" s="63"/>
      <c r="N29" s="63"/>
      <c r="O29" s="63"/>
      <c r="P29" s="63"/>
      <c r="Q29" s="63"/>
      <c r="R29" s="63"/>
      <c r="S29" s="63"/>
    </row>
    <row r="30" spans="1:19">
      <c r="A30" s="62" t="s">
        <v>23</v>
      </c>
      <c r="B30" s="13" t="s">
        <v>342</v>
      </c>
    </row>
    <row r="31" spans="1:19">
      <c r="A31" s="63"/>
      <c r="B31" s="63" t="s">
        <v>341</v>
      </c>
      <c r="C31" s="63"/>
      <c r="D31" s="63"/>
      <c r="E31" s="63"/>
      <c r="F31" s="63"/>
      <c r="G31" s="63"/>
      <c r="H31" s="63"/>
      <c r="I31" s="63"/>
      <c r="J31" s="63"/>
      <c r="K31" s="63"/>
      <c r="L31" s="63"/>
      <c r="M31" s="63"/>
      <c r="N31" s="63"/>
      <c r="O31" s="63"/>
      <c r="P31" s="63"/>
      <c r="Q31" s="63"/>
      <c r="R31" s="63"/>
      <c r="S31" s="63"/>
    </row>
    <row r="32" spans="1:19">
      <c r="A32" s="64" t="s">
        <v>23</v>
      </c>
      <c r="B32" s="65" t="s">
        <v>350</v>
      </c>
      <c r="C32" s="65"/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</row>
    <row r="33" spans="1:20">
      <c r="A33" s="64" t="s">
        <v>23</v>
      </c>
      <c r="B33" s="65" t="s">
        <v>351</v>
      </c>
      <c r="C33" s="65"/>
      <c r="D33" s="65"/>
      <c r="E33" s="65"/>
      <c r="F33" s="65"/>
      <c r="G33" s="65"/>
      <c r="H33" s="65"/>
      <c r="I33" s="65"/>
      <c r="J33" s="65"/>
      <c r="K33" s="65"/>
      <c r="L33" s="65"/>
      <c r="M33" s="65"/>
      <c r="N33" s="65"/>
      <c r="O33" s="65"/>
      <c r="P33" s="65"/>
      <c r="Q33" s="67"/>
      <c r="R33" s="65"/>
      <c r="S33" s="65"/>
    </row>
    <row r="34" spans="1:20">
      <c r="A34" s="68" t="s">
        <v>23</v>
      </c>
      <c r="B34" s="69" t="s">
        <v>343</v>
      </c>
      <c r="C34" s="69"/>
      <c r="D34" s="69"/>
      <c r="E34" s="69"/>
      <c r="F34" s="69"/>
      <c r="G34" s="69"/>
      <c r="H34" s="69"/>
      <c r="I34" s="69"/>
      <c r="J34" s="69"/>
      <c r="K34" s="69"/>
      <c r="L34" s="69"/>
      <c r="M34" s="69"/>
      <c r="N34" s="69"/>
      <c r="O34" s="69"/>
      <c r="P34" s="69"/>
      <c r="Q34" s="70"/>
      <c r="R34" s="69"/>
      <c r="S34" s="69"/>
    </row>
    <row r="35" spans="1:20">
      <c r="A35" s="62"/>
      <c r="Q35" s="44"/>
    </row>
    <row r="36" spans="1:20">
      <c r="B36" s="14" t="s">
        <v>40</v>
      </c>
    </row>
    <row r="37" spans="1:20">
      <c r="T37" s="45"/>
    </row>
    <row r="38" spans="1:20">
      <c r="B38" s="59" t="s">
        <v>41</v>
      </c>
      <c r="C38" s="59" t="s">
        <v>42</v>
      </c>
      <c r="D38" s="59" t="s">
        <v>43</v>
      </c>
    </row>
    <row r="39" spans="1:20">
      <c r="B39" s="13" t="s">
        <v>258</v>
      </c>
      <c r="C39" s="15">
        <f>+Unicaja!F51</f>
        <v>6.5420560747663448E-2</v>
      </c>
      <c r="D39" s="15">
        <f>+Unicaja!G51</f>
        <v>2.3342107572168111</v>
      </c>
      <c r="O39" s="15"/>
    </row>
    <row r="40" spans="1:20">
      <c r="B40" s="13" t="s">
        <v>1</v>
      </c>
      <c r="C40" s="15">
        <f>+Santander!F53</f>
        <v>0.13568694172692464</v>
      </c>
      <c r="D40" s="15">
        <f>+Santander!G53</f>
        <v>3.8506417736289489E-2</v>
      </c>
    </row>
    <row r="41" spans="1:20">
      <c r="B41" s="13" t="s">
        <v>2</v>
      </c>
      <c r="C41" s="15">
        <f>+BBVA!F55</f>
        <v>0.24433557868952849</v>
      </c>
      <c r="D41" s="15">
        <f>+BBVA!G55</f>
        <v>0.10075839653304453</v>
      </c>
    </row>
    <row r="42" spans="1:20">
      <c r="B42" s="13" t="s">
        <v>3</v>
      </c>
      <c r="C42" s="15">
        <f>+CaixaBank!E12</f>
        <v>0.30384263982974291</v>
      </c>
      <c r="D42" s="15">
        <f>+CaixaBank!F12</f>
        <v>0.66163050253764255</v>
      </c>
    </row>
    <row r="43" spans="1:20">
      <c r="B43" s="13" t="s">
        <v>4</v>
      </c>
      <c r="C43" s="15">
        <f>+Sabadell!F50</f>
        <v>1.002583633269154</v>
      </c>
      <c r="D43" s="15">
        <f>+Sabadell!G50</f>
        <v>0</v>
      </c>
    </row>
    <row r="44" spans="1:20">
      <c r="B44" s="13" t="s">
        <v>5</v>
      </c>
      <c r="C44" s="15">
        <f>+Bankinter!F52</f>
        <v>0.99760918738159132</v>
      </c>
      <c r="D44" s="15">
        <f>+Bankinter!G52</f>
        <v>0.26245048628396694</v>
      </c>
    </row>
    <row r="45" spans="1:20">
      <c r="C45" s="15"/>
    </row>
    <row r="47" spans="1:20">
      <c r="B47" s="14" t="s">
        <v>44</v>
      </c>
    </row>
    <row r="48" spans="1:20" ht="14.5" thickBot="1"/>
    <row r="49" spans="2:4" ht="14.5" thickBot="1">
      <c r="B49" s="49" t="s">
        <v>41</v>
      </c>
      <c r="C49" s="75"/>
      <c r="D49" s="76" t="s">
        <v>260</v>
      </c>
    </row>
    <row r="50" spans="2:4">
      <c r="B50" s="72" t="s">
        <v>6</v>
      </c>
      <c r="D50" s="77">
        <v>63.8</v>
      </c>
    </row>
    <row r="51" spans="2:4">
      <c r="B51" s="72" t="s">
        <v>5</v>
      </c>
      <c r="D51" s="77">
        <v>77</v>
      </c>
    </row>
    <row r="52" spans="2:4">
      <c r="B52" s="72" t="s">
        <v>4</v>
      </c>
      <c r="D52" s="77">
        <v>157</v>
      </c>
    </row>
    <row r="53" spans="2:4">
      <c r="B53" s="72" t="s">
        <v>1</v>
      </c>
      <c r="D53" s="78">
        <v>224</v>
      </c>
    </row>
    <row r="54" spans="2:4">
      <c r="B54" s="72" t="s">
        <v>2</v>
      </c>
      <c r="D54" s="78">
        <v>225</v>
      </c>
    </row>
    <row r="55" spans="2:4" ht="14.5" thickBot="1">
      <c r="B55" s="73" t="s">
        <v>3</v>
      </c>
      <c r="C55" s="74"/>
      <c r="D55" s="79">
        <v>373</v>
      </c>
    </row>
    <row r="58" spans="2:4">
      <c r="B58" s="14" t="s">
        <v>45</v>
      </c>
    </row>
    <row r="60" spans="2:4">
      <c r="B60" s="59" t="s">
        <v>41</v>
      </c>
      <c r="C60" s="59" t="s">
        <v>42</v>
      </c>
      <c r="D60" s="59" t="s">
        <v>43</v>
      </c>
    </row>
    <row r="61" spans="2:4">
      <c r="B61" s="13" t="s">
        <v>6</v>
      </c>
      <c r="C61" s="17">
        <f>+Unicaja!F46</f>
        <v>0.18450184501845013</v>
      </c>
      <c r="D61" s="15">
        <f>+Unicaja!G46</f>
        <v>9.6839666642748012E-2</v>
      </c>
    </row>
    <row r="62" spans="2:4">
      <c r="B62" s="13" t="s">
        <v>1</v>
      </c>
      <c r="C62" s="17">
        <f>+Santander!F48</f>
        <v>0.10152815574628438</v>
      </c>
      <c r="D62" s="15">
        <f>+Santander!G48</f>
        <v>3.3284241531664316E-2</v>
      </c>
    </row>
    <row r="63" spans="2:4">
      <c r="B63" s="13" t="s">
        <v>4</v>
      </c>
      <c r="C63" s="17">
        <f>+Sabadell!F45</f>
        <v>0.30153928651689133</v>
      </c>
      <c r="D63" s="15">
        <f>+Sabadell!G45</f>
        <v>0</v>
      </c>
    </row>
    <row r="64" spans="2:4">
      <c r="B64" s="13" t="s">
        <v>2</v>
      </c>
      <c r="C64" s="17">
        <f>+BBVA!F50</f>
        <v>0.25527747551686608</v>
      </c>
      <c r="D64" s="15">
        <f>+BBVA!G50</f>
        <v>2.2332506203474045E-2</v>
      </c>
    </row>
    <row r="65" spans="2:4">
      <c r="B65" s="13" t="s">
        <v>3</v>
      </c>
      <c r="C65" s="17">
        <f>+CaixaBank!E7</f>
        <v>0.14305715151521725</v>
      </c>
      <c r="D65" s="15">
        <f>+CaixaBank!F7</f>
        <v>3.6725305115132834E-3</v>
      </c>
    </row>
    <row r="66" spans="2:4">
      <c r="B66" s="13" t="s">
        <v>5</v>
      </c>
      <c r="C66" s="17">
        <f>+Bankinter!F47</f>
        <v>0.57948850968451904</v>
      </c>
      <c r="D66" s="15">
        <f>+Bankinter!G47</f>
        <v>4.5576749369482084E-2</v>
      </c>
    </row>
    <row r="69" spans="2:4">
      <c r="B69" s="14" t="s">
        <v>46</v>
      </c>
    </row>
    <row r="71" spans="2:4">
      <c r="B71" s="59" t="s">
        <v>41</v>
      </c>
      <c r="C71" s="59" t="s">
        <v>42</v>
      </c>
      <c r="D71" s="59" t="s">
        <v>43</v>
      </c>
    </row>
    <row r="72" spans="2:4">
      <c r="B72" s="13" t="s">
        <v>5</v>
      </c>
      <c r="C72" s="17">
        <f>+Bankinter!F68</f>
        <v>-3.1312038203408221E-3</v>
      </c>
      <c r="D72" s="16">
        <f>+Bankinter!G68</f>
        <v>4.3053965690756257E-2</v>
      </c>
    </row>
    <row r="73" spans="2:4">
      <c r="B73" s="13" t="s">
        <v>1</v>
      </c>
      <c r="C73" s="17">
        <f>+Santander!F69</f>
        <v>5.856592425523921E-2</v>
      </c>
      <c r="D73" s="16">
        <f>+Santander!G69</f>
        <v>1.4844601676361924E-2</v>
      </c>
    </row>
    <row r="74" spans="2:4">
      <c r="B74" s="13" t="s">
        <v>3</v>
      </c>
      <c r="C74" s="17">
        <f>+CaixaBank!E29</f>
        <v>4.1812605489446986E-2</v>
      </c>
      <c r="D74" s="16">
        <f>+CaixaBank!F29</f>
        <v>5.5941506044904443E-2</v>
      </c>
    </row>
    <row r="75" spans="2:4">
      <c r="B75" s="13" t="s">
        <v>4</v>
      </c>
      <c r="C75" s="17">
        <f>+Sabadell!F67</f>
        <v>-1.8178757672410506E-2</v>
      </c>
      <c r="D75" s="16">
        <f>+Sabadell!G67</f>
        <v>3.7059017421392504E-4</v>
      </c>
    </row>
    <row r="76" spans="2:4">
      <c r="B76" s="13" t="s">
        <v>2</v>
      </c>
      <c r="C76" s="17">
        <f>+BBVA!F72</f>
        <v>6.5698998781586138E-2</v>
      </c>
      <c r="D76" s="16">
        <f>+BBVA!G72</f>
        <v>1.632818025664351E-2</v>
      </c>
    </row>
    <row r="77" spans="2:4">
      <c r="B77" s="13" t="s">
        <v>6</v>
      </c>
      <c r="C77" s="15">
        <f>+Unicaja!F67</f>
        <v>-4.4383213225943186E-2</v>
      </c>
      <c r="D77" s="16">
        <f>+Unicaja!G67</f>
        <v>4.76677763182487E-2</v>
      </c>
    </row>
    <row r="80" spans="2:4">
      <c r="B80" s="14" t="s">
        <v>47</v>
      </c>
    </row>
    <row r="82" spans="2:4">
      <c r="B82" s="59" t="s">
        <v>41</v>
      </c>
      <c r="C82" s="59" t="s">
        <v>71</v>
      </c>
      <c r="D82" s="59" t="s">
        <v>269</v>
      </c>
    </row>
    <row r="83" spans="2:4">
      <c r="B83" s="13" t="s">
        <v>5</v>
      </c>
      <c r="C83" s="17">
        <f>+Bankinter!E66</f>
        <v>0.44419999999999998</v>
      </c>
      <c r="D83" s="15">
        <f>+Bankinter!D66</f>
        <v>0.35389999999999999</v>
      </c>
    </row>
    <row r="84" spans="2:4">
      <c r="B84" s="13" t="s">
        <v>2</v>
      </c>
      <c r="C84" s="17">
        <f>+BBVA!E70</f>
        <v>0.44</v>
      </c>
      <c r="D84" s="15">
        <f>+BBVA!D70</f>
        <v>0.42</v>
      </c>
    </row>
    <row r="85" spans="2:4">
      <c r="B85" s="13" t="s">
        <v>4</v>
      </c>
      <c r="C85" s="17">
        <f>+Sabadell!E65</f>
        <v>0.46910000000000002</v>
      </c>
      <c r="D85" s="15">
        <f>+Sabadell!D65</f>
        <v>0.423874023731445</v>
      </c>
    </row>
    <row r="86" spans="2:4">
      <c r="B86" s="13" t="s">
        <v>1</v>
      </c>
      <c r="C86" s="17">
        <f>+Santander!E67</f>
        <v>0.46</v>
      </c>
      <c r="D86" s="15">
        <f>+Santander!D67</f>
        <v>0.443</v>
      </c>
    </row>
    <row r="87" spans="2:4">
      <c r="B87" s="13" t="s">
        <v>3</v>
      </c>
      <c r="C87" s="17">
        <f>+CaixaBank!D27</f>
        <v>0.46</v>
      </c>
      <c r="D87" s="15">
        <f>+CaixaBank!C27</f>
        <v>0.38996738550614979</v>
      </c>
    </row>
    <row r="88" spans="2:4">
      <c r="B88" s="13" t="s">
        <v>6</v>
      </c>
      <c r="C88" s="17">
        <f>+Unicaja!E65</f>
        <v>0.52400000000000002</v>
      </c>
      <c r="D88" s="15">
        <f>+Unicaja!D65</f>
        <v>0.47899999999999998</v>
      </c>
    </row>
    <row r="91" spans="2:4">
      <c r="B91" s="14" t="s">
        <v>49</v>
      </c>
    </row>
    <row r="93" spans="2:4">
      <c r="B93" s="59" t="s">
        <v>41</v>
      </c>
      <c r="C93" s="59" t="s">
        <v>42</v>
      </c>
      <c r="D93" s="59" t="s">
        <v>43</v>
      </c>
    </row>
    <row r="94" spans="2:4">
      <c r="B94" s="13" t="s">
        <v>6</v>
      </c>
      <c r="C94" s="17">
        <f>+Unicaja!F68</f>
        <v>-5.4235840495382437E-2</v>
      </c>
      <c r="D94" s="16">
        <f>+Unicaja!G68</f>
        <v>-6.7692056208037421E-3</v>
      </c>
    </row>
    <row r="95" spans="2:4">
      <c r="B95" s="13" t="s">
        <v>4</v>
      </c>
      <c r="C95" s="17">
        <f>+Sabadell!F68</f>
        <v>-2.7256096863093715E-2</v>
      </c>
      <c r="D95" s="16">
        <f>+Sabadell!G68</f>
        <v>7.8430781114409154E-3</v>
      </c>
    </row>
    <row r="96" spans="2:4">
      <c r="B96" s="13" t="s">
        <v>5</v>
      </c>
      <c r="C96" s="17">
        <f>+Bankinter!F69</f>
        <v>2.9692407361157525E-2</v>
      </c>
      <c r="D96" s="16">
        <f>+Bankinter!G69</f>
        <v>4.6907867389464508E-2</v>
      </c>
    </row>
    <row r="97" spans="2:4">
      <c r="B97" s="13" t="s">
        <v>1</v>
      </c>
      <c r="C97" s="17">
        <f>+Santander!F70</f>
        <v>7.0568100674459622E-3</v>
      </c>
      <c r="D97" s="16">
        <f>+Santander!G70</f>
        <v>3.5106991822453359E-3</v>
      </c>
    </row>
    <row r="98" spans="2:4">
      <c r="B98" s="13" t="s">
        <v>3</v>
      </c>
      <c r="C98" s="17">
        <f>+CaixaBank!E30</f>
        <v>-2.5619514798500553E-2</v>
      </c>
      <c r="D98" s="16">
        <f>+CaixaBank!F30</f>
        <v>2.0889189461944735E-2</v>
      </c>
    </row>
    <row r="99" spans="2:4">
      <c r="B99" s="13" t="s">
        <v>2</v>
      </c>
      <c r="C99" s="17">
        <f>+BBVA!F73</f>
        <v>5.7608260397002509E-2</v>
      </c>
      <c r="D99" s="16">
        <f>+BBVA!G73</f>
        <v>2.0545544371365354E-2</v>
      </c>
    </row>
    <row r="102" spans="2:4">
      <c r="B102" s="14" t="s">
        <v>50</v>
      </c>
    </row>
    <row r="104" spans="2:4">
      <c r="B104" s="59" t="s">
        <v>41</v>
      </c>
      <c r="C104" s="59" t="s">
        <v>71</v>
      </c>
      <c r="D104" s="59" t="s">
        <v>269</v>
      </c>
    </row>
    <row r="105" spans="2:4">
      <c r="B105" s="13" t="s">
        <v>1</v>
      </c>
      <c r="C105" s="19">
        <f>+Santander!E76</f>
        <v>0.1205</v>
      </c>
      <c r="D105" s="16">
        <f>+Santander!D76</f>
        <v>0.122</v>
      </c>
    </row>
    <row r="106" spans="2:4">
      <c r="B106" s="13" t="s">
        <v>5</v>
      </c>
      <c r="C106" s="19">
        <f>+Bankinter!E75</f>
        <v>0.11850215295766085</v>
      </c>
      <c r="D106" s="16">
        <f>+Bankinter!D75</f>
        <v>0.1225409246398791</v>
      </c>
    </row>
    <row r="107" spans="2:4">
      <c r="B107" s="13" t="s">
        <v>3</v>
      </c>
      <c r="C107" s="19">
        <f>+CaixaBank!D36</f>
        <v>0.125</v>
      </c>
      <c r="D107" s="16">
        <f>+CaixaBank!C36</f>
        <v>0.12223669559133626</v>
      </c>
    </row>
    <row r="108" spans="2:4">
      <c r="B108" s="13" t="s">
        <v>4</v>
      </c>
      <c r="C108" s="19">
        <f>+Sabadell!E74</f>
        <v>0.146548946646676</v>
      </c>
      <c r="D108" s="16">
        <f>+Sabadell!D74</f>
        <v>0.151130689023981</v>
      </c>
    </row>
    <row r="109" spans="2:4">
      <c r="B109" s="13" t="s">
        <v>2</v>
      </c>
      <c r="C109" s="19">
        <f>+BBVA!E79</f>
        <v>0.1245</v>
      </c>
      <c r="D109" s="16">
        <f>+BBVA!D79</f>
        <v>0.12989999999999999</v>
      </c>
    </row>
    <row r="110" spans="2:4">
      <c r="B110" s="13" t="s">
        <v>6</v>
      </c>
      <c r="C110" s="16">
        <f>+Unicaja!E74</f>
        <v>0.12759999999999999</v>
      </c>
      <c r="D110" s="16" t="str">
        <f>+Unicaja!D74</f>
        <v>13,78%</v>
      </c>
    </row>
    <row r="113" spans="2:4">
      <c r="B113" s="14" t="s">
        <v>51</v>
      </c>
    </row>
    <row r="115" spans="2:4">
      <c r="B115" s="59" t="s">
        <v>41</v>
      </c>
      <c r="C115" s="59" t="s">
        <v>71</v>
      </c>
      <c r="D115" s="59" t="s">
        <v>269</v>
      </c>
    </row>
    <row r="116" spans="2:4">
      <c r="B116" s="13" t="s">
        <v>2</v>
      </c>
      <c r="C116" s="17">
        <f>+BBVA!E81</f>
        <v>1.7</v>
      </c>
      <c r="D116" s="15">
        <f>+BBVA!D81</f>
        <v>1.48</v>
      </c>
    </row>
    <row r="117" spans="2:4">
      <c r="B117" s="13" t="s">
        <v>1</v>
      </c>
      <c r="C117" s="17">
        <f>+Santander!E78</f>
        <v>1.65</v>
      </c>
      <c r="D117" s="15">
        <f>+Santander!D78</f>
        <v>1.58</v>
      </c>
    </row>
    <row r="118" spans="2:4">
      <c r="B118" s="13" t="s">
        <v>3</v>
      </c>
      <c r="C118" s="17">
        <f>+CaixaBank!D38</f>
        <v>2.0699999999999998</v>
      </c>
      <c r="D118" s="15">
        <f>+CaixaBank!C38</f>
        <v>2.1826056544791599</v>
      </c>
    </row>
    <row r="119" spans="2:4">
      <c r="B119" s="13" t="s">
        <v>5</v>
      </c>
      <c r="C119" s="17">
        <f>+Bankinter!E77</f>
        <v>2.3041</v>
      </c>
      <c r="D119" s="15">
        <f>+Bankinter!D77</f>
        <v>2.0085999999999999</v>
      </c>
    </row>
    <row r="120" spans="2:4">
      <c r="B120" s="13" t="s">
        <v>4</v>
      </c>
      <c r="C120" s="17">
        <f>+Sabadell!E76</f>
        <v>2.2480000000000002</v>
      </c>
      <c r="D120" s="15">
        <f>+Sabadell!D76</f>
        <v>2.0013000000000001</v>
      </c>
    </row>
    <row r="121" spans="2:4">
      <c r="B121" s="13" t="s">
        <v>6</v>
      </c>
      <c r="C121" s="17">
        <f>+Unicaja!E76</f>
        <v>3.33</v>
      </c>
      <c r="D121" s="15" t="str">
        <f>+Unicaja!D76</f>
        <v>284%</v>
      </c>
    </row>
    <row r="124" spans="2:4">
      <c r="B124" s="14" t="s">
        <v>52</v>
      </c>
    </row>
    <row r="126" spans="2:4">
      <c r="B126" s="59" t="s">
        <v>41</v>
      </c>
      <c r="C126" s="59" t="s">
        <v>71</v>
      </c>
      <c r="D126" s="59" t="s">
        <v>269</v>
      </c>
    </row>
    <row r="127" spans="2:4">
      <c r="B127" s="13" t="s">
        <v>5</v>
      </c>
      <c r="C127" s="19">
        <f>+Bankinter!E71</f>
        <v>2.1095913383346706E-2</v>
      </c>
      <c r="D127" s="16">
        <f>+Bankinter!D71</f>
        <v>2.222979594734158E-2</v>
      </c>
    </row>
    <row r="128" spans="2:4">
      <c r="B128" s="13" t="s">
        <v>3</v>
      </c>
      <c r="C128" s="19">
        <f>+CaixaBank!D32</f>
        <v>2.6200000000000001E-2</v>
      </c>
      <c r="D128" s="16">
        <f>+CaixaBank!C32</f>
        <v>2.6749728945669161E-2</v>
      </c>
    </row>
    <row r="129" spans="2:4">
      <c r="B129" s="13" t="s">
        <v>1</v>
      </c>
      <c r="C129" s="19">
        <f>+Santander!E72</f>
        <v>3.0499999999999999E-2</v>
      </c>
      <c r="D129" s="16">
        <f>+Santander!D72</f>
        <v>3.0700000000000002E-2</v>
      </c>
    </row>
    <row r="130" spans="2:4">
      <c r="B130" s="13" t="s">
        <v>2</v>
      </c>
      <c r="C130" s="19">
        <f>+BBVA!E75</f>
        <v>3.6999999999999998E-2</v>
      </c>
      <c r="D130" s="16">
        <f>+BBVA!D75</f>
        <v>3.4000000000000002E-2</v>
      </c>
    </row>
    <row r="131" spans="2:4">
      <c r="B131" s="13" t="s">
        <v>4</v>
      </c>
      <c r="C131" s="19">
        <f>+Sabadell!E70</f>
        <v>3.3099999999999997E-2</v>
      </c>
      <c r="D131" s="16">
        <f>+Sabadell!D70</f>
        <v>3.5000000000000003E-2</v>
      </c>
    </row>
    <row r="132" spans="2:4">
      <c r="B132" s="13" t="s">
        <v>6</v>
      </c>
      <c r="C132" s="16">
        <f>+Unicaja!E70</f>
        <v>3.49E-2</v>
      </c>
      <c r="D132" s="16" t="str">
        <f>+Unicaja!D70</f>
        <v>3,61%</v>
      </c>
    </row>
    <row r="135" spans="2:4">
      <c r="B135" s="14" t="s">
        <v>53</v>
      </c>
    </row>
    <row r="137" spans="2:4">
      <c r="B137" s="59" t="s">
        <v>41</v>
      </c>
      <c r="C137" s="59" t="s">
        <v>71</v>
      </c>
      <c r="D137" s="59" t="s">
        <v>269</v>
      </c>
    </row>
    <row r="138" spans="2:4">
      <c r="B138" s="13" t="s">
        <v>4</v>
      </c>
      <c r="C138" s="17">
        <f>+Sabadell!E72</f>
        <v>0.55300000000000005</v>
      </c>
      <c r="D138" s="15">
        <f>+Sabadell!D72</f>
        <v>0.55700000000000005</v>
      </c>
    </row>
    <row r="139" spans="2:4">
      <c r="B139" s="13" t="s">
        <v>6</v>
      </c>
      <c r="C139" s="17">
        <f>+Unicaja!E72</f>
        <v>0.64900000000000002</v>
      </c>
      <c r="D139" s="15" t="str">
        <f>+Unicaja!D72</f>
        <v>65,8%</v>
      </c>
    </row>
    <row r="140" spans="2:4">
      <c r="B140" s="13" t="s">
        <v>5</v>
      </c>
      <c r="C140" s="17">
        <f>+Bankinter!E73</f>
        <v>0.64712014315436628</v>
      </c>
      <c r="D140" s="15">
        <f>+Bankinter!D73</f>
        <v>0.66337236797063925</v>
      </c>
    </row>
    <row r="141" spans="2:4">
      <c r="B141" s="13" t="s">
        <v>1</v>
      </c>
      <c r="C141" s="17">
        <f>+Santander!E74</f>
        <v>0.71</v>
      </c>
      <c r="D141" s="15">
        <f>+Santander!D74</f>
        <v>0.68</v>
      </c>
    </row>
    <row r="142" spans="2:4">
      <c r="B142" s="13" t="s">
        <v>3</v>
      </c>
      <c r="C142" s="17">
        <f>+CaixaBank!D34</f>
        <v>0.76</v>
      </c>
      <c r="D142" s="15">
        <f>+CaixaBank!C34</f>
        <v>0.69756877647765847</v>
      </c>
    </row>
    <row r="143" spans="2:4">
      <c r="B143" s="13" t="s">
        <v>2</v>
      </c>
      <c r="C143" s="17">
        <f>+BBVA!E77</f>
        <v>0.78</v>
      </c>
      <c r="D143" s="15">
        <f>+BBVA!D77</f>
        <v>0.8</v>
      </c>
    </row>
    <row r="159" spans="2:12" ht="14.5" thickBot="1"/>
    <row r="160" spans="2:12" ht="56">
      <c r="B160" s="823" t="s">
        <v>259</v>
      </c>
      <c r="C160" s="91" t="s">
        <v>264</v>
      </c>
      <c r="D160" s="92" t="s">
        <v>261</v>
      </c>
      <c r="E160" s="91" t="s">
        <v>267</v>
      </c>
      <c r="F160" s="91" t="s">
        <v>262</v>
      </c>
      <c r="K160" s="92" t="s">
        <v>265</v>
      </c>
      <c r="L160" s="94" t="s">
        <v>266</v>
      </c>
    </row>
    <row r="161" spans="2:12" ht="15.75" customHeight="1" thickBot="1">
      <c r="B161" s="824"/>
      <c r="C161" s="93" t="s">
        <v>260</v>
      </c>
      <c r="D161" s="93" t="s">
        <v>260</v>
      </c>
      <c r="E161" s="93" t="s">
        <v>260</v>
      </c>
      <c r="F161" s="93" t="s">
        <v>263</v>
      </c>
      <c r="J161" s="59" t="s">
        <v>42</v>
      </c>
      <c r="K161" s="93" t="s">
        <v>260</v>
      </c>
      <c r="L161" s="93" t="s">
        <v>260</v>
      </c>
    </row>
    <row r="162" spans="2:12">
      <c r="B162" s="80" t="s">
        <v>6</v>
      </c>
      <c r="C162" s="81">
        <v>63.8</v>
      </c>
      <c r="D162" s="82">
        <f>+Unicaja!D94</f>
        <v>34.191000000000003</v>
      </c>
      <c r="E162" s="81">
        <f>+D162+C162</f>
        <v>97.991</v>
      </c>
      <c r="F162" s="83">
        <f t="shared" ref="F162:F167" si="0">+D162/E162-1</f>
        <v>-0.65108020124297128</v>
      </c>
      <c r="I162" s="13" t="s">
        <v>258</v>
      </c>
      <c r="J162" s="15">
        <v>-0.43153579614403814</v>
      </c>
      <c r="K162" s="82">
        <f>+Unicaja!E94</f>
        <v>60.146267378101008</v>
      </c>
      <c r="L162" s="15">
        <f>+E162/K162-1</f>
        <v>0.62921165804011459</v>
      </c>
    </row>
    <row r="163" spans="2:12">
      <c r="B163" s="80" t="s">
        <v>4</v>
      </c>
      <c r="C163" s="81">
        <v>157</v>
      </c>
      <c r="D163" s="82">
        <f>+Sabadell!D94</f>
        <v>204.84600000000003</v>
      </c>
      <c r="E163" s="81">
        <f t="shared" ref="E163:E167" si="1">+D163+C163</f>
        <v>361.846</v>
      </c>
      <c r="F163" s="83">
        <f t="shared" si="0"/>
        <v>-0.43388623889721034</v>
      </c>
      <c r="I163" s="13" t="s">
        <v>1</v>
      </c>
      <c r="J163" s="15">
        <v>1.1010617381046028E-2</v>
      </c>
      <c r="K163" s="82"/>
    </row>
    <row r="164" spans="2:12">
      <c r="B164" s="80" t="s">
        <v>3</v>
      </c>
      <c r="C164" s="84">
        <v>373</v>
      </c>
      <c r="D164" s="82">
        <f>+CaixaBank!C61</f>
        <v>855.25369497220299</v>
      </c>
      <c r="E164" s="85">
        <f t="shared" si="1"/>
        <v>1228.253694972203</v>
      </c>
      <c r="F164" s="83">
        <f t="shared" si="0"/>
        <v>-0.30368318982214948</v>
      </c>
      <c r="I164" s="13" t="s">
        <v>2</v>
      </c>
      <c r="J164" s="15">
        <v>0.39320754716981132</v>
      </c>
      <c r="K164" s="82"/>
    </row>
    <row r="165" spans="2:12">
      <c r="B165" s="80" t="s">
        <v>5</v>
      </c>
      <c r="C165" s="81">
        <v>77</v>
      </c>
      <c r="D165" s="82">
        <f>+Bankinter!D94</f>
        <v>184.713820606594</v>
      </c>
      <c r="E165" s="81">
        <f t="shared" si="1"/>
        <v>261.71382060659403</v>
      </c>
      <c r="F165" s="83">
        <f t="shared" si="0"/>
        <v>-0.29421449666483512</v>
      </c>
      <c r="I165" s="13" t="s">
        <v>3</v>
      </c>
      <c r="J165" s="15">
        <v>0.21144251964761462</v>
      </c>
      <c r="K165" s="82"/>
    </row>
    <row r="166" spans="2:12">
      <c r="B166" s="80" t="s">
        <v>2</v>
      </c>
      <c r="C166" s="85">
        <v>225</v>
      </c>
      <c r="D166" s="86">
        <f>+BBVA!D101</f>
        <v>1846</v>
      </c>
      <c r="E166" s="85">
        <f t="shared" si="1"/>
        <v>2071</v>
      </c>
      <c r="F166" s="83">
        <f t="shared" si="0"/>
        <v>-0.10864316755190728</v>
      </c>
      <c r="I166" s="13" t="s">
        <v>4</v>
      </c>
      <c r="J166" s="15">
        <v>-3.9787375664450564E-2</v>
      </c>
      <c r="K166" s="86">
        <f>+Sabadell!E94</f>
        <v>213.33399999999992</v>
      </c>
      <c r="L166" s="15">
        <f>+E163/K166-1</f>
        <v>0.69614782453804902</v>
      </c>
    </row>
    <row r="167" spans="2:12" ht="14.5" thickBot="1">
      <c r="B167" s="87" t="s">
        <v>1</v>
      </c>
      <c r="C167" s="88">
        <v>224</v>
      </c>
      <c r="D167" s="89">
        <f>+Santander!D95</f>
        <v>2571</v>
      </c>
      <c r="E167" s="88">
        <f t="shared" si="1"/>
        <v>2795</v>
      </c>
      <c r="F167" s="90">
        <f t="shared" si="0"/>
        <v>-8.0143112701252184E-2</v>
      </c>
      <c r="I167" s="13" t="s">
        <v>5</v>
      </c>
      <c r="J167" s="15">
        <v>0.19730239050966936</v>
      </c>
      <c r="K167" s="89"/>
    </row>
    <row r="171" spans="2:12" ht="14.5">
      <c r="D171" s="95"/>
    </row>
  </sheetData>
  <sortState xmlns:xlrd2="http://schemas.microsoft.com/office/spreadsheetml/2017/richdata2" ref="B172:C177">
    <sortCondition ref="C172:C177"/>
  </sortState>
  <mergeCells count="7">
    <mergeCell ref="M2:N2"/>
    <mergeCell ref="O2:P2"/>
    <mergeCell ref="B160:B161"/>
    <mergeCell ref="E2:F2"/>
    <mergeCell ref="G2:H2"/>
    <mergeCell ref="I2:J2"/>
    <mergeCell ref="K2:L2"/>
  </mergeCells>
  <conditionalFormatting sqref="E4 G4 I4 K4 M4 O4">
    <cfRule type="colorScale" priority="4">
      <colorScale>
        <cfvo type="min"/>
        <cfvo type="max"/>
        <color rgb="FFFFEF9C"/>
        <color rgb="FF63BE7B"/>
      </colorScale>
    </cfRule>
  </conditionalFormatting>
  <conditionalFormatting sqref="E5 G5 I5 K5 M5 O5">
    <cfRule type="colorScale" priority="2">
      <colorScale>
        <cfvo type="min"/>
        <cfvo type="max"/>
        <color rgb="FFFFEF9C"/>
        <color rgb="FF63BE7B"/>
      </colorScale>
    </cfRule>
  </conditionalFormatting>
  <conditionalFormatting sqref="E13 G13 K13 M13 O13 I13">
    <cfRule type="colorScale" priority="11">
      <colorScale>
        <cfvo type="min"/>
        <cfvo type="max"/>
        <color rgb="FF63BE7B"/>
        <color rgb="FFFFEF9C"/>
      </colorScale>
    </cfRule>
  </conditionalFormatting>
  <conditionalFormatting sqref="E15 G15 I15 K15 M15 O15">
    <cfRule type="colorScale" priority="25">
      <colorScale>
        <cfvo type="min"/>
        <cfvo type="max"/>
        <color rgb="FFFFEF9C"/>
        <color rgb="FF63BE7B"/>
      </colorScale>
    </cfRule>
  </conditionalFormatting>
  <conditionalFormatting sqref="E4:P8">
    <cfRule type="cellIs" dxfId="1" priority="5" operator="lessThan">
      <formula>0</formula>
    </cfRule>
  </conditionalFormatting>
  <conditionalFormatting sqref="F5 H5 J5 L5 N5 P5">
    <cfRule type="colorScale" priority="1">
      <colorScale>
        <cfvo type="min"/>
        <cfvo type="max"/>
        <color rgb="FFFFEF9C"/>
        <color rgb="FF63BE7B"/>
      </colorScale>
    </cfRule>
  </conditionalFormatting>
  <conditionalFormatting sqref="F8 H8 J8 L8 N8 P8">
    <cfRule type="colorScale" priority="29">
      <colorScale>
        <cfvo type="min"/>
        <cfvo type="max"/>
        <color rgb="FFFFEF9C"/>
        <color rgb="FF63BE7B"/>
      </colorScale>
    </cfRule>
  </conditionalFormatting>
  <conditionalFormatting sqref="F10 H10 J10 L10 N10 P10">
    <cfRule type="colorScale" priority="10">
      <colorScale>
        <cfvo type="min"/>
        <cfvo type="max"/>
        <color rgb="FF63BE7B"/>
        <color rgb="FFFFEF9C"/>
      </colorScale>
    </cfRule>
  </conditionalFormatting>
  <conditionalFormatting sqref="F11 H11 J11 L11 N11 P11">
    <cfRule type="colorScale" priority="9">
      <colorScale>
        <cfvo type="min"/>
        <cfvo type="max"/>
        <color rgb="FFFFEF9C"/>
        <color rgb="FF63BE7B"/>
      </colorScale>
    </cfRule>
  </conditionalFormatting>
  <conditionalFormatting sqref="F12 H12 J12 L12 N12 P12">
    <cfRule type="colorScale" priority="8">
      <colorScale>
        <cfvo type="min"/>
        <cfvo type="max"/>
        <color rgb="FFFFEF9C"/>
        <color rgb="FF63BE7B"/>
      </colorScale>
    </cfRule>
  </conditionalFormatting>
  <conditionalFormatting sqref="F13 H13 J13 L13 N13 P13">
    <cfRule type="colorScale" priority="6">
      <colorScale>
        <cfvo type="min"/>
        <cfvo type="max"/>
        <color rgb="FF63BE7B"/>
        <color rgb="FFFFEF9C"/>
      </colorScale>
    </cfRule>
  </conditionalFormatting>
  <conditionalFormatting sqref="F14 H14 J14 L14 N14 P14">
    <cfRule type="colorScale" priority="7">
      <colorScale>
        <cfvo type="min"/>
        <cfvo type="max"/>
        <color rgb="FFFFEF9C"/>
        <color rgb="FF63BE7B"/>
      </colorScale>
    </cfRule>
  </conditionalFormatting>
  <conditionalFormatting sqref="F15 H15 J15 L15 N15 P15">
    <cfRule type="colorScale" priority="21">
      <colorScale>
        <cfvo type="min"/>
        <cfvo type="max"/>
        <color rgb="FFFFEF9C"/>
        <color rgb="FF63BE7B"/>
      </colorScale>
    </cfRule>
  </conditionalFormatting>
  <conditionalFormatting sqref="G6 E6 I6 K6 M6 O6">
    <cfRule type="colorScale" priority="34">
      <colorScale>
        <cfvo type="min"/>
        <cfvo type="max"/>
        <color rgb="FFFFEF9C"/>
        <color rgb="FF63BE7B"/>
      </colorScale>
    </cfRule>
  </conditionalFormatting>
  <conditionalFormatting sqref="G7 E7 I7 K7 M7 O7">
    <cfRule type="colorScale" priority="32">
      <colorScale>
        <cfvo type="min"/>
        <cfvo type="max"/>
        <color rgb="FFFFEF9C"/>
        <color rgb="FF63BE7B"/>
      </colorScale>
    </cfRule>
  </conditionalFormatting>
  <conditionalFormatting sqref="G8 E8 I8 K8 M8 O8">
    <cfRule type="colorScale" priority="30">
      <colorScale>
        <cfvo type="min"/>
        <cfvo type="max"/>
        <color rgb="FFFFEF9C"/>
        <color rgb="FF63BE7B"/>
      </colorScale>
    </cfRule>
  </conditionalFormatting>
  <conditionalFormatting sqref="G10 E10 K10 M10 O10 I10">
    <cfRule type="colorScale" priority="15">
      <colorScale>
        <cfvo type="min"/>
        <cfvo type="max"/>
        <color rgb="FF63BE7B"/>
        <color rgb="FFFFEF9C"/>
      </colorScale>
    </cfRule>
  </conditionalFormatting>
  <conditionalFormatting sqref="G11 E11 K11 M11 O11 I11">
    <cfRule type="colorScale" priority="14">
      <colorScale>
        <cfvo type="min"/>
        <cfvo type="max"/>
        <color rgb="FFFFEF9C"/>
        <color rgb="FF63BE7B"/>
      </colorScale>
    </cfRule>
  </conditionalFormatting>
  <conditionalFormatting sqref="G12 E12 K12 M12 O12 I12">
    <cfRule type="colorScale" priority="13">
      <colorScale>
        <cfvo type="min"/>
        <cfvo type="max"/>
        <color rgb="FFFFEF9C"/>
        <color rgb="FF63BE7B"/>
      </colorScale>
    </cfRule>
  </conditionalFormatting>
  <conditionalFormatting sqref="G14 E14 K14 M14 O14 I14">
    <cfRule type="colorScale" priority="12">
      <colorScale>
        <cfvo type="min"/>
        <cfvo type="max"/>
        <color rgb="FFFFEF9C"/>
        <color rgb="FF63BE7B"/>
      </colorScale>
    </cfRule>
  </conditionalFormatting>
  <conditionalFormatting sqref="H4 F4 J4 L4 N4 P4">
    <cfRule type="colorScale" priority="3">
      <colorScale>
        <cfvo type="min"/>
        <cfvo type="max"/>
        <color rgb="FFFFEF9C"/>
        <color rgb="FF63BE7B"/>
      </colorScale>
    </cfRule>
  </conditionalFormatting>
  <conditionalFormatting sqref="H6 F6 J6 L6 N6 P6">
    <cfRule type="colorScale" priority="33">
      <colorScale>
        <cfvo type="min"/>
        <cfvo type="max"/>
        <color rgb="FFFFEF9C"/>
        <color rgb="FF63BE7B"/>
      </colorScale>
    </cfRule>
  </conditionalFormatting>
  <conditionalFormatting sqref="H7 F7 J7 L7 N7 P7">
    <cfRule type="colorScale" priority="3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98E4B-CA15-4A72-A298-84E6F9CD8F06}">
  <dimension ref="A1:W39"/>
  <sheetViews>
    <sheetView topLeftCell="A9" zoomScaleNormal="100" workbookViewId="0">
      <selection activeCell="O22" sqref="O22"/>
    </sheetView>
  </sheetViews>
  <sheetFormatPr baseColWidth="10" defaultColWidth="11.453125" defaultRowHeight="14.5"/>
  <cols>
    <col min="1" max="1" width="2.7265625" style="131" customWidth="1"/>
    <col min="2" max="7" width="8.54296875" style="131" customWidth="1"/>
    <col min="8" max="8" width="5.7265625" style="131" customWidth="1"/>
    <col min="9" max="11" width="8.54296875" style="131" customWidth="1"/>
    <col min="12" max="12" width="5.7265625" style="131" customWidth="1"/>
    <col min="13" max="15" width="8.54296875" style="131" customWidth="1"/>
    <col min="16" max="16" width="5.7265625" style="131" customWidth="1"/>
    <col min="17" max="19" width="8.54296875" style="131" customWidth="1"/>
    <col min="20" max="20" width="5.7265625" style="131" customWidth="1"/>
    <col min="21" max="23" width="8.54296875" style="131" customWidth="1"/>
    <col min="24" max="16384" width="11.453125" style="131"/>
  </cols>
  <sheetData>
    <row r="1" spans="2:23" ht="15" thickBot="1"/>
    <row r="2" spans="2:23" ht="15" thickBot="1">
      <c r="B2" s="830" t="s">
        <v>539</v>
      </c>
      <c r="C2" s="831"/>
      <c r="D2" s="831"/>
      <c r="E2" s="831"/>
      <c r="F2" s="831"/>
      <c r="G2" s="832"/>
    </row>
    <row r="3" spans="2:23">
      <c r="B3" s="688" t="s">
        <v>5</v>
      </c>
      <c r="D3" s="827">
        <v>45491</v>
      </c>
      <c r="E3" s="827"/>
      <c r="F3" s="827"/>
      <c r="G3" s="833"/>
    </row>
    <row r="4" spans="2:23">
      <c r="B4" s="688" t="s">
        <v>4</v>
      </c>
      <c r="D4" s="827">
        <v>45496</v>
      </c>
      <c r="E4" s="827"/>
      <c r="F4" s="827"/>
      <c r="G4" s="833"/>
      <c r="J4" s="827"/>
      <c r="K4" s="827"/>
      <c r="L4" s="827"/>
      <c r="M4" s="827"/>
    </row>
    <row r="5" spans="2:23">
      <c r="B5" s="688" t="s">
        <v>1</v>
      </c>
      <c r="D5" s="827">
        <v>45497</v>
      </c>
      <c r="E5" s="827"/>
      <c r="F5" s="827"/>
      <c r="G5" s="833"/>
    </row>
    <row r="6" spans="2:23">
      <c r="B6" s="779" t="s">
        <v>6</v>
      </c>
      <c r="C6" s="780"/>
      <c r="D6" s="834">
        <v>45497</v>
      </c>
      <c r="E6" s="834"/>
      <c r="F6" s="834"/>
      <c r="G6" s="835"/>
    </row>
    <row r="7" spans="2:23" ht="16.5" customHeight="1">
      <c r="B7" s="688" t="s">
        <v>3</v>
      </c>
      <c r="D7" s="827">
        <v>45504</v>
      </c>
      <c r="E7" s="827"/>
      <c r="F7" s="827"/>
      <c r="G7" s="833"/>
    </row>
    <row r="8" spans="2:23" ht="15" thickBot="1">
      <c r="B8" s="691" t="s">
        <v>2</v>
      </c>
      <c r="C8" s="692"/>
      <c r="D8" s="828">
        <f>+D7</f>
        <v>45504</v>
      </c>
      <c r="E8" s="828"/>
      <c r="F8" s="828"/>
      <c r="G8" s="829"/>
      <c r="I8" s="735" t="s">
        <v>464</v>
      </c>
      <c r="J8" s="735"/>
      <c r="K8" s="735"/>
      <c r="L8" s="735"/>
      <c r="M8" s="735"/>
      <c r="N8" s="735"/>
    </row>
    <row r="9" spans="2:23">
      <c r="B9"/>
      <c r="G9" s="712"/>
    </row>
    <row r="10" spans="2:23" s="636" customFormat="1">
      <c r="B10" s="685" t="s">
        <v>364</v>
      </c>
      <c r="C10" s="685" t="s">
        <v>536</v>
      </c>
      <c r="E10" s="685" t="s">
        <v>365</v>
      </c>
      <c r="F10" s="685"/>
      <c r="G10" s="685" t="s">
        <v>536</v>
      </c>
      <c r="I10" s="685" t="s">
        <v>63</v>
      </c>
      <c r="J10" s="685"/>
      <c r="K10" s="685" t="s">
        <v>536</v>
      </c>
      <c r="M10" s="685" t="s">
        <v>125</v>
      </c>
      <c r="N10" s="685"/>
      <c r="O10" s="685" t="s">
        <v>536</v>
      </c>
      <c r="Q10" s="685" t="s">
        <v>366</v>
      </c>
      <c r="R10" s="685"/>
      <c r="S10" s="685" t="s">
        <v>536</v>
      </c>
      <c r="U10" s="685" t="s">
        <v>16</v>
      </c>
      <c r="V10" s="685"/>
      <c r="W10" s="685" t="s">
        <v>536</v>
      </c>
    </row>
    <row r="11" spans="2:23">
      <c r="B11" s="735" t="s">
        <v>1</v>
      </c>
      <c r="C11" s="781">
        <f>+Agregado!S2</f>
        <v>0.13400000000000001</v>
      </c>
      <c r="D11" s="735"/>
      <c r="E11" s="735" t="s">
        <v>1</v>
      </c>
      <c r="F11" s="782"/>
      <c r="G11" s="781">
        <f>+Agregado!T2</f>
        <v>0.41599999999999998</v>
      </c>
      <c r="H11" s="735"/>
      <c r="I11" s="735" t="s">
        <v>1</v>
      </c>
      <c r="J11" s="781"/>
      <c r="K11" s="781">
        <f>+Agregado!AE2</f>
        <v>3.0200000000000001E-2</v>
      </c>
      <c r="L11" s="735"/>
      <c r="M11" s="735" t="s">
        <v>1</v>
      </c>
      <c r="N11" s="788"/>
      <c r="O11" s="781">
        <f>+Agregado!AF2</f>
        <v>1.21E-2</v>
      </c>
      <c r="P11" s="735"/>
      <c r="Q11" s="735" t="s">
        <v>1</v>
      </c>
      <c r="R11" s="781"/>
      <c r="S11" s="781">
        <f>+Agregado!AH2</f>
        <v>0.125</v>
      </c>
      <c r="T11" s="735"/>
      <c r="U11" s="735" t="s">
        <v>1</v>
      </c>
      <c r="V11" s="782"/>
      <c r="W11" s="781">
        <f>+Agregado!AI2</f>
        <v>1.63</v>
      </c>
    </row>
    <row r="12" spans="2:23">
      <c r="B12" s="735" t="s">
        <v>2</v>
      </c>
      <c r="C12" s="781">
        <f>+Agregado!S22</f>
        <v>0.191</v>
      </c>
      <c r="D12" s="735"/>
      <c r="E12" s="735" t="s">
        <v>2</v>
      </c>
      <c r="F12" s="782"/>
      <c r="G12" s="781">
        <f>+Agregado!T22</f>
        <v>0.39319369787395603</v>
      </c>
      <c r="H12" s="735"/>
      <c r="I12" s="735" t="s">
        <v>2</v>
      </c>
      <c r="J12" s="781"/>
      <c r="K12" s="781">
        <f>+Agregado!AE22</f>
        <v>3.2859839026095697E-2</v>
      </c>
      <c r="L12" s="735"/>
      <c r="M12" s="735" t="s">
        <v>2</v>
      </c>
      <c r="N12" s="788"/>
      <c r="O12" s="781">
        <f>+Agregado!AF22</f>
        <v>1.4230782124792E-2</v>
      </c>
      <c r="P12" s="735"/>
      <c r="Q12" s="735" t="s">
        <v>2</v>
      </c>
      <c r="R12" s="781"/>
      <c r="S12" s="781">
        <f>+Agregado!AH22</f>
        <v>0.1275</v>
      </c>
      <c r="T12" s="735"/>
      <c r="U12" s="735" t="s">
        <v>2</v>
      </c>
      <c r="V12" s="782"/>
      <c r="W12" s="781">
        <f>+Agregado!AI22</f>
        <v>1.48</v>
      </c>
    </row>
    <row r="13" spans="2:23">
      <c r="B13" s="735" t="s">
        <v>3</v>
      </c>
      <c r="C13" s="781">
        <f>+Agregado!S37</f>
        <v>0.14362535062176848</v>
      </c>
      <c r="D13" s="735"/>
      <c r="E13" s="735" t="s">
        <v>3</v>
      </c>
      <c r="F13" s="782"/>
      <c r="G13" s="781">
        <f>+Agregado!T37</f>
        <v>0.38996738550614979</v>
      </c>
      <c r="H13" s="735"/>
      <c r="I13" s="735" t="s">
        <v>3</v>
      </c>
      <c r="J13" s="781"/>
      <c r="K13" s="781">
        <f>+Agregado!AE37</f>
        <v>2.6749728945669161E-2</v>
      </c>
      <c r="L13" s="735"/>
      <c r="M13" s="735" t="s">
        <v>3</v>
      </c>
      <c r="N13" s="788"/>
      <c r="O13" s="781">
        <f>+Agregado!AF37</f>
        <v>2.9331467781472083E-3</v>
      </c>
      <c r="P13" s="735"/>
      <c r="Q13" s="735" t="s">
        <v>3</v>
      </c>
      <c r="R13" s="781"/>
      <c r="S13" s="781">
        <f>+Agregado!AH37</f>
        <v>0.12223669559133626</v>
      </c>
      <c r="T13" s="735"/>
      <c r="U13" s="735" t="s">
        <v>3</v>
      </c>
      <c r="V13" s="782"/>
      <c r="W13" s="781">
        <f>+Agregado!AI37</f>
        <v>2.1826056544791599</v>
      </c>
    </row>
    <row r="14" spans="2:23">
      <c r="B14" s="735" t="s">
        <v>4</v>
      </c>
      <c r="C14" s="781">
        <f>+Agregado!S57</f>
        <v>0.1082</v>
      </c>
      <c r="D14" s="735"/>
      <c r="E14" s="735" t="s">
        <v>4</v>
      </c>
      <c r="F14" s="782"/>
      <c r="G14" s="781">
        <f>+Agregado!T57</f>
        <v>0.48269410068220803</v>
      </c>
      <c r="H14" s="735"/>
      <c r="I14" s="735" t="s">
        <v>4</v>
      </c>
      <c r="J14" s="781"/>
      <c r="K14" s="781">
        <f>+Agregado!AE57</f>
        <v>3.2099999999999997E-2</v>
      </c>
      <c r="L14" s="735"/>
      <c r="M14" s="735" t="s">
        <v>4</v>
      </c>
      <c r="N14" s="788"/>
      <c r="O14" s="781">
        <f>+Agregado!AF57</f>
        <v>4.5999999999999999E-3</v>
      </c>
      <c r="P14" s="735"/>
      <c r="Q14" s="735" t="s">
        <v>4</v>
      </c>
      <c r="R14" s="781"/>
      <c r="S14" s="781">
        <f>+Agregado!AH57</f>
        <v>0.13484830769474401</v>
      </c>
      <c r="T14" s="735"/>
      <c r="U14" s="735" t="s">
        <v>4</v>
      </c>
      <c r="V14" s="782"/>
      <c r="W14" s="781">
        <f>+Agregado!AI57</f>
        <v>1.9806999999999999</v>
      </c>
    </row>
    <row r="15" spans="2:23">
      <c r="B15" s="735" t="s">
        <v>6</v>
      </c>
      <c r="C15" s="781">
        <f>+Agregado!S88</f>
        <v>0</v>
      </c>
      <c r="D15" s="735"/>
      <c r="E15" s="735" t="s">
        <v>6</v>
      </c>
      <c r="F15" s="782"/>
      <c r="G15" s="781">
        <f>+Agregado!T88</f>
        <v>0.48616610202513288</v>
      </c>
      <c r="H15" s="735"/>
      <c r="I15" s="735" t="s">
        <v>6</v>
      </c>
      <c r="J15" s="781"/>
      <c r="K15" s="781">
        <f>+Agregado!AE88</f>
        <v>2.9798930200588776E-2</v>
      </c>
      <c r="L15" s="735"/>
      <c r="M15" s="735" t="s">
        <v>6</v>
      </c>
      <c r="N15" s="788"/>
      <c r="O15" s="781">
        <f>+Agregado!AF88</f>
        <v>2.4904319165416182E-3</v>
      </c>
      <c r="P15" s="735"/>
      <c r="Q15" s="735" t="s">
        <v>6</v>
      </c>
      <c r="R15" s="781"/>
      <c r="S15" s="781">
        <f>+Agregado!AH88</f>
        <v>0.1450261481729766</v>
      </c>
      <c r="T15" s="735"/>
      <c r="U15" s="735" t="s">
        <v>6</v>
      </c>
      <c r="V15" s="782"/>
      <c r="W15" s="781">
        <f>+Agregado!AI88</f>
        <v>2.94</v>
      </c>
    </row>
    <row r="16" spans="2:23">
      <c r="B16" s="735" t="s">
        <v>5</v>
      </c>
      <c r="C16" s="781">
        <f>+Agregado!S73</f>
        <v>0.17357835081328138</v>
      </c>
      <c r="D16" s="735"/>
      <c r="E16" s="735" t="s">
        <v>5</v>
      </c>
      <c r="F16" s="782"/>
      <c r="G16" s="781">
        <f>+Agregado!T73</f>
        <v>0.35260000000000002</v>
      </c>
      <c r="H16" s="735"/>
      <c r="I16" s="735" t="s">
        <v>5</v>
      </c>
      <c r="J16" s="783"/>
      <c r="K16" s="781">
        <f>+Agregado!AE73</f>
        <v>2.2328162434484777E-2</v>
      </c>
      <c r="L16" s="735"/>
      <c r="M16" s="735" t="s">
        <v>5</v>
      </c>
      <c r="N16" s="784"/>
      <c r="O16" s="781">
        <f>+Agregado!AF73</f>
        <v>3.8999999999999998E-3</v>
      </c>
      <c r="P16" s="735"/>
      <c r="Q16" s="735" t="s">
        <v>5</v>
      </c>
      <c r="R16" s="781"/>
      <c r="S16" s="781">
        <f>+Agregado!AH73</f>
        <v>0.12461028895717471</v>
      </c>
      <c r="T16" s="735"/>
      <c r="U16" s="735" t="s">
        <v>5</v>
      </c>
      <c r="V16" s="785"/>
      <c r="W16" s="781">
        <f>+Agregado!AI73</f>
        <v>2.1246</v>
      </c>
    </row>
    <row r="17" spans="1:23">
      <c r="B17" s="735" t="s">
        <v>465</v>
      </c>
      <c r="C17" s="781">
        <v>8.6844775278001732E-2</v>
      </c>
      <c r="D17" s="735"/>
      <c r="E17" s="735" t="s">
        <v>465</v>
      </c>
      <c r="F17" s="782"/>
      <c r="G17" s="781">
        <v>0.35549559405072534</v>
      </c>
      <c r="H17" s="735"/>
      <c r="I17" s="735" t="s">
        <v>465</v>
      </c>
      <c r="J17" s="783"/>
      <c r="K17" s="781">
        <v>1.314208234257375E-2</v>
      </c>
      <c r="L17" s="735"/>
      <c r="M17" s="735" t="s">
        <v>465</v>
      </c>
      <c r="N17" s="784"/>
      <c r="O17" s="781"/>
      <c r="P17" s="735"/>
      <c r="Q17" s="735" t="s">
        <v>465</v>
      </c>
      <c r="R17" s="781"/>
      <c r="S17" s="781">
        <v>0.18205599936665678</v>
      </c>
      <c r="T17" s="735"/>
      <c r="U17" s="735" t="s">
        <v>465</v>
      </c>
      <c r="V17" s="785"/>
      <c r="W17" s="781">
        <v>1.7984831381363493</v>
      </c>
    </row>
    <row r="18" spans="1:23">
      <c r="B18" s="131" t="s">
        <v>442</v>
      </c>
      <c r="C18" s="134">
        <v>3.2599999999999997E-2</v>
      </c>
      <c r="E18" s="131" t="s">
        <v>442</v>
      </c>
      <c r="F18" s="133"/>
      <c r="G18" s="134">
        <v>0.49009999999999998</v>
      </c>
      <c r="I18" s="131" t="s">
        <v>442</v>
      </c>
      <c r="J18" s="137"/>
      <c r="K18" s="134">
        <v>0.02</v>
      </c>
      <c r="M18" s="131" t="s">
        <v>442</v>
      </c>
      <c r="N18" s="135"/>
      <c r="O18" s="134">
        <v>8.0000000000000002E-3</v>
      </c>
      <c r="Q18" s="131" t="s">
        <v>442</v>
      </c>
      <c r="R18" s="134"/>
      <c r="S18" s="134">
        <v>0.13639999999999999</v>
      </c>
      <c r="U18" s="131" t="s">
        <v>442</v>
      </c>
      <c r="V18" s="136"/>
      <c r="W18" s="134">
        <v>1.9730000000000001</v>
      </c>
    </row>
    <row r="19" spans="1:23">
      <c r="B19" s="735" t="s">
        <v>468</v>
      </c>
      <c r="C19" s="781">
        <v>0.10100000000000001</v>
      </c>
      <c r="D19" s="735"/>
      <c r="E19" s="735" t="s">
        <v>468</v>
      </c>
      <c r="F19" s="782"/>
      <c r="G19" s="781">
        <v>0.53161773008213098</v>
      </c>
      <c r="H19" s="735"/>
      <c r="I19" s="735" t="s">
        <v>468</v>
      </c>
      <c r="J19" s="783"/>
      <c r="K19" s="781">
        <v>2.5910386832126556E-2</v>
      </c>
      <c r="L19" s="735"/>
      <c r="M19" s="735" t="s">
        <v>468</v>
      </c>
      <c r="N19" s="784"/>
      <c r="O19" s="781">
        <v>2.0824670663717E-3</v>
      </c>
      <c r="P19" s="735"/>
      <c r="Q19" s="735" t="s">
        <v>468</v>
      </c>
      <c r="R19" s="781"/>
      <c r="S19" s="781">
        <v>0.13201605049266482</v>
      </c>
      <c r="T19" s="735"/>
      <c r="U19" s="735" t="s">
        <v>468</v>
      </c>
      <c r="V19" s="785"/>
      <c r="W19" s="781">
        <v>2.3624999999999998</v>
      </c>
    </row>
    <row r="20" spans="1:23">
      <c r="B20" s="735" t="s">
        <v>443</v>
      </c>
      <c r="C20" s="781">
        <v>0.14499999999999999</v>
      </c>
      <c r="D20" s="735"/>
      <c r="E20" s="735" t="s">
        <v>443</v>
      </c>
      <c r="F20" s="782"/>
      <c r="G20" s="781">
        <v>0.49199999999999999</v>
      </c>
      <c r="H20" s="735"/>
      <c r="I20" s="735" t="s">
        <v>443</v>
      </c>
      <c r="J20" s="783"/>
      <c r="K20" s="781">
        <v>2.3E-2</v>
      </c>
      <c r="L20" s="735"/>
      <c r="M20" s="735" t="s">
        <v>443</v>
      </c>
      <c r="N20" s="784"/>
      <c r="O20" s="781">
        <v>2.8999999999999998E-3</v>
      </c>
      <c r="P20" s="735"/>
      <c r="Q20" s="735" t="s">
        <v>443</v>
      </c>
      <c r="R20" s="781"/>
      <c r="S20" s="781">
        <v>0.13</v>
      </c>
      <c r="T20" s="735"/>
      <c r="U20" s="735" t="s">
        <v>443</v>
      </c>
      <c r="V20" s="785"/>
      <c r="W20" s="781">
        <v>2.4700000000000002</v>
      </c>
    </row>
    <row r="21" spans="1:23">
      <c r="A21" s="600"/>
      <c r="B21" s="600"/>
      <c r="C21" s="600"/>
      <c r="D21" s="600"/>
      <c r="E21" s="600"/>
      <c r="G21" s="600"/>
      <c r="H21" s="600"/>
      <c r="I21" s="600"/>
      <c r="J21" s="600"/>
      <c r="K21" s="714"/>
      <c r="L21" s="600"/>
      <c r="M21" s="600"/>
      <c r="O21" s="135"/>
      <c r="W21" s="136"/>
    </row>
    <row r="22" spans="1:23">
      <c r="A22" s="600"/>
      <c r="C22" s="600"/>
      <c r="D22" s="600"/>
      <c r="F22" s="600"/>
      <c r="G22" s="600"/>
      <c r="H22" s="600"/>
      <c r="I22" s="600"/>
      <c r="J22" s="600"/>
      <c r="K22" s="600"/>
      <c r="L22" s="600"/>
      <c r="M22" s="600"/>
    </row>
    <row r="23" spans="1:23">
      <c r="A23" s="600"/>
      <c r="B23" s="600"/>
      <c r="D23" s="600"/>
      <c r="E23" s="600"/>
      <c r="H23" s="600"/>
      <c r="I23" s="600"/>
      <c r="J23" s="600"/>
      <c r="K23" s="600"/>
      <c r="L23" s="600"/>
      <c r="M23" s="600"/>
    </row>
    <row r="24" spans="1:23">
      <c r="A24" s="600"/>
      <c r="B24" s="600"/>
      <c r="C24" s="600"/>
      <c r="D24" s="600"/>
      <c r="E24" s="600"/>
      <c r="F24" s="600"/>
      <c r="G24" s="600"/>
      <c r="H24" s="600"/>
      <c r="I24" s="600"/>
      <c r="J24" s="600"/>
      <c r="K24" s="600"/>
      <c r="L24" s="600"/>
      <c r="M24" s="600"/>
    </row>
    <row r="25" spans="1:23">
      <c r="A25" s="600"/>
      <c r="B25" s="600"/>
      <c r="C25" s="600"/>
      <c r="D25" s="600"/>
      <c r="E25" s="600"/>
      <c r="F25" s="600"/>
      <c r="G25" s="600"/>
      <c r="H25" s="600"/>
      <c r="I25" s="600"/>
      <c r="J25" s="600"/>
      <c r="K25" s="600"/>
      <c r="L25" s="600"/>
      <c r="M25" s="600"/>
    </row>
    <row r="26" spans="1:23">
      <c r="A26" s="600"/>
      <c r="B26" s="600"/>
      <c r="C26" s="600"/>
      <c r="D26" s="600"/>
      <c r="E26" s="600"/>
      <c r="F26" s="600"/>
      <c r="G26" s="600"/>
      <c r="H26" s="600"/>
      <c r="I26" s="600"/>
      <c r="J26" s="600"/>
      <c r="K26" s="600"/>
      <c r="L26" s="600"/>
      <c r="M26" s="600"/>
    </row>
    <row r="27" spans="1:23">
      <c r="A27" s="600"/>
      <c r="B27" s="600"/>
      <c r="C27" s="600"/>
      <c r="D27" s="600"/>
      <c r="E27" s="600"/>
      <c r="F27" s="600"/>
      <c r="G27" s="600"/>
      <c r="H27" s="600"/>
      <c r="I27" s="600"/>
      <c r="J27" s="600"/>
      <c r="K27" s="600"/>
      <c r="L27" s="600"/>
      <c r="M27" s="600"/>
    </row>
    <row r="28" spans="1:23">
      <c r="A28" s="600"/>
      <c r="B28" s="600"/>
      <c r="C28" s="600"/>
      <c r="D28" s="600"/>
      <c r="E28" s="600"/>
      <c r="F28" s="600"/>
      <c r="G28" s="600"/>
      <c r="H28" s="600"/>
      <c r="I28" s="600"/>
      <c r="J28" s="600"/>
      <c r="K28" s="600"/>
      <c r="L28" s="600"/>
      <c r="M28" s="600"/>
    </row>
    <row r="29" spans="1:23">
      <c r="A29" s="600"/>
      <c r="B29" s="600"/>
      <c r="C29" s="600"/>
      <c r="D29" s="600"/>
      <c r="E29" s="600"/>
      <c r="F29" s="600"/>
      <c r="G29" s="600"/>
      <c r="H29" s="600"/>
      <c r="I29" s="600"/>
      <c r="J29" s="600"/>
      <c r="K29" s="600"/>
      <c r="L29" s="600"/>
      <c r="M29" s="600"/>
    </row>
    <row r="30" spans="1:23">
      <c r="A30" s="600"/>
      <c r="B30" s="600"/>
      <c r="C30" s="600"/>
      <c r="D30" s="600"/>
      <c r="F30" s="600"/>
      <c r="G30" s="600"/>
      <c r="H30" s="600"/>
      <c r="I30" s="600"/>
      <c r="J30" s="600"/>
      <c r="K30" s="600"/>
      <c r="L30" s="600"/>
      <c r="M30" s="600"/>
    </row>
    <row r="31" spans="1:23">
      <c r="A31" s="600"/>
      <c r="B31" s="600"/>
      <c r="C31" s="600"/>
      <c r="D31" s="600"/>
      <c r="E31" s="600"/>
      <c r="F31" s="600"/>
      <c r="G31" s="600"/>
      <c r="H31" s="600"/>
      <c r="I31" s="600"/>
      <c r="J31" s="600"/>
      <c r="K31" s="600"/>
      <c r="L31" s="600"/>
      <c r="M31" s="600"/>
    </row>
    <row r="32" spans="1:23">
      <c r="A32" s="600"/>
      <c r="B32" s="600"/>
      <c r="C32" s="600"/>
      <c r="D32" s="600"/>
      <c r="E32" s="600"/>
      <c r="F32" s="600"/>
      <c r="G32" s="600"/>
      <c r="H32" s="600"/>
      <c r="I32" s="600"/>
      <c r="J32" s="600"/>
      <c r="K32" s="600"/>
      <c r="L32" s="600"/>
      <c r="M32" s="600"/>
    </row>
    <row r="33" spans="1:14">
      <c r="A33" s="600"/>
      <c r="B33" s="600"/>
      <c r="C33" s="600"/>
      <c r="D33" s="600"/>
      <c r="E33" s="600"/>
      <c r="F33" s="600"/>
      <c r="G33" s="600"/>
      <c r="H33" s="600"/>
      <c r="I33" s="600"/>
      <c r="J33" s="600"/>
      <c r="K33" s="600"/>
      <c r="L33" s="600"/>
      <c r="M33" s="634"/>
      <c r="N33" s="635"/>
    </row>
    <row r="34" spans="1:14">
      <c r="A34" s="600"/>
      <c r="B34" s="600"/>
      <c r="C34" s="600"/>
      <c r="D34" s="600"/>
      <c r="E34" s="600"/>
      <c r="F34" s="600"/>
      <c r="G34" s="600"/>
      <c r="H34" s="600"/>
      <c r="I34" s="600"/>
      <c r="J34" s="600"/>
      <c r="K34" s="600"/>
      <c r="L34" s="600"/>
      <c r="M34" s="600"/>
    </row>
    <row r="35" spans="1:14">
      <c r="A35" s="600"/>
      <c r="B35" s="600"/>
      <c r="C35" s="600"/>
      <c r="D35" s="600"/>
      <c r="E35" s="600"/>
      <c r="F35" s="600"/>
      <c r="G35" s="600"/>
      <c r="H35" s="600"/>
      <c r="I35" s="600"/>
      <c r="J35" s="600"/>
      <c r="K35" s="600"/>
      <c r="L35" s="600"/>
      <c r="M35" s="600"/>
    </row>
    <row r="36" spans="1:14">
      <c r="A36" s="600"/>
      <c r="B36" s="600"/>
      <c r="C36" s="600"/>
      <c r="D36" s="600"/>
      <c r="E36" s="600"/>
      <c r="F36" s="600"/>
      <c r="G36" s="600"/>
      <c r="H36" s="600"/>
      <c r="I36" s="600"/>
      <c r="J36" s="600"/>
      <c r="K36" s="600"/>
      <c r="L36" s="600"/>
      <c r="M36" s="600"/>
    </row>
    <row r="37" spans="1:14">
      <c r="A37" s="600"/>
      <c r="B37" s="600"/>
      <c r="C37" s="600"/>
      <c r="D37" s="600"/>
      <c r="E37" s="600"/>
      <c r="F37" s="600"/>
      <c r="G37" s="600"/>
      <c r="H37" s="600"/>
      <c r="I37" s="600"/>
      <c r="J37" s="600"/>
      <c r="K37" s="600"/>
      <c r="L37" s="600"/>
      <c r="M37" s="600"/>
    </row>
    <row r="38" spans="1:14">
      <c r="A38" s="600"/>
      <c r="B38" s="600"/>
      <c r="C38" s="600"/>
      <c r="D38" s="600"/>
      <c r="E38" s="600"/>
      <c r="F38" s="600"/>
      <c r="G38" s="600"/>
      <c r="H38" s="600"/>
      <c r="I38" s="600"/>
      <c r="J38" s="600"/>
      <c r="K38" s="600"/>
      <c r="L38" s="600"/>
      <c r="M38" s="600"/>
    </row>
    <row r="39" spans="1:14">
      <c r="A39" s="600"/>
      <c r="B39" s="600"/>
      <c r="C39" s="600"/>
      <c r="D39" s="600"/>
      <c r="E39" s="600"/>
      <c r="F39" s="600"/>
      <c r="G39" s="600"/>
      <c r="H39" s="600"/>
      <c r="I39" s="600"/>
      <c r="J39" s="600"/>
      <c r="K39" s="600"/>
      <c r="L39" s="600"/>
      <c r="M39" s="600"/>
    </row>
  </sheetData>
  <mergeCells count="8">
    <mergeCell ref="J4:M4"/>
    <mergeCell ref="D8:G8"/>
    <mergeCell ref="B2:G2"/>
    <mergeCell ref="D4:G4"/>
    <mergeCell ref="D5:G5"/>
    <mergeCell ref="D6:G6"/>
    <mergeCell ref="D7:G7"/>
    <mergeCell ref="D3:G3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F4326-1CDA-4312-971C-438815658A94}">
  <dimension ref="B4:H16"/>
  <sheetViews>
    <sheetView workbookViewId="0">
      <selection activeCell="F13" sqref="F13"/>
    </sheetView>
  </sheetViews>
  <sheetFormatPr baseColWidth="10" defaultColWidth="11.54296875" defaultRowHeight="14.5"/>
  <cols>
    <col min="1" max="1" width="11.54296875" style="131"/>
    <col min="2" max="2" width="27.7265625" style="131" bestFit="1" customWidth="1"/>
    <col min="3" max="16384" width="11.54296875" style="131"/>
  </cols>
  <sheetData>
    <row r="4" spans="2:8">
      <c r="B4" s="811"/>
      <c r="C4" s="813" t="s">
        <v>112</v>
      </c>
      <c r="D4" s="813" t="s">
        <v>112</v>
      </c>
      <c r="E4" s="811"/>
      <c r="F4" s="811"/>
      <c r="G4" s="811"/>
      <c r="H4" s="811"/>
    </row>
    <row r="5" spans="2:8">
      <c r="B5" s="811"/>
      <c r="C5" s="812" t="s">
        <v>1</v>
      </c>
      <c r="D5" s="812" t="s">
        <v>2</v>
      </c>
      <c r="E5" s="812" t="s">
        <v>592</v>
      </c>
      <c r="F5" s="812" t="s">
        <v>4</v>
      </c>
      <c r="G5" s="812" t="s">
        <v>5</v>
      </c>
      <c r="H5" s="812" t="s">
        <v>6</v>
      </c>
    </row>
    <row r="6" spans="2:8">
      <c r="B6" s="810" t="s">
        <v>589</v>
      </c>
      <c r="C6" s="814">
        <v>1.2999999999999999E-2</v>
      </c>
      <c r="D6" s="814">
        <v>8.0000000000000002E-3</v>
      </c>
      <c r="E6" s="814">
        <f>+CaixaBank!F7</f>
        <v>3.6725305115132834E-3</v>
      </c>
      <c r="F6" s="814">
        <f>+Sabadell!G7</f>
        <v>2.4685784074096384E-2</v>
      </c>
      <c r="G6" s="814">
        <f>+Bankinter!G7</f>
        <v>8.5022807667929357E-3</v>
      </c>
      <c r="H6" s="814">
        <f>+'Unicaja '!G7</f>
        <v>-1.75070411752688E-2</v>
      </c>
    </row>
    <row r="7" spans="2:8">
      <c r="B7" s="810" t="s">
        <v>484</v>
      </c>
      <c r="C7" s="814">
        <v>-0.01</v>
      </c>
      <c r="D7" s="814">
        <v>2.1999999999999999E-2</v>
      </c>
      <c r="E7" s="814">
        <f>+CaixaBank!F8</f>
        <v>5.6833337731268863E-2</v>
      </c>
      <c r="F7" s="814">
        <f>+Sabadell!G8</f>
        <v>-1.410661538416258E-2</v>
      </c>
      <c r="G7" s="814">
        <f>+Bankinter!G8</f>
        <v>6.2953221450033459E-2</v>
      </c>
      <c r="H7" s="814">
        <f>+'Unicaja '!G8</f>
        <v>-3.5376333740465005E-2</v>
      </c>
    </row>
    <row r="8" spans="2:8">
      <c r="B8" s="810" t="s">
        <v>556</v>
      </c>
      <c r="C8" s="814">
        <v>1E-3</v>
      </c>
      <c r="D8" s="814">
        <v>0</v>
      </c>
      <c r="E8" s="814">
        <v>8.0000000000000002E-3</v>
      </c>
      <c r="F8" s="814">
        <v>1.4999999999999999E-2</v>
      </c>
      <c r="G8" s="814">
        <v>7.0000000000000007E-2</v>
      </c>
      <c r="H8" s="814">
        <v>0</v>
      </c>
    </row>
    <row r="9" spans="2:8">
      <c r="B9" s="810" t="s">
        <v>590</v>
      </c>
      <c r="C9" s="815">
        <v>-0.24</v>
      </c>
      <c r="D9" s="814">
        <v>-0.02</v>
      </c>
      <c r="E9" s="815">
        <v>-0.11</v>
      </c>
      <c r="F9" s="815">
        <v>-0.13</v>
      </c>
      <c r="G9" s="815">
        <v>0.14000000000000001</v>
      </c>
      <c r="H9" s="815">
        <v>0.45</v>
      </c>
    </row>
    <row r="10" spans="2:8">
      <c r="B10" s="810" t="s">
        <v>591</v>
      </c>
      <c r="C10" s="815">
        <v>-0.111</v>
      </c>
      <c r="D10" s="814">
        <v>5.6000000000000001E-2</v>
      </c>
      <c r="E10" s="815">
        <v>0.12</v>
      </c>
      <c r="F10" s="815">
        <v>-3.4000000000000002E-2</v>
      </c>
      <c r="G10" s="815">
        <v>-0.09</v>
      </c>
      <c r="H10" s="814">
        <v>-3.3000000000000002E-2</v>
      </c>
    </row>
    <row r="12" spans="2:8">
      <c r="B12" s="816" t="s">
        <v>598</v>
      </c>
      <c r="C12" s="131" t="s">
        <v>599</v>
      </c>
    </row>
    <row r="13" spans="2:8">
      <c r="B13" s="816"/>
      <c r="D13" s="131" t="s">
        <v>594</v>
      </c>
      <c r="E13" s="131" t="s">
        <v>595</v>
      </c>
    </row>
    <row r="14" spans="2:8">
      <c r="F14" s="817" t="s">
        <v>596</v>
      </c>
    </row>
    <row r="15" spans="2:8">
      <c r="G15" s="131" t="s">
        <v>597</v>
      </c>
    </row>
    <row r="16" spans="2:8">
      <c r="H16" s="131" t="s">
        <v>593</v>
      </c>
    </row>
  </sheetData>
  <conditionalFormatting sqref="C6:H6">
    <cfRule type="colorScale" priority="8">
      <colorScale>
        <cfvo type="min"/>
        <cfvo type="max"/>
        <color rgb="FFFFEF9C"/>
        <color rgb="FF63BE7B"/>
      </colorScale>
    </cfRule>
  </conditionalFormatting>
  <conditionalFormatting sqref="C6:H10">
    <cfRule type="cellIs" dxfId="0" priority="3" operator="lessThan">
      <formula>0</formula>
    </cfRule>
  </conditionalFormatting>
  <conditionalFormatting sqref="C7:H7">
    <cfRule type="colorScale" priority="7">
      <colorScale>
        <cfvo type="min"/>
        <cfvo type="max"/>
        <color rgb="FFFFEF9C"/>
        <color rgb="FF63BE7B"/>
      </colorScale>
    </cfRule>
  </conditionalFormatting>
  <conditionalFormatting sqref="C8:H8">
    <cfRule type="colorScale" priority="2">
      <colorScale>
        <cfvo type="min"/>
        <cfvo type="max"/>
        <color rgb="FF63BE7B"/>
        <color rgb="FFFFEF9C"/>
      </colorScale>
    </cfRule>
  </conditionalFormatting>
  <conditionalFormatting sqref="C9:H9">
    <cfRule type="colorScale" priority="1">
      <colorScale>
        <cfvo type="min"/>
        <cfvo type="max"/>
        <color rgb="FF63BE7B"/>
        <color rgb="FFFFEF9C"/>
      </colorScale>
    </cfRule>
  </conditionalFormatting>
  <conditionalFormatting sqref="C10:H10">
    <cfRule type="colorScale" priority="4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02482-5572-43C2-B511-A0A267C6B2EB}">
  <dimension ref="A2:Y30"/>
  <sheetViews>
    <sheetView zoomScale="85" zoomScaleNormal="85" workbookViewId="0">
      <selection activeCell="D7" sqref="D7"/>
    </sheetView>
  </sheetViews>
  <sheetFormatPr baseColWidth="10" defaultColWidth="11.453125" defaultRowHeight="14.5"/>
  <cols>
    <col min="1" max="1" width="2.7265625" style="131" customWidth="1"/>
    <col min="2" max="2" width="10" style="131" bestFit="1" customWidth="1"/>
    <col min="3" max="5" width="8.54296875" style="131" customWidth="1"/>
    <col min="6" max="6" width="10.54296875" style="131" customWidth="1"/>
    <col min="7" max="9" width="8.54296875" style="131" customWidth="1"/>
    <col min="10" max="10" width="10.7265625" style="131" customWidth="1"/>
    <col min="11" max="11" width="8.54296875" style="131" customWidth="1"/>
    <col min="12" max="12" width="7.7265625" style="131" customWidth="1"/>
    <col min="13" max="14" width="8.54296875" style="131" customWidth="1"/>
    <col min="15" max="15" width="2.7265625" style="131" customWidth="1"/>
    <col min="16" max="18" width="8.54296875" style="131" customWidth="1"/>
    <col min="19" max="16384" width="11.453125" style="131"/>
  </cols>
  <sheetData>
    <row r="2" spans="1:25">
      <c r="B2"/>
      <c r="G2" s="712"/>
    </row>
    <row r="3" spans="1:25" ht="43.5">
      <c r="B3" s="132"/>
      <c r="C3" s="725" t="s">
        <v>466</v>
      </c>
      <c r="D3" s="725" t="s">
        <v>467</v>
      </c>
      <c r="E3" s="725" t="s">
        <v>457</v>
      </c>
      <c r="F3" s="725" t="s">
        <v>461</v>
      </c>
      <c r="G3" s="726" t="s">
        <v>360</v>
      </c>
      <c r="H3" s="726" t="s">
        <v>467</v>
      </c>
      <c r="I3" s="726" t="s">
        <v>458</v>
      </c>
      <c r="J3" s="726" t="s">
        <v>461</v>
      </c>
      <c r="K3" s="727" t="s">
        <v>364</v>
      </c>
      <c r="L3" s="727" t="s">
        <v>467</v>
      </c>
      <c r="M3" s="727" t="s">
        <v>459</v>
      </c>
      <c r="N3" s="727" t="s">
        <v>460</v>
      </c>
      <c r="O3" s="728"/>
      <c r="P3" s="725" t="s">
        <v>451</v>
      </c>
      <c r="Q3" s="725" t="s">
        <v>452</v>
      </c>
      <c r="R3" s="726" t="s">
        <v>453</v>
      </c>
      <c r="S3" s="726" t="s">
        <v>454</v>
      </c>
      <c r="T3" s="727" t="s">
        <v>455</v>
      </c>
      <c r="U3" s="727" t="s">
        <v>456</v>
      </c>
      <c r="X3" s="131" t="s">
        <v>365</v>
      </c>
    </row>
    <row r="4" spans="1:25">
      <c r="B4" s="132" t="s">
        <v>1</v>
      </c>
      <c r="C4" s="729">
        <f>+Agregado!C2</f>
        <v>11474</v>
      </c>
      <c r="D4" s="729">
        <v>11456</v>
      </c>
      <c r="E4" s="730">
        <f t="shared" ref="E4:E9" si="0">+P4</f>
        <v>11456</v>
      </c>
      <c r="F4" s="730">
        <f t="shared" ref="F4:F9" si="1">+Q4-P4</f>
        <v>0</v>
      </c>
      <c r="G4" s="729">
        <f>+Agregado!P2</f>
        <v>3207</v>
      </c>
      <c r="H4" s="729">
        <v>2873</v>
      </c>
      <c r="I4" s="729">
        <f t="shared" ref="I4:I9" si="2">+R4</f>
        <v>2625</v>
      </c>
      <c r="J4" s="730">
        <f t="shared" ref="J4:J9" si="3">+S4-R4</f>
        <v>380</v>
      </c>
      <c r="K4" s="724">
        <f>+Agregado!S2</f>
        <v>0.13400000000000001</v>
      </c>
      <c r="L4" s="736">
        <v>0.1147</v>
      </c>
      <c r="M4" s="736">
        <f>+T4</f>
        <v>0.1147</v>
      </c>
      <c r="N4" s="736">
        <f>+U4-T4</f>
        <v>0</v>
      </c>
      <c r="O4" s="731"/>
      <c r="P4" s="729">
        <v>11456</v>
      </c>
      <c r="Q4" s="729">
        <v>11456</v>
      </c>
      <c r="R4" s="730">
        <v>2625</v>
      </c>
      <c r="S4" s="730">
        <v>3005</v>
      </c>
      <c r="T4" s="736">
        <v>0.1147</v>
      </c>
      <c r="U4" s="736">
        <v>0.1147</v>
      </c>
    </row>
    <row r="5" spans="1:25">
      <c r="B5" s="722" t="s">
        <v>2</v>
      </c>
      <c r="C5" s="732">
        <f>+Agregado!C23</f>
        <v>6511.8370000800005</v>
      </c>
      <c r="D5" s="732">
        <v>6149</v>
      </c>
      <c r="E5" s="730">
        <f t="shared" si="0"/>
        <v>6149</v>
      </c>
      <c r="F5" s="730">
        <f t="shared" si="1"/>
        <v>24</v>
      </c>
      <c r="G5" s="732">
        <f>+Agregado!P23</f>
        <v>2199.7910000699999</v>
      </c>
      <c r="H5" s="732">
        <v>2004</v>
      </c>
      <c r="I5" s="729">
        <f t="shared" si="2"/>
        <v>1891</v>
      </c>
      <c r="J5" s="730">
        <f t="shared" si="3"/>
        <v>139</v>
      </c>
      <c r="K5" s="737">
        <f>+Agregado!S23</f>
        <v>0.16900000000000001</v>
      </c>
      <c r="L5" s="737">
        <v>0.16170000000000001</v>
      </c>
      <c r="M5" s="736">
        <f>+T5</f>
        <v>0.16170000000000001</v>
      </c>
      <c r="N5" s="736">
        <f>+U5-T5</f>
        <v>0</v>
      </c>
      <c r="O5" s="731"/>
      <c r="P5" s="733">
        <v>6149</v>
      </c>
      <c r="Q5" s="733">
        <v>6173</v>
      </c>
      <c r="R5" s="733">
        <v>1891</v>
      </c>
      <c r="S5" s="733">
        <v>2030</v>
      </c>
      <c r="T5" s="737">
        <v>0.16170000000000001</v>
      </c>
      <c r="U5" s="737">
        <v>0.16170000000000001</v>
      </c>
    </row>
    <row r="6" spans="1:25">
      <c r="B6" s="722" t="s">
        <v>3</v>
      </c>
      <c r="C6" s="732">
        <f>+Agregado!C38</f>
        <v>2781.1317727083501</v>
      </c>
      <c r="D6" s="732">
        <v>2747</v>
      </c>
      <c r="E6" s="730">
        <f t="shared" si="0"/>
        <v>2718</v>
      </c>
      <c r="F6" s="730">
        <f t="shared" si="1"/>
        <v>44</v>
      </c>
      <c r="G6" s="732">
        <f>+Agregado!P38</f>
        <v>1005.1707759764499</v>
      </c>
      <c r="H6" s="732">
        <v>965.8</v>
      </c>
      <c r="I6" s="729">
        <f t="shared" si="2"/>
        <v>921</v>
      </c>
      <c r="J6" s="730">
        <f t="shared" si="3"/>
        <v>400</v>
      </c>
      <c r="K6" s="723">
        <f>+Agregado!S38</f>
        <v>0.13360783178506913</v>
      </c>
      <c r="L6" s="737">
        <v>0.10580000000000001</v>
      </c>
      <c r="M6" s="736">
        <f t="shared" ref="M6:M9" si="4">+T6</f>
        <v>0.10580000000000001</v>
      </c>
      <c r="N6" s="736">
        <f t="shared" ref="N6:N9" si="5">+U6-T6</f>
        <v>0</v>
      </c>
      <c r="O6" s="731"/>
      <c r="P6" s="733">
        <v>2718</v>
      </c>
      <c r="Q6" s="733">
        <v>2762</v>
      </c>
      <c r="R6" s="733">
        <v>921</v>
      </c>
      <c r="S6" s="733">
        <v>1321</v>
      </c>
      <c r="T6" s="737">
        <v>0.10580000000000001</v>
      </c>
      <c r="U6" s="737">
        <v>0.10580000000000001</v>
      </c>
    </row>
    <row r="7" spans="1:25">
      <c r="B7" s="761" t="s">
        <v>4</v>
      </c>
      <c r="C7" s="762">
        <f>+Agregado!C57</f>
        <v>1261.8780000000002</v>
      </c>
      <c r="D7" s="762">
        <v>1218</v>
      </c>
      <c r="E7" s="763">
        <f t="shared" si="0"/>
        <v>1194</v>
      </c>
      <c r="F7" s="763">
        <f t="shared" si="1"/>
        <v>26</v>
      </c>
      <c r="G7" s="762">
        <f>+Agregado!P57</f>
        <v>483.05000000000064</v>
      </c>
      <c r="H7" s="804">
        <v>223.14</v>
      </c>
      <c r="I7" s="764">
        <f t="shared" si="2"/>
        <v>209</v>
      </c>
      <c r="J7" s="763">
        <f t="shared" si="3"/>
        <v>41</v>
      </c>
      <c r="K7" s="765">
        <f>+Agregado!S57</f>
        <v>0.1082</v>
      </c>
      <c r="L7" s="765"/>
      <c r="M7" s="766">
        <f t="shared" si="4"/>
        <v>0</v>
      </c>
      <c r="N7" s="766">
        <f t="shared" si="5"/>
        <v>0</v>
      </c>
      <c r="O7" s="767"/>
      <c r="P7" s="768">
        <v>1194</v>
      </c>
      <c r="Q7" s="768">
        <v>1220</v>
      </c>
      <c r="R7" s="768">
        <v>209</v>
      </c>
      <c r="S7" s="768">
        <v>250</v>
      </c>
      <c r="T7" s="765"/>
      <c r="U7" s="765"/>
    </row>
    <row r="8" spans="1:25">
      <c r="B8" s="722" t="s">
        <v>6</v>
      </c>
      <c r="C8" s="732">
        <f>+Agregado!C88</f>
        <v>390.32100000000003</v>
      </c>
      <c r="D8" s="732">
        <v>381</v>
      </c>
      <c r="E8" s="730">
        <v>377</v>
      </c>
      <c r="F8" s="730">
        <f>+Q8-P8</f>
        <v>7</v>
      </c>
      <c r="G8" s="732">
        <f>+Agregado!P88</f>
        <v>110.801</v>
      </c>
      <c r="H8" s="732">
        <v>86</v>
      </c>
      <c r="I8" s="729">
        <f t="shared" si="2"/>
        <v>73.900000000000006</v>
      </c>
      <c r="J8" s="730">
        <f t="shared" si="3"/>
        <v>16.099999999999994</v>
      </c>
      <c r="K8" s="723">
        <f>+Agregado!S88</f>
        <v>0</v>
      </c>
      <c r="L8" s="737"/>
      <c r="M8" s="736">
        <f t="shared" si="4"/>
        <v>0</v>
      </c>
      <c r="N8" s="736">
        <f t="shared" si="5"/>
        <v>0</v>
      </c>
      <c r="O8" s="731"/>
      <c r="P8" s="733">
        <v>377</v>
      </c>
      <c r="Q8" s="733">
        <v>384</v>
      </c>
      <c r="R8" s="733">
        <v>73.900000000000006</v>
      </c>
      <c r="S8" s="733">
        <v>90</v>
      </c>
      <c r="T8" s="737"/>
      <c r="U8" s="737"/>
    </row>
    <row r="9" spans="1:25">
      <c r="B9" s="769" t="s">
        <v>5</v>
      </c>
      <c r="C9" s="764">
        <f>+Agregado!C73</f>
        <v>577.68570026141799</v>
      </c>
      <c r="D9" s="764">
        <v>576</v>
      </c>
      <c r="E9" s="763">
        <f t="shared" si="0"/>
        <v>575</v>
      </c>
      <c r="F9" s="763">
        <f t="shared" si="1"/>
        <v>2</v>
      </c>
      <c r="G9" s="764">
        <f>+Agregado!P73</f>
        <v>200.80300174866801</v>
      </c>
      <c r="H9" s="764">
        <v>193</v>
      </c>
      <c r="I9" s="764">
        <f t="shared" si="2"/>
        <v>181</v>
      </c>
      <c r="J9" s="763">
        <f t="shared" si="3"/>
        <v>17.400000000000006</v>
      </c>
      <c r="K9" s="766">
        <f>+Agregado!S73</f>
        <v>0.17357835081328138</v>
      </c>
      <c r="L9" s="766"/>
      <c r="M9" s="766">
        <f t="shared" si="4"/>
        <v>0</v>
      </c>
      <c r="N9" s="766">
        <f t="shared" si="5"/>
        <v>0</v>
      </c>
      <c r="O9" s="767"/>
      <c r="P9" s="763">
        <v>575</v>
      </c>
      <c r="Q9" s="763">
        <v>577</v>
      </c>
      <c r="R9" s="763">
        <v>181</v>
      </c>
      <c r="S9" s="763">
        <v>198.4</v>
      </c>
      <c r="T9" s="766"/>
      <c r="U9" s="766"/>
      <c r="X9" s="136">
        <v>0.36</v>
      </c>
      <c r="Y9" s="136">
        <v>0.36</v>
      </c>
    </row>
    <row r="10" spans="1:25">
      <c r="C10" s="133"/>
      <c r="D10" s="134"/>
      <c r="F10" s="133"/>
      <c r="G10" s="134"/>
      <c r="J10" s="137"/>
      <c r="K10" s="134"/>
    </row>
    <row r="11" spans="1:25">
      <c r="C11" s="133"/>
      <c r="D11" s="134"/>
      <c r="F11" s="133"/>
      <c r="G11" s="134"/>
      <c r="H11" s="742" t="s">
        <v>480</v>
      </c>
      <c r="I11" s="742"/>
      <c r="J11" s="757"/>
      <c r="K11" s="758"/>
    </row>
    <row r="12" spans="1:25">
      <c r="A12" s="600"/>
      <c r="B12" s="600"/>
      <c r="C12" s="600"/>
      <c r="D12" s="600"/>
      <c r="E12" s="600"/>
      <c r="F12" s="600"/>
      <c r="G12" s="600"/>
      <c r="H12" s="745" t="s">
        <v>481</v>
      </c>
      <c r="I12" s="745"/>
      <c r="J12" s="745"/>
      <c r="K12" s="759"/>
      <c r="L12" s="600"/>
    </row>
    <row r="13" spans="1:25">
      <c r="A13" s="600"/>
      <c r="C13" s="600"/>
      <c r="D13" s="600"/>
      <c r="E13" s="600"/>
      <c r="F13" s="600"/>
      <c r="G13" s="600"/>
      <c r="H13" s="600"/>
      <c r="I13" s="600"/>
      <c r="J13" s="600"/>
      <c r="K13" s="600"/>
      <c r="L13" s="600"/>
    </row>
    <row r="14" spans="1:25">
      <c r="A14" s="600"/>
      <c r="B14" s="600"/>
      <c r="C14" s="600"/>
      <c r="D14" s="600"/>
      <c r="E14" s="600"/>
      <c r="F14" s="600"/>
      <c r="G14" s="600"/>
      <c r="H14" s="770" t="s">
        <v>492</v>
      </c>
      <c r="I14" s="770"/>
      <c r="J14" s="770"/>
      <c r="K14" s="770"/>
      <c r="L14" s="600"/>
    </row>
    <row r="15" spans="1:25">
      <c r="A15" s="600"/>
      <c r="B15" s="600"/>
      <c r="C15" s="600"/>
      <c r="D15" s="600"/>
      <c r="E15" s="600"/>
      <c r="F15" s="600"/>
      <c r="G15" s="600"/>
      <c r="H15" s="600"/>
      <c r="I15" s="600"/>
      <c r="J15" s="600"/>
      <c r="K15" s="600"/>
      <c r="L15" s="600"/>
    </row>
    <row r="16" spans="1:25">
      <c r="A16" s="600"/>
      <c r="B16" s="600"/>
      <c r="C16" s="600"/>
      <c r="D16" s="600"/>
      <c r="E16" s="600"/>
      <c r="F16" s="600"/>
      <c r="G16" s="600"/>
      <c r="H16" s="600"/>
      <c r="I16" s="600"/>
      <c r="J16" s="600"/>
      <c r="K16" s="600"/>
      <c r="L16" s="600"/>
    </row>
    <row r="17" spans="1:12">
      <c r="A17" s="600"/>
      <c r="B17" s="600"/>
      <c r="C17" s="600"/>
      <c r="D17" s="600"/>
      <c r="E17" s="600"/>
      <c r="F17" s="600"/>
      <c r="G17" s="600"/>
      <c r="H17" s="600"/>
      <c r="I17" s="600"/>
      <c r="J17" s="600"/>
      <c r="K17" s="600"/>
      <c r="L17" s="600"/>
    </row>
    <row r="18" spans="1:12">
      <c r="A18" s="600"/>
      <c r="B18" s="600"/>
      <c r="C18" s="600"/>
      <c r="D18" s="600"/>
      <c r="E18" s="600"/>
      <c r="F18" s="600"/>
      <c r="G18" s="600"/>
      <c r="H18" s="600"/>
      <c r="I18" s="600"/>
      <c r="J18" s="600"/>
      <c r="K18" s="600"/>
      <c r="L18" s="600"/>
    </row>
    <row r="19" spans="1:12" ht="13.5" customHeight="1">
      <c r="A19" s="600"/>
      <c r="B19" s="600"/>
      <c r="C19" s="600"/>
      <c r="D19" s="600"/>
      <c r="E19" s="600"/>
      <c r="F19" s="600"/>
      <c r="G19" s="600"/>
      <c r="H19" s="600"/>
      <c r="I19" s="600"/>
      <c r="J19" s="600"/>
      <c r="K19" s="600"/>
      <c r="L19" s="600"/>
    </row>
    <row r="20" spans="1:12">
      <c r="A20" s="600"/>
      <c r="B20" s="600"/>
      <c r="C20" s="600"/>
      <c r="D20" s="600"/>
      <c r="E20" s="600"/>
      <c r="F20" s="600"/>
      <c r="G20" s="600"/>
      <c r="H20" s="600"/>
      <c r="I20" s="600"/>
      <c r="J20" s="600"/>
      <c r="K20" s="600"/>
      <c r="L20" s="600"/>
    </row>
    <row r="21" spans="1:12">
      <c r="A21" s="600"/>
      <c r="B21" s="600"/>
      <c r="C21" s="600"/>
      <c r="D21" s="600"/>
      <c r="F21" s="600"/>
      <c r="G21" s="600"/>
      <c r="H21" s="600"/>
      <c r="I21" s="600"/>
      <c r="J21" s="600"/>
      <c r="K21" s="600"/>
      <c r="L21" s="600"/>
    </row>
    <row r="22" spans="1:12">
      <c r="A22" s="600"/>
      <c r="B22" s="600"/>
      <c r="C22" s="600"/>
      <c r="D22" s="600"/>
      <c r="E22" s="600"/>
      <c r="F22" s="600"/>
      <c r="G22" s="600"/>
      <c r="H22" s="600"/>
      <c r="I22" s="600"/>
      <c r="J22" s="600"/>
      <c r="K22" s="600"/>
      <c r="L22" s="600"/>
    </row>
    <row r="23" spans="1:12">
      <c r="A23" s="600"/>
      <c r="B23" s="600"/>
      <c r="C23" s="600"/>
      <c r="D23" s="600"/>
      <c r="E23" s="600"/>
      <c r="F23" s="600"/>
      <c r="G23" s="600"/>
      <c r="H23" s="600"/>
      <c r="I23" s="600"/>
      <c r="J23" s="600"/>
      <c r="K23" s="600"/>
      <c r="L23" s="600"/>
    </row>
    <row r="24" spans="1:12">
      <c r="A24" s="600"/>
      <c r="B24" s="600"/>
      <c r="C24" s="600"/>
      <c r="D24" s="600"/>
      <c r="E24" s="600"/>
      <c r="F24" s="600"/>
      <c r="G24" s="600"/>
      <c r="H24" s="600"/>
      <c r="I24" s="600"/>
      <c r="J24" s="600"/>
      <c r="K24" s="600"/>
      <c r="L24" s="600"/>
    </row>
    <row r="25" spans="1:12">
      <c r="A25" s="600"/>
      <c r="B25" s="600"/>
      <c r="C25" s="744"/>
      <c r="D25" s="600"/>
      <c r="E25" s="600"/>
      <c r="F25" s="600"/>
      <c r="G25" s="600"/>
      <c r="H25" s="600"/>
      <c r="I25" s="600"/>
      <c r="J25" s="600"/>
      <c r="K25" s="600"/>
      <c r="L25" s="600"/>
    </row>
    <row r="26" spans="1:12">
      <c r="A26" s="600"/>
      <c r="B26" s="600"/>
      <c r="C26" s="600"/>
      <c r="D26" s="600"/>
      <c r="E26" s="600"/>
      <c r="F26" s="600"/>
      <c r="G26" s="600"/>
      <c r="H26" s="600"/>
      <c r="I26" s="600"/>
      <c r="J26" s="600"/>
      <c r="K26" s="600"/>
      <c r="L26" s="600"/>
    </row>
    <row r="27" spans="1:12">
      <c r="A27" s="600"/>
      <c r="B27" s="600"/>
      <c r="C27" s="600"/>
      <c r="D27" s="600"/>
      <c r="E27" s="600"/>
      <c r="F27" s="600"/>
      <c r="G27" s="600"/>
      <c r="H27" s="600"/>
      <c r="I27" s="600"/>
      <c r="J27" s="600"/>
      <c r="K27" s="600"/>
      <c r="L27" s="600"/>
    </row>
    <row r="28" spans="1:12">
      <c r="A28" s="600"/>
      <c r="B28" s="600"/>
      <c r="C28" s="600"/>
      <c r="D28" s="600"/>
      <c r="E28" s="600"/>
      <c r="F28" s="600"/>
      <c r="G28" s="600"/>
      <c r="H28" s="600"/>
      <c r="I28" s="600"/>
      <c r="J28" s="600"/>
      <c r="K28" s="600"/>
      <c r="L28" s="600"/>
    </row>
    <row r="29" spans="1:12">
      <c r="A29" s="600"/>
      <c r="B29" s="600"/>
      <c r="C29" s="600"/>
      <c r="D29" s="600"/>
      <c r="E29" s="600"/>
      <c r="F29" s="600"/>
      <c r="G29" s="600"/>
      <c r="H29" s="600"/>
      <c r="I29" s="600"/>
      <c r="J29" s="600"/>
      <c r="K29" s="600"/>
      <c r="L29" s="600"/>
    </row>
    <row r="30" spans="1:12">
      <c r="A30" s="600"/>
      <c r="B30" s="600"/>
      <c r="C30" s="600"/>
      <c r="D30" s="600"/>
      <c r="E30" s="600"/>
      <c r="F30" s="600"/>
      <c r="G30" s="600"/>
      <c r="H30" s="600"/>
      <c r="I30" s="600"/>
      <c r="J30" s="600"/>
      <c r="K30" s="600"/>
      <c r="L30" s="600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E7C7F-B437-47E9-B36B-AE83F67E0921}">
  <dimension ref="B2:AB174"/>
  <sheetViews>
    <sheetView zoomScale="90" zoomScaleNormal="90" workbookViewId="0">
      <selection activeCell="G9" sqref="G9"/>
    </sheetView>
  </sheetViews>
  <sheetFormatPr baseColWidth="10" defaultColWidth="11.453125" defaultRowHeight="14.5"/>
  <cols>
    <col min="1" max="1" width="2.7265625" customWidth="1"/>
    <col min="3" max="3" width="23.54296875" bestFit="1" customWidth="1"/>
    <col min="4" max="4" width="18.7265625" bestFit="1" customWidth="1"/>
    <col min="5" max="5" width="15.26953125" bestFit="1" customWidth="1"/>
    <col min="6" max="7" width="13.7265625" customWidth="1"/>
    <col min="10" max="10" width="12.54296875" customWidth="1"/>
  </cols>
  <sheetData>
    <row r="2" spans="2:28">
      <c r="B2" s="3" t="s">
        <v>82</v>
      </c>
      <c r="D2" t="s">
        <v>441</v>
      </c>
      <c r="E2" s="713" t="str">
        <f>+D3</f>
        <v>2Q2024</v>
      </c>
    </row>
    <row r="3" spans="2:28" ht="15" thickBot="1">
      <c r="B3" s="3"/>
      <c r="C3" s="138" t="s">
        <v>84</v>
      </c>
      <c r="D3" s="855" t="s">
        <v>536</v>
      </c>
      <c r="E3" s="856"/>
      <c r="F3" s="856"/>
      <c r="G3" s="856"/>
      <c r="I3" s="713" t="s">
        <v>487</v>
      </c>
    </row>
    <row r="4" spans="2:28" ht="14.65" customHeight="1">
      <c r="B4" s="3"/>
      <c r="C4" s="857" t="s">
        <v>5</v>
      </c>
      <c r="D4" s="846" t="s">
        <v>537</v>
      </c>
      <c r="E4" s="846" t="s">
        <v>538</v>
      </c>
      <c r="F4" s="846" t="s">
        <v>446</v>
      </c>
      <c r="G4" s="859" t="s">
        <v>450</v>
      </c>
    </row>
    <row r="5" spans="2:28" ht="15" thickBot="1">
      <c r="B5" s="3"/>
      <c r="C5" s="858"/>
      <c r="D5" s="847"/>
      <c r="E5" s="847"/>
      <c r="F5" s="847"/>
      <c r="G5" s="860"/>
    </row>
    <row r="6" spans="2:28" ht="15" thickBot="1">
      <c r="B6" s="3"/>
      <c r="C6" s="842" t="s">
        <v>180</v>
      </c>
      <c r="D6" s="843"/>
      <c r="E6" s="146" t="s">
        <v>94</v>
      </c>
      <c r="F6" s="147" t="s">
        <v>94</v>
      </c>
      <c r="G6" s="148" t="s">
        <v>94</v>
      </c>
      <c r="T6" s="132"/>
      <c r="U6" s="132"/>
      <c r="V6" s="132"/>
      <c r="W6" s="132"/>
      <c r="Y6" t="s">
        <v>360</v>
      </c>
      <c r="AA6" t="str">
        <f>+E2</f>
        <v>2Q2024</v>
      </c>
      <c r="AB6" t="s">
        <v>487</v>
      </c>
    </row>
    <row r="7" spans="2:28">
      <c r="B7" s="3"/>
      <c r="C7" s="149" t="s">
        <v>95</v>
      </c>
      <c r="D7" s="150">
        <f>+Agregado!C72</f>
        <v>582.59734628000194</v>
      </c>
      <c r="E7" s="150">
        <f>+Agregado!C76</f>
        <v>546.02986437000197</v>
      </c>
      <c r="F7" s="356">
        <f t="shared" ref="F7:F10" si="0">+D7/E7-1</f>
        <v>6.6969747070869001E-2</v>
      </c>
      <c r="G7" s="192">
        <f t="shared" ref="G7:G12" si="1">+D7/I7-1</f>
        <v>8.5022807667929357E-3</v>
      </c>
      <c r="I7" s="150">
        <v>577.68570026141799</v>
      </c>
      <c r="J7" s="1">
        <f>+D7-I7</f>
        <v>4.9116460185839514</v>
      </c>
      <c r="S7" s="359" t="s">
        <v>353</v>
      </c>
      <c r="T7" s="131" t="str">
        <f>+CONCATENATE(S7,I3)</f>
        <v>BN 1Q2024</v>
      </c>
      <c r="U7" s="104" t="str">
        <f>+CONCATENATE(T7,I6)</f>
        <v>BN 1Q2024</v>
      </c>
      <c r="V7" s="1"/>
      <c r="W7" s="1">
        <f>+I12</f>
        <v>200.80300174866801</v>
      </c>
      <c r="Y7" s="1">
        <f>+W7</f>
        <v>200.80300174866801</v>
      </c>
    </row>
    <row r="8" spans="2:28">
      <c r="B8" s="3"/>
      <c r="C8" s="149" t="s">
        <v>96</v>
      </c>
      <c r="D8" s="150">
        <f>+Agregado!E72</f>
        <v>176.19599509</v>
      </c>
      <c r="E8" s="150">
        <f>+Agregado!E76</f>
        <v>150.70136747000001</v>
      </c>
      <c r="F8" s="356">
        <f t="shared" si="0"/>
        <v>0.16917316709203178</v>
      </c>
      <c r="G8" s="192">
        <f t="shared" si="1"/>
        <v>6.2953221450033459E-2</v>
      </c>
      <c r="I8" s="150">
        <v>165.76081762999999</v>
      </c>
      <c r="J8" s="1">
        <f t="shared" ref="J8:J12" si="2">+D8-I8</f>
        <v>10.435177460000006</v>
      </c>
      <c r="S8" s="359"/>
      <c r="T8" t="s">
        <v>540</v>
      </c>
      <c r="U8" t="s">
        <v>545</v>
      </c>
      <c r="V8" s="1">
        <f>IF(X8&gt;0,V7+W7,+V7+X8+W7)</f>
        <v>200.80300174866801</v>
      </c>
      <c r="W8" s="1">
        <f>+ABS(X8)</f>
        <v>38.369834790000141</v>
      </c>
      <c r="X8" s="1">
        <f t="shared" ref="X8:X13" si="3">+AA8-AB8</f>
        <v>38.369834790000141</v>
      </c>
      <c r="Y8" s="1">
        <f>+Y7+X8</f>
        <v>239.17283653866815</v>
      </c>
      <c r="AA8" s="1">
        <v>1118.6159754400001</v>
      </c>
      <c r="AB8" s="1">
        <v>1080.2461406499999</v>
      </c>
    </row>
    <row r="9" spans="2:28" ht="17.25" customHeight="1">
      <c r="B9" s="3"/>
      <c r="C9" s="149" t="s">
        <v>97</v>
      </c>
      <c r="D9" s="150">
        <f>+Agregado!G72</f>
        <v>751.83476724725199</v>
      </c>
      <c r="E9" s="150">
        <f>+Agregado!G76</f>
        <v>662.04953621816401</v>
      </c>
      <c r="F9" s="356">
        <f t="shared" si="0"/>
        <v>0.13561708923167526</v>
      </c>
      <c r="G9" s="192">
        <f t="shared" si="1"/>
        <v>0.14146781504496131</v>
      </c>
      <c r="I9" s="150">
        <v>658.65612445466797</v>
      </c>
      <c r="J9" s="1">
        <f t="shared" si="2"/>
        <v>93.178642792584014</v>
      </c>
      <c r="S9" s="359"/>
      <c r="T9" s="355" t="s">
        <v>541</v>
      </c>
      <c r="U9" s="355" t="s">
        <v>542</v>
      </c>
      <c r="V9" s="1">
        <f t="shared" ref="V9:V14" si="4">+IF(X9&gt;0,IF(X8&gt;0,V8+X8,V8),IF(X8&gt;0,V8+W8+X9,V8+X9))</f>
        <v>205.71464776725213</v>
      </c>
      <c r="W9" s="1">
        <f t="shared" ref="W9" si="5">+ABS(X9)</f>
        <v>33.458188771416019</v>
      </c>
      <c r="X9" s="1">
        <f t="shared" si="3"/>
        <v>-33.458188771416019</v>
      </c>
      <c r="Y9" s="1">
        <f t="shared" ref="Y9" si="6">+Y8+X9</f>
        <v>205.71464776725213</v>
      </c>
      <c r="AA9" s="1">
        <v>-536.018629159998</v>
      </c>
      <c r="AB9" s="1">
        <v>-502.56044038858198</v>
      </c>
    </row>
    <row r="10" spans="2:28" ht="29">
      <c r="B10" s="3"/>
      <c r="C10" s="149" t="s">
        <v>98</v>
      </c>
      <c r="D10" s="150">
        <f>+Agregado!J72</f>
        <v>502.73368662725198</v>
      </c>
      <c r="E10" s="150">
        <f>+Agregado!J76</f>
        <v>429.36288822816402</v>
      </c>
      <c r="F10" s="356">
        <f t="shared" si="0"/>
        <v>0.17088295334947201</v>
      </c>
      <c r="G10" s="192">
        <f t="shared" si="1"/>
        <v>0.17896760026267278</v>
      </c>
      <c r="I10" s="150">
        <v>426.41857716466802</v>
      </c>
      <c r="J10" s="1">
        <f t="shared" si="2"/>
        <v>76.315109462583962</v>
      </c>
      <c r="S10" s="359"/>
      <c r="T10" s="131" t="s">
        <v>490</v>
      </c>
      <c r="U10" s="355" t="s">
        <v>546</v>
      </c>
      <c r="V10" s="1">
        <f t="shared" si="4"/>
        <v>205.71464776725213</v>
      </c>
      <c r="W10" s="1">
        <f t="shared" ref="W10" si="7">+ABS(X10)</f>
        <v>95</v>
      </c>
      <c r="X10" s="1">
        <f t="shared" si="3"/>
        <v>95</v>
      </c>
      <c r="Y10" s="1">
        <f t="shared" ref="Y10" si="8">+Y9+X10</f>
        <v>300.71464776725213</v>
      </c>
      <c r="AA10" s="1"/>
      <c r="AB10" s="1">
        <v>-95</v>
      </c>
    </row>
    <row r="11" spans="2:28" ht="29">
      <c r="B11" s="3"/>
      <c r="C11" s="149" t="s">
        <v>99</v>
      </c>
      <c r="D11" s="150">
        <f>+Agregado!K72</f>
        <v>-111.91489528</v>
      </c>
      <c r="E11" s="150">
        <f>+Agregado!K76</f>
        <v>-94.876198049999999</v>
      </c>
      <c r="F11" s="357">
        <f>+D11/E11-1</f>
        <v>0.17958874385987267</v>
      </c>
      <c r="G11" s="192">
        <f t="shared" si="1"/>
        <v>0.14560087705111013</v>
      </c>
      <c r="I11" s="150">
        <v>-97.691000000000003</v>
      </c>
      <c r="J11" s="1">
        <f t="shared" si="2"/>
        <v>-14.223895279999994</v>
      </c>
      <c r="S11" s="359"/>
      <c r="T11" s="131" t="s">
        <v>543</v>
      </c>
      <c r="U11" s="355" t="s">
        <v>471</v>
      </c>
      <c r="V11" s="1">
        <f t="shared" si="4"/>
        <v>283.85111443725214</v>
      </c>
      <c r="W11" s="1">
        <f>+ABS(X11)</f>
        <v>16.863533329999999</v>
      </c>
      <c r="X11" s="1">
        <f t="shared" si="3"/>
        <v>-16.863533329999999</v>
      </c>
      <c r="Y11" s="1">
        <f>+Y10+X11</f>
        <v>283.85111443725214</v>
      </c>
      <c r="AA11" s="1">
        <v>-16.863533329999999</v>
      </c>
      <c r="AB11" s="1"/>
    </row>
    <row r="12" spans="2:28" ht="15" thickBot="1">
      <c r="B12" s="3"/>
      <c r="C12" s="155" t="s">
        <v>100</v>
      </c>
      <c r="D12" s="150">
        <f>+Agregado!P72</f>
        <v>272.67923433225201</v>
      </c>
      <c r="E12" s="150">
        <f>+Agregado!P76</f>
        <v>233.19205264816401</v>
      </c>
      <c r="F12" s="358">
        <f t="shared" ref="F12" si="9">+D12/E12-1</f>
        <v>0.16933330804230096</v>
      </c>
      <c r="G12" s="192">
        <f t="shared" si="1"/>
        <v>0.35794401456979608</v>
      </c>
      <c r="I12" s="150">
        <v>200.80300174866801</v>
      </c>
      <c r="J12" s="1">
        <f t="shared" si="2"/>
        <v>71.876232583583999</v>
      </c>
      <c r="K12" s="1">
        <f>+E12+95</f>
        <v>328.19205264816401</v>
      </c>
      <c r="L12">
        <f>+(D12-K12)/K12</f>
        <v>-0.16914735706724784</v>
      </c>
      <c r="S12" s="359"/>
      <c r="T12" s="131" t="s">
        <v>544</v>
      </c>
      <c r="U12" s="131" t="s">
        <v>547</v>
      </c>
      <c r="V12" s="1">
        <f t="shared" si="4"/>
        <v>269.62682200725214</v>
      </c>
      <c r="W12" s="1">
        <f>+ABS(X12)</f>
        <v>14.22429243</v>
      </c>
      <c r="X12" s="1">
        <f t="shared" si="3"/>
        <v>-14.22429243</v>
      </c>
      <c r="Y12" s="1">
        <f>+Y11+X12</f>
        <v>269.62682200725214</v>
      </c>
      <c r="AA12" s="1">
        <v>-14.22429243</v>
      </c>
      <c r="AB12" s="1"/>
    </row>
    <row r="13" spans="2:28" ht="15" thickBot="1">
      <c r="B13" s="3"/>
      <c r="C13" s="837" t="s">
        <v>113</v>
      </c>
      <c r="D13" s="837"/>
      <c r="E13" s="160" t="s">
        <v>94</v>
      </c>
      <c r="F13" s="160" t="s">
        <v>94</v>
      </c>
      <c r="G13" s="161"/>
      <c r="I13" s="160"/>
      <c r="J13" s="1"/>
      <c r="S13" s="359"/>
      <c r="T13" t="s">
        <v>359</v>
      </c>
      <c r="U13" s="131" t="s">
        <v>472</v>
      </c>
      <c r="V13" s="1">
        <f t="shared" si="4"/>
        <v>269.62682200725214</v>
      </c>
      <c r="W13" s="1">
        <f>+ABS(X13)</f>
        <v>0</v>
      </c>
      <c r="X13" s="1">
        <f t="shared" si="3"/>
        <v>0</v>
      </c>
      <c r="Y13" s="1">
        <f>+Y12+X13</f>
        <v>269.62682200725214</v>
      </c>
      <c r="AA13" s="1"/>
      <c r="AB13" s="1"/>
    </row>
    <row r="14" spans="2:28">
      <c r="B14" s="3"/>
      <c r="C14" s="149" t="s">
        <v>115</v>
      </c>
      <c r="D14" s="150">
        <f>+Agregado!V72</f>
        <v>6612</v>
      </c>
      <c r="E14" s="150">
        <v>6363</v>
      </c>
      <c r="F14" s="154">
        <f t="shared" ref="F14:F15" si="10">+D14/E14-1</f>
        <v>3.9132484677039114E-2</v>
      </c>
      <c r="G14" s="166">
        <f>+D14/I14-1</f>
        <v>7.6196281621456752E-3</v>
      </c>
      <c r="I14" s="150">
        <v>6562</v>
      </c>
      <c r="J14" s="1">
        <f>+D14-I14</f>
        <v>50</v>
      </c>
      <c r="S14" s="359"/>
      <c r="T14" s="131" t="s">
        <v>358</v>
      </c>
      <c r="U14" s="131" t="s">
        <v>306</v>
      </c>
      <c r="V14" s="1">
        <f t="shared" si="4"/>
        <v>269.62682200725214</v>
      </c>
      <c r="W14" s="1">
        <f>+ABS(X14)</f>
        <v>3.052412324999878</v>
      </c>
      <c r="X14" s="1">
        <f>+W15-W7-SUM(X8:X13)</f>
        <v>3.052412324999878</v>
      </c>
      <c r="Y14" s="1">
        <f>+Y13+X14</f>
        <v>272.67923433225201</v>
      </c>
      <c r="AA14" s="1"/>
      <c r="AB14" s="1"/>
    </row>
    <row r="15" spans="2:28" ht="15" thickBot="1">
      <c r="B15" s="3"/>
      <c r="C15" s="716" t="s">
        <v>116</v>
      </c>
      <c r="D15" s="717">
        <f>+Agregado!W72</f>
        <v>446</v>
      </c>
      <c r="E15" s="718">
        <v>446</v>
      </c>
      <c r="F15" s="719">
        <f t="shared" si="10"/>
        <v>0</v>
      </c>
      <c r="G15" s="720">
        <f>+D15/I15-1</f>
        <v>0</v>
      </c>
      <c r="H15" s="407"/>
      <c r="I15" s="718">
        <v>446</v>
      </c>
      <c r="J15" s="222">
        <f>+D15-I15</f>
        <v>0</v>
      </c>
      <c r="S15" s="359" t="s">
        <v>353</v>
      </c>
      <c r="T15" t="str">
        <f>+CONCATENATE(S14,E2)</f>
        <v>2Q2024</v>
      </c>
      <c r="U15" s="102" t="str">
        <f>+CONCATENATE(S15,E2)</f>
        <v>BN 2Q2024</v>
      </c>
      <c r="V15" s="1"/>
      <c r="W15" s="1">
        <f>+D12</f>
        <v>272.67923433225201</v>
      </c>
      <c r="Y15" s="1">
        <f>+Y14+X15</f>
        <v>272.67923433225201</v>
      </c>
      <c r="AA15" s="1"/>
      <c r="AB15" s="1"/>
    </row>
    <row r="16" spans="2:28" ht="15" thickBot="1">
      <c r="B16" s="3"/>
      <c r="C16" s="838" t="s">
        <v>101</v>
      </c>
      <c r="D16" s="838"/>
      <c r="E16" s="160"/>
      <c r="F16" s="160"/>
      <c r="G16" s="160"/>
    </row>
    <row r="17" spans="2:28">
      <c r="B17" s="3"/>
      <c r="C17" s="200" t="s">
        <v>102</v>
      </c>
      <c r="D17" s="177">
        <f>+Agregado!R72</f>
        <v>8.2000000000000007E-3</v>
      </c>
      <c r="E17" s="177">
        <f>+Agregado!R76</f>
        <v>7.0358278103425367E-3</v>
      </c>
      <c r="F17" s="486" t="s">
        <v>145</v>
      </c>
      <c r="G17" s="487" t="s">
        <v>287</v>
      </c>
      <c r="H17" s="5">
        <f>+D17-E17</f>
        <v>1.164172189657464E-3</v>
      </c>
      <c r="I17" s="343">
        <v>8.0178930251697117E-3</v>
      </c>
      <c r="J17" s="5">
        <f>+D17-I17</f>
        <v>1.82106974830289E-4</v>
      </c>
    </row>
    <row r="18" spans="2:28">
      <c r="B18" s="3"/>
      <c r="C18" s="204" t="s">
        <v>105</v>
      </c>
      <c r="D18" s="205">
        <f>+Agregado!S72</f>
        <v>0.17718046227124357</v>
      </c>
      <c r="E18" s="206">
        <f>+Agregado!S76</f>
        <v>0.15504594616879772</v>
      </c>
      <c r="F18" s="489" t="s">
        <v>193</v>
      </c>
      <c r="G18" s="490" t="s">
        <v>551</v>
      </c>
      <c r="H18" s="5">
        <f>+D18-E18</f>
        <v>2.213451610244585E-2</v>
      </c>
      <c r="I18" s="197">
        <v>0.17357835081328138</v>
      </c>
      <c r="J18" s="5">
        <f>+D18-I18</f>
        <v>3.6021114579621871E-3</v>
      </c>
      <c r="AA18" s="4"/>
      <c r="AB18" s="339"/>
    </row>
    <row r="19" spans="2:28" ht="15" thickBot="1">
      <c r="B19" s="3"/>
      <c r="C19" s="179" t="s">
        <v>109</v>
      </c>
      <c r="D19" s="180">
        <f>+Agregado!T72</f>
        <v>0.34129999999999999</v>
      </c>
      <c r="E19" s="181">
        <f>+Agregado!T76</f>
        <v>0.35199999999999998</v>
      </c>
      <c r="F19" s="787" t="s">
        <v>162</v>
      </c>
      <c r="G19" s="499" t="s">
        <v>162</v>
      </c>
      <c r="H19" s="5">
        <f>+D19-E19</f>
        <v>-1.0699999999999987E-2</v>
      </c>
      <c r="I19" s="197">
        <v>0.35260000000000002</v>
      </c>
      <c r="J19" s="5">
        <f>+D19-I19</f>
        <v>-1.1300000000000032E-2</v>
      </c>
      <c r="AA19" s="4"/>
      <c r="AB19" s="339"/>
    </row>
    <row r="20" spans="2:28">
      <c r="B20" s="3"/>
      <c r="C20" s="155"/>
      <c r="D20" s="388"/>
      <c r="E20" s="197"/>
      <c r="F20" s="721"/>
      <c r="G20" s="721"/>
      <c r="H20" s="5"/>
      <c r="I20" s="197"/>
      <c r="J20" s="5"/>
      <c r="AA20" s="4"/>
      <c r="AB20" s="4"/>
    </row>
    <row r="21" spans="2:28">
      <c r="B21" s="3"/>
      <c r="C21" s="155"/>
      <c r="D21" s="388"/>
      <c r="E21" s="197"/>
      <c r="F21" s="721"/>
      <c r="G21" s="721"/>
      <c r="H21" s="5"/>
      <c r="I21" s="197"/>
      <c r="J21" s="5"/>
      <c r="AA21" s="4"/>
      <c r="AB21" s="4"/>
    </row>
    <row r="22" spans="2:28" ht="15" thickBot="1">
      <c r="B22" s="3"/>
      <c r="C22" s="171" t="s">
        <v>368</v>
      </c>
      <c r="D22" s="855" t="s">
        <v>536</v>
      </c>
      <c r="E22" s="856"/>
      <c r="F22" s="856"/>
      <c r="G22" s="856"/>
      <c r="I22" s="713" t="s">
        <v>487</v>
      </c>
      <c r="AA22" s="1"/>
      <c r="AB22" s="1"/>
    </row>
    <row r="23" spans="2:28" ht="14.65" customHeight="1">
      <c r="B23" s="3"/>
      <c r="C23" s="857" t="s">
        <v>5</v>
      </c>
      <c r="D23" s="846" t="s">
        <v>537</v>
      </c>
      <c r="E23" s="846" t="s">
        <v>538</v>
      </c>
      <c r="F23" s="846" t="s">
        <v>446</v>
      </c>
      <c r="G23" s="859" t="s">
        <v>450</v>
      </c>
    </row>
    <row r="24" spans="2:28" ht="15" thickBot="1">
      <c r="B24" s="3"/>
      <c r="C24" s="858"/>
      <c r="D24" s="847"/>
      <c r="E24" s="847"/>
      <c r="F24" s="847"/>
      <c r="G24" s="860"/>
      <c r="V24" s="1"/>
      <c r="W24" s="1"/>
      <c r="Y24" s="1"/>
    </row>
    <row r="25" spans="2:28" ht="15" thickBot="1">
      <c r="B25" s="3"/>
      <c r="C25" s="184" t="s">
        <v>152</v>
      </c>
      <c r="D25" s="185" t="s">
        <v>94</v>
      </c>
      <c r="E25" s="186" t="s">
        <v>94</v>
      </c>
      <c r="F25" s="187"/>
      <c r="G25" s="185"/>
      <c r="H25" s="5"/>
      <c r="I25" s="344" t="s">
        <v>94</v>
      </c>
      <c r="J25" s="5"/>
      <c r="V25" s="1"/>
      <c r="W25" s="1"/>
      <c r="X25" s="1"/>
      <c r="Y25" s="1"/>
    </row>
    <row r="26" spans="2:28">
      <c r="B26" s="3"/>
      <c r="C26" s="188" t="s">
        <v>119</v>
      </c>
      <c r="D26" s="189">
        <f>+Agregado!Z72</f>
        <v>76516.453745239996</v>
      </c>
      <c r="E26" s="190">
        <f>+Agregado!Z76</f>
        <v>73179.611472869903</v>
      </c>
      <c r="F26" s="191">
        <f t="shared" ref="F26:F27" si="11">+D26/E26-1</f>
        <v>4.5597977431284464E-2</v>
      </c>
      <c r="G26" s="192">
        <f>+D26/I26-1</f>
        <v>2.7074721044736849E-2</v>
      </c>
      <c r="H26" s="5"/>
      <c r="I26" s="340">
        <v>74499.403185980205</v>
      </c>
      <c r="J26" s="5"/>
      <c r="V26" s="1"/>
      <c r="W26" s="1"/>
      <c r="X26" s="1"/>
      <c r="Y26" s="1"/>
    </row>
    <row r="27" spans="2:28" ht="15" thickBot="1">
      <c r="B27" s="3"/>
      <c r="C27" s="193" t="s">
        <v>120</v>
      </c>
      <c r="D27" s="194">
        <f>+Agregado!AD72</f>
        <v>78686.720026990006</v>
      </c>
      <c r="E27" s="195">
        <f>+Agregado!AD76</f>
        <v>74596.996093149995</v>
      </c>
      <c r="F27" s="196">
        <f t="shared" si="11"/>
        <v>5.4824244246150844E-2</v>
      </c>
      <c r="G27" s="197">
        <f>+D27/I27-1</f>
        <v>2.1361912872021938E-2</v>
      </c>
      <c r="H27" s="5"/>
      <c r="I27" s="340">
        <v>77040.977380609998</v>
      </c>
      <c r="J27" s="5"/>
      <c r="V27" s="1"/>
      <c r="W27" s="1"/>
      <c r="Y27" s="1"/>
    </row>
    <row r="28" spans="2:28" ht="15" thickBot="1">
      <c r="B28" s="3"/>
      <c r="C28" s="836" t="s">
        <v>121</v>
      </c>
      <c r="D28" s="836"/>
      <c r="E28" s="199"/>
      <c r="F28" s="199"/>
      <c r="G28" s="199"/>
      <c r="H28" s="5"/>
      <c r="I28" s="345"/>
      <c r="J28" s="5">
        <f t="shared" ref="J28:J36" si="12">+D28-I28</f>
        <v>0</v>
      </c>
    </row>
    <row r="29" spans="2:28">
      <c r="B29" s="3"/>
      <c r="C29" s="200" t="s">
        <v>122</v>
      </c>
      <c r="D29" s="177">
        <f>+Agregado!AE72</f>
        <v>2.1724972939768435E-2</v>
      </c>
      <c r="E29" s="177">
        <f>+Agregado!AE76</f>
        <v>2.222979594734158E-2</v>
      </c>
      <c r="F29" s="486" t="s">
        <v>103</v>
      </c>
      <c r="G29" s="487" t="s">
        <v>189</v>
      </c>
      <c r="H29" s="5">
        <f t="shared" ref="H29:H36" si="13">+D29-E29</f>
        <v>-5.0482300757314497E-4</v>
      </c>
      <c r="I29" s="343">
        <v>2.2328162434484777E-2</v>
      </c>
      <c r="J29" s="5">
        <f t="shared" si="12"/>
        <v>-6.0318949471634131E-4</v>
      </c>
    </row>
    <row r="30" spans="2:28">
      <c r="B30" s="3"/>
      <c r="C30" s="204" t="s">
        <v>125</v>
      </c>
      <c r="D30" s="205">
        <f>+Agregado!AF72</f>
        <v>4.0000000000000001E-3</v>
      </c>
      <c r="E30" s="206">
        <f>+Agregado!AF76</f>
        <v>3.8E-3</v>
      </c>
      <c r="F30" s="489" t="s">
        <v>287</v>
      </c>
      <c r="G30" s="490" t="s">
        <v>548</v>
      </c>
      <c r="H30" s="5">
        <f t="shared" si="13"/>
        <v>2.0000000000000009E-4</v>
      </c>
      <c r="I30" s="343">
        <v>3.8999999999999998E-3</v>
      </c>
      <c r="J30" s="5">
        <f t="shared" si="12"/>
        <v>1.0000000000000026E-4</v>
      </c>
    </row>
    <row r="31" spans="2:28" ht="15" thickBot="1">
      <c r="B31" s="3"/>
      <c r="C31" s="209" t="s">
        <v>128</v>
      </c>
      <c r="D31" s="210">
        <f>+Agregado!AG72</f>
        <v>0.6790920856134971</v>
      </c>
      <c r="E31" s="211">
        <f>+Agregado!AG76</f>
        <v>0.66337236797063925</v>
      </c>
      <c r="F31" s="492" t="s">
        <v>272</v>
      </c>
      <c r="G31" s="493" t="s">
        <v>549</v>
      </c>
      <c r="H31" s="5">
        <f t="shared" si="13"/>
        <v>1.5719717642857844E-2</v>
      </c>
      <c r="I31" s="197">
        <v>0.64107582673859509</v>
      </c>
      <c r="J31" s="5">
        <f t="shared" si="12"/>
        <v>3.8016258874902009E-2</v>
      </c>
    </row>
    <row r="32" spans="2:28" ht="15" thickBot="1">
      <c r="B32" s="3"/>
      <c r="C32" s="836" t="s">
        <v>130</v>
      </c>
      <c r="D32" s="836"/>
      <c r="E32" s="352"/>
      <c r="F32" s="778"/>
      <c r="G32" s="778"/>
      <c r="H32" s="5"/>
      <c r="I32" s="345"/>
      <c r="J32" s="5">
        <f t="shared" si="12"/>
        <v>0</v>
      </c>
    </row>
    <row r="33" spans="2:18" ht="15" thickBot="1">
      <c r="B33" s="3"/>
      <c r="C33" s="354" t="s">
        <v>131</v>
      </c>
      <c r="D33" s="353">
        <f>+Agregado!AH72</f>
        <v>0.12440370694026386</v>
      </c>
      <c r="E33" s="353">
        <f>+Agregado!AH76</f>
        <v>0.1225409246398791</v>
      </c>
      <c r="F33" s="786" t="s">
        <v>294</v>
      </c>
      <c r="G33" s="786" t="s">
        <v>235</v>
      </c>
      <c r="H33" s="5">
        <f t="shared" si="13"/>
        <v>1.8627823003847521E-3</v>
      </c>
      <c r="I33" s="197">
        <v>0.12461028895717471</v>
      </c>
      <c r="J33" s="5">
        <f t="shared" si="12"/>
        <v>-2.0658201691085842E-4</v>
      </c>
    </row>
    <row r="34" spans="2:18" ht="15" thickBot="1">
      <c r="B34" s="3"/>
      <c r="C34" s="184" t="s">
        <v>134</v>
      </c>
      <c r="D34" s="214"/>
      <c r="E34" s="214"/>
      <c r="F34" s="386"/>
      <c r="G34" s="386"/>
      <c r="H34" s="5"/>
      <c r="I34" s="345"/>
      <c r="J34" s="5">
        <f t="shared" si="12"/>
        <v>0</v>
      </c>
    </row>
    <row r="35" spans="2:18">
      <c r="B35" s="3"/>
      <c r="C35" s="200" t="s">
        <v>16</v>
      </c>
      <c r="D35" s="220">
        <f>+Agregado!AI72</f>
        <v>1.9753000000000001</v>
      </c>
      <c r="E35" s="221">
        <f>+Agregado!AI76</f>
        <v>2.0085999999999999</v>
      </c>
      <c r="F35" s="486" t="s">
        <v>411</v>
      </c>
      <c r="G35" s="487" t="s">
        <v>550</v>
      </c>
      <c r="H35" s="5">
        <f t="shared" si="13"/>
        <v>-3.3299999999999885E-2</v>
      </c>
      <c r="I35" s="346">
        <v>2.1246</v>
      </c>
      <c r="J35" s="5">
        <f t="shared" si="12"/>
        <v>-0.14929999999999999</v>
      </c>
    </row>
    <row r="36" spans="2:18" ht="15" thickBot="1">
      <c r="B36" s="3"/>
      <c r="C36" s="223" t="s">
        <v>136</v>
      </c>
      <c r="D36" s="180">
        <f>+Agregado!AJ72</f>
        <v>0.95589999999999997</v>
      </c>
      <c r="E36" s="224">
        <f>+Agregado!AJ76</f>
        <v>0.94799999999999995</v>
      </c>
      <c r="F36" s="492" t="s">
        <v>372</v>
      </c>
      <c r="G36" s="499" t="s">
        <v>449</v>
      </c>
      <c r="H36" s="5">
        <f t="shared" si="13"/>
        <v>7.9000000000000181E-3</v>
      </c>
      <c r="I36" s="197">
        <v>0.97089999999999999</v>
      </c>
      <c r="J36" s="5">
        <f t="shared" si="12"/>
        <v>-1.5000000000000013E-2</v>
      </c>
    </row>
    <row r="37" spans="2:18" ht="15" thickBot="1">
      <c r="B37" s="3"/>
      <c r="C37" s="226" t="s">
        <v>139</v>
      </c>
      <c r="D37" s="227"/>
      <c r="E37" s="228"/>
      <c r="F37" s="229"/>
      <c r="G37" s="230">
        <f ca="1">+TODAY()</f>
        <v>45547</v>
      </c>
    </row>
    <row r="38" spans="2:18">
      <c r="B38" s="3"/>
      <c r="C38" s="231" t="s">
        <v>140</v>
      </c>
      <c r="D38" s="231"/>
      <c r="E38" s="232"/>
      <c r="F38" s="204"/>
      <c r="G38" s="233">
        <v>5.94</v>
      </c>
    </row>
    <row r="39" spans="2:18" ht="15" thickBot="1">
      <c r="B39" s="3"/>
      <c r="C39" s="234" t="s">
        <v>367</v>
      </c>
      <c r="D39" s="234"/>
      <c r="E39" s="235"/>
      <c r="F39" s="236"/>
      <c r="G39" s="237">
        <v>5339.7</v>
      </c>
    </row>
    <row r="40" spans="2:18">
      <c r="B40" s="3"/>
      <c r="C40" s="852" t="s">
        <v>447</v>
      </c>
      <c r="D40" s="852"/>
      <c r="E40" s="852"/>
      <c r="F40" s="852"/>
      <c r="G40" s="9"/>
    </row>
    <row r="41" spans="2:18">
      <c r="B41" s="3"/>
      <c r="C41" s="331"/>
      <c r="D41" s="331"/>
      <c r="E41" s="331"/>
      <c r="F41" s="331"/>
    </row>
    <row r="43" spans="2:18" ht="15" thickBot="1">
      <c r="C43" s="138" t="s">
        <v>84</v>
      </c>
      <c r="D43" s="844" t="s">
        <v>269</v>
      </c>
      <c r="E43" s="845"/>
      <c r="F43" s="845"/>
      <c r="G43" s="845"/>
      <c r="I43" s="7" t="s">
        <v>271</v>
      </c>
      <c r="L43" s="7"/>
    </row>
    <row r="44" spans="2:18">
      <c r="C44" s="139" t="s">
        <v>5</v>
      </c>
      <c r="D44" s="140" t="s">
        <v>87</v>
      </c>
      <c r="E44" s="141" t="s">
        <v>88</v>
      </c>
      <c r="F44" s="846" t="s">
        <v>89</v>
      </c>
      <c r="G44" s="853" t="s">
        <v>90</v>
      </c>
    </row>
    <row r="45" spans="2:18" ht="15" thickBot="1">
      <c r="C45" s="142"/>
      <c r="D45" s="143" t="s">
        <v>268</v>
      </c>
      <c r="E45" s="144" t="s">
        <v>270</v>
      </c>
      <c r="F45" s="847"/>
      <c r="G45" s="854"/>
    </row>
    <row r="46" spans="2:18" ht="15" thickBot="1">
      <c r="C46" s="842" t="s">
        <v>93</v>
      </c>
      <c r="D46" s="843"/>
      <c r="E46" s="146" t="s">
        <v>94</v>
      </c>
      <c r="F46" s="147" t="s">
        <v>94</v>
      </c>
      <c r="G46" s="148" t="s">
        <v>94</v>
      </c>
      <c r="R46" s="2"/>
    </row>
    <row r="47" spans="2:18">
      <c r="C47" s="149" t="s">
        <v>95</v>
      </c>
      <c r="D47" s="150">
        <v>546.02986437000197</v>
      </c>
      <c r="E47" s="151">
        <v>345.70043467999898</v>
      </c>
      <c r="F47" s="152">
        <f t="shared" ref="F47:F50" si="14">+D47/E47-1</f>
        <v>0.57948850968451904</v>
      </c>
      <c r="G47" s="153">
        <f t="shared" ref="G47:G52" si="15">+D47/I47-1</f>
        <v>4.5576749369482084E-2</v>
      </c>
      <c r="I47" s="347">
        <v>522.22839184141799</v>
      </c>
      <c r="J47" s="5"/>
    </row>
    <row r="48" spans="2:18">
      <c r="C48" s="149" t="s">
        <v>96</v>
      </c>
      <c r="D48" s="150">
        <v>150.70136747000001</v>
      </c>
      <c r="E48" s="151">
        <v>156.74022608000001</v>
      </c>
      <c r="F48" s="152">
        <f t="shared" si="14"/>
        <v>-3.8527816126268544E-2</v>
      </c>
      <c r="G48" s="153">
        <f t="shared" si="15"/>
        <v>-1.3315504962240654E-2</v>
      </c>
      <c r="I48" s="1">
        <v>152.73511262</v>
      </c>
    </row>
    <row r="49" spans="3:18">
      <c r="C49" s="149" t="s">
        <v>97</v>
      </c>
      <c r="D49" s="150">
        <v>662.04953621816401</v>
      </c>
      <c r="E49" s="151">
        <v>463.31723519727302</v>
      </c>
      <c r="F49" s="152">
        <f t="shared" si="14"/>
        <v>0.42893353824032454</v>
      </c>
      <c r="G49" s="153">
        <f t="shared" si="15"/>
        <v>7.493952789956948E-2</v>
      </c>
      <c r="I49" s="329">
        <v>615.89467968659403</v>
      </c>
    </row>
    <row r="50" spans="3:18">
      <c r="C50" s="149" t="s">
        <v>98</v>
      </c>
      <c r="D50" s="150">
        <v>429.36288822816402</v>
      </c>
      <c r="E50" s="151">
        <v>163.925875297273</v>
      </c>
      <c r="F50" s="152">
        <f t="shared" si="14"/>
        <v>1.6192502400827915</v>
      </c>
      <c r="G50" s="153">
        <f t="shared" si="15"/>
        <v>8.3377802306848547E-2</v>
      </c>
      <c r="I50" s="329">
        <v>396.318705546594</v>
      </c>
    </row>
    <row r="51" spans="3:18" ht="15" customHeight="1">
      <c r="C51" s="149" t="s">
        <v>99</v>
      </c>
      <c r="D51" s="150">
        <v>-94.876198049999999</v>
      </c>
      <c r="E51" s="150">
        <v>-79.313957099999996</v>
      </c>
      <c r="F51" s="154">
        <f>+D51/E51-1</f>
        <v>0.19621062318677329</v>
      </c>
      <c r="G51" s="153">
        <f t="shared" si="15"/>
        <v>-3.7610585389109885E-2</v>
      </c>
      <c r="I51" s="347">
        <v>-98.584000000000003</v>
      </c>
    </row>
    <row r="52" spans="3:18" ht="15" thickBot="1">
      <c r="C52" s="155" t="s">
        <v>100</v>
      </c>
      <c r="D52" s="156">
        <v>233.19205264816401</v>
      </c>
      <c r="E52" s="157">
        <v>116.735572764273</v>
      </c>
      <c r="F52" s="158">
        <f t="shared" ref="F52" si="16">+D52/E52-1</f>
        <v>0.99760918738159132</v>
      </c>
      <c r="G52" s="153">
        <f t="shared" si="15"/>
        <v>0.26245048628396694</v>
      </c>
      <c r="I52" s="348">
        <v>184.713820606594</v>
      </c>
      <c r="M52" s="2"/>
      <c r="R52" s="2"/>
    </row>
    <row r="53" spans="3:18" ht="15" thickBot="1">
      <c r="C53" s="145" t="s">
        <v>113</v>
      </c>
      <c r="D53" s="159"/>
      <c r="E53" s="160" t="s">
        <v>94</v>
      </c>
      <c r="F53" s="160" t="s">
        <v>94</v>
      </c>
      <c r="G53" s="161"/>
    </row>
    <row r="54" spans="3:18">
      <c r="C54" s="149" t="s">
        <v>211</v>
      </c>
      <c r="D54" s="162" t="s">
        <v>212</v>
      </c>
      <c r="E54" s="163" t="s">
        <v>212</v>
      </c>
      <c r="F54" s="164" t="s">
        <v>212</v>
      </c>
      <c r="G54" s="165" t="s">
        <v>212</v>
      </c>
      <c r="J54" s="5"/>
    </row>
    <row r="55" spans="3:18">
      <c r="C55" s="149" t="s">
        <v>115</v>
      </c>
      <c r="D55" s="150">
        <v>6460</v>
      </c>
      <c r="E55" s="151">
        <v>6311</v>
      </c>
      <c r="F55" s="154">
        <f t="shared" ref="F55:F56" si="17">+D55/E55-1</f>
        <v>2.3609570591031526E-2</v>
      </c>
      <c r="G55" s="166">
        <f>+D55/I55-1</f>
        <v>1.5503875968991832E-3</v>
      </c>
      <c r="I55" s="349">
        <v>6450</v>
      </c>
      <c r="J55" s="5"/>
    </row>
    <row r="56" spans="3:18" ht="15" thickBot="1">
      <c r="C56" s="155" t="s">
        <v>116</v>
      </c>
      <c r="D56" s="167">
        <v>445</v>
      </c>
      <c r="E56" s="168">
        <v>446</v>
      </c>
      <c r="F56" s="169">
        <f t="shared" si="17"/>
        <v>-2.2421524663677195E-3</v>
      </c>
      <c r="G56" s="170">
        <f>+D56/I56-1</f>
        <v>0</v>
      </c>
      <c r="I56" s="350">
        <v>445</v>
      </c>
    </row>
    <row r="57" spans="3:18">
      <c r="C57" s="9"/>
      <c r="D57" s="9"/>
      <c r="E57" s="9"/>
      <c r="F57" s="9"/>
      <c r="G57" s="9"/>
    </row>
    <row r="60" spans="3:18" ht="15" thickBot="1">
      <c r="C60" s="171" t="s">
        <v>368</v>
      </c>
      <c r="D60" s="844" t="s">
        <v>269</v>
      </c>
      <c r="E60" s="845"/>
      <c r="F60" s="845"/>
      <c r="G60" s="845"/>
    </row>
    <row r="61" spans="3:18">
      <c r="C61" s="139" t="s">
        <v>5</v>
      </c>
      <c r="D61" s="141" t="s">
        <v>87</v>
      </c>
      <c r="E61" s="140" t="s">
        <v>88</v>
      </c>
      <c r="F61" s="846" t="s">
        <v>89</v>
      </c>
      <c r="G61" s="853" t="s">
        <v>90</v>
      </c>
    </row>
    <row r="62" spans="3:18" ht="15" thickBot="1">
      <c r="C62" s="172"/>
      <c r="D62" s="173" t="s">
        <v>268</v>
      </c>
      <c r="E62" s="174" t="s">
        <v>270</v>
      </c>
      <c r="F62" s="847"/>
      <c r="G62" s="854"/>
      <c r="I62" s="7" t="s">
        <v>271</v>
      </c>
    </row>
    <row r="63" spans="3:18" ht="15" thickBot="1">
      <c r="C63" s="175" t="s">
        <v>101</v>
      </c>
      <c r="D63" s="160"/>
      <c r="E63" s="160"/>
      <c r="F63" s="160"/>
      <c r="G63" s="160"/>
    </row>
    <row r="64" spans="3:18" ht="15" thickBot="1">
      <c r="C64" s="337" t="s">
        <v>102</v>
      </c>
      <c r="D64" s="333">
        <v>7.0358278103425367E-3</v>
      </c>
      <c r="E64" s="334">
        <v>4.4754634227481913E-3</v>
      </c>
      <c r="F64" s="335" t="s">
        <v>279</v>
      </c>
      <c r="G64" s="336" t="s">
        <v>104</v>
      </c>
      <c r="H64" s="5">
        <f>+D64-E64</f>
        <v>2.5603643875943454E-3</v>
      </c>
      <c r="I64" s="5">
        <v>6.1000000000000004E-3</v>
      </c>
      <c r="J64" s="5">
        <f>+D64-I64</f>
        <v>9.3582781034253631E-4</v>
      </c>
    </row>
    <row r="65" spans="3:17" ht="15" thickBot="1">
      <c r="C65" s="179" t="s">
        <v>105</v>
      </c>
      <c r="D65" s="180">
        <v>0.15504594616879772</v>
      </c>
      <c r="E65" s="181">
        <v>0.10142601956626189</v>
      </c>
      <c r="F65" s="182" t="s">
        <v>280</v>
      </c>
      <c r="G65" s="183" t="s">
        <v>282</v>
      </c>
      <c r="H65" s="5">
        <f>+D65-E65</f>
        <v>5.3619926602535825E-2</v>
      </c>
      <c r="I65" s="5">
        <v>0.13669999999999999</v>
      </c>
      <c r="J65" s="5">
        <f>+D65-I65</f>
        <v>1.8345946168797728E-2</v>
      </c>
    </row>
    <row r="66" spans="3:17" ht="15" thickBot="1">
      <c r="C66" s="179" t="s">
        <v>109</v>
      </c>
      <c r="D66" s="180">
        <v>0.35389999999999999</v>
      </c>
      <c r="E66" s="181">
        <v>0.44419999999999998</v>
      </c>
      <c r="F66" s="182" t="s">
        <v>281</v>
      </c>
      <c r="G66" s="183" t="s">
        <v>222</v>
      </c>
      <c r="H66" s="5">
        <f>+D66-E66</f>
        <v>-9.0299999999999991E-2</v>
      </c>
      <c r="I66" s="5">
        <v>0.35649999999999998</v>
      </c>
      <c r="J66" s="5">
        <f>+D66-I66</f>
        <v>-2.5999999999999912E-3</v>
      </c>
    </row>
    <row r="67" spans="3:17" ht="15" thickBot="1">
      <c r="C67" s="184" t="s">
        <v>152</v>
      </c>
      <c r="D67" s="185" t="s">
        <v>94</v>
      </c>
      <c r="E67" s="186" t="s">
        <v>94</v>
      </c>
      <c r="F67" s="187"/>
      <c r="G67" s="185"/>
      <c r="L67" t="s">
        <v>284</v>
      </c>
      <c r="M67">
        <v>31.2</v>
      </c>
      <c r="N67">
        <v>30.3</v>
      </c>
      <c r="O67" s="6">
        <f>+M67/N67-1</f>
        <v>2.9702970297029729E-2</v>
      </c>
    </row>
    <row r="68" spans="3:17">
      <c r="C68" s="188" t="s">
        <v>119</v>
      </c>
      <c r="D68" s="189">
        <v>73179.611472869903</v>
      </c>
      <c r="E68" s="190">
        <v>73409.47149045</v>
      </c>
      <c r="F68" s="191">
        <f t="shared" ref="F68:F69" si="18">+D68/E68-1</f>
        <v>-3.1312038203408221E-3</v>
      </c>
      <c r="G68" s="192">
        <f>+D68/I68-1</f>
        <v>4.3053965690756257E-2</v>
      </c>
      <c r="I68" s="330">
        <v>70158.988777159902</v>
      </c>
      <c r="J68" s="5"/>
      <c r="L68" t="s">
        <v>285</v>
      </c>
    </row>
    <row r="69" spans="3:17" ht="15" thickBot="1">
      <c r="C69" s="193" t="s">
        <v>120</v>
      </c>
      <c r="D69" s="194">
        <v>74596.996093149995</v>
      </c>
      <c r="E69" s="195">
        <v>72445.90283454</v>
      </c>
      <c r="F69" s="196">
        <f t="shared" si="18"/>
        <v>2.9692407361157525E-2</v>
      </c>
      <c r="G69" s="197">
        <f>+D69/I69-1</f>
        <v>4.6907867389464508E-2</v>
      </c>
      <c r="I69" s="1">
        <v>71254.595000000001</v>
      </c>
    </row>
    <row r="70" spans="3:17" ht="15" thickBot="1">
      <c r="C70" s="198" t="s">
        <v>121</v>
      </c>
      <c r="D70" s="199"/>
      <c r="E70" s="199"/>
      <c r="F70" s="199"/>
      <c r="G70" s="199"/>
      <c r="L70" t="s">
        <v>283</v>
      </c>
      <c r="M70" t="s">
        <v>269</v>
      </c>
      <c r="N70" t="s">
        <v>13</v>
      </c>
      <c r="O70" t="s">
        <v>71</v>
      </c>
    </row>
    <row r="71" spans="3:17">
      <c r="C71" s="200" t="s">
        <v>122</v>
      </c>
      <c r="D71" s="177">
        <v>2.222979594734158E-2</v>
      </c>
      <c r="E71" s="177">
        <v>2.1095913383346706E-2</v>
      </c>
      <c r="F71" s="201" t="s">
        <v>181</v>
      </c>
      <c r="G71" s="202" t="s">
        <v>251</v>
      </c>
      <c r="H71" s="5">
        <f>+D71-E71</f>
        <v>1.1338825639948744E-3</v>
      </c>
      <c r="I71" s="203">
        <v>2.184062546834634E-2</v>
      </c>
      <c r="J71" s="5">
        <f>+D71-I71</f>
        <v>3.8917047899524049E-4</v>
      </c>
      <c r="M71">
        <v>2.5</v>
      </c>
      <c r="N71">
        <v>2.4</v>
      </c>
      <c r="O71">
        <v>2.2999999999999998</v>
      </c>
      <c r="P71" s="6">
        <f>+M71/N71-1</f>
        <v>4.1666666666666741E-2</v>
      </c>
      <c r="Q71" s="6">
        <f>+M71/O71-1</f>
        <v>8.6956521739130599E-2</v>
      </c>
    </row>
    <row r="72" spans="3:17">
      <c r="C72" s="204" t="s">
        <v>125</v>
      </c>
      <c r="D72" s="205">
        <v>3.8E-3</v>
      </c>
      <c r="E72" s="206">
        <v>3.0000000000000001E-3</v>
      </c>
      <c r="F72" s="207" t="s">
        <v>236</v>
      </c>
      <c r="G72" s="208" t="s">
        <v>273</v>
      </c>
      <c r="H72" s="5">
        <f>+D72-E72</f>
        <v>7.9999999999999993E-4</v>
      </c>
      <c r="I72" s="203">
        <v>3.8999999999999998E-3</v>
      </c>
      <c r="J72" s="5">
        <f t="shared" ref="J72:J73" si="19">+D72-I72</f>
        <v>-9.9999999999999829E-5</v>
      </c>
    </row>
    <row r="73" spans="3:17" ht="15" thickBot="1">
      <c r="C73" s="209" t="s">
        <v>128</v>
      </c>
      <c r="D73" s="210">
        <v>0.66337236797063925</v>
      </c>
      <c r="E73" s="211">
        <v>0.64712014315436628</v>
      </c>
      <c r="F73" s="212" t="s">
        <v>272</v>
      </c>
      <c r="G73" s="213" t="s">
        <v>195</v>
      </c>
      <c r="H73" s="5">
        <f>+D73-E73</f>
        <v>1.6252224816272975E-2</v>
      </c>
      <c r="I73" s="203">
        <v>0.66549260503187313</v>
      </c>
      <c r="J73" s="5">
        <f t="shared" si="19"/>
        <v>-2.1202370612338761E-3</v>
      </c>
    </row>
    <row r="74" spans="3:17" ht="15" thickBot="1">
      <c r="C74" s="184" t="s">
        <v>130</v>
      </c>
      <c r="D74" s="214"/>
      <c r="E74" s="215"/>
      <c r="F74" s="215"/>
      <c r="G74" s="215"/>
    </row>
    <row r="75" spans="3:17">
      <c r="C75" s="200" t="s">
        <v>131</v>
      </c>
      <c r="D75" s="216">
        <v>0.1225409246398791</v>
      </c>
      <c r="E75" s="217">
        <v>0.11850215295766085</v>
      </c>
      <c r="F75" s="218" t="s">
        <v>274</v>
      </c>
      <c r="G75" s="218" t="s">
        <v>251</v>
      </c>
      <c r="H75" s="5">
        <f>+D75-E75</f>
        <v>4.0387716822182507E-3</v>
      </c>
      <c r="I75" s="203">
        <v>0.12214987855483905</v>
      </c>
      <c r="J75" s="5">
        <f t="shared" ref="J75" si="20">+D75-I75</f>
        <v>3.9104608504005045E-4</v>
      </c>
      <c r="M75" t="s">
        <v>191</v>
      </c>
    </row>
    <row r="76" spans="3:17" ht="15" thickBot="1">
      <c r="C76" s="184" t="s">
        <v>134</v>
      </c>
      <c r="D76" s="214"/>
      <c r="E76" s="219"/>
      <c r="F76" s="219"/>
      <c r="G76" s="219"/>
      <c r="M76" t="s">
        <v>269</v>
      </c>
      <c r="N76" t="s">
        <v>13</v>
      </c>
      <c r="O76" t="s">
        <v>71</v>
      </c>
    </row>
    <row r="77" spans="3:17">
      <c r="C77" s="200" t="s">
        <v>240</v>
      </c>
      <c r="D77" s="220">
        <v>2.0085999999999999</v>
      </c>
      <c r="E77" s="221">
        <v>2.3041</v>
      </c>
      <c r="F77" s="201" t="s">
        <v>275</v>
      </c>
      <c r="G77" s="202" t="s">
        <v>278</v>
      </c>
      <c r="H77" s="5">
        <f>+D77-E77</f>
        <v>-0.2955000000000001</v>
      </c>
      <c r="I77" s="10">
        <v>1.984</v>
      </c>
      <c r="J77" s="6">
        <f t="shared" ref="J77:J78" si="21">+D77-I77</f>
        <v>2.4599999999999955E-2</v>
      </c>
      <c r="M77" s="1">
        <v>21289</v>
      </c>
      <c r="N77" s="1">
        <v>19300</v>
      </c>
      <c r="O77" s="222">
        <v>22889</v>
      </c>
      <c r="P77" s="6">
        <f>+M77/N77-1</f>
        <v>0.10305699481865283</v>
      </c>
      <c r="Q77" s="6">
        <f>+M77/O77-1</f>
        <v>-6.9902573288479153E-2</v>
      </c>
    </row>
    <row r="78" spans="3:17" ht="15" thickBot="1">
      <c r="C78" s="223" t="s">
        <v>136</v>
      </c>
      <c r="D78" s="180">
        <v>0.94799999999999995</v>
      </c>
      <c r="E78" s="224">
        <v>0.92200000000000004</v>
      </c>
      <c r="F78" s="212" t="s">
        <v>276</v>
      </c>
      <c r="G78" s="225" t="s">
        <v>277</v>
      </c>
      <c r="H78" s="5">
        <f>+D78-E78</f>
        <v>2.5999999999999912E-2</v>
      </c>
      <c r="I78" s="203">
        <v>0.97399999999999998</v>
      </c>
      <c r="J78" s="6">
        <f t="shared" si="21"/>
        <v>-2.6000000000000023E-2</v>
      </c>
    </row>
    <row r="79" spans="3:17" ht="15" thickBot="1">
      <c r="C79" s="226" t="s">
        <v>139</v>
      </c>
      <c r="D79" s="227"/>
      <c r="E79" s="228"/>
      <c r="F79" s="229"/>
      <c r="G79" s="230">
        <f ca="1">+TODAY()</f>
        <v>45547</v>
      </c>
    </row>
    <row r="80" spans="3:17">
      <c r="C80" s="231" t="s">
        <v>140</v>
      </c>
      <c r="D80" s="231"/>
      <c r="E80" s="232"/>
      <c r="F80" s="204"/>
      <c r="G80" s="233">
        <v>5.94</v>
      </c>
    </row>
    <row r="81" spans="3:11" ht="15" thickBot="1">
      <c r="C81" s="234" t="s">
        <v>367</v>
      </c>
      <c r="D81" s="234"/>
      <c r="E81" s="235"/>
      <c r="F81" s="236"/>
      <c r="G81" s="237">
        <v>5339.7</v>
      </c>
    </row>
    <row r="82" spans="3:11">
      <c r="C82" s="852" t="s">
        <v>369</v>
      </c>
      <c r="D82" s="852"/>
      <c r="E82" s="852"/>
      <c r="F82" s="852"/>
      <c r="G82" s="9"/>
    </row>
    <row r="83" spans="3:11">
      <c r="C83" s="331"/>
      <c r="D83" s="331"/>
      <c r="E83" s="331"/>
      <c r="F83" s="331"/>
    </row>
    <row r="84" spans="3:11">
      <c r="C84" s="331"/>
      <c r="D84" s="331"/>
      <c r="E84" s="331"/>
      <c r="F84" s="331"/>
    </row>
    <row r="85" spans="3:11" ht="15.75" customHeight="1" thickBot="1">
      <c r="C85" s="138" t="s">
        <v>84</v>
      </c>
      <c r="D85" s="844" t="s">
        <v>13</v>
      </c>
      <c r="E85" s="845"/>
      <c r="F85" s="845"/>
      <c r="G85" s="845"/>
      <c r="I85" s="7" t="s">
        <v>85</v>
      </c>
    </row>
    <row r="86" spans="3:11">
      <c r="C86" s="139" t="s">
        <v>5</v>
      </c>
      <c r="D86" s="140" t="s">
        <v>87</v>
      </c>
      <c r="E86" s="141" t="s">
        <v>88</v>
      </c>
      <c r="F86" s="846" t="s">
        <v>89</v>
      </c>
      <c r="G86" s="848" t="s">
        <v>90</v>
      </c>
      <c r="K86" s="8"/>
    </row>
    <row r="87" spans="3:11" ht="15" thickBot="1">
      <c r="C87" s="142"/>
      <c r="D87" s="143" t="s">
        <v>91</v>
      </c>
      <c r="E87" s="144" t="s">
        <v>92</v>
      </c>
      <c r="F87" s="847"/>
      <c r="G87" s="849"/>
    </row>
    <row r="88" spans="3:11" ht="15" thickBot="1">
      <c r="C88" s="842" t="s">
        <v>93</v>
      </c>
      <c r="D88" s="843"/>
      <c r="E88" s="146" t="s">
        <v>94</v>
      </c>
      <c r="F88" s="147" t="s">
        <v>94</v>
      </c>
      <c r="G88" s="148" t="s">
        <v>94</v>
      </c>
      <c r="K88" s="8"/>
    </row>
    <row r="89" spans="3:11">
      <c r="C89" s="149" t="s">
        <v>95</v>
      </c>
      <c r="D89" s="150">
        <v>522.22839184141799</v>
      </c>
      <c r="E89" s="151">
        <v>320.01851482000001</v>
      </c>
      <c r="F89" s="152">
        <f t="shared" ref="F89:F94" si="22">+D89/E89-1</f>
        <v>0.6318693064842027</v>
      </c>
      <c r="G89" s="153">
        <f t="shared" ref="G89:G94" si="23">+D89/I89-1</f>
        <v>0.10876516314526108</v>
      </c>
      <c r="I89">
        <v>471</v>
      </c>
      <c r="J89" s="5"/>
    </row>
    <row r="90" spans="3:11">
      <c r="C90" s="149" t="s">
        <v>96</v>
      </c>
      <c r="D90" s="150">
        <v>152.73511262</v>
      </c>
      <c r="E90" s="151">
        <v>146.59342028</v>
      </c>
      <c r="F90" s="152">
        <f t="shared" si="22"/>
        <v>4.1896098257814707E-2</v>
      </c>
      <c r="G90" s="153">
        <f t="shared" si="23"/>
        <v>-7.5562215233466734E-3</v>
      </c>
      <c r="I90" s="1">
        <v>153.898</v>
      </c>
    </row>
    <row r="91" spans="3:11">
      <c r="C91" s="149" t="s">
        <v>97</v>
      </c>
      <c r="D91" s="150">
        <v>615.89467968659403</v>
      </c>
      <c r="E91" s="151">
        <v>499.49333484924699</v>
      </c>
      <c r="F91" s="152">
        <f t="shared" si="22"/>
        <v>0.23303883498761468</v>
      </c>
      <c r="G91" s="153">
        <f t="shared" si="23"/>
        <v>8.696883313803605E-2</v>
      </c>
      <c r="I91" s="329">
        <v>566.61668753512504</v>
      </c>
    </row>
    <row r="92" spans="3:11">
      <c r="C92" s="149" t="s">
        <v>98</v>
      </c>
      <c r="D92" s="150">
        <v>396.318705546594</v>
      </c>
      <c r="E92" s="151">
        <v>291.85642418924698</v>
      </c>
      <c r="F92" s="152">
        <f t="shared" si="22"/>
        <v>0.35792352917203929</v>
      </c>
      <c r="G92" s="153">
        <f t="shared" si="23"/>
        <v>0.30515681659504446</v>
      </c>
      <c r="I92" s="329">
        <v>303.65600555229003</v>
      </c>
    </row>
    <row r="93" spans="3:11" ht="16.5" customHeight="1">
      <c r="C93" s="149" t="s">
        <v>99</v>
      </c>
      <c r="D93" s="150">
        <f>-23.169 -75.415</f>
        <v>-98.584000000000003</v>
      </c>
      <c r="E93" s="150">
        <f>-50.778-22.94</f>
        <v>-73.718000000000004</v>
      </c>
      <c r="F93" s="154">
        <f>+D93/E93-1</f>
        <v>0.3373124610000271</v>
      </c>
      <c r="G93" s="153">
        <f t="shared" si="23"/>
        <v>-0.11844764374496997</v>
      </c>
      <c r="I93">
        <f>-32.235-79.595</f>
        <v>-111.83</v>
      </c>
    </row>
    <row r="94" spans="3:11" ht="15" thickBot="1">
      <c r="C94" s="155" t="s">
        <v>100</v>
      </c>
      <c r="D94" s="238">
        <v>184.713820606594</v>
      </c>
      <c r="E94" s="239">
        <v>154.274995248247</v>
      </c>
      <c r="F94" s="158">
        <f t="shared" si="22"/>
        <v>0.19730239050966936</v>
      </c>
      <c r="G94" s="153">
        <f t="shared" si="23"/>
        <v>0.42000736949394479</v>
      </c>
      <c r="I94" s="332">
        <v>130.07948027229</v>
      </c>
    </row>
    <row r="95" spans="3:11" ht="15" thickBot="1">
      <c r="C95" s="175" t="s">
        <v>101</v>
      </c>
      <c r="D95" s="160"/>
      <c r="E95" s="160"/>
      <c r="F95" s="160"/>
      <c r="G95" s="160"/>
    </row>
    <row r="96" spans="3:11">
      <c r="C96" s="176" t="s">
        <v>102</v>
      </c>
      <c r="D96" s="177">
        <v>6.1000000000000004E-3</v>
      </c>
      <c r="E96" s="178">
        <v>4.4000000000000003E-3</v>
      </c>
      <c r="F96" s="240" t="s">
        <v>230</v>
      </c>
      <c r="G96" s="241" t="s">
        <v>104</v>
      </c>
      <c r="H96" s="5">
        <f>+D96-E96</f>
        <v>1.7000000000000001E-3</v>
      </c>
      <c r="I96" s="5">
        <v>5.1999999999999998E-3</v>
      </c>
      <c r="J96" s="5">
        <f>+D96-I96</f>
        <v>9.0000000000000063E-4</v>
      </c>
    </row>
    <row r="97" spans="3:10" ht="15" thickBot="1">
      <c r="C97" s="179" t="s">
        <v>105</v>
      </c>
      <c r="D97" s="180">
        <v>0.13669999999999999</v>
      </c>
      <c r="E97" s="181">
        <v>9.8100000000000007E-2</v>
      </c>
      <c r="F97" s="242" t="s">
        <v>231</v>
      </c>
      <c r="G97" s="243" t="s">
        <v>232</v>
      </c>
      <c r="H97" s="5">
        <f>+D97-E97</f>
        <v>3.8599999999999982E-2</v>
      </c>
      <c r="I97" s="5">
        <v>0.1198</v>
      </c>
      <c r="J97" s="5">
        <f>+D97-I97</f>
        <v>1.6899999999999984E-2</v>
      </c>
    </row>
    <row r="98" spans="3:10" ht="15" thickBot="1">
      <c r="C98" s="179" t="s">
        <v>109</v>
      </c>
      <c r="D98" s="180">
        <v>0.35649999999999998</v>
      </c>
      <c r="E98" s="181">
        <v>0.41570000000000001</v>
      </c>
      <c r="F98" s="242" t="s">
        <v>233</v>
      </c>
      <c r="G98" s="243" t="s">
        <v>234</v>
      </c>
      <c r="H98" s="5">
        <f>+D98-E98</f>
        <v>-5.920000000000003E-2</v>
      </c>
      <c r="I98" s="5">
        <v>0.4405</v>
      </c>
      <c r="J98" s="5">
        <f>+D98-I98</f>
        <v>-8.4000000000000019E-2</v>
      </c>
    </row>
    <row r="99" spans="3:10" ht="15" thickBot="1">
      <c r="C99" s="145" t="s">
        <v>113</v>
      </c>
      <c r="D99" s="159"/>
      <c r="E99" s="160" t="s">
        <v>94</v>
      </c>
      <c r="F99" s="160" t="s">
        <v>94</v>
      </c>
      <c r="G99" s="161"/>
    </row>
    <row r="100" spans="3:10">
      <c r="C100" s="149" t="s">
        <v>211</v>
      </c>
      <c r="D100" s="162" t="s">
        <v>212</v>
      </c>
      <c r="E100" s="163" t="s">
        <v>212</v>
      </c>
      <c r="F100" s="164" t="s">
        <v>212</v>
      </c>
      <c r="G100" s="165" t="s">
        <v>212</v>
      </c>
      <c r="J100" s="5"/>
    </row>
    <row r="101" spans="3:10">
      <c r="C101" s="149" t="s">
        <v>115</v>
      </c>
      <c r="D101" s="150">
        <v>6450</v>
      </c>
      <c r="E101" s="151">
        <v>6176</v>
      </c>
      <c r="F101" s="154">
        <f t="shared" ref="F101:F102" si="24">+D101/E101-1</f>
        <v>4.43652849740932E-2</v>
      </c>
      <c r="G101" s="166">
        <f>+D101/I101-1</f>
        <v>4.8294126811030402E-3</v>
      </c>
      <c r="I101" s="244">
        <v>6419</v>
      </c>
      <c r="J101" s="5"/>
    </row>
    <row r="102" spans="3:10" ht="15" customHeight="1">
      <c r="C102" s="149" t="s">
        <v>116</v>
      </c>
      <c r="D102" s="162">
        <v>445</v>
      </c>
      <c r="E102" s="163">
        <v>446</v>
      </c>
      <c r="F102" s="245">
        <f t="shared" si="24"/>
        <v>-2.2421524663677195E-3</v>
      </c>
      <c r="G102" s="166">
        <f>+D102/I102-1</f>
        <v>-2.2421524663677195E-3</v>
      </c>
      <c r="I102" s="246">
        <v>446</v>
      </c>
    </row>
    <row r="103" spans="3:10" ht="15" customHeight="1"/>
    <row r="105" spans="3:10" ht="15.75" customHeight="1"/>
    <row r="106" spans="3:10" ht="15.75" customHeight="1" thickBot="1">
      <c r="C106" s="171" t="s">
        <v>368</v>
      </c>
      <c r="D106" s="844" t="s">
        <v>13</v>
      </c>
      <c r="E106" s="845"/>
      <c r="F106" s="845"/>
      <c r="G106" s="845"/>
    </row>
    <row r="107" spans="3:10">
      <c r="C107" s="139" t="s">
        <v>5</v>
      </c>
      <c r="D107" s="141" t="s">
        <v>87</v>
      </c>
      <c r="E107" s="140" t="s">
        <v>88</v>
      </c>
      <c r="F107" s="846" t="s">
        <v>89</v>
      </c>
      <c r="G107" s="848" t="s">
        <v>90</v>
      </c>
    </row>
    <row r="108" spans="3:10" ht="15" thickBot="1">
      <c r="C108" s="172"/>
      <c r="D108" s="173" t="s">
        <v>91</v>
      </c>
      <c r="E108" s="174" t="s">
        <v>92</v>
      </c>
      <c r="F108" s="847"/>
      <c r="G108" s="849"/>
      <c r="I108" s="7" t="s">
        <v>85</v>
      </c>
    </row>
    <row r="109" spans="3:10" ht="15" thickBot="1">
      <c r="C109" s="184" t="s">
        <v>152</v>
      </c>
      <c r="D109" s="185" t="s">
        <v>94</v>
      </c>
      <c r="E109" s="186" t="s">
        <v>94</v>
      </c>
      <c r="F109" s="187"/>
      <c r="G109" s="185"/>
    </row>
    <row r="110" spans="3:10">
      <c r="C110" s="188" t="s">
        <v>119</v>
      </c>
      <c r="D110" s="189">
        <v>70158.988777159902</v>
      </c>
      <c r="E110" s="190">
        <v>73097.176215969899</v>
      </c>
      <c r="F110" s="191">
        <f t="shared" ref="F110:F111" si="25">+D110/E110-1</f>
        <v>-4.019563532972803E-2</v>
      </c>
      <c r="G110" s="192">
        <f>+D110/I110-1</f>
        <v>-2.1626721490810463E-2</v>
      </c>
      <c r="I110" s="330">
        <v>71709.837460059905</v>
      </c>
      <c r="J110" s="5"/>
    </row>
    <row r="111" spans="3:10" ht="15" thickBot="1">
      <c r="C111" s="193" t="s">
        <v>120</v>
      </c>
      <c r="D111" s="194">
        <v>71254.595000000001</v>
      </c>
      <c r="E111" s="195">
        <v>67591.365000000005</v>
      </c>
      <c r="F111" s="196">
        <f t="shared" si="25"/>
        <v>5.4196715808298768E-2</v>
      </c>
      <c r="G111" s="197">
        <f>+D111/I111-1</f>
        <v>-6.9267133800504643E-3</v>
      </c>
      <c r="I111" s="1">
        <v>71751.597752190093</v>
      </c>
    </row>
    <row r="112" spans="3:10" ht="15" thickBot="1">
      <c r="C112" s="198" t="s">
        <v>121</v>
      </c>
      <c r="D112" s="199"/>
      <c r="E112" s="199"/>
      <c r="F112" s="199"/>
      <c r="G112" s="199"/>
    </row>
    <row r="113" spans="3:10">
      <c r="C113" s="200" t="s">
        <v>122</v>
      </c>
      <c r="D113" s="177">
        <v>2.184062546834634E-2</v>
      </c>
      <c r="E113" s="177">
        <v>2.1998610176180905E-2</v>
      </c>
      <c r="F113" s="247" t="s">
        <v>235</v>
      </c>
      <c r="G113" s="248" t="s">
        <v>236</v>
      </c>
      <c r="H113" s="5">
        <f>+D113-E113</f>
        <v>-1.5798470783456517E-4</v>
      </c>
      <c r="I113" s="249">
        <v>2.1000000000000001E-2</v>
      </c>
      <c r="J113" s="5">
        <f>+D113-I113</f>
        <v>8.406254683463385E-4</v>
      </c>
    </row>
    <row r="114" spans="3:10">
      <c r="C114" s="204" t="s">
        <v>125</v>
      </c>
      <c r="D114" s="205">
        <v>3.8999999999999998E-3</v>
      </c>
      <c r="E114" s="206">
        <v>3.0000000000000001E-3</v>
      </c>
      <c r="F114" s="250" t="s">
        <v>104</v>
      </c>
      <c r="G114" s="251" t="s">
        <v>124</v>
      </c>
      <c r="H114" s="5">
        <f>+D114-E114</f>
        <v>8.9999999999999976E-4</v>
      </c>
      <c r="I114" s="252">
        <v>4.1999999999999997E-3</v>
      </c>
      <c r="J114" s="5">
        <f t="shared" ref="J114:J117" si="26">+D114-I114</f>
        <v>-2.9999999999999992E-4</v>
      </c>
    </row>
    <row r="115" spans="3:10" ht="15" thickBot="1">
      <c r="C115" s="209" t="s">
        <v>128</v>
      </c>
      <c r="D115" s="210">
        <v>0.66549260503187313</v>
      </c>
      <c r="E115" s="211">
        <v>0.64639946242645929</v>
      </c>
      <c r="F115" s="253" t="s">
        <v>237</v>
      </c>
      <c r="G115" s="254" t="s">
        <v>238</v>
      </c>
      <c r="H115" s="5">
        <f>+D115-E115</f>
        <v>1.9093142605413838E-2</v>
      </c>
      <c r="I115" s="255">
        <v>0.66339999999999999</v>
      </c>
      <c r="J115" s="5">
        <f t="shared" si="26"/>
        <v>2.0926050318731404E-3</v>
      </c>
    </row>
    <row r="116" spans="3:10" ht="15" thickBot="1">
      <c r="C116" s="184" t="s">
        <v>130</v>
      </c>
      <c r="D116" s="214"/>
      <c r="E116" s="215"/>
      <c r="F116" s="214"/>
      <c r="G116" s="214"/>
    </row>
    <row r="117" spans="3:10">
      <c r="C117" s="200" t="s">
        <v>131</v>
      </c>
      <c r="D117" s="177">
        <v>0.12214987855483905</v>
      </c>
      <c r="E117" s="256">
        <v>0.1190345923615907</v>
      </c>
      <c r="F117" s="256" t="s">
        <v>239</v>
      </c>
      <c r="G117" s="257" t="s">
        <v>133</v>
      </c>
      <c r="H117" s="5">
        <f>+D117-E117</f>
        <v>3.1152861932483566E-3</v>
      </c>
      <c r="I117" s="203">
        <v>0.1201</v>
      </c>
      <c r="J117" s="5">
        <f t="shared" si="26"/>
        <v>2.0498785548390547E-3</v>
      </c>
    </row>
    <row r="118" spans="3:10" ht="15" thickBot="1">
      <c r="C118" s="184" t="s">
        <v>134</v>
      </c>
      <c r="D118" s="214"/>
      <c r="E118" s="219"/>
      <c r="F118" s="258"/>
      <c r="G118" s="214"/>
    </row>
    <row r="119" spans="3:10">
      <c r="C119" s="200" t="s">
        <v>240</v>
      </c>
      <c r="D119" s="220">
        <v>1.984</v>
      </c>
      <c r="E119" s="221">
        <v>2.3368000000000002</v>
      </c>
      <c r="F119" s="247" t="s">
        <v>241</v>
      </c>
      <c r="G119" s="248" t="s">
        <v>160</v>
      </c>
      <c r="H119" s="5">
        <f>+D119-E119</f>
        <v>-0.35280000000000022</v>
      </c>
      <c r="I119" s="2">
        <v>2.08</v>
      </c>
      <c r="J119" s="6">
        <f t="shared" ref="J119:J120" si="27">+D119-I119</f>
        <v>-9.6000000000000085E-2</v>
      </c>
    </row>
    <row r="120" spans="3:10" ht="15" thickBot="1">
      <c r="C120" s="223" t="s">
        <v>136</v>
      </c>
      <c r="D120" s="180">
        <v>0.97399999999999998</v>
      </c>
      <c r="E120" s="224">
        <v>0.90100000000000002</v>
      </c>
      <c r="F120" s="253" t="s">
        <v>242</v>
      </c>
      <c r="G120" s="259" t="s">
        <v>135</v>
      </c>
      <c r="H120" s="5">
        <f>+D120-E120</f>
        <v>7.2999999999999954E-2</v>
      </c>
      <c r="I120" s="260">
        <v>1.028</v>
      </c>
      <c r="J120" s="6">
        <f t="shared" si="27"/>
        <v>-5.4000000000000048E-2</v>
      </c>
    </row>
    <row r="121" spans="3:10" ht="15" thickBot="1">
      <c r="C121" s="226" t="s">
        <v>139</v>
      </c>
      <c r="D121" s="227"/>
      <c r="E121" s="228"/>
      <c r="F121" s="229"/>
      <c r="G121" s="230">
        <f ca="1">+TODAY()</f>
        <v>45547</v>
      </c>
    </row>
    <row r="122" spans="3:10" ht="15" customHeight="1">
      <c r="C122" s="231" t="s">
        <v>140</v>
      </c>
      <c r="D122" s="231"/>
      <c r="E122" s="232"/>
      <c r="F122" s="204"/>
      <c r="G122" s="233">
        <v>5.84</v>
      </c>
    </row>
    <row r="123" spans="3:10">
      <c r="C123" s="261" t="s">
        <v>141</v>
      </c>
      <c r="D123" s="261"/>
      <c r="E123" s="262"/>
      <c r="F123" s="263"/>
      <c r="G123" s="264">
        <v>5269.7</v>
      </c>
    </row>
    <row r="124" spans="3:10" ht="15" thickBot="1">
      <c r="C124" s="209" t="s">
        <v>142</v>
      </c>
      <c r="D124" s="209"/>
      <c r="E124" s="265"/>
      <c r="F124" s="266"/>
      <c r="G124" s="267">
        <v>1.1299999999999999</v>
      </c>
    </row>
    <row r="125" spans="3:10" ht="15" thickBot="1">
      <c r="C125" s="851"/>
      <c r="D125" s="851"/>
      <c r="E125" s="851"/>
      <c r="F125" s="851"/>
      <c r="G125" s="266"/>
    </row>
    <row r="126" spans="3:10">
      <c r="C126" s="850" t="s">
        <v>369</v>
      </c>
      <c r="D126" s="850"/>
      <c r="E126" s="850"/>
      <c r="F126" s="850"/>
    </row>
    <row r="134" spans="3:6" ht="15" thickBot="1">
      <c r="C134" s="138" t="s">
        <v>84</v>
      </c>
      <c r="D134" s="840" t="s">
        <v>226</v>
      </c>
      <c r="E134" s="841"/>
      <c r="F134" s="841"/>
    </row>
    <row r="135" spans="3:6">
      <c r="C135" s="268" t="s">
        <v>5</v>
      </c>
      <c r="D135" s="269" t="s">
        <v>87</v>
      </c>
      <c r="E135" s="270" t="s">
        <v>88</v>
      </c>
      <c r="F135" s="271"/>
    </row>
    <row r="136" spans="3:6" ht="15" thickBot="1">
      <c r="C136" s="272"/>
      <c r="D136" s="269" t="s">
        <v>172</v>
      </c>
      <c r="E136" s="273" t="s">
        <v>173</v>
      </c>
      <c r="F136" s="271" t="s">
        <v>174</v>
      </c>
    </row>
    <row r="137" spans="3:6" ht="15" thickBot="1">
      <c r="C137" s="842" t="s">
        <v>175</v>
      </c>
      <c r="D137" s="842"/>
      <c r="E137" s="274" t="s">
        <v>94</v>
      </c>
      <c r="F137" s="275" t="s">
        <v>94</v>
      </c>
    </row>
    <row r="138" spans="3:6">
      <c r="C138" s="149" t="s">
        <v>95</v>
      </c>
      <c r="D138" s="244">
        <v>1537</v>
      </c>
      <c r="E138" s="276">
        <v>1275</v>
      </c>
      <c r="F138" s="277">
        <v>0.21</v>
      </c>
    </row>
    <row r="139" spans="3:6">
      <c r="C139" s="149" t="s">
        <v>96</v>
      </c>
      <c r="D139" s="278">
        <v>606</v>
      </c>
      <c r="E139" s="279">
        <v>603</v>
      </c>
      <c r="F139" s="277">
        <v>0</v>
      </c>
    </row>
    <row r="140" spans="3:6">
      <c r="C140" s="149" t="s">
        <v>97</v>
      </c>
      <c r="D140" s="244">
        <v>2084</v>
      </c>
      <c r="E140" s="276">
        <v>1855</v>
      </c>
      <c r="F140" s="277">
        <v>0.12</v>
      </c>
    </row>
    <row r="141" spans="3:6">
      <c r="C141" s="149" t="s">
        <v>98</v>
      </c>
      <c r="D141" s="244">
        <v>1166</v>
      </c>
      <c r="E141" s="276">
        <v>1002</v>
      </c>
      <c r="F141" s="277">
        <v>0.16</v>
      </c>
    </row>
    <row r="142" spans="3:6">
      <c r="C142" s="149" t="s">
        <v>99</v>
      </c>
      <c r="D142" s="246">
        <v>-381</v>
      </c>
      <c r="E142" s="294">
        <v>-465</v>
      </c>
      <c r="F142" s="296">
        <v>-0.18</v>
      </c>
    </row>
    <row r="143" spans="3:6" ht="15" thickBot="1">
      <c r="C143" s="179" t="s">
        <v>100</v>
      </c>
      <c r="D143" s="280">
        <v>560</v>
      </c>
      <c r="E143" s="281">
        <v>437</v>
      </c>
      <c r="F143" s="282">
        <v>0.28000000000000003</v>
      </c>
    </row>
    <row r="144" spans="3:6" ht="15" thickBot="1">
      <c r="C144" s="283" t="s">
        <v>101</v>
      </c>
      <c r="D144" s="284"/>
      <c r="E144" s="285"/>
      <c r="F144" s="284"/>
    </row>
    <row r="145" spans="3:10">
      <c r="C145" s="176" t="s">
        <v>102</v>
      </c>
      <c r="D145" s="286">
        <v>5.0000000000000001E-3</v>
      </c>
      <c r="E145" s="287">
        <v>4.0000000000000001E-3</v>
      </c>
      <c r="F145" s="288" t="s">
        <v>243</v>
      </c>
    </row>
    <row r="146" spans="3:10" ht="15" thickBot="1">
      <c r="C146" s="179" t="s">
        <v>105</v>
      </c>
      <c r="D146" s="289">
        <v>0.12</v>
      </c>
      <c r="E146" s="290">
        <v>9.6000000000000002E-2</v>
      </c>
      <c r="F146" s="291" t="s">
        <v>244</v>
      </c>
    </row>
    <row r="147" spans="3:10" ht="15" thickBot="1">
      <c r="C147" s="179" t="s">
        <v>109</v>
      </c>
      <c r="D147" s="289">
        <v>0.441</v>
      </c>
      <c r="E147" s="290">
        <v>0.46</v>
      </c>
      <c r="F147" s="291" t="s">
        <v>245</v>
      </c>
    </row>
    <row r="148" spans="3:10" ht="15" thickBot="1">
      <c r="C148" s="145" t="s">
        <v>113</v>
      </c>
      <c r="D148" s="145"/>
      <c r="E148" s="292" t="s">
        <v>94</v>
      </c>
      <c r="F148" s="293" t="s">
        <v>94</v>
      </c>
    </row>
    <row r="149" spans="3:10">
      <c r="C149" s="149" t="s">
        <v>211</v>
      </c>
      <c r="D149" s="246" t="s">
        <v>212</v>
      </c>
      <c r="E149" s="294" t="s">
        <v>212</v>
      </c>
      <c r="F149" s="295"/>
    </row>
    <row r="150" spans="3:10">
      <c r="C150" s="149" t="s">
        <v>115</v>
      </c>
      <c r="D150" s="244">
        <v>6419</v>
      </c>
      <c r="E150" s="276">
        <v>6138</v>
      </c>
      <c r="F150" s="277">
        <v>0.05</v>
      </c>
    </row>
    <row r="151" spans="3:10">
      <c r="C151" s="149" t="s">
        <v>116</v>
      </c>
      <c r="D151" s="246">
        <v>446</v>
      </c>
      <c r="E151" s="294">
        <v>446</v>
      </c>
      <c r="F151" s="296">
        <v>0</v>
      </c>
    </row>
    <row r="155" spans="3:10" ht="15" thickBot="1">
      <c r="C155" s="171" t="s">
        <v>368</v>
      </c>
      <c r="D155" s="297" t="s">
        <v>226</v>
      </c>
      <c r="E155" s="298"/>
      <c r="F155" s="298"/>
      <c r="J155" s="299"/>
    </row>
    <row r="156" spans="3:10">
      <c r="C156" s="268" t="s">
        <v>5</v>
      </c>
      <c r="D156" s="271" t="s">
        <v>87</v>
      </c>
      <c r="E156" s="300" t="s">
        <v>88</v>
      </c>
      <c r="F156" s="301"/>
      <c r="J156" s="299"/>
    </row>
    <row r="157" spans="3:10" ht="15" thickBot="1">
      <c r="C157" s="302"/>
      <c r="D157" s="303" t="s">
        <v>172</v>
      </c>
      <c r="E157" s="304" t="s">
        <v>173</v>
      </c>
      <c r="F157" s="305" t="s">
        <v>174</v>
      </c>
      <c r="J157" s="299"/>
    </row>
    <row r="158" spans="3:10" ht="15" thickBot="1">
      <c r="C158" s="184" t="s">
        <v>176</v>
      </c>
      <c r="D158" s="185" t="s">
        <v>94</v>
      </c>
      <c r="E158" s="186" t="s">
        <v>94</v>
      </c>
      <c r="F158" s="185"/>
      <c r="J158" s="299"/>
    </row>
    <row r="159" spans="3:10">
      <c r="C159" s="188" t="s">
        <v>119</v>
      </c>
      <c r="D159" s="306">
        <v>72902</v>
      </c>
      <c r="E159" s="307">
        <v>70779</v>
      </c>
      <c r="F159" s="308">
        <v>0.03</v>
      </c>
      <c r="J159" s="299"/>
    </row>
    <row r="160" spans="3:10" ht="15" thickBot="1">
      <c r="C160" s="309" t="s">
        <v>120</v>
      </c>
      <c r="D160" s="310">
        <v>74200</v>
      </c>
      <c r="E160" s="311">
        <v>68000</v>
      </c>
      <c r="F160" s="312">
        <v>0.09</v>
      </c>
      <c r="J160" s="299"/>
    </row>
    <row r="161" spans="3:10" ht="15" thickBot="1">
      <c r="C161" s="184" t="s">
        <v>121</v>
      </c>
      <c r="D161" s="184"/>
      <c r="E161" s="313"/>
      <c r="F161" s="184"/>
      <c r="J161" s="299"/>
    </row>
    <row r="162" spans="3:10">
      <c r="C162" s="200" t="s">
        <v>122</v>
      </c>
      <c r="D162" s="249">
        <v>2.1000000000000001E-2</v>
      </c>
      <c r="E162" s="314">
        <v>2.24E-2</v>
      </c>
      <c r="F162" s="315" t="s">
        <v>213</v>
      </c>
      <c r="J162" s="299"/>
    </row>
    <row r="163" spans="3:10">
      <c r="C163" s="232" t="s">
        <v>125</v>
      </c>
      <c r="D163" s="252">
        <v>3.3999999999999998E-3</v>
      </c>
      <c r="E163" s="316">
        <v>3.8999999999999998E-3</v>
      </c>
      <c r="F163" s="317" t="s">
        <v>103</v>
      </c>
      <c r="J163" s="299"/>
    </row>
    <row r="164" spans="3:10" ht="15" thickBot="1">
      <c r="C164" s="209" t="s">
        <v>128</v>
      </c>
      <c r="D164" s="255">
        <v>0.66339999999999999</v>
      </c>
      <c r="E164" s="318">
        <v>0.63560000000000005</v>
      </c>
      <c r="F164" s="319" t="s">
        <v>246</v>
      </c>
      <c r="J164" s="299"/>
    </row>
    <row r="165" spans="3:10" ht="15" thickBot="1">
      <c r="C165" s="184" t="s">
        <v>130</v>
      </c>
      <c r="D165" s="320"/>
      <c r="E165" s="321"/>
      <c r="F165" s="320"/>
      <c r="J165" s="299"/>
    </row>
    <row r="166" spans="3:10">
      <c r="C166" s="200" t="s">
        <v>131</v>
      </c>
      <c r="D166" s="249">
        <v>0.1201</v>
      </c>
      <c r="E166" s="314">
        <v>0.1205</v>
      </c>
      <c r="F166" s="315" t="s">
        <v>247</v>
      </c>
      <c r="J166" s="299"/>
    </row>
    <row r="167" spans="3:10" ht="15" thickBot="1">
      <c r="C167" s="184" t="s">
        <v>134</v>
      </c>
      <c r="D167" s="322"/>
      <c r="E167" s="323"/>
      <c r="F167" s="322"/>
      <c r="J167" s="299"/>
    </row>
    <row r="168" spans="3:10">
      <c r="C168" s="200" t="s">
        <v>16</v>
      </c>
      <c r="D168" s="324" t="s">
        <v>212</v>
      </c>
      <c r="E168" s="325" t="s">
        <v>212</v>
      </c>
      <c r="F168" s="326"/>
      <c r="J168" s="299"/>
    </row>
    <row r="169" spans="3:10" ht="15" thickBot="1">
      <c r="C169" s="223" t="s">
        <v>136</v>
      </c>
      <c r="D169" s="260">
        <v>1.028</v>
      </c>
      <c r="E169" s="327">
        <v>1.085</v>
      </c>
      <c r="F169" s="328" t="s">
        <v>229</v>
      </c>
      <c r="J169" s="299"/>
    </row>
    <row r="170" spans="3:10" ht="15" thickBot="1">
      <c r="C170" s="226" t="s">
        <v>139</v>
      </c>
      <c r="D170" s="227"/>
      <c r="E170" s="228"/>
      <c r="F170" s="228">
        <v>44945</v>
      </c>
      <c r="J170" s="299"/>
    </row>
    <row r="171" spans="3:10">
      <c r="C171" s="231" t="s">
        <v>140</v>
      </c>
      <c r="D171" s="231"/>
      <c r="E171" s="232"/>
      <c r="F171" s="232">
        <v>6.28</v>
      </c>
      <c r="J171" s="232"/>
    </row>
    <row r="172" spans="3:10">
      <c r="C172" s="261" t="s">
        <v>141</v>
      </c>
      <c r="D172" s="261"/>
      <c r="E172" s="262"/>
      <c r="F172" s="262">
        <v>5641</v>
      </c>
      <c r="J172" s="262"/>
    </row>
    <row r="173" spans="3:10" ht="15" thickBot="1">
      <c r="C173" s="209" t="s">
        <v>142</v>
      </c>
      <c r="D173" s="209"/>
      <c r="E173" s="265"/>
      <c r="F173" s="265">
        <v>1.1499999999999999</v>
      </c>
      <c r="J173" s="299"/>
    </row>
    <row r="174" spans="3:10">
      <c r="C174" s="299"/>
      <c r="D174" s="299"/>
      <c r="E174" s="299"/>
      <c r="F174" s="839"/>
      <c r="G174" s="839"/>
      <c r="H174" s="839"/>
      <c r="I174" s="299"/>
      <c r="J174" s="299"/>
    </row>
  </sheetData>
  <mergeCells count="38">
    <mergeCell ref="C40:F40"/>
    <mergeCell ref="D3:G3"/>
    <mergeCell ref="C6:D6"/>
    <mergeCell ref="D22:G22"/>
    <mergeCell ref="F61:F62"/>
    <mergeCell ref="G61:G62"/>
    <mergeCell ref="D4:D5"/>
    <mergeCell ref="E4:E5"/>
    <mergeCell ref="C4:C5"/>
    <mergeCell ref="F4:F5"/>
    <mergeCell ref="G4:G5"/>
    <mergeCell ref="D23:D24"/>
    <mergeCell ref="E23:E24"/>
    <mergeCell ref="F23:F24"/>
    <mergeCell ref="G23:G24"/>
    <mergeCell ref="C23:C24"/>
    <mergeCell ref="C82:F82"/>
    <mergeCell ref="D43:G43"/>
    <mergeCell ref="F44:F45"/>
    <mergeCell ref="G44:G45"/>
    <mergeCell ref="C46:D46"/>
    <mergeCell ref="D60:G60"/>
    <mergeCell ref="C28:D28"/>
    <mergeCell ref="C32:D32"/>
    <mergeCell ref="C13:D13"/>
    <mergeCell ref="C16:D16"/>
    <mergeCell ref="F174:H174"/>
    <mergeCell ref="D134:F134"/>
    <mergeCell ref="C137:D137"/>
    <mergeCell ref="C88:D88"/>
    <mergeCell ref="D85:G85"/>
    <mergeCell ref="F86:F87"/>
    <mergeCell ref="G86:G87"/>
    <mergeCell ref="C126:F126"/>
    <mergeCell ref="C125:F125"/>
    <mergeCell ref="D106:G106"/>
    <mergeCell ref="F107:F108"/>
    <mergeCell ref="G107:G108"/>
  </mergeCell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3a2ec7d-e900-4ee0-8b1e-fac67f483317">
      <Terms xmlns="http://schemas.microsoft.com/office/infopath/2007/PartnerControls"/>
    </lcf76f155ced4ddcb4097134ff3c332f>
    <TaxCatchAll xmlns="6cb3014e-c15e-4453-8639-5b8772973515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5A34F53D094394FB21F9DBA6BFE7698" ma:contentTypeVersion="14" ma:contentTypeDescription="Crear nuevo documento." ma:contentTypeScope="" ma:versionID="e7ecd460bafe359a3215e5e4c7378472">
  <xsd:schema xmlns:xsd="http://www.w3.org/2001/XMLSchema" xmlns:xs="http://www.w3.org/2001/XMLSchema" xmlns:p="http://schemas.microsoft.com/office/2006/metadata/properties" xmlns:ns2="e3a2ec7d-e900-4ee0-8b1e-fac67f483317" xmlns:ns3="6cb3014e-c15e-4453-8639-5b8772973515" targetNamespace="http://schemas.microsoft.com/office/2006/metadata/properties" ma:root="true" ma:fieldsID="be8bf92af2a4fb1c1e1376e9b2342f6b" ns2:_="" ns3:_="">
    <xsd:import namespace="e3a2ec7d-e900-4ee0-8b1e-fac67f483317"/>
    <xsd:import namespace="6cb3014e-c15e-4453-8639-5b877297351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a2ec7d-e900-4ee0-8b1e-fac67f48331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516c470f-41be-41b5-85e9-796b3b390d8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9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b3014e-c15e-4453-8639-5b8772973515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1c5a3da4-5611-42e8-a355-5b157ec73c81}" ma:internalName="TaxCatchAll" ma:showField="CatchAllData" ma:web="6cb3014e-c15e-4453-8639-5b877297351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9A7D404-EFBA-4011-B448-B695D0F9DF5F}">
  <ds:schemaRefs>
    <ds:schemaRef ds:uri="e3a2ec7d-e900-4ee0-8b1e-fac67f483317"/>
    <ds:schemaRef ds:uri="6cb3014e-c15e-4453-8639-5b8772973515"/>
    <ds:schemaRef ds:uri="http://purl.org/dc/elements/1.1/"/>
    <ds:schemaRef ds:uri="http://purl.org/dc/terms/"/>
    <ds:schemaRef ds:uri="http://www.w3.org/XML/1998/namespace"/>
    <ds:schemaRef ds:uri="http://schemas.microsoft.com/office/2006/documentManagement/types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9BD5E0B4-8DC5-4197-9699-F7918EE2CA9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3a2ec7d-e900-4ee0-8b1e-fac67f483317"/>
    <ds:schemaRef ds:uri="6cb3014e-c15e-4453-8639-5b877297351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7A1E16C-F053-4166-9531-9F65BAF11E8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16</vt:i4>
      </vt:variant>
      <vt:variant>
        <vt:lpstr>Gráficos</vt:lpstr>
      </vt:variant>
      <vt:variant>
        <vt:i4>1</vt:i4>
      </vt:variant>
    </vt:vector>
  </HeadingPairs>
  <TitlesOfParts>
    <vt:vector size="17" baseType="lpstr">
      <vt:lpstr>3Q2023</vt:lpstr>
      <vt:lpstr>1Q2023</vt:lpstr>
      <vt:lpstr>Cuadros EBA</vt:lpstr>
      <vt:lpstr>Agregado</vt:lpstr>
      <vt:lpstr>2Q2024</vt:lpstr>
      <vt:lpstr>Compar. métricas</vt:lpstr>
      <vt:lpstr>Hoja1</vt:lpstr>
      <vt:lpstr>Compar. estimaci</vt:lpstr>
      <vt:lpstr>Bankinter</vt:lpstr>
      <vt:lpstr>BBVA</vt:lpstr>
      <vt:lpstr>Santander</vt:lpstr>
      <vt:lpstr>Sabadell</vt:lpstr>
      <vt:lpstr>ST ESP</vt:lpstr>
      <vt:lpstr>CaixaBank</vt:lpstr>
      <vt:lpstr>Unicaja</vt:lpstr>
      <vt:lpstr>Unicaja </vt:lpstr>
      <vt:lpstr>Gráfico1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Pascual Hernandez, Luis</dc:creator>
  <cp:keywords/>
  <dc:description/>
  <cp:lastModifiedBy>Ruiz Fernández, Julián</cp:lastModifiedBy>
  <cp:revision/>
  <dcterms:created xsi:type="dcterms:W3CDTF">2022-09-07T10:08:38Z</dcterms:created>
  <dcterms:modified xsi:type="dcterms:W3CDTF">2024-09-12T13:57:38Z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0x01010025A34F53D094394FB21F9DBA6BFE7698</vt:lpwstr>
  </property>
  <property fmtid="{D5CDD505-2E9C-101B-9397-08002B2CF9AE}" pid="3" name="MediaServiceImageTags">
    <vt:lpwstr/>
  </property>
</Properties>
</file>