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ny\OneDrive\Escritorio\"/>
    </mc:Choice>
  </mc:AlternateContent>
  <xr:revisionPtr revIDLastSave="0" documentId="13_ncr:1_{C6F8BB3C-099C-431D-9691-602FA079AA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grama" sheetId="1" r:id="rId1"/>
    <sheet name="Recursos" sheetId="2" r:id="rId2"/>
    <sheet name="Presupuesto" sheetId="3" r:id="rId3"/>
  </sheets>
  <definedNames>
    <definedName name="desplazar_seman">Diagrama!$Q$4</definedName>
    <definedName name="inicio_proyecto">Diagrama!$Q$3</definedName>
    <definedName name="tarea_final" localSheetId="0">Diagrama!$R1</definedName>
    <definedName name="tarea_inicio" localSheetId="0">Diagrama!$Q1</definedName>
    <definedName name="tarea_progreso" localSheetId="0">Diagrama!$P1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thlNNf1H2fQ38F4vBv6PmI2aacg=="/>
    </ext>
  </extLst>
</workbook>
</file>

<file path=xl/calcChain.xml><?xml version="1.0" encoding="utf-8"?>
<calcChain xmlns="http://schemas.openxmlformats.org/spreadsheetml/2006/main">
  <c r="I14" i="3" l="1"/>
  <c r="I7" i="3"/>
  <c r="E6" i="3"/>
  <c r="F6" i="3"/>
  <c r="G6" i="3"/>
  <c r="D6" i="3"/>
  <c r="Q38" i="1"/>
  <c r="Q33" i="1"/>
  <c r="Q30" i="1"/>
  <c r="Q27" i="1"/>
  <c r="R26" i="1"/>
  <c r="Q25" i="1"/>
  <c r="Q23" i="1"/>
  <c r="Q21" i="1"/>
  <c r="Q19" i="1"/>
  <c r="Q17" i="1"/>
  <c r="Q15" i="1"/>
  <c r="Q13" i="1"/>
  <c r="R12" i="1"/>
  <c r="Q11" i="1"/>
  <c r="Q10" i="1"/>
  <c r="R10" i="1" s="1"/>
  <c r="R11" i="1" l="1"/>
  <c r="Q12" i="1" s="1"/>
  <c r="R23" i="1"/>
  <c r="Q24" i="1" s="1"/>
  <c r="R24" i="1" s="1"/>
  <c r="R25" i="1" s="1"/>
  <c r="R15" i="1"/>
  <c r="T6" i="1" a="1"/>
  <c r="T6" i="1" s="1"/>
  <c r="T5" i="1" s="1"/>
  <c r="Q29" i="1" l="1"/>
  <c r="R29" i="1" s="1"/>
  <c r="Q26" i="1"/>
  <c r="R27" i="1" s="1"/>
  <c r="R13" i="1"/>
  <c r="Q14" i="1" s="1"/>
  <c r="R14" i="1" s="1"/>
  <c r="R17" i="1"/>
  <c r="Q18" i="1" s="1"/>
  <c r="R18" i="1" s="1"/>
  <c r="R19" i="1" s="1"/>
  <c r="Q20" i="1" s="1"/>
  <c r="R20" i="1" s="1"/>
  <c r="R21" i="1" s="1"/>
  <c r="T7" i="1"/>
  <c r="L10" i="1"/>
  <c r="U6" i="1"/>
  <c r="U7" i="1" s="1"/>
  <c r="R30" i="1" l="1"/>
  <c r="R33" i="1"/>
  <c r="Q35" i="1" s="1"/>
  <c r="R35" i="1" s="1"/>
  <c r="V6" i="1"/>
  <c r="Q32" i="1" l="1"/>
  <c r="R32" i="1" s="1"/>
  <c r="Q36" i="1"/>
  <c r="R36" i="1" s="1"/>
  <c r="Q37" i="1" s="1"/>
  <c r="R37" i="1" s="1"/>
  <c r="R38" i="1" s="1"/>
  <c r="Q31" i="1"/>
  <c r="R31" i="1" s="1"/>
  <c r="W6" i="1"/>
  <c r="V7" i="1"/>
  <c r="W7" i="1" l="1"/>
  <c r="X6" i="1"/>
  <c r="X7" i="1" l="1"/>
  <c r="Y6" i="1"/>
  <c r="Z6" i="1" l="1"/>
  <c r="Y7" i="1"/>
  <c r="AA6" i="1" l="1"/>
  <c r="AA5" i="1" s="1"/>
  <c r="Z7" i="1"/>
  <c r="AB6" i="1" l="1"/>
  <c r="AA7" i="1"/>
  <c r="AB7" i="1" l="1"/>
  <c r="AC6" i="1"/>
  <c r="AD6" i="1" l="1"/>
  <c r="AC7" i="1"/>
  <c r="AD7" i="1" l="1"/>
  <c r="AE6" i="1"/>
  <c r="AE7" i="1" l="1"/>
  <c r="AF6" i="1"/>
  <c r="AG6" i="1" l="1"/>
  <c r="AF7" i="1"/>
  <c r="AG7" i="1" l="1"/>
  <c r="AH6" i="1"/>
  <c r="AH5" i="1" l="1"/>
  <c r="AI6" i="1"/>
  <c r="AH7" i="1"/>
  <c r="AJ6" i="1" l="1"/>
  <c r="AI7" i="1"/>
  <c r="AJ7" i="1" l="1"/>
  <c r="AK6" i="1"/>
  <c r="AL6" i="1" l="1"/>
  <c r="AK7" i="1"/>
  <c r="AL7" i="1" l="1"/>
  <c r="AM6" i="1"/>
  <c r="AN6" i="1" s="1"/>
  <c r="AN7" i="1" s="1"/>
  <c r="AM7" i="1" l="1"/>
  <c r="AO6" i="1" l="1"/>
  <c r="AO7" i="1" l="1"/>
  <c r="AO5" i="1"/>
  <c r="AP6" i="1"/>
  <c r="AQ6" i="1" l="1"/>
  <c r="AP7" i="1"/>
  <c r="AR6" i="1" l="1"/>
  <c r="AQ7" i="1"/>
  <c r="AR7" i="1" l="1"/>
  <c r="AS6" i="1"/>
  <c r="AS7" i="1" l="1"/>
  <c r="AT6" i="1"/>
  <c r="AU6" i="1" l="1"/>
  <c r="AT7" i="1"/>
  <c r="AV6" i="1" l="1"/>
  <c r="AU7" i="1"/>
  <c r="AV5" i="1" l="1"/>
  <c r="AV7" i="1"/>
  <c r="AW6" i="1"/>
  <c r="AW7" i="1" l="1"/>
  <c r="AX6" i="1"/>
  <c r="AX7" i="1" l="1"/>
  <c r="AY6" i="1"/>
  <c r="AY7" i="1" l="1"/>
  <c r="AZ6" i="1"/>
  <c r="AZ7" i="1" l="1"/>
  <c r="BA6" i="1"/>
  <c r="BB6" i="1" l="1"/>
  <c r="BC6" i="1" s="1"/>
  <c r="BA7" i="1"/>
  <c r="BC7" i="1" l="1"/>
  <c r="BD6" i="1"/>
  <c r="BC5" i="1"/>
  <c r="BB7" i="1"/>
  <c r="BD7" i="1" l="1"/>
  <c r="BE6" i="1"/>
  <c r="J38" i="1"/>
  <c r="L38" i="1" s="1"/>
  <c r="J37" i="1"/>
  <c r="L37" i="1" s="1"/>
  <c r="J36" i="1"/>
  <c r="L36" i="1" s="1"/>
  <c r="J35" i="1"/>
  <c r="L35" i="1" s="1"/>
  <c r="J33" i="1"/>
  <c r="L33" i="1" s="1"/>
  <c r="J32" i="1"/>
  <c r="L32" i="1" s="1"/>
  <c r="J31" i="1"/>
  <c r="L31" i="1" s="1"/>
  <c r="J30" i="1"/>
  <c r="L30" i="1" s="1"/>
  <c r="J29" i="1"/>
  <c r="L29" i="1" s="1"/>
  <c r="J27" i="1"/>
  <c r="L27" i="1" s="1"/>
  <c r="J26" i="1"/>
  <c r="L26" i="1" s="1"/>
  <c r="J25" i="1"/>
  <c r="L25" i="1" s="1"/>
  <c r="J24" i="1"/>
  <c r="L24" i="1" s="1"/>
  <c r="J23" i="1"/>
  <c r="L23" i="1" s="1"/>
  <c r="J21" i="1"/>
  <c r="L21" i="1" s="1"/>
  <c r="J20" i="1"/>
  <c r="L20" i="1" s="1"/>
  <c r="J19" i="1"/>
  <c r="L19" i="1" s="1"/>
  <c r="J18" i="1"/>
  <c r="L18" i="1" s="1"/>
  <c r="J17" i="1"/>
  <c r="L17" i="1" s="1"/>
  <c r="J15" i="1"/>
  <c r="L15" i="1" s="1"/>
  <c r="L14" i="1"/>
  <c r="L13" i="1"/>
  <c r="L12" i="1"/>
  <c r="L11" i="1"/>
  <c r="BE7" i="1" l="1"/>
  <c r="BF6" i="1"/>
  <c r="L16" i="1"/>
  <c r="L9" i="1"/>
  <c r="L8" i="1" s="1"/>
  <c r="L22" i="1"/>
  <c r="L34" i="1"/>
  <c r="L28" i="1"/>
  <c r="BG6" i="1" l="1"/>
  <c r="BF7" i="1"/>
  <c r="BH6" i="1" l="1"/>
  <c r="BG7" i="1"/>
  <c r="BI6" i="1" l="1"/>
  <c r="BH7" i="1"/>
  <c r="BI7" i="1" l="1"/>
  <c r="BJ6" i="1"/>
  <c r="BJ7" i="1" l="1"/>
  <c r="BJ5" i="1"/>
  <c r="BK6" i="1"/>
  <c r="BK7" i="1" l="1"/>
  <c r="BL6" i="1"/>
  <c r="BM6" i="1" l="1"/>
  <c r="BL7" i="1"/>
  <c r="BN6" i="1" l="1"/>
  <c r="BM7" i="1"/>
  <c r="BO6" i="1" l="1"/>
  <c r="BN7" i="1"/>
  <c r="BP6" i="1" l="1"/>
  <c r="BO7" i="1"/>
  <c r="BQ6" i="1" l="1"/>
  <c r="BP7" i="1"/>
  <c r="BQ7" i="1" l="1"/>
  <c r="BR6" i="1"/>
  <c r="BQ5" i="1"/>
  <c r="BS6" i="1" l="1"/>
  <c r="BR7" i="1"/>
  <c r="BT6" i="1" l="1"/>
  <c r="BS7" i="1"/>
  <c r="BU6" i="1" l="1"/>
  <c r="BT7" i="1"/>
  <c r="BV6" i="1" l="1"/>
  <c r="BU7" i="1"/>
  <c r="BW6" i="1" l="1"/>
  <c r="BV7" i="1"/>
  <c r="BX6" i="1" l="1"/>
  <c r="BW7" i="1"/>
  <c r="BY6" i="1" l="1"/>
  <c r="BX7" i="1"/>
  <c r="BX5" i="1"/>
  <c r="BZ6" i="1" l="1"/>
  <c r="BY7" i="1"/>
  <c r="CA6" i="1" l="1"/>
  <c r="BZ7" i="1"/>
  <c r="CB6" i="1" l="1"/>
  <c r="CA7" i="1"/>
  <c r="CC6" i="1" l="1"/>
  <c r="CB7" i="1"/>
  <c r="CD6" i="1" l="1"/>
  <c r="CC7" i="1"/>
  <c r="CD7" i="1" l="1"/>
  <c r="CE6" i="1"/>
  <c r="CE7" i="1" l="1"/>
  <c r="CF6" i="1"/>
  <c r="CE5" i="1"/>
  <c r="CF7" i="1" l="1"/>
  <c r="CG6" i="1"/>
  <c r="CG7" i="1" l="1"/>
  <c r="CH6" i="1"/>
  <c r="CI6" i="1" l="1"/>
  <c r="CH7" i="1"/>
  <c r="CJ6" i="1" l="1"/>
  <c r="CI7" i="1"/>
  <c r="CK6" i="1" l="1"/>
  <c r="CK7" i="1" s="1"/>
  <c r="C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<sst xmlns="http://schemas.openxmlformats.org/spreadsheetml/2006/main" count="178" uniqueCount="138">
  <si>
    <t>Orden de tareas</t>
  </si>
  <si>
    <t>Número de tarea</t>
  </si>
  <si>
    <t>Nombre tarea</t>
  </si>
  <si>
    <t>Optimista(a)</t>
  </si>
  <si>
    <t>Mas probable(m)</t>
  </si>
  <si>
    <t>Pesimista(b)</t>
  </si>
  <si>
    <t>Tiempo estimado(te)</t>
  </si>
  <si>
    <t>Recurso</t>
  </si>
  <si>
    <t>Valor por tarea $</t>
  </si>
  <si>
    <t xml:space="preserve">Predecesora </t>
  </si>
  <si>
    <t>-</t>
  </si>
  <si>
    <t>Implementar software de facturación</t>
  </si>
  <si>
    <t>Levantar requerimientos</t>
  </si>
  <si>
    <t>A</t>
  </si>
  <si>
    <t>1.1.1</t>
  </si>
  <si>
    <t>Definir requerimiento</t>
  </si>
  <si>
    <t>B</t>
  </si>
  <si>
    <t>1.1.2</t>
  </si>
  <si>
    <t>Realizar caso de uso</t>
  </si>
  <si>
    <t>C</t>
  </si>
  <si>
    <t>1.1.3</t>
  </si>
  <si>
    <t>Validar requerimiento</t>
  </si>
  <si>
    <t>D</t>
  </si>
  <si>
    <t>1.1.4</t>
  </si>
  <si>
    <t>Elaborar cronograma</t>
  </si>
  <si>
    <t>E</t>
  </si>
  <si>
    <t>1.1.5</t>
  </si>
  <si>
    <t>Cotizar valor de empleados</t>
  </si>
  <si>
    <t>Costo por tiempo* valor por hora * tiempo estimado * 8</t>
  </si>
  <si>
    <t>F</t>
  </si>
  <si>
    <t>1.1.6</t>
  </si>
  <si>
    <t>Identificar un FRAMEWORK PHP para la realización del software</t>
  </si>
  <si>
    <t>1.2</t>
  </si>
  <si>
    <t xml:space="preserve">Análisis de requerimientos </t>
  </si>
  <si>
    <t>G</t>
  </si>
  <si>
    <t>1.2.1</t>
  </si>
  <si>
    <t>Identificar los requerimientos duplicados o contradictorios</t>
  </si>
  <si>
    <t>1</t>
  </si>
  <si>
    <t>2</t>
  </si>
  <si>
    <t>H</t>
  </si>
  <si>
    <t>1.2.2</t>
  </si>
  <si>
    <t>Agrupar los requerimientos en categorías o áreas funcionales</t>
  </si>
  <si>
    <t>a+4m+b/6</t>
  </si>
  <si>
    <t>I</t>
  </si>
  <si>
    <t>1.2.3</t>
  </si>
  <si>
    <t>Priorizar los requerimientos en función de su importancia y urgencia</t>
  </si>
  <si>
    <t>J</t>
  </si>
  <si>
    <t>1.2.4</t>
  </si>
  <si>
    <t>Establecer un plan de acción para abordar los requerimientos</t>
  </si>
  <si>
    <t>3</t>
  </si>
  <si>
    <t>K</t>
  </si>
  <si>
    <t>1.2.5</t>
  </si>
  <si>
    <t>Documentar los requerimientos aceptados</t>
  </si>
  <si>
    <t>I,H</t>
  </si>
  <si>
    <t>1.3</t>
  </si>
  <si>
    <t>Desarrollar primera épica: Desarrollo de UI/UX</t>
  </si>
  <si>
    <t>L</t>
  </si>
  <si>
    <t>1.3.1</t>
  </si>
  <si>
    <t>Investigar y analizar la experiencia del usuario actual</t>
  </si>
  <si>
    <t>M</t>
  </si>
  <si>
    <t>1.3.2</t>
  </si>
  <si>
    <t>Diseñar wireframes y prototipos de la interfaz</t>
  </si>
  <si>
    <t>N</t>
  </si>
  <si>
    <t>1.3.3</t>
  </si>
  <si>
    <t>Desarrollar la interfaz gráfica y estilos visuales</t>
  </si>
  <si>
    <t>O</t>
  </si>
  <si>
    <t>1.3.4</t>
  </si>
  <si>
    <t>Validar los wireframes y prototipos con usuarios de prueba</t>
  </si>
  <si>
    <t>M,N</t>
  </si>
  <si>
    <t>P</t>
  </si>
  <si>
    <t>1.3.5</t>
  </si>
  <si>
    <t>Probar y validar de la interfaz con usuarios de prueba</t>
  </si>
  <si>
    <t>1.4</t>
  </si>
  <si>
    <t>Desarrollar segundo épica: gestión de productos</t>
  </si>
  <si>
    <t>Q</t>
  </si>
  <si>
    <t>1.4.1</t>
  </si>
  <si>
    <t>Desarrollar un catálogo de productos mas vendidos</t>
  </si>
  <si>
    <t>R</t>
  </si>
  <si>
    <t>1.4.2</t>
  </si>
  <si>
    <t>Implementar un sistema de gestión de inventario</t>
  </si>
  <si>
    <t>S</t>
  </si>
  <si>
    <t>1.4.3</t>
  </si>
  <si>
    <t>Crear un filtrado de productos</t>
  </si>
  <si>
    <t>T</t>
  </si>
  <si>
    <t>1.4.4</t>
  </si>
  <si>
    <t>Desarrollar una descripcion de cada producto(proovedor, valor)</t>
  </si>
  <si>
    <t>U</t>
  </si>
  <si>
    <t>1.4.5</t>
  </si>
  <si>
    <t>Desarrollar un sistema de busqueda de producto</t>
  </si>
  <si>
    <t>1.5</t>
  </si>
  <si>
    <t>Desarrollar tercera épica: gestión de ventas</t>
  </si>
  <si>
    <t>V</t>
  </si>
  <si>
    <t>1.5.1</t>
  </si>
  <si>
    <t>Implementar un sistema de generación de facturas y recibos</t>
  </si>
  <si>
    <t>1.5.2</t>
  </si>
  <si>
    <t>Implementar un sistema de seguimiento y análisis de las ventas</t>
  </si>
  <si>
    <t>X</t>
  </si>
  <si>
    <t>1.5.3</t>
  </si>
  <si>
    <t>Desarrollar un panel de control para la gestión de ventas</t>
  </si>
  <si>
    <t>Y</t>
  </si>
  <si>
    <t>1.5.4</t>
  </si>
  <si>
    <t>Desarrollar un sistema de devolución de productos</t>
  </si>
  <si>
    <t>Nombre</t>
  </si>
  <si>
    <t>Cargo</t>
  </si>
  <si>
    <t>Valor hora</t>
  </si>
  <si>
    <t>Disponibilidad</t>
  </si>
  <si>
    <t>Eduard Cañon</t>
  </si>
  <si>
    <t>Director de proyecto</t>
  </si>
  <si>
    <t>Julian Leon</t>
  </si>
  <si>
    <t>Daniel Ordoñez</t>
  </si>
  <si>
    <t>Inicio</t>
  </si>
  <si>
    <t>Fin</t>
  </si>
  <si>
    <t>desplazar semana</t>
  </si>
  <si>
    <t>Z</t>
  </si>
  <si>
    <t>Mes 1</t>
  </si>
  <si>
    <t>Mes 2</t>
  </si>
  <si>
    <t>Mes 3</t>
  </si>
  <si>
    <t>Mes 4</t>
  </si>
  <si>
    <t>Arriendo</t>
  </si>
  <si>
    <t>Total costos</t>
  </si>
  <si>
    <t>Servicios</t>
  </si>
  <si>
    <t>Equipos</t>
  </si>
  <si>
    <t>Viaje</t>
  </si>
  <si>
    <t>Total proyecto</t>
  </si>
  <si>
    <t>3h</t>
  </si>
  <si>
    <t>Desarrollador Senior</t>
  </si>
  <si>
    <t>Desarrollador Junior</t>
  </si>
  <si>
    <t>Francisco Maturana</t>
  </si>
  <si>
    <t>Tester</t>
  </si>
  <si>
    <t>2h</t>
  </si>
  <si>
    <t>José Antonio Palacios Blanco</t>
  </si>
  <si>
    <t>Analista</t>
  </si>
  <si>
    <t>1/2h</t>
  </si>
  <si>
    <t>Fernando Torres</t>
  </si>
  <si>
    <t>Asesor</t>
  </si>
  <si>
    <t>Inicio proyecto</t>
  </si>
  <si>
    <t>Progreso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</si>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</sst>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164" formatCode="[$ $]#,##0"/>
    <numFmt numFmtId="165" formatCode="d\.m"/>
    <numFmt numFmtId="166" formatCode="d"/>
  </numFmts>
  <fonts count="18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4472C4"/>
      <name val="Arial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4472C4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4" tint="-0.249977111117893"/>
      <name val="Calibri"/>
      <family val="2"/>
    </font>
    <font>
      <sz val="10"/>
      <color theme="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165" fontId="5" fillId="0" borderId="5" xfId="0" applyNumberFormat="1" applyFont="1" applyBorder="1" applyAlignment="1">
      <alignment horizontal="right"/>
    </xf>
    <xf numFmtId="164" fontId="5" fillId="4" borderId="7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5" fillId="4" borderId="1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0" fontId="3" fillId="0" borderId="3" xfId="0" applyFont="1" applyBorder="1"/>
    <xf numFmtId="164" fontId="3" fillId="4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6" fillId="5" borderId="0" xfId="0" applyFont="1" applyFill="1" applyAlignment="1">
      <alignment horizontal="center"/>
    </xf>
    <xf numFmtId="0" fontId="4" fillId="5" borderId="0" xfId="0" applyFont="1" applyFill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6" fontId="4" fillId="3" borderId="15" xfId="0" applyNumberFormat="1" applyFont="1" applyFill="1" applyBorder="1" applyAlignment="1">
      <alignment horizontal="center" vertical="center"/>
    </xf>
    <xf numFmtId="166" fontId="4" fillId="3" borderId="8" xfId="0" applyNumberFormat="1" applyFont="1" applyFill="1" applyBorder="1" applyAlignment="1">
      <alignment horizontal="center" vertical="center"/>
    </xf>
    <xf numFmtId="166" fontId="4" fillId="3" borderId="16" xfId="0" applyNumberFormat="1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14" fontId="8" fillId="0" borderId="20" xfId="0" applyNumberFormat="1" applyFont="1" applyBorder="1"/>
    <xf numFmtId="0" fontId="8" fillId="0" borderId="21" xfId="0" applyFont="1" applyBorder="1"/>
    <xf numFmtId="0" fontId="0" fillId="0" borderId="22" xfId="0" applyBorder="1" applyAlignment="1">
      <alignment horizontal="center"/>
    </xf>
    <xf numFmtId="166" fontId="4" fillId="3" borderId="24" xfId="0" applyNumberFormat="1" applyFont="1" applyFill="1" applyBorder="1" applyAlignment="1">
      <alignment horizontal="center" vertical="center"/>
    </xf>
    <xf numFmtId="166" fontId="4" fillId="3" borderId="2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5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64" fontId="5" fillId="10" borderId="7" xfId="0" applyNumberFormat="1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8" fillId="13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right" wrapText="1"/>
    </xf>
    <xf numFmtId="0" fontId="8" fillId="0" borderId="14" xfId="0" applyFont="1" applyBorder="1" applyAlignment="1">
      <alignment wrapText="1"/>
    </xf>
    <xf numFmtId="6" fontId="8" fillId="0" borderId="14" xfId="0" applyNumberFormat="1" applyFont="1" applyBorder="1" applyAlignment="1">
      <alignment horizontal="right" wrapText="1"/>
    </xf>
    <xf numFmtId="0" fontId="8" fillId="0" borderId="14" xfId="0" applyFont="1" applyBorder="1" applyAlignment="1">
      <alignment horizontal="center" wrapText="1"/>
    </xf>
    <xf numFmtId="0" fontId="8" fillId="0" borderId="19" xfId="0" applyFont="1" applyBorder="1"/>
    <xf numFmtId="0" fontId="8" fillId="11" borderId="14" xfId="0" applyFont="1" applyFill="1" applyBorder="1" applyAlignment="1">
      <alignment wrapText="1"/>
    </xf>
    <xf numFmtId="0" fontId="8" fillId="0" borderId="27" xfId="0" applyFont="1" applyBorder="1" applyAlignment="1">
      <alignment wrapText="1"/>
    </xf>
    <xf numFmtId="0" fontId="8" fillId="12" borderId="14" xfId="0" applyFont="1" applyFill="1" applyBorder="1" applyAlignment="1">
      <alignment horizontal="center" wrapText="1"/>
    </xf>
    <xf numFmtId="6" fontId="8" fillId="0" borderId="14" xfId="0" applyNumberFormat="1" applyFont="1" applyBorder="1" applyAlignment="1">
      <alignment horizontal="center" vertical="center" wrapText="1"/>
    </xf>
    <xf numFmtId="0" fontId="8" fillId="0" borderId="28" xfId="0" applyFont="1" applyBorder="1"/>
    <xf numFmtId="0" fontId="8" fillId="0" borderId="26" xfId="0" applyFont="1" applyBorder="1"/>
    <xf numFmtId="0" fontId="4" fillId="0" borderId="9" xfId="0" applyFont="1" applyBorder="1"/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8" fillId="0" borderId="23" xfId="0" applyFont="1" applyBorder="1" applyAlignment="1">
      <alignment horizontal="center" wrapText="1"/>
    </xf>
    <xf numFmtId="9" fontId="4" fillId="0" borderId="14" xfId="0" applyNumberFormat="1" applyFont="1" applyBorder="1" applyAlignment="1">
      <alignment horizontal="center" vertical="center"/>
    </xf>
    <xf numFmtId="0" fontId="17" fillId="0" borderId="18" xfId="0" applyFont="1" applyBorder="1"/>
    <xf numFmtId="0" fontId="17" fillId="0" borderId="18" xfId="0" applyFont="1" applyBorder="1" applyAlignment="1">
      <alignment horizontal="center" vertical="center"/>
    </xf>
    <xf numFmtId="16" fontId="3" fillId="0" borderId="30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10" fillId="7" borderId="29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49" fontId="5" fillId="0" borderId="9" xfId="0" applyNumberFormat="1" applyFont="1" applyBorder="1" applyAlignment="1">
      <alignment horizontal="right" vertical="center"/>
    </xf>
    <xf numFmtId="0" fontId="3" fillId="0" borderId="11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/>
    </xf>
    <xf numFmtId="0" fontId="8" fillId="1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theme="0" tint="-0.24994659260841701"/>
        </patternFill>
      </fill>
    </dxf>
    <dxf>
      <fill>
        <patternFill>
          <bgColor theme="7" tint="-0.24994659260841701"/>
        </patternFill>
      </fill>
      <border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13138</xdr:colOff>
      <xdr:row>9</xdr:row>
      <xdr:rowOff>91966</xdr:rowOff>
    </xdr:from>
    <xdr:to>
      <xdr:col>29</xdr:col>
      <xdr:colOff>6569</xdr:colOff>
      <xdr:row>10</xdr:row>
      <xdr:rowOff>131379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E176AD7D-3816-2775-6EB6-27D159F3A33E}"/>
            </a:ext>
          </a:extLst>
        </xdr:cNvPr>
        <xdr:cNvCxnSpPr/>
      </xdr:nvCxnSpPr>
      <xdr:spPr>
        <a:xfrm>
          <a:off x="16580069" y="2121776"/>
          <a:ext cx="1471448" cy="361293"/>
        </a:xfrm>
        <a:prstGeom prst="bentConnector3">
          <a:avLst>
            <a:gd name="adj1" fmla="val 117411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6570</xdr:colOff>
      <xdr:row>10</xdr:row>
      <xdr:rowOff>203638</xdr:rowOff>
    </xdr:from>
    <xdr:to>
      <xdr:col>30</xdr:col>
      <xdr:colOff>289034</xdr:colOff>
      <xdr:row>11</xdr:row>
      <xdr:rowOff>52552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9D26F59E-1DB7-4D2A-AC73-BA8DD3E183B2}"/>
            </a:ext>
          </a:extLst>
        </xdr:cNvPr>
        <xdr:cNvCxnSpPr/>
      </xdr:nvCxnSpPr>
      <xdr:spPr>
        <a:xfrm>
          <a:off x="18051518" y="2555328"/>
          <a:ext cx="578068" cy="170793"/>
        </a:xfrm>
        <a:prstGeom prst="bentConnector3">
          <a:avLst>
            <a:gd name="adj1" fmla="val 143182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13139</xdr:colOff>
      <xdr:row>12</xdr:row>
      <xdr:rowOff>137949</xdr:rowOff>
    </xdr:from>
    <xdr:to>
      <xdr:col>37</xdr:col>
      <xdr:colOff>289034</xdr:colOff>
      <xdr:row>13</xdr:row>
      <xdr:rowOff>131379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14284096-F14B-4F60-A7CF-E2660EABC620}"/>
            </a:ext>
          </a:extLst>
        </xdr:cNvPr>
        <xdr:cNvCxnSpPr/>
      </xdr:nvCxnSpPr>
      <xdr:spPr>
        <a:xfrm>
          <a:off x="19831708" y="3133397"/>
          <a:ext cx="867102" cy="315310"/>
        </a:xfrm>
        <a:prstGeom prst="bentConnector3">
          <a:avLst>
            <a:gd name="adj1" fmla="val 131061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282467</xdr:colOff>
      <xdr:row>19</xdr:row>
      <xdr:rowOff>190499</xdr:rowOff>
    </xdr:from>
    <xdr:to>
      <xdr:col>46</xdr:col>
      <xdr:colOff>289033</xdr:colOff>
      <xdr:row>20</xdr:row>
      <xdr:rowOff>249619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0B31D81F-53A2-4A9D-8153-F2222406ABF9}"/>
            </a:ext>
          </a:extLst>
        </xdr:cNvPr>
        <xdr:cNvCxnSpPr/>
      </xdr:nvCxnSpPr>
      <xdr:spPr>
        <a:xfrm rot="16200000" flipH="1">
          <a:off x="23017655" y="5353707"/>
          <a:ext cx="380999" cy="302170"/>
        </a:xfrm>
        <a:prstGeom prst="bentConnector3">
          <a:avLst>
            <a:gd name="adj1" fmla="val 10517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12109</xdr:colOff>
      <xdr:row>13</xdr:row>
      <xdr:rowOff>4</xdr:rowOff>
    </xdr:from>
    <xdr:to>
      <xdr:col>33</xdr:col>
      <xdr:colOff>12918</xdr:colOff>
      <xdr:row>16</xdr:row>
      <xdr:rowOff>5813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AB6CD3F-4901-4D1E-A48C-2E1D6D455D60}"/>
            </a:ext>
          </a:extLst>
        </xdr:cNvPr>
        <xdr:cNvCxnSpPr/>
      </xdr:nvCxnSpPr>
      <xdr:spPr>
        <a:xfrm rot="5400000">
          <a:off x="18775474" y="3767300"/>
          <a:ext cx="851758" cy="80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22412</xdr:colOff>
      <xdr:row>17</xdr:row>
      <xdr:rowOff>22413</xdr:rowOff>
    </xdr:from>
    <xdr:to>
      <xdr:col>33</xdr:col>
      <xdr:colOff>22415</xdr:colOff>
      <xdr:row>24</xdr:row>
      <xdr:rowOff>33620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07F716A1-EC43-4FD5-AF23-87EC4E5B7AF8}"/>
            </a:ext>
          </a:extLst>
        </xdr:cNvPr>
        <xdr:cNvCxnSpPr/>
      </xdr:nvCxnSpPr>
      <xdr:spPr>
        <a:xfrm rot="16200000" flipH="1">
          <a:off x="18114310" y="5619750"/>
          <a:ext cx="2140325" cy="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28576</xdr:colOff>
      <xdr:row>15</xdr:row>
      <xdr:rowOff>9527</xdr:rowOff>
    </xdr:from>
    <xdr:to>
      <xdr:col>26</xdr:col>
      <xdr:colOff>28579</xdr:colOff>
      <xdr:row>21</xdr:row>
      <xdr:rowOff>180975</xdr:rowOff>
    </xdr:to>
    <xdr:cxnSp macro="">
      <xdr:nvCxnSpPr>
        <xdr:cNvPr id="50" name="Conector: angular 49">
          <a:extLst>
            <a:ext uri="{FF2B5EF4-FFF2-40B4-BE49-F238E27FC236}">
              <a16:creationId xmlns:a16="http://schemas.microsoft.com/office/drawing/2014/main" id="{9268E40B-5D45-40EE-B32C-FEF89CFD5F8F}"/>
            </a:ext>
          </a:extLst>
        </xdr:cNvPr>
        <xdr:cNvCxnSpPr/>
      </xdr:nvCxnSpPr>
      <xdr:spPr>
        <a:xfrm rot="5400000">
          <a:off x="16168691" y="4995862"/>
          <a:ext cx="1990723" cy="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25</xdr:row>
      <xdr:rowOff>285750</xdr:rowOff>
    </xdr:from>
    <xdr:to>
      <xdr:col>36</xdr:col>
      <xdr:colOff>811</xdr:colOff>
      <xdr:row>28</xdr:row>
      <xdr:rowOff>19052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3ADBCD79-6019-4001-87A0-2E1886773938}"/>
            </a:ext>
          </a:extLst>
        </xdr:cNvPr>
        <xdr:cNvCxnSpPr/>
      </xdr:nvCxnSpPr>
      <xdr:spPr>
        <a:xfrm rot="5400000">
          <a:off x="19807642" y="7519584"/>
          <a:ext cx="561977" cy="81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29</xdr:row>
      <xdr:rowOff>314326</xdr:rowOff>
    </xdr:from>
    <xdr:to>
      <xdr:col>40</xdr:col>
      <xdr:colOff>19860</xdr:colOff>
      <xdr:row>31</xdr:row>
      <xdr:rowOff>314328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3F41F1B4-E836-401C-A33A-9D3F2D4495EB}"/>
            </a:ext>
          </a:extLst>
        </xdr:cNvPr>
        <xdr:cNvCxnSpPr/>
      </xdr:nvCxnSpPr>
      <xdr:spPr>
        <a:xfrm rot="5400000">
          <a:off x="20964929" y="8743547"/>
          <a:ext cx="647702" cy="81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26</xdr:row>
      <xdr:rowOff>304800</xdr:rowOff>
    </xdr:from>
    <xdr:to>
      <xdr:col>40</xdr:col>
      <xdr:colOff>812</xdr:colOff>
      <xdr:row>29</xdr:row>
      <xdr:rowOff>38103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410CCB71-0B8A-448B-863C-DF2B25B24DF9}"/>
            </a:ext>
          </a:extLst>
        </xdr:cNvPr>
        <xdr:cNvCxnSpPr/>
      </xdr:nvCxnSpPr>
      <xdr:spPr>
        <a:xfrm rot="5400000">
          <a:off x="20983980" y="7857721"/>
          <a:ext cx="571503" cy="81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85117</xdr:colOff>
      <xdr:row>35</xdr:row>
      <xdr:rowOff>1</xdr:rowOff>
    </xdr:from>
    <xdr:to>
      <xdr:col>44</xdr:col>
      <xdr:colOff>86535</xdr:colOff>
      <xdr:row>36</xdr:row>
      <xdr:rowOff>20266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A4558740-0539-4476-8AB6-D3FC3FCB553D}"/>
            </a:ext>
          </a:extLst>
        </xdr:cNvPr>
        <xdr:cNvCxnSpPr/>
      </xdr:nvCxnSpPr>
      <xdr:spPr>
        <a:xfrm rot="5400000">
          <a:off x="22406752" y="10051206"/>
          <a:ext cx="316148" cy="141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15244</xdr:colOff>
      <xdr:row>23</xdr:row>
      <xdr:rowOff>205742</xdr:rowOff>
    </xdr:from>
    <xdr:to>
      <xdr:col>32</xdr:col>
      <xdr:colOff>289564</xdr:colOff>
      <xdr:row>24</xdr:row>
      <xdr:rowOff>198121</xdr:rowOff>
    </xdr:to>
    <xdr:cxnSp macro="">
      <xdr:nvCxnSpPr>
        <xdr:cNvPr id="63" name="Conector: angular 62">
          <a:extLst>
            <a:ext uri="{FF2B5EF4-FFF2-40B4-BE49-F238E27FC236}">
              <a16:creationId xmlns:a16="http://schemas.microsoft.com/office/drawing/2014/main" id="{C6403117-B8FA-4453-AA37-3B70F0429C6D}"/>
            </a:ext>
          </a:extLst>
        </xdr:cNvPr>
        <xdr:cNvCxnSpPr/>
      </xdr:nvCxnSpPr>
      <xdr:spPr>
        <a:xfrm rot="16200000" flipH="1">
          <a:off x="18941419" y="6566537"/>
          <a:ext cx="308609" cy="274320"/>
        </a:xfrm>
        <a:prstGeom prst="bentConnector3">
          <a:avLst>
            <a:gd name="adj1" fmla="val 96914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7622</xdr:colOff>
      <xdr:row>25</xdr:row>
      <xdr:rowOff>182880</xdr:rowOff>
    </xdr:from>
    <xdr:to>
      <xdr:col>40</xdr:col>
      <xdr:colOff>41910</xdr:colOff>
      <xdr:row>26</xdr:row>
      <xdr:rowOff>209550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241EC792-C7DD-47FC-965B-A12920CB3730}"/>
            </a:ext>
          </a:extLst>
        </xdr:cNvPr>
        <xdr:cNvCxnSpPr/>
      </xdr:nvCxnSpPr>
      <xdr:spPr>
        <a:xfrm>
          <a:off x="20734022" y="7158990"/>
          <a:ext cx="628648" cy="3429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810</xdr:colOff>
      <xdr:row>28</xdr:row>
      <xdr:rowOff>160020</xdr:rowOff>
    </xdr:from>
    <xdr:to>
      <xdr:col>40</xdr:col>
      <xdr:colOff>3810</xdr:colOff>
      <xdr:row>29</xdr:row>
      <xdr:rowOff>213360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80545E37-7733-4DE7-96F3-6227784AF109}"/>
            </a:ext>
          </a:extLst>
        </xdr:cNvPr>
        <xdr:cNvCxnSpPr/>
      </xdr:nvCxnSpPr>
      <xdr:spPr>
        <a:xfrm>
          <a:off x="20727210" y="7970520"/>
          <a:ext cx="597360" cy="37719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293373</xdr:colOff>
      <xdr:row>36</xdr:row>
      <xdr:rowOff>137162</xdr:rowOff>
    </xdr:from>
    <xdr:to>
      <xdr:col>46</xdr:col>
      <xdr:colOff>289560</xdr:colOff>
      <xdr:row>37</xdr:row>
      <xdr:rowOff>247651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72C50D05-E3B0-4CA7-9C1E-EFE0E2673F12}"/>
            </a:ext>
          </a:extLst>
        </xdr:cNvPr>
        <xdr:cNvCxnSpPr/>
      </xdr:nvCxnSpPr>
      <xdr:spPr>
        <a:xfrm rot="16200000" flipH="1">
          <a:off x="23042882" y="10420353"/>
          <a:ext cx="407669" cy="293367"/>
        </a:xfrm>
        <a:prstGeom prst="bentConnector3">
          <a:avLst>
            <a:gd name="adj1" fmla="val 96729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5953</xdr:colOff>
      <xdr:row>14</xdr:row>
      <xdr:rowOff>166690</xdr:rowOff>
    </xdr:from>
    <xdr:to>
      <xdr:col>33</xdr:col>
      <xdr:colOff>5953</xdr:colOff>
      <xdr:row>16</xdr:row>
      <xdr:rowOff>148828</xdr:rowOff>
    </xdr:to>
    <xdr:cxnSp macro="">
      <xdr:nvCxnSpPr>
        <xdr:cNvPr id="84" name="Conector: angular 83">
          <a:extLst>
            <a:ext uri="{FF2B5EF4-FFF2-40B4-BE49-F238E27FC236}">
              <a16:creationId xmlns:a16="http://schemas.microsoft.com/office/drawing/2014/main" id="{0AF4B49D-7381-4767-829A-9FBAD4AC0448}"/>
            </a:ext>
          </a:extLst>
        </xdr:cNvPr>
        <xdr:cNvCxnSpPr/>
      </xdr:nvCxnSpPr>
      <xdr:spPr>
        <a:xfrm>
          <a:off x="18347531" y="3833815"/>
          <a:ext cx="892969" cy="50601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291703</xdr:colOff>
      <xdr:row>17</xdr:row>
      <xdr:rowOff>130971</xdr:rowOff>
    </xdr:from>
    <xdr:to>
      <xdr:col>40</xdr:col>
      <xdr:colOff>23812</xdr:colOff>
      <xdr:row>18</xdr:row>
      <xdr:rowOff>130968</xdr:rowOff>
    </xdr:to>
    <xdr:cxnSp macro="">
      <xdr:nvCxnSpPr>
        <xdr:cNvPr id="87" name="Conector: angular 86">
          <a:extLst>
            <a:ext uri="{FF2B5EF4-FFF2-40B4-BE49-F238E27FC236}">
              <a16:creationId xmlns:a16="http://schemas.microsoft.com/office/drawing/2014/main" id="{75A8AEE7-BCEA-4A40-A39C-EE0015B3CED9}"/>
            </a:ext>
          </a:extLst>
        </xdr:cNvPr>
        <xdr:cNvCxnSpPr/>
      </xdr:nvCxnSpPr>
      <xdr:spPr>
        <a:xfrm>
          <a:off x="20716875" y="4643440"/>
          <a:ext cx="625078" cy="32146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13137</xdr:colOff>
      <xdr:row>11</xdr:row>
      <xdr:rowOff>151089</xdr:rowOff>
    </xdr:from>
    <xdr:to>
      <xdr:col>33</xdr:col>
      <xdr:colOff>39417</xdr:colOff>
      <xdr:row>12</xdr:row>
      <xdr:rowOff>203641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A9EEE87E-8EC4-42CD-A865-B110A1A4C0E5}"/>
            </a:ext>
          </a:extLst>
        </xdr:cNvPr>
        <xdr:cNvCxnSpPr/>
      </xdr:nvCxnSpPr>
      <xdr:spPr>
        <a:xfrm>
          <a:off x="18649292" y="2824658"/>
          <a:ext cx="617487" cy="3744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CK1001"/>
  <sheetViews>
    <sheetView showGridLines="0" topLeftCell="B5" zoomScale="76" zoomScaleNormal="76" zoomScaleSheetLayoutView="85" workbookViewId="0">
      <selection activeCell="P14" sqref="P14"/>
    </sheetView>
  </sheetViews>
  <sheetFormatPr baseColWidth="10" defaultColWidth="12.5703125" defaultRowHeight="15" customHeight="1" x14ac:dyDescent="0.2"/>
  <cols>
    <col min="1" max="1" width="12.5703125" customWidth="1"/>
    <col min="2" max="2" width="16.140625" bestFit="1" customWidth="1"/>
    <col min="3" max="3" width="16.7109375" bestFit="1" customWidth="1"/>
    <col min="4" max="4" width="3.5703125" customWidth="1"/>
    <col min="5" max="5" width="4.28515625" customWidth="1"/>
    <col min="6" max="6" width="58.28515625" bestFit="1" customWidth="1"/>
    <col min="7" max="7" width="12.7109375" hidden="1" customWidth="1"/>
    <col min="8" max="8" width="17" hidden="1" customWidth="1"/>
    <col min="9" max="9" width="12.5703125" hidden="1" customWidth="1"/>
    <col min="10" max="10" width="20.42578125" bestFit="1" customWidth="1"/>
    <col min="11" max="11" width="8.42578125" bestFit="1" customWidth="1"/>
    <col min="12" max="12" width="16.7109375" bestFit="1" customWidth="1"/>
    <col min="13" max="13" width="8.140625" hidden="1" customWidth="1"/>
    <col min="14" max="14" width="46.7109375" hidden="1" customWidth="1"/>
    <col min="15" max="15" width="17.42578125" bestFit="1" customWidth="1"/>
    <col min="16" max="16" width="17.42578125" customWidth="1"/>
    <col min="19" max="19" width="8.85546875" customWidth="1"/>
    <col min="20" max="47" width="4.42578125" customWidth="1"/>
    <col min="48" max="75" width="4.7109375" customWidth="1"/>
    <col min="76" max="89" width="5" customWidth="1"/>
  </cols>
  <sheetData>
    <row r="1" spans="1:89" ht="15.75" customHeight="1" x14ac:dyDescent="0.2"/>
    <row r="2" spans="1:89" ht="15.75" customHeight="1" x14ac:dyDescent="0.2"/>
    <row r="3" spans="1:89" ht="15.75" customHeight="1" x14ac:dyDescent="0.2">
      <c r="O3" s="91" t="s">
        <v>135</v>
      </c>
      <c r="P3" s="96"/>
      <c r="Q3" s="42">
        <v>44972</v>
      </c>
    </row>
    <row r="4" spans="1:89" ht="15.75" customHeight="1" x14ac:dyDescent="0.2">
      <c r="O4" s="43" t="s">
        <v>112</v>
      </c>
      <c r="P4" s="97"/>
      <c r="Q4" s="44">
        <v>1</v>
      </c>
    </row>
    <row r="5" spans="1:89" ht="15.75" customHeight="1" x14ac:dyDescent="0.2">
      <c r="T5" s="112">
        <f>T6</f>
        <v>44970</v>
      </c>
      <c r="U5" s="112"/>
      <c r="V5" s="112"/>
      <c r="W5" s="112"/>
      <c r="X5" s="112"/>
      <c r="Y5" s="112"/>
      <c r="Z5" s="112"/>
      <c r="AA5" s="112">
        <f>AA6</f>
        <v>44977</v>
      </c>
      <c r="AB5" s="112"/>
      <c r="AC5" s="112"/>
      <c r="AD5" s="112"/>
      <c r="AE5" s="112"/>
      <c r="AF5" s="112"/>
      <c r="AG5" s="112"/>
      <c r="AH5" s="112">
        <f t="shared" ref="AH5" si="0">AH6</f>
        <v>44984</v>
      </c>
      <c r="AI5" s="112"/>
      <c r="AJ5" s="112"/>
      <c r="AK5" s="112"/>
      <c r="AL5" s="112"/>
      <c r="AM5" s="112"/>
      <c r="AN5" s="112"/>
      <c r="AO5" s="112">
        <f t="shared" ref="AO5" si="1">AO6</f>
        <v>44991</v>
      </c>
      <c r="AP5" s="112"/>
      <c r="AQ5" s="112"/>
      <c r="AR5" s="112"/>
      <c r="AS5" s="112"/>
      <c r="AT5" s="112"/>
      <c r="AU5" s="112"/>
      <c r="AV5" s="112">
        <f>AV6</f>
        <v>44998</v>
      </c>
      <c r="AW5" s="112"/>
      <c r="AX5" s="112"/>
      <c r="AY5" s="112"/>
      <c r="AZ5" s="112"/>
      <c r="BA5" s="112"/>
      <c r="BB5" s="112"/>
      <c r="BC5" s="112">
        <f>BC6</f>
        <v>45005</v>
      </c>
      <c r="BD5" s="112"/>
      <c r="BE5" s="112"/>
      <c r="BF5" s="112"/>
      <c r="BG5" s="112"/>
      <c r="BH5" s="112"/>
      <c r="BI5" s="112"/>
      <c r="BJ5" s="112">
        <f>BJ6</f>
        <v>45012</v>
      </c>
      <c r="BK5" s="112"/>
      <c r="BL5" s="112"/>
      <c r="BM5" s="112"/>
      <c r="BN5" s="112"/>
      <c r="BO5" s="112"/>
      <c r="BP5" s="112"/>
      <c r="BQ5" s="112">
        <f>BQ6</f>
        <v>45019</v>
      </c>
      <c r="BR5" s="112"/>
      <c r="BS5" s="112"/>
      <c r="BT5" s="112"/>
      <c r="BU5" s="112"/>
      <c r="BV5" s="112"/>
      <c r="BW5" s="112"/>
      <c r="BX5" s="112">
        <f>BX6</f>
        <v>45026</v>
      </c>
      <c r="BY5" s="112"/>
      <c r="BZ5" s="112"/>
      <c r="CA5" s="112"/>
      <c r="CB5" s="112"/>
      <c r="CC5" s="112"/>
      <c r="CD5" s="112"/>
      <c r="CE5" s="112">
        <f>CE6</f>
        <v>45033</v>
      </c>
      <c r="CF5" s="112"/>
      <c r="CG5" s="112"/>
      <c r="CH5" s="112"/>
      <c r="CI5" s="112"/>
      <c r="CJ5" s="112"/>
      <c r="CK5" s="112"/>
    </row>
    <row r="6" spans="1:89" ht="33" customHeight="1" x14ac:dyDescent="0.2">
      <c r="B6" s="1" t="s">
        <v>0</v>
      </c>
      <c r="C6" s="1" t="s">
        <v>1</v>
      </c>
      <c r="D6" s="130" t="s">
        <v>2</v>
      </c>
      <c r="E6" s="131"/>
      <c r="F6" s="129"/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N6" s="4"/>
      <c r="O6" s="99" t="s">
        <v>9</v>
      </c>
      <c r="P6" s="101"/>
      <c r="Q6" s="100"/>
      <c r="R6" s="32"/>
      <c r="S6" s="33"/>
      <c r="T6" s="34" cm="1">
        <f t="array" ref="T6">$Q$3-WEEKDAY(inicio_proyecto,3)+(desplazar_seman-1)*7</f>
        <v>44970</v>
      </c>
      <c r="U6" s="34">
        <f>T6+1</f>
        <v>44971</v>
      </c>
      <c r="V6" s="34">
        <f t="shared" ref="V6:BB6" si="2">U6+1</f>
        <v>44972</v>
      </c>
      <c r="W6" s="34">
        <f t="shared" si="2"/>
        <v>44973</v>
      </c>
      <c r="X6" s="34">
        <f t="shared" si="2"/>
        <v>44974</v>
      </c>
      <c r="Y6" s="34">
        <f t="shared" si="2"/>
        <v>44975</v>
      </c>
      <c r="Z6" s="34">
        <f t="shared" si="2"/>
        <v>44976</v>
      </c>
      <c r="AA6" s="35">
        <f t="shared" si="2"/>
        <v>44977</v>
      </c>
      <c r="AB6" s="36">
        <f t="shared" si="2"/>
        <v>44978</v>
      </c>
      <c r="AC6" s="36">
        <f t="shared" si="2"/>
        <v>44979</v>
      </c>
      <c r="AD6" s="36">
        <f t="shared" si="2"/>
        <v>44980</v>
      </c>
      <c r="AE6" s="36">
        <f t="shared" si="2"/>
        <v>44981</v>
      </c>
      <c r="AF6" s="36">
        <f t="shared" si="2"/>
        <v>44982</v>
      </c>
      <c r="AG6" s="36">
        <f t="shared" si="2"/>
        <v>44983</v>
      </c>
      <c r="AH6" s="36">
        <f t="shared" si="2"/>
        <v>44984</v>
      </c>
      <c r="AI6" s="36">
        <f t="shared" si="2"/>
        <v>44985</v>
      </c>
      <c r="AJ6" s="36">
        <f t="shared" si="2"/>
        <v>44986</v>
      </c>
      <c r="AK6" s="36">
        <f t="shared" si="2"/>
        <v>44987</v>
      </c>
      <c r="AL6" s="36">
        <f t="shared" si="2"/>
        <v>44988</v>
      </c>
      <c r="AM6" s="36">
        <f t="shared" si="2"/>
        <v>44989</v>
      </c>
      <c r="AN6" s="36">
        <f t="shared" si="2"/>
        <v>44990</v>
      </c>
      <c r="AO6" s="36">
        <f t="shared" si="2"/>
        <v>44991</v>
      </c>
      <c r="AP6" s="36">
        <f t="shared" si="2"/>
        <v>44992</v>
      </c>
      <c r="AQ6" s="36">
        <f t="shared" si="2"/>
        <v>44993</v>
      </c>
      <c r="AR6" s="36">
        <f t="shared" si="2"/>
        <v>44994</v>
      </c>
      <c r="AS6" s="36">
        <f t="shared" si="2"/>
        <v>44995</v>
      </c>
      <c r="AT6" s="36">
        <f t="shared" si="2"/>
        <v>44996</v>
      </c>
      <c r="AU6" s="36">
        <f t="shared" si="2"/>
        <v>44997</v>
      </c>
      <c r="AV6" s="45">
        <f t="shared" si="2"/>
        <v>44998</v>
      </c>
      <c r="AW6" s="45">
        <f t="shared" si="2"/>
        <v>44999</v>
      </c>
      <c r="AX6" s="45">
        <f t="shared" si="2"/>
        <v>45000</v>
      </c>
      <c r="AY6" s="45">
        <f t="shared" si="2"/>
        <v>45001</v>
      </c>
      <c r="AZ6" s="45">
        <f t="shared" si="2"/>
        <v>45002</v>
      </c>
      <c r="BA6" s="45">
        <f t="shared" si="2"/>
        <v>45003</v>
      </c>
      <c r="BB6" s="46">
        <f t="shared" si="2"/>
        <v>45004</v>
      </c>
      <c r="BC6" s="46">
        <f t="shared" ref="BC6" si="3">BB6+1</f>
        <v>45005</v>
      </c>
      <c r="BD6" s="46">
        <f t="shared" ref="BD6" si="4">BC6+1</f>
        <v>45006</v>
      </c>
      <c r="BE6" s="46">
        <f t="shared" ref="BE6" si="5">BD6+1</f>
        <v>45007</v>
      </c>
      <c r="BF6" s="46">
        <f t="shared" ref="BF6" si="6">BE6+1</f>
        <v>45008</v>
      </c>
      <c r="BG6" s="46">
        <f t="shared" ref="BG6" si="7">BF6+1</f>
        <v>45009</v>
      </c>
      <c r="BH6" s="46">
        <f t="shared" ref="BH6" si="8">BG6+1</f>
        <v>45010</v>
      </c>
      <c r="BI6" s="46">
        <f t="shared" ref="BI6" si="9">BH6+1</f>
        <v>45011</v>
      </c>
      <c r="BJ6" s="46">
        <f t="shared" ref="BJ6" si="10">BI6+1</f>
        <v>45012</v>
      </c>
      <c r="BK6" s="46">
        <f t="shared" ref="BK6" si="11">BJ6+1</f>
        <v>45013</v>
      </c>
      <c r="BL6" s="46">
        <f t="shared" ref="BL6" si="12">BK6+1</f>
        <v>45014</v>
      </c>
      <c r="BM6" s="46">
        <f t="shared" ref="BM6" si="13">BL6+1</f>
        <v>45015</v>
      </c>
      <c r="BN6" s="46">
        <f t="shared" ref="BN6" si="14">BM6+1</f>
        <v>45016</v>
      </c>
      <c r="BO6" s="46">
        <f t="shared" ref="BO6" si="15">BN6+1</f>
        <v>45017</v>
      </c>
      <c r="BP6" s="46">
        <f t="shared" ref="BP6" si="16">BO6+1</f>
        <v>45018</v>
      </c>
      <c r="BQ6" s="46">
        <f t="shared" ref="BQ6" si="17">BP6+1</f>
        <v>45019</v>
      </c>
      <c r="BR6" s="46">
        <f t="shared" ref="BR6" si="18">BQ6+1</f>
        <v>45020</v>
      </c>
      <c r="BS6" s="46">
        <f t="shared" ref="BS6" si="19">BR6+1</f>
        <v>45021</v>
      </c>
      <c r="BT6" s="46">
        <f t="shared" ref="BT6" si="20">BS6+1</f>
        <v>45022</v>
      </c>
      <c r="BU6" s="46">
        <f t="shared" ref="BU6" si="21">BT6+1</f>
        <v>45023</v>
      </c>
      <c r="BV6" s="46">
        <f t="shared" ref="BV6" si="22">BU6+1</f>
        <v>45024</v>
      </c>
      <c r="BW6" s="46">
        <f t="shared" ref="BW6" si="23">BV6+1</f>
        <v>45025</v>
      </c>
      <c r="BX6" s="46">
        <f t="shared" ref="BX6" si="24">BW6+1</f>
        <v>45026</v>
      </c>
      <c r="BY6" s="46">
        <f t="shared" ref="BY6" si="25">BX6+1</f>
        <v>45027</v>
      </c>
      <c r="BZ6" s="46">
        <f t="shared" ref="BZ6" si="26">BY6+1</f>
        <v>45028</v>
      </c>
      <c r="CA6" s="46">
        <f t="shared" ref="CA6" si="27">BZ6+1</f>
        <v>45029</v>
      </c>
      <c r="CB6" s="46">
        <f t="shared" ref="CB6" si="28">CA6+1</f>
        <v>45030</v>
      </c>
      <c r="CC6" s="46">
        <f t="shared" ref="CC6" si="29">CB6+1</f>
        <v>45031</v>
      </c>
      <c r="CD6" s="46">
        <f t="shared" ref="CD6" si="30">CC6+1</f>
        <v>45032</v>
      </c>
      <c r="CE6" s="46">
        <f t="shared" ref="CE6" si="31">CD6+1</f>
        <v>45033</v>
      </c>
      <c r="CF6" s="46">
        <f t="shared" ref="CF6" si="32">CE6+1</f>
        <v>45034</v>
      </c>
      <c r="CG6" s="46">
        <f t="shared" ref="CG6" si="33">CF6+1</f>
        <v>45035</v>
      </c>
      <c r="CH6" s="46">
        <f t="shared" ref="CH6" si="34">CG6+1</f>
        <v>45036</v>
      </c>
      <c r="CI6" s="46">
        <f t="shared" ref="CI6" si="35">CH6+1</f>
        <v>45037</v>
      </c>
      <c r="CJ6" s="46">
        <f t="shared" ref="CJ6" si="36">CI6+1</f>
        <v>45038</v>
      </c>
      <c r="CK6" s="46">
        <f t="shared" ref="CK6" si="37">CJ6+1</f>
        <v>45039</v>
      </c>
    </row>
    <row r="7" spans="1:89" ht="18" customHeight="1" x14ac:dyDescent="0.2">
      <c r="B7" s="26"/>
      <c r="C7" s="27"/>
      <c r="D7" s="133"/>
      <c r="E7" s="134"/>
      <c r="F7" s="2"/>
      <c r="G7" s="30"/>
      <c r="H7" s="30"/>
      <c r="I7" s="30"/>
      <c r="J7" s="31"/>
      <c r="K7" s="28"/>
      <c r="L7" s="28"/>
      <c r="N7" s="4"/>
      <c r="O7" s="29"/>
      <c r="P7" s="113" t="s">
        <v>136</v>
      </c>
      <c r="Q7" s="37" t="s">
        <v>110</v>
      </c>
      <c r="R7" s="38" t="s">
        <v>111</v>
      </c>
      <c r="S7" s="38"/>
      <c r="T7" s="38" t="str">
        <f>LEFT(TEXT(T6,"ddd"),1)</f>
        <v>l</v>
      </c>
      <c r="U7" s="38" t="str">
        <f t="shared" ref="U7:AA7" si="38">LEFT(TEXT(U6,"ddd"),1)</f>
        <v>m</v>
      </c>
      <c r="V7" s="38" t="str">
        <f t="shared" si="38"/>
        <v>m</v>
      </c>
      <c r="W7" s="38" t="str">
        <f t="shared" si="38"/>
        <v>j</v>
      </c>
      <c r="X7" s="38" t="str">
        <f t="shared" si="38"/>
        <v>v</v>
      </c>
      <c r="Y7" s="38" t="str">
        <f t="shared" si="38"/>
        <v>s</v>
      </c>
      <c r="Z7" s="38" t="str">
        <f t="shared" si="38"/>
        <v>d</v>
      </c>
      <c r="AA7" s="38" t="str">
        <f t="shared" si="38"/>
        <v>l</v>
      </c>
      <c r="AB7" s="38" t="str">
        <f t="shared" ref="AB7" si="39">LEFT(TEXT(AB6,"ddd"),1)</f>
        <v>m</v>
      </c>
      <c r="AC7" s="38" t="str">
        <f t="shared" ref="AC7" si="40">LEFT(TEXT(AC6,"ddd"),1)</f>
        <v>m</v>
      </c>
      <c r="AD7" s="38" t="str">
        <f t="shared" ref="AD7" si="41">LEFT(TEXT(AD6,"ddd"),1)</f>
        <v>j</v>
      </c>
      <c r="AE7" s="38" t="str">
        <f t="shared" ref="AE7" si="42">LEFT(TEXT(AE6,"ddd"),1)</f>
        <v>v</v>
      </c>
      <c r="AF7" s="38" t="str">
        <f t="shared" ref="AF7" si="43">LEFT(TEXT(AF6,"ddd"),1)</f>
        <v>s</v>
      </c>
      <c r="AG7" s="38" t="str">
        <f t="shared" ref="AG7:AH7" si="44">LEFT(TEXT(AG6,"ddd"),1)</f>
        <v>d</v>
      </c>
      <c r="AH7" s="38" t="str">
        <f t="shared" si="44"/>
        <v>l</v>
      </c>
      <c r="AI7" s="38" t="str">
        <f t="shared" ref="AI7" si="45">LEFT(TEXT(AI6,"ddd"),1)</f>
        <v>m</v>
      </c>
      <c r="AJ7" s="38" t="str">
        <f t="shared" ref="AJ7" si="46">LEFT(TEXT(AJ6,"ddd"),1)</f>
        <v>m</v>
      </c>
      <c r="AK7" s="38" t="str">
        <f t="shared" ref="AK7" si="47">LEFT(TEXT(AK6,"ddd"),1)</f>
        <v>j</v>
      </c>
      <c r="AL7" s="38" t="str">
        <f t="shared" ref="AL7" si="48">LEFT(TEXT(AL6,"ddd"),1)</f>
        <v>v</v>
      </c>
      <c r="AM7" s="38" t="str">
        <f t="shared" ref="AM7" si="49">LEFT(TEXT(AM6,"ddd"),1)</f>
        <v>s</v>
      </c>
      <c r="AN7" s="38" t="str">
        <f t="shared" ref="AN7:AO7" si="50">LEFT(TEXT(AN6,"ddd"),1)</f>
        <v>d</v>
      </c>
      <c r="AO7" s="38" t="str">
        <f t="shared" si="50"/>
        <v>l</v>
      </c>
      <c r="AP7" s="38" t="str">
        <f t="shared" ref="AP7" si="51">LEFT(TEXT(AP6,"ddd"),1)</f>
        <v>m</v>
      </c>
      <c r="AQ7" s="38" t="str">
        <f t="shared" ref="AQ7" si="52">LEFT(TEXT(AQ6,"ddd"),1)</f>
        <v>m</v>
      </c>
      <c r="AR7" s="38" t="str">
        <f t="shared" ref="AR7" si="53">LEFT(TEXT(AR6,"ddd"),1)</f>
        <v>j</v>
      </c>
      <c r="AS7" s="38" t="str">
        <f t="shared" ref="AS7" si="54">LEFT(TEXT(AS6,"ddd"),1)</f>
        <v>v</v>
      </c>
      <c r="AT7" s="38" t="str">
        <f t="shared" ref="AT7" si="55">LEFT(TEXT(AT6,"ddd"),1)</f>
        <v>s</v>
      </c>
      <c r="AU7" s="38" t="str">
        <f t="shared" ref="AU7" si="56">LEFT(TEXT(AU6,"ddd"),1)</f>
        <v>d</v>
      </c>
      <c r="AV7" s="38" t="str">
        <f>LEFT(TEXT(AV6,"ddd"),1)</f>
        <v>l</v>
      </c>
      <c r="AW7" s="38" t="str">
        <f t="shared" ref="AW7" si="57">LEFT(TEXT(AW6,"ddd"),1)</f>
        <v>m</v>
      </c>
      <c r="AX7" s="38" t="str">
        <f t="shared" ref="AX7" si="58">LEFT(TEXT(AX6,"ddd"),1)</f>
        <v>m</v>
      </c>
      <c r="AY7" s="38" t="str">
        <f t="shared" ref="AY7" si="59">LEFT(TEXT(AY6,"ddd"),1)</f>
        <v>j</v>
      </c>
      <c r="AZ7" s="38" t="str">
        <f t="shared" ref="AZ7" si="60">LEFT(TEXT(AZ6,"ddd"),1)</f>
        <v>v</v>
      </c>
      <c r="BA7" s="38" t="str">
        <f t="shared" ref="BA7" si="61">LEFT(TEXT(BA6,"ddd"),1)</f>
        <v>s</v>
      </c>
      <c r="BB7" s="38" t="str">
        <f t="shared" ref="BB7:CK7" si="62">LEFT(TEXT(BB6,"ddd"),1)</f>
        <v>d</v>
      </c>
      <c r="BC7" s="38" t="str">
        <f t="shared" si="62"/>
        <v>l</v>
      </c>
      <c r="BD7" s="38" t="str">
        <f t="shared" si="62"/>
        <v>m</v>
      </c>
      <c r="BE7" s="38" t="str">
        <f t="shared" si="62"/>
        <v>m</v>
      </c>
      <c r="BF7" s="38" t="str">
        <f t="shared" si="62"/>
        <v>j</v>
      </c>
      <c r="BG7" s="38" t="str">
        <f t="shared" si="62"/>
        <v>v</v>
      </c>
      <c r="BH7" s="38" t="str">
        <f t="shared" si="62"/>
        <v>s</v>
      </c>
      <c r="BI7" s="38" t="str">
        <f t="shared" si="62"/>
        <v>d</v>
      </c>
      <c r="BJ7" s="38" t="str">
        <f t="shared" si="62"/>
        <v>l</v>
      </c>
      <c r="BK7" s="38" t="str">
        <f t="shared" si="62"/>
        <v>m</v>
      </c>
      <c r="BL7" s="38" t="str">
        <f t="shared" si="62"/>
        <v>m</v>
      </c>
      <c r="BM7" s="38" t="str">
        <f t="shared" si="62"/>
        <v>j</v>
      </c>
      <c r="BN7" s="38" t="str">
        <f t="shared" si="62"/>
        <v>v</v>
      </c>
      <c r="BO7" s="38" t="str">
        <f t="shared" si="62"/>
        <v>s</v>
      </c>
      <c r="BP7" s="38" t="str">
        <f t="shared" si="62"/>
        <v>d</v>
      </c>
      <c r="BQ7" s="38" t="str">
        <f t="shared" si="62"/>
        <v>l</v>
      </c>
      <c r="BR7" s="38" t="str">
        <f t="shared" si="62"/>
        <v>m</v>
      </c>
      <c r="BS7" s="38" t="str">
        <f t="shared" si="62"/>
        <v>m</v>
      </c>
      <c r="BT7" s="38" t="str">
        <f t="shared" si="62"/>
        <v>j</v>
      </c>
      <c r="BU7" s="38" t="str">
        <f t="shared" si="62"/>
        <v>v</v>
      </c>
      <c r="BV7" s="38" t="str">
        <f t="shared" si="62"/>
        <v>s</v>
      </c>
      <c r="BW7" s="38" t="str">
        <f t="shared" si="62"/>
        <v>d</v>
      </c>
      <c r="BX7" s="38" t="str">
        <f t="shared" si="62"/>
        <v>l</v>
      </c>
      <c r="BY7" s="38" t="str">
        <f t="shared" si="62"/>
        <v>m</v>
      </c>
      <c r="BZ7" s="38" t="str">
        <f t="shared" si="62"/>
        <v>m</v>
      </c>
      <c r="CA7" s="38" t="str">
        <f t="shared" si="62"/>
        <v>j</v>
      </c>
      <c r="CB7" s="38" t="str">
        <f t="shared" si="62"/>
        <v>v</v>
      </c>
      <c r="CC7" s="38" t="str">
        <f t="shared" si="62"/>
        <v>s</v>
      </c>
      <c r="CD7" s="38" t="str">
        <f t="shared" si="62"/>
        <v>d</v>
      </c>
      <c r="CE7" s="38" t="str">
        <f t="shared" si="62"/>
        <v>l</v>
      </c>
      <c r="CF7" s="38" t="str">
        <f t="shared" si="62"/>
        <v>m</v>
      </c>
      <c r="CG7" s="38" t="str">
        <f t="shared" si="62"/>
        <v>m</v>
      </c>
      <c r="CH7" s="38" t="str">
        <f t="shared" si="62"/>
        <v>j</v>
      </c>
      <c r="CI7" s="38" t="str">
        <f t="shared" si="62"/>
        <v>v</v>
      </c>
      <c r="CJ7" s="38" t="str">
        <f t="shared" si="62"/>
        <v>s</v>
      </c>
      <c r="CK7" s="38" t="str">
        <f t="shared" si="62"/>
        <v>d</v>
      </c>
    </row>
    <row r="8" spans="1:89" ht="15.75" customHeight="1" x14ac:dyDescent="0.25">
      <c r="B8" s="135" t="s">
        <v>10</v>
      </c>
      <c r="C8" s="5">
        <v>1</v>
      </c>
      <c r="D8" s="141" t="s">
        <v>11</v>
      </c>
      <c r="E8" s="131"/>
      <c r="F8" s="129"/>
      <c r="G8" s="137"/>
      <c r="H8" s="138"/>
      <c r="I8" s="138"/>
      <c r="J8" s="139"/>
      <c r="K8" s="6"/>
      <c r="L8" s="84">
        <f>L9+L16+L22+L34</f>
        <v>5702666.666666667</v>
      </c>
      <c r="M8" s="7">
        <v>10000</v>
      </c>
      <c r="N8" s="4"/>
      <c r="O8" s="8"/>
      <c r="P8" s="114"/>
      <c r="Q8" s="39"/>
      <c r="R8" s="40"/>
      <c r="S8" s="40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</row>
    <row r="9" spans="1:89" ht="15.75" customHeight="1" x14ac:dyDescent="0.25">
      <c r="B9" s="136"/>
      <c r="C9" s="9">
        <v>44927</v>
      </c>
      <c r="D9" s="6"/>
      <c r="E9" s="141" t="s">
        <v>12</v>
      </c>
      <c r="F9" s="129"/>
      <c r="G9" s="137"/>
      <c r="H9" s="138"/>
      <c r="I9" s="138"/>
      <c r="J9" s="139"/>
      <c r="K9" s="6"/>
      <c r="L9" s="10">
        <f>SUM(L10:L15)</f>
        <v>1478666.6666666667</v>
      </c>
      <c r="M9" s="11">
        <v>15000</v>
      </c>
      <c r="N9" s="4"/>
      <c r="O9" s="8"/>
      <c r="P9" s="98"/>
      <c r="Q9" s="39"/>
      <c r="R9" s="40"/>
      <c r="S9" s="40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</row>
    <row r="10" spans="1:89" ht="25.5" customHeight="1" x14ac:dyDescent="0.2">
      <c r="A10" s="12"/>
      <c r="B10" s="47" t="s">
        <v>13</v>
      </c>
      <c r="C10" s="48" t="s">
        <v>14</v>
      </c>
      <c r="D10" s="142"/>
      <c r="E10" s="118"/>
      <c r="F10" s="55" t="s">
        <v>15</v>
      </c>
      <c r="G10" s="49">
        <v>2</v>
      </c>
      <c r="H10" s="49">
        <v>4</v>
      </c>
      <c r="I10" s="49">
        <v>6</v>
      </c>
      <c r="J10" s="49">
        <v>4</v>
      </c>
      <c r="K10" s="49">
        <v>1</v>
      </c>
      <c r="L10" s="50">
        <f>M8*J10*8</f>
        <v>320000</v>
      </c>
      <c r="M10" s="51">
        <v>11000</v>
      </c>
      <c r="N10" s="52"/>
      <c r="O10" s="102" t="s">
        <v>10</v>
      </c>
      <c r="P10" s="107">
        <v>0</v>
      </c>
      <c r="Q10" s="110">
        <f>inicio_proyecto-1</f>
        <v>44971</v>
      </c>
      <c r="R10" s="110">
        <f>Q10+3</f>
        <v>44974</v>
      </c>
      <c r="S10" s="41"/>
      <c r="T10" s="108"/>
      <c r="U10" s="108"/>
      <c r="V10" s="109"/>
      <c r="W10" s="109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</row>
    <row r="11" spans="1:89" ht="25.5" customHeight="1" x14ac:dyDescent="0.2">
      <c r="A11" s="12"/>
      <c r="B11" s="47" t="s">
        <v>16</v>
      </c>
      <c r="C11" s="48" t="s">
        <v>17</v>
      </c>
      <c r="D11" s="143"/>
      <c r="E11" s="118"/>
      <c r="F11" s="55" t="s">
        <v>18</v>
      </c>
      <c r="G11" s="49">
        <v>5</v>
      </c>
      <c r="H11" s="49">
        <v>2</v>
      </c>
      <c r="I11" s="49">
        <v>7</v>
      </c>
      <c r="J11" s="49">
        <v>3</v>
      </c>
      <c r="K11" s="49">
        <v>2</v>
      </c>
      <c r="L11" s="50">
        <f t="shared" ref="L11:L12" si="63">M9*J11*8</f>
        <v>360000</v>
      </c>
      <c r="M11" s="53"/>
      <c r="N11" s="53"/>
      <c r="O11" s="102" t="s">
        <v>13</v>
      </c>
      <c r="P11" s="107">
        <v>0</v>
      </c>
      <c r="Q11" s="110">
        <f>R10+3</f>
        <v>44977</v>
      </c>
      <c r="R11" s="110">
        <f>Q11+2</f>
        <v>44979</v>
      </c>
      <c r="S11" s="41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</row>
    <row r="12" spans="1:89" ht="25.5" customHeight="1" x14ac:dyDescent="0.2">
      <c r="A12" s="12"/>
      <c r="B12" s="47" t="s">
        <v>19</v>
      </c>
      <c r="C12" s="48" t="s">
        <v>20</v>
      </c>
      <c r="D12" s="143"/>
      <c r="E12" s="118"/>
      <c r="F12" s="55" t="s">
        <v>21</v>
      </c>
      <c r="G12" s="49">
        <v>2</v>
      </c>
      <c r="H12" s="49">
        <v>4</v>
      </c>
      <c r="I12" s="49">
        <v>3</v>
      </c>
      <c r="J12" s="49">
        <v>2</v>
      </c>
      <c r="K12" s="49">
        <v>3</v>
      </c>
      <c r="L12" s="50">
        <f t="shared" si="63"/>
        <v>176000</v>
      </c>
      <c r="M12" s="53"/>
      <c r="N12" s="53"/>
      <c r="O12" s="102" t="s">
        <v>16</v>
      </c>
      <c r="P12" s="107">
        <v>0</v>
      </c>
      <c r="Q12" s="110">
        <f>R11+1</f>
        <v>44980</v>
      </c>
      <c r="R12" s="110">
        <f>Q12+1</f>
        <v>44981</v>
      </c>
      <c r="S12" s="41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</row>
    <row r="13" spans="1:89" ht="25.5" customHeight="1" x14ac:dyDescent="0.2">
      <c r="A13" s="12"/>
      <c r="B13" s="47" t="s">
        <v>22</v>
      </c>
      <c r="C13" s="48" t="s">
        <v>23</v>
      </c>
      <c r="D13" s="143"/>
      <c r="E13" s="118"/>
      <c r="F13" s="55" t="s">
        <v>24</v>
      </c>
      <c r="G13" s="49">
        <v>2</v>
      </c>
      <c r="H13" s="49">
        <v>4</v>
      </c>
      <c r="I13" s="49">
        <v>3</v>
      </c>
      <c r="J13" s="49">
        <v>2</v>
      </c>
      <c r="K13" s="49">
        <v>1</v>
      </c>
      <c r="L13" s="50">
        <f t="shared" ref="L13:L15" si="64">M8*J13*8</f>
        <v>160000</v>
      </c>
      <c r="M13" s="53"/>
      <c r="N13" s="53"/>
      <c r="O13" s="102" t="s">
        <v>19</v>
      </c>
      <c r="P13" s="107">
        <v>0</v>
      </c>
      <c r="Q13" s="110">
        <f>R12+3</f>
        <v>44984</v>
      </c>
      <c r="R13" s="110">
        <f>Q13+1</f>
        <v>44985</v>
      </c>
      <c r="S13" s="41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</row>
    <row r="14" spans="1:89" ht="25.5" customHeight="1" x14ac:dyDescent="0.2">
      <c r="A14" s="12"/>
      <c r="B14" s="47" t="s">
        <v>25</v>
      </c>
      <c r="C14" s="48" t="s">
        <v>26</v>
      </c>
      <c r="D14" s="143"/>
      <c r="E14" s="118"/>
      <c r="F14" s="55" t="s">
        <v>27</v>
      </c>
      <c r="G14" s="49">
        <v>2</v>
      </c>
      <c r="H14" s="49">
        <v>4</v>
      </c>
      <c r="I14" s="49">
        <v>3</v>
      </c>
      <c r="J14" s="49">
        <v>3</v>
      </c>
      <c r="K14" s="49">
        <v>2</v>
      </c>
      <c r="L14" s="50">
        <f t="shared" si="64"/>
        <v>360000</v>
      </c>
      <c r="M14" s="53"/>
      <c r="N14" s="52" t="s">
        <v>28</v>
      </c>
      <c r="O14" s="102" t="s">
        <v>22</v>
      </c>
      <c r="P14" s="107">
        <v>0</v>
      </c>
      <c r="Q14" s="110">
        <f t="shared" ref="Q14" si="65">R13+1</f>
        <v>44986</v>
      </c>
      <c r="R14" s="110">
        <f>Q14+2</f>
        <v>44988</v>
      </c>
      <c r="S14" s="41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</row>
    <row r="15" spans="1:89" ht="25.5" customHeight="1" x14ac:dyDescent="0.2">
      <c r="A15" s="12"/>
      <c r="B15" s="47" t="s">
        <v>29</v>
      </c>
      <c r="C15" s="48" t="s">
        <v>30</v>
      </c>
      <c r="D15" s="144"/>
      <c r="E15" s="120"/>
      <c r="F15" s="56" t="s">
        <v>31</v>
      </c>
      <c r="G15" s="49">
        <v>1</v>
      </c>
      <c r="H15" s="49">
        <v>1</v>
      </c>
      <c r="I15" s="49">
        <v>2</v>
      </c>
      <c r="J15" s="54">
        <f>(G15+4*H15+I15)/6</f>
        <v>1.1666666666666667</v>
      </c>
      <c r="K15" s="49">
        <v>3</v>
      </c>
      <c r="L15" s="50">
        <f t="shared" si="64"/>
        <v>102666.66666666667</v>
      </c>
      <c r="M15" s="53"/>
      <c r="N15" s="53"/>
      <c r="O15" s="102" t="s">
        <v>13</v>
      </c>
      <c r="P15" s="107">
        <v>0</v>
      </c>
      <c r="Q15" s="110">
        <f>R10+3</f>
        <v>44977</v>
      </c>
      <c r="R15" s="110">
        <f>Q15+3</f>
        <v>44980</v>
      </c>
      <c r="S15" s="41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</row>
    <row r="16" spans="1:89" ht="15.75" customHeight="1" x14ac:dyDescent="0.25">
      <c r="A16" s="12"/>
      <c r="B16" s="13" t="s">
        <v>10</v>
      </c>
      <c r="C16" s="14" t="s">
        <v>32</v>
      </c>
      <c r="D16" s="6"/>
      <c r="E16" s="140" t="s">
        <v>33</v>
      </c>
      <c r="F16" s="139"/>
      <c r="G16" s="137"/>
      <c r="H16" s="138"/>
      <c r="I16" s="138"/>
      <c r="J16" s="139"/>
      <c r="K16" s="6"/>
      <c r="L16" s="10">
        <f>SUM(L17:L21)</f>
        <v>1109333.3333333333</v>
      </c>
      <c r="O16" s="103"/>
      <c r="P16" s="107"/>
      <c r="Q16" s="110"/>
      <c r="R16" s="110"/>
      <c r="S16" s="41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</row>
    <row r="17" spans="1:89" ht="25.5" customHeight="1" x14ac:dyDescent="0.2">
      <c r="A17" s="12"/>
      <c r="B17" s="47" t="s">
        <v>34</v>
      </c>
      <c r="C17" s="48" t="s">
        <v>35</v>
      </c>
      <c r="D17" s="127"/>
      <c r="E17" s="118"/>
      <c r="F17" s="57" t="s">
        <v>36</v>
      </c>
      <c r="G17" s="58" t="s">
        <v>37</v>
      </c>
      <c r="H17" s="58" t="s">
        <v>37</v>
      </c>
      <c r="I17" s="58" t="s">
        <v>38</v>
      </c>
      <c r="J17" s="54">
        <f t="shared" ref="J17:J21" si="66">(G17+4*H17+I17)/6</f>
        <v>1.1666666666666667</v>
      </c>
      <c r="K17" s="49">
        <v>1</v>
      </c>
      <c r="L17" s="59">
        <f t="shared" ref="L17:L19" si="67">M8*J17*8</f>
        <v>93333.333333333343</v>
      </c>
      <c r="M17" s="53"/>
      <c r="N17" s="53"/>
      <c r="O17" s="102" t="s">
        <v>19</v>
      </c>
      <c r="P17" s="107">
        <v>0</v>
      </c>
      <c r="Q17" s="110">
        <f>R12+3</f>
        <v>44984</v>
      </c>
      <c r="R17" s="110">
        <f>Q17+1</f>
        <v>44985</v>
      </c>
      <c r="S17" s="41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</row>
    <row r="18" spans="1:89" ht="25.5" customHeight="1" x14ac:dyDescent="0.2">
      <c r="A18" s="12"/>
      <c r="B18" s="47" t="s">
        <v>39</v>
      </c>
      <c r="C18" s="48" t="s">
        <v>40</v>
      </c>
      <c r="D18" s="117"/>
      <c r="E18" s="118"/>
      <c r="F18" s="60" t="s">
        <v>41</v>
      </c>
      <c r="G18" s="58" t="s">
        <v>37</v>
      </c>
      <c r="H18" s="58" t="s">
        <v>37</v>
      </c>
      <c r="I18" s="58" t="s">
        <v>38</v>
      </c>
      <c r="J18" s="54">
        <f t="shared" si="66"/>
        <v>1.1666666666666667</v>
      </c>
      <c r="K18" s="49">
        <v>2</v>
      </c>
      <c r="L18" s="59">
        <f t="shared" si="67"/>
        <v>140000</v>
      </c>
      <c r="M18" s="53"/>
      <c r="N18" s="52" t="s">
        <v>42</v>
      </c>
      <c r="O18" s="102" t="s">
        <v>34</v>
      </c>
      <c r="P18" s="107">
        <v>0</v>
      </c>
      <c r="Q18" s="110">
        <f t="shared" ref="Q18:Q20" si="68">R17+1</f>
        <v>44986</v>
      </c>
      <c r="R18" s="110">
        <f>Q18+2</f>
        <v>44988</v>
      </c>
      <c r="S18" s="41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</row>
    <row r="19" spans="1:89" ht="25.5" customHeight="1" x14ac:dyDescent="0.2">
      <c r="A19" s="12"/>
      <c r="B19" s="47" t="s">
        <v>43</v>
      </c>
      <c r="C19" s="48" t="s">
        <v>44</v>
      </c>
      <c r="D19" s="117"/>
      <c r="E19" s="118"/>
      <c r="F19" s="61" t="s">
        <v>45</v>
      </c>
      <c r="G19" s="58" t="s">
        <v>37</v>
      </c>
      <c r="H19" s="58" t="s">
        <v>37</v>
      </c>
      <c r="I19" s="58" t="s">
        <v>38</v>
      </c>
      <c r="J19" s="54">
        <f t="shared" si="66"/>
        <v>1.1666666666666667</v>
      </c>
      <c r="K19" s="49">
        <v>3</v>
      </c>
      <c r="L19" s="59">
        <f t="shared" si="67"/>
        <v>102666.66666666667</v>
      </c>
      <c r="M19" s="53"/>
      <c r="N19" s="53"/>
      <c r="O19" s="102" t="s">
        <v>39</v>
      </c>
      <c r="P19" s="107">
        <v>0</v>
      </c>
      <c r="Q19" s="110">
        <f>R18+3</f>
        <v>44991</v>
      </c>
      <c r="R19" s="110">
        <f>Q19+3</f>
        <v>44994</v>
      </c>
      <c r="S19" s="41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</row>
    <row r="20" spans="1:89" ht="25.5" customHeight="1" x14ac:dyDescent="0.2">
      <c r="A20" s="12"/>
      <c r="B20" s="47" t="s">
        <v>46</v>
      </c>
      <c r="C20" s="62" t="s">
        <v>47</v>
      </c>
      <c r="D20" s="117"/>
      <c r="E20" s="118"/>
      <c r="F20" s="81" t="s">
        <v>48</v>
      </c>
      <c r="G20" s="47" t="s">
        <v>38</v>
      </c>
      <c r="H20" s="47" t="s">
        <v>38</v>
      </c>
      <c r="I20" s="47" t="s">
        <v>49</v>
      </c>
      <c r="J20" s="54">
        <f t="shared" si="66"/>
        <v>2.1666666666666665</v>
      </c>
      <c r="K20" s="49">
        <v>1</v>
      </c>
      <c r="L20" s="63">
        <f t="shared" ref="L20:L21" si="69">J20*M21*8</f>
        <v>173333.33333333331</v>
      </c>
      <c r="M20" s="53"/>
      <c r="N20" s="53"/>
      <c r="O20" s="102" t="s">
        <v>43</v>
      </c>
      <c r="P20" s="107">
        <v>0</v>
      </c>
      <c r="Q20" s="110">
        <f t="shared" si="68"/>
        <v>44995</v>
      </c>
      <c r="R20" s="110">
        <f>Q20+1</f>
        <v>44996</v>
      </c>
      <c r="S20" s="41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</row>
    <row r="21" spans="1:89" ht="25.5" customHeight="1" x14ac:dyDescent="0.2">
      <c r="A21" s="12"/>
      <c r="B21" s="64" t="s">
        <v>50</v>
      </c>
      <c r="C21" s="65" t="s">
        <v>51</v>
      </c>
      <c r="D21" s="119"/>
      <c r="E21" s="120"/>
      <c r="F21" s="66" t="s">
        <v>52</v>
      </c>
      <c r="G21" s="67">
        <v>3</v>
      </c>
      <c r="H21" s="67">
        <v>5</v>
      </c>
      <c r="I21" s="67">
        <v>7</v>
      </c>
      <c r="J21" s="54">
        <f t="shared" si="66"/>
        <v>5</v>
      </c>
      <c r="K21" s="49">
        <v>2</v>
      </c>
      <c r="L21" s="63">
        <f t="shared" si="69"/>
        <v>600000</v>
      </c>
      <c r="M21" s="68">
        <v>10000</v>
      </c>
      <c r="N21" s="53"/>
      <c r="O21" s="102" t="s">
        <v>53</v>
      </c>
      <c r="P21" s="107">
        <v>0</v>
      </c>
      <c r="Q21" s="110">
        <f>R20+2</f>
        <v>44998</v>
      </c>
      <c r="R21" s="110">
        <f>Q21+2</f>
        <v>45000</v>
      </c>
      <c r="S21" s="41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</row>
    <row r="22" spans="1:89" ht="15.75" customHeight="1" x14ac:dyDescent="0.25">
      <c r="A22" s="12"/>
      <c r="B22" s="15" t="s">
        <v>10</v>
      </c>
      <c r="C22" s="16" t="s">
        <v>54</v>
      </c>
      <c r="D22" s="17"/>
      <c r="E22" s="128" t="s">
        <v>55</v>
      </c>
      <c r="F22" s="129"/>
      <c r="G22" s="132"/>
      <c r="H22" s="131"/>
      <c r="I22" s="131"/>
      <c r="J22" s="129"/>
      <c r="K22" s="6"/>
      <c r="L22" s="18">
        <f>SUM(L23:L27)</f>
        <v>2427999.9999999995</v>
      </c>
      <c r="M22" s="11">
        <v>15000</v>
      </c>
      <c r="O22" s="103"/>
      <c r="P22" s="107"/>
      <c r="Q22" s="111"/>
      <c r="R22" s="111"/>
      <c r="S22" s="41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</row>
    <row r="23" spans="1:89" ht="24.75" customHeight="1" x14ac:dyDescent="0.2">
      <c r="A23" s="12"/>
      <c r="B23" s="70" t="s">
        <v>56</v>
      </c>
      <c r="C23" s="71" t="s">
        <v>57</v>
      </c>
      <c r="D23" s="121"/>
      <c r="E23" s="122"/>
      <c r="F23" s="72" t="s">
        <v>58</v>
      </c>
      <c r="G23" s="73">
        <v>5</v>
      </c>
      <c r="H23" s="73">
        <v>2</v>
      </c>
      <c r="I23" s="73">
        <v>6</v>
      </c>
      <c r="J23" s="74">
        <f t="shared" ref="J23:J27" si="70">(G23+4*H23+I23)/6</f>
        <v>3.1666666666666665</v>
      </c>
      <c r="K23" s="75">
        <v>3</v>
      </c>
      <c r="L23" s="76">
        <f>M23*J23*8</f>
        <v>278666.66666666663</v>
      </c>
      <c r="M23" s="77">
        <v>11000</v>
      </c>
      <c r="N23" s="78"/>
      <c r="O23" s="104" t="s">
        <v>13</v>
      </c>
      <c r="P23" s="107">
        <v>0</v>
      </c>
      <c r="Q23" s="110">
        <f>R10+3</f>
        <v>44977</v>
      </c>
      <c r="R23" s="110">
        <f>Q23+3</f>
        <v>44980</v>
      </c>
      <c r="S23" s="41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</row>
    <row r="24" spans="1:89" ht="24.75" customHeight="1" x14ac:dyDescent="0.2">
      <c r="A24" s="12"/>
      <c r="B24" s="70" t="s">
        <v>59</v>
      </c>
      <c r="C24" s="71" t="s">
        <v>60</v>
      </c>
      <c r="D24" s="123"/>
      <c r="E24" s="124"/>
      <c r="F24" s="79" t="s">
        <v>61</v>
      </c>
      <c r="G24" s="73">
        <v>2</v>
      </c>
      <c r="H24" s="73">
        <v>3</v>
      </c>
      <c r="I24" s="73">
        <v>4</v>
      </c>
      <c r="J24" s="74">
        <f t="shared" si="70"/>
        <v>3</v>
      </c>
      <c r="K24" s="75">
        <v>1</v>
      </c>
      <c r="L24" s="76">
        <f t="shared" ref="L24:L26" si="71">M21*J24*8</f>
        <v>240000</v>
      </c>
      <c r="M24" s="78"/>
      <c r="N24" s="78"/>
      <c r="O24" s="104" t="s">
        <v>56</v>
      </c>
      <c r="P24" s="107">
        <v>0</v>
      </c>
      <c r="Q24" s="110">
        <f t="shared" ref="Q24:Q26" si="72">R23+1</f>
        <v>44981</v>
      </c>
      <c r="R24" s="110">
        <f>Q24+1</f>
        <v>44982</v>
      </c>
      <c r="S24" s="41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</row>
    <row r="25" spans="1:89" ht="24.75" customHeight="1" x14ac:dyDescent="0.2">
      <c r="A25" s="12"/>
      <c r="B25" s="70" t="s">
        <v>62</v>
      </c>
      <c r="C25" s="71" t="s">
        <v>63</v>
      </c>
      <c r="D25" s="123"/>
      <c r="E25" s="124"/>
      <c r="F25" s="79" t="s">
        <v>64</v>
      </c>
      <c r="G25" s="73">
        <v>10</v>
      </c>
      <c r="H25" s="73">
        <v>12</v>
      </c>
      <c r="I25" s="73">
        <v>14</v>
      </c>
      <c r="J25" s="74">
        <f t="shared" si="70"/>
        <v>12</v>
      </c>
      <c r="K25" s="75">
        <v>2</v>
      </c>
      <c r="L25" s="76">
        <f t="shared" si="71"/>
        <v>1440000</v>
      </c>
      <c r="M25" s="78"/>
      <c r="N25" s="78"/>
      <c r="O25" s="104" t="s">
        <v>59</v>
      </c>
      <c r="P25" s="107">
        <v>0</v>
      </c>
      <c r="Q25" s="110">
        <f>R24+2</f>
        <v>44984</v>
      </c>
      <c r="R25" s="110">
        <f>Q25+2</f>
        <v>44986</v>
      </c>
      <c r="S25" s="41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</row>
    <row r="26" spans="1:89" ht="24.75" customHeight="1" x14ac:dyDescent="0.2">
      <c r="A26" s="12"/>
      <c r="B26" s="70" t="s">
        <v>65</v>
      </c>
      <c r="C26" s="71" t="s">
        <v>66</v>
      </c>
      <c r="D26" s="123"/>
      <c r="E26" s="124"/>
      <c r="F26" s="72" t="s">
        <v>67</v>
      </c>
      <c r="G26" s="73">
        <v>2</v>
      </c>
      <c r="H26" s="73">
        <v>2</v>
      </c>
      <c r="I26" s="73">
        <v>3</v>
      </c>
      <c r="J26" s="74">
        <f t="shared" si="70"/>
        <v>2.1666666666666665</v>
      </c>
      <c r="K26" s="75">
        <v>3</v>
      </c>
      <c r="L26" s="76">
        <f t="shared" si="71"/>
        <v>190666.66666666666</v>
      </c>
      <c r="M26" s="78"/>
      <c r="N26" s="78"/>
      <c r="O26" s="104" t="s">
        <v>68</v>
      </c>
      <c r="P26" s="107">
        <v>0</v>
      </c>
      <c r="Q26" s="110">
        <f t="shared" si="72"/>
        <v>44987</v>
      </c>
      <c r="R26" s="110">
        <f>Q26+1</f>
        <v>44988</v>
      </c>
      <c r="S26" s="41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</row>
    <row r="27" spans="1:89" ht="24.75" customHeight="1" x14ac:dyDescent="0.2">
      <c r="A27" s="12"/>
      <c r="B27" s="70" t="s">
        <v>69</v>
      </c>
      <c r="C27" s="71" t="s">
        <v>70</v>
      </c>
      <c r="D27" s="125"/>
      <c r="E27" s="126"/>
      <c r="F27" s="80" t="s">
        <v>71</v>
      </c>
      <c r="G27" s="73">
        <v>3</v>
      </c>
      <c r="H27" s="73">
        <v>3</v>
      </c>
      <c r="I27" s="73">
        <v>4</v>
      </c>
      <c r="J27" s="74">
        <f t="shared" si="70"/>
        <v>3.1666666666666665</v>
      </c>
      <c r="K27" s="75">
        <v>1</v>
      </c>
      <c r="L27" s="76">
        <f>M30*J27*8</f>
        <v>278666.66666666663</v>
      </c>
      <c r="M27" s="78"/>
      <c r="N27" s="78"/>
      <c r="O27" s="104" t="s">
        <v>65</v>
      </c>
      <c r="P27" s="107">
        <v>0</v>
      </c>
      <c r="Q27" s="110">
        <f>R26+3</f>
        <v>44991</v>
      </c>
      <c r="R27" s="110">
        <f>Q27+1</f>
        <v>44992</v>
      </c>
      <c r="S27" s="41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</row>
    <row r="28" spans="1:89" ht="15.75" customHeight="1" x14ac:dyDescent="0.25">
      <c r="A28" s="12"/>
      <c r="B28" s="15" t="s">
        <v>10</v>
      </c>
      <c r="C28" s="16" t="s">
        <v>72</v>
      </c>
      <c r="D28" s="17"/>
      <c r="E28" s="19" t="s">
        <v>73</v>
      </c>
      <c r="F28" s="20"/>
      <c r="G28" s="132"/>
      <c r="H28" s="131"/>
      <c r="I28" s="131"/>
      <c r="J28" s="129"/>
      <c r="K28" s="6"/>
      <c r="L28" s="21">
        <f>SUM(L29:L33)</f>
        <v>1496000</v>
      </c>
      <c r="M28" s="7">
        <v>10000</v>
      </c>
      <c r="O28" s="103"/>
      <c r="P28" s="107"/>
      <c r="Q28" s="110"/>
      <c r="R28" s="110"/>
      <c r="S28" s="41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</row>
    <row r="29" spans="1:89" ht="25.5" customHeight="1" x14ac:dyDescent="0.2">
      <c r="A29" s="12"/>
      <c r="B29" s="64" t="s">
        <v>74</v>
      </c>
      <c r="C29" s="65" t="s">
        <v>75</v>
      </c>
      <c r="D29" s="115"/>
      <c r="E29" s="116"/>
      <c r="F29" s="79" t="s">
        <v>76</v>
      </c>
      <c r="G29" s="67">
        <v>4</v>
      </c>
      <c r="H29" s="67">
        <v>5</v>
      </c>
      <c r="I29" s="67">
        <v>6</v>
      </c>
      <c r="J29" s="54">
        <f t="shared" ref="J29:J33" si="73">(G29+4*H29+I29)/6</f>
        <v>5</v>
      </c>
      <c r="K29" s="49">
        <v>2</v>
      </c>
      <c r="L29" s="69">
        <f t="shared" ref="L29:L31" si="74">M28*8*J29</f>
        <v>400000</v>
      </c>
      <c r="M29" s="51">
        <v>15000</v>
      </c>
      <c r="N29" s="53"/>
      <c r="O29" s="102" t="s">
        <v>62</v>
      </c>
      <c r="P29" s="107">
        <v>0</v>
      </c>
      <c r="Q29" s="110">
        <f>R25+1</f>
        <v>44987</v>
      </c>
      <c r="R29" s="110">
        <f t="shared" ref="R29:R33" si="75">Q29+1</f>
        <v>44988</v>
      </c>
      <c r="S29" s="41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</row>
    <row r="30" spans="1:89" ht="25.5" customHeight="1" x14ac:dyDescent="0.2">
      <c r="A30" s="12"/>
      <c r="B30" s="64" t="s">
        <v>77</v>
      </c>
      <c r="C30" s="65" t="s">
        <v>78</v>
      </c>
      <c r="D30" s="117"/>
      <c r="E30" s="118"/>
      <c r="F30" s="80" t="s">
        <v>79</v>
      </c>
      <c r="G30" s="67">
        <v>3</v>
      </c>
      <c r="H30" s="67">
        <v>4</v>
      </c>
      <c r="I30" s="67">
        <v>5</v>
      </c>
      <c r="J30" s="54">
        <f t="shared" si="73"/>
        <v>4</v>
      </c>
      <c r="K30" s="49">
        <v>3</v>
      </c>
      <c r="L30" s="69">
        <f t="shared" si="74"/>
        <v>480000</v>
      </c>
      <c r="M30" s="51">
        <v>11000</v>
      </c>
      <c r="N30" s="53"/>
      <c r="O30" s="102" t="s">
        <v>74</v>
      </c>
      <c r="P30" s="107">
        <v>0</v>
      </c>
      <c r="Q30" s="110">
        <f>R29+3</f>
        <v>44991</v>
      </c>
      <c r="R30" s="110">
        <f t="shared" si="75"/>
        <v>44992</v>
      </c>
      <c r="S30" s="41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</row>
    <row r="31" spans="1:89" ht="25.5" customHeight="1" x14ac:dyDescent="0.2">
      <c r="A31" s="12"/>
      <c r="B31" s="64" t="s">
        <v>80</v>
      </c>
      <c r="C31" s="65" t="s">
        <v>81</v>
      </c>
      <c r="D31" s="117"/>
      <c r="E31" s="118"/>
      <c r="F31" s="83" t="s">
        <v>82</v>
      </c>
      <c r="G31" s="67">
        <v>1</v>
      </c>
      <c r="H31" s="67">
        <v>1</v>
      </c>
      <c r="I31" s="67">
        <v>2</v>
      </c>
      <c r="J31" s="54">
        <f t="shared" si="73"/>
        <v>1.1666666666666667</v>
      </c>
      <c r="K31" s="49">
        <v>1</v>
      </c>
      <c r="L31" s="69">
        <f t="shared" si="74"/>
        <v>102666.66666666667</v>
      </c>
      <c r="M31" s="53"/>
      <c r="N31" s="53"/>
      <c r="O31" s="102" t="s">
        <v>77</v>
      </c>
      <c r="P31" s="107">
        <v>0</v>
      </c>
      <c r="Q31" s="110">
        <f t="shared" ref="Q31" si="76">R30+1</f>
        <v>44993</v>
      </c>
      <c r="R31" s="110">
        <f t="shared" si="75"/>
        <v>44994</v>
      </c>
      <c r="S31" s="41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</row>
    <row r="32" spans="1:89" ht="25.5" customHeight="1" x14ac:dyDescent="0.2">
      <c r="A32" s="12"/>
      <c r="B32" s="64" t="s">
        <v>83</v>
      </c>
      <c r="C32" s="65" t="s">
        <v>84</v>
      </c>
      <c r="D32" s="117"/>
      <c r="E32" s="118"/>
      <c r="F32" s="72" t="s">
        <v>85</v>
      </c>
      <c r="G32" s="67">
        <v>3</v>
      </c>
      <c r="H32" s="67">
        <v>3</v>
      </c>
      <c r="I32" s="67">
        <v>4</v>
      </c>
      <c r="J32" s="54">
        <f t="shared" si="73"/>
        <v>3.1666666666666665</v>
      </c>
      <c r="K32" s="49">
        <v>2</v>
      </c>
      <c r="L32" s="69">
        <f t="shared" ref="L32:L33" si="77">M28*8*J32</f>
        <v>253333.33333333331</v>
      </c>
      <c r="M32" s="53"/>
      <c r="N32" s="53"/>
      <c r="O32" s="102" t="s">
        <v>77</v>
      </c>
      <c r="P32" s="107">
        <v>0</v>
      </c>
      <c r="Q32" s="110">
        <f>R30+1</f>
        <v>44993</v>
      </c>
      <c r="R32" s="110">
        <f t="shared" si="75"/>
        <v>44994</v>
      </c>
      <c r="S32" s="41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</row>
    <row r="33" spans="1:89" ht="25.5" customHeight="1" x14ac:dyDescent="0.2">
      <c r="A33" s="12"/>
      <c r="B33" s="64" t="s">
        <v>86</v>
      </c>
      <c r="C33" s="65" t="s">
        <v>87</v>
      </c>
      <c r="D33" s="119"/>
      <c r="E33" s="120"/>
      <c r="F33" s="79" t="s">
        <v>88</v>
      </c>
      <c r="G33" s="67">
        <v>2</v>
      </c>
      <c r="H33" s="67">
        <v>2</v>
      </c>
      <c r="I33" s="67">
        <v>3</v>
      </c>
      <c r="J33" s="54">
        <f t="shared" si="73"/>
        <v>2.1666666666666665</v>
      </c>
      <c r="K33" s="49">
        <v>3</v>
      </c>
      <c r="L33" s="69">
        <f t="shared" si="77"/>
        <v>259999.99999999997</v>
      </c>
      <c r="M33" s="53"/>
      <c r="N33" s="53"/>
      <c r="O33" s="102" t="s">
        <v>74</v>
      </c>
      <c r="P33" s="107">
        <v>0</v>
      </c>
      <c r="Q33" s="110">
        <f>R29+3</f>
        <v>44991</v>
      </c>
      <c r="R33" s="110">
        <f t="shared" si="75"/>
        <v>44992</v>
      </c>
      <c r="S33" s="41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</row>
    <row r="34" spans="1:89" ht="15.75" customHeight="1" x14ac:dyDescent="0.25">
      <c r="A34" s="12"/>
      <c r="B34" s="15" t="s">
        <v>10</v>
      </c>
      <c r="C34" s="16" t="s">
        <v>89</v>
      </c>
      <c r="D34" s="17"/>
      <c r="E34" s="128" t="s">
        <v>90</v>
      </c>
      <c r="F34" s="129"/>
      <c r="G34" s="132"/>
      <c r="H34" s="131"/>
      <c r="I34" s="131"/>
      <c r="J34" s="129"/>
      <c r="K34" s="6"/>
      <c r="L34" s="21">
        <f>SUM(L35:L38)</f>
        <v>686666.66666666663</v>
      </c>
      <c r="O34" s="105"/>
      <c r="P34" s="107"/>
      <c r="Q34" s="110"/>
      <c r="R34" s="110"/>
      <c r="S34" s="41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</row>
    <row r="35" spans="1:89" ht="23.25" customHeight="1" x14ac:dyDescent="0.2">
      <c r="A35" s="12"/>
      <c r="B35" s="64" t="s">
        <v>91</v>
      </c>
      <c r="C35" s="65" t="s">
        <v>92</v>
      </c>
      <c r="D35" s="115"/>
      <c r="E35" s="116"/>
      <c r="F35" s="72" t="s">
        <v>93</v>
      </c>
      <c r="G35" s="67">
        <v>2</v>
      </c>
      <c r="H35" s="67">
        <v>2</v>
      </c>
      <c r="I35" s="67">
        <v>3</v>
      </c>
      <c r="J35" s="54">
        <f t="shared" ref="J35:J38" si="78">(G35+4*H35+I35)/6</f>
        <v>2.1666666666666665</v>
      </c>
      <c r="K35" s="49">
        <v>1</v>
      </c>
      <c r="L35" s="69">
        <f>M30*8*J35</f>
        <v>190666.66666666666</v>
      </c>
      <c r="M35" s="53"/>
      <c r="N35" s="53"/>
      <c r="O35" s="106" t="s">
        <v>83</v>
      </c>
      <c r="P35" s="107">
        <v>0</v>
      </c>
      <c r="Q35" s="110">
        <f>R33+3</f>
        <v>44995</v>
      </c>
      <c r="R35" s="110">
        <f t="shared" ref="R35:R38" si="79">Q35+1</f>
        <v>44996</v>
      </c>
      <c r="S35" s="41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</row>
    <row r="36" spans="1:89" ht="23.25" customHeight="1" x14ac:dyDescent="0.2">
      <c r="A36" s="12"/>
      <c r="B36" s="82" t="s">
        <v>96</v>
      </c>
      <c r="C36" s="65" t="s">
        <v>94</v>
      </c>
      <c r="D36" s="117"/>
      <c r="E36" s="118"/>
      <c r="F36" s="72" t="s">
        <v>95</v>
      </c>
      <c r="G36" s="67">
        <v>3</v>
      </c>
      <c r="H36" s="67">
        <v>3</v>
      </c>
      <c r="I36" s="67">
        <v>4</v>
      </c>
      <c r="J36" s="54">
        <f t="shared" si="78"/>
        <v>3.1666666666666665</v>
      </c>
      <c r="K36" s="49">
        <v>2</v>
      </c>
      <c r="L36" s="69">
        <f t="shared" ref="L36:L38" si="80">M28*J36*8</f>
        <v>253333.33333333331</v>
      </c>
      <c r="M36" s="53"/>
      <c r="N36" s="53"/>
      <c r="O36" s="106" t="s">
        <v>86</v>
      </c>
      <c r="P36" s="107">
        <v>0</v>
      </c>
      <c r="Q36" s="110">
        <f>R30+1</f>
        <v>44993</v>
      </c>
      <c r="R36" s="110">
        <f t="shared" si="79"/>
        <v>44994</v>
      </c>
      <c r="S36" s="41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</row>
    <row r="37" spans="1:89" ht="23.25" customHeight="1" x14ac:dyDescent="0.2">
      <c r="A37" s="12"/>
      <c r="B37" s="82" t="s">
        <v>99</v>
      </c>
      <c r="C37" s="65" t="s">
        <v>97</v>
      </c>
      <c r="D37" s="117"/>
      <c r="E37" s="118"/>
      <c r="F37" s="72" t="s">
        <v>98</v>
      </c>
      <c r="G37" s="67">
        <v>1</v>
      </c>
      <c r="H37" s="67">
        <v>1</v>
      </c>
      <c r="I37" s="67">
        <v>2</v>
      </c>
      <c r="J37" s="54">
        <f t="shared" si="78"/>
        <v>1.1666666666666667</v>
      </c>
      <c r="K37" s="49">
        <v>3</v>
      </c>
      <c r="L37" s="69">
        <f t="shared" si="80"/>
        <v>140000</v>
      </c>
      <c r="M37" s="53"/>
      <c r="N37" s="53"/>
      <c r="O37" s="106" t="s">
        <v>80</v>
      </c>
      <c r="P37" s="107">
        <v>0</v>
      </c>
      <c r="Q37" s="110">
        <f t="shared" ref="Q37" si="81">R36+1</f>
        <v>44995</v>
      </c>
      <c r="R37" s="110">
        <f t="shared" si="79"/>
        <v>44996</v>
      </c>
      <c r="S37" s="41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</row>
    <row r="38" spans="1:89" ht="23.25" customHeight="1" x14ac:dyDescent="0.2">
      <c r="A38" s="12"/>
      <c r="B38" s="82" t="s">
        <v>113</v>
      </c>
      <c r="C38" s="65" t="s">
        <v>100</v>
      </c>
      <c r="D38" s="119"/>
      <c r="E38" s="120"/>
      <c r="F38" s="72" t="s">
        <v>101</v>
      </c>
      <c r="G38" s="67">
        <v>1</v>
      </c>
      <c r="H38" s="67">
        <v>1</v>
      </c>
      <c r="I38" s="67">
        <v>2</v>
      </c>
      <c r="J38" s="54">
        <f t="shared" si="78"/>
        <v>1.1666666666666667</v>
      </c>
      <c r="K38" s="49">
        <v>1</v>
      </c>
      <c r="L38" s="69">
        <f t="shared" si="80"/>
        <v>102666.66666666667</v>
      </c>
      <c r="M38" s="53"/>
      <c r="N38" s="53"/>
      <c r="O38" s="106" t="s">
        <v>91</v>
      </c>
      <c r="P38" s="107">
        <v>0</v>
      </c>
      <c r="Q38" s="110">
        <f>R37+2</f>
        <v>44998</v>
      </c>
      <c r="R38" s="110">
        <f t="shared" si="79"/>
        <v>44999</v>
      </c>
      <c r="S38" s="41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</row>
    <row r="39" spans="1:89" ht="15.75" customHeight="1" x14ac:dyDescent="0.2">
      <c r="B39" s="22"/>
      <c r="C39" s="22"/>
      <c r="F39" s="23"/>
    </row>
    <row r="40" spans="1:89" ht="15.75" customHeight="1" x14ac:dyDescent="0.2"/>
    <row r="41" spans="1:89" ht="15.75" customHeight="1" x14ac:dyDescent="0.2">
      <c r="F41" s="24"/>
    </row>
    <row r="42" spans="1:89" ht="15.75" customHeight="1" x14ac:dyDescent="0.2"/>
    <row r="43" spans="1:89" ht="15.75" customHeight="1" x14ac:dyDescent="0.2">
      <c r="L43" s="25"/>
    </row>
    <row r="44" spans="1:89" ht="15.75" customHeight="1" x14ac:dyDescent="0.2"/>
    <row r="45" spans="1:89" ht="15.75" customHeight="1" x14ac:dyDescent="0.2"/>
    <row r="46" spans="1:89" ht="15.75" customHeight="1" x14ac:dyDescent="0.2"/>
    <row r="47" spans="1:89" ht="15.75" customHeight="1" x14ac:dyDescent="0.2"/>
    <row r="48" spans="1:89" ht="15.75" customHeight="1" x14ac:dyDescent="0.2"/>
    <row r="49" spans="14:14" ht="15.75" customHeight="1" x14ac:dyDescent="0.2"/>
    <row r="50" spans="14:14" ht="15.75" customHeight="1" x14ac:dyDescent="0.2"/>
    <row r="51" spans="14:14" ht="15.75" customHeight="1" x14ac:dyDescent="0.2"/>
    <row r="52" spans="14:14" ht="15.75" customHeight="1" x14ac:dyDescent="0.2">
      <c r="N52" s="4"/>
    </row>
    <row r="53" spans="14:14" ht="15.75" customHeight="1" x14ac:dyDescent="0.2"/>
    <row r="54" spans="14:14" ht="15.75" customHeight="1" x14ac:dyDescent="0.2"/>
    <row r="55" spans="14:14" ht="15.75" customHeight="1" x14ac:dyDescent="0.2"/>
    <row r="56" spans="14:14" ht="15.75" customHeight="1" x14ac:dyDescent="0.2"/>
    <row r="57" spans="14:14" ht="15.75" customHeight="1" x14ac:dyDescent="0.2"/>
    <row r="58" spans="14:14" ht="15.75" customHeight="1" x14ac:dyDescent="0.2"/>
    <row r="59" spans="14:14" ht="15.75" customHeight="1" x14ac:dyDescent="0.2"/>
    <row r="60" spans="14:14" ht="15.75" customHeight="1" x14ac:dyDescent="0.2"/>
    <row r="61" spans="14:14" ht="15.75" customHeight="1" x14ac:dyDescent="0.2"/>
    <row r="62" spans="14:14" ht="15.75" customHeight="1" x14ac:dyDescent="0.2"/>
    <row r="63" spans="14:14" ht="15.75" customHeight="1" x14ac:dyDescent="0.2"/>
    <row r="64" spans="14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0">
    <mergeCell ref="BQ5:BW5"/>
    <mergeCell ref="T5:Z5"/>
    <mergeCell ref="AA5:AG5"/>
    <mergeCell ref="AH5:AN5"/>
    <mergeCell ref="AO5:AU5"/>
    <mergeCell ref="AV5:BB5"/>
    <mergeCell ref="B8:B9"/>
    <mergeCell ref="G9:J9"/>
    <mergeCell ref="G8:J8"/>
    <mergeCell ref="E16:F16"/>
    <mergeCell ref="E9:F9"/>
    <mergeCell ref="D10:E15"/>
    <mergeCell ref="G16:J16"/>
    <mergeCell ref="D8:F8"/>
    <mergeCell ref="BX5:CD5"/>
    <mergeCell ref="CE5:CK5"/>
    <mergeCell ref="P7:P8"/>
    <mergeCell ref="D35:E38"/>
    <mergeCell ref="D29:E33"/>
    <mergeCell ref="D23:E27"/>
    <mergeCell ref="D17:E21"/>
    <mergeCell ref="E34:F34"/>
    <mergeCell ref="D6:F6"/>
    <mergeCell ref="E22:F22"/>
    <mergeCell ref="G22:J22"/>
    <mergeCell ref="G34:J34"/>
    <mergeCell ref="G28:J28"/>
    <mergeCell ref="D7:E7"/>
    <mergeCell ref="BC5:BI5"/>
    <mergeCell ref="BJ5:BP5"/>
  </mergeCells>
  <conditionalFormatting sqref="V16:AJ23 AK10:AL23 AO16:BB20 T25:AJ32 V33:AJ38 AK27:AL38 AO33:BB37 AM8:BS15 BE16:BS23 BT10:BU23 BX16:CK20 BV8:CK15 AM25:BS32 BE33:BS38 BT27:BU38 BX33:CK37 BV25:CK32 T8:AJ15">
    <cfRule type="expression" dxfId="4" priority="6">
      <formula>AND(T$6&gt;=$Q8,T$6&lt;=$R8)</formula>
    </cfRule>
  </conditionalFormatting>
  <conditionalFormatting sqref="T6:CK38">
    <cfRule type="expression" dxfId="3" priority="4">
      <formula>T$6=TODAY()</formula>
    </cfRule>
    <cfRule type="expression" dxfId="2" priority="5">
      <formula>$T$6=TODAY()</formula>
    </cfRule>
  </conditionalFormatting>
  <conditionalFormatting sqref="T8:CK38">
    <cfRule type="expression" dxfId="1" priority="3">
      <formula>AND(T$6&gt;=$Q8,T$6&lt;=$R8)</formula>
    </cfRule>
    <cfRule type="expression" dxfId="0" priority="1">
      <formula>1*AND(T$6&gt;=tarea_inicio,T$6&lt;=tarea_inicio+(tarea_progreso*(tarea_final-tarea_inicio+1)-1))</formula>
    </cfRule>
  </conditionalFormatting>
  <conditionalFormatting sqref="P10:P38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{E50F1139-2658-48DD-8686-417532636649}</x14:id>
        </ext>
      </extLst>
    </cfRule>
  </conditionalFormatting>
  <pageMargins left="0.7" right="0.7" top="0.75" bottom="0.75" header="0.3" footer="0.3"/>
  <pageSetup orientation="portrait" r:id="rId1"/>
  <ignoredErrors>
    <ignoredError sqref="G17:G18 H17:I20 G19:G20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0F1139-2658-48DD-8686-417532636649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G1000"/>
  <sheetViews>
    <sheetView zoomScale="105" workbookViewId="0">
      <selection activeCell="J11" sqref="J11"/>
    </sheetView>
  </sheetViews>
  <sheetFormatPr baseColWidth="10" defaultColWidth="12.5703125" defaultRowHeight="15" customHeight="1" x14ac:dyDescent="0.2"/>
  <cols>
    <col min="1" max="3" width="12.5703125" customWidth="1"/>
    <col min="4" max="4" width="14" customWidth="1"/>
    <col min="5" max="5" width="20.42578125" bestFit="1" customWidth="1"/>
    <col min="6" max="6" width="12.5703125" customWidth="1"/>
  </cols>
  <sheetData>
    <row r="1" spans="3:7" ht="15.75" customHeight="1" x14ac:dyDescent="0.2"/>
    <row r="2" spans="3:7" ht="15.75" customHeight="1" x14ac:dyDescent="0.2"/>
    <row r="3" spans="3:7" ht="15.75" customHeight="1" x14ac:dyDescent="0.2"/>
    <row r="4" spans="3:7" ht="15.75" customHeight="1" x14ac:dyDescent="0.2"/>
    <row r="5" spans="3:7" ht="26.25" customHeight="1" x14ac:dyDescent="0.2">
      <c r="C5" s="86" t="s">
        <v>7</v>
      </c>
      <c r="D5" s="86" t="s">
        <v>102</v>
      </c>
      <c r="E5" s="86" t="s">
        <v>103</v>
      </c>
      <c r="F5" s="86" t="s">
        <v>104</v>
      </c>
      <c r="G5" s="86" t="s">
        <v>105</v>
      </c>
    </row>
    <row r="6" spans="3:7" ht="15.75" customHeight="1" x14ac:dyDescent="0.2">
      <c r="C6" s="87">
        <v>1</v>
      </c>
      <c r="D6" s="88" t="s">
        <v>106</v>
      </c>
      <c r="E6" s="88" t="s">
        <v>107</v>
      </c>
      <c r="F6" s="89">
        <v>10000</v>
      </c>
      <c r="G6" s="90" t="s">
        <v>124</v>
      </c>
    </row>
    <row r="7" spans="3:7" ht="15.75" customHeight="1" x14ac:dyDescent="0.2">
      <c r="C7" s="87">
        <v>2</v>
      </c>
      <c r="D7" s="88" t="s">
        <v>108</v>
      </c>
      <c r="E7" s="88" t="s">
        <v>125</v>
      </c>
      <c r="F7" s="89">
        <v>15000</v>
      </c>
      <c r="G7" s="90" t="s">
        <v>124</v>
      </c>
    </row>
    <row r="8" spans="3:7" ht="15.75" customHeight="1" x14ac:dyDescent="0.2">
      <c r="C8" s="87">
        <v>3</v>
      </c>
      <c r="D8" s="88" t="s">
        <v>109</v>
      </c>
      <c r="E8" s="88" t="s">
        <v>126</v>
      </c>
      <c r="F8" s="89">
        <v>11000</v>
      </c>
      <c r="G8" s="90" t="s">
        <v>124</v>
      </c>
    </row>
    <row r="9" spans="3:7" ht="15.75" customHeight="1" x14ac:dyDescent="0.2">
      <c r="C9" s="87">
        <v>4</v>
      </c>
      <c r="D9" s="88" t="s">
        <v>127</v>
      </c>
      <c r="E9" s="88" t="s">
        <v>128</v>
      </c>
      <c r="F9" s="89">
        <v>8000</v>
      </c>
      <c r="G9" s="90" t="s">
        <v>129</v>
      </c>
    </row>
    <row r="10" spans="3:7" ht="15.75" customHeight="1" x14ac:dyDescent="0.2">
      <c r="C10" s="87">
        <v>5</v>
      </c>
      <c r="D10" s="88" t="s">
        <v>130</v>
      </c>
      <c r="E10" s="88" t="s">
        <v>131</v>
      </c>
      <c r="F10" s="89">
        <v>6500</v>
      </c>
      <c r="G10" s="90" t="s">
        <v>132</v>
      </c>
    </row>
    <row r="11" spans="3:7" ht="15.75" customHeight="1" x14ac:dyDescent="0.2">
      <c r="C11" s="87">
        <v>6</v>
      </c>
      <c r="D11" s="88" t="s">
        <v>133</v>
      </c>
      <c r="E11" s="88" t="s">
        <v>134</v>
      </c>
      <c r="F11" s="89">
        <v>5000</v>
      </c>
      <c r="G11" s="90" t="s">
        <v>132</v>
      </c>
    </row>
    <row r="12" spans="3:7" ht="15.75" customHeight="1" x14ac:dyDescent="0.2"/>
    <row r="13" spans="3:7" ht="15.75" customHeight="1" x14ac:dyDescent="0.2"/>
    <row r="14" spans="3:7" ht="15.75" customHeight="1" x14ac:dyDescent="0.2"/>
    <row r="15" spans="3:7" ht="15.75" customHeight="1" x14ac:dyDescent="0.2"/>
    <row r="16" spans="3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7639-DC8E-454F-9B08-66ED224BFD8F}">
  <dimension ref="C5:I14"/>
  <sheetViews>
    <sheetView tabSelected="1" workbookViewId="0">
      <selection activeCell="E14" sqref="E14"/>
    </sheetView>
  </sheetViews>
  <sheetFormatPr baseColWidth="10" defaultRowHeight="12.75" x14ac:dyDescent="0.2"/>
  <cols>
    <col min="3" max="7" width="14.5703125" customWidth="1"/>
    <col min="9" max="9" width="11.7109375" bestFit="1" customWidth="1"/>
  </cols>
  <sheetData>
    <row r="5" spans="3:9" ht="22.5" customHeight="1" x14ac:dyDescent="0.2">
      <c r="C5" s="92"/>
      <c r="D5" s="94" t="s">
        <v>114</v>
      </c>
      <c r="E5" s="94" t="s">
        <v>115</v>
      </c>
      <c r="F5" s="94" t="s">
        <v>116</v>
      </c>
      <c r="G5" s="94" t="s">
        <v>117</v>
      </c>
      <c r="H5" s="85"/>
      <c r="I5" s="85"/>
    </row>
    <row r="6" spans="3:9" ht="22.5" customHeight="1" x14ac:dyDescent="0.2">
      <c r="C6" s="145"/>
      <c r="D6" s="95">
        <f>+SUM(D7:D11)</f>
        <v>4150000</v>
      </c>
      <c r="E6" s="95">
        <f t="shared" ref="E6:G6" si="0">+SUM(E7:E11)</f>
        <v>4000000</v>
      </c>
      <c r="F6" s="95">
        <f t="shared" si="0"/>
        <v>4000000</v>
      </c>
      <c r="G6" s="95">
        <f t="shared" si="0"/>
        <v>4000000</v>
      </c>
      <c r="H6" s="85"/>
      <c r="I6" s="85"/>
    </row>
    <row r="7" spans="3:9" ht="22.5" customHeight="1" x14ac:dyDescent="0.2">
      <c r="C7" s="145" t="s">
        <v>118</v>
      </c>
      <c r="D7" s="95">
        <v>2200000</v>
      </c>
      <c r="E7" s="95">
        <v>2200000</v>
      </c>
      <c r="F7" s="95">
        <v>2200000</v>
      </c>
      <c r="G7" s="95">
        <v>2200000</v>
      </c>
      <c r="H7" s="93" t="s">
        <v>119</v>
      </c>
      <c r="I7" s="89">
        <f>+SUM(D6:G6)</f>
        <v>16150000</v>
      </c>
    </row>
    <row r="8" spans="3:9" ht="22.5" customHeight="1" x14ac:dyDescent="0.2">
      <c r="C8" s="145" t="s">
        <v>120</v>
      </c>
      <c r="D8" s="95">
        <v>1000000</v>
      </c>
      <c r="E8" s="95">
        <v>1000000</v>
      </c>
      <c r="F8" s="95">
        <v>1000000</v>
      </c>
      <c r="G8" s="95">
        <v>1000000</v>
      </c>
      <c r="H8" s="85"/>
      <c r="I8" s="85"/>
    </row>
    <row r="9" spans="3:9" ht="22.5" customHeight="1" x14ac:dyDescent="0.2">
      <c r="C9" s="145" t="s">
        <v>121</v>
      </c>
      <c r="D9" s="95">
        <v>500000</v>
      </c>
      <c r="E9" s="95">
        <v>500000</v>
      </c>
      <c r="F9" s="95">
        <v>500000</v>
      </c>
      <c r="G9" s="95">
        <v>500000</v>
      </c>
      <c r="H9" s="85"/>
      <c r="I9" s="85"/>
    </row>
    <row r="10" spans="3:9" ht="22.5" customHeight="1" x14ac:dyDescent="0.2">
      <c r="C10" s="145" t="s">
        <v>122</v>
      </c>
      <c r="D10" s="95">
        <v>300000</v>
      </c>
      <c r="E10" s="95">
        <v>300000</v>
      </c>
      <c r="F10" s="95">
        <v>300000</v>
      </c>
      <c r="G10" s="95">
        <v>300000</v>
      </c>
      <c r="H10" s="85"/>
      <c r="I10" s="85"/>
    </row>
    <row r="11" spans="3:9" ht="24.75" customHeight="1" x14ac:dyDescent="0.2">
      <c r="C11" s="145" t="s">
        <v>137</v>
      </c>
      <c r="D11" s="95">
        <v>150000</v>
      </c>
      <c r="E11" s="95">
        <v>0</v>
      </c>
      <c r="F11" s="95">
        <v>0</v>
      </c>
      <c r="G11" s="95">
        <v>0</v>
      </c>
      <c r="H11" s="85"/>
      <c r="I11" s="85"/>
    </row>
    <row r="12" spans="3:9" x14ac:dyDescent="0.2">
      <c r="C12" s="85"/>
      <c r="D12" s="85"/>
      <c r="E12" s="85"/>
      <c r="F12" s="85"/>
      <c r="G12" s="85"/>
      <c r="H12" s="85"/>
      <c r="I12" s="85"/>
    </row>
    <row r="13" spans="3:9" x14ac:dyDescent="0.2">
      <c r="C13" s="85"/>
      <c r="D13" s="85"/>
      <c r="E13" s="85"/>
      <c r="F13" s="85"/>
      <c r="G13" s="85"/>
      <c r="H13" s="85"/>
      <c r="I13" s="85"/>
    </row>
    <row r="14" spans="3:9" ht="25.5" x14ac:dyDescent="0.2">
      <c r="C14" s="85"/>
      <c r="D14" s="85"/>
      <c r="E14" s="85"/>
      <c r="F14" s="85"/>
      <c r="G14" s="85"/>
      <c r="H14" s="88" t="s">
        <v>123</v>
      </c>
      <c r="I14" s="89">
        <f>+SUM(I7,Diagrama!L8)</f>
        <v>21852666.666666668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Diagrama</vt:lpstr>
      <vt:lpstr>Recursos</vt:lpstr>
      <vt:lpstr>Presupuesto</vt:lpstr>
      <vt:lpstr>desplazar_seman</vt:lpstr>
      <vt:lpstr>inicio_proyecto</vt:lpstr>
      <vt:lpstr>Diagrama!tarea_final</vt:lpstr>
      <vt:lpstr>Diagrama!tarea_inicio</vt:lpstr>
      <vt:lpstr>Diagrama!tarea_progreso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 Cañon</dc:creator>
  <cp:lastModifiedBy>Daniel Ordoñez</cp:lastModifiedBy>
  <dcterms:created xsi:type="dcterms:W3CDTF">2023-02-17T01:57:02Z</dcterms:created>
  <dcterms:modified xsi:type="dcterms:W3CDTF">2023-02-21T23:18:15Z</dcterms:modified>
</cp:coreProperties>
</file>