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-data\Traitements\"/>
    </mc:Choice>
  </mc:AlternateContent>
  <bookViews>
    <workbookView xWindow="0" yWindow="0" windowWidth="13140" windowHeight="7965" activeTab="3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A13" i="4"/>
  <c r="A44" i="4" l="1"/>
  <c r="A45" i="4"/>
  <c r="A46" i="4"/>
  <c r="A47" i="4"/>
  <c r="A48" i="4"/>
  <c r="A49" i="4"/>
  <c r="B44" i="4"/>
  <c r="B45" i="4"/>
  <c r="B46" i="4"/>
  <c r="B47" i="4"/>
  <c r="B48" i="4"/>
  <c r="B49" i="4"/>
  <c r="J17" i="2" l="1"/>
  <c r="A44" i="2" l="1"/>
  <c r="B44" i="2" s="1"/>
  <c r="A45" i="2"/>
  <c r="B45" i="2" s="1"/>
  <c r="A46" i="2"/>
  <c r="B46" i="2" s="1"/>
  <c r="A47" i="2"/>
  <c r="B47" i="2" s="1"/>
  <c r="A48" i="2"/>
  <c r="B48" i="2" s="1"/>
  <c r="A49" i="2"/>
  <c r="B49" i="2" s="1"/>
  <c r="F49" i="4"/>
  <c r="L49" i="2" s="1"/>
  <c r="F48" i="4"/>
  <c r="L48" i="2" s="1"/>
  <c r="F47" i="4"/>
  <c r="L47" i="2" s="1"/>
  <c r="F46" i="4"/>
  <c r="L46" i="2" s="1"/>
  <c r="F45" i="4"/>
  <c r="L45" i="2" s="1"/>
  <c r="F44" i="4"/>
  <c r="L44" i="2" s="1"/>
  <c r="E44" i="4"/>
  <c r="E45" i="4"/>
  <c r="E46" i="4"/>
  <c r="E47" i="4"/>
  <c r="E48" i="4"/>
  <c r="E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J44" i="1" l="1"/>
  <c r="P42" i="1"/>
  <c r="C43" i="1"/>
  <c r="K44" i="1"/>
  <c r="J41" i="1"/>
  <c r="G46" i="1"/>
  <c r="E41" i="1"/>
  <c r="F32" i="4"/>
  <c r="L32" i="2" s="1"/>
  <c r="F33" i="4"/>
  <c r="L33" i="2" s="1"/>
  <c r="F34" i="4"/>
  <c r="L34" i="2" s="1"/>
  <c r="F35" i="4"/>
  <c r="L35" i="2" s="1"/>
  <c r="F36" i="4"/>
  <c r="L36" i="2" s="1"/>
  <c r="F37" i="4"/>
  <c r="L37" i="2" s="1"/>
  <c r="F38" i="4"/>
  <c r="L38" i="2" s="1"/>
  <c r="F39" i="4"/>
  <c r="L39" i="2" s="1"/>
  <c r="F40" i="4"/>
  <c r="L40" i="2" s="1"/>
  <c r="F41" i="4"/>
  <c r="L41" i="2" s="1"/>
  <c r="F42" i="4"/>
  <c r="L42" i="2" s="1"/>
  <c r="F43" i="4"/>
  <c r="L43" i="2" s="1"/>
  <c r="F31" i="4"/>
  <c r="L31" i="2" s="1"/>
  <c r="F30" i="4"/>
  <c r="L30" i="2" s="1"/>
  <c r="F29" i="4"/>
  <c r="L29" i="2" s="1"/>
  <c r="F28" i="4"/>
  <c r="L28" i="2" s="1"/>
  <c r="F27" i="4"/>
  <c r="L27" i="2" s="1"/>
  <c r="F26" i="4"/>
  <c r="L26" i="2" s="1"/>
  <c r="F25" i="4"/>
  <c r="L25" i="2" s="1"/>
  <c r="F24" i="4"/>
  <c r="L24" i="2" s="1"/>
  <c r="F23" i="4"/>
  <c r="L23" i="2" s="1"/>
  <c r="F22" i="4"/>
  <c r="L22" i="2" s="1"/>
  <c r="F21" i="4"/>
  <c r="L21" i="2" s="1"/>
  <c r="F20" i="4"/>
  <c r="L20" i="2" s="1"/>
  <c r="F19" i="4"/>
  <c r="L19" i="2" s="1"/>
  <c r="F18" i="4"/>
  <c r="L18" i="2" s="1"/>
  <c r="F17" i="4"/>
  <c r="L17" i="2" s="1"/>
  <c r="F16" i="4"/>
  <c r="L16" i="2" s="1"/>
  <c r="F15" i="4"/>
  <c r="L15" i="2" s="1"/>
  <c r="F14" i="4"/>
  <c r="L14" i="2" s="1"/>
  <c r="F13" i="4"/>
  <c r="L13" i="2" s="1"/>
  <c r="F12" i="4"/>
  <c r="L12" i="2" s="1"/>
  <c r="F11" i="4"/>
  <c r="L11" i="2" s="1"/>
  <c r="F10" i="4"/>
  <c r="L10" i="2" s="1"/>
  <c r="F9" i="4"/>
  <c r="L9" i="2" s="1"/>
  <c r="F8" i="4"/>
  <c r="L8" i="2" s="1"/>
  <c r="F7" i="4"/>
  <c r="L7" i="2" s="1"/>
  <c r="F6" i="4"/>
  <c r="L6" i="2" s="1"/>
  <c r="F5" i="4"/>
  <c r="L5" i="2" s="1"/>
  <c r="F4" i="4"/>
  <c r="L4" i="2" s="1"/>
  <c r="F3" i="4"/>
  <c r="L3" i="2" s="1"/>
  <c r="F2" i="4"/>
  <c r="L2" i="2" s="1"/>
  <c r="A14" i="3"/>
  <c r="A1" i="3"/>
  <c r="B13" i="4" l="1"/>
  <c r="A43" i="2" l="1"/>
  <c r="B43" i="2" s="1"/>
  <c r="A42" i="2"/>
  <c r="B42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34" i="2"/>
  <c r="B34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26" i="2"/>
  <c r="B26" i="2" s="1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F19" i="3"/>
  <c r="B25" i="3"/>
  <c r="B26" i="3" s="1"/>
  <c r="Q43" i="1"/>
  <c r="Q39" i="1"/>
  <c r="P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Q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AA41" i="1"/>
  <c r="Z41" i="1"/>
  <c r="Y41" i="1"/>
  <c r="X41" i="1"/>
  <c r="W41" i="1"/>
  <c r="V41" i="1"/>
  <c r="U41" i="1"/>
  <c r="T41" i="1"/>
  <c r="S41" i="1"/>
  <c r="R41" i="1"/>
  <c r="Q41" i="1"/>
  <c r="P41" i="1"/>
  <c r="AA40" i="1"/>
  <c r="Z40" i="1"/>
  <c r="Y40" i="1"/>
  <c r="X40" i="1"/>
  <c r="W40" i="1"/>
  <c r="V40" i="1"/>
  <c r="U40" i="1"/>
  <c r="T40" i="1"/>
  <c r="S40" i="1"/>
  <c r="R40" i="1"/>
  <c r="Q40" i="1"/>
  <c r="P40" i="1"/>
  <c r="AA39" i="1"/>
  <c r="Z39" i="1"/>
  <c r="Y39" i="1"/>
  <c r="X39" i="1"/>
  <c r="W39" i="1"/>
  <c r="V39" i="1"/>
  <c r="T39" i="1"/>
  <c r="S39" i="1"/>
  <c r="R39" i="1"/>
  <c r="Y47" i="1" l="1"/>
  <c r="U57" i="1"/>
  <c r="S55" i="1"/>
  <c r="Q57" i="1"/>
  <c r="U55" i="1"/>
  <c r="AA58" i="1"/>
  <c r="T57" i="1"/>
  <c r="AA53" i="1"/>
  <c r="P54" i="1"/>
  <c r="R59" i="1"/>
  <c r="Z55" i="1"/>
  <c r="V52" i="1"/>
  <c r="X57" i="1"/>
  <c r="W52" i="1"/>
  <c r="P56" i="1"/>
  <c r="X52" i="1"/>
  <c r="Z57" i="1"/>
  <c r="Z70" i="1" s="1"/>
  <c r="Y52" i="1"/>
  <c r="Y65" i="1" s="1"/>
  <c r="S56" i="1"/>
  <c r="S69" i="1" s="1"/>
  <c r="T56" i="1"/>
  <c r="X59" i="1"/>
  <c r="U56" i="1"/>
  <c r="X54" i="1"/>
  <c r="R58" i="1"/>
  <c r="Q53" i="1"/>
  <c r="S58" i="1"/>
  <c r="U52" i="1"/>
  <c r="AA54" i="1"/>
  <c r="U58" i="1"/>
  <c r="X58" i="1"/>
  <c r="T55" i="1"/>
  <c r="Z58" i="1"/>
  <c r="V55" i="1"/>
  <c r="Z53" i="1"/>
  <c r="P59" i="1"/>
  <c r="X55" i="1"/>
  <c r="S52" i="1"/>
  <c r="S65" i="1" s="1"/>
  <c r="V57" i="1"/>
  <c r="S59" i="1"/>
  <c r="AA55" i="1"/>
  <c r="S54" i="1"/>
  <c r="U59" i="1"/>
  <c r="R56" i="1"/>
  <c r="U54" i="1"/>
  <c r="W59" i="1"/>
  <c r="V54" i="1"/>
  <c r="C44" i="2" s="1"/>
  <c r="E44" i="2" s="1"/>
  <c r="AA52" i="1"/>
  <c r="Q58" i="1"/>
  <c r="P53" i="1"/>
  <c r="P66" i="1" s="1"/>
  <c r="Z59" i="1"/>
  <c r="Y54" i="1"/>
  <c r="W56" i="1"/>
  <c r="T58" i="1"/>
  <c r="S53" i="1"/>
  <c r="T53" i="1"/>
  <c r="Q55" i="1"/>
  <c r="Z56" i="1"/>
  <c r="V53" i="1"/>
  <c r="P57" i="1"/>
  <c r="W53" i="1"/>
  <c r="X53" i="1"/>
  <c r="R57" i="1"/>
  <c r="Y53" i="1"/>
  <c r="Y67" i="1" s="1"/>
  <c r="S57" i="1"/>
  <c r="W55" i="1"/>
  <c r="R52" i="1"/>
  <c r="Q59" i="1"/>
  <c r="Y55" i="1"/>
  <c r="T52" i="1"/>
  <c r="W57" i="1"/>
  <c r="R54" i="1"/>
  <c r="T59" i="1"/>
  <c r="C41" i="2" s="1"/>
  <c r="E41" i="2" s="1"/>
  <c r="Y57" i="1"/>
  <c r="T54" i="1"/>
  <c r="S67" i="1" s="1"/>
  <c r="V59" i="1"/>
  <c r="AA57" i="1"/>
  <c r="W54" i="1"/>
  <c r="Y59" i="1"/>
  <c r="V56" i="1"/>
  <c r="AA59" i="1"/>
  <c r="R53" i="1"/>
  <c r="Z54" i="1"/>
  <c r="X56" i="1"/>
  <c r="Y56" i="1"/>
  <c r="U53" i="1"/>
  <c r="R55" i="1"/>
  <c r="AA56" i="1"/>
  <c r="W58" i="1"/>
  <c r="C36" i="2"/>
  <c r="E36" i="2" s="1"/>
  <c r="A25" i="3"/>
  <c r="V70" i="1" l="1"/>
  <c r="C47" i="2"/>
  <c r="E47" i="2" s="1"/>
  <c r="V72" i="1"/>
  <c r="C49" i="2"/>
  <c r="E49" i="2" s="1"/>
  <c r="C45" i="2"/>
  <c r="E45" i="2" s="1"/>
  <c r="V68" i="1"/>
  <c r="S72" i="1"/>
  <c r="C27" i="2"/>
  <c r="E27" i="2" s="1"/>
  <c r="A22" i="3"/>
  <c r="P55" i="1"/>
  <c r="P68" i="1" s="1"/>
  <c r="P52" i="1"/>
  <c r="Q56" i="1"/>
  <c r="C30" i="2" s="1"/>
  <c r="E30" i="2" s="1"/>
  <c r="Q52" i="1"/>
  <c r="V69" i="1"/>
  <c r="C46" i="2"/>
  <c r="E46" i="2" s="1"/>
  <c r="V67" i="1"/>
  <c r="P58" i="1"/>
  <c r="V58" i="1"/>
  <c r="Q54" i="1"/>
  <c r="Z52" i="1"/>
  <c r="Y58" i="1"/>
  <c r="C38" i="2"/>
  <c r="E38" i="2" s="1"/>
  <c r="P72" i="1"/>
  <c r="P71" i="1"/>
  <c r="Z67" i="1"/>
  <c r="A19" i="3"/>
  <c r="V65" i="1"/>
  <c r="C42" i="2"/>
  <c r="E42" i="2" s="1"/>
  <c r="Z66" i="1"/>
  <c r="A18" i="3"/>
  <c r="S70" i="1"/>
  <c r="C39" i="2"/>
  <c r="E39" i="2" s="1"/>
  <c r="A26" i="3"/>
  <c r="S68" i="1"/>
  <c r="C37" i="2"/>
  <c r="E37" i="2" s="1"/>
  <c r="Z69" i="1"/>
  <c r="A21" i="3"/>
  <c r="V66" i="1"/>
  <c r="C43" i="2"/>
  <c r="E43" i="2" s="1"/>
  <c r="S66" i="1"/>
  <c r="C35" i="2"/>
  <c r="E35" i="2" s="1"/>
  <c r="Z68" i="1"/>
  <c r="A20" i="3"/>
  <c r="C34" i="2"/>
  <c r="E34" i="2" s="1"/>
  <c r="Z71" i="1"/>
  <c r="A23" i="3"/>
  <c r="Z72" i="1"/>
  <c r="A24" i="3"/>
  <c r="P70" i="1"/>
  <c r="C31" i="2"/>
  <c r="E31" i="2" s="1"/>
  <c r="P67" i="1"/>
  <c r="C28" i="2"/>
  <c r="E28" i="2" s="1"/>
  <c r="C33" i="2"/>
  <c r="E33" i="2" s="1"/>
  <c r="P65" i="1"/>
  <c r="C26" i="2"/>
  <c r="E26" i="2" s="1"/>
  <c r="C32" i="2"/>
  <c r="E32" i="2" s="1"/>
  <c r="S71" i="1"/>
  <c r="C40" i="2"/>
  <c r="E40" i="2" s="1"/>
  <c r="B11" i="3"/>
  <c r="B12" i="3" s="1"/>
  <c r="P69" i="1" l="1"/>
  <c r="A17" i="3"/>
  <c r="Z65" i="1"/>
  <c r="V71" i="1"/>
  <c r="C48" i="2"/>
  <c r="E48" i="2" s="1"/>
  <c r="C29" i="2"/>
  <c r="E29" i="2" s="1"/>
  <c r="K45" i="1"/>
  <c r="K40" i="1"/>
  <c r="K39" i="1"/>
  <c r="B39" i="1"/>
  <c r="F6" i="3" l="1"/>
  <c r="F44" i="2" l="1"/>
  <c r="G44" i="2" s="1"/>
  <c r="I44" i="2" s="1"/>
  <c r="J44" i="2" s="1"/>
  <c r="K44" i="2" s="1"/>
  <c r="F41" i="2"/>
  <c r="G41" i="2" s="1"/>
  <c r="I41" i="2" s="1"/>
  <c r="J41" i="2" s="1"/>
  <c r="K41" i="2" s="1"/>
  <c r="F36" i="2"/>
  <c r="G36" i="2" s="1"/>
  <c r="I36" i="2" s="1"/>
  <c r="J36" i="2" s="1"/>
  <c r="K36" i="2" s="1"/>
  <c r="F30" i="2"/>
  <c r="G30" i="2" s="1"/>
  <c r="I30" i="2" s="1"/>
  <c r="J30" i="2" s="1"/>
  <c r="K30" i="2" s="1"/>
  <c r="F43" i="2"/>
  <c r="G43" i="2" s="1"/>
  <c r="I43" i="2" s="1"/>
  <c r="J43" i="2" s="1"/>
  <c r="K43" i="2" s="1"/>
  <c r="F46" i="2"/>
  <c r="G46" i="2" s="1"/>
  <c r="I46" i="2" s="1"/>
  <c r="J46" i="2" s="1"/>
  <c r="K46" i="2" s="1"/>
  <c r="F32" i="2"/>
  <c r="G32" i="2" s="1"/>
  <c r="I32" i="2" s="1"/>
  <c r="J32" i="2" s="1"/>
  <c r="K32" i="2" s="1"/>
  <c r="F37" i="2"/>
  <c r="G37" i="2" s="1"/>
  <c r="I37" i="2" s="1"/>
  <c r="J37" i="2" s="1"/>
  <c r="K37" i="2" s="1"/>
  <c r="F42" i="2"/>
  <c r="G42" i="2" s="1"/>
  <c r="I42" i="2" s="1"/>
  <c r="J42" i="2" s="1"/>
  <c r="K42" i="2" s="1"/>
  <c r="F45" i="2"/>
  <c r="G45" i="2" s="1"/>
  <c r="I45" i="2" s="1"/>
  <c r="J45" i="2" s="1"/>
  <c r="K45" i="2" s="1"/>
  <c r="F40" i="2"/>
  <c r="G40" i="2" s="1"/>
  <c r="I40" i="2" s="1"/>
  <c r="J40" i="2" s="1"/>
  <c r="K40" i="2" s="1"/>
  <c r="F33" i="2"/>
  <c r="G33" i="2" s="1"/>
  <c r="I33" i="2" s="1"/>
  <c r="J33" i="2" s="1"/>
  <c r="K33" i="2" s="1"/>
  <c r="F31" i="2"/>
  <c r="G31" i="2" s="1"/>
  <c r="I31" i="2" s="1"/>
  <c r="J31" i="2" s="1"/>
  <c r="K31" i="2" s="1"/>
  <c r="F49" i="2"/>
  <c r="G49" i="2" s="1"/>
  <c r="I49" i="2" s="1"/>
  <c r="J49" i="2" s="1"/>
  <c r="K49" i="2" s="1"/>
  <c r="F47" i="2"/>
  <c r="G47" i="2" s="1"/>
  <c r="I47" i="2" s="1"/>
  <c r="J47" i="2" s="1"/>
  <c r="K47" i="2" s="1"/>
  <c r="F27" i="2"/>
  <c r="G27" i="2" s="1"/>
  <c r="I27" i="2" s="1"/>
  <c r="J27" i="2" s="1"/>
  <c r="K27" i="2" s="1"/>
  <c r="F39" i="2"/>
  <c r="G39" i="2" s="1"/>
  <c r="I39" i="2" s="1"/>
  <c r="J39" i="2" s="1"/>
  <c r="K39" i="2" s="1"/>
  <c r="F38" i="2"/>
  <c r="G38" i="2" s="1"/>
  <c r="I38" i="2" s="1"/>
  <c r="J38" i="2" s="1"/>
  <c r="K38" i="2" s="1"/>
  <c r="F28" i="2"/>
  <c r="G28" i="2" s="1"/>
  <c r="I28" i="2" s="1"/>
  <c r="J28" i="2" s="1"/>
  <c r="K28" i="2" s="1"/>
  <c r="F26" i="2"/>
  <c r="G26" i="2" s="1"/>
  <c r="I26" i="2" s="1"/>
  <c r="J26" i="2" s="1"/>
  <c r="K26" i="2" s="1"/>
  <c r="F35" i="2"/>
  <c r="G35" i="2" s="1"/>
  <c r="I35" i="2" s="1"/>
  <c r="J35" i="2" s="1"/>
  <c r="K35" i="2" s="1"/>
  <c r="F34" i="2"/>
  <c r="G34" i="2" s="1"/>
  <c r="I34" i="2" s="1"/>
  <c r="J34" i="2" s="1"/>
  <c r="K34" i="2" s="1"/>
  <c r="F48" i="2"/>
  <c r="G48" i="2" s="1"/>
  <c r="I48" i="2" s="1"/>
  <c r="J48" i="2" s="1"/>
  <c r="K48" i="2" s="1"/>
  <c r="F29" i="2"/>
  <c r="G29" i="2" s="1"/>
  <c r="I29" i="2" s="1"/>
  <c r="J29" i="2" s="1"/>
  <c r="K29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A3" i="4"/>
  <c r="A4" i="4" s="1"/>
  <c r="A5" i="4" s="1"/>
  <c r="A6" i="4" s="1"/>
  <c r="A7" i="4" s="1"/>
  <c r="A8" i="4" s="1"/>
  <c r="A9" i="4" s="1"/>
  <c r="A10" i="4" s="1"/>
  <c r="A11" i="4" s="1"/>
  <c r="A12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F41" i="1"/>
  <c r="G41" i="1"/>
  <c r="H41" i="1"/>
  <c r="I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B54" i="1" l="1"/>
  <c r="K54" i="1"/>
  <c r="B57" i="1"/>
  <c r="K47" i="1"/>
  <c r="C55" i="1" s="1"/>
  <c r="H53" i="1"/>
  <c r="B56" i="1" l="1"/>
  <c r="B58" i="1"/>
  <c r="D57" i="1"/>
  <c r="I57" i="1"/>
  <c r="C53" i="1"/>
  <c r="G56" i="1"/>
  <c r="G53" i="1"/>
  <c r="H55" i="1"/>
  <c r="M52" i="1"/>
  <c r="J59" i="1"/>
  <c r="H59" i="1"/>
  <c r="C25" i="2" s="1"/>
  <c r="E25" i="2" s="1"/>
  <c r="F25" i="2" s="1"/>
  <c r="G25" i="2" s="1"/>
  <c r="I25" i="2" s="1"/>
  <c r="J25" i="2" s="1"/>
  <c r="K25" i="2" s="1"/>
  <c r="G55" i="1"/>
  <c r="F58" i="1"/>
  <c r="I55" i="1"/>
  <c r="C21" i="2" s="1"/>
  <c r="E21" i="2" s="1"/>
  <c r="F21" i="2" s="1"/>
  <c r="G21" i="2" s="1"/>
  <c r="I21" i="2" s="1"/>
  <c r="J21" i="2" s="1"/>
  <c r="K21" i="2" s="1"/>
  <c r="L54" i="1"/>
  <c r="J53" i="1"/>
  <c r="C19" i="2" s="1"/>
  <c r="E19" i="2" s="1"/>
  <c r="F19" i="2" s="1"/>
  <c r="G19" i="2" s="1"/>
  <c r="I19" i="2" s="1"/>
  <c r="J19" i="2" s="1"/>
  <c r="K19" i="2" s="1"/>
  <c r="E55" i="1"/>
  <c r="C13" i="2" s="1"/>
  <c r="E13" i="2" s="1"/>
  <c r="F13" i="2" s="1"/>
  <c r="G13" i="2" s="1"/>
  <c r="I13" i="2" s="1"/>
  <c r="J13" i="2" s="1"/>
  <c r="K13" i="2" s="1"/>
  <c r="E56" i="1"/>
  <c r="M57" i="1"/>
  <c r="K56" i="1"/>
  <c r="D55" i="1"/>
  <c r="F53" i="1"/>
  <c r="C11" i="2" s="1"/>
  <c r="E11" i="2" s="1"/>
  <c r="F11" i="2" s="1"/>
  <c r="G11" i="2" s="1"/>
  <c r="I11" i="2" s="1"/>
  <c r="J11" i="2" s="1"/>
  <c r="K11" i="2" s="1"/>
  <c r="I53" i="1"/>
  <c r="J55" i="1"/>
  <c r="D54" i="1"/>
  <c r="B67" i="1" s="1"/>
  <c r="M59" i="1"/>
  <c r="H56" i="1"/>
  <c r="L55" i="1"/>
  <c r="B53" i="1"/>
  <c r="G54" i="1"/>
  <c r="D58" i="1"/>
  <c r="C58" i="1"/>
  <c r="L52" i="1"/>
  <c r="J52" i="1"/>
  <c r="M54" i="1"/>
  <c r="B59" i="1"/>
  <c r="B72" i="1" s="1"/>
  <c r="I54" i="1"/>
  <c r="M56" i="1"/>
  <c r="L57" i="1"/>
  <c r="L70" i="1" s="1"/>
  <c r="E53" i="1"/>
  <c r="G58" i="1"/>
  <c r="L53" i="1"/>
  <c r="E52" i="1"/>
  <c r="C59" i="1"/>
  <c r="D53" i="1"/>
  <c r="J58" i="1"/>
  <c r="D52" i="1"/>
  <c r="H52" i="1"/>
  <c r="H58" i="1"/>
  <c r="G52" i="1"/>
  <c r="C10" i="2" s="1"/>
  <c r="E10" i="2" s="1"/>
  <c r="F10" i="2" s="1"/>
  <c r="G10" i="2" s="1"/>
  <c r="I10" i="2" s="1"/>
  <c r="J10" i="2" s="1"/>
  <c r="K10" i="2" s="1"/>
  <c r="K59" i="1"/>
  <c r="L58" i="1"/>
  <c r="L71" i="1" s="1"/>
  <c r="L56" i="1"/>
  <c r="H57" i="1"/>
  <c r="C23" i="2" s="1"/>
  <c r="E23" i="2" s="1"/>
  <c r="F23" i="2" s="1"/>
  <c r="G23" i="2" s="1"/>
  <c r="I23" i="2" s="1"/>
  <c r="J23" i="2" s="1"/>
  <c r="K23" i="2" s="1"/>
  <c r="L59" i="1"/>
  <c r="M55" i="1"/>
  <c r="A6" i="3" s="1"/>
  <c r="G57" i="1"/>
  <c r="I59" i="1"/>
  <c r="M53" i="1"/>
  <c r="K55" i="1"/>
  <c r="E57" i="1"/>
  <c r="F56" i="1"/>
  <c r="J54" i="1"/>
  <c r="G59" i="1"/>
  <c r="K57" i="1"/>
  <c r="E54" i="1"/>
  <c r="C56" i="1"/>
  <c r="J57" i="1"/>
  <c r="B52" i="1"/>
  <c r="C2" i="2" s="1"/>
  <c r="K53" i="1"/>
  <c r="K67" i="1" s="1"/>
  <c r="K58" i="1"/>
  <c r="K52" i="1"/>
  <c r="K65" i="1" s="1"/>
  <c r="C52" i="1"/>
  <c r="D56" i="1"/>
  <c r="B69" i="1" s="1"/>
  <c r="B55" i="1"/>
  <c r="B68" i="1" s="1"/>
  <c r="I56" i="1"/>
  <c r="I52" i="1"/>
  <c r="I58" i="1"/>
  <c r="C54" i="1"/>
  <c r="C4" i="2" s="1"/>
  <c r="E4" i="2" s="1"/>
  <c r="F4" i="2" s="1"/>
  <c r="G4" i="2" s="1"/>
  <c r="I4" i="2" s="1"/>
  <c r="J4" i="2" s="1"/>
  <c r="K4" i="2" s="1"/>
  <c r="D59" i="1"/>
  <c r="E58" i="1"/>
  <c r="F59" i="1"/>
  <c r="F52" i="1"/>
  <c r="F55" i="1"/>
  <c r="H54" i="1"/>
  <c r="C57" i="1"/>
  <c r="C7" i="2" s="1"/>
  <c r="E7" i="2" s="1"/>
  <c r="F7" i="2" s="1"/>
  <c r="G7" i="2" s="1"/>
  <c r="I7" i="2" s="1"/>
  <c r="J7" i="2" s="1"/>
  <c r="K7" i="2" s="1"/>
  <c r="F57" i="1"/>
  <c r="C15" i="2" s="1"/>
  <c r="E15" i="2" s="1"/>
  <c r="F15" i="2" s="1"/>
  <c r="G15" i="2" s="1"/>
  <c r="I15" i="2" s="1"/>
  <c r="J15" i="2" s="1"/>
  <c r="K15" i="2" s="1"/>
  <c r="F54" i="1"/>
  <c r="J56" i="1"/>
  <c r="E59" i="1"/>
  <c r="M58" i="1"/>
  <c r="C17" i="2"/>
  <c r="E17" i="2" s="1"/>
  <c r="F17" i="2" s="1"/>
  <c r="G17" i="2" s="1"/>
  <c r="I17" i="2" s="1"/>
  <c r="K17" i="2" s="1"/>
  <c r="E72" i="1"/>
  <c r="A4" i="3"/>
  <c r="L66" i="1"/>
  <c r="A11" i="3"/>
  <c r="B70" i="1"/>
  <c r="E65" i="1"/>
  <c r="C12" i="2"/>
  <c r="E12" i="2" s="1"/>
  <c r="F12" i="2" s="1"/>
  <c r="G12" i="2" s="1"/>
  <c r="I12" i="2" s="1"/>
  <c r="J12" i="2" s="1"/>
  <c r="K12" i="2" s="1"/>
  <c r="E67" i="1"/>
  <c r="C9" i="2"/>
  <c r="E9" i="2" s="1"/>
  <c r="F9" i="2" s="1"/>
  <c r="G9" i="2" s="1"/>
  <c r="I9" i="2" s="1"/>
  <c r="J9" i="2" s="1"/>
  <c r="K9" i="2" s="1"/>
  <c r="A8" i="3"/>
  <c r="C14" i="2" l="1"/>
  <c r="E14" i="2" s="1"/>
  <c r="F14" i="2" s="1"/>
  <c r="G14" i="2" s="1"/>
  <c r="I14" i="2" s="1"/>
  <c r="J14" i="2" s="1"/>
  <c r="K14" i="2" s="1"/>
  <c r="E69" i="1"/>
  <c r="L68" i="1"/>
  <c r="E68" i="1"/>
  <c r="A3" i="3"/>
  <c r="L65" i="1"/>
  <c r="H68" i="1"/>
  <c r="C3" i="2"/>
  <c r="E3" i="2" s="1"/>
  <c r="F3" i="2" s="1"/>
  <c r="G3" i="2" s="1"/>
  <c r="I3" i="2" s="1"/>
  <c r="J3" i="2" s="1"/>
  <c r="K3" i="2" s="1"/>
  <c r="B66" i="1"/>
  <c r="C8" i="2"/>
  <c r="E8" i="2" s="1"/>
  <c r="F8" i="2" s="1"/>
  <c r="G8" i="2" s="1"/>
  <c r="I8" i="2" s="1"/>
  <c r="J8" i="2" s="1"/>
  <c r="K8" i="2" s="1"/>
  <c r="B71" i="1"/>
  <c r="A7" i="3"/>
  <c r="C24" i="2"/>
  <c r="E24" i="2" s="1"/>
  <c r="F24" i="2" s="1"/>
  <c r="G24" i="2" s="1"/>
  <c r="I24" i="2" s="1"/>
  <c r="J24" i="2" s="1"/>
  <c r="K24" i="2" s="1"/>
  <c r="H71" i="1"/>
  <c r="C22" i="2"/>
  <c r="E22" i="2" s="1"/>
  <c r="F22" i="2" s="1"/>
  <c r="G22" i="2" s="1"/>
  <c r="I22" i="2" s="1"/>
  <c r="J22" i="2" s="1"/>
  <c r="K22" i="2" s="1"/>
  <c r="H69" i="1"/>
  <c r="H67" i="1"/>
  <c r="C20" i="2"/>
  <c r="E20" i="2" s="1"/>
  <c r="F20" i="2" s="1"/>
  <c r="G20" i="2" s="1"/>
  <c r="I20" i="2" s="1"/>
  <c r="J20" i="2" s="1"/>
  <c r="K20" i="2" s="1"/>
  <c r="C5" i="2"/>
  <c r="E5" i="2" s="1"/>
  <c r="F5" i="2" s="1"/>
  <c r="G5" i="2" s="1"/>
  <c r="I5" i="2" s="1"/>
  <c r="J5" i="2" s="1"/>
  <c r="K5" i="2" s="1"/>
  <c r="L69" i="1"/>
  <c r="H72" i="1"/>
  <c r="E70" i="1"/>
  <c r="C6" i="2"/>
  <c r="E6" i="2" s="1"/>
  <c r="F6" i="2" s="1"/>
  <c r="G6" i="2" s="1"/>
  <c r="I6" i="2" s="1"/>
  <c r="J6" i="2" s="1"/>
  <c r="K6" i="2" s="1"/>
  <c r="L72" i="1"/>
  <c r="A10" i="3"/>
  <c r="C18" i="2"/>
  <c r="E18" i="2" s="1"/>
  <c r="F18" i="2" s="1"/>
  <c r="G18" i="2" s="1"/>
  <c r="I18" i="2" s="1"/>
  <c r="J18" i="2" s="1"/>
  <c r="K18" i="2" s="1"/>
  <c r="H65" i="1"/>
  <c r="H66" i="1"/>
  <c r="H70" i="1"/>
  <c r="E66" i="1"/>
  <c r="L67" i="1"/>
  <c r="A5" i="3"/>
  <c r="B65" i="1"/>
  <c r="A9" i="3"/>
  <c r="E71" i="1"/>
  <c r="C16" i="2"/>
  <c r="E16" i="2" s="1"/>
  <c r="F16" i="2" s="1"/>
  <c r="G16" i="2" s="1"/>
  <c r="I16" i="2" s="1"/>
  <c r="J16" i="2" s="1"/>
  <c r="K16" i="2" s="1"/>
  <c r="A12" i="3"/>
  <c r="E2" i="2"/>
  <c r="F2" i="2" s="1"/>
  <c r="G2" i="2" s="1"/>
  <c r="I2" i="2" l="1"/>
  <c r="J2" i="2" s="1"/>
  <c r="K2" i="2" s="1"/>
  <c r="A13" i="1" l="1"/>
</calcChain>
</file>

<file path=xl/sharedStrings.xml><?xml version="1.0" encoding="utf-8"?>
<sst xmlns="http://schemas.openxmlformats.org/spreadsheetml/2006/main" count="323" uniqueCount="104">
  <si>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</si>
  <si>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</si>
  <si>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</si>
  <si>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</si>
  <si>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</si>
  <si>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</si>
  <si>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</si>
  <si>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</si>
  <si>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</si>
  <si>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</si>
  <si>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</si>
  <si>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</si>
  <si>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</si>
  <si>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</si>
  <si>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</si>
  <si>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</si>
  <si>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</si>
  <si>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</si>
  <si>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</si>
  <si>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</si>
  <si>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</si>
  <si>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</si>
  <si>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</si>
  <si>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</si>
  <si>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</si>
  <si>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</si>
  <si>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</si>
  <si>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</si>
  <si>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</si>
  <si>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</si>
  <si>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</si>
  <si>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</si>
  <si>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</si>
  <si>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</si>
  <si>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</si>
  <si>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</si>
  <si>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</si>
  <si>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</si>
  <si>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</si>
  <si>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</si>
  <si>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</si>
  <si>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</si>
  <si>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</si>
  <si>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</si>
  <si>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</si>
  <si>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</si>
  <si>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</si>
  <si>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</si>
  <si>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</si>
  <si>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ABSORBANCE CORRIGEE AVEC NEGATIF</t>
  </si>
  <si>
    <t>plaque</t>
  </si>
  <si>
    <t>corrigpoids_ng.g</t>
  </si>
  <si>
    <t>ECART TYPE</t>
  </si>
  <si>
    <t>PLAQUE 2</t>
  </si>
  <si>
    <t>PLAQUE 9</t>
  </si>
  <si>
    <t>NCHA100110_FA-1</t>
  </si>
  <si>
    <t>NCHA100122_FA-1</t>
  </si>
  <si>
    <t>NCHA100130_FA-1</t>
  </si>
  <si>
    <t>NCHA100113_FA-1</t>
  </si>
  <si>
    <t>NCHA100123_FA-1</t>
  </si>
  <si>
    <t>NCHA100133_FA-1</t>
  </si>
  <si>
    <t>NCHA100114_FA-1</t>
  </si>
  <si>
    <t>NCHA100124_FA-1</t>
  </si>
  <si>
    <t>NCHA100134_FA-1</t>
  </si>
  <si>
    <t>NCHA100116_FA-1</t>
  </si>
  <si>
    <t>NCHA100125_FA-1</t>
  </si>
  <si>
    <t>NCHA100135_FA-1</t>
  </si>
  <si>
    <t>NCHA100117_FA-1</t>
  </si>
  <si>
    <t>NCHA100126_FA-1</t>
  </si>
  <si>
    <t>NCHA100136_FA-1</t>
  </si>
  <si>
    <t>NCHA100118_FA-1</t>
  </si>
  <si>
    <t>NCHA100127_FA-1</t>
  </si>
  <si>
    <t>NCHA100137_FA-1</t>
  </si>
  <si>
    <t>NCHA100119_FA-1</t>
  </si>
  <si>
    <t>NCHA100128_FA-1</t>
  </si>
  <si>
    <t>NCHA100139_FA-1</t>
  </si>
  <si>
    <t>NCHA100120_FA-1</t>
  </si>
  <si>
    <t>NCHA100129_FA-1</t>
  </si>
  <si>
    <t>NCHA100140_FA-1</t>
  </si>
  <si>
    <t>NCHA100290_FA-1</t>
  </si>
  <si>
    <t>NCHA100298_FA-1</t>
  </si>
  <si>
    <t>NCHA100307_FA-1</t>
  </si>
  <si>
    <t>NCHA100291_FA-1</t>
  </si>
  <si>
    <t>NCHA100299_FA-1</t>
  </si>
  <si>
    <t>NCHA100308_FA-1</t>
  </si>
  <si>
    <t>NCHA100292_FA-1</t>
  </si>
  <si>
    <t>NCHA100300_FA-1</t>
  </si>
  <si>
    <t>NCHA100309_FA-1</t>
  </si>
  <si>
    <t>NCHA100293_FA-1</t>
  </si>
  <si>
    <t>NCHA100301_FA-1</t>
  </si>
  <si>
    <t>NCHA100310_FA-1</t>
  </si>
  <si>
    <t>NCHA100294_FA-1</t>
  </si>
  <si>
    <t>NCHA100302_FA-1</t>
  </si>
  <si>
    <t>NCHA100311_FA-1</t>
  </si>
  <si>
    <t>NCHA100295_FA-1</t>
  </si>
  <si>
    <t>NCHA100303_FA-1</t>
  </si>
  <si>
    <t>NCHA100312_FA-1</t>
  </si>
  <si>
    <t>NCHA100296_FA-1</t>
  </si>
  <si>
    <t>NCHA100304_FA-1</t>
  </si>
  <si>
    <t>NCHA100313_FA-1</t>
  </si>
  <si>
    <t>NCHA100297_FA-1</t>
  </si>
  <si>
    <t>NCHA100306_FA-1</t>
  </si>
  <si>
    <t>NCHA100314_FA-1</t>
  </si>
  <si>
    <t>peu de surnagent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</si>
</sst>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1" fillId="8" borderId="3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0" fillId="0" borderId="2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12" borderId="1" xfId="0" applyNumberForma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0" fillId="0" borderId="4" xfId="0" applyBorder="1"/>
    <xf numFmtId="164" fontId="0" fillId="0" borderId="0" xfId="0" applyNumberFormat="1" applyBorder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4" xfId="0" applyFill="1" applyBorder="1"/>
    <xf numFmtId="165" fontId="0" fillId="0" borderId="4" xfId="0" applyNumberForma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0" applyNumberFormat="1" applyBorder="1"/>
    <xf numFmtId="0" fontId="0" fillId="0" borderId="5" xfId="0" applyBorder="1"/>
    <xf numFmtId="164" fontId="0" fillId="0" borderId="0" xfId="0" applyNumberFormat="1" applyFill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13" borderId="1" xfId="0" applyFill="1" applyBorder="1"/>
    <xf numFmtId="0" fontId="0" fillId="12" borderId="1" xfId="0" applyFill="1" applyBorder="1"/>
    <xf numFmtId="0" fontId="2" fillId="9" borderId="1" xfId="0" applyFont="1" applyFill="1" applyBorder="1" applyAlignment="1">
      <alignment horizontal="center" vertical="center"/>
    </xf>
    <xf numFmtId="0" fontId="0" fillId="9" borderId="0" xfId="0" applyFill="1" applyBorder="1"/>
    <xf numFmtId="166" fontId="0" fillId="15" borderId="0" xfId="0" applyNumberFormat="1" applyFill="1"/>
    <xf numFmtId="164" fontId="0" fillId="15" borderId="0" xfId="0" applyNumberFormat="1" applyFill="1"/>
    <xf numFmtId="164" fontId="0" fillId="4" borderId="1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13" borderId="1" xfId="0" applyNumberFormat="1" applyFill="1" applyBorder="1"/>
    <xf numFmtId="164" fontId="0" fillId="12" borderId="1" xfId="0" applyNumberFormat="1" applyFill="1" applyBorder="1"/>
    <xf numFmtId="166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courbe_etalon!$A$3:$A$12</c:f>
              <c:numCache>
                <c:formatCode>General</c:formatCode>
                <c:ptCount val="10"/>
                <c:pt idx="0">
                  <c:v>0.61550000000000005</c:v>
                </c:pt>
                <c:pt idx="1">
                  <c:v>0.50550000000000006</c:v>
                </c:pt>
                <c:pt idx="2">
                  <c:v>0.443</c:v>
                </c:pt>
                <c:pt idx="3">
                  <c:v>0.33300000000000002</c:v>
                </c:pt>
                <c:pt idx="4">
                  <c:v>0.20899999999999999</c:v>
                </c:pt>
                <c:pt idx="5">
                  <c:v>0.12299999999999998</c:v>
                </c:pt>
                <c:pt idx="6">
                  <c:v>6.5000000000000002E-2</c:v>
                </c:pt>
                <c:pt idx="7">
                  <c:v>3.3000000000000002E-2</c:v>
                </c:pt>
                <c:pt idx="8">
                  <c:v>1.4000000000000002E-2</c:v>
                </c:pt>
                <c:pt idx="9">
                  <c:v>7.0000000000000027E-3</c:v>
                </c:pt>
              </c:numCache>
            </c:numRef>
          </c:xVal>
          <c:yVal>
            <c:numRef>
              <c:f>courbe_etalon!$B$3:$B$12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0.56399999999999995</c:v>
                </c:pt>
                <c:pt idx="1">
                  <c:v>0.52449999999999997</c:v>
                </c:pt>
                <c:pt idx="2">
                  <c:v>0.39400000000000002</c:v>
                </c:pt>
                <c:pt idx="3">
                  <c:v>0.29149999999999998</c:v>
                </c:pt>
                <c:pt idx="4">
                  <c:v>0.17549999999999999</c:v>
                </c:pt>
                <c:pt idx="5">
                  <c:v>0.10849999999999999</c:v>
                </c:pt>
                <c:pt idx="6">
                  <c:v>5.8000000000000003E-2</c:v>
                </c:pt>
                <c:pt idx="7">
                  <c:v>2.75E-2</c:v>
                </c:pt>
                <c:pt idx="8">
                  <c:v>1.15E-2</c:v>
                </c:pt>
                <c:pt idx="9">
                  <c:v>6.0000000000000019E-3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zoomScale="70" zoomScaleNormal="70" workbookViewId="0">
      <selection activeCell="N47" sqref="N47"/>
    </sheetView>
  </sheetViews>
  <sheetFormatPr baseColWidth="10" defaultRowHeight="15" x14ac:dyDescent="0.25"/>
  <cols>
    <col min="1" max="35" width="16.7109375" customWidth="1"/>
  </cols>
  <sheetData>
    <row r="1" spans="1:27" ht="15.75" x14ac:dyDescent="0.25">
      <c r="A1" s="83" t="s">
        <v>53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O1" s="83" t="s">
        <v>54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3" spans="1:27" x14ac:dyDescent="0.25">
      <c r="A3" s="2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2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9"/>
      <c r="B4" s="10">
        <v>1</v>
      </c>
      <c r="C4" s="10">
        <v>2</v>
      </c>
      <c r="D4" s="10">
        <v>3</v>
      </c>
      <c r="E4" s="11">
        <v>4</v>
      </c>
      <c r="F4" s="11">
        <v>5</v>
      </c>
      <c r="G4" s="11">
        <v>6</v>
      </c>
      <c r="H4" s="10">
        <v>7</v>
      </c>
      <c r="I4" s="10">
        <v>8</v>
      </c>
      <c r="J4" s="10">
        <v>9</v>
      </c>
      <c r="K4" s="12">
        <v>10</v>
      </c>
      <c r="L4" s="12">
        <v>11</v>
      </c>
      <c r="M4" s="12">
        <v>12</v>
      </c>
      <c r="O4" s="9"/>
      <c r="P4" s="10">
        <v>1</v>
      </c>
      <c r="Q4" s="10">
        <v>2</v>
      </c>
      <c r="R4" s="10">
        <v>3</v>
      </c>
      <c r="S4" s="11">
        <v>4</v>
      </c>
      <c r="T4" s="11">
        <v>5</v>
      </c>
      <c r="U4" s="11">
        <v>6</v>
      </c>
      <c r="V4" s="10">
        <v>7</v>
      </c>
      <c r="W4" s="10">
        <v>8</v>
      </c>
      <c r="X4" s="10">
        <v>9</v>
      </c>
      <c r="Y4" s="12">
        <v>10</v>
      </c>
      <c r="Z4" s="12">
        <v>11</v>
      </c>
      <c r="AA4" s="12">
        <v>12</v>
      </c>
    </row>
    <row r="5" spans="1:27" x14ac:dyDescent="0.25">
      <c r="A5" s="9" t="s">
        <v>0</v>
      </c>
      <c r="B5" s="10" t="s">
        <v>55</v>
      </c>
      <c r="C5" s="10" t="s">
        <v>55</v>
      </c>
      <c r="D5" s="10" t="s">
        <v>55</v>
      </c>
      <c r="E5" s="19" t="s">
        <v>56</v>
      </c>
      <c r="F5" s="19" t="s">
        <v>56</v>
      </c>
      <c r="G5" s="19" t="s">
        <v>56</v>
      </c>
      <c r="H5" s="10" t="s">
        <v>57</v>
      </c>
      <c r="I5" s="10" t="s">
        <v>57</v>
      </c>
      <c r="J5" s="10" t="s">
        <v>57</v>
      </c>
      <c r="K5" s="12" t="s">
        <v>37</v>
      </c>
      <c r="L5" s="12" t="s">
        <v>29</v>
      </c>
      <c r="M5" s="12" t="s">
        <v>40</v>
      </c>
      <c r="O5" s="9" t="s">
        <v>0</v>
      </c>
      <c r="P5" s="10" t="s">
        <v>79</v>
      </c>
      <c r="Q5" s="10" t="s">
        <v>79</v>
      </c>
      <c r="R5" s="10" t="s">
        <v>79</v>
      </c>
      <c r="S5" s="32" t="s">
        <v>80</v>
      </c>
      <c r="T5" s="32" t="s">
        <v>80</v>
      </c>
      <c r="U5" s="32" t="s">
        <v>80</v>
      </c>
      <c r="V5" s="10" t="s">
        <v>81</v>
      </c>
      <c r="W5" s="10" t="s">
        <v>81</v>
      </c>
      <c r="X5" s="10" t="s">
        <v>81</v>
      </c>
      <c r="Y5" s="12" t="s">
        <v>37</v>
      </c>
      <c r="Z5" s="12" t="s">
        <v>29</v>
      </c>
      <c r="AA5" s="12" t="s">
        <v>40</v>
      </c>
    </row>
    <row r="6" spans="1:27" x14ac:dyDescent="0.25">
      <c r="A6" s="9" t="s">
        <v>1</v>
      </c>
      <c r="B6" s="10" t="s">
        <v>58</v>
      </c>
      <c r="C6" s="10" t="s">
        <v>58</v>
      </c>
      <c r="D6" s="10" t="s">
        <v>58</v>
      </c>
      <c r="E6" s="19" t="s">
        <v>59</v>
      </c>
      <c r="F6" s="19" t="s">
        <v>59</v>
      </c>
      <c r="G6" s="19" t="s">
        <v>59</v>
      </c>
      <c r="H6" s="10" t="s">
        <v>60</v>
      </c>
      <c r="I6" s="10" t="s">
        <v>60</v>
      </c>
      <c r="J6" s="10" t="s">
        <v>60</v>
      </c>
      <c r="K6" s="12" t="s">
        <v>38</v>
      </c>
      <c r="L6" s="12" t="s">
        <v>30</v>
      </c>
      <c r="M6" s="12" t="s">
        <v>41</v>
      </c>
      <c r="O6" s="9" t="s">
        <v>1</v>
      </c>
      <c r="P6" s="10" t="s">
        <v>82</v>
      </c>
      <c r="Q6" s="10" t="s">
        <v>82</v>
      </c>
      <c r="R6" s="10" t="s">
        <v>82</v>
      </c>
      <c r="S6" s="32" t="s">
        <v>83</v>
      </c>
      <c r="T6" s="32" t="s">
        <v>83</v>
      </c>
      <c r="U6" s="32" t="s">
        <v>83</v>
      </c>
      <c r="V6" s="10" t="s">
        <v>84</v>
      </c>
      <c r="W6" s="10" t="s">
        <v>84</v>
      </c>
      <c r="X6" s="10" t="s">
        <v>84</v>
      </c>
      <c r="Y6" s="12" t="s">
        <v>38</v>
      </c>
      <c r="Z6" s="12" t="s">
        <v>30</v>
      </c>
      <c r="AA6" s="12" t="s">
        <v>41</v>
      </c>
    </row>
    <row r="7" spans="1:27" x14ac:dyDescent="0.25">
      <c r="A7" s="9" t="s">
        <v>2</v>
      </c>
      <c r="B7" s="10" t="s">
        <v>61</v>
      </c>
      <c r="C7" s="10" t="s">
        <v>61</v>
      </c>
      <c r="D7" s="10" t="s">
        <v>61</v>
      </c>
      <c r="E7" s="19" t="s">
        <v>62</v>
      </c>
      <c r="F7" s="19" t="s">
        <v>62</v>
      </c>
      <c r="G7" s="19" t="s">
        <v>62</v>
      </c>
      <c r="H7" s="10" t="s">
        <v>63</v>
      </c>
      <c r="I7" s="10" t="s">
        <v>63</v>
      </c>
      <c r="J7" s="10" t="s">
        <v>63</v>
      </c>
      <c r="K7" s="12" t="s">
        <v>42</v>
      </c>
      <c r="L7" s="12" t="s">
        <v>31</v>
      </c>
      <c r="M7" s="12" t="s">
        <v>43</v>
      </c>
      <c r="O7" s="9" t="s">
        <v>2</v>
      </c>
      <c r="P7" s="10" t="s">
        <v>85</v>
      </c>
      <c r="Q7" s="10" t="s">
        <v>85</v>
      </c>
      <c r="R7" s="10" t="s">
        <v>85</v>
      </c>
      <c r="S7" s="32" t="s">
        <v>86</v>
      </c>
      <c r="T7" s="32" t="s">
        <v>86</v>
      </c>
      <c r="U7" s="32" t="s">
        <v>86</v>
      </c>
      <c r="V7" s="10" t="s">
        <v>87</v>
      </c>
      <c r="W7" s="10" t="s">
        <v>87</v>
      </c>
      <c r="X7" s="10" t="s">
        <v>87</v>
      </c>
      <c r="Y7" s="12" t="s">
        <v>42</v>
      </c>
      <c r="Z7" s="12" t="s">
        <v>31</v>
      </c>
      <c r="AA7" s="12" t="s">
        <v>43</v>
      </c>
    </row>
    <row r="8" spans="1:27" x14ac:dyDescent="0.25">
      <c r="A8" s="9" t="s">
        <v>3</v>
      </c>
      <c r="B8" s="10" t="s">
        <v>64</v>
      </c>
      <c r="C8" s="10" t="s">
        <v>64</v>
      </c>
      <c r="D8" s="10" t="s">
        <v>64</v>
      </c>
      <c r="E8" s="19" t="s">
        <v>65</v>
      </c>
      <c r="F8" s="19" t="s">
        <v>65</v>
      </c>
      <c r="G8" s="19" t="s">
        <v>65</v>
      </c>
      <c r="H8" s="10" t="s">
        <v>66</v>
      </c>
      <c r="I8" s="10" t="s">
        <v>66</v>
      </c>
      <c r="J8" s="10" t="s">
        <v>66</v>
      </c>
      <c r="K8" s="12" t="s">
        <v>44</v>
      </c>
      <c r="L8" s="12" t="s">
        <v>32</v>
      </c>
      <c r="M8" s="12" t="s">
        <v>45</v>
      </c>
      <c r="O8" s="9" t="s">
        <v>3</v>
      </c>
      <c r="P8" s="10" t="s">
        <v>88</v>
      </c>
      <c r="Q8" s="10" t="s">
        <v>88</v>
      </c>
      <c r="R8" s="10" t="s">
        <v>88</v>
      </c>
      <c r="S8" s="32" t="s">
        <v>89</v>
      </c>
      <c r="T8" s="32" t="s">
        <v>89</v>
      </c>
      <c r="U8" s="32" t="s">
        <v>89</v>
      </c>
      <c r="V8" s="10" t="s">
        <v>90</v>
      </c>
      <c r="W8" s="10" t="s">
        <v>90</v>
      </c>
      <c r="X8" s="10" t="s">
        <v>90</v>
      </c>
      <c r="Y8" s="12" t="s">
        <v>44</v>
      </c>
      <c r="Z8" s="12" t="s">
        <v>32</v>
      </c>
      <c r="AA8" s="12" t="s">
        <v>45</v>
      </c>
    </row>
    <row r="9" spans="1:27" x14ac:dyDescent="0.25">
      <c r="A9" s="9" t="s">
        <v>4</v>
      </c>
      <c r="B9" s="10" t="s">
        <v>67</v>
      </c>
      <c r="C9" s="10" t="s">
        <v>67</v>
      </c>
      <c r="D9" s="10" t="s">
        <v>67</v>
      </c>
      <c r="E9" s="19" t="s">
        <v>68</v>
      </c>
      <c r="F9" s="19" t="s">
        <v>68</v>
      </c>
      <c r="G9" s="19" t="s">
        <v>68</v>
      </c>
      <c r="H9" s="10" t="s">
        <v>69</v>
      </c>
      <c r="I9" s="10" t="s">
        <v>69</v>
      </c>
      <c r="J9" s="10" t="s">
        <v>69</v>
      </c>
      <c r="K9" s="9"/>
      <c r="L9" s="12" t="s">
        <v>33</v>
      </c>
      <c r="M9" s="12" t="s">
        <v>46</v>
      </c>
      <c r="O9" s="9" t="s">
        <v>4</v>
      </c>
      <c r="P9" s="10" t="s">
        <v>91</v>
      </c>
      <c r="Q9" s="10" t="s">
        <v>91</v>
      </c>
      <c r="R9" s="10" t="s">
        <v>91</v>
      </c>
      <c r="S9" s="32" t="s">
        <v>92</v>
      </c>
      <c r="T9" s="32" t="s">
        <v>92</v>
      </c>
      <c r="U9" s="32" t="s">
        <v>92</v>
      </c>
      <c r="V9" s="10" t="s">
        <v>93</v>
      </c>
      <c r="W9" s="10" t="s">
        <v>93</v>
      </c>
      <c r="X9" s="10" t="s">
        <v>93</v>
      </c>
      <c r="Y9" s="9"/>
      <c r="Z9" s="12" t="s">
        <v>33</v>
      </c>
      <c r="AA9" s="12" t="s">
        <v>46</v>
      </c>
    </row>
    <row r="10" spans="1:27" x14ac:dyDescent="0.25">
      <c r="A10" s="9" t="s">
        <v>5</v>
      </c>
      <c r="B10" s="10" t="s">
        <v>70</v>
      </c>
      <c r="C10" s="10" t="s">
        <v>70</v>
      </c>
      <c r="D10" s="10" t="s">
        <v>70</v>
      </c>
      <c r="E10" s="19" t="s">
        <v>71</v>
      </c>
      <c r="F10" s="19" t="s">
        <v>71</v>
      </c>
      <c r="G10" s="19" t="s">
        <v>71</v>
      </c>
      <c r="H10" s="10" t="s">
        <v>72</v>
      </c>
      <c r="I10" s="10" t="s">
        <v>72</v>
      </c>
      <c r="J10" s="10" t="s">
        <v>72</v>
      </c>
      <c r="K10" s="9"/>
      <c r="L10" s="12" t="s">
        <v>34</v>
      </c>
      <c r="M10" s="12" t="s">
        <v>47</v>
      </c>
      <c r="O10" s="9" t="s">
        <v>5</v>
      </c>
      <c r="P10" s="10" t="s">
        <v>94</v>
      </c>
      <c r="Q10" s="10" t="s">
        <v>94</v>
      </c>
      <c r="R10" s="10" t="s">
        <v>94</v>
      </c>
      <c r="S10" s="32" t="s">
        <v>95</v>
      </c>
      <c r="T10" s="32" t="s">
        <v>95</v>
      </c>
      <c r="U10" s="32" t="s">
        <v>95</v>
      </c>
      <c r="V10" s="10" t="s">
        <v>96</v>
      </c>
      <c r="W10" s="10" t="s">
        <v>96</v>
      </c>
      <c r="X10" s="10" t="s">
        <v>96</v>
      </c>
      <c r="Y10" s="9"/>
      <c r="Z10" s="12" t="s">
        <v>34</v>
      </c>
      <c r="AA10" s="12" t="s">
        <v>47</v>
      </c>
    </row>
    <row r="11" spans="1:27" x14ac:dyDescent="0.25">
      <c r="A11" s="9" t="s">
        <v>6</v>
      </c>
      <c r="B11" s="10" t="s">
        <v>73</v>
      </c>
      <c r="C11" s="10" t="s">
        <v>73</v>
      </c>
      <c r="D11" s="10" t="s">
        <v>73</v>
      </c>
      <c r="E11" s="19" t="s">
        <v>74</v>
      </c>
      <c r="F11" s="19" t="s">
        <v>74</v>
      </c>
      <c r="G11" s="19" t="s">
        <v>74</v>
      </c>
      <c r="H11" s="10" t="s">
        <v>75</v>
      </c>
      <c r="I11" s="10" t="s">
        <v>75</v>
      </c>
      <c r="J11" s="10" t="s">
        <v>75</v>
      </c>
      <c r="K11" s="30" t="s">
        <v>28</v>
      </c>
      <c r="L11" s="12" t="s">
        <v>35</v>
      </c>
      <c r="M11" s="12" t="s">
        <v>48</v>
      </c>
      <c r="O11" s="9" t="s">
        <v>6</v>
      </c>
      <c r="P11" s="10" t="s">
        <v>97</v>
      </c>
      <c r="Q11" s="10" t="s">
        <v>97</v>
      </c>
      <c r="R11" s="10" t="s">
        <v>97</v>
      </c>
      <c r="S11" s="19" t="s">
        <v>98</v>
      </c>
      <c r="T11" s="19" t="s">
        <v>98</v>
      </c>
      <c r="U11" s="19" t="s">
        <v>98</v>
      </c>
      <c r="V11" s="10" t="s">
        <v>99</v>
      </c>
      <c r="W11" s="10" t="s">
        <v>99</v>
      </c>
      <c r="X11" s="10" t="s">
        <v>99</v>
      </c>
      <c r="Y11" s="30" t="s">
        <v>28</v>
      </c>
      <c r="Z11" s="12" t="s">
        <v>35</v>
      </c>
      <c r="AA11" s="12" t="s">
        <v>48</v>
      </c>
    </row>
    <row r="12" spans="1:27" x14ac:dyDescent="0.25">
      <c r="A12" s="9" t="s">
        <v>7</v>
      </c>
      <c r="B12" s="10" t="s">
        <v>76</v>
      </c>
      <c r="C12" s="10" t="s">
        <v>76</v>
      </c>
      <c r="D12" s="10" t="s">
        <v>76</v>
      </c>
      <c r="E12" s="19" t="s">
        <v>77</v>
      </c>
      <c r="F12" s="19" t="s">
        <v>77</v>
      </c>
      <c r="G12" s="19" t="s">
        <v>77</v>
      </c>
      <c r="H12" s="10" t="s">
        <v>78</v>
      </c>
      <c r="I12" s="10" t="s">
        <v>78</v>
      </c>
      <c r="J12" s="10" t="s">
        <v>78</v>
      </c>
      <c r="K12" s="30" t="s">
        <v>28</v>
      </c>
      <c r="L12" s="12" t="s">
        <v>36</v>
      </c>
      <c r="M12" s="12" t="s">
        <v>39</v>
      </c>
      <c r="O12" s="9" t="s">
        <v>7</v>
      </c>
      <c r="P12" s="67" t="s">
        <v>100</v>
      </c>
      <c r="Q12" s="10" t="s">
        <v>100</v>
      </c>
      <c r="R12" s="10" t="s">
        <v>100</v>
      </c>
      <c r="S12" s="19" t="s">
        <v>101</v>
      </c>
      <c r="T12" s="19" t="s">
        <v>101</v>
      </c>
      <c r="U12" s="19" t="s">
        <v>101</v>
      </c>
      <c r="V12" s="10" t="s">
        <v>102</v>
      </c>
      <c r="W12" s="10" t="s">
        <v>102</v>
      </c>
      <c r="X12" s="10" t="s">
        <v>102</v>
      </c>
      <c r="Y12" s="30" t="s">
        <v>28</v>
      </c>
      <c r="Z12" s="12" t="s">
        <v>36</v>
      </c>
      <c r="AA12" s="12" t="s">
        <v>39</v>
      </c>
    </row>
    <row r="13" spans="1:27" x14ac:dyDescent="0.25">
      <c r="A13" s="1">
        <f ca="1">absorbances!A16:M24+absorbances!A13</f>
        <v>0</v>
      </c>
      <c r="H13" s="42"/>
      <c r="O13" s="1"/>
      <c r="P13" s="68" t="s">
        <v>103</v>
      </c>
      <c r="V13" s="42"/>
      <c r="W13" s="29"/>
      <c r="X13" s="29"/>
    </row>
    <row r="14" spans="1:27" x14ac:dyDescent="0.25">
      <c r="A14" s="1"/>
      <c r="O14" s="1"/>
    </row>
    <row r="15" spans="1:27" x14ac:dyDescent="0.25">
      <c r="A15" s="20" t="s">
        <v>8</v>
      </c>
      <c r="B15" s="3"/>
      <c r="C15" s="3"/>
      <c r="D15" s="3"/>
      <c r="E15" s="9"/>
      <c r="F15" s="9"/>
      <c r="G15" s="9"/>
      <c r="H15" s="9"/>
      <c r="I15" s="9"/>
      <c r="J15" s="9"/>
      <c r="K15" s="9"/>
      <c r="L15" s="9"/>
      <c r="M15" s="9"/>
      <c r="O15" s="20" t="s">
        <v>8</v>
      </c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9"/>
      <c r="B16" s="10">
        <v>1</v>
      </c>
      <c r="C16" s="10">
        <v>2</v>
      </c>
      <c r="D16" s="10">
        <v>3</v>
      </c>
      <c r="E16" s="11">
        <v>4</v>
      </c>
      <c r="F16" s="11">
        <v>5</v>
      </c>
      <c r="G16" s="11">
        <v>6</v>
      </c>
      <c r="H16" s="10">
        <v>7</v>
      </c>
      <c r="I16" s="10">
        <v>8</v>
      </c>
      <c r="J16" s="10">
        <v>9</v>
      </c>
      <c r="K16" s="12">
        <v>10</v>
      </c>
      <c r="L16" s="12">
        <v>11</v>
      </c>
      <c r="M16" s="12">
        <v>12</v>
      </c>
      <c r="O16" s="9"/>
      <c r="P16" s="10">
        <v>1</v>
      </c>
      <c r="Q16" s="10">
        <v>2</v>
      </c>
      <c r="R16" s="10">
        <v>3</v>
      </c>
      <c r="S16" s="11">
        <v>4</v>
      </c>
      <c r="T16" s="11">
        <v>5</v>
      </c>
      <c r="U16" s="11">
        <v>6</v>
      </c>
      <c r="V16" s="10">
        <v>7</v>
      </c>
      <c r="W16" s="10">
        <v>8</v>
      </c>
      <c r="X16" s="10">
        <v>9</v>
      </c>
      <c r="Y16" s="12">
        <v>10</v>
      </c>
      <c r="Z16" s="12">
        <v>11</v>
      </c>
      <c r="AA16" s="12">
        <v>12</v>
      </c>
    </row>
    <row r="17" spans="1:27" x14ac:dyDescent="0.25">
      <c r="A17" s="9" t="s">
        <v>0</v>
      </c>
      <c r="B17" s="10">
        <v>0.51100000000000001</v>
      </c>
      <c r="C17" s="10">
        <v>0.44900000000000001</v>
      </c>
      <c r="D17" s="10">
        <v>0.432</v>
      </c>
      <c r="E17" s="11">
        <v>0.42799999999999999</v>
      </c>
      <c r="F17" s="11">
        <v>0.39900000000000002</v>
      </c>
      <c r="G17" s="11">
        <v>0.39600000000000002</v>
      </c>
      <c r="H17" s="10">
        <v>0.45400000000000001</v>
      </c>
      <c r="I17" s="10">
        <v>0.438</v>
      </c>
      <c r="J17" s="10">
        <v>0.48199999999999998</v>
      </c>
      <c r="K17" s="12">
        <v>5.6000000000000001E-2</v>
      </c>
      <c r="L17" s="12">
        <v>0.65900000000000003</v>
      </c>
      <c r="M17" s="12">
        <v>0.66100000000000003</v>
      </c>
      <c r="O17" s="9" t="s">
        <v>0</v>
      </c>
      <c r="P17" s="10">
        <v>0.51</v>
      </c>
      <c r="Q17" s="10">
        <v>0.45</v>
      </c>
      <c r="R17" s="10">
        <v>0.45</v>
      </c>
      <c r="S17" s="11">
        <v>0.39900000000000002</v>
      </c>
      <c r="T17" s="11">
        <v>0.307</v>
      </c>
      <c r="U17" s="11">
        <v>0.38300000000000001</v>
      </c>
      <c r="V17" s="10">
        <v>0.27</v>
      </c>
      <c r="W17" s="10">
        <v>0.30099999999999999</v>
      </c>
      <c r="X17" s="10">
        <v>0.32800000000000001</v>
      </c>
      <c r="Y17" s="12">
        <v>5.3999999999999999E-2</v>
      </c>
      <c r="Z17" s="12">
        <v>0.63500000000000001</v>
      </c>
      <c r="AA17" s="12">
        <v>0.58199999999999996</v>
      </c>
    </row>
    <row r="18" spans="1:27" x14ac:dyDescent="0.25">
      <c r="A18" s="9" t="s">
        <v>1</v>
      </c>
      <c r="B18" s="10">
        <v>0.51800000000000002</v>
      </c>
      <c r="C18" s="10">
        <v>0.47899999999999998</v>
      </c>
      <c r="D18" s="10">
        <v>0.42099999999999999</v>
      </c>
      <c r="E18" s="11">
        <v>0.36299999999999999</v>
      </c>
      <c r="F18" s="11">
        <v>0.318</v>
      </c>
      <c r="G18" s="11">
        <v>0.34799999999999998</v>
      </c>
      <c r="H18" s="10">
        <v>0.4</v>
      </c>
      <c r="I18" s="10">
        <v>0.39600000000000002</v>
      </c>
      <c r="J18" s="10">
        <v>0.442</v>
      </c>
      <c r="K18" s="12">
        <v>4.9000000000000002E-2</v>
      </c>
      <c r="L18" s="12">
        <v>0.56299999999999994</v>
      </c>
      <c r="M18" s="12">
        <v>0.53400000000000003</v>
      </c>
      <c r="O18" s="9" t="s">
        <v>1</v>
      </c>
      <c r="P18" s="10">
        <v>0.436</v>
      </c>
      <c r="Q18" s="10">
        <v>0.41599999999999998</v>
      </c>
      <c r="R18" s="10">
        <v>0.39900000000000002</v>
      </c>
      <c r="S18" s="11">
        <v>0.38100000000000001</v>
      </c>
      <c r="T18" s="11">
        <v>0.33</v>
      </c>
      <c r="U18" s="11">
        <v>0.36</v>
      </c>
      <c r="V18" s="10">
        <v>0.40799999999999997</v>
      </c>
      <c r="W18" s="10">
        <v>0.46899999999999997</v>
      </c>
      <c r="X18" s="10">
        <v>0.51</v>
      </c>
      <c r="Y18" s="12">
        <v>4.9000000000000002E-2</v>
      </c>
      <c r="Z18" s="12">
        <v>0.56899999999999995</v>
      </c>
      <c r="AA18" s="12">
        <v>0.56999999999999995</v>
      </c>
    </row>
    <row r="19" spans="1:27" x14ac:dyDescent="0.25">
      <c r="A19" s="9" t="s">
        <v>2</v>
      </c>
      <c r="B19" s="10">
        <v>0.39700000000000002</v>
      </c>
      <c r="C19" s="10">
        <v>0.38400000000000001</v>
      </c>
      <c r="D19" s="10">
        <v>0.31900000000000001</v>
      </c>
      <c r="E19" s="11">
        <v>0.57199999999999995</v>
      </c>
      <c r="F19" s="11">
        <v>0.45100000000000001</v>
      </c>
      <c r="G19" s="11">
        <v>0.48099999999999998</v>
      </c>
      <c r="H19" s="10">
        <v>0.317</v>
      </c>
      <c r="I19" s="10">
        <v>0.32500000000000001</v>
      </c>
      <c r="J19" s="10">
        <v>0.38900000000000001</v>
      </c>
      <c r="K19" s="12">
        <v>5.6000000000000001E-2</v>
      </c>
      <c r="L19" s="12">
        <v>0.48</v>
      </c>
      <c r="M19" s="12">
        <v>0.49299999999999999</v>
      </c>
      <c r="O19" s="9" t="s">
        <v>2</v>
      </c>
      <c r="P19" s="10">
        <v>0.433</v>
      </c>
      <c r="Q19" s="10">
        <v>0.43099999999999999</v>
      </c>
      <c r="R19" s="10">
        <v>0.378</v>
      </c>
      <c r="S19" s="11">
        <v>0.42299999999999999</v>
      </c>
      <c r="T19" s="11">
        <v>0.34899999999999998</v>
      </c>
      <c r="U19" s="11">
        <v>0.34799999999999998</v>
      </c>
      <c r="V19" s="10">
        <v>0.39800000000000002</v>
      </c>
      <c r="W19" s="10">
        <v>0.40400000000000003</v>
      </c>
      <c r="X19" s="10">
        <v>0.40100000000000002</v>
      </c>
      <c r="Y19" s="12">
        <v>5.3999999999999999E-2</v>
      </c>
      <c r="Z19" s="12">
        <v>0.41699999999999998</v>
      </c>
      <c r="AA19" s="12">
        <v>0.45900000000000002</v>
      </c>
    </row>
    <row r="20" spans="1:27" x14ac:dyDescent="0.25">
      <c r="A20" s="9" t="s">
        <v>3</v>
      </c>
      <c r="B20" s="10">
        <v>0.497</v>
      </c>
      <c r="C20" s="10">
        <v>0.43</v>
      </c>
      <c r="D20" s="10">
        <v>0.40200000000000002</v>
      </c>
      <c r="E20" s="11">
        <v>0.31</v>
      </c>
      <c r="F20" s="11">
        <v>0.309</v>
      </c>
      <c r="G20" s="11">
        <v>0.42599999999999999</v>
      </c>
      <c r="H20" s="10">
        <v>0.38200000000000001</v>
      </c>
      <c r="I20" s="10">
        <v>0.29799999999999999</v>
      </c>
      <c r="J20" s="10">
        <v>0.30599999999999999</v>
      </c>
      <c r="K20" s="12">
        <v>4.8000000000000001E-2</v>
      </c>
      <c r="L20" s="12">
        <v>0.38800000000000001</v>
      </c>
      <c r="M20" s="12">
        <v>0.36499999999999999</v>
      </c>
      <c r="O20" s="9" t="s">
        <v>3</v>
      </c>
      <c r="P20" s="10">
        <v>0.434</v>
      </c>
      <c r="Q20" s="10">
        <v>0.39</v>
      </c>
      <c r="R20" s="10">
        <v>0.375</v>
      </c>
      <c r="S20" s="11">
        <v>0.26600000000000001</v>
      </c>
      <c r="T20" s="11">
        <v>0.24</v>
      </c>
      <c r="U20" s="11">
        <v>0.32200000000000001</v>
      </c>
      <c r="V20" s="10">
        <v>0.45700000000000002</v>
      </c>
      <c r="W20" s="10">
        <v>0.34899999999999998</v>
      </c>
      <c r="X20" s="10">
        <v>0.40600000000000003</v>
      </c>
      <c r="Y20" s="12">
        <v>4.9000000000000002E-2</v>
      </c>
      <c r="Z20" s="12">
        <v>0.32100000000000001</v>
      </c>
      <c r="AA20" s="12">
        <v>0.34899999999999998</v>
      </c>
    </row>
    <row r="21" spans="1:27" x14ac:dyDescent="0.25">
      <c r="A21" s="9" t="s">
        <v>4</v>
      </c>
      <c r="B21" s="10">
        <v>0.53700000000000003</v>
      </c>
      <c r="C21" s="10">
        <v>0.45700000000000002</v>
      </c>
      <c r="D21" s="10">
        <v>0.41399999999999998</v>
      </c>
      <c r="E21" s="11">
        <v>0.378</v>
      </c>
      <c r="F21" s="11">
        <v>0.375</v>
      </c>
      <c r="G21" s="11">
        <v>0.36699999999999999</v>
      </c>
      <c r="H21" s="10">
        <v>0.38200000000000001</v>
      </c>
      <c r="I21" s="10">
        <v>0.39600000000000002</v>
      </c>
      <c r="J21" s="10">
        <v>0.42099999999999999</v>
      </c>
      <c r="K21" s="31">
        <v>4.3999999999999997E-2</v>
      </c>
      <c r="L21" s="12">
        <v>0.26500000000000001</v>
      </c>
      <c r="M21" s="12">
        <v>0.23899999999999999</v>
      </c>
      <c r="O21" s="9" t="s">
        <v>4</v>
      </c>
      <c r="P21" s="10">
        <v>0.46899999999999997</v>
      </c>
      <c r="Q21" s="10">
        <v>0.441</v>
      </c>
      <c r="R21" s="10">
        <v>0.41499999999999998</v>
      </c>
      <c r="S21" s="11">
        <v>0.39800000000000002</v>
      </c>
      <c r="T21" s="11">
        <v>0.39300000000000002</v>
      </c>
      <c r="U21" s="11">
        <v>0.38500000000000001</v>
      </c>
      <c r="V21" s="10">
        <v>0.36599999999999999</v>
      </c>
      <c r="W21" s="10">
        <v>0.39</v>
      </c>
      <c r="X21" s="10">
        <v>0.41399999999999998</v>
      </c>
      <c r="Y21" s="31">
        <v>4.2000000000000003E-2</v>
      </c>
      <c r="Z21" s="12">
        <v>0.21099999999999999</v>
      </c>
      <c r="AA21" s="12">
        <v>0.23100000000000001</v>
      </c>
    </row>
    <row r="22" spans="1:27" x14ac:dyDescent="0.25">
      <c r="A22" s="9" t="s">
        <v>5</v>
      </c>
      <c r="B22" s="10">
        <v>0.55700000000000005</v>
      </c>
      <c r="C22" s="10">
        <v>0.54600000000000004</v>
      </c>
      <c r="D22" s="10">
        <v>0.50600000000000001</v>
      </c>
      <c r="E22" s="11">
        <v>0.39900000000000002</v>
      </c>
      <c r="F22" s="11">
        <v>0.39400000000000002</v>
      </c>
      <c r="G22" s="11">
        <v>0.46300000000000002</v>
      </c>
      <c r="H22" s="10">
        <v>0.51</v>
      </c>
      <c r="I22" s="10">
        <v>0.45400000000000001</v>
      </c>
      <c r="J22" s="10">
        <v>0.441</v>
      </c>
      <c r="K22" s="31">
        <v>4.1000000000000002E-2</v>
      </c>
      <c r="L22" s="12">
        <v>0.17599999999999999</v>
      </c>
      <c r="M22" s="12">
        <v>0.16</v>
      </c>
      <c r="O22" s="9" t="s">
        <v>5</v>
      </c>
      <c r="P22" s="10">
        <v>0.48499999999999999</v>
      </c>
      <c r="Q22" s="10">
        <v>0.46200000000000002</v>
      </c>
      <c r="R22" s="10">
        <v>0.47299999999999998</v>
      </c>
      <c r="S22" s="11">
        <v>0.38600000000000001</v>
      </c>
      <c r="T22" s="11">
        <v>0.39100000000000001</v>
      </c>
      <c r="U22" s="11">
        <v>0.39800000000000002</v>
      </c>
      <c r="V22" s="10">
        <v>0.43099999999999999</v>
      </c>
      <c r="W22" s="10">
        <v>0.46500000000000002</v>
      </c>
      <c r="X22" s="10">
        <v>0.47499999999999998</v>
      </c>
      <c r="Y22" s="31">
        <v>4.2999999999999997E-2</v>
      </c>
      <c r="Z22" s="12">
        <v>0.14699999999999999</v>
      </c>
      <c r="AA22" s="12">
        <v>0.155</v>
      </c>
    </row>
    <row r="23" spans="1:27" x14ac:dyDescent="0.25">
      <c r="A23" s="9" t="s">
        <v>6</v>
      </c>
      <c r="B23" s="10">
        <v>0.438</v>
      </c>
      <c r="C23" s="10">
        <v>0.38300000000000001</v>
      </c>
      <c r="D23" s="10">
        <v>0.373</v>
      </c>
      <c r="E23" s="11">
        <v>0.60699999999999998</v>
      </c>
      <c r="F23" s="11">
        <v>0.53100000000000003</v>
      </c>
      <c r="G23" s="11">
        <v>0.56499999999999995</v>
      </c>
      <c r="H23" s="10">
        <v>0.53900000000000003</v>
      </c>
      <c r="I23" s="10">
        <v>0.55100000000000005</v>
      </c>
      <c r="J23" s="10">
        <v>0.56899999999999995</v>
      </c>
      <c r="K23" s="30">
        <v>4.2999999999999997E-2</v>
      </c>
      <c r="L23" s="12">
        <v>0.108</v>
      </c>
      <c r="M23" s="12">
        <v>0.106</v>
      </c>
      <c r="O23" s="9" t="s">
        <v>6</v>
      </c>
      <c r="P23" s="10">
        <v>0.47299999999999998</v>
      </c>
      <c r="Q23" s="10">
        <v>0.441</v>
      </c>
      <c r="R23" s="10">
        <v>0.434</v>
      </c>
      <c r="S23" s="11">
        <v>0.41</v>
      </c>
      <c r="T23" s="11">
        <v>0.41799999999999998</v>
      </c>
      <c r="U23" s="11">
        <v>0.42</v>
      </c>
      <c r="V23" s="10">
        <v>0.437</v>
      </c>
      <c r="W23" s="10">
        <v>0.502</v>
      </c>
      <c r="X23" s="10">
        <v>0.503</v>
      </c>
      <c r="Y23" s="30">
        <v>4.2000000000000003E-2</v>
      </c>
      <c r="Z23" s="12">
        <v>0.10299999999999999</v>
      </c>
      <c r="AA23" s="12">
        <v>0.10100000000000001</v>
      </c>
    </row>
    <row r="24" spans="1:27" x14ac:dyDescent="0.25">
      <c r="A24" s="9" t="s">
        <v>7</v>
      </c>
      <c r="B24" s="10">
        <v>0.42299999999999999</v>
      </c>
      <c r="C24" s="10">
        <v>0.41099999999999998</v>
      </c>
      <c r="D24" s="10">
        <v>0.41299999999999998</v>
      </c>
      <c r="E24" s="11">
        <v>0.43099999999999999</v>
      </c>
      <c r="F24" s="11">
        <v>0.41499999999999998</v>
      </c>
      <c r="G24" s="11">
        <v>0.43</v>
      </c>
      <c r="H24" s="10">
        <v>0.52300000000000002</v>
      </c>
      <c r="I24" s="10">
        <v>0.55500000000000005</v>
      </c>
      <c r="J24" s="10">
        <v>0.502</v>
      </c>
      <c r="K24" s="30">
        <v>4.2000000000000003E-2</v>
      </c>
      <c r="L24" s="12">
        <v>7.3999999999999996E-2</v>
      </c>
      <c r="M24" s="12">
        <v>7.6999999999999999E-2</v>
      </c>
      <c r="O24" s="9" t="s">
        <v>7</v>
      </c>
      <c r="P24" s="80">
        <v>0.39300000000000002</v>
      </c>
      <c r="Q24" s="80">
        <v>0.36799999999999999</v>
      </c>
      <c r="R24" s="80">
        <v>0.378</v>
      </c>
      <c r="S24" s="11">
        <v>0.46</v>
      </c>
      <c r="T24" s="11">
        <v>0.49</v>
      </c>
      <c r="U24" s="11">
        <v>0.46700000000000003</v>
      </c>
      <c r="V24" s="10">
        <v>0.52300000000000002</v>
      </c>
      <c r="W24" s="10">
        <v>0.59199999999999997</v>
      </c>
      <c r="X24" s="10">
        <v>0.53100000000000003</v>
      </c>
      <c r="Y24" s="30">
        <v>4.2999999999999997E-2</v>
      </c>
      <c r="Z24" s="12">
        <v>7.0000000000000007E-2</v>
      </c>
      <c r="AA24" s="12">
        <v>7.3999999999999996E-2</v>
      </c>
    </row>
    <row r="25" spans="1:27" x14ac:dyDescent="0.25">
      <c r="A25" s="13"/>
      <c r="B25" s="4"/>
      <c r="C25" s="5"/>
      <c r="D25" s="5"/>
      <c r="E25" s="14"/>
      <c r="F25" s="14"/>
      <c r="G25" s="14"/>
      <c r="H25" s="14"/>
      <c r="I25" s="14"/>
      <c r="J25" s="14"/>
      <c r="K25" s="14"/>
      <c r="L25" s="14"/>
      <c r="M25" s="14"/>
      <c r="O25" s="13"/>
      <c r="P25" s="4"/>
      <c r="Q25" s="5"/>
      <c r="R25" s="5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21" t="s">
        <v>9</v>
      </c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O26" s="21" t="s">
        <v>9</v>
      </c>
      <c r="P26" s="6"/>
      <c r="Q26" s="6"/>
      <c r="R26" s="6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9"/>
      <c r="B27" s="10">
        <v>1</v>
      </c>
      <c r="C27" s="10">
        <v>2</v>
      </c>
      <c r="D27" s="10">
        <v>3</v>
      </c>
      <c r="E27" s="11">
        <v>4</v>
      </c>
      <c r="F27" s="11">
        <v>5</v>
      </c>
      <c r="G27" s="11">
        <v>6</v>
      </c>
      <c r="H27" s="10">
        <v>7</v>
      </c>
      <c r="I27" s="10">
        <v>8</v>
      </c>
      <c r="J27" s="10">
        <v>9</v>
      </c>
      <c r="K27" s="12">
        <v>10</v>
      </c>
      <c r="L27" s="12">
        <v>11</v>
      </c>
      <c r="M27" s="12">
        <v>12</v>
      </c>
      <c r="O27" s="9"/>
      <c r="P27" s="10">
        <v>1</v>
      </c>
      <c r="Q27" s="10">
        <v>2</v>
      </c>
      <c r="R27" s="10">
        <v>3</v>
      </c>
      <c r="S27" s="11">
        <v>4</v>
      </c>
      <c r="T27" s="11">
        <v>5</v>
      </c>
      <c r="U27" s="11">
        <v>6</v>
      </c>
      <c r="V27" s="10">
        <v>7</v>
      </c>
      <c r="W27" s="10">
        <v>8</v>
      </c>
      <c r="X27" s="10">
        <v>9</v>
      </c>
      <c r="Y27" s="12">
        <v>10</v>
      </c>
      <c r="Z27" s="12">
        <v>11</v>
      </c>
      <c r="AA27" s="12">
        <v>12</v>
      </c>
    </row>
    <row r="28" spans="1:27" x14ac:dyDescent="0.25">
      <c r="A28" s="9" t="s">
        <v>0</v>
      </c>
      <c r="B28" s="10">
        <v>0.04</v>
      </c>
      <c r="C28" s="10">
        <v>4.4999999999999998E-2</v>
      </c>
      <c r="D28" s="10">
        <v>4.5999999999999999E-2</v>
      </c>
      <c r="E28" s="11">
        <v>3.9E-2</v>
      </c>
      <c r="F28" s="11">
        <v>3.9E-2</v>
      </c>
      <c r="G28" s="11">
        <v>3.7999999999999999E-2</v>
      </c>
      <c r="H28" s="10">
        <v>4.2000000000000003E-2</v>
      </c>
      <c r="I28" s="10">
        <v>4.1000000000000002E-2</v>
      </c>
      <c r="J28" s="10">
        <v>0.04</v>
      </c>
      <c r="K28" s="12">
        <v>3.6999999999999998E-2</v>
      </c>
      <c r="L28" s="12">
        <v>3.7999999999999999E-2</v>
      </c>
      <c r="M28" s="12">
        <v>4.2000000000000003E-2</v>
      </c>
      <c r="O28" s="9" t="s">
        <v>0</v>
      </c>
      <c r="P28" s="10">
        <v>4.4999999999999998E-2</v>
      </c>
      <c r="Q28" s="10">
        <v>3.7999999999999999E-2</v>
      </c>
      <c r="R28" s="10">
        <v>4.2999999999999997E-2</v>
      </c>
      <c r="S28" s="11">
        <v>3.9E-2</v>
      </c>
      <c r="T28" s="11">
        <v>4.4999999999999998E-2</v>
      </c>
      <c r="U28" s="11">
        <v>3.9E-2</v>
      </c>
      <c r="V28" s="10">
        <v>0.04</v>
      </c>
      <c r="W28" s="10">
        <v>4.2000000000000003E-2</v>
      </c>
      <c r="X28" s="10">
        <v>3.7999999999999999E-2</v>
      </c>
      <c r="Y28" s="12">
        <v>3.6999999999999998E-2</v>
      </c>
      <c r="Z28" s="12">
        <v>3.7999999999999999E-2</v>
      </c>
      <c r="AA28" s="12">
        <v>4.1000000000000002E-2</v>
      </c>
    </row>
    <row r="29" spans="1:27" x14ac:dyDescent="0.25">
      <c r="A29" s="9" t="s">
        <v>1</v>
      </c>
      <c r="B29" s="10">
        <v>0.04</v>
      </c>
      <c r="C29" s="10">
        <v>4.5999999999999999E-2</v>
      </c>
      <c r="D29" s="10">
        <v>3.7999999999999999E-2</v>
      </c>
      <c r="E29" s="11">
        <v>3.7999999999999999E-2</v>
      </c>
      <c r="F29" s="11">
        <v>3.7999999999999999E-2</v>
      </c>
      <c r="G29" s="11">
        <v>4.5999999999999999E-2</v>
      </c>
      <c r="H29" s="10">
        <v>3.7999999999999999E-2</v>
      </c>
      <c r="I29" s="10">
        <v>0.04</v>
      </c>
      <c r="J29" s="10">
        <v>4.2000000000000003E-2</v>
      </c>
      <c r="K29" s="12">
        <v>3.6999999999999998E-2</v>
      </c>
      <c r="L29" s="12">
        <v>3.7999999999999999E-2</v>
      </c>
      <c r="M29" s="12">
        <v>3.9E-2</v>
      </c>
      <c r="O29" s="9" t="s">
        <v>1</v>
      </c>
      <c r="P29" s="10">
        <v>3.9E-2</v>
      </c>
      <c r="Q29" s="10">
        <v>3.7999999999999999E-2</v>
      </c>
      <c r="R29" s="10">
        <v>4.2999999999999997E-2</v>
      </c>
      <c r="S29" s="11">
        <v>0.05</v>
      </c>
      <c r="T29" s="11">
        <v>3.7999999999999999E-2</v>
      </c>
      <c r="U29" s="11">
        <v>4.1000000000000002E-2</v>
      </c>
      <c r="V29" s="10">
        <v>3.7999999999999999E-2</v>
      </c>
      <c r="W29" s="10">
        <v>4.1000000000000002E-2</v>
      </c>
      <c r="X29" s="10">
        <v>0.04</v>
      </c>
      <c r="Y29" s="12">
        <v>3.7999999999999999E-2</v>
      </c>
      <c r="Z29" s="12">
        <v>3.9E-2</v>
      </c>
      <c r="AA29" s="12">
        <v>4.1000000000000002E-2</v>
      </c>
    </row>
    <row r="30" spans="1:27" x14ac:dyDescent="0.25">
      <c r="A30" s="9" t="s">
        <v>2</v>
      </c>
      <c r="B30" s="10">
        <v>0.04</v>
      </c>
      <c r="C30" s="10">
        <v>4.7E-2</v>
      </c>
      <c r="D30" s="10">
        <v>3.7999999999999999E-2</v>
      </c>
      <c r="E30" s="11">
        <v>3.9E-2</v>
      </c>
      <c r="F30" s="11">
        <v>3.9E-2</v>
      </c>
      <c r="G30" s="11">
        <v>3.6999999999999998E-2</v>
      </c>
      <c r="H30" s="10">
        <v>4.1000000000000002E-2</v>
      </c>
      <c r="I30" s="10">
        <v>3.6999999999999998E-2</v>
      </c>
      <c r="J30" s="10">
        <v>3.7999999999999999E-2</v>
      </c>
      <c r="K30" s="12">
        <v>3.7999999999999999E-2</v>
      </c>
      <c r="L30" s="12">
        <v>3.7999999999999999E-2</v>
      </c>
      <c r="M30" s="12">
        <v>0.04</v>
      </c>
      <c r="O30" s="9" t="s">
        <v>2</v>
      </c>
      <c r="P30" s="10">
        <v>4.9000000000000002E-2</v>
      </c>
      <c r="Q30" s="10">
        <v>3.9E-2</v>
      </c>
      <c r="R30" s="10">
        <v>4.1000000000000002E-2</v>
      </c>
      <c r="S30" s="11">
        <v>3.9E-2</v>
      </c>
      <c r="T30" s="11">
        <v>3.9E-2</v>
      </c>
      <c r="U30" s="11">
        <v>3.9E-2</v>
      </c>
      <c r="V30" s="10">
        <v>0.04</v>
      </c>
      <c r="W30" s="10">
        <v>0.04</v>
      </c>
      <c r="X30" s="10">
        <v>4.2000000000000003E-2</v>
      </c>
      <c r="Y30" s="12">
        <v>3.7999999999999999E-2</v>
      </c>
      <c r="Z30" s="12">
        <v>3.7999999999999999E-2</v>
      </c>
      <c r="AA30" s="12">
        <v>0.04</v>
      </c>
    </row>
    <row r="31" spans="1:27" x14ac:dyDescent="0.25">
      <c r="A31" s="9" t="s">
        <v>3</v>
      </c>
      <c r="B31" s="10">
        <v>4.2000000000000003E-2</v>
      </c>
      <c r="C31" s="10">
        <v>0.04</v>
      </c>
      <c r="D31" s="10">
        <v>3.6999999999999998E-2</v>
      </c>
      <c r="E31" s="11">
        <v>3.6999999999999998E-2</v>
      </c>
      <c r="F31" s="11">
        <v>3.9E-2</v>
      </c>
      <c r="G31" s="11">
        <v>3.7999999999999999E-2</v>
      </c>
      <c r="H31" s="10">
        <v>4.2000000000000003E-2</v>
      </c>
      <c r="I31" s="10">
        <v>3.7999999999999999E-2</v>
      </c>
      <c r="J31" s="10">
        <v>3.7999999999999999E-2</v>
      </c>
      <c r="K31" s="12">
        <v>3.6999999999999998E-2</v>
      </c>
      <c r="L31" s="12">
        <v>0.04</v>
      </c>
      <c r="M31" s="12">
        <v>3.7999999999999999E-2</v>
      </c>
      <c r="O31" s="9" t="s">
        <v>3</v>
      </c>
      <c r="P31" s="10">
        <v>4.2000000000000003E-2</v>
      </c>
      <c r="Q31" s="10">
        <v>4.3999999999999997E-2</v>
      </c>
      <c r="R31" s="10">
        <v>3.9E-2</v>
      </c>
      <c r="S31" s="11">
        <v>0.04</v>
      </c>
      <c r="T31" s="11">
        <v>0.04</v>
      </c>
      <c r="U31" s="11">
        <v>4.1000000000000002E-2</v>
      </c>
      <c r="V31" s="10">
        <v>4.2999999999999997E-2</v>
      </c>
      <c r="W31" s="10">
        <v>3.9E-2</v>
      </c>
      <c r="X31" s="10">
        <v>0.04</v>
      </c>
      <c r="Y31" s="12">
        <v>3.7999999999999999E-2</v>
      </c>
      <c r="Z31" s="12">
        <v>3.7999999999999999E-2</v>
      </c>
      <c r="AA31" s="12">
        <v>3.9E-2</v>
      </c>
    </row>
    <row r="32" spans="1:27" x14ac:dyDescent="0.25">
      <c r="A32" s="9" t="s">
        <v>4</v>
      </c>
      <c r="B32" s="10">
        <v>4.1000000000000002E-2</v>
      </c>
      <c r="C32" s="10">
        <v>4.4999999999999998E-2</v>
      </c>
      <c r="D32" s="10">
        <v>3.7999999999999999E-2</v>
      </c>
      <c r="E32" s="11">
        <v>3.7999999999999999E-2</v>
      </c>
      <c r="F32" s="11">
        <v>3.7999999999999999E-2</v>
      </c>
      <c r="G32" s="11">
        <v>3.7999999999999999E-2</v>
      </c>
      <c r="H32" s="10">
        <v>3.7999999999999999E-2</v>
      </c>
      <c r="I32" s="10">
        <v>3.7999999999999999E-2</v>
      </c>
      <c r="J32" s="10">
        <v>3.7999999999999999E-2</v>
      </c>
      <c r="K32" s="31">
        <v>3.6999999999999998E-2</v>
      </c>
      <c r="L32" s="12">
        <v>3.7999999999999999E-2</v>
      </c>
      <c r="M32" s="12">
        <v>3.9E-2</v>
      </c>
      <c r="O32" s="9" t="s">
        <v>4</v>
      </c>
      <c r="P32" s="10">
        <v>3.9E-2</v>
      </c>
      <c r="Q32" s="10">
        <v>3.9E-2</v>
      </c>
      <c r="R32" s="10">
        <v>0.04</v>
      </c>
      <c r="S32" s="11">
        <v>0.04</v>
      </c>
      <c r="T32" s="11">
        <v>4.3999999999999997E-2</v>
      </c>
      <c r="U32" s="11">
        <v>3.9E-2</v>
      </c>
      <c r="V32" s="10">
        <v>3.9E-2</v>
      </c>
      <c r="W32" s="10">
        <v>0.04</v>
      </c>
      <c r="X32" s="10">
        <v>0.04</v>
      </c>
      <c r="Y32" s="31">
        <v>3.7999999999999999E-2</v>
      </c>
      <c r="Z32" s="12">
        <v>3.7999999999999999E-2</v>
      </c>
      <c r="AA32" s="12">
        <v>4.2999999999999997E-2</v>
      </c>
    </row>
    <row r="33" spans="1:27" x14ac:dyDescent="0.25">
      <c r="A33" s="9" t="s">
        <v>5</v>
      </c>
      <c r="B33" s="10">
        <v>4.2000000000000003E-2</v>
      </c>
      <c r="C33" s="10">
        <v>4.1000000000000002E-2</v>
      </c>
      <c r="D33" s="10">
        <v>4.2000000000000003E-2</v>
      </c>
      <c r="E33" s="11">
        <v>3.7999999999999999E-2</v>
      </c>
      <c r="F33" s="11">
        <v>3.7999999999999999E-2</v>
      </c>
      <c r="G33" s="11">
        <v>4.7E-2</v>
      </c>
      <c r="H33" s="10">
        <v>3.9E-2</v>
      </c>
      <c r="I33" s="10">
        <v>3.9E-2</v>
      </c>
      <c r="J33" s="10">
        <v>4.1000000000000002E-2</v>
      </c>
      <c r="K33" s="31">
        <v>3.6999999999999998E-2</v>
      </c>
      <c r="L33" s="12">
        <v>0.04</v>
      </c>
      <c r="M33" s="12">
        <v>4.1000000000000002E-2</v>
      </c>
      <c r="O33" s="9" t="s">
        <v>5</v>
      </c>
      <c r="P33" s="10">
        <v>0.04</v>
      </c>
      <c r="Q33" s="10">
        <v>3.7999999999999999E-2</v>
      </c>
      <c r="R33" s="10">
        <v>3.9E-2</v>
      </c>
      <c r="S33" s="11">
        <v>0.04</v>
      </c>
      <c r="T33" s="11">
        <v>3.9E-2</v>
      </c>
      <c r="U33" s="11">
        <v>3.9E-2</v>
      </c>
      <c r="V33" s="10">
        <v>3.7999999999999999E-2</v>
      </c>
      <c r="W33" s="10">
        <v>3.9E-2</v>
      </c>
      <c r="X33" s="10">
        <v>4.2000000000000003E-2</v>
      </c>
      <c r="Y33" s="31">
        <v>3.7999999999999999E-2</v>
      </c>
      <c r="Z33" s="12">
        <v>3.7999999999999999E-2</v>
      </c>
      <c r="AA33" s="12">
        <v>3.6999999999999998E-2</v>
      </c>
    </row>
    <row r="34" spans="1:27" x14ac:dyDescent="0.25">
      <c r="A34" s="9" t="s">
        <v>6</v>
      </c>
      <c r="B34" s="10">
        <v>4.2000000000000003E-2</v>
      </c>
      <c r="C34" s="10">
        <v>4.2000000000000003E-2</v>
      </c>
      <c r="D34" s="10">
        <v>3.7999999999999999E-2</v>
      </c>
      <c r="E34" s="11">
        <v>3.9E-2</v>
      </c>
      <c r="F34" s="11">
        <v>3.9E-2</v>
      </c>
      <c r="G34" s="11">
        <v>4.1000000000000002E-2</v>
      </c>
      <c r="H34" s="10">
        <v>3.9E-2</v>
      </c>
      <c r="I34" s="10">
        <v>3.9E-2</v>
      </c>
      <c r="J34" s="10">
        <v>4.2999999999999997E-2</v>
      </c>
      <c r="K34" s="30">
        <v>3.7999999999999999E-2</v>
      </c>
      <c r="L34" s="12">
        <v>3.7999999999999999E-2</v>
      </c>
      <c r="M34" s="12">
        <v>3.6999999999999998E-2</v>
      </c>
      <c r="O34" s="9" t="s">
        <v>6</v>
      </c>
      <c r="P34" s="10">
        <v>4.2000000000000003E-2</v>
      </c>
      <c r="Q34" s="10">
        <v>4.1000000000000002E-2</v>
      </c>
      <c r="R34" s="10">
        <v>3.9E-2</v>
      </c>
      <c r="S34" s="11">
        <v>3.9E-2</v>
      </c>
      <c r="T34" s="11">
        <v>3.9E-2</v>
      </c>
      <c r="U34" s="11">
        <v>3.9E-2</v>
      </c>
      <c r="V34" s="10">
        <v>4.2000000000000003E-2</v>
      </c>
      <c r="W34" s="10">
        <v>4.2000000000000003E-2</v>
      </c>
      <c r="X34" s="10">
        <v>3.9E-2</v>
      </c>
      <c r="Y34" s="30">
        <v>3.6999999999999998E-2</v>
      </c>
      <c r="Z34" s="12">
        <v>3.9E-2</v>
      </c>
      <c r="AA34" s="12">
        <v>3.9E-2</v>
      </c>
    </row>
    <row r="35" spans="1:27" x14ac:dyDescent="0.25">
      <c r="A35" s="9" t="s">
        <v>7</v>
      </c>
      <c r="B35" s="10">
        <v>4.2000000000000003E-2</v>
      </c>
      <c r="C35" s="10">
        <v>5.2999999999999999E-2</v>
      </c>
      <c r="D35" s="10">
        <v>0.04</v>
      </c>
      <c r="E35" s="11">
        <v>3.9E-2</v>
      </c>
      <c r="F35" s="11">
        <v>4.1000000000000002E-2</v>
      </c>
      <c r="G35" s="11">
        <v>4.3999999999999997E-2</v>
      </c>
      <c r="H35" s="10">
        <v>3.9E-2</v>
      </c>
      <c r="I35" s="10">
        <v>3.7999999999999999E-2</v>
      </c>
      <c r="J35" s="10">
        <v>4.1000000000000002E-2</v>
      </c>
      <c r="K35" s="30">
        <v>3.7999999999999999E-2</v>
      </c>
      <c r="L35" s="12">
        <v>3.7999999999999999E-2</v>
      </c>
      <c r="M35" s="12">
        <v>3.7999999999999999E-2</v>
      </c>
      <c r="O35" s="9" t="s">
        <v>7</v>
      </c>
      <c r="P35" s="80">
        <v>4.1000000000000002E-2</v>
      </c>
      <c r="Q35" s="80">
        <v>4.2000000000000003E-2</v>
      </c>
      <c r="R35" s="80">
        <v>3.9E-2</v>
      </c>
      <c r="S35" s="11">
        <v>4.9000000000000002E-2</v>
      </c>
      <c r="T35" s="11">
        <v>3.9E-2</v>
      </c>
      <c r="U35" s="11">
        <v>4.1000000000000002E-2</v>
      </c>
      <c r="V35" s="10">
        <v>0.04</v>
      </c>
      <c r="W35" s="10">
        <v>4.1000000000000002E-2</v>
      </c>
      <c r="X35" s="10">
        <v>4.1000000000000002E-2</v>
      </c>
      <c r="Y35" s="30">
        <v>3.7999999999999999E-2</v>
      </c>
      <c r="Z35" s="12">
        <v>3.9E-2</v>
      </c>
      <c r="AA35" s="12">
        <v>0.04</v>
      </c>
    </row>
    <row r="36" spans="1:27" x14ac:dyDescent="0.25">
      <c r="A36" s="15"/>
      <c r="B36" s="4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O36" s="15"/>
      <c r="P36" s="4"/>
      <c r="Q36" s="5"/>
      <c r="R36" s="5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20" t="s">
        <v>10</v>
      </c>
      <c r="B37" s="7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O37" s="20" t="s">
        <v>10</v>
      </c>
      <c r="P37" s="7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8"/>
      <c r="B38" s="10">
        <v>1</v>
      </c>
      <c r="C38" s="10">
        <v>2</v>
      </c>
      <c r="D38" s="10">
        <v>3</v>
      </c>
      <c r="E38" s="11">
        <v>4</v>
      </c>
      <c r="F38" s="11">
        <v>5</v>
      </c>
      <c r="G38" s="11">
        <v>6</v>
      </c>
      <c r="H38" s="10">
        <v>7</v>
      </c>
      <c r="I38" s="10">
        <v>8</v>
      </c>
      <c r="J38" s="10">
        <v>9</v>
      </c>
      <c r="K38" s="12">
        <v>10</v>
      </c>
      <c r="L38" s="12">
        <v>11</v>
      </c>
      <c r="M38" s="12">
        <v>12</v>
      </c>
      <c r="O38" s="8"/>
      <c r="P38" s="10">
        <v>1</v>
      </c>
      <c r="Q38" s="10">
        <v>2</v>
      </c>
      <c r="R38" s="10">
        <v>3</v>
      </c>
      <c r="S38" s="32">
        <v>4</v>
      </c>
      <c r="T38" s="32">
        <v>5</v>
      </c>
      <c r="U38" s="32">
        <v>6</v>
      </c>
      <c r="V38" s="10">
        <v>7</v>
      </c>
      <c r="W38" s="10">
        <v>8</v>
      </c>
      <c r="X38" s="10">
        <v>9</v>
      </c>
      <c r="Y38" s="12">
        <v>10</v>
      </c>
      <c r="Z38" s="12">
        <v>11</v>
      </c>
      <c r="AA38" s="12">
        <v>12</v>
      </c>
    </row>
    <row r="39" spans="1:27" x14ac:dyDescent="0.25">
      <c r="A39" s="9" t="s">
        <v>0</v>
      </c>
      <c r="B39" s="33">
        <f>B17-B28</f>
        <v>0.47100000000000003</v>
      </c>
      <c r="C39" s="33">
        <f>C17-C28</f>
        <v>0.40400000000000003</v>
      </c>
      <c r="D39" s="33">
        <f t="shared" ref="D39:M39" si="0">D17-D28</f>
        <v>0.38600000000000001</v>
      </c>
      <c r="E39" s="34">
        <f t="shared" si="0"/>
        <v>0.38900000000000001</v>
      </c>
      <c r="F39" s="34">
        <f t="shared" si="0"/>
        <v>0.36000000000000004</v>
      </c>
      <c r="G39" s="34">
        <f t="shared" si="0"/>
        <v>0.35800000000000004</v>
      </c>
      <c r="H39" s="33">
        <f t="shared" si="0"/>
        <v>0.41200000000000003</v>
      </c>
      <c r="I39" s="33">
        <f t="shared" si="0"/>
        <v>0.39700000000000002</v>
      </c>
      <c r="J39" s="33">
        <f t="shared" si="0"/>
        <v>0.442</v>
      </c>
      <c r="K39" s="35">
        <f>K17-K28</f>
        <v>1.9000000000000003E-2</v>
      </c>
      <c r="L39" s="35">
        <f t="shared" si="0"/>
        <v>0.621</v>
      </c>
      <c r="M39" s="35">
        <f t="shared" si="0"/>
        <v>0.61899999999999999</v>
      </c>
      <c r="O39" s="9" t="s">
        <v>0</v>
      </c>
      <c r="P39" s="33">
        <f>P17-P28</f>
        <v>0.46500000000000002</v>
      </c>
      <c r="Q39" s="33">
        <f>Q17-Q28</f>
        <v>0.41200000000000003</v>
      </c>
      <c r="R39" s="33">
        <f t="shared" ref="R39:X39" si="1">R17-R28</f>
        <v>0.40700000000000003</v>
      </c>
      <c r="S39" s="43">
        <f t="shared" si="1"/>
        <v>0.36000000000000004</v>
      </c>
      <c r="T39" s="43">
        <f t="shared" si="1"/>
        <v>0.26200000000000001</v>
      </c>
      <c r="U39" s="43">
        <f>U17-U28</f>
        <v>0.34400000000000003</v>
      </c>
      <c r="V39" s="33">
        <f t="shared" si="1"/>
        <v>0.23</v>
      </c>
      <c r="W39" s="33">
        <f t="shared" si="1"/>
        <v>0.25900000000000001</v>
      </c>
      <c r="X39" s="33">
        <f t="shared" si="1"/>
        <v>0.29000000000000004</v>
      </c>
      <c r="Y39" s="35">
        <f t="shared" ref="Y39:AA40" si="2">Y17-Y28</f>
        <v>1.7000000000000001E-2</v>
      </c>
      <c r="Z39" s="35">
        <f t="shared" si="2"/>
        <v>0.59699999999999998</v>
      </c>
      <c r="AA39" s="35">
        <f t="shared" si="2"/>
        <v>0.54099999999999993</v>
      </c>
    </row>
    <row r="40" spans="1:27" x14ac:dyDescent="0.25">
      <c r="A40" s="9" t="s">
        <v>1</v>
      </c>
      <c r="B40" s="33">
        <f t="shared" ref="B40:M46" si="3">B18-B29</f>
        <v>0.47800000000000004</v>
      </c>
      <c r="C40" s="33">
        <f t="shared" si="3"/>
        <v>0.433</v>
      </c>
      <c r="D40" s="33">
        <f t="shared" si="3"/>
        <v>0.38300000000000001</v>
      </c>
      <c r="E40" s="34">
        <f t="shared" si="3"/>
        <v>0.32500000000000001</v>
      </c>
      <c r="F40" s="34">
        <f t="shared" si="3"/>
        <v>0.28000000000000003</v>
      </c>
      <c r="G40" s="34">
        <f t="shared" si="3"/>
        <v>0.30199999999999999</v>
      </c>
      <c r="H40" s="33">
        <f t="shared" si="3"/>
        <v>0.36200000000000004</v>
      </c>
      <c r="I40" s="33">
        <f t="shared" si="3"/>
        <v>0.35600000000000004</v>
      </c>
      <c r="J40" s="33">
        <f t="shared" si="3"/>
        <v>0.4</v>
      </c>
      <c r="K40" s="35">
        <f>K18-K29</f>
        <v>1.2000000000000004E-2</v>
      </c>
      <c r="L40" s="35">
        <f t="shared" si="3"/>
        <v>0.52499999999999991</v>
      </c>
      <c r="M40" s="35">
        <f t="shared" si="3"/>
        <v>0.49500000000000005</v>
      </c>
      <c r="O40" s="9" t="s">
        <v>1</v>
      </c>
      <c r="P40" s="33">
        <f t="shared" ref="P40:X40" si="4">P18-P29</f>
        <v>0.39700000000000002</v>
      </c>
      <c r="Q40" s="33">
        <f t="shared" si="4"/>
        <v>0.378</v>
      </c>
      <c r="R40" s="33">
        <f t="shared" si="4"/>
        <v>0.35600000000000004</v>
      </c>
      <c r="S40" s="43">
        <f t="shared" si="4"/>
        <v>0.33100000000000002</v>
      </c>
      <c r="T40" s="43">
        <f t="shared" si="4"/>
        <v>0.29200000000000004</v>
      </c>
      <c r="U40" s="43">
        <f t="shared" si="4"/>
        <v>0.31900000000000001</v>
      </c>
      <c r="V40" s="33">
        <f t="shared" si="4"/>
        <v>0.37</v>
      </c>
      <c r="W40" s="33">
        <f t="shared" si="4"/>
        <v>0.42799999999999999</v>
      </c>
      <c r="X40" s="33">
        <f t="shared" si="4"/>
        <v>0.47000000000000003</v>
      </c>
      <c r="Y40" s="35">
        <f t="shared" si="2"/>
        <v>1.1000000000000003E-2</v>
      </c>
      <c r="Z40" s="35">
        <f t="shared" si="2"/>
        <v>0.52999999999999992</v>
      </c>
      <c r="AA40" s="35">
        <f t="shared" si="2"/>
        <v>0.52899999999999991</v>
      </c>
    </row>
    <row r="41" spans="1:27" x14ac:dyDescent="0.25">
      <c r="A41" s="9" t="s">
        <v>2</v>
      </c>
      <c r="B41" s="33">
        <f t="shared" si="3"/>
        <v>0.35700000000000004</v>
      </c>
      <c r="C41" s="33">
        <f t="shared" si="3"/>
        <v>0.33700000000000002</v>
      </c>
      <c r="D41" s="33">
        <f t="shared" si="3"/>
        <v>0.28100000000000003</v>
      </c>
      <c r="E41" s="34">
        <f>E19-E30</f>
        <v>0.53299999999999992</v>
      </c>
      <c r="F41" s="34">
        <f t="shared" si="3"/>
        <v>0.41200000000000003</v>
      </c>
      <c r="G41" s="34">
        <f t="shared" si="3"/>
        <v>0.44400000000000001</v>
      </c>
      <c r="H41" s="33">
        <f t="shared" si="3"/>
        <v>0.27600000000000002</v>
      </c>
      <c r="I41" s="33">
        <f t="shared" si="3"/>
        <v>0.28800000000000003</v>
      </c>
      <c r="J41" s="33">
        <f>J19-J30</f>
        <v>0.35100000000000003</v>
      </c>
      <c r="K41" s="35">
        <f t="shared" si="3"/>
        <v>1.8000000000000002E-2</v>
      </c>
      <c r="L41" s="35">
        <f t="shared" si="3"/>
        <v>0.442</v>
      </c>
      <c r="M41" s="35">
        <f t="shared" si="3"/>
        <v>0.45300000000000001</v>
      </c>
      <c r="O41" s="9" t="s">
        <v>2</v>
      </c>
      <c r="P41" s="33">
        <f t="shared" ref="P41:AA41" si="5">P19-P30</f>
        <v>0.38400000000000001</v>
      </c>
      <c r="Q41" s="33">
        <f t="shared" si="5"/>
        <v>0.39200000000000002</v>
      </c>
      <c r="R41" s="33">
        <f t="shared" si="5"/>
        <v>0.33700000000000002</v>
      </c>
      <c r="S41" s="43">
        <f t="shared" si="5"/>
        <v>0.38400000000000001</v>
      </c>
      <c r="T41" s="43">
        <f t="shared" si="5"/>
        <v>0.31</v>
      </c>
      <c r="U41" s="43">
        <f t="shared" si="5"/>
        <v>0.309</v>
      </c>
      <c r="V41" s="33">
        <f t="shared" si="5"/>
        <v>0.35800000000000004</v>
      </c>
      <c r="W41" s="33">
        <f t="shared" si="5"/>
        <v>0.36400000000000005</v>
      </c>
      <c r="X41" s="33">
        <f t="shared" si="5"/>
        <v>0.35900000000000004</v>
      </c>
      <c r="Y41" s="35">
        <f t="shared" si="5"/>
        <v>1.6E-2</v>
      </c>
      <c r="Z41" s="35">
        <f t="shared" si="5"/>
        <v>0.379</v>
      </c>
      <c r="AA41" s="35">
        <f t="shared" si="5"/>
        <v>0.41900000000000004</v>
      </c>
    </row>
    <row r="42" spans="1:27" x14ac:dyDescent="0.25">
      <c r="A42" s="9" t="s">
        <v>3</v>
      </c>
      <c r="B42" s="33">
        <f t="shared" si="3"/>
        <v>0.45500000000000002</v>
      </c>
      <c r="C42" s="33">
        <f t="shared" si="3"/>
        <v>0.39</v>
      </c>
      <c r="D42" s="33">
        <f t="shared" si="3"/>
        <v>0.36500000000000005</v>
      </c>
      <c r="E42" s="34">
        <f t="shared" si="3"/>
        <v>0.27300000000000002</v>
      </c>
      <c r="F42" s="34">
        <f t="shared" si="3"/>
        <v>0.27</v>
      </c>
      <c r="G42" s="34">
        <f t="shared" si="3"/>
        <v>0.38800000000000001</v>
      </c>
      <c r="H42" s="33">
        <f t="shared" si="3"/>
        <v>0.34</v>
      </c>
      <c r="I42" s="33">
        <f t="shared" si="3"/>
        <v>0.26</v>
      </c>
      <c r="J42" s="33">
        <f t="shared" si="3"/>
        <v>0.26800000000000002</v>
      </c>
      <c r="K42" s="35">
        <f t="shared" si="3"/>
        <v>1.1000000000000003E-2</v>
      </c>
      <c r="L42" s="35">
        <f t="shared" si="3"/>
        <v>0.34800000000000003</v>
      </c>
      <c r="M42" s="35">
        <f t="shared" si="3"/>
        <v>0.32700000000000001</v>
      </c>
      <c r="O42" s="9" t="s">
        <v>3</v>
      </c>
      <c r="P42" s="33">
        <f>P20-P31</f>
        <v>0.39200000000000002</v>
      </c>
      <c r="Q42" s="33">
        <f t="shared" ref="Q42:AA42" si="6">Q20-Q31</f>
        <v>0.34600000000000003</v>
      </c>
      <c r="R42" s="33">
        <f t="shared" si="6"/>
        <v>0.33600000000000002</v>
      </c>
      <c r="S42" s="43">
        <f t="shared" si="6"/>
        <v>0.22600000000000001</v>
      </c>
      <c r="T42" s="43">
        <f t="shared" si="6"/>
        <v>0.19999999999999998</v>
      </c>
      <c r="U42" s="43">
        <f t="shared" si="6"/>
        <v>0.28100000000000003</v>
      </c>
      <c r="V42" s="33">
        <f t="shared" si="6"/>
        <v>0.41400000000000003</v>
      </c>
      <c r="W42" s="33">
        <f t="shared" si="6"/>
        <v>0.31</v>
      </c>
      <c r="X42" s="33">
        <f t="shared" si="6"/>
        <v>0.36600000000000005</v>
      </c>
      <c r="Y42" s="35">
        <f t="shared" si="6"/>
        <v>1.1000000000000003E-2</v>
      </c>
      <c r="Z42" s="35">
        <f t="shared" si="6"/>
        <v>0.28300000000000003</v>
      </c>
      <c r="AA42" s="35">
        <f t="shared" si="6"/>
        <v>0.31</v>
      </c>
    </row>
    <row r="43" spans="1:27" x14ac:dyDescent="0.25">
      <c r="A43" s="9" t="s">
        <v>4</v>
      </c>
      <c r="B43" s="33">
        <f t="shared" si="3"/>
        <v>0.49600000000000005</v>
      </c>
      <c r="C43" s="33">
        <f>C21-C32</f>
        <v>0.41200000000000003</v>
      </c>
      <c r="D43" s="33">
        <f>D21-D32</f>
        <v>0.376</v>
      </c>
      <c r="E43" s="34">
        <f t="shared" si="3"/>
        <v>0.34</v>
      </c>
      <c r="F43" s="34">
        <f t="shared" si="3"/>
        <v>0.33700000000000002</v>
      </c>
      <c r="G43" s="34">
        <f t="shared" si="3"/>
        <v>0.32900000000000001</v>
      </c>
      <c r="H43" s="33">
        <f t="shared" si="3"/>
        <v>0.34400000000000003</v>
      </c>
      <c r="I43" s="33">
        <f t="shared" si="3"/>
        <v>0.35800000000000004</v>
      </c>
      <c r="J43" s="33">
        <f t="shared" si="3"/>
        <v>0.38300000000000001</v>
      </c>
      <c r="K43" s="36">
        <f t="shared" si="3"/>
        <v>6.9999999999999993E-3</v>
      </c>
      <c r="L43" s="35">
        <f t="shared" si="3"/>
        <v>0.22700000000000001</v>
      </c>
      <c r="M43" s="35">
        <f t="shared" si="3"/>
        <v>0.19999999999999998</v>
      </c>
      <c r="O43" s="9" t="s">
        <v>4</v>
      </c>
      <c r="P43" s="33">
        <f>P21-P32</f>
        <v>0.43</v>
      </c>
      <c r="Q43" s="33">
        <f>Q21-Q32</f>
        <v>0.40200000000000002</v>
      </c>
      <c r="R43" s="33">
        <f>R21-R32</f>
        <v>0.375</v>
      </c>
      <c r="S43" s="43">
        <f t="shared" ref="S43:AA43" si="7">S21-S32</f>
        <v>0.35800000000000004</v>
      </c>
      <c r="T43" s="43">
        <f t="shared" si="7"/>
        <v>0.34900000000000003</v>
      </c>
      <c r="U43" s="43">
        <f t="shared" si="7"/>
        <v>0.34600000000000003</v>
      </c>
      <c r="V43" s="33">
        <f t="shared" si="7"/>
        <v>0.32700000000000001</v>
      </c>
      <c r="W43" s="33">
        <f t="shared" si="7"/>
        <v>0.35000000000000003</v>
      </c>
      <c r="X43" s="33">
        <f t="shared" si="7"/>
        <v>0.374</v>
      </c>
      <c r="Y43" s="36">
        <f t="shared" si="7"/>
        <v>4.0000000000000036E-3</v>
      </c>
      <c r="Z43" s="35">
        <f t="shared" si="7"/>
        <v>0.17299999999999999</v>
      </c>
      <c r="AA43" s="35">
        <f t="shared" si="7"/>
        <v>0.188</v>
      </c>
    </row>
    <row r="44" spans="1:27" x14ac:dyDescent="0.25">
      <c r="A44" s="9" t="s">
        <v>5</v>
      </c>
      <c r="B44" s="33">
        <f t="shared" si="3"/>
        <v>0.51500000000000001</v>
      </c>
      <c r="C44" s="33">
        <f t="shared" si="3"/>
        <v>0.505</v>
      </c>
      <c r="D44" s="33">
        <f t="shared" si="3"/>
        <v>0.46400000000000002</v>
      </c>
      <c r="E44" s="34">
        <f t="shared" si="3"/>
        <v>0.36100000000000004</v>
      </c>
      <c r="F44" s="34">
        <f t="shared" si="3"/>
        <v>0.35600000000000004</v>
      </c>
      <c r="G44" s="34">
        <f t="shared" si="3"/>
        <v>0.41600000000000004</v>
      </c>
      <c r="H44" s="33">
        <f t="shared" si="3"/>
        <v>0.47100000000000003</v>
      </c>
      <c r="I44" s="33">
        <f t="shared" si="3"/>
        <v>0.41500000000000004</v>
      </c>
      <c r="J44" s="33">
        <f>J22-J33</f>
        <v>0.4</v>
      </c>
      <c r="K44" s="36">
        <f>K22-K33</f>
        <v>4.0000000000000036E-3</v>
      </c>
      <c r="L44" s="35">
        <f t="shared" si="3"/>
        <v>0.13599999999999998</v>
      </c>
      <c r="M44" s="35">
        <f t="shared" si="3"/>
        <v>0.11899999999999999</v>
      </c>
      <c r="O44" s="9" t="s">
        <v>5</v>
      </c>
      <c r="P44" s="33">
        <f t="shared" ref="P44:AA44" si="8">P22-P33</f>
        <v>0.44500000000000001</v>
      </c>
      <c r="Q44" s="33">
        <f t="shared" si="8"/>
        <v>0.42400000000000004</v>
      </c>
      <c r="R44" s="33">
        <f t="shared" si="8"/>
        <v>0.434</v>
      </c>
      <c r="S44" s="34">
        <f t="shared" si="8"/>
        <v>0.34600000000000003</v>
      </c>
      <c r="T44" s="34">
        <f t="shared" si="8"/>
        <v>0.35200000000000004</v>
      </c>
      <c r="U44" s="34">
        <f t="shared" si="8"/>
        <v>0.35900000000000004</v>
      </c>
      <c r="V44" s="33">
        <f t="shared" si="8"/>
        <v>0.39300000000000002</v>
      </c>
      <c r="W44" s="33">
        <f t="shared" si="8"/>
        <v>0.42600000000000005</v>
      </c>
      <c r="X44" s="33">
        <f t="shared" si="8"/>
        <v>0.433</v>
      </c>
      <c r="Y44" s="36">
        <f t="shared" si="8"/>
        <v>4.9999999999999975E-3</v>
      </c>
      <c r="Z44" s="35">
        <f t="shared" si="8"/>
        <v>0.10899999999999999</v>
      </c>
      <c r="AA44" s="35">
        <f t="shared" si="8"/>
        <v>0.11799999999999999</v>
      </c>
    </row>
    <row r="45" spans="1:27" x14ac:dyDescent="0.25">
      <c r="A45" s="9" t="s">
        <v>6</v>
      </c>
      <c r="B45" s="33">
        <f t="shared" si="3"/>
        <v>0.39600000000000002</v>
      </c>
      <c r="C45" s="33">
        <f t="shared" si="3"/>
        <v>0.34100000000000003</v>
      </c>
      <c r="D45" s="33">
        <f t="shared" si="3"/>
        <v>0.33500000000000002</v>
      </c>
      <c r="E45" s="34">
        <f t="shared" si="3"/>
        <v>0.56799999999999995</v>
      </c>
      <c r="F45" s="34">
        <f t="shared" si="3"/>
        <v>0.49200000000000005</v>
      </c>
      <c r="G45" s="34">
        <f t="shared" si="3"/>
        <v>0.52399999999999991</v>
      </c>
      <c r="H45" s="33">
        <f t="shared" si="3"/>
        <v>0.5</v>
      </c>
      <c r="I45" s="33">
        <f t="shared" si="3"/>
        <v>0.51200000000000001</v>
      </c>
      <c r="J45" s="33">
        <f t="shared" si="3"/>
        <v>0.52599999999999991</v>
      </c>
      <c r="K45" s="37">
        <f>K23-K34</f>
        <v>4.9999999999999975E-3</v>
      </c>
      <c r="L45" s="35">
        <f t="shared" si="3"/>
        <v>7.0000000000000007E-2</v>
      </c>
      <c r="M45" s="35">
        <f t="shared" si="3"/>
        <v>6.9000000000000006E-2</v>
      </c>
      <c r="O45" s="9" t="s">
        <v>6</v>
      </c>
      <c r="P45" s="33">
        <f t="shared" ref="P45:X45" si="9">P23-P34</f>
        <v>0.43099999999999999</v>
      </c>
      <c r="Q45" s="33">
        <f t="shared" si="9"/>
        <v>0.4</v>
      </c>
      <c r="R45" s="33">
        <f t="shared" si="9"/>
        <v>0.39500000000000002</v>
      </c>
      <c r="S45" s="34">
        <f t="shared" si="9"/>
        <v>0.371</v>
      </c>
      <c r="T45" s="34">
        <f t="shared" si="9"/>
        <v>0.379</v>
      </c>
      <c r="U45" s="34">
        <f t="shared" si="9"/>
        <v>0.38100000000000001</v>
      </c>
      <c r="V45" s="33">
        <f t="shared" si="9"/>
        <v>0.39500000000000002</v>
      </c>
      <c r="W45" s="33">
        <f t="shared" si="9"/>
        <v>0.46</v>
      </c>
      <c r="X45" s="33">
        <f t="shared" si="9"/>
        <v>0.46400000000000002</v>
      </c>
      <c r="Y45" s="37">
        <f>Y23-Y34</f>
        <v>5.0000000000000044E-3</v>
      </c>
      <c r="Z45" s="35">
        <f>Z23-Z34</f>
        <v>6.4000000000000001E-2</v>
      </c>
      <c r="AA45" s="35">
        <f>AA23-AA34</f>
        <v>6.2000000000000006E-2</v>
      </c>
    </row>
    <row r="46" spans="1:27" x14ac:dyDescent="0.25">
      <c r="A46" s="9" t="s">
        <v>7</v>
      </c>
      <c r="B46" s="33">
        <f t="shared" si="3"/>
        <v>0.38100000000000001</v>
      </c>
      <c r="C46" s="33">
        <f t="shared" si="3"/>
        <v>0.35799999999999998</v>
      </c>
      <c r="D46" s="33">
        <f t="shared" si="3"/>
        <v>0.373</v>
      </c>
      <c r="E46" s="34">
        <f t="shared" si="3"/>
        <v>0.39200000000000002</v>
      </c>
      <c r="F46" s="34">
        <f t="shared" si="3"/>
        <v>0.374</v>
      </c>
      <c r="G46" s="34">
        <f>G24-G35</f>
        <v>0.38600000000000001</v>
      </c>
      <c r="H46" s="33">
        <f t="shared" si="3"/>
        <v>0.48400000000000004</v>
      </c>
      <c r="I46" s="33">
        <f t="shared" si="3"/>
        <v>0.51700000000000002</v>
      </c>
      <c r="J46" s="33">
        <f t="shared" si="3"/>
        <v>0.46100000000000002</v>
      </c>
      <c r="K46" s="37">
        <f t="shared" si="3"/>
        <v>4.0000000000000036E-3</v>
      </c>
      <c r="L46" s="35">
        <f t="shared" si="3"/>
        <v>3.5999999999999997E-2</v>
      </c>
      <c r="M46" s="35">
        <f t="shared" si="3"/>
        <v>3.9E-2</v>
      </c>
      <c r="O46" s="9" t="s">
        <v>7</v>
      </c>
      <c r="P46" s="81">
        <f t="shared" ref="P46:AA46" si="10">P24-P35</f>
        <v>0.35200000000000004</v>
      </c>
      <c r="Q46" s="81">
        <f t="shared" si="10"/>
        <v>0.32600000000000001</v>
      </c>
      <c r="R46" s="81">
        <f t="shared" si="10"/>
        <v>0.33900000000000002</v>
      </c>
      <c r="S46" s="34">
        <f t="shared" si="10"/>
        <v>0.41100000000000003</v>
      </c>
      <c r="T46" s="34">
        <f t="shared" si="10"/>
        <v>0.45100000000000001</v>
      </c>
      <c r="U46" s="34">
        <f t="shared" si="10"/>
        <v>0.42600000000000005</v>
      </c>
      <c r="V46" s="33">
        <f t="shared" si="10"/>
        <v>0.48300000000000004</v>
      </c>
      <c r="W46" s="33">
        <f t="shared" si="10"/>
        <v>0.55099999999999993</v>
      </c>
      <c r="X46" s="33">
        <f t="shared" si="10"/>
        <v>0.49000000000000005</v>
      </c>
      <c r="Y46" s="37">
        <f t="shared" si="10"/>
        <v>4.9999999999999975E-3</v>
      </c>
      <c r="Z46" s="35">
        <f t="shared" si="10"/>
        <v>3.1000000000000007E-2</v>
      </c>
      <c r="AA46" s="35">
        <f t="shared" si="10"/>
        <v>3.3999999999999996E-2</v>
      </c>
    </row>
    <row r="47" spans="1:27" x14ac:dyDescent="0.25">
      <c r="K47" s="70">
        <f>AVERAGE(K45,K46)</f>
        <v>4.5000000000000005E-3</v>
      </c>
      <c r="Y47" s="69">
        <f>AVERAGE(Y45,Y46)</f>
        <v>5.000000000000001E-3</v>
      </c>
    </row>
    <row r="50" spans="1:27" x14ac:dyDescent="0.25">
      <c r="A50" s="38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38" t="s">
        <v>49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10">
        <v>1</v>
      </c>
      <c r="C51" s="10">
        <v>2</v>
      </c>
      <c r="D51" s="10">
        <v>3</v>
      </c>
      <c r="E51" s="11">
        <v>4</v>
      </c>
      <c r="F51" s="11">
        <v>5</v>
      </c>
      <c r="G51" s="11">
        <v>6</v>
      </c>
      <c r="H51" s="10">
        <v>7</v>
      </c>
      <c r="I51" s="10">
        <v>8</v>
      </c>
      <c r="J51" s="10">
        <v>9</v>
      </c>
      <c r="K51" s="12">
        <v>10</v>
      </c>
      <c r="L51" s="12">
        <v>11</v>
      </c>
      <c r="M51" s="12">
        <v>12</v>
      </c>
      <c r="O51" s="8"/>
      <c r="P51" s="10">
        <v>1</v>
      </c>
      <c r="Q51" s="10">
        <v>2</v>
      </c>
      <c r="R51" s="10">
        <v>3</v>
      </c>
      <c r="S51" s="11">
        <v>4</v>
      </c>
      <c r="T51" s="11">
        <v>5</v>
      </c>
      <c r="U51" s="11">
        <v>6</v>
      </c>
      <c r="V51" s="10">
        <v>7</v>
      </c>
      <c r="W51" s="10">
        <v>8</v>
      </c>
      <c r="X51" s="10">
        <v>9</v>
      </c>
      <c r="Y51" s="12">
        <v>10</v>
      </c>
      <c r="Z51" s="12">
        <v>11</v>
      </c>
      <c r="AA51" s="12">
        <v>12</v>
      </c>
    </row>
    <row r="52" spans="1:27" x14ac:dyDescent="0.25">
      <c r="A52" s="9" t="s">
        <v>0</v>
      </c>
      <c r="B52" s="71">
        <f t="shared" ref="B52:H52" si="11">B39-$K$47</f>
        <v>0.46650000000000003</v>
      </c>
      <c r="C52" s="71">
        <f t="shared" si="11"/>
        <v>0.39950000000000002</v>
      </c>
      <c r="D52" s="71">
        <f t="shared" si="11"/>
        <v>0.38150000000000001</v>
      </c>
      <c r="E52" s="72">
        <f t="shared" si="11"/>
        <v>0.38450000000000001</v>
      </c>
      <c r="F52" s="72">
        <f t="shared" si="11"/>
        <v>0.35550000000000004</v>
      </c>
      <c r="G52" s="72">
        <f t="shared" si="11"/>
        <v>0.35350000000000004</v>
      </c>
      <c r="H52" s="71">
        <f t="shared" si="11"/>
        <v>0.40750000000000003</v>
      </c>
      <c r="I52" s="71">
        <f>I39-$K$47</f>
        <v>0.39250000000000002</v>
      </c>
      <c r="J52" s="71">
        <f>J39-$K$47</f>
        <v>0.4375</v>
      </c>
      <c r="K52" s="73">
        <f>K39-$K$47</f>
        <v>1.4500000000000002E-2</v>
      </c>
      <c r="L52" s="73">
        <f>L39-$K$47</f>
        <v>0.61650000000000005</v>
      </c>
      <c r="M52" s="73">
        <f>M39-$K$47</f>
        <v>0.61450000000000005</v>
      </c>
      <c r="O52" s="9" t="s">
        <v>0</v>
      </c>
      <c r="P52" s="44">
        <f>P39-$Y$47</f>
        <v>0.46</v>
      </c>
      <c r="Q52" s="44">
        <f t="shared" ref="Q52:AA52" si="12">Q39-$Y$47</f>
        <v>0.40700000000000003</v>
      </c>
      <c r="R52" s="44">
        <f t="shared" si="12"/>
        <v>0.40200000000000002</v>
      </c>
      <c r="S52" s="76">
        <f t="shared" si="12"/>
        <v>0.35500000000000004</v>
      </c>
      <c r="T52" s="76">
        <f t="shared" si="12"/>
        <v>0.25700000000000001</v>
      </c>
      <c r="U52" s="76">
        <f t="shared" si="12"/>
        <v>0.33900000000000002</v>
      </c>
      <c r="V52" s="44">
        <f t="shared" si="12"/>
        <v>0.22500000000000001</v>
      </c>
      <c r="W52" s="44">
        <f t="shared" si="12"/>
        <v>0.254</v>
      </c>
      <c r="X52" s="44">
        <f t="shared" si="12"/>
        <v>0.28500000000000003</v>
      </c>
      <c r="Y52" s="63">
        <f t="shared" si="12"/>
        <v>1.2E-2</v>
      </c>
      <c r="Z52" s="63">
        <f t="shared" si="12"/>
        <v>0.59199999999999997</v>
      </c>
      <c r="AA52" s="63">
        <f t="shared" si="12"/>
        <v>0.53599999999999992</v>
      </c>
    </row>
    <row r="53" spans="1:27" x14ac:dyDescent="0.25">
      <c r="A53" s="9" t="s">
        <v>1</v>
      </c>
      <c r="B53" s="71">
        <f t="shared" ref="B53:M59" si="13">B40-$K$47</f>
        <v>0.47350000000000003</v>
      </c>
      <c r="C53" s="71">
        <f t="shared" si="13"/>
        <v>0.42849999999999999</v>
      </c>
      <c r="D53" s="71">
        <f t="shared" si="13"/>
        <v>0.3785</v>
      </c>
      <c r="E53" s="72">
        <f t="shared" si="13"/>
        <v>0.32050000000000001</v>
      </c>
      <c r="F53" s="72">
        <f t="shared" si="13"/>
        <v>0.27550000000000002</v>
      </c>
      <c r="G53" s="72">
        <f t="shared" si="13"/>
        <v>0.29749999999999999</v>
      </c>
      <c r="H53" s="71">
        <f t="shared" si="13"/>
        <v>0.35750000000000004</v>
      </c>
      <c r="I53" s="71">
        <f t="shared" si="13"/>
        <v>0.35150000000000003</v>
      </c>
      <c r="J53" s="71">
        <f t="shared" si="13"/>
        <v>0.39550000000000002</v>
      </c>
      <c r="K53" s="73">
        <f t="shared" si="13"/>
        <v>7.5000000000000032E-3</v>
      </c>
      <c r="L53" s="73">
        <f t="shared" si="13"/>
        <v>0.52049999999999996</v>
      </c>
      <c r="M53" s="73">
        <f t="shared" si="13"/>
        <v>0.49050000000000005</v>
      </c>
      <c r="O53" s="9" t="s">
        <v>1</v>
      </c>
      <c r="P53" s="44">
        <f t="shared" ref="P53:AA53" si="14">P40-$Y$47</f>
        <v>0.39200000000000002</v>
      </c>
      <c r="Q53" s="44">
        <f t="shared" si="14"/>
        <v>0.373</v>
      </c>
      <c r="R53" s="44">
        <f t="shared" si="14"/>
        <v>0.35100000000000003</v>
      </c>
      <c r="S53" s="76">
        <f t="shared" si="14"/>
        <v>0.32600000000000001</v>
      </c>
      <c r="T53" s="76">
        <f t="shared" si="14"/>
        <v>0.28700000000000003</v>
      </c>
      <c r="U53" s="76">
        <f t="shared" si="14"/>
        <v>0.314</v>
      </c>
      <c r="V53" s="44">
        <f t="shared" si="14"/>
        <v>0.36499999999999999</v>
      </c>
      <c r="W53" s="44">
        <f t="shared" si="14"/>
        <v>0.42299999999999999</v>
      </c>
      <c r="X53" s="44">
        <f t="shared" si="14"/>
        <v>0.46500000000000002</v>
      </c>
      <c r="Y53" s="63">
        <f t="shared" si="14"/>
        <v>6.0000000000000019E-3</v>
      </c>
      <c r="Z53" s="63">
        <f t="shared" si="14"/>
        <v>0.52499999999999991</v>
      </c>
      <c r="AA53" s="63">
        <f t="shared" si="14"/>
        <v>0.52399999999999991</v>
      </c>
    </row>
    <row r="54" spans="1:27" x14ac:dyDescent="0.25">
      <c r="A54" s="9" t="s">
        <v>2</v>
      </c>
      <c r="B54" s="71">
        <f t="shared" si="13"/>
        <v>0.35250000000000004</v>
      </c>
      <c r="C54" s="71">
        <f t="shared" si="13"/>
        <v>0.33250000000000002</v>
      </c>
      <c r="D54" s="71">
        <f t="shared" si="13"/>
        <v>0.27650000000000002</v>
      </c>
      <c r="E54" s="72">
        <f t="shared" si="13"/>
        <v>0.52849999999999997</v>
      </c>
      <c r="F54" s="72">
        <f t="shared" si="13"/>
        <v>0.40750000000000003</v>
      </c>
      <c r="G54" s="72">
        <f t="shared" si="13"/>
        <v>0.4395</v>
      </c>
      <c r="H54" s="71">
        <f t="shared" si="13"/>
        <v>0.27150000000000002</v>
      </c>
      <c r="I54" s="71">
        <f>I41-$K$47</f>
        <v>0.28350000000000003</v>
      </c>
      <c r="J54" s="71">
        <f t="shared" si="13"/>
        <v>0.34650000000000003</v>
      </c>
      <c r="K54" s="73">
        <f t="shared" si="13"/>
        <v>1.3500000000000002E-2</v>
      </c>
      <c r="L54" s="73">
        <f t="shared" si="13"/>
        <v>0.4375</v>
      </c>
      <c r="M54" s="73">
        <f t="shared" si="13"/>
        <v>0.44850000000000001</v>
      </c>
      <c r="O54" s="9" t="s">
        <v>2</v>
      </c>
      <c r="P54" s="44">
        <f t="shared" ref="P54:AA54" si="15">P41-$Y$47</f>
        <v>0.379</v>
      </c>
      <c r="Q54" s="44">
        <f t="shared" si="15"/>
        <v>0.38700000000000001</v>
      </c>
      <c r="R54" s="44">
        <f t="shared" si="15"/>
        <v>0.33200000000000002</v>
      </c>
      <c r="S54" s="76">
        <f t="shared" si="15"/>
        <v>0.379</v>
      </c>
      <c r="T54" s="76">
        <f t="shared" si="15"/>
        <v>0.30499999999999999</v>
      </c>
      <c r="U54" s="76">
        <f t="shared" si="15"/>
        <v>0.30399999999999999</v>
      </c>
      <c r="V54" s="44">
        <f t="shared" si="15"/>
        <v>0.35300000000000004</v>
      </c>
      <c r="W54" s="44">
        <f t="shared" si="15"/>
        <v>0.35900000000000004</v>
      </c>
      <c r="X54" s="44">
        <f t="shared" si="15"/>
        <v>0.35400000000000004</v>
      </c>
      <c r="Y54" s="63">
        <f t="shared" si="15"/>
        <v>1.0999999999999999E-2</v>
      </c>
      <c r="Z54" s="63">
        <f t="shared" si="15"/>
        <v>0.374</v>
      </c>
      <c r="AA54" s="63">
        <f t="shared" si="15"/>
        <v>0.41400000000000003</v>
      </c>
    </row>
    <row r="55" spans="1:27" x14ac:dyDescent="0.25">
      <c r="A55" s="9" t="s">
        <v>3</v>
      </c>
      <c r="B55" s="71">
        <f t="shared" si="13"/>
        <v>0.45050000000000001</v>
      </c>
      <c r="C55" s="71">
        <f t="shared" si="13"/>
        <v>0.38550000000000001</v>
      </c>
      <c r="D55" s="71">
        <f t="shared" si="13"/>
        <v>0.36050000000000004</v>
      </c>
      <c r="E55" s="72">
        <f t="shared" si="13"/>
        <v>0.26850000000000002</v>
      </c>
      <c r="F55" s="72">
        <f t="shared" si="13"/>
        <v>0.26550000000000001</v>
      </c>
      <c r="G55" s="72">
        <f t="shared" si="13"/>
        <v>0.38350000000000001</v>
      </c>
      <c r="H55" s="71">
        <f t="shared" si="13"/>
        <v>0.33550000000000002</v>
      </c>
      <c r="I55" s="71">
        <f t="shared" si="13"/>
        <v>0.2555</v>
      </c>
      <c r="J55" s="71">
        <f t="shared" si="13"/>
        <v>0.26350000000000001</v>
      </c>
      <c r="K55" s="73">
        <f t="shared" si="13"/>
        <v>6.5000000000000023E-3</v>
      </c>
      <c r="L55" s="73">
        <f t="shared" si="13"/>
        <v>0.34350000000000003</v>
      </c>
      <c r="M55" s="73">
        <f t="shared" si="13"/>
        <v>0.32250000000000001</v>
      </c>
      <c r="O55" s="9" t="s">
        <v>3</v>
      </c>
      <c r="P55" s="44">
        <f t="shared" ref="P55:AA55" si="16">P42-$Y$47</f>
        <v>0.38700000000000001</v>
      </c>
      <c r="Q55" s="44">
        <f t="shared" si="16"/>
        <v>0.34100000000000003</v>
      </c>
      <c r="R55" s="44">
        <f t="shared" si="16"/>
        <v>0.33100000000000002</v>
      </c>
      <c r="S55" s="76">
        <f t="shared" si="16"/>
        <v>0.221</v>
      </c>
      <c r="T55" s="76">
        <f t="shared" si="16"/>
        <v>0.19499999999999998</v>
      </c>
      <c r="U55" s="76">
        <f t="shared" si="16"/>
        <v>0.27600000000000002</v>
      </c>
      <c r="V55" s="44">
        <f t="shared" si="16"/>
        <v>0.40900000000000003</v>
      </c>
      <c r="W55" s="44">
        <f t="shared" si="16"/>
        <v>0.30499999999999999</v>
      </c>
      <c r="X55" s="44">
        <f t="shared" si="16"/>
        <v>0.36100000000000004</v>
      </c>
      <c r="Y55" s="63">
        <f t="shared" si="16"/>
        <v>6.0000000000000019E-3</v>
      </c>
      <c r="Z55" s="63">
        <f t="shared" si="16"/>
        <v>0.27800000000000002</v>
      </c>
      <c r="AA55" s="63">
        <f t="shared" si="16"/>
        <v>0.30499999999999999</v>
      </c>
    </row>
    <row r="56" spans="1:27" x14ac:dyDescent="0.25">
      <c r="A56" s="9" t="s">
        <v>4</v>
      </c>
      <c r="B56" s="71">
        <f t="shared" si="13"/>
        <v>0.49150000000000005</v>
      </c>
      <c r="C56" s="71">
        <f t="shared" si="13"/>
        <v>0.40750000000000003</v>
      </c>
      <c r="D56" s="71">
        <f t="shared" si="13"/>
        <v>0.3715</v>
      </c>
      <c r="E56" s="72">
        <f t="shared" si="13"/>
        <v>0.33550000000000002</v>
      </c>
      <c r="F56" s="72">
        <f t="shared" si="13"/>
        <v>0.33250000000000002</v>
      </c>
      <c r="G56" s="72">
        <f t="shared" si="13"/>
        <v>0.32450000000000001</v>
      </c>
      <c r="H56" s="71">
        <f t="shared" si="13"/>
        <v>0.33950000000000002</v>
      </c>
      <c r="I56" s="71">
        <f t="shared" si="13"/>
        <v>0.35350000000000004</v>
      </c>
      <c r="J56" s="71">
        <f t="shared" si="13"/>
        <v>0.3785</v>
      </c>
      <c r="K56" s="74">
        <f t="shared" si="13"/>
        <v>2.4999999999999988E-3</v>
      </c>
      <c r="L56" s="73">
        <f t="shared" si="13"/>
        <v>0.2225</v>
      </c>
      <c r="M56" s="73">
        <f t="shared" si="13"/>
        <v>0.19549999999999998</v>
      </c>
      <c r="O56" s="9" t="s">
        <v>4</v>
      </c>
      <c r="P56" s="44">
        <f t="shared" ref="P56:AA56" si="17">P43-$Y$47</f>
        <v>0.42499999999999999</v>
      </c>
      <c r="Q56" s="44">
        <f t="shared" si="17"/>
        <v>0.39700000000000002</v>
      </c>
      <c r="R56" s="44">
        <f t="shared" si="17"/>
        <v>0.37</v>
      </c>
      <c r="S56" s="76">
        <f t="shared" si="17"/>
        <v>0.35300000000000004</v>
      </c>
      <c r="T56" s="76">
        <f t="shared" si="17"/>
        <v>0.34400000000000003</v>
      </c>
      <c r="U56" s="76">
        <f t="shared" si="17"/>
        <v>0.34100000000000003</v>
      </c>
      <c r="V56" s="44">
        <f t="shared" si="17"/>
        <v>0.32200000000000001</v>
      </c>
      <c r="W56" s="44">
        <f t="shared" si="17"/>
        <v>0.34500000000000003</v>
      </c>
      <c r="X56" s="44">
        <f t="shared" si="17"/>
        <v>0.36899999999999999</v>
      </c>
      <c r="Y56" s="45">
        <f t="shared" si="17"/>
        <v>-9.9999999999999742E-4</v>
      </c>
      <c r="Z56" s="63">
        <f t="shared" si="17"/>
        <v>0.16799999999999998</v>
      </c>
      <c r="AA56" s="63">
        <f t="shared" si="17"/>
        <v>0.183</v>
      </c>
    </row>
    <row r="57" spans="1:27" x14ac:dyDescent="0.25">
      <c r="A57" s="9" t="s">
        <v>5</v>
      </c>
      <c r="B57" s="71">
        <f t="shared" si="13"/>
        <v>0.51050000000000006</v>
      </c>
      <c r="C57" s="71">
        <f t="shared" si="13"/>
        <v>0.50050000000000006</v>
      </c>
      <c r="D57" s="71">
        <f t="shared" si="13"/>
        <v>0.45950000000000002</v>
      </c>
      <c r="E57" s="72">
        <f t="shared" si="13"/>
        <v>0.35650000000000004</v>
      </c>
      <c r="F57" s="72">
        <f t="shared" si="13"/>
        <v>0.35150000000000003</v>
      </c>
      <c r="G57" s="72">
        <f t="shared" si="13"/>
        <v>0.41150000000000003</v>
      </c>
      <c r="H57" s="71">
        <f t="shared" si="13"/>
        <v>0.46650000000000003</v>
      </c>
      <c r="I57" s="71">
        <f t="shared" si="13"/>
        <v>0.41050000000000003</v>
      </c>
      <c r="J57" s="71">
        <f t="shared" si="13"/>
        <v>0.39550000000000002</v>
      </c>
      <c r="K57" s="74">
        <f t="shared" si="13"/>
        <v>-4.9999999999999697E-4</v>
      </c>
      <c r="L57" s="73">
        <f t="shared" si="13"/>
        <v>0.13149999999999998</v>
      </c>
      <c r="M57" s="73">
        <f t="shared" si="13"/>
        <v>0.11449999999999999</v>
      </c>
      <c r="O57" s="9" t="s">
        <v>5</v>
      </c>
      <c r="P57" s="44">
        <f t="shared" ref="P57:AA57" si="18">P44-$Y$47</f>
        <v>0.44</v>
      </c>
      <c r="Q57" s="44">
        <f t="shared" si="18"/>
        <v>0.41900000000000004</v>
      </c>
      <c r="R57" s="44">
        <f t="shared" si="18"/>
        <v>0.42899999999999999</v>
      </c>
      <c r="S57" s="76">
        <f t="shared" si="18"/>
        <v>0.34100000000000003</v>
      </c>
      <c r="T57" s="76">
        <f t="shared" si="18"/>
        <v>0.34700000000000003</v>
      </c>
      <c r="U57" s="76">
        <f t="shared" si="18"/>
        <v>0.35400000000000004</v>
      </c>
      <c r="V57" s="44">
        <f t="shared" si="18"/>
        <v>0.38800000000000001</v>
      </c>
      <c r="W57" s="44">
        <f t="shared" si="18"/>
        <v>0.42100000000000004</v>
      </c>
      <c r="X57" s="44">
        <f t="shared" si="18"/>
        <v>0.42799999999999999</v>
      </c>
      <c r="Y57" s="45">
        <f t="shared" si="18"/>
        <v>0</v>
      </c>
      <c r="Z57" s="63">
        <f t="shared" si="18"/>
        <v>0.10399999999999998</v>
      </c>
      <c r="AA57" s="63">
        <f t="shared" si="18"/>
        <v>0.11299999999999999</v>
      </c>
    </row>
    <row r="58" spans="1:27" x14ac:dyDescent="0.25">
      <c r="A58" s="9" t="s">
        <v>6</v>
      </c>
      <c r="B58" s="71">
        <f t="shared" si="13"/>
        <v>0.39150000000000001</v>
      </c>
      <c r="C58" s="71">
        <f t="shared" si="13"/>
        <v>0.33650000000000002</v>
      </c>
      <c r="D58" s="71">
        <f t="shared" si="13"/>
        <v>0.33050000000000002</v>
      </c>
      <c r="E58" s="72">
        <f t="shared" si="13"/>
        <v>0.5635</v>
      </c>
      <c r="F58" s="72">
        <f t="shared" si="13"/>
        <v>0.48750000000000004</v>
      </c>
      <c r="G58" s="72">
        <f t="shared" si="13"/>
        <v>0.51949999999999996</v>
      </c>
      <c r="H58" s="71">
        <f t="shared" si="13"/>
        <v>0.4955</v>
      </c>
      <c r="I58" s="71">
        <f t="shared" si="13"/>
        <v>0.50750000000000006</v>
      </c>
      <c r="J58" s="71">
        <f t="shared" si="13"/>
        <v>0.52149999999999996</v>
      </c>
      <c r="K58" s="75">
        <f t="shared" si="13"/>
        <v>4.9999999999999697E-4</v>
      </c>
      <c r="L58" s="73">
        <f t="shared" si="13"/>
        <v>6.5500000000000003E-2</v>
      </c>
      <c r="M58" s="73">
        <f t="shared" si="13"/>
        <v>6.4500000000000002E-2</v>
      </c>
      <c r="O58" s="9" t="s">
        <v>6</v>
      </c>
      <c r="P58" s="44">
        <f t="shared" ref="P58:AA58" si="19">P45-$Y$47</f>
        <v>0.42599999999999999</v>
      </c>
      <c r="Q58" s="44">
        <f t="shared" si="19"/>
        <v>0.39500000000000002</v>
      </c>
      <c r="R58" s="44">
        <f t="shared" si="19"/>
        <v>0.39</v>
      </c>
      <c r="S58" s="76">
        <f t="shared" si="19"/>
        <v>0.36599999999999999</v>
      </c>
      <c r="T58" s="76">
        <f t="shared" si="19"/>
        <v>0.374</v>
      </c>
      <c r="U58" s="76">
        <f t="shared" si="19"/>
        <v>0.376</v>
      </c>
      <c r="V58" s="44">
        <f t="shared" si="19"/>
        <v>0.39</v>
      </c>
      <c r="W58" s="44">
        <f t="shared" si="19"/>
        <v>0.45500000000000002</v>
      </c>
      <c r="X58" s="44">
        <f t="shared" si="19"/>
        <v>0.45900000000000002</v>
      </c>
      <c r="Y58" s="46">
        <f t="shared" si="19"/>
        <v>0</v>
      </c>
      <c r="Z58" s="63">
        <f t="shared" si="19"/>
        <v>5.8999999999999997E-2</v>
      </c>
      <c r="AA58" s="63">
        <f t="shared" si="19"/>
        <v>5.7000000000000009E-2</v>
      </c>
    </row>
    <row r="59" spans="1:27" x14ac:dyDescent="0.25">
      <c r="A59" s="9" t="s">
        <v>7</v>
      </c>
      <c r="B59" s="71">
        <f t="shared" si="13"/>
        <v>0.3765</v>
      </c>
      <c r="C59" s="71">
        <f t="shared" si="13"/>
        <v>0.35349999999999998</v>
      </c>
      <c r="D59" s="71">
        <f t="shared" si="13"/>
        <v>0.36849999999999999</v>
      </c>
      <c r="E59" s="72">
        <f t="shared" si="13"/>
        <v>0.38750000000000001</v>
      </c>
      <c r="F59" s="72">
        <f t="shared" si="13"/>
        <v>0.3695</v>
      </c>
      <c r="G59" s="72">
        <f t="shared" si="13"/>
        <v>0.38150000000000001</v>
      </c>
      <c r="H59" s="71">
        <f t="shared" si="13"/>
        <v>0.47950000000000004</v>
      </c>
      <c r="I59" s="71">
        <f t="shared" si="13"/>
        <v>0.51250000000000007</v>
      </c>
      <c r="J59" s="71">
        <f t="shared" si="13"/>
        <v>0.45650000000000002</v>
      </c>
      <c r="K59" s="75">
        <f t="shared" si="13"/>
        <v>-4.9999999999999697E-4</v>
      </c>
      <c r="L59" s="73">
        <f t="shared" si="13"/>
        <v>3.15E-2</v>
      </c>
      <c r="M59" s="73">
        <f t="shared" si="13"/>
        <v>3.4500000000000003E-2</v>
      </c>
      <c r="O59" s="9" t="s">
        <v>7</v>
      </c>
      <c r="P59" s="82">
        <f t="shared" ref="P59:AA59" si="20">P46-$Y$47</f>
        <v>0.34700000000000003</v>
      </c>
      <c r="Q59" s="82">
        <f t="shared" si="20"/>
        <v>0.32100000000000001</v>
      </c>
      <c r="R59" s="82">
        <f t="shared" si="20"/>
        <v>0.33400000000000002</v>
      </c>
      <c r="S59" s="76">
        <f t="shared" si="20"/>
        <v>0.40600000000000003</v>
      </c>
      <c r="T59" s="76">
        <f t="shared" si="20"/>
        <v>0.44600000000000001</v>
      </c>
      <c r="U59" s="76">
        <f t="shared" si="20"/>
        <v>0.42100000000000004</v>
      </c>
      <c r="V59" s="44">
        <f t="shared" si="20"/>
        <v>0.47800000000000004</v>
      </c>
      <c r="W59" s="44">
        <f t="shared" si="20"/>
        <v>0.54599999999999993</v>
      </c>
      <c r="X59" s="44">
        <f t="shared" si="20"/>
        <v>0.48500000000000004</v>
      </c>
      <c r="Y59" s="46">
        <f t="shared" si="20"/>
        <v>0</v>
      </c>
      <c r="Z59" s="63">
        <f t="shared" si="20"/>
        <v>2.6000000000000006E-2</v>
      </c>
      <c r="AA59" s="63">
        <f t="shared" si="20"/>
        <v>2.8999999999999995E-2</v>
      </c>
    </row>
    <row r="63" spans="1:27" x14ac:dyDescent="0.25">
      <c r="A63" s="38" t="s">
        <v>52</v>
      </c>
      <c r="O63" s="38" t="s">
        <v>52</v>
      </c>
    </row>
    <row r="64" spans="1:27" x14ac:dyDescent="0.25">
      <c r="A64" s="8"/>
      <c r="B64" s="10">
        <v>1</v>
      </c>
      <c r="C64" s="10">
        <v>2</v>
      </c>
      <c r="D64" s="10">
        <v>3</v>
      </c>
      <c r="E64" s="11">
        <v>4</v>
      </c>
      <c r="F64" s="11">
        <v>5</v>
      </c>
      <c r="G64" s="11">
        <v>6</v>
      </c>
      <c r="H64" s="10">
        <v>7</v>
      </c>
      <c r="I64" s="10">
        <v>8</v>
      </c>
      <c r="J64" s="10">
        <v>9</v>
      </c>
      <c r="K64" s="12">
        <v>10</v>
      </c>
      <c r="L64" s="12">
        <v>11</v>
      </c>
      <c r="M64" s="12">
        <v>12</v>
      </c>
      <c r="O64" s="8"/>
      <c r="P64" s="10">
        <v>1</v>
      </c>
      <c r="Q64" s="10">
        <v>2</v>
      </c>
      <c r="R64" s="10">
        <v>3</v>
      </c>
      <c r="S64" s="11">
        <v>4</v>
      </c>
      <c r="T64" s="11">
        <v>5</v>
      </c>
      <c r="U64" s="11">
        <v>6</v>
      </c>
      <c r="V64" s="10">
        <v>7</v>
      </c>
      <c r="W64" s="10">
        <v>8</v>
      </c>
      <c r="X64" s="10">
        <v>9</v>
      </c>
      <c r="Y64" s="12">
        <v>10</v>
      </c>
      <c r="Z64" s="12">
        <v>11</v>
      </c>
      <c r="AA64" s="12">
        <v>12</v>
      </c>
    </row>
    <row r="65" spans="1:27" x14ac:dyDescent="0.25">
      <c r="A65" s="9" t="s">
        <v>0</v>
      </c>
      <c r="B65" s="84">
        <f>_xlfn.STDEV.S(B52:D52)</f>
        <v>4.4792112400882968E-2</v>
      </c>
      <c r="C65" s="84"/>
      <c r="D65" s="84"/>
      <c r="E65" s="85">
        <f>_xlfn.STDEV.S(E52:G52)</f>
        <v>1.7349351572897454E-2</v>
      </c>
      <c r="F65" s="85"/>
      <c r="G65" s="85"/>
      <c r="H65" s="84">
        <f>_xlfn.STDEV.S(H52:J52)</f>
        <v>2.2912878474779193E-2</v>
      </c>
      <c r="I65" s="84"/>
      <c r="J65" s="84"/>
      <c r="K65" s="62">
        <f>_xlfn.STDEV.S(K52,K54)</f>
        <v>7.0710678118654816E-4</v>
      </c>
      <c r="L65" s="86">
        <f>_xlfn.STDEV.S(L52:M52)</f>
        <v>1.4142135623730963E-3</v>
      </c>
      <c r="M65" s="86"/>
      <c r="O65" s="9" t="s">
        <v>0</v>
      </c>
      <c r="P65" s="84">
        <f>_xlfn.STDEV.S(P52:R52)</f>
        <v>3.2140317359976391E-2</v>
      </c>
      <c r="Q65" s="84"/>
      <c r="R65" s="84"/>
      <c r="S65" s="85">
        <f>_xlfn.STDEV.S(S52:U52)</f>
        <v>5.2573757712379557E-2</v>
      </c>
      <c r="T65" s="85"/>
      <c r="U65" s="85"/>
      <c r="V65" s="84">
        <f>_xlfn.STDEV.S(V52:X52)</f>
        <v>3.0005555041247516E-2</v>
      </c>
      <c r="W65" s="84"/>
      <c r="X65" s="84"/>
      <c r="Y65" s="62">
        <f>_xlfn.STDEV.S(Y52,Y54)</f>
        <v>7.0710678118654816E-4</v>
      </c>
      <c r="Z65" s="86">
        <f>_xlfn.STDEV.S(Z52:AA52)</f>
        <v>3.9597979746446695E-2</v>
      </c>
      <c r="AA65" s="86"/>
    </row>
    <row r="66" spans="1:27" x14ac:dyDescent="0.25">
      <c r="A66" s="9" t="s">
        <v>1</v>
      </c>
      <c r="B66" s="84">
        <f t="shared" ref="B66:B72" si="21">_xlfn.STDEV.S(B53:D53)</f>
        <v>4.7521924764610854E-2</v>
      </c>
      <c r="C66" s="84"/>
      <c r="D66" s="84"/>
      <c r="E66" s="85">
        <f t="shared" ref="E66:E72" si="22">_xlfn.STDEV.S(E53:G53)</f>
        <v>2.2501851775650217E-2</v>
      </c>
      <c r="F66" s="85"/>
      <c r="G66" s="85"/>
      <c r="H66" s="84">
        <f t="shared" ref="H66:H72" si="23">_xlfn.STDEV.S(H53:J53)</f>
        <v>2.3860706890897698E-2</v>
      </c>
      <c r="I66" s="84"/>
      <c r="J66" s="84"/>
      <c r="K66" s="62"/>
      <c r="L66" s="86">
        <f>_xlfn.STDEV.S(L53:M53)</f>
        <v>2.1213203435596368E-2</v>
      </c>
      <c r="M66" s="86"/>
      <c r="O66" s="9" t="s">
        <v>1</v>
      </c>
      <c r="P66" s="84">
        <f>_xlfn.STDEV.S(P53:R53)</f>
        <v>2.0518284528683182E-2</v>
      </c>
      <c r="Q66" s="84"/>
      <c r="R66" s="84"/>
      <c r="S66" s="85">
        <f>_xlfn.STDEV.S(S53:U53)</f>
        <v>1.9974984355438166E-2</v>
      </c>
      <c r="T66" s="85"/>
      <c r="U66" s="85"/>
      <c r="V66" s="84">
        <f>_xlfn.STDEV.S(V53:X53)</f>
        <v>5.0212880153734811E-2</v>
      </c>
      <c r="W66" s="84"/>
      <c r="X66" s="84"/>
      <c r="Y66" s="62"/>
      <c r="Z66" s="86">
        <f t="shared" ref="Z66:Z72" si="24">_xlfn.STDEV.S(Z53:AA53)</f>
        <v>7.0710678118654816E-4</v>
      </c>
      <c r="AA66" s="86"/>
    </row>
    <row r="67" spans="1:27" x14ac:dyDescent="0.25">
      <c r="A67" s="9" t="s">
        <v>2</v>
      </c>
      <c r="B67" s="84">
        <f t="shared" si="21"/>
        <v>3.9395431207184424E-2</v>
      </c>
      <c r="C67" s="84"/>
      <c r="D67" s="84"/>
      <c r="E67" s="85">
        <f t="shared" si="22"/>
        <v>6.2697687357669091E-2</v>
      </c>
      <c r="F67" s="85"/>
      <c r="G67" s="85"/>
      <c r="H67" s="84">
        <f t="shared" si="23"/>
        <v>4.0286474156967192E-2</v>
      </c>
      <c r="I67" s="84"/>
      <c r="J67" s="84"/>
      <c r="K67" s="64">
        <f>_xlfn.STDEV.S(K53,K55)</f>
        <v>7.0710678118654816E-4</v>
      </c>
      <c r="L67" s="86">
        <f t="shared" ref="L67:L72" si="25">_xlfn.STDEV.S(L54:M54)</f>
        <v>7.7781745930520299E-3</v>
      </c>
      <c r="M67" s="86"/>
      <c r="O67" s="9" t="s">
        <v>2</v>
      </c>
      <c r="P67" s="84">
        <f t="shared" ref="P67:P72" si="26">_xlfn.STDEV.S(P54:R54)</f>
        <v>2.9715315916207245E-2</v>
      </c>
      <c r="Q67" s="84"/>
      <c r="R67" s="84"/>
      <c r="S67" s="85">
        <f t="shared" ref="S67:S72" si="27">_xlfn.STDEV.S(S54:U54)</f>
        <v>4.3015501081974099E-2</v>
      </c>
      <c r="T67" s="85"/>
      <c r="U67" s="85"/>
      <c r="V67" s="84">
        <f t="shared" ref="V67:V72" si="28">_xlfn.STDEV.S(V54:X54)</f>
        <v>3.2145502536643214E-3</v>
      </c>
      <c r="W67" s="84"/>
      <c r="X67" s="84"/>
      <c r="Y67" s="64">
        <f>_xlfn.STDEV.S(Y53,Y55)</f>
        <v>0</v>
      </c>
      <c r="Z67" s="86">
        <f t="shared" si="24"/>
        <v>2.8284271247461926E-2</v>
      </c>
      <c r="AA67" s="86"/>
    </row>
    <row r="68" spans="1:27" x14ac:dyDescent="0.25">
      <c r="A68" s="9" t="s">
        <v>3</v>
      </c>
      <c r="B68" s="84">
        <f t="shared" si="21"/>
        <v>4.6457866215887836E-2</v>
      </c>
      <c r="C68" s="84"/>
      <c r="D68" s="84"/>
      <c r="E68" s="85">
        <f t="shared" si="22"/>
        <v>6.7278030094031105E-2</v>
      </c>
      <c r="F68" s="85"/>
      <c r="G68" s="85"/>
      <c r="H68" s="84">
        <f t="shared" si="23"/>
        <v>4.4060564378288855E-2</v>
      </c>
      <c r="I68" s="84"/>
      <c r="J68" s="84"/>
      <c r="K68" s="62"/>
      <c r="L68" s="86">
        <f t="shared" si="25"/>
        <v>1.4849242404917511E-2</v>
      </c>
      <c r="M68" s="86"/>
      <c r="O68" s="9" t="s">
        <v>3</v>
      </c>
      <c r="P68" s="84">
        <f t="shared" si="26"/>
        <v>2.9866369046136154E-2</v>
      </c>
      <c r="Q68" s="84"/>
      <c r="R68" s="84"/>
      <c r="S68" s="85">
        <f t="shared" si="27"/>
        <v>4.135617648348739E-2</v>
      </c>
      <c r="T68" s="85"/>
      <c r="U68" s="85"/>
      <c r="V68" s="84">
        <f t="shared" si="28"/>
        <v>5.2051256789182036E-2</v>
      </c>
      <c r="W68" s="84"/>
      <c r="X68" s="84"/>
      <c r="Y68" s="62"/>
      <c r="Z68" s="86">
        <f t="shared" si="24"/>
        <v>1.9091883092036761E-2</v>
      </c>
      <c r="AA68" s="86"/>
    </row>
    <row r="69" spans="1:27" x14ac:dyDescent="0.25">
      <c r="A69" s="9" t="s">
        <v>4</v>
      </c>
      <c r="B69" s="84">
        <f t="shared" si="21"/>
        <v>6.1579217273362755E-2</v>
      </c>
      <c r="C69" s="84"/>
      <c r="D69" s="84"/>
      <c r="E69" s="85">
        <f t="shared" si="22"/>
        <v>5.686240703077332E-3</v>
      </c>
      <c r="F69" s="85"/>
      <c r="G69" s="85"/>
      <c r="H69" s="84">
        <f t="shared" si="23"/>
        <v>1.9756855350316578E-2</v>
      </c>
      <c r="I69" s="84"/>
      <c r="J69" s="84"/>
      <c r="K69" s="65"/>
      <c r="L69" s="86">
        <f t="shared" si="25"/>
        <v>1.9091883092036802E-2</v>
      </c>
      <c r="M69" s="86"/>
      <c r="O69" s="9" t="s">
        <v>4</v>
      </c>
      <c r="P69" s="84">
        <f t="shared" si="26"/>
        <v>2.7501515109777736E-2</v>
      </c>
      <c r="Q69" s="84"/>
      <c r="R69" s="84"/>
      <c r="S69" s="85">
        <f t="shared" si="27"/>
        <v>6.2449979983984034E-3</v>
      </c>
      <c r="T69" s="85"/>
      <c r="U69" s="85"/>
      <c r="V69" s="84">
        <f t="shared" si="28"/>
        <v>2.350177298276309E-2</v>
      </c>
      <c r="W69" s="84"/>
      <c r="X69" s="84"/>
      <c r="Y69" s="65"/>
      <c r="Z69" s="86">
        <f t="shared" si="24"/>
        <v>1.0606601717798222E-2</v>
      </c>
      <c r="AA69" s="86"/>
    </row>
    <row r="70" spans="1:27" x14ac:dyDescent="0.25">
      <c r="A70" s="9" t="s">
        <v>5</v>
      </c>
      <c r="B70" s="84">
        <f t="shared" si="21"/>
        <v>2.702468007827909E-2</v>
      </c>
      <c r="C70" s="84"/>
      <c r="D70" s="84"/>
      <c r="E70" s="85">
        <f t="shared" si="22"/>
        <v>3.3291640592396962E-2</v>
      </c>
      <c r="F70" s="85"/>
      <c r="G70" s="85"/>
      <c r="H70" s="84">
        <f t="shared" si="23"/>
        <v>3.7421027956662731E-2</v>
      </c>
      <c r="I70" s="84"/>
      <c r="J70" s="84"/>
      <c r="K70" s="65"/>
      <c r="L70" s="86">
        <f t="shared" si="25"/>
        <v>1.2020815280171298E-2</v>
      </c>
      <c r="M70" s="86"/>
      <c r="O70" s="9" t="s">
        <v>5</v>
      </c>
      <c r="P70" s="84">
        <f>_xlfn.STDEV.S(P57:R57)</f>
        <v>1.050396750439247E-2</v>
      </c>
      <c r="Q70" s="84"/>
      <c r="R70" s="84"/>
      <c r="S70" s="85">
        <f t="shared" si="27"/>
        <v>6.5064070986477172E-3</v>
      </c>
      <c r="T70" s="85"/>
      <c r="U70" s="85"/>
      <c r="V70" s="84">
        <f t="shared" si="28"/>
        <v>2.1361959960016153E-2</v>
      </c>
      <c r="W70" s="84"/>
      <c r="X70" s="84"/>
      <c r="Y70" s="65"/>
      <c r="Z70" s="86">
        <f t="shared" si="24"/>
        <v>6.3639610306789329E-3</v>
      </c>
      <c r="AA70" s="86"/>
    </row>
    <row r="71" spans="1:27" x14ac:dyDescent="0.25">
      <c r="A71" s="9" t="s">
        <v>6</v>
      </c>
      <c r="B71" s="84">
        <f t="shared" si="21"/>
        <v>3.3620430296671298E-2</v>
      </c>
      <c r="C71" s="84"/>
      <c r="D71" s="84"/>
      <c r="E71" s="85">
        <f t="shared" si="22"/>
        <v>3.8157568056677804E-2</v>
      </c>
      <c r="F71" s="85"/>
      <c r="G71" s="85"/>
      <c r="H71" s="84">
        <f t="shared" si="23"/>
        <v>1.3012814197295405E-2</v>
      </c>
      <c r="I71" s="84"/>
      <c r="J71" s="84"/>
      <c r="K71" s="66"/>
      <c r="L71" s="86">
        <f t="shared" si="25"/>
        <v>7.0710678118654816E-4</v>
      </c>
      <c r="M71" s="86"/>
      <c r="O71" s="9" t="s">
        <v>6</v>
      </c>
      <c r="P71" s="84">
        <f t="shared" si="26"/>
        <v>1.9502136635080086E-2</v>
      </c>
      <c r="Q71" s="84"/>
      <c r="R71" s="84"/>
      <c r="S71" s="85">
        <f t="shared" si="27"/>
        <v>5.2915026221291859E-3</v>
      </c>
      <c r="T71" s="85"/>
      <c r="U71" s="85"/>
      <c r="V71" s="84">
        <f t="shared" si="28"/>
        <v>3.8734136537856803E-2</v>
      </c>
      <c r="W71" s="84"/>
      <c r="X71" s="84"/>
      <c r="Y71" s="66"/>
      <c r="Z71" s="86">
        <f>_xlfn.STDEV.S(Z58:AA58)</f>
        <v>1.4142135623730866E-3</v>
      </c>
      <c r="AA71" s="86"/>
    </row>
    <row r="72" spans="1:27" x14ac:dyDescent="0.25">
      <c r="A72" s="9" t="s">
        <v>7</v>
      </c>
      <c r="B72" s="84">
        <f t="shared" si="21"/>
        <v>1.1676186592091339E-2</v>
      </c>
      <c r="C72" s="84"/>
      <c r="D72" s="84"/>
      <c r="E72" s="85">
        <f t="shared" si="22"/>
        <v>9.1651513899116879E-3</v>
      </c>
      <c r="F72" s="85"/>
      <c r="G72" s="85"/>
      <c r="H72" s="84">
        <f t="shared" si="23"/>
        <v>2.8148416178061152E-2</v>
      </c>
      <c r="I72" s="84"/>
      <c r="J72" s="84"/>
      <c r="K72" s="66"/>
      <c r="L72" s="86">
        <f t="shared" si="25"/>
        <v>2.1213203435596446E-3</v>
      </c>
      <c r="M72" s="86"/>
      <c r="O72" s="9" t="s">
        <v>7</v>
      </c>
      <c r="P72" s="84">
        <f t="shared" si="26"/>
        <v>1.3000000000000012E-2</v>
      </c>
      <c r="Q72" s="84"/>
      <c r="R72" s="84"/>
      <c r="S72" s="85">
        <f t="shared" si="27"/>
        <v>2.020725942163689E-2</v>
      </c>
      <c r="T72" s="85"/>
      <c r="U72" s="85"/>
      <c r="V72" s="84">
        <f t="shared" si="28"/>
        <v>3.7403208418530023E-2</v>
      </c>
      <c r="W72" s="84"/>
      <c r="X72" s="84"/>
      <c r="Y72" s="66"/>
      <c r="Z72" s="86">
        <f t="shared" si="24"/>
        <v>2.1213203435596346E-3</v>
      </c>
      <c r="AA72" s="86"/>
    </row>
  </sheetData>
  <mergeCells count="66">
    <mergeCell ref="P71:R71"/>
    <mergeCell ref="S71:U71"/>
    <mergeCell ref="V71:X71"/>
    <mergeCell ref="Z71:AA71"/>
    <mergeCell ref="P72:R72"/>
    <mergeCell ref="S72:U72"/>
    <mergeCell ref="V72:X72"/>
    <mergeCell ref="Z72:AA72"/>
    <mergeCell ref="P69:R69"/>
    <mergeCell ref="S69:U69"/>
    <mergeCell ref="V69:X69"/>
    <mergeCell ref="Z69:AA69"/>
    <mergeCell ref="P70:R70"/>
    <mergeCell ref="S70:U70"/>
    <mergeCell ref="V70:X70"/>
    <mergeCell ref="Z70:AA70"/>
    <mergeCell ref="P67:R67"/>
    <mergeCell ref="S67:U67"/>
    <mergeCell ref="V67:X67"/>
    <mergeCell ref="Z67:AA67"/>
    <mergeCell ref="P68:R68"/>
    <mergeCell ref="S68:U68"/>
    <mergeCell ref="V68:X68"/>
    <mergeCell ref="Z68:AA68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B67:D67"/>
    <mergeCell ref="B68:D68"/>
    <mergeCell ref="B69:D69"/>
    <mergeCell ref="B70:D70"/>
    <mergeCell ref="B71:D71"/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F7" sqref="F7"/>
    </sheetView>
  </sheetViews>
  <sheetFormatPr baseColWidth="10" defaultRowHeight="15" x14ac:dyDescent="0.25"/>
  <cols>
    <col min="1" max="1" width="21.42578125" customWidth="1"/>
    <col min="2" max="2" width="22.28515625" customWidth="1"/>
  </cols>
  <sheetData>
    <row r="1" spans="1:13" x14ac:dyDescent="0.25">
      <c r="A1" s="87" t="str">
        <f>absorbances!A1</f>
        <v>PLAQUE 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x14ac:dyDescent="0.25">
      <c r="A2" s="17" t="s">
        <v>14</v>
      </c>
      <c r="B2" s="17" t="s">
        <v>27</v>
      </c>
      <c r="F2" s="16" t="s">
        <v>15</v>
      </c>
    </row>
    <row r="3" spans="1:13" x14ac:dyDescent="0.25">
      <c r="A3">
        <f>AVERAGE(absorbances!L52:M52)</f>
        <v>0.61550000000000005</v>
      </c>
      <c r="B3">
        <v>25</v>
      </c>
      <c r="F3" s="29">
        <v>0.13200000000000001</v>
      </c>
      <c r="G3" s="29">
        <v>9.0434999999999999</v>
      </c>
    </row>
    <row r="4" spans="1:13" x14ac:dyDescent="0.25">
      <c r="A4">
        <f>AVERAGE(absorbances!L53:M53)</f>
        <v>0.50550000000000006</v>
      </c>
      <c r="B4">
        <v>12.5</v>
      </c>
    </row>
    <row r="5" spans="1:13" x14ac:dyDescent="0.25">
      <c r="A5">
        <f>AVERAGE(absorbances!L54:M54)</f>
        <v>0.443</v>
      </c>
      <c r="B5">
        <v>6.25</v>
      </c>
      <c r="F5" s="16" t="s">
        <v>17</v>
      </c>
    </row>
    <row r="6" spans="1:13" x14ac:dyDescent="0.25">
      <c r="A6">
        <f>AVERAGE(absorbances!L55:M55)</f>
        <v>0.33300000000000002</v>
      </c>
      <c r="B6">
        <v>3.125</v>
      </c>
      <c r="F6">
        <f>2*275/15</f>
        <v>36.666666666666664</v>
      </c>
    </row>
    <row r="7" spans="1:13" x14ac:dyDescent="0.25">
      <c r="A7">
        <f>AVERAGE(absorbances!L56:M56)</f>
        <v>0.20899999999999999</v>
      </c>
      <c r="B7">
        <v>1.56</v>
      </c>
    </row>
    <row r="8" spans="1:13" x14ac:dyDescent="0.25">
      <c r="A8">
        <f>AVERAGE(absorbances!L57:M57)</f>
        <v>0.12299999999999998</v>
      </c>
      <c r="B8">
        <v>0.78</v>
      </c>
    </row>
    <row r="9" spans="1:13" x14ac:dyDescent="0.25">
      <c r="A9">
        <f>AVERAGE(absorbances!L58:M58)</f>
        <v>6.5000000000000002E-2</v>
      </c>
      <c r="B9">
        <v>0.39</v>
      </c>
    </row>
    <row r="10" spans="1:13" x14ac:dyDescent="0.25">
      <c r="A10">
        <f>AVERAGE(absorbances!L59:M59)</f>
        <v>3.3000000000000002E-2</v>
      </c>
      <c r="B10">
        <v>0.19500000000000001</v>
      </c>
    </row>
    <row r="11" spans="1:13" x14ac:dyDescent="0.25">
      <c r="A11">
        <f>AVERAGE(absorbances!K52,absorbances!K54)</f>
        <v>1.4000000000000002E-2</v>
      </c>
      <c r="B11">
        <f>B10/2</f>
        <v>9.7500000000000003E-2</v>
      </c>
    </row>
    <row r="12" spans="1:13" x14ac:dyDescent="0.25">
      <c r="A12">
        <f>AVERAGE(absorbances!K53,absorbances!K55)</f>
        <v>7.0000000000000027E-3</v>
      </c>
      <c r="B12">
        <f>B11/2</f>
        <v>4.8750000000000002E-2</v>
      </c>
    </row>
    <row r="14" spans="1:13" x14ac:dyDescent="0.25">
      <c r="A14" s="87" t="str">
        <f>absorbances!O1</f>
        <v>PLAQUE 9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</row>
    <row r="15" spans="1:13" x14ac:dyDescent="0.25">
      <c r="F15" s="16" t="s">
        <v>15</v>
      </c>
    </row>
    <row r="16" spans="1:13" x14ac:dyDescent="0.25">
      <c r="A16" s="17" t="s">
        <v>14</v>
      </c>
      <c r="B16" s="17" t="s">
        <v>27</v>
      </c>
      <c r="F16">
        <v>0.14460000000000001</v>
      </c>
      <c r="G16">
        <v>9.4068000000000005</v>
      </c>
    </row>
    <row r="17" spans="1:6" x14ac:dyDescent="0.25">
      <c r="A17">
        <f>AVERAGE(absorbances!Z52,absorbances!AA52)</f>
        <v>0.56399999999999995</v>
      </c>
      <c r="B17">
        <v>25</v>
      </c>
    </row>
    <row r="18" spans="1:6" x14ac:dyDescent="0.25">
      <c r="A18">
        <f>AVERAGE(absorbances!Z53,absorbances!AA53)</f>
        <v>0.52449999999999997</v>
      </c>
      <c r="B18">
        <v>12.5</v>
      </c>
      <c r="F18" s="16" t="s">
        <v>17</v>
      </c>
    </row>
    <row r="19" spans="1:6" x14ac:dyDescent="0.25">
      <c r="A19">
        <f>AVERAGE(absorbances!Z54,absorbances!AA54)</f>
        <v>0.39400000000000002</v>
      </c>
      <c r="B19">
        <v>6.25</v>
      </c>
      <c r="F19">
        <f>2*275/15</f>
        <v>36.666666666666664</v>
      </c>
    </row>
    <row r="20" spans="1:6" x14ac:dyDescent="0.25">
      <c r="A20">
        <f>AVERAGE(absorbances!Z55,absorbances!AA55)</f>
        <v>0.29149999999999998</v>
      </c>
      <c r="B20">
        <v>3.125</v>
      </c>
    </row>
    <row r="21" spans="1:6" x14ac:dyDescent="0.25">
      <c r="A21">
        <f>AVERAGE(absorbances!Z56,absorbances!AA56)</f>
        <v>0.17549999999999999</v>
      </c>
      <c r="B21">
        <v>1.56</v>
      </c>
    </row>
    <row r="22" spans="1:6" x14ac:dyDescent="0.25">
      <c r="A22">
        <f>AVERAGE(absorbances!Z57,absorbances!AA57)</f>
        <v>0.10849999999999999</v>
      </c>
      <c r="B22">
        <v>0.78</v>
      </c>
    </row>
    <row r="23" spans="1:6" x14ac:dyDescent="0.25">
      <c r="A23">
        <f>AVERAGE(absorbances!Z58,absorbances!AA58)</f>
        <v>5.8000000000000003E-2</v>
      </c>
      <c r="B23">
        <v>0.39</v>
      </c>
    </row>
    <row r="24" spans="1:6" x14ac:dyDescent="0.25">
      <c r="A24">
        <f>AVERAGE(absorbances!Z59,absorbances!AA59)</f>
        <v>2.75E-2</v>
      </c>
      <c r="B24">
        <v>0.19500000000000001</v>
      </c>
    </row>
    <row r="25" spans="1:6" x14ac:dyDescent="0.25">
      <c r="A25">
        <f>AVERAGE(absorbances!Y52,absorbances!Y54)</f>
        <v>1.15E-2</v>
      </c>
      <c r="B25">
        <f>B24/2</f>
        <v>9.7500000000000003E-2</v>
      </c>
    </row>
    <row r="26" spans="1:6" x14ac:dyDescent="0.25">
      <c r="A26">
        <f>AVERAGE(absorbances!Y53,absorbances!Y55)</f>
        <v>6.0000000000000019E-3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C1" workbookViewId="0">
      <selection activeCell="H16" sqref="H16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</cols>
  <sheetData>
    <row r="1" spans="1:6" x14ac:dyDescent="0.25">
      <c r="A1" s="23" t="s">
        <v>20</v>
      </c>
      <c r="B1" s="23" t="s">
        <v>26</v>
      </c>
      <c r="C1" s="39" t="s">
        <v>21</v>
      </c>
      <c r="D1" s="39" t="s">
        <v>22</v>
      </c>
      <c r="E1" s="24" t="s">
        <v>23</v>
      </c>
      <c r="F1" s="24" t="s">
        <v>50</v>
      </c>
    </row>
    <row r="2" spans="1:6" x14ac:dyDescent="0.25">
      <c r="A2" s="25">
        <v>1</v>
      </c>
      <c r="B2" s="25" t="str">
        <f>absorbances!B5</f>
        <v>NCHA100110_FA-1</v>
      </c>
      <c r="C2" s="53">
        <v>1.1904999999999999</v>
      </c>
      <c r="D2" s="53">
        <v>1.1997</v>
      </c>
      <c r="E2" s="26">
        <f>D2-C2</f>
        <v>9.200000000000097E-3</v>
      </c>
      <c r="F2" t="str">
        <f>absorbances!A1</f>
        <v>PLAQUE 2</v>
      </c>
    </row>
    <row r="3" spans="1:6" x14ac:dyDescent="0.25">
      <c r="A3" s="25">
        <f>A2+1</f>
        <v>2</v>
      </c>
      <c r="B3" s="25" t="str">
        <f>absorbances!B6</f>
        <v>NCHA100113_FA-1</v>
      </c>
      <c r="C3" s="53">
        <v>1.1883999999999999</v>
      </c>
      <c r="D3" s="53">
        <v>1.2010000000000001</v>
      </c>
      <c r="E3" s="26">
        <f t="shared" ref="E3:E49" si="0">D3-C3</f>
        <v>1.2600000000000167E-2</v>
      </c>
      <c r="F3" t="str">
        <f>absorbances!A1</f>
        <v>PLAQUE 2</v>
      </c>
    </row>
    <row r="4" spans="1:6" x14ac:dyDescent="0.25">
      <c r="A4" s="25">
        <f t="shared" ref="A4:A25" si="1">A3+1</f>
        <v>3</v>
      </c>
      <c r="B4" s="25" t="str">
        <f>absorbances!B7</f>
        <v>NCHA100114_FA-1</v>
      </c>
      <c r="C4" s="53">
        <v>1.1931</v>
      </c>
      <c r="D4" s="53">
        <v>1.2003999999999999</v>
      </c>
      <c r="E4" s="26">
        <f t="shared" si="0"/>
        <v>7.2999999999998622E-3</v>
      </c>
      <c r="F4" t="str">
        <f>absorbances!A1</f>
        <v>PLAQUE 2</v>
      </c>
    </row>
    <row r="5" spans="1:6" x14ac:dyDescent="0.25">
      <c r="A5" s="25">
        <f t="shared" si="1"/>
        <v>4</v>
      </c>
      <c r="B5" s="25" t="str">
        <f>absorbances!B8</f>
        <v>NCHA100116_FA-1</v>
      </c>
      <c r="C5" s="53">
        <v>1.1886000000000001</v>
      </c>
      <c r="D5" s="53">
        <v>1.1969000000000001</v>
      </c>
      <c r="E5" s="26">
        <f t="shared" si="0"/>
        <v>8.2999999999999741E-3</v>
      </c>
      <c r="F5" t="str">
        <f>absorbances!A1</f>
        <v>PLAQUE 2</v>
      </c>
    </row>
    <row r="6" spans="1:6" x14ac:dyDescent="0.25">
      <c r="A6" s="25">
        <f t="shared" si="1"/>
        <v>5</v>
      </c>
      <c r="B6" s="25" t="str">
        <f>absorbances!B9</f>
        <v>NCHA100117_FA-1</v>
      </c>
      <c r="C6" s="53">
        <v>1.1932</v>
      </c>
      <c r="D6" s="53">
        <v>1.2029000000000001</v>
      </c>
      <c r="E6" s="26">
        <f t="shared" si="0"/>
        <v>9.7000000000000419E-3</v>
      </c>
      <c r="F6" t="str">
        <f>absorbances!A1</f>
        <v>PLAQUE 2</v>
      </c>
    </row>
    <row r="7" spans="1:6" x14ac:dyDescent="0.25">
      <c r="A7" s="25">
        <f t="shared" si="1"/>
        <v>6</v>
      </c>
      <c r="B7" s="25" t="str">
        <f>absorbances!B10</f>
        <v>NCHA100118_FA-1</v>
      </c>
      <c r="C7" s="53">
        <v>1.2028000000000001</v>
      </c>
      <c r="D7" s="53">
        <v>1.2062999999999999</v>
      </c>
      <c r="E7" s="26">
        <f t="shared" si="0"/>
        <v>3.4999999999998366E-3</v>
      </c>
      <c r="F7" t="str">
        <f>absorbances!A1</f>
        <v>PLAQUE 2</v>
      </c>
    </row>
    <row r="8" spans="1:6" x14ac:dyDescent="0.25">
      <c r="A8" s="25">
        <f t="shared" si="1"/>
        <v>7</v>
      </c>
      <c r="B8" s="25" t="str">
        <f>absorbances!B11</f>
        <v>NCHA100119_FA-1</v>
      </c>
      <c r="C8" s="53">
        <v>1.1941999999999999</v>
      </c>
      <c r="D8" s="53">
        <v>1.2019</v>
      </c>
      <c r="E8" s="26">
        <f t="shared" si="0"/>
        <v>7.7000000000000401E-3</v>
      </c>
      <c r="F8" t="str">
        <f>absorbances!A1</f>
        <v>PLAQUE 2</v>
      </c>
    </row>
    <row r="9" spans="1:6" x14ac:dyDescent="0.25">
      <c r="A9" s="25">
        <f t="shared" si="1"/>
        <v>8</v>
      </c>
      <c r="B9" s="25" t="str">
        <f>absorbances!B12</f>
        <v>NCHA100120_FA-1</v>
      </c>
      <c r="C9" s="53">
        <v>1.2040999999999999</v>
      </c>
      <c r="D9" s="53">
        <v>1.2183999999999999</v>
      </c>
      <c r="E9" s="26">
        <f t="shared" si="0"/>
        <v>1.4299999999999979E-2</v>
      </c>
      <c r="F9" t="str">
        <f>absorbances!A1</f>
        <v>PLAQUE 2</v>
      </c>
    </row>
    <row r="10" spans="1:6" x14ac:dyDescent="0.25">
      <c r="A10" s="25">
        <f t="shared" si="1"/>
        <v>9</v>
      </c>
      <c r="B10" s="25" t="str">
        <f>absorbances!E5</f>
        <v>NCHA100122_FA-1</v>
      </c>
      <c r="C10" s="77">
        <v>1.2034</v>
      </c>
      <c r="D10" s="77">
        <v>1.2093</v>
      </c>
      <c r="E10" s="26">
        <f t="shared" si="0"/>
        <v>5.9000000000000163E-3</v>
      </c>
      <c r="F10" t="str">
        <f>absorbances!A1</f>
        <v>PLAQUE 2</v>
      </c>
    </row>
    <row r="11" spans="1:6" x14ac:dyDescent="0.25">
      <c r="A11" s="25">
        <f t="shared" si="1"/>
        <v>10</v>
      </c>
      <c r="B11" s="25" t="str">
        <f>absorbances!E6</f>
        <v>NCHA100123_FA-1</v>
      </c>
      <c r="C11" s="77">
        <v>1.2027000000000001</v>
      </c>
      <c r="D11" s="77">
        <v>1.2068000000000001</v>
      </c>
      <c r="E11" s="26">
        <f t="shared" si="0"/>
        <v>4.0999999999999925E-3</v>
      </c>
      <c r="F11" t="str">
        <f>absorbances!A1</f>
        <v>PLAQUE 2</v>
      </c>
    </row>
    <row r="12" spans="1:6" x14ac:dyDescent="0.25">
      <c r="A12" s="47">
        <f t="shared" si="1"/>
        <v>11</v>
      </c>
      <c r="B12" s="47" t="str">
        <f>absorbances!E7</f>
        <v>NCHA100124_FA-1</v>
      </c>
      <c r="C12" s="77">
        <v>1.1972</v>
      </c>
      <c r="D12" s="77">
        <v>1.2088000000000001</v>
      </c>
      <c r="E12" s="61">
        <f t="shared" si="0"/>
        <v>1.1600000000000055E-2</v>
      </c>
      <c r="F12" t="str">
        <f>absorbances!A1</f>
        <v>PLAQUE 2</v>
      </c>
    </row>
    <row r="13" spans="1:6" x14ac:dyDescent="0.25">
      <c r="A13" s="47">
        <f t="shared" si="1"/>
        <v>12</v>
      </c>
      <c r="B13" s="47" t="str">
        <f>absorbances!E8</f>
        <v>NCHA100125_FA-1</v>
      </c>
      <c r="C13" s="77">
        <v>1.1981999999999999</v>
      </c>
      <c r="D13" s="77">
        <v>1.2065999999999999</v>
      </c>
      <c r="E13" s="61">
        <f t="shared" si="0"/>
        <v>8.3999999999999631E-3</v>
      </c>
      <c r="F13" t="str">
        <f>absorbances!A1</f>
        <v>PLAQUE 2</v>
      </c>
    </row>
    <row r="14" spans="1:6" x14ac:dyDescent="0.25">
      <c r="A14" s="47">
        <f t="shared" si="1"/>
        <v>13</v>
      </c>
      <c r="B14" s="47" t="str">
        <f>absorbances!E9</f>
        <v>NCHA100126_FA-1</v>
      </c>
      <c r="C14" s="77">
        <v>1.1936</v>
      </c>
      <c r="D14" s="77">
        <v>1.2025999999999999</v>
      </c>
      <c r="E14" s="26">
        <f t="shared" si="0"/>
        <v>8.999999999999897E-3</v>
      </c>
      <c r="F14" t="str">
        <f>absorbances!A1</f>
        <v>PLAQUE 2</v>
      </c>
    </row>
    <row r="15" spans="1:6" x14ac:dyDescent="0.25">
      <c r="A15" s="47">
        <f t="shared" si="1"/>
        <v>14</v>
      </c>
      <c r="B15" s="47" t="str">
        <f>absorbances!E10</f>
        <v>NCHA100127_FA-1</v>
      </c>
      <c r="C15" s="77">
        <v>1.1944999999999999</v>
      </c>
      <c r="D15" s="77">
        <v>1.2002999999999999</v>
      </c>
      <c r="E15" s="26">
        <f t="shared" si="0"/>
        <v>5.8000000000000274E-3</v>
      </c>
      <c r="F15" t="str">
        <f>absorbances!A1</f>
        <v>PLAQUE 2</v>
      </c>
    </row>
    <row r="16" spans="1:6" x14ac:dyDescent="0.25">
      <c r="A16" s="47">
        <f t="shared" si="1"/>
        <v>15</v>
      </c>
      <c r="B16" s="47" t="str">
        <f>absorbances!E11</f>
        <v>NCHA100128_FA-1</v>
      </c>
      <c r="C16" s="77">
        <v>1.2021999999999999</v>
      </c>
      <c r="D16" s="77">
        <v>1.2099</v>
      </c>
      <c r="E16" s="26">
        <f t="shared" si="0"/>
        <v>7.7000000000000401E-3</v>
      </c>
      <c r="F16" t="str">
        <f>absorbances!A1</f>
        <v>PLAQUE 2</v>
      </c>
    </row>
    <row r="17" spans="1:6" x14ac:dyDescent="0.25">
      <c r="A17" s="47">
        <f t="shared" si="1"/>
        <v>16</v>
      </c>
      <c r="B17" s="47" t="str">
        <f>absorbances!E12</f>
        <v>NCHA100129_FA-1</v>
      </c>
      <c r="C17" s="77">
        <v>1.1881999999999999</v>
      </c>
      <c r="D17" s="77">
        <v>1.1941999999999999</v>
      </c>
      <c r="E17" s="26">
        <f t="shared" si="0"/>
        <v>6.0000000000000053E-3</v>
      </c>
      <c r="F17" t="str">
        <f>absorbances!A1</f>
        <v>PLAQUE 2</v>
      </c>
    </row>
    <row r="18" spans="1:6" x14ac:dyDescent="0.25">
      <c r="A18" s="47">
        <f t="shared" si="1"/>
        <v>17</v>
      </c>
      <c r="B18" s="47" t="str">
        <f>absorbances!H5</f>
        <v>NCHA100130_FA-1</v>
      </c>
      <c r="C18" s="77">
        <v>1.1908000000000001</v>
      </c>
      <c r="D18" s="77">
        <v>1.1959</v>
      </c>
      <c r="E18" s="26">
        <f t="shared" si="0"/>
        <v>5.0999999999998824E-3</v>
      </c>
      <c r="F18" t="str">
        <f>absorbances!A1</f>
        <v>PLAQUE 2</v>
      </c>
    </row>
    <row r="19" spans="1:6" x14ac:dyDescent="0.25">
      <c r="A19" s="47">
        <f t="shared" si="1"/>
        <v>18</v>
      </c>
      <c r="B19" s="47" t="str">
        <f>absorbances!H6</f>
        <v>NCHA100133_FA-1</v>
      </c>
      <c r="C19" s="77">
        <v>1.1968000000000001</v>
      </c>
      <c r="D19" s="77">
        <v>1.2065999999999999</v>
      </c>
      <c r="E19" s="61">
        <f t="shared" si="0"/>
        <v>9.7999999999998089E-3</v>
      </c>
      <c r="F19" t="str">
        <f>absorbances!A1</f>
        <v>PLAQUE 2</v>
      </c>
    </row>
    <row r="20" spans="1:6" x14ac:dyDescent="0.25">
      <c r="A20" s="47">
        <f t="shared" si="1"/>
        <v>19</v>
      </c>
      <c r="B20" s="47" t="str">
        <f>absorbances!H7</f>
        <v>NCHA100134_FA-1</v>
      </c>
      <c r="C20" s="77">
        <v>1.198</v>
      </c>
      <c r="D20" s="77">
        <v>1.2063999999999999</v>
      </c>
      <c r="E20" s="26">
        <f t="shared" si="0"/>
        <v>8.3999999999999631E-3</v>
      </c>
      <c r="F20" t="str">
        <f>absorbances!A1</f>
        <v>PLAQUE 2</v>
      </c>
    </row>
    <row r="21" spans="1:6" x14ac:dyDescent="0.25">
      <c r="A21" s="25">
        <f t="shared" si="1"/>
        <v>20</v>
      </c>
      <c r="B21" s="25" t="str">
        <f>absorbances!H8</f>
        <v>NCHA100135_FA-1</v>
      </c>
      <c r="C21" s="77">
        <v>1.2050000000000001</v>
      </c>
      <c r="D21" s="77">
        <v>1.2152000000000001</v>
      </c>
      <c r="E21" s="26">
        <f t="shared" si="0"/>
        <v>1.0199999999999987E-2</v>
      </c>
      <c r="F21" t="str">
        <f>absorbances!A1</f>
        <v>PLAQUE 2</v>
      </c>
    </row>
    <row r="22" spans="1:6" x14ac:dyDescent="0.25">
      <c r="A22" s="25">
        <f t="shared" si="1"/>
        <v>21</v>
      </c>
      <c r="B22" s="25" t="str">
        <f>absorbances!H9</f>
        <v>NCHA100136_FA-1</v>
      </c>
      <c r="C22" s="77">
        <v>1.1887000000000001</v>
      </c>
      <c r="D22" s="77">
        <v>1.2027000000000001</v>
      </c>
      <c r="E22" s="26">
        <f t="shared" si="0"/>
        <v>1.4000000000000012E-2</v>
      </c>
      <c r="F22" t="str">
        <f>absorbances!A1</f>
        <v>PLAQUE 2</v>
      </c>
    </row>
    <row r="23" spans="1:6" x14ac:dyDescent="0.25">
      <c r="A23" s="25">
        <f t="shared" si="1"/>
        <v>22</v>
      </c>
      <c r="B23" s="25" t="str">
        <f>absorbances!H10</f>
        <v>NCHA100137_FA-1</v>
      </c>
      <c r="C23" s="77">
        <v>1.2032</v>
      </c>
      <c r="D23" s="77">
        <v>1.2101999999999999</v>
      </c>
      <c r="E23" s="26">
        <f t="shared" si="0"/>
        <v>6.9999999999998952E-3</v>
      </c>
      <c r="F23" t="str">
        <f>absorbances!A1</f>
        <v>PLAQUE 2</v>
      </c>
    </row>
    <row r="24" spans="1:6" x14ac:dyDescent="0.25">
      <c r="A24" s="25">
        <f t="shared" si="1"/>
        <v>23</v>
      </c>
      <c r="B24" s="25" t="str">
        <f>absorbances!H11</f>
        <v>NCHA100139_FA-1</v>
      </c>
      <c r="C24" s="77">
        <v>1.1934</v>
      </c>
      <c r="D24" s="77">
        <v>1.1980999999999999</v>
      </c>
      <c r="E24" s="26">
        <f t="shared" si="0"/>
        <v>4.6999999999999265E-3</v>
      </c>
      <c r="F24" t="str">
        <f>absorbances!A1</f>
        <v>PLAQUE 2</v>
      </c>
    </row>
    <row r="25" spans="1:6" x14ac:dyDescent="0.25">
      <c r="A25" s="49">
        <f t="shared" si="1"/>
        <v>24</v>
      </c>
      <c r="B25" s="49" t="str">
        <f>absorbances!H12</f>
        <v>NCHA100140_FA-1</v>
      </c>
      <c r="C25" s="78">
        <v>1.1910000000000001</v>
      </c>
      <c r="D25" s="78">
        <v>1.1967000000000001</v>
      </c>
      <c r="E25" s="50">
        <f t="shared" si="0"/>
        <v>5.7000000000000384E-3</v>
      </c>
      <c r="F25" s="51" t="str">
        <f>absorbances!A1</f>
        <v>PLAQUE 2</v>
      </c>
    </row>
    <row r="26" spans="1:6" x14ac:dyDescent="0.25">
      <c r="A26" s="25">
        <v>1</v>
      </c>
      <c r="B26" s="48" t="str">
        <f>absorbances!P5</f>
        <v>NCHA100290_FA-1</v>
      </c>
      <c r="C26" s="40">
        <v>1.1932</v>
      </c>
      <c r="D26" s="40">
        <v>1.2149000000000001</v>
      </c>
      <c r="E26" s="52">
        <f t="shared" si="0"/>
        <v>2.1700000000000053E-2</v>
      </c>
      <c r="F26" t="str">
        <f>absorbances!O1</f>
        <v>PLAQUE 9</v>
      </c>
    </row>
    <row r="27" spans="1:6" x14ac:dyDescent="0.25">
      <c r="A27" s="25">
        <f>A26+1</f>
        <v>2</v>
      </c>
      <c r="B27" s="48" t="str">
        <f>absorbances!P6</f>
        <v>NCHA100291_FA-1</v>
      </c>
      <c r="C27" s="40">
        <v>1.202</v>
      </c>
      <c r="D27" s="40">
        <v>1.2097</v>
      </c>
      <c r="E27" s="52">
        <f t="shared" si="0"/>
        <v>7.7000000000000401E-3</v>
      </c>
      <c r="F27" t="str">
        <f>absorbances!O1</f>
        <v>PLAQUE 9</v>
      </c>
    </row>
    <row r="28" spans="1:6" x14ac:dyDescent="0.25">
      <c r="A28" s="25">
        <f t="shared" ref="A28:A49" si="2">A27+1</f>
        <v>3</v>
      </c>
      <c r="B28" s="48" t="str">
        <f>absorbances!P7</f>
        <v>NCHA100292_FA-1</v>
      </c>
      <c r="C28" s="40">
        <v>1.1882999999999999</v>
      </c>
      <c r="D28" s="40">
        <v>1.2010000000000001</v>
      </c>
      <c r="E28" s="52">
        <f t="shared" si="0"/>
        <v>1.2700000000000156E-2</v>
      </c>
      <c r="F28" t="str">
        <f>absorbances!O1</f>
        <v>PLAQUE 9</v>
      </c>
    </row>
    <row r="29" spans="1:6" x14ac:dyDescent="0.25">
      <c r="A29" s="25">
        <f t="shared" si="2"/>
        <v>4</v>
      </c>
      <c r="B29" s="48" t="str">
        <f>absorbances!P8</f>
        <v>NCHA100293_FA-1</v>
      </c>
      <c r="C29" s="40">
        <v>1.2034</v>
      </c>
      <c r="D29" s="40">
        <v>1.2144999999999999</v>
      </c>
      <c r="E29" s="52">
        <f t="shared" si="0"/>
        <v>1.1099999999999888E-2</v>
      </c>
      <c r="F29" t="str">
        <f>absorbances!O1</f>
        <v>PLAQUE 9</v>
      </c>
    </row>
    <row r="30" spans="1:6" x14ac:dyDescent="0.25">
      <c r="A30" s="25">
        <f t="shared" si="2"/>
        <v>5</v>
      </c>
      <c r="B30" s="48" t="str">
        <f>absorbances!P9</f>
        <v>NCHA100294_FA-1</v>
      </c>
      <c r="C30" s="40">
        <v>1.1929000000000001</v>
      </c>
      <c r="D30" s="40">
        <v>1.2102999999999999</v>
      </c>
      <c r="E30" s="52">
        <f t="shared" si="0"/>
        <v>1.739999999999986E-2</v>
      </c>
      <c r="F30" t="str">
        <f>absorbances!O1</f>
        <v>PLAQUE 9</v>
      </c>
    </row>
    <row r="31" spans="1:6" x14ac:dyDescent="0.25">
      <c r="A31" s="25">
        <f t="shared" si="2"/>
        <v>6</v>
      </c>
      <c r="B31" s="48" t="str">
        <f>absorbances!P10</f>
        <v>NCHA100295_FA-1</v>
      </c>
      <c r="C31" s="40">
        <v>1.1884999999999999</v>
      </c>
      <c r="D31" s="40">
        <v>1.2001999999999999</v>
      </c>
      <c r="E31" s="52">
        <f t="shared" si="0"/>
        <v>1.1700000000000044E-2</v>
      </c>
      <c r="F31" t="str">
        <f>absorbances!O1</f>
        <v>PLAQUE 9</v>
      </c>
    </row>
    <row r="32" spans="1:6" x14ac:dyDescent="0.25">
      <c r="A32" s="25">
        <f t="shared" si="2"/>
        <v>7</v>
      </c>
      <c r="B32" s="48" t="str">
        <f>absorbances!P11</f>
        <v>NCHA100296_FA-1</v>
      </c>
      <c r="C32" s="40">
        <v>1.1974</v>
      </c>
      <c r="D32" s="40">
        <v>1.2067000000000001</v>
      </c>
      <c r="E32" s="52">
        <f t="shared" si="0"/>
        <v>9.300000000000086E-3</v>
      </c>
      <c r="F32" t="str">
        <f>absorbances!O1</f>
        <v>PLAQUE 9</v>
      </c>
    </row>
    <row r="33" spans="1:6" x14ac:dyDescent="0.25">
      <c r="A33" s="25">
        <f t="shared" si="2"/>
        <v>8</v>
      </c>
      <c r="B33" s="48" t="str">
        <f>absorbances!P12</f>
        <v>NCHA100297_FA-1</v>
      </c>
      <c r="C33" s="40">
        <v>1.1973</v>
      </c>
      <c r="D33" s="40">
        <v>1.2054</v>
      </c>
      <c r="E33" s="52">
        <f t="shared" si="0"/>
        <v>8.0999999999999961E-3</v>
      </c>
      <c r="F33" t="str">
        <f>absorbances!O1</f>
        <v>PLAQUE 9</v>
      </c>
    </row>
    <row r="34" spans="1:6" x14ac:dyDescent="0.25">
      <c r="A34" s="25">
        <f t="shared" si="2"/>
        <v>9</v>
      </c>
      <c r="B34" s="48" t="str">
        <f>absorbances!S5</f>
        <v>NCHA100298_FA-1</v>
      </c>
      <c r="C34" s="40">
        <v>1.1904999999999999</v>
      </c>
      <c r="D34" s="40">
        <v>1.2012</v>
      </c>
      <c r="E34" s="52">
        <f t="shared" si="0"/>
        <v>1.0700000000000154E-2</v>
      </c>
      <c r="F34" t="str">
        <f>absorbances!O1</f>
        <v>PLAQUE 9</v>
      </c>
    </row>
    <row r="35" spans="1:6" x14ac:dyDescent="0.25">
      <c r="A35" s="47">
        <f t="shared" si="2"/>
        <v>10</v>
      </c>
      <c r="B35" s="48" t="str">
        <f>absorbances!S6</f>
        <v>NCHA100299_FA-1</v>
      </c>
      <c r="C35" s="40">
        <v>1.1884999999999999</v>
      </c>
      <c r="D35" s="40">
        <v>1.1943999999999999</v>
      </c>
      <c r="E35" s="52">
        <f t="shared" si="0"/>
        <v>5.9000000000000163E-3</v>
      </c>
      <c r="F35" t="str">
        <f>absorbances!O1</f>
        <v>PLAQUE 9</v>
      </c>
    </row>
    <row r="36" spans="1:6" x14ac:dyDescent="0.25">
      <c r="A36" s="47">
        <f t="shared" si="2"/>
        <v>11</v>
      </c>
      <c r="B36" s="48" t="str">
        <f>absorbances!S7</f>
        <v>NCHA100300_FA-1</v>
      </c>
      <c r="C36" s="40">
        <v>1.2039</v>
      </c>
      <c r="D36" s="40">
        <v>1.2150000000000001</v>
      </c>
      <c r="E36" s="52">
        <f t="shared" si="0"/>
        <v>1.110000000000011E-2</v>
      </c>
      <c r="F36" t="str">
        <f>absorbances!O1</f>
        <v>PLAQUE 9</v>
      </c>
    </row>
    <row r="37" spans="1:6" x14ac:dyDescent="0.25">
      <c r="A37" s="47">
        <f t="shared" si="2"/>
        <v>12</v>
      </c>
      <c r="B37" s="48" t="str">
        <f>absorbances!S8</f>
        <v>NCHA100301_FA-1</v>
      </c>
      <c r="C37" s="40">
        <v>1.2011000000000001</v>
      </c>
      <c r="D37" s="40">
        <v>1.206</v>
      </c>
      <c r="E37" s="52">
        <f t="shared" si="0"/>
        <v>4.8999999999999044E-3</v>
      </c>
      <c r="F37" t="str">
        <f>absorbances!O1</f>
        <v>PLAQUE 9</v>
      </c>
    </row>
    <row r="38" spans="1:6" x14ac:dyDescent="0.25">
      <c r="A38" s="47">
        <f t="shared" si="2"/>
        <v>13</v>
      </c>
      <c r="B38" s="48" t="str">
        <f>absorbances!S9</f>
        <v>NCHA100302_FA-1</v>
      </c>
      <c r="C38" s="40">
        <v>1.2197</v>
      </c>
      <c r="D38" s="40">
        <v>1.2321</v>
      </c>
      <c r="E38" s="52">
        <f t="shared" si="0"/>
        <v>1.2399999999999967E-2</v>
      </c>
      <c r="F38" t="str">
        <f>absorbances!O1</f>
        <v>PLAQUE 9</v>
      </c>
    </row>
    <row r="39" spans="1:6" x14ac:dyDescent="0.25">
      <c r="A39" s="47">
        <f t="shared" si="2"/>
        <v>14</v>
      </c>
      <c r="B39" s="48" t="str">
        <f>absorbances!S10</f>
        <v>NCHA100303_FA-1</v>
      </c>
      <c r="C39" s="40">
        <v>1.1927000000000001</v>
      </c>
      <c r="D39" s="40">
        <v>1.2023999999999999</v>
      </c>
      <c r="E39" s="52">
        <f t="shared" si="0"/>
        <v>9.6999999999998199E-3</v>
      </c>
      <c r="F39" t="str">
        <f>absorbances!O1</f>
        <v>PLAQUE 9</v>
      </c>
    </row>
    <row r="40" spans="1:6" x14ac:dyDescent="0.25">
      <c r="A40" s="47">
        <f t="shared" si="2"/>
        <v>15</v>
      </c>
      <c r="B40" s="48" t="str">
        <f>absorbances!S11</f>
        <v>NCHA100304_FA-1</v>
      </c>
      <c r="C40" s="40">
        <v>1.1876</v>
      </c>
      <c r="D40" s="40">
        <v>1.2028000000000001</v>
      </c>
      <c r="E40" s="52">
        <f t="shared" si="0"/>
        <v>1.5200000000000102E-2</v>
      </c>
      <c r="F40" t="str">
        <f>absorbances!O1</f>
        <v>PLAQUE 9</v>
      </c>
    </row>
    <row r="41" spans="1:6" x14ac:dyDescent="0.25">
      <c r="A41" s="47">
        <f t="shared" si="2"/>
        <v>16</v>
      </c>
      <c r="B41" s="48" t="str">
        <f>absorbances!S12</f>
        <v>NCHA100306_FA-1</v>
      </c>
      <c r="C41" s="40">
        <v>1.1903999999999999</v>
      </c>
      <c r="D41" s="40">
        <v>1.2010000000000001</v>
      </c>
      <c r="E41" s="52">
        <f t="shared" si="0"/>
        <v>1.0600000000000165E-2</v>
      </c>
      <c r="F41" t="str">
        <f>absorbances!O1</f>
        <v>PLAQUE 9</v>
      </c>
    </row>
    <row r="42" spans="1:6" x14ac:dyDescent="0.25">
      <c r="A42" s="47">
        <f t="shared" si="2"/>
        <v>17</v>
      </c>
      <c r="B42" s="48" t="str">
        <f>absorbances!V5</f>
        <v>NCHA100307_FA-1</v>
      </c>
      <c r="C42" s="40">
        <v>1.2025999999999999</v>
      </c>
      <c r="D42" s="40">
        <v>1.2138</v>
      </c>
      <c r="E42" s="52">
        <f t="shared" si="0"/>
        <v>1.1200000000000099E-2</v>
      </c>
      <c r="F42" t="str">
        <f>absorbances!O1</f>
        <v>PLAQUE 9</v>
      </c>
    </row>
    <row r="43" spans="1:6" x14ac:dyDescent="0.25">
      <c r="A43" s="79">
        <f t="shared" si="2"/>
        <v>18</v>
      </c>
      <c r="B43" s="48" t="str">
        <f>absorbances!V6</f>
        <v>NCHA100308_FA-1</v>
      </c>
      <c r="C43" s="40">
        <v>1.1960999999999999</v>
      </c>
      <c r="D43" s="40">
        <v>1.2074</v>
      </c>
      <c r="E43" s="52">
        <f t="shared" si="0"/>
        <v>1.1300000000000088E-2</v>
      </c>
      <c r="F43" s="54" t="str">
        <f>absorbances!O1</f>
        <v>PLAQUE 9</v>
      </c>
    </row>
    <row r="44" spans="1:6" x14ac:dyDescent="0.25">
      <c r="A44" s="79">
        <f t="shared" si="2"/>
        <v>19</v>
      </c>
      <c r="B44" s="48" t="str">
        <f>absorbances!V7</f>
        <v>NCHA100309_FA-1</v>
      </c>
      <c r="C44" s="40">
        <v>1.2015</v>
      </c>
      <c r="D44" s="40">
        <v>1.2145999999999999</v>
      </c>
      <c r="E44" s="52">
        <f t="shared" si="0"/>
        <v>1.309999999999989E-2</v>
      </c>
      <c r="F44" s="54" t="str">
        <f>absorbances!O1</f>
        <v>PLAQUE 9</v>
      </c>
    </row>
    <row r="45" spans="1:6" x14ac:dyDescent="0.25">
      <c r="A45" s="79">
        <f t="shared" si="2"/>
        <v>20</v>
      </c>
      <c r="B45" s="48" t="str">
        <f>absorbances!V8</f>
        <v>NCHA100310_FA-1</v>
      </c>
      <c r="C45" s="40">
        <v>1.1896</v>
      </c>
      <c r="D45" s="40">
        <v>1.1973</v>
      </c>
      <c r="E45" s="52">
        <f t="shared" si="0"/>
        <v>7.7000000000000401E-3</v>
      </c>
      <c r="F45" s="54" t="str">
        <f>absorbances!O1</f>
        <v>PLAQUE 9</v>
      </c>
    </row>
    <row r="46" spans="1:6" x14ac:dyDescent="0.25">
      <c r="A46" s="79">
        <f t="shared" si="2"/>
        <v>21</v>
      </c>
      <c r="B46" s="48" t="str">
        <f>absorbances!V9</f>
        <v>NCHA100311_FA-1</v>
      </c>
      <c r="C46" s="40">
        <v>1.2195</v>
      </c>
      <c r="D46" s="40">
        <v>1.2378</v>
      </c>
      <c r="E46" s="52">
        <f t="shared" si="0"/>
        <v>1.8299999999999983E-2</v>
      </c>
      <c r="F46" s="54" t="str">
        <f>absorbances!O1</f>
        <v>PLAQUE 9</v>
      </c>
    </row>
    <row r="47" spans="1:6" x14ac:dyDescent="0.25">
      <c r="A47" s="79">
        <f t="shared" si="2"/>
        <v>22</v>
      </c>
      <c r="B47" s="48" t="str">
        <f>absorbances!V10</f>
        <v>NCHA100312_FA-1</v>
      </c>
      <c r="C47" s="40">
        <v>1.2036</v>
      </c>
      <c r="D47" s="40">
        <v>1.2159</v>
      </c>
      <c r="E47" s="52">
        <f t="shared" si="0"/>
        <v>1.2299999999999978E-2</v>
      </c>
      <c r="F47" s="54" t="str">
        <f>absorbances!O1</f>
        <v>PLAQUE 9</v>
      </c>
    </row>
    <row r="48" spans="1:6" x14ac:dyDescent="0.25">
      <c r="A48" s="79">
        <f t="shared" si="2"/>
        <v>23</v>
      </c>
      <c r="B48" s="48" t="str">
        <f>absorbances!V11</f>
        <v>NCHA100313_FA-1</v>
      </c>
      <c r="C48" s="40">
        <v>1.1961999999999999</v>
      </c>
      <c r="D48" s="40">
        <v>1.2058</v>
      </c>
      <c r="E48" s="52">
        <f t="shared" si="0"/>
        <v>9.6000000000000529E-3</v>
      </c>
      <c r="F48" s="54" t="str">
        <f>absorbances!O1</f>
        <v>PLAQUE 9</v>
      </c>
    </row>
    <row r="49" spans="1:6" x14ac:dyDescent="0.25">
      <c r="A49" s="79">
        <f t="shared" si="2"/>
        <v>24</v>
      </c>
      <c r="B49" s="48" t="str">
        <f>absorbances!V12</f>
        <v>NCHA100314_FA-1</v>
      </c>
      <c r="C49" s="40">
        <v>1.2039</v>
      </c>
      <c r="D49" s="40">
        <v>1.2205999999999999</v>
      </c>
      <c r="E49" s="52">
        <f t="shared" si="0"/>
        <v>1.6699999999999937E-2</v>
      </c>
      <c r="F49" s="54" t="str">
        <f>absorbances!O1</f>
        <v>PLAQUE 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B1" zoomScale="80" zoomScaleNormal="80" workbookViewId="0">
      <pane ySplit="1" topLeftCell="A5" activePane="bottomLeft" state="frozen"/>
      <selection pane="bottomLeft" activeCell="G17" sqref="G17"/>
    </sheetView>
  </sheetViews>
  <sheetFormatPr baseColWidth="10" defaultColWidth="16.7109375" defaultRowHeight="15" x14ac:dyDescent="0.25"/>
  <cols>
    <col min="6" max="6" width="25.28515625" customWidth="1"/>
  </cols>
  <sheetData>
    <row r="1" spans="1:12" x14ac:dyDescent="0.25">
      <c r="A1" s="27" t="s">
        <v>26</v>
      </c>
      <c r="B1" s="27" t="s">
        <v>12</v>
      </c>
      <c r="C1" s="27" t="s">
        <v>13</v>
      </c>
      <c r="D1" s="27"/>
      <c r="E1" s="27" t="s">
        <v>16</v>
      </c>
      <c r="F1" s="27" t="s">
        <v>18</v>
      </c>
      <c r="G1" s="27" t="s">
        <v>19</v>
      </c>
      <c r="H1" s="28"/>
      <c r="I1" s="27" t="s">
        <v>24</v>
      </c>
      <c r="J1" s="27" t="s">
        <v>25</v>
      </c>
      <c r="K1" s="27" t="s">
        <v>51</v>
      </c>
      <c r="L1" s="27" t="s">
        <v>50</v>
      </c>
    </row>
    <row r="2" spans="1:12" s="29" customFormat="1" x14ac:dyDescent="0.25">
      <c r="A2" s="29" t="str">
        <f>absorbances!B5</f>
        <v>NCHA100110_FA-1</v>
      </c>
      <c r="B2" s="29" t="str">
        <f>LEFT(A2,FIND("_",A2)-1)</f>
        <v>NCHA100110</v>
      </c>
      <c r="C2" s="29">
        <f>AVERAGE(absorbances!B52:D52)</f>
        <v>0.41583333333333333</v>
      </c>
      <c r="E2" s="41">
        <f>courbe_etalon!$F$3*EXP((courbe_etalon!$G$3*quantification!C2))</f>
        <v>5.6725309488608202</v>
      </c>
      <c r="F2" s="29">
        <f>E2*courbe_etalon!$F$6</f>
        <v>207.99280145823005</v>
      </c>
      <c r="G2" s="29">
        <f>F2/1000</f>
        <v>0.20799280145823004</v>
      </c>
      <c r="I2" s="29">
        <f>G2*15/1000</f>
        <v>3.1198920218734505E-3</v>
      </c>
      <c r="J2" s="29">
        <f>I2/poids!E2</f>
        <v>0.33911869802971933</v>
      </c>
      <c r="K2" s="29">
        <f>J2*1000</f>
        <v>339.11869802971933</v>
      </c>
      <c r="L2" s="29" t="str">
        <f>poids!F2</f>
        <v>PLAQUE 2</v>
      </c>
    </row>
    <row r="3" spans="1:12" x14ac:dyDescent="0.25">
      <c r="A3" t="str">
        <f>absorbances!B6</f>
        <v>NCHA100113_FA-1</v>
      </c>
      <c r="B3" t="str">
        <f t="shared" ref="B3:B49" si="0">LEFT(A3,FIND("_",A3)-1)</f>
        <v>NCHA100113</v>
      </c>
      <c r="C3" s="29">
        <f>AVERAGE(absorbances!B53:D53)</f>
        <v>0.42683333333333334</v>
      </c>
      <c r="E3" s="18">
        <f>courbe_etalon!$F$3*EXP((courbe_etalon!$G$3*quantification!C3))</f>
        <v>6.2658477447809773</v>
      </c>
      <c r="F3">
        <f>E3*courbe_etalon!$F$6</f>
        <v>229.74775064196916</v>
      </c>
      <c r="G3">
        <f t="shared" ref="G3:G49" si="1">F3/1000</f>
        <v>0.22974775064196917</v>
      </c>
      <c r="I3">
        <f>G3*15/1000</f>
        <v>3.4462162596295377E-3</v>
      </c>
      <c r="J3">
        <f>I3/poids!E3</f>
        <v>0.27350922695472157</v>
      </c>
      <c r="K3" s="29">
        <f t="shared" ref="K3:K49" si="2">J3*1000</f>
        <v>273.50922695472156</v>
      </c>
      <c r="L3" s="29" t="str">
        <f>poids!F3</f>
        <v>PLAQUE 2</v>
      </c>
    </row>
    <row r="4" spans="1:12" x14ac:dyDescent="0.25">
      <c r="A4" t="str">
        <f>absorbances!B7</f>
        <v>NCHA100114_FA-1</v>
      </c>
      <c r="B4" t="str">
        <f t="shared" si="0"/>
        <v>NCHA100114</v>
      </c>
      <c r="C4" s="29">
        <f>AVERAGE(absorbances!B54:D54)</f>
        <v>0.32050000000000001</v>
      </c>
      <c r="E4" s="18">
        <f>courbe_etalon!$F$3*EXP((courbe_etalon!$G$3*quantification!C4))</f>
        <v>2.3952518780094048</v>
      </c>
      <c r="F4">
        <f>E4*courbe_etalon!$F$6</f>
        <v>87.825902193678175</v>
      </c>
      <c r="G4">
        <f t="shared" si="1"/>
        <v>8.7825902193678168E-2</v>
      </c>
      <c r="I4">
        <f>G4*15/1000</f>
        <v>1.3173885329051725E-3</v>
      </c>
      <c r="J4">
        <f>I4/poids!E4</f>
        <v>0.18046418258975308</v>
      </c>
      <c r="K4" s="29">
        <f t="shared" si="2"/>
        <v>180.46418258975308</v>
      </c>
      <c r="L4" s="29" t="str">
        <f>poids!F4</f>
        <v>PLAQUE 2</v>
      </c>
    </row>
    <row r="5" spans="1:12" x14ac:dyDescent="0.25">
      <c r="A5" t="str">
        <f>absorbances!B8</f>
        <v>NCHA100116_FA-1</v>
      </c>
      <c r="B5" t="str">
        <f t="shared" si="0"/>
        <v>NCHA100116</v>
      </c>
      <c r="C5" s="29">
        <f>AVERAGE(absorbances!B55:D55)</f>
        <v>0.39883333333333337</v>
      </c>
      <c r="E5" s="18">
        <f>courbe_etalon!$F$3*EXP((courbe_etalon!$G$3*quantification!C5))</f>
        <v>4.8641690217825975</v>
      </c>
      <c r="F5">
        <f>E5*courbe_etalon!$F$6</f>
        <v>178.35286413202857</v>
      </c>
      <c r="G5">
        <f t="shared" si="1"/>
        <v>0.17835286413202858</v>
      </c>
      <c r="I5">
        <f>G5*15/1000</f>
        <v>2.675292961980429E-3</v>
      </c>
      <c r="J5">
        <f>I5/poids!E5</f>
        <v>0.32232445325065512</v>
      </c>
      <c r="K5" s="29">
        <f t="shared" si="2"/>
        <v>322.3244532506551</v>
      </c>
      <c r="L5" s="29" t="str">
        <f>poids!F5</f>
        <v>PLAQUE 2</v>
      </c>
    </row>
    <row r="6" spans="1:12" x14ac:dyDescent="0.25">
      <c r="A6" t="str">
        <f>absorbances!B9</f>
        <v>NCHA100117_FA-1</v>
      </c>
      <c r="B6" t="str">
        <f t="shared" si="0"/>
        <v>NCHA100117</v>
      </c>
      <c r="C6" s="29">
        <f>AVERAGE(absorbances!B56:D56)</f>
        <v>0.42349999999999999</v>
      </c>
      <c r="E6" s="18">
        <f>courbe_etalon!$F$3*EXP((courbe_etalon!$G$3*quantification!C6))</f>
        <v>6.0797823254636958</v>
      </c>
      <c r="F6">
        <f>E6*courbe_etalon!$F$6</f>
        <v>222.92535193366882</v>
      </c>
      <c r="G6">
        <f t="shared" si="1"/>
        <v>0.22292535193366883</v>
      </c>
      <c r="I6">
        <f>G6*15/1000</f>
        <v>3.3438802790050322E-3</v>
      </c>
      <c r="J6">
        <f>I6/poids!E6</f>
        <v>0.34472992567062039</v>
      </c>
      <c r="K6" s="29">
        <f t="shared" si="2"/>
        <v>344.72992567062039</v>
      </c>
      <c r="L6" s="29" t="str">
        <f>poids!F6</f>
        <v>PLAQUE 2</v>
      </c>
    </row>
    <row r="7" spans="1:12" x14ac:dyDescent="0.25">
      <c r="A7" t="str">
        <f>absorbances!B10</f>
        <v>NCHA100118_FA-1</v>
      </c>
      <c r="B7" t="str">
        <f t="shared" si="0"/>
        <v>NCHA100118</v>
      </c>
      <c r="C7" s="29">
        <f>AVERAGE(absorbances!B57:D57)</f>
        <v>0.49016666666666669</v>
      </c>
      <c r="E7" s="18">
        <f>courbe_etalon!$F$3*EXP((courbe_etalon!$G$3*quantification!C7))</f>
        <v>11.110258754387623</v>
      </c>
      <c r="F7">
        <f>E7*courbe_etalon!$F$6</f>
        <v>407.37615432754615</v>
      </c>
      <c r="G7">
        <f t="shared" si="1"/>
        <v>0.40737615432754615</v>
      </c>
      <c r="I7">
        <f t="shared" ref="I7:I49" si="3">G7*15/1000</f>
        <v>6.1106423149131922E-3</v>
      </c>
      <c r="J7">
        <f>I7/poids!E7</f>
        <v>1.7458978042609936</v>
      </c>
      <c r="K7" s="29">
        <f t="shared" si="2"/>
        <v>1745.8978042609936</v>
      </c>
      <c r="L7" s="29" t="str">
        <f>poids!F7</f>
        <v>PLAQUE 2</v>
      </c>
    </row>
    <row r="8" spans="1:12" x14ac:dyDescent="0.25">
      <c r="A8" t="str">
        <f>absorbances!B11</f>
        <v>NCHA100119_FA-1</v>
      </c>
      <c r="B8" t="str">
        <f t="shared" si="0"/>
        <v>NCHA100119</v>
      </c>
      <c r="C8" s="29">
        <f>AVERAGE(absorbances!B58:D58)</f>
        <v>0.35283333333333333</v>
      </c>
      <c r="E8" s="18">
        <f>courbe_etalon!$F$3*EXP((courbe_etalon!$G$3*quantification!C8))</f>
        <v>3.2087931271765981</v>
      </c>
      <c r="F8">
        <f>E8*courbe_etalon!$F$6</f>
        <v>117.65574799647526</v>
      </c>
      <c r="G8">
        <f t="shared" si="1"/>
        <v>0.11765574799647525</v>
      </c>
      <c r="I8">
        <f t="shared" si="3"/>
        <v>1.7648362199471287E-3</v>
      </c>
      <c r="J8">
        <f>I8/poids!E8</f>
        <v>0.22919950908404149</v>
      </c>
      <c r="K8" s="29">
        <f t="shared" si="2"/>
        <v>229.19950908404149</v>
      </c>
      <c r="L8" s="29" t="str">
        <f>poids!F8</f>
        <v>PLAQUE 2</v>
      </c>
    </row>
    <row r="9" spans="1:12" x14ac:dyDescent="0.25">
      <c r="A9" t="str">
        <f>absorbances!B12</f>
        <v>NCHA100120_FA-1</v>
      </c>
      <c r="B9" t="str">
        <f t="shared" si="0"/>
        <v>NCHA100120</v>
      </c>
      <c r="C9" s="29">
        <f>AVERAGE(absorbances!B59:D59)</f>
        <v>0.3661666666666667</v>
      </c>
      <c r="E9" s="18">
        <f>courbe_etalon!$F$3*EXP((courbe_etalon!$G$3*quantification!C9))</f>
        <v>3.6200031413162894</v>
      </c>
      <c r="F9">
        <f>E9*courbe_etalon!$F$6</f>
        <v>132.73344851493061</v>
      </c>
      <c r="G9">
        <f t="shared" si="1"/>
        <v>0.1327334485149306</v>
      </c>
      <c r="I9">
        <f t="shared" si="3"/>
        <v>1.9910017277239593E-3</v>
      </c>
      <c r="J9">
        <f>I9/poids!E9</f>
        <v>0.13923089005062672</v>
      </c>
      <c r="K9" s="29">
        <f t="shared" si="2"/>
        <v>139.23089005062673</v>
      </c>
      <c r="L9" s="29" t="str">
        <f>poids!F9</f>
        <v>PLAQUE 2</v>
      </c>
    </row>
    <row r="10" spans="1:12" s="29" customFormat="1" x14ac:dyDescent="0.25">
      <c r="A10" s="29" t="str">
        <f>absorbances!E5</f>
        <v>NCHA100122_FA-1</v>
      </c>
      <c r="B10" s="29" t="str">
        <f t="shared" si="0"/>
        <v>NCHA100122</v>
      </c>
      <c r="C10" s="29">
        <f>AVERAGE(absorbances!E52:G52)</f>
        <v>0.36450000000000005</v>
      </c>
      <c r="E10" s="41">
        <f>courbe_etalon!$F$3*EXP((courbe_etalon!$G$3*quantification!C10))</f>
        <v>3.5658497824303192</v>
      </c>
      <c r="F10" s="29">
        <f>E10*courbe_etalon!$F$6</f>
        <v>130.74782535577836</v>
      </c>
      <c r="G10" s="29">
        <f t="shared" si="1"/>
        <v>0.13074782535577836</v>
      </c>
      <c r="I10" s="29">
        <f t="shared" si="3"/>
        <v>1.9612173803366757E-3</v>
      </c>
      <c r="J10" s="29">
        <f>I10/poids!E10</f>
        <v>0.33240972548079156</v>
      </c>
      <c r="K10" s="29">
        <f t="shared" si="2"/>
        <v>332.40972548079156</v>
      </c>
      <c r="L10" s="29" t="str">
        <f>poids!F10</f>
        <v>PLAQUE 2</v>
      </c>
    </row>
    <row r="11" spans="1:12" x14ac:dyDescent="0.25">
      <c r="A11" t="str">
        <f>absorbances!E6</f>
        <v>NCHA100123_FA-1</v>
      </c>
      <c r="B11" t="str">
        <f t="shared" si="0"/>
        <v>NCHA100123</v>
      </c>
      <c r="C11" s="29">
        <f>AVERAGE(absorbances!E53:G53)</f>
        <v>0.29783333333333334</v>
      </c>
      <c r="E11" s="18">
        <f>courbe_etalon!$F$3*EXP((courbe_etalon!$G$3*quantification!C11))</f>
        <v>1.951312832738193</v>
      </c>
      <c r="F11">
        <f>E11*courbe_etalon!$F$6</f>
        <v>71.548137200400404</v>
      </c>
      <c r="G11">
        <f t="shared" si="1"/>
        <v>7.1548137200400402E-2</v>
      </c>
      <c r="I11">
        <f t="shared" si="3"/>
        <v>1.0732220580060062E-3</v>
      </c>
      <c r="J11">
        <f>I11/poids!E11</f>
        <v>0.261761477562441</v>
      </c>
      <c r="K11" s="29">
        <f t="shared" si="2"/>
        <v>261.76147756244103</v>
      </c>
      <c r="L11" s="29" t="str">
        <f>poids!F11</f>
        <v>PLAQUE 2</v>
      </c>
    </row>
    <row r="12" spans="1:12" x14ac:dyDescent="0.25">
      <c r="A12" s="29" t="str">
        <f>absorbances!E7</f>
        <v>NCHA100124_FA-1</v>
      </c>
      <c r="B12" s="29" t="str">
        <f t="shared" si="0"/>
        <v>NCHA100124</v>
      </c>
      <c r="C12" s="29">
        <f>AVERAGE(absorbances!E54:G54)</f>
        <v>0.45849999999999996</v>
      </c>
      <c r="D12" s="29"/>
      <c r="E12" s="41">
        <f>courbe_etalon!$F$3*EXP((courbe_etalon!$G$3*quantification!C12))</f>
        <v>8.3435717627472172</v>
      </c>
      <c r="F12" s="29">
        <f>E12*courbe_etalon!$F$6</f>
        <v>305.93096463406459</v>
      </c>
      <c r="G12" s="29">
        <f t="shared" si="1"/>
        <v>0.30593096463406461</v>
      </c>
      <c r="H12" s="29"/>
      <c r="I12" s="29">
        <f t="shared" si="3"/>
        <v>4.5889644695109692E-3</v>
      </c>
      <c r="J12" s="29">
        <f>I12/poids!E12</f>
        <v>0.39560038530266789</v>
      </c>
      <c r="K12" s="29">
        <f t="shared" si="2"/>
        <v>395.60038530266792</v>
      </c>
      <c r="L12" s="29" t="str">
        <f>poids!F12</f>
        <v>PLAQUE 2</v>
      </c>
    </row>
    <row r="13" spans="1:12" s="29" customFormat="1" x14ac:dyDescent="0.25">
      <c r="A13" s="29" t="str">
        <f>absorbances!E8</f>
        <v>NCHA100125_FA-1</v>
      </c>
      <c r="B13" s="29" t="str">
        <f t="shared" si="0"/>
        <v>NCHA100125</v>
      </c>
      <c r="C13" s="29">
        <f>AVERAGE(absorbances!E55:G55)</f>
        <v>0.30583333333333335</v>
      </c>
      <c r="E13" s="41">
        <f>courbe_etalon!$F$3*EXP((courbe_etalon!$G$3*quantification!C13))</f>
        <v>2.0977186427237391</v>
      </c>
      <c r="F13" s="29">
        <f>E13*courbe_etalon!$F$6</f>
        <v>76.916350233203758</v>
      </c>
      <c r="G13" s="29">
        <f t="shared" si="1"/>
        <v>7.6916350233203756E-2</v>
      </c>
      <c r="I13" s="29">
        <f t="shared" si="3"/>
        <v>1.1537452534980564E-3</v>
      </c>
      <c r="J13" s="29">
        <f>I13/poids!E13</f>
        <v>0.13735062541643589</v>
      </c>
      <c r="K13" s="29">
        <f t="shared" si="2"/>
        <v>137.35062541643589</v>
      </c>
      <c r="L13" s="29" t="str">
        <f>poids!F13</f>
        <v>PLAQUE 2</v>
      </c>
    </row>
    <row r="14" spans="1:12" x14ac:dyDescent="0.25">
      <c r="A14" t="str">
        <f>absorbances!E9</f>
        <v>NCHA100126_FA-1</v>
      </c>
      <c r="B14" t="str">
        <f t="shared" si="0"/>
        <v>NCHA100126</v>
      </c>
      <c r="C14" s="29">
        <f>AVERAGE(absorbances!E56:G56)</f>
        <v>0.33083333333333337</v>
      </c>
      <c r="E14" s="18">
        <f>courbe_etalon!$F$3*EXP((courbe_etalon!$G$3*quantification!C14))</f>
        <v>2.6298791474770593</v>
      </c>
      <c r="F14">
        <f>E14*courbe_etalon!$F$6</f>
        <v>96.428902074158842</v>
      </c>
      <c r="G14">
        <f t="shared" si="1"/>
        <v>9.6428902074158843E-2</v>
      </c>
      <c r="I14">
        <f t="shared" si="3"/>
        <v>1.4464335311123826E-3</v>
      </c>
      <c r="J14">
        <f>I14/poids!E14</f>
        <v>0.16071483679026657</v>
      </c>
      <c r="K14" s="29">
        <f t="shared" si="2"/>
        <v>160.71483679026659</v>
      </c>
      <c r="L14" s="29" t="str">
        <f>poids!F14</f>
        <v>PLAQUE 2</v>
      </c>
    </row>
    <row r="15" spans="1:12" x14ac:dyDescent="0.25">
      <c r="A15" t="str">
        <f>absorbances!E10</f>
        <v>NCHA100127_FA-1</v>
      </c>
      <c r="B15" t="str">
        <f t="shared" si="0"/>
        <v>NCHA100127</v>
      </c>
      <c r="C15" s="29">
        <f>AVERAGE(absorbances!E57:G57)</f>
        <v>0.3731666666666667</v>
      </c>
      <c r="E15" s="18">
        <f>courbe_etalon!$F$3*EXP((courbe_etalon!$G$3*quantification!C15))</f>
        <v>3.8565746518118247</v>
      </c>
      <c r="F15">
        <f>E15*courbe_etalon!$F$6</f>
        <v>141.40773723310022</v>
      </c>
      <c r="G15">
        <f t="shared" si="1"/>
        <v>0.14140773723310021</v>
      </c>
      <c r="I15">
        <f t="shared" si="3"/>
        <v>2.1211160584965029E-3</v>
      </c>
      <c r="J15">
        <f>I15/poids!E15</f>
        <v>0.36570966525801601</v>
      </c>
      <c r="K15" s="29">
        <f t="shared" si="2"/>
        <v>365.709665258016</v>
      </c>
      <c r="L15" s="29" t="str">
        <f>poids!F15</f>
        <v>PLAQUE 2</v>
      </c>
    </row>
    <row r="16" spans="1:12" x14ac:dyDescent="0.25">
      <c r="A16" t="str">
        <f>absorbances!E11</f>
        <v>NCHA100128_FA-1</v>
      </c>
      <c r="B16" t="str">
        <f t="shared" si="0"/>
        <v>NCHA100128</v>
      </c>
      <c r="C16" s="29">
        <f>AVERAGE(absorbances!E58:G58)</f>
        <v>0.52349999999999997</v>
      </c>
      <c r="E16" s="18">
        <f>courbe_etalon!$F$3*EXP((courbe_etalon!$G$3*quantification!C16))</f>
        <v>15.019042464492106</v>
      </c>
      <c r="F16">
        <f>E16*courbe_etalon!$F$6</f>
        <v>550.69822369804388</v>
      </c>
      <c r="G16">
        <f t="shared" si="1"/>
        <v>0.55069822369804389</v>
      </c>
      <c r="I16">
        <f t="shared" si="3"/>
        <v>8.2604733554706589E-3</v>
      </c>
      <c r="J16">
        <f>I16/poids!E16</f>
        <v>1.0727887474637163</v>
      </c>
      <c r="K16" s="29">
        <f t="shared" si="2"/>
        <v>1072.7887474637164</v>
      </c>
      <c r="L16" s="29" t="str">
        <f>poids!F16</f>
        <v>PLAQUE 2</v>
      </c>
    </row>
    <row r="17" spans="1:12" x14ac:dyDescent="0.25">
      <c r="A17" t="str">
        <f>absorbances!E12</f>
        <v>NCHA100129_FA-1</v>
      </c>
      <c r="B17" t="str">
        <f t="shared" si="0"/>
        <v>NCHA100129</v>
      </c>
      <c r="C17" s="29">
        <f>AVERAGE(absorbances!E59:G59)</f>
        <v>0.3795</v>
      </c>
      <c r="E17" s="18">
        <f>courbe_etalon!$F$3*EXP((courbe_etalon!$G$3*quantification!C17))</f>
        <v>4.0839101256335342</v>
      </c>
      <c r="F17">
        <f>E17*courbe_etalon!$F$6</f>
        <v>149.74337127322957</v>
      </c>
      <c r="G17">
        <f t="shared" si="1"/>
        <v>0.14974337127322956</v>
      </c>
      <c r="I17">
        <f t="shared" si="3"/>
        <v>2.2461505690984434E-3</v>
      </c>
      <c r="J17">
        <f>I17/poids!E17</f>
        <v>0.37435842818307358</v>
      </c>
      <c r="K17" s="29">
        <f t="shared" si="2"/>
        <v>374.35842818307356</v>
      </c>
      <c r="L17" s="29" t="str">
        <f>poids!F17</f>
        <v>PLAQUE 2</v>
      </c>
    </row>
    <row r="18" spans="1:12" s="29" customFormat="1" x14ac:dyDescent="0.25">
      <c r="A18" s="29" t="str">
        <f>absorbances!H5</f>
        <v>NCHA100130_FA-1</v>
      </c>
      <c r="B18" s="29" t="str">
        <f t="shared" si="0"/>
        <v>NCHA100130</v>
      </c>
      <c r="C18" s="29">
        <f>AVERAGE(absorbances!H52:J52)</f>
        <v>0.41250000000000003</v>
      </c>
      <c r="E18" s="41">
        <f>courbe_etalon!$F$3*EXP((courbe_etalon!$G$3*quantification!C18))</f>
        <v>5.5040841731680734</v>
      </c>
      <c r="F18" s="29">
        <f>E18*courbe_etalon!$F$6</f>
        <v>201.81641968282935</v>
      </c>
      <c r="G18" s="29">
        <f t="shared" si="1"/>
        <v>0.20181641968282935</v>
      </c>
      <c r="I18" s="29">
        <f t="shared" si="3"/>
        <v>3.0272462952424402E-3</v>
      </c>
      <c r="J18" s="29">
        <f>I18/poids!E18</f>
        <v>0.59357770494951179</v>
      </c>
      <c r="K18" s="29">
        <f t="shared" si="2"/>
        <v>593.57770494951183</v>
      </c>
      <c r="L18" s="29" t="str">
        <f>poids!F18</f>
        <v>PLAQUE 2</v>
      </c>
    </row>
    <row r="19" spans="1:12" s="29" customFormat="1" x14ac:dyDescent="0.25">
      <c r="A19" s="29" t="str">
        <f>absorbances!H6</f>
        <v>NCHA100133_FA-1</v>
      </c>
      <c r="B19" s="29" t="str">
        <f t="shared" si="0"/>
        <v>NCHA100133</v>
      </c>
      <c r="C19" s="29">
        <f>AVERAGE(absorbances!H53:J53)</f>
        <v>0.3681666666666667</v>
      </c>
      <c r="E19" s="41">
        <f>courbe_etalon!$F$3*EXP((courbe_etalon!$G$3*quantification!C19))</f>
        <v>3.686073847378176</v>
      </c>
      <c r="F19" s="29">
        <f>E19*courbe_etalon!$F$6</f>
        <v>135.15604107053312</v>
      </c>
      <c r="G19" s="29">
        <f t="shared" si="1"/>
        <v>0.13515604107053311</v>
      </c>
      <c r="I19" s="29">
        <f t="shared" si="3"/>
        <v>2.0273406160579966E-3</v>
      </c>
      <c r="J19" s="29">
        <f>I19/poids!E19</f>
        <v>0.20687149143449349</v>
      </c>
      <c r="K19" s="29">
        <f t="shared" si="2"/>
        <v>206.87149143449349</v>
      </c>
      <c r="L19" s="29" t="str">
        <f>poids!F19</f>
        <v>PLAQUE 2</v>
      </c>
    </row>
    <row r="20" spans="1:12" x14ac:dyDescent="0.25">
      <c r="A20" t="str">
        <f>absorbances!H7</f>
        <v>NCHA100134_FA-1</v>
      </c>
      <c r="B20" t="str">
        <f t="shared" si="0"/>
        <v>NCHA100134</v>
      </c>
      <c r="C20" s="29">
        <f>AVERAGE(absorbances!H54:J54)</f>
        <v>0.30050000000000004</v>
      </c>
      <c r="E20" s="18">
        <f>courbe_etalon!$F$3*EXP((courbe_etalon!$G$3*quantification!C20))</f>
        <v>1.9989427056549431</v>
      </c>
      <c r="F20">
        <f>E20*courbe_etalon!$F$6</f>
        <v>73.29456587401458</v>
      </c>
      <c r="G20">
        <f t="shared" si="1"/>
        <v>7.3294565874014575E-2</v>
      </c>
      <c r="I20">
        <f t="shared" si="3"/>
        <v>1.0994184881102187E-3</v>
      </c>
      <c r="J20">
        <f>I20/poids!E20</f>
        <v>0.13088315334645517</v>
      </c>
      <c r="K20" s="29">
        <f t="shared" si="2"/>
        <v>130.88315334645517</v>
      </c>
      <c r="L20" s="29" t="str">
        <f>poids!F20</f>
        <v>PLAQUE 2</v>
      </c>
    </row>
    <row r="21" spans="1:12" x14ac:dyDescent="0.25">
      <c r="A21" t="str">
        <f>absorbances!H8</f>
        <v>NCHA100135_FA-1</v>
      </c>
      <c r="B21" t="str">
        <f t="shared" si="0"/>
        <v>NCHA100135</v>
      </c>
      <c r="C21" s="29">
        <f>AVERAGE(absorbances!H55:J55)</f>
        <v>0.28483333333333333</v>
      </c>
      <c r="E21" s="18">
        <f>courbe_etalon!$F$3*EXP((courbe_etalon!$G$3*quantification!C21))</f>
        <v>1.7348776524704008</v>
      </c>
      <c r="F21">
        <f>E21*courbe_etalon!$F$6</f>
        <v>63.61218059058136</v>
      </c>
      <c r="G21">
        <f t="shared" si="1"/>
        <v>6.3612180590581366E-2</v>
      </c>
      <c r="I21">
        <f t="shared" si="3"/>
        <v>9.5418270885872045E-4</v>
      </c>
      <c r="J21">
        <f>I21/poids!E21</f>
        <v>9.3547324397913897E-2</v>
      </c>
      <c r="K21" s="29">
        <f t="shared" si="2"/>
        <v>93.547324397913897</v>
      </c>
      <c r="L21" s="29" t="str">
        <f>poids!F21</f>
        <v>PLAQUE 2</v>
      </c>
    </row>
    <row r="22" spans="1:12" x14ac:dyDescent="0.25">
      <c r="A22" t="str">
        <f>absorbances!H9</f>
        <v>NCHA100136_FA-1</v>
      </c>
      <c r="B22" t="str">
        <f t="shared" si="0"/>
        <v>NCHA100136</v>
      </c>
      <c r="C22" s="29">
        <f>AVERAGE(absorbances!H56:J56)</f>
        <v>0.35716666666666669</v>
      </c>
      <c r="E22" s="18">
        <f>courbe_etalon!$F$3*EXP((courbe_etalon!$G$3*quantification!C22))</f>
        <v>3.3370373540364517</v>
      </c>
      <c r="F22">
        <f>E22*courbe_etalon!$F$6</f>
        <v>122.35803631466989</v>
      </c>
      <c r="G22">
        <f t="shared" si="1"/>
        <v>0.12235803631466989</v>
      </c>
      <c r="I22">
        <f t="shared" si="3"/>
        <v>1.8353705447200484E-3</v>
      </c>
      <c r="J22">
        <f>I22/poids!E22</f>
        <v>0.13109789605143191</v>
      </c>
      <c r="K22" s="29">
        <f t="shared" si="2"/>
        <v>131.09789605143192</v>
      </c>
      <c r="L22" s="29" t="str">
        <f>poids!F22</f>
        <v>PLAQUE 2</v>
      </c>
    </row>
    <row r="23" spans="1:12" x14ac:dyDescent="0.25">
      <c r="A23" t="str">
        <f>absorbances!H10</f>
        <v>NCHA100137_FA-1</v>
      </c>
      <c r="B23" t="str">
        <f t="shared" si="0"/>
        <v>NCHA100137</v>
      </c>
      <c r="C23" s="29">
        <f>AVERAGE(absorbances!H57:J57)</f>
        <v>0.42416666666666664</v>
      </c>
      <c r="E23" s="18">
        <f>courbe_etalon!$F$3*EXP((courbe_etalon!$G$3*quantification!C23))</f>
        <v>6.1165480520207263</v>
      </c>
      <c r="F23">
        <f>E23*courbe_etalon!$F$6</f>
        <v>224.27342857409329</v>
      </c>
      <c r="G23">
        <f t="shared" si="1"/>
        <v>0.2242734285740933</v>
      </c>
      <c r="I23">
        <f t="shared" si="3"/>
        <v>3.3641014286113994E-3</v>
      </c>
      <c r="J23">
        <f>I23/poids!E23</f>
        <v>0.48058591837306425</v>
      </c>
      <c r="K23" s="29">
        <f t="shared" si="2"/>
        <v>480.58591837306426</v>
      </c>
      <c r="L23" s="29" t="str">
        <f>poids!F23</f>
        <v>PLAQUE 2</v>
      </c>
    </row>
    <row r="24" spans="1:12" x14ac:dyDescent="0.25">
      <c r="A24" t="str">
        <f>absorbances!H11</f>
        <v>NCHA100139_FA-1</v>
      </c>
      <c r="B24" t="str">
        <f t="shared" si="0"/>
        <v>NCHA100139</v>
      </c>
      <c r="C24" s="29">
        <f>AVERAGE(absorbances!H58:J58)</f>
        <v>0.50816666666666677</v>
      </c>
      <c r="E24" s="18">
        <f>courbe_etalon!$F$3*EXP((courbe_etalon!$G$3*quantification!C24))</f>
        <v>13.074344745185847</v>
      </c>
      <c r="F24">
        <f>E24*courbe_etalon!$F$6</f>
        <v>479.39264065681436</v>
      </c>
      <c r="G24">
        <f t="shared" si="1"/>
        <v>0.47939264065681436</v>
      </c>
      <c r="I24">
        <f t="shared" si="3"/>
        <v>7.1908896098522154E-3</v>
      </c>
      <c r="J24">
        <f>I24/poids!E24</f>
        <v>1.5299765127345379</v>
      </c>
      <c r="K24" s="29">
        <f t="shared" si="2"/>
        <v>1529.9765127345379</v>
      </c>
      <c r="L24" s="29" t="str">
        <f>poids!F24</f>
        <v>PLAQUE 2</v>
      </c>
    </row>
    <row r="25" spans="1:12" x14ac:dyDescent="0.25">
      <c r="A25" s="51" t="str">
        <f>absorbances!H12</f>
        <v>NCHA100140_FA-1</v>
      </c>
      <c r="B25" s="51" t="str">
        <f t="shared" si="0"/>
        <v>NCHA100140</v>
      </c>
      <c r="C25" s="55">
        <f>AVERAGE(absorbances!H59:J59)</f>
        <v>0.48283333333333339</v>
      </c>
      <c r="D25" s="51"/>
      <c r="E25" s="56">
        <f>courbe_etalon!$F$3*EXP((courbe_etalon!$G$3*quantification!C25))</f>
        <v>10.397338850077178</v>
      </c>
      <c r="F25" s="51">
        <f>E25*courbe_etalon!$F$6</f>
        <v>381.23575783616315</v>
      </c>
      <c r="G25" s="51">
        <f t="shared" si="1"/>
        <v>0.38123575783616315</v>
      </c>
      <c r="H25" s="51"/>
      <c r="I25" s="51">
        <f t="shared" si="3"/>
        <v>5.7185363675424476E-3</v>
      </c>
      <c r="J25" s="51">
        <f>I25/poids!E25</f>
        <v>1.0032519943056859</v>
      </c>
      <c r="K25" s="55">
        <f t="shared" si="2"/>
        <v>1003.2519943056859</v>
      </c>
      <c r="L25" s="29" t="str">
        <f>poids!F25</f>
        <v>PLAQUE 2</v>
      </c>
    </row>
    <row r="26" spans="1:12" x14ac:dyDescent="0.25">
      <c r="A26" s="54" t="str">
        <f>absorbances!P5</f>
        <v>NCHA100290_FA-1</v>
      </c>
      <c r="B26" s="54" t="str">
        <f t="shared" si="0"/>
        <v>NCHA100290</v>
      </c>
      <c r="C26">
        <f>AVERAGE(absorbances!P52,absorbances!Q52,absorbances!R52)</f>
        <v>0.42300000000000004</v>
      </c>
      <c r="E26" s="59">
        <f>courbe_etalon!$F$16*EXP((courbe_etalon!$G$16*quantification!C26))</f>
        <v>7.7314191119948088</v>
      </c>
      <c r="F26" s="54">
        <f>E26*courbe_etalon!$F$6</f>
        <v>283.48536743980964</v>
      </c>
      <c r="G26" s="54">
        <f t="shared" si="1"/>
        <v>0.28348536743980962</v>
      </c>
      <c r="I26" s="54">
        <f t="shared" si="3"/>
        <v>4.2522805115971438E-3</v>
      </c>
      <c r="J26" s="54">
        <f>I26/poids!E26</f>
        <v>0.19595762726254071</v>
      </c>
      <c r="K26" s="29">
        <f t="shared" si="2"/>
        <v>195.95762726254071</v>
      </c>
      <c r="L26" s="60" t="str">
        <f>poids!F26</f>
        <v>PLAQUE 9</v>
      </c>
    </row>
    <row r="27" spans="1:12" x14ac:dyDescent="0.25">
      <c r="A27" s="54" t="str">
        <f>absorbances!P6</f>
        <v>NCHA100291_FA-1</v>
      </c>
      <c r="B27" s="54" t="str">
        <f t="shared" si="0"/>
        <v>NCHA100291</v>
      </c>
      <c r="C27">
        <f>AVERAGE(absorbances!P53,absorbances!Q53,absorbances!R53)</f>
        <v>0.37200000000000005</v>
      </c>
      <c r="E27" s="59">
        <f>courbe_etalon!$F$16*EXP((courbe_etalon!$G$16*quantification!C27))</f>
        <v>4.785285222433342</v>
      </c>
      <c r="F27" s="54">
        <f>E27*courbe_etalon!$F$6</f>
        <v>175.4604581558892</v>
      </c>
      <c r="G27" s="54">
        <f t="shared" si="1"/>
        <v>0.1754604581558892</v>
      </c>
      <c r="I27" s="54">
        <f t="shared" si="3"/>
        <v>2.6319068723383377E-3</v>
      </c>
      <c r="J27" s="54">
        <f>I27/poids!E27</f>
        <v>0.34180608731666545</v>
      </c>
      <c r="K27" s="29">
        <f t="shared" si="2"/>
        <v>341.80608731666547</v>
      </c>
      <c r="L27" s="54" t="str">
        <f>poids!F27</f>
        <v>PLAQUE 9</v>
      </c>
    </row>
    <row r="28" spans="1:12" x14ac:dyDescent="0.25">
      <c r="A28" s="54" t="str">
        <f>absorbances!P7</f>
        <v>NCHA100292_FA-1</v>
      </c>
      <c r="B28" s="54" t="str">
        <f t="shared" si="0"/>
        <v>NCHA100292</v>
      </c>
      <c r="C28">
        <f>AVERAGE(absorbances!P54,absorbances!Q54,absorbances!R54)</f>
        <v>0.36600000000000005</v>
      </c>
      <c r="E28" s="59">
        <f>courbe_etalon!$F$16*EXP((courbe_etalon!$G$16*quantification!C28))</f>
        <v>4.5226804172273276</v>
      </c>
      <c r="F28" s="54">
        <f>E28*courbe_etalon!$F$6</f>
        <v>165.83161529833532</v>
      </c>
      <c r="G28" s="54">
        <f t="shared" si="1"/>
        <v>0.16583161529833532</v>
      </c>
      <c r="I28" s="54">
        <f t="shared" si="3"/>
        <v>2.4874742294750296E-3</v>
      </c>
      <c r="J28" s="54">
        <f>I28/poids!E28</f>
        <v>0.19586411255708655</v>
      </c>
      <c r="K28" s="29">
        <f t="shared" si="2"/>
        <v>195.86411255708654</v>
      </c>
      <c r="L28" s="54" t="str">
        <f>poids!F28</f>
        <v>PLAQUE 9</v>
      </c>
    </row>
    <row r="29" spans="1:12" x14ac:dyDescent="0.25">
      <c r="A29" s="54" t="str">
        <f>absorbances!P8</f>
        <v>NCHA100293_FA-1</v>
      </c>
      <c r="B29" s="54" t="str">
        <f t="shared" si="0"/>
        <v>NCHA100293</v>
      </c>
      <c r="C29">
        <f>AVERAGE(absorbances!P55,absorbances!Q55,absorbances!R55)</f>
        <v>0.35299999999999998</v>
      </c>
      <c r="E29" s="59">
        <f>courbe_etalon!$F$16*EXP((courbe_etalon!$G$16*quantification!C29))</f>
        <v>4.002088823698803</v>
      </c>
      <c r="F29" s="54">
        <f>E29*courbe_etalon!$F$6</f>
        <v>146.74325686895611</v>
      </c>
      <c r="G29" s="54">
        <f t="shared" si="1"/>
        <v>0.14674325686895612</v>
      </c>
      <c r="I29" s="54">
        <f t="shared" si="3"/>
        <v>2.2011488530343415E-3</v>
      </c>
      <c r="J29" s="54">
        <f>I29/poids!E29</f>
        <v>0.19830169847156431</v>
      </c>
      <c r="K29" s="29">
        <f t="shared" si="2"/>
        <v>198.30169847156432</v>
      </c>
      <c r="L29" s="54" t="str">
        <f>poids!F29</f>
        <v>PLAQUE 9</v>
      </c>
    </row>
    <row r="30" spans="1:12" x14ac:dyDescent="0.25">
      <c r="A30" s="54" t="str">
        <f>absorbances!P9</f>
        <v>NCHA100294_FA-1</v>
      </c>
      <c r="B30" s="54" t="str">
        <f t="shared" si="0"/>
        <v>NCHA100294</v>
      </c>
      <c r="C30">
        <f>AVERAGE(absorbances!P56,absorbances!Q56,absorbances!R56)</f>
        <v>0.39733333333333337</v>
      </c>
      <c r="E30" s="59">
        <f>courbe_etalon!$F$16*EXP((courbe_etalon!$G$16*quantification!C30))</f>
        <v>6.0729909744786221</v>
      </c>
      <c r="F30" s="54">
        <f>E30*courbe_etalon!$F$6</f>
        <v>222.67633573088278</v>
      </c>
      <c r="G30" s="54">
        <f t="shared" si="1"/>
        <v>0.22267633573088277</v>
      </c>
      <c r="I30" s="54">
        <f t="shared" si="3"/>
        <v>3.3401450359632416E-3</v>
      </c>
      <c r="J30" s="54">
        <f>I30/poids!E30</f>
        <v>0.19196235838869358</v>
      </c>
      <c r="K30" s="29">
        <f t="shared" si="2"/>
        <v>191.96235838869359</v>
      </c>
      <c r="L30" s="54" t="str">
        <f>poids!F30</f>
        <v>PLAQUE 9</v>
      </c>
    </row>
    <row r="31" spans="1:12" x14ac:dyDescent="0.25">
      <c r="A31" s="54" t="str">
        <f>absorbances!P10</f>
        <v>NCHA100295_FA-1</v>
      </c>
      <c r="B31" s="54" t="str">
        <f t="shared" si="0"/>
        <v>NCHA100295</v>
      </c>
      <c r="C31">
        <f>AVERAGE(absorbances!P57,absorbances!Q57,absorbances!R57)</f>
        <v>0.42933333333333334</v>
      </c>
      <c r="E31" s="59">
        <f>courbe_etalon!$F$16*EXP((courbe_etalon!$G$16*quantification!C31))</f>
        <v>8.2060265605880929</v>
      </c>
      <c r="F31" s="54">
        <f>E31*courbe_etalon!$F$6</f>
        <v>300.88764055489673</v>
      </c>
      <c r="G31" s="54">
        <f t="shared" si="1"/>
        <v>0.30088764055489675</v>
      </c>
      <c r="I31" s="54">
        <f t="shared" si="3"/>
        <v>4.5133146083234515E-3</v>
      </c>
      <c r="J31" s="54">
        <f>I31/poids!E31</f>
        <v>0.38575338532678927</v>
      </c>
      <c r="K31" s="29">
        <f t="shared" si="2"/>
        <v>385.75338532678927</v>
      </c>
      <c r="L31" s="54" t="str">
        <f>poids!F31</f>
        <v>PLAQUE 9</v>
      </c>
    </row>
    <row r="32" spans="1:12" x14ac:dyDescent="0.25">
      <c r="A32" s="54" t="str">
        <f>absorbances!P11</f>
        <v>NCHA100296_FA-1</v>
      </c>
      <c r="B32" s="54" t="str">
        <f t="shared" si="0"/>
        <v>NCHA100296</v>
      </c>
      <c r="C32">
        <f>AVERAGE(absorbances!P58,absorbances!Q58,absorbances!R58)</f>
        <v>0.40366666666666662</v>
      </c>
      <c r="E32" s="59">
        <f>courbe_etalon!$F$16*EXP((courbe_etalon!$G$16*quantification!C32))</f>
        <v>6.4457927473453438</v>
      </c>
      <c r="F32" s="54">
        <f>E32*courbe_etalon!$F$6</f>
        <v>236.34573406932927</v>
      </c>
      <c r="G32" s="54">
        <f t="shared" si="1"/>
        <v>0.23634573406932927</v>
      </c>
      <c r="I32" s="54">
        <f t="shared" si="3"/>
        <v>3.545186011039939E-3</v>
      </c>
      <c r="J32" s="54">
        <f>I32/poids!E32</f>
        <v>0.38120279688601144</v>
      </c>
      <c r="K32" s="29">
        <f t="shared" si="2"/>
        <v>381.20279688601147</v>
      </c>
      <c r="L32" s="54" t="str">
        <f>poids!F32</f>
        <v>PLAQUE 9</v>
      </c>
    </row>
    <row r="33" spans="1:12" x14ac:dyDescent="0.25">
      <c r="A33" s="54" t="str">
        <f>absorbances!P12</f>
        <v>NCHA100297_FA-1</v>
      </c>
      <c r="B33" s="54" t="str">
        <f t="shared" si="0"/>
        <v>NCHA100297</v>
      </c>
      <c r="C33">
        <f>AVERAGE(absorbances!P59,absorbances!Q59,absorbances!R59)</f>
        <v>0.33400000000000002</v>
      </c>
      <c r="E33" s="59">
        <f>courbe_etalon!$F$16*EXP((courbe_etalon!$G$16*quantification!C33))</f>
        <v>3.3470763409647506</v>
      </c>
      <c r="F33" s="54">
        <f>E33*courbe_etalon!$F$6</f>
        <v>122.72613250204084</v>
      </c>
      <c r="G33" s="54">
        <f t="shared" si="1"/>
        <v>0.12272613250204084</v>
      </c>
      <c r="I33" s="54">
        <f t="shared" si="3"/>
        <v>1.8408919875306127E-3</v>
      </c>
      <c r="J33" s="54">
        <f>I33/poids!E33</f>
        <v>0.2272706157445202</v>
      </c>
      <c r="K33" s="29">
        <f t="shared" si="2"/>
        <v>227.2706157445202</v>
      </c>
      <c r="L33" s="54" t="str">
        <f>poids!F33</f>
        <v>PLAQUE 9</v>
      </c>
    </row>
    <row r="34" spans="1:12" x14ac:dyDescent="0.25">
      <c r="A34" s="57" t="str">
        <f>absorbances!S5</f>
        <v>NCHA100298_FA-1</v>
      </c>
      <c r="B34" s="54" t="str">
        <f t="shared" si="0"/>
        <v>NCHA100298</v>
      </c>
      <c r="C34">
        <f>AVERAGE(absorbances!S52,absorbances!T52,absorbances!U52)</f>
        <v>0.317</v>
      </c>
      <c r="E34" s="59">
        <f>courbe_etalon!$F$16*EXP((courbe_etalon!$G$16*quantification!C34))</f>
        <v>2.8524310501703387</v>
      </c>
      <c r="F34" s="54">
        <f>E34*courbe_etalon!$F$6</f>
        <v>104.58913850624575</v>
      </c>
      <c r="G34" s="54">
        <f t="shared" si="1"/>
        <v>0.10458913850624575</v>
      </c>
      <c r="I34" s="54">
        <f t="shared" si="3"/>
        <v>1.5688370775936863E-3</v>
      </c>
      <c r="J34" s="54">
        <f>I34/poids!E34</f>
        <v>0.14662028762557605</v>
      </c>
      <c r="K34" s="29">
        <f t="shared" si="2"/>
        <v>146.62028762557605</v>
      </c>
      <c r="L34" s="54" t="str">
        <f>poids!F34</f>
        <v>PLAQUE 9</v>
      </c>
    </row>
    <row r="35" spans="1:12" x14ac:dyDescent="0.25">
      <c r="A35" s="57" t="str">
        <f>absorbances!S6</f>
        <v>NCHA100299_FA-1</v>
      </c>
      <c r="B35" s="54" t="str">
        <f t="shared" si="0"/>
        <v>NCHA100299</v>
      </c>
      <c r="C35">
        <f>AVERAGE(absorbances!S53,absorbances!T53,absorbances!U53)</f>
        <v>0.309</v>
      </c>
      <c r="E35" s="59">
        <f>courbe_etalon!$F$16*EXP((courbe_etalon!$G$16*quantification!C35))</f>
        <v>2.6456511877150044</v>
      </c>
      <c r="F35" s="54">
        <f>E35*courbe_etalon!$F$6</f>
        <v>97.007210216216819</v>
      </c>
      <c r="G35" s="54">
        <f t="shared" si="1"/>
        <v>9.7007210216216819E-2</v>
      </c>
      <c r="I35" s="54">
        <f t="shared" si="3"/>
        <v>1.4551081532432524E-3</v>
      </c>
      <c r="J35" s="54">
        <f>I35/poids!E35</f>
        <v>0.24662850054970312</v>
      </c>
      <c r="K35" s="29">
        <f t="shared" si="2"/>
        <v>246.62850054970312</v>
      </c>
      <c r="L35" s="54" t="str">
        <f>poids!F35</f>
        <v>PLAQUE 9</v>
      </c>
    </row>
    <row r="36" spans="1:12" x14ac:dyDescent="0.25">
      <c r="A36" s="57" t="str">
        <f>absorbances!S7</f>
        <v>NCHA100300_FA-1</v>
      </c>
      <c r="B36" s="54" t="str">
        <f t="shared" si="0"/>
        <v>NCHA100300</v>
      </c>
      <c r="C36">
        <f>AVERAGE(absorbances!S54,absorbances!T54,absorbances!U54)</f>
        <v>0.32933333333333331</v>
      </c>
      <c r="E36" s="59">
        <f>courbe_etalon!$F$16*EXP((courbe_etalon!$G$16*quantification!C36))</f>
        <v>3.203323391574517</v>
      </c>
      <c r="F36" s="54">
        <f>E36*courbe_etalon!$F$6</f>
        <v>117.45519102439894</v>
      </c>
      <c r="G36" s="54">
        <f t="shared" si="1"/>
        <v>0.11745519102439894</v>
      </c>
      <c r="I36" s="54">
        <f t="shared" si="3"/>
        <v>1.761827865365984E-3</v>
      </c>
      <c r="J36" s="54">
        <f>I36/poids!E36</f>
        <v>0.15872323111405104</v>
      </c>
      <c r="K36" s="29">
        <f t="shared" si="2"/>
        <v>158.72323111405103</v>
      </c>
      <c r="L36" s="54" t="str">
        <f>poids!F36</f>
        <v>PLAQUE 9</v>
      </c>
    </row>
    <row r="37" spans="1:12" x14ac:dyDescent="0.25">
      <c r="A37" s="57" t="str">
        <f>absorbances!S8</f>
        <v>NCHA100301_FA-1</v>
      </c>
      <c r="B37" s="54" t="str">
        <f t="shared" si="0"/>
        <v>NCHA100301</v>
      </c>
      <c r="C37">
        <f>AVERAGE(absorbances!S55,absorbances!T55,absorbances!U55)</f>
        <v>0.23066666666666666</v>
      </c>
      <c r="E37" s="59">
        <f>courbe_etalon!$F$16*EXP((courbe_etalon!$G$16*quantification!C37))</f>
        <v>1.2662391788785807</v>
      </c>
      <c r="F37" s="54">
        <f>E37*courbe_etalon!$F$6</f>
        <v>46.428769892214625</v>
      </c>
      <c r="G37" s="54">
        <f t="shared" si="1"/>
        <v>4.6428769892214623E-2</v>
      </c>
      <c r="I37" s="54">
        <f t="shared" si="3"/>
        <v>6.9643154838321933E-4</v>
      </c>
      <c r="J37" s="54">
        <f>I37/poids!E37</f>
        <v>0.14212888742514956</v>
      </c>
      <c r="K37" s="29">
        <f t="shared" si="2"/>
        <v>142.12888742514957</v>
      </c>
      <c r="L37" s="54" t="str">
        <f>poids!F37</f>
        <v>PLAQUE 9</v>
      </c>
    </row>
    <row r="38" spans="1:12" x14ac:dyDescent="0.25">
      <c r="A38" s="57" t="str">
        <f>absorbances!S9</f>
        <v>NCHA100302_FA-1</v>
      </c>
      <c r="B38" s="54" t="str">
        <f t="shared" si="0"/>
        <v>NCHA100302</v>
      </c>
      <c r="C38">
        <f>AVERAGE(absorbances!S56,absorbances!T56,absorbances!U56)</f>
        <v>0.34600000000000003</v>
      </c>
      <c r="E38" s="59">
        <f>courbe_etalon!$F$16*EXP((courbe_etalon!$G$16*quantification!C38))</f>
        <v>3.7470498763903222</v>
      </c>
      <c r="F38" s="54">
        <f>E38*courbe_etalon!$F$6</f>
        <v>137.39182880097846</v>
      </c>
      <c r="G38" s="54">
        <f t="shared" si="1"/>
        <v>0.13739182880097847</v>
      </c>
      <c r="I38" s="54">
        <f t="shared" si="3"/>
        <v>2.0608774320146771E-3</v>
      </c>
      <c r="J38" s="54">
        <f>I38/poids!E38</f>
        <v>0.16619979290440989</v>
      </c>
      <c r="K38" s="29">
        <f t="shared" si="2"/>
        <v>166.19979290440989</v>
      </c>
      <c r="L38" s="54" t="str">
        <f>poids!F38</f>
        <v>PLAQUE 9</v>
      </c>
    </row>
    <row r="39" spans="1:12" x14ac:dyDescent="0.25">
      <c r="A39" s="57" t="str">
        <f>absorbances!S10</f>
        <v>NCHA100303_FA-1</v>
      </c>
      <c r="B39" s="54" t="str">
        <f t="shared" si="0"/>
        <v>NCHA100303</v>
      </c>
      <c r="C39">
        <f>AVERAGE(absorbances!S57,absorbances!T57,absorbances!U57)</f>
        <v>0.34733333333333333</v>
      </c>
      <c r="E39" s="59">
        <f>courbe_etalon!$F$16*EXP((courbe_etalon!$G$16*quantification!C39))</f>
        <v>3.7943428384065738</v>
      </c>
      <c r="F39" s="54">
        <f>E39*courbe_etalon!$F$6</f>
        <v>139.12590407490771</v>
      </c>
      <c r="G39" s="54">
        <f t="shared" si="1"/>
        <v>0.13912590407490771</v>
      </c>
      <c r="I39" s="54">
        <f t="shared" si="3"/>
        <v>2.0868885611236157E-3</v>
      </c>
      <c r="J39" s="54">
        <f>I39/poids!E39</f>
        <v>0.2151431506313046</v>
      </c>
      <c r="K39" s="29">
        <f t="shared" si="2"/>
        <v>215.14315063130459</v>
      </c>
      <c r="L39" s="54" t="str">
        <f>poids!F39</f>
        <v>PLAQUE 9</v>
      </c>
    </row>
    <row r="40" spans="1:12" x14ac:dyDescent="0.25">
      <c r="A40" s="57" t="str">
        <f>absorbances!S11</f>
        <v>NCHA100304_FA-1</v>
      </c>
      <c r="B40" s="54" t="str">
        <f t="shared" si="0"/>
        <v>NCHA100304</v>
      </c>
      <c r="C40">
        <f>AVERAGE(absorbances!S58,absorbances!T58,absorbances!U58)</f>
        <v>0.37200000000000005</v>
      </c>
      <c r="E40" s="59">
        <f>courbe_etalon!$F$16*EXP((courbe_etalon!$G$16*quantification!C40))</f>
        <v>4.785285222433342</v>
      </c>
      <c r="F40" s="54">
        <f>E40*courbe_etalon!$F$6</f>
        <v>175.4604581558892</v>
      </c>
      <c r="G40" s="54">
        <f t="shared" si="1"/>
        <v>0.1754604581558892</v>
      </c>
      <c r="I40" s="54">
        <f>G40*15/1000</f>
        <v>2.6319068723383377E-3</v>
      </c>
      <c r="J40" s="54">
        <f>I40/poids!E40</f>
        <v>0.17315176791699474</v>
      </c>
      <c r="K40" s="29">
        <f t="shared" si="2"/>
        <v>173.15176791699474</v>
      </c>
      <c r="L40" s="54" t="str">
        <f>poids!F40</f>
        <v>PLAQUE 9</v>
      </c>
    </row>
    <row r="41" spans="1:12" x14ac:dyDescent="0.25">
      <c r="A41" s="57" t="str">
        <f>absorbances!S12</f>
        <v>NCHA100306_FA-1</v>
      </c>
      <c r="B41" s="54" t="str">
        <f t="shared" si="0"/>
        <v>NCHA100306</v>
      </c>
      <c r="C41">
        <f>AVERAGE(absorbances!S59,absorbances!T59,absorbances!U59)</f>
        <v>0.4243333333333334</v>
      </c>
      <c r="E41" s="59">
        <f>courbe_etalon!$F$16*EXP((courbe_etalon!$G$16*quantification!C41))</f>
        <v>7.8290003352123501</v>
      </c>
      <c r="F41" s="54">
        <f>E41*courbe_etalon!$F$6</f>
        <v>287.06334562445284</v>
      </c>
      <c r="G41" s="54">
        <f t="shared" si="1"/>
        <v>0.28706334562445285</v>
      </c>
      <c r="I41" s="54">
        <f t="shared" si="3"/>
        <v>4.3059501843667929E-3</v>
      </c>
      <c r="J41" s="54">
        <f>I41/poids!E41</f>
        <v>0.40622171550629488</v>
      </c>
      <c r="K41" s="29">
        <f t="shared" si="2"/>
        <v>406.22171550629486</v>
      </c>
      <c r="L41" s="54" t="str">
        <f>poids!F41</f>
        <v>PLAQUE 9</v>
      </c>
    </row>
    <row r="42" spans="1:12" x14ac:dyDescent="0.25">
      <c r="A42" s="58" t="str">
        <f>absorbances!V5</f>
        <v>NCHA100307_FA-1</v>
      </c>
      <c r="B42" s="54" t="str">
        <f t="shared" si="0"/>
        <v>NCHA100307</v>
      </c>
      <c r="C42">
        <f>AVERAGE(absorbances!V52,absorbances!W52,absorbances!X52)</f>
        <v>0.25466666666666665</v>
      </c>
      <c r="E42" s="59">
        <f>courbe_etalon!$F$16*EXP((courbe_etalon!$G$16*quantification!C42))</f>
        <v>1.5869507866207082</v>
      </c>
      <c r="F42" s="54">
        <f>E42*courbe_etalon!$F$6</f>
        <v>58.188195509425967</v>
      </c>
      <c r="G42" s="54">
        <f t="shared" si="1"/>
        <v>5.8188195509425965E-2</v>
      </c>
      <c r="I42" s="54">
        <f t="shared" si="3"/>
        <v>8.7282293264138945E-4</v>
      </c>
      <c r="J42" s="54">
        <f>I42/poids!E42</f>
        <v>7.7930618985837655E-2</v>
      </c>
      <c r="K42" s="29">
        <f t="shared" si="2"/>
        <v>77.930618985837654</v>
      </c>
      <c r="L42" s="54" t="str">
        <f>poids!F42</f>
        <v>PLAQUE 9</v>
      </c>
    </row>
    <row r="43" spans="1:12" x14ac:dyDescent="0.25">
      <c r="A43" t="str">
        <f>absorbances!V6</f>
        <v>NCHA100308_FA-1</v>
      </c>
      <c r="B43" s="54" t="str">
        <f t="shared" si="0"/>
        <v>NCHA100308</v>
      </c>
      <c r="C43">
        <f>AVERAGE(absorbances!V53,absorbances!W53,absorbances!X53)</f>
        <v>0.41766666666666669</v>
      </c>
      <c r="E43" s="59">
        <f>courbe_etalon!$F$16*EXP((courbe_etalon!$G$16*quantification!C43))</f>
        <v>7.3531061599129801</v>
      </c>
      <c r="F43" s="54">
        <f>E43*courbe_etalon!$F$6</f>
        <v>269.61389253014261</v>
      </c>
      <c r="G43" s="54">
        <f t="shared" si="1"/>
        <v>0.26961389253014262</v>
      </c>
      <c r="I43" s="54">
        <f t="shared" si="3"/>
        <v>4.0442083879521388E-3</v>
      </c>
      <c r="J43" s="54">
        <f>I43/poids!E43</f>
        <v>0.35789454760638117</v>
      </c>
      <c r="K43" s="29">
        <f t="shared" si="2"/>
        <v>357.8945476063812</v>
      </c>
      <c r="L43" s="54" t="str">
        <f>poids!F43</f>
        <v>PLAQUE 9</v>
      </c>
    </row>
    <row r="44" spans="1:12" x14ac:dyDescent="0.25">
      <c r="A44" t="str">
        <f>absorbances!V7</f>
        <v>NCHA100309_FA-1</v>
      </c>
      <c r="B44" s="54" t="str">
        <f t="shared" si="0"/>
        <v>NCHA100309</v>
      </c>
      <c r="C44">
        <f>AVERAGE(absorbances!V54,absorbances!W54,absorbances!X54)</f>
        <v>0.35533333333333333</v>
      </c>
      <c r="E44" s="59">
        <f>courbe_etalon!$F$16*EXP((courbe_etalon!$G$16*quantification!C44))</f>
        <v>4.0909026017938768</v>
      </c>
      <c r="F44" s="54">
        <f>E44*courbe_etalon!$F$6</f>
        <v>149.99976206577549</v>
      </c>
      <c r="G44" s="54">
        <f t="shared" si="1"/>
        <v>0.14999976206577548</v>
      </c>
      <c r="I44" s="54">
        <f t="shared" si="3"/>
        <v>2.249996430986632E-3</v>
      </c>
      <c r="J44" s="54">
        <f>I44/poids!E44</f>
        <v>0.1717554527470726</v>
      </c>
      <c r="K44" s="29">
        <f t="shared" si="2"/>
        <v>171.75545274707261</v>
      </c>
      <c r="L44" s="54" t="str">
        <f>poids!F44</f>
        <v>PLAQUE 9</v>
      </c>
    </row>
    <row r="45" spans="1:12" x14ac:dyDescent="0.25">
      <c r="A45" t="str">
        <f>absorbances!V8</f>
        <v>NCHA100310_FA-1</v>
      </c>
      <c r="B45" s="54" t="str">
        <f t="shared" si="0"/>
        <v>NCHA100310</v>
      </c>
      <c r="C45">
        <f>AVERAGE(absorbances!V55,absorbances!W55,absorbances!X55)</f>
        <v>0.35833333333333334</v>
      </c>
      <c r="E45" s="59">
        <f>courbe_etalon!$F$16*EXP((courbe_etalon!$G$16*quantification!C45))</f>
        <v>4.2079939207367474</v>
      </c>
      <c r="F45" s="54">
        <f>E45*courbe_etalon!$F$6</f>
        <v>154.29311042701406</v>
      </c>
      <c r="G45" s="54">
        <f t="shared" si="1"/>
        <v>0.15429311042701405</v>
      </c>
      <c r="I45" s="54">
        <f t="shared" si="3"/>
        <v>2.3143966564052104E-3</v>
      </c>
      <c r="J45" s="54">
        <f>I45/poids!E45</f>
        <v>0.30057099433833745</v>
      </c>
      <c r="K45" s="29">
        <f t="shared" si="2"/>
        <v>300.57099433833747</v>
      </c>
      <c r="L45" s="54" t="str">
        <f>poids!F45</f>
        <v>PLAQUE 9</v>
      </c>
    </row>
    <row r="46" spans="1:12" x14ac:dyDescent="0.25">
      <c r="A46" t="str">
        <f>absorbances!V9</f>
        <v>NCHA100311_FA-1</v>
      </c>
      <c r="B46" s="54" t="str">
        <f t="shared" si="0"/>
        <v>NCHA100311</v>
      </c>
      <c r="C46">
        <f>AVERAGE(absorbances!V56,absorbances!W56,absorbances!X56)</f>
        <v>0.34533333333333333</v>
      </c>
      <c r="E46" s="59">
        <f>courbe_etalon!$F$16*EXP((courbe_etalon!$G$16*quantification!C46))</f>
        <v>3.7236249053160924</v>
      </c>
      <c r="F46" s="54">
        <f>E46*courbe_etalon!$F$6</f>
        <v>136.53291319492337</v>
      </c>
      <c r="G46" s="54">
        <f t="shared" si="1"/>
        <v>0.13653291319492336</v>
      </c>
      <c r="I46" s="54">
        <f t="shared" si="3"/>
        <v>2.0479936979238503E-3</v>
      </c>
      <c r="J46" s="54">
        <f>I46/poids!E46</f>
        <v>0.11191222393026515</v>
      </c>
      <c r="K46" s="29">
        <f t="shared" si="2"/>
        <v>111.91222393026514</v>
      </c>
      <c r="L46" s="54" t="str">
        <f>poids!F46</f>
        <v>PLAQUE 9</v>
      </c>
    </row>
    <row r="47" spans="1:12" x14ac:dyDescent="0.25">
      <c r="A47" t="str">
        <f>absorbances!V10</f>
        <v>NCHA100312_FA-1</v>
      </c>
      <c r="B47" s="54" t="str">
        <f t="shared" si="0"/>
        <v>NCHA100312</v>
      </c>
      <c r="C47">
        <f>AVERAGE(absorbances!V57,absorbances!W57,absorbances!X57)</f>
        <v>0.41233333333333338</v>
      </c>
      <c r="E47" s="59">
        <f>courbe_etalon!$F$16*EXP((courbe_etalon!$G$16*quantification!C47))</f>
        <v>6.9933047757127644</v>
      </c>
      <c r="F47" s="54">
        <f>E47*courbe_etalon!$F$6</f>
        <v>256.42117510946804</v>
      </c>
      <c r="G47" s="54">
        <f t="shared" si="1"/>
        <v>0.25642117510946805</v>
      </c>
      <c r="I47" s="54">
        <f t="shared" si="3"/>
        <v>3.846317626642021E-3</v>
      </c>
      <c r="J47" s="54">
        <f>I47/poids!E47</f>
        <v>0.31270875013349819</v>
      </c>
      <c r="K47" s="29">
        <f t="shared" si="2"/>
        <v>312.7087501334982</v>
      </c>
      <c r="L47" s="54" t="str">
        <f>poids!F47</f>
        <v>PLAQUE 9</v>
      </c>
    </row>
    <row r="48" spans="1:12" x14ac:dyDescent="0.25">
      <c r="A48" t="str">
        <f>absorbances!V11</f>
        <v>NCHA100313_FA-1</v>
      </c>
      <c r="B48" s="54" t="str">
        <f t="shared" si="0"/>
        <v>NCHA100313</v>
      </c>
      <c r="C48">
        <f>AVERAGE(absorbances!V58,absorbances!W58,absorbances!X58)</f>
        <v>0.4346666666666667</v>
      </c>
      <c r="E48" s="59">
        <f>courbe_etalon!$F$16*EXP((courbe_etalon!$G$16*quantification!C48))</f>
        <v>8.6282217615662216</v>
      </c>
      <c r="F48" s="54">
        <f>E48*courbe_etalon!$F$6</f>
        <v>316.3681312574281</v>
      </c>
      <c r="G48" s="54">
        <f t="shared" si="1"/>
        <v>0.31636813125742813</v>
      </c>
      <c r="I48" s="54">
        <f t="shared" si="3"/>
        <v>4.7455219688614225E-3</v>
      </c>
      <c r="J48" s="54">
        <f>I48/poids!E48</f>
        <v>0.49432520508972877</v>
      </c>
      <c r="K48" s="29">
        <f t="shared" si="2"/>
        <v>494.3252050897288</v>
      </c>
      <c r="L48" s="54" t="str">
        <f>poids!F48</f>
        <v>PLAQUE 9</v>
      </c>
    </row>
    <row r="49" spans="1:12" x14ac:dyDescent="0.25">
      <c r="A49" t="str">
        <f>absorbances!V12</f>
        <v>NCHA100314_FA-1</v>
      </c>
      <c r="B49" s="54" t="str">
        <f t="shared" si="0"/>
        <v>NCHA100314</v>
      </c>
      <c r="C49">
        <f>AVERAGE(absorbances!V59,absorbances!W59,absorbances!X59)</f>
        <v>0.503</v>
      </c>
      <c r="E49" s="59">
        <f>courbe_etalon!$F$16*EXP((courbe_etalon!$G$16*quantification!C49))</f>
        <v>16.409106100108605</v>
      </c>
      <c r="F49" s="54">
        <f>E49*courbe_etalon!$F$6</f>
        <v>601.66722367064881</v>
      </c>
      <c r="G49" s="54">
        <f t="shared" si="1"/>
        <v>0.60166722367064884</v>
      </c>
      <c r="I49" s="54">
        <f t="shared" si="3"/>
        <v>9.0250083550597326E-3</v>
      </c>
      <c r="J49" s="54">
        <f>I49/poids!E49</f>
        <v>0.54041966197962676</v>
      </c>
      <c r="K49" s="29">
        <f t="shared" si="2"/>
        <v>540.41966197962677</v>
      </c>
      <c r="L49" s="54" t="str">
        <f>poids!F49</f>
        <v>PLAQUE 9</v>
      </c>
    </row>
    <row r="50" spans="1:12" x14ac:dyDescent="0.25">
      <c r="L50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2025-04-11T14:55:58Z</dcterms:modified>
</cp:coreProperties>
</file>