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Julie\ELISA_IgA\data\raw-data\Traitements\"/>
    </mc:Choice>
  </mc:AlternateContent>
  <xr:revisionPtr revIDLastSave="0" documentId="13_ncr:1_{DD21759E-C9D9-41AB-9597-4DD3A2B3E8E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6" i="3"/>
  <c r="F3" i="2" s="1"/>
  <c r="F4" i="2"/>
  <c r="F5" i="2"/>
  <c r="F6" i="2"/>
  <c r="F8" i="2"/>
  <c r="F9" i="2"/>
  <c r="F10" i="2"/>
  <c r="F12" i="2"/>
  <c r="F13" i="2"/>
  <c r="F14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B5" i="3"/>
  <c r="B6" i="3" s="1"/>
  <c r="B7" i="3" s="1"/>
  <c r="B8" i="3" s="1"/>
  <c r="B9" i="3" s="1"/>
  <c r="B10" i="3" s="1"/>
  <c r="B11" i="3" s="1"/>
  <c r="B12" i="3" s="1"/>
  <c r="B4" i="3"/>
  <c r="A12" i="3"/>
  <c r="A11" i="3"/>
  <c r="P39" i="1"/>
  <c r="F19" i="2" l="1"/>
  <c r="F15" i="2"/>
  <c r="F11" i="2"/>
  <c r="F7" i="2"/>
  <c r="B44" i="4" l="1"/>
  <c r="B45" i="4"/>
  <c r="B46" i="4"/>
  <c r="B47" i="4"/>
  <c r="B48" i="4"/>
  <c r="B49" i="4"/>
  <c r="AA39" i="1" l="1"/>
  <c r="AA40" i="1"/>
  <c r="Z40" i="1"/>
  <c r="Z39" i="1"/>
  <c r="Z41" i="1"/>
  <c r="Q44" i="1"/>
  <c r="C44" i="1"/>
  <c r="A44" i="2" l="1"/>
  <c r="B44" i="2" s="1"/>
  <c r="A45" i="2"/>
  <c r="B45" i="2" s="1"/>
  <c r="A46" i="2"/>
  <c r="B46" i="2" s="1"/>
  <c r="A47" i="2"/>
  <c r="B47" i="2" s="1"/>
  <c r="A48" i="2"/>
  <c r="B48" i="2" s="1"/>
  <c r="A49" i="2"/>
  <c r="B49" i="2" s="1"/>
  <c r="F49" i="4"/>
  <c r="L49" i="2" s="1"/>
  <c r="F48" i="4"/>
  <c r="L48" i="2" s="1"/>
  <c r="F47" i="4"/>
  <c r="L47" i="2" s="1"/>
  <c r="F46" i="4"/>
  <c r="L46" i="2" s="1"/>
  <c r="F45" i="4"/>
  <c r="L45" i="2" s="1"/>
  <c r="F44" i="4"/>
  <c r="L44" i="2" s="1"/>
  <c r="E44" i="4"/>
  <c r="E45" i="4"/>
  <c r="E46" i="4"/>
  <c r="E47" i="4"/>
  <c r="E48" i="4"/>
  <c r="E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J44" i="1" l="1"/>
  <c r="P42" i="1"/>
  <c r="C43" i="1"/>
  <c r="K44" i="1"/>
  <c r="J41" i="1"/>
  <c r="G46" i="1"/>
  <c r="E41" i="1"/>
  <c r="F32" i="4"/>
  <c r="L32" i="2" s="1"/>
  <c r="F33" i="4"/>
  <c r="L33" i="2" s="1"/>
  <c r="F34" i="4"/>
  <c r="L34" i="2" s="1"/>
  <c r="F35" i="4"/>
  <c r="L35" i="2" s="1"/>
  <c r="F36" i="4"/>
  <c r="L36" i="2" s="1"/>
  <c r="F37" i="4"/>
  <c r="L37" i="2" s="1"/>
  <c r="F38" i="4"/>
  <c r="L38" i="2" s="1"/>
  <c r="F39" i="4"/>
  <c r="L39" i="2" s="1"/>
  <c r="F40" i="4"/>
  <c r="L40" i="2" s="1"/>
  <c r="F41" i="4"/>
  <c r="L41" i="2" s="1"/>
  <c r="F42" i="4"/>
  <c r="L42" i="2" s="1"/>
  <c r="F43" i="4"/>
  <c r="L43" i="2" s="1"/>
  <c r="F31" i="4"/>
  <c r="L31" i="2" s="1"/>
  <c r="F30" i="4"/>
  <c r="L30" i="2" s="1"/>
  <c r="F29" i="4"/>
  <c r="L29" i="2" s="1"/>
  <c r="F28" i="4"/>
  <c r="L28" i="2" s="1"/>
  <c r="F27" i="4"/>
  <c r="L27" i="2" s="1"/>
  <c r="F26" i="4"/>
  <c r="L26" i="2" s="1"/>
  <c r="F25" i="4"/>
  <c r="L25" i="2" s="1"/>
  <c r="F24" i="4"/>
  <c r="L24" i="2" s="1"/>
  <c r="F23" i="4"/>
  <c r="L23" i="2" s="1"/>
  <c r="F22" i="4"/>
  <c r="L22" i="2" s="1"/>
  <c r="F21" i="4"/>
  <c r="L21" i="2" s="1"/>
  <c r="F20" i="4"/>
  <c r="L20" i="2" s="1"/>
  <c r="F19" i="4"/>
  <c r="L19" i="2" s="1"/>
  <c r="F18" i="4"/>
  <c r="L18" i="2" s="1"/>
  <c r="F17" i="4"/>
  <c r="L17" i="2" s="1"/>
  <c r="F16" i="4"/>
  <c r="L16" i="2" s="1"/>
  <c r="F15" i="4"/>
  <c r="L15" i="2" s="1"/>
  <c r="F14" i="4"/>
  <c r="L14" i="2" s="1"/>
  <c r="F13" i="4"/>
  <c r="L13" i="2" s="1"/>
  <c r="F12" i="4"/>
  <c r="L12" i="2" s="1"/>
  <c r="F11" i="4"/>
  <c r="L11" i="2" s="1"/>
  <c r="F10" i="4"/>
  <c r="L10" i="2" s="1"/>
  <c r="F9" i="4"/>
  <c r="L9" i="2" s="1"/>
  <c r="F8" i="4"/>
  <c r="L8" i="2" s="1"/>
  <c r="F7" i="4"/>
  <c r="L7" i="2" s="1"/>
  <c r="F6" i="4"/>
  <c r="L6" i="2" s="1"/>
  <c r="F5" i="4"/>
  <c r="L5" i="2" s="1"/>
  <c r="F4" i="4"/>
  <c r="L4" i="2" s="1"/>
  <c r="F3" i="4"/>
  <c r="L3" i="2" s="1"/>
  <c r="F2" i="4"/>
  <c r="L2" i="2" s="1"/>
  <c r="A14" i="3"/>
  <c r="A1" i="3"/>
  <c r="B13" i="4" l="1"/>
  <c r="A43" i="2" l="1"/>
  <c r="B43" i="2" s="1"/>
  <c r="A42" i="2"/>
  <c r="B42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34" i="2"/>
  <c r="B34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26" i="2"/>
  <c r="B26" i="2" s="1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5" i="3"/>
  <c r="B26" i="3" s="1"/>
  <c r="Q43" i="1"/>
  <c r="Q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AA41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T39" i="1"/>
  <c r="S39" i="1"/>
  <c r="R39" i="1"/>
  <c r="Y47" i="1" l="1"/>
  <c r="U57" i="1" s="1"/>
  <c r="AA52" i="1" l="1"/>
  <c r="Z52" i="1"/>
  <c r="R56" i="1"/>
  <c r="R53" i="1"/>
  <c r="X53" i="1"/>
  <c r="S54" i="1"/>
  <c r="X59" i="1"/>
  <c r="AA59" i="1"/>
  <c r="W53" i="1"/>
  <c r="AA55" i="1"/>
  <c r="T56" i="1"/>
  <c r="V56" i="1"/>
  <c r="P57" i="1"/>
  <c r="S59" i="1"/>
  <c r="S56" i="1"/>
  <c r="Y59" i="1"/>
  <c r="V53" i="1"/>
  <c r="V66" i="1" s="1"/>
  <c r="V57" i="1"/>
  <c r="Y52" i="1"/>
  <c r="W54" i="1"/>
  <c r="Z56" i="1"/>
  <c r="S52" i="1"/>
  <c r="Z57" i="1"/>
  <c r="AA57" i="1"/>
  <c r="Q55" i="1"/>
  <c r="X55" i="1"/>
  <c r="X52" i="1"/>
  <c r="V59" i="1"/>
  <c r="T53" i="1"/>
  <c r="P59" i="1"/>
  <c r="P56" i="1"/>
  <c r="T54" i="1"/>
  <c r="S53" i="1"/>
  <c r="Z53" i="1"/>
  <c r="W52" i="1"/>
  <c r="Y57" i="1"/>
  <c r="T58" i="1"/>
  <c r="V55" i="1"/>
  <c r="X57" i="1"/>
  <c r="T59" i="1"/>
  <c r="W56" i="1"/>
  <c r="Z58" i="1"/>
  <c r="V52" i="1"/>
  <c r="R54" i="1"/>
  <c r="Y54" i="1"/>
  <c r="T55" i="1"/>
  <c r="Z55" i="1"/>
  <c r="A20" i="3" s="1"/>
  <c r="W57" i="1"/>
  <c r="Z59" i="1"/>
  <c r="X58" i="1"/>
  <c r="R59" i="1"/>
  <c r="T52" i="1"/>
  <c r="P53" i="1"/>
  <c r="U58" i="1"/>
  <c r="P54" i="1"/>
  <c r="W58" i="1"/>
  <c r="Y55" i="1"/>
  <c r="Q58" i="1"/>
  <c r="AA54" i="1"/>
  <c r="AA53" i="1"/>
  <c r="AA56" i="1"/>
  <c r="Q59" i="1"/>
  <c r="U52" i="1"/>
  <c r="T57" i="1"/>
  <c r="R55" i="1"/>
  <c r="R52" i="1"/>
  <c r="V54" i="1"/>
  <c r="S58" i="1"/>
  <c r="AA58" i="1"/>
  <c r="U53" i="1"/>
  <c r="W55" i="1"/>
  <c r="W59" i="1"/>
  <c r="C49" i="2" s="1"/>
  <c r="E49" i="2" s="1"/>
  <c r="Q53" i="1"/>
  <c r="U55" i="1"/>
  <c r="Y56" i="1"/>
  <c r="S57" i="1"/>
  <c r="S70" i="1" s="1"/>
  <c r="U54" i="1"/>
  <c r="R58" i="1"/>
  <c r="Q57" i="1"/>
  <c r="X56" i="1"/>
  <c r="Y53" i="1"/>
  <c r="X54" i="1"/>
  <c r="S55" i="1"/>
  <c r="Z54" i="1"/>
  <c r="R57" i="1"/>
  <c r="U59" i="1"/>
  <c r="U56" i="1"/>
  <c r="P55" i="1"/>
  <c r="P52" i="1"/>
  <c r="Q56" i="1"/>
  <c r="Q52" i="1"/>
  <c r="P58" i="1"/>
  <c r="V58" i="1"/>
  <c r="Q54" i="1"/>
  <c r="Y58" i="1"/>
  <c r="S66" i="1" l="1"/>
  <c r="Z68" i="1"/>
  <c r="V67" i="1"/>
  <c r="C36" i="2"/>
  <c r="E36" i="2" s="1"/>
  <c r="S69" i="1"/>
  <c r="C27" i="2"/>
  <c r="E27" i="2" s="1"/>
  <c r="Z72" i="1"/>
  <c r="C40" i="2"/>
  <c r="E40" i="2" s="1"/>
  <c r="A24" i="3"/>
  <c r="C26" i="2"/>
  <c r="E26" i="2" s="1"/>
  <c r="A19" i="3"/>
  <c r="C42" i="2"/>
  <c r="E42" i="2" s="1"/>
  <c r="Y65" i="1"/>
  <c r="C37" i="2"/>
  <c r="E37" i="2" s="1"/>
  <c r="C45" i="2"/>
  <c r="E45" i="2" s="1"/>
  <c r="P71" i="1"/>
  <c r="P65" i="1"/>
  <c r="Z66" i="1"/>
  <c r="C47" i="2"/>
  <c r="E47" i="2" s="1"/>
  <c r="P67" i="1"/>
  <c r="C41" i="2"/>
  <c r="E41" i="2" s="1"/>
  <c r="V68" i="1"/>
  <c r="V72" i="1"/>
  <c r="Z67" i="1"/>
  <c r="Z70" i="1"/>
  <c r="C38" i="2"/>
  <c r="E38" i="2" s="1"/>
  <c r="P72" i="1"/>
  <c r="Z71" i="1"/>
  <c r="S65" i="1"/>
  <c r="P70" i="1"/>
  <c r="S72" i="1"/>
  <c r="V69" i="1"/>
  <c r="P69" i="1"/>
  <c r="C33" i="2"/>
  <c r="E33" i="2" s="1"/>
  <c r="C35" i="2"/>
  <c r="E35" i="2" s="1"/>
  <c r="V65" i="1"/>
  <c r="A26" i="3"/>
  <c r="Z69" i="1"/>
  <c r="C34" i="2"/>
  <c r="E34" i="2" s="1"/>
  <c r="C32" i="2"/>
  <c r="E32" i="2" s="1"/>
  <c r="A23" i="3"/>
  <c r="Y67" i="1"/>
  <c r="C44" i="2"/>
  <c r="E44" i="2" s="1"/>
  <c r="V70" i="1"/>
  <c r="C43" i="2"/>
  <c r="E43" i="2" s="1"/>
  <c r="A21" i="3"/>
  <c r="S71" i="1"/>
  <c r="C46" i="2"/>
  <c r="E46" i="2" s="1"/>
  <c r="S68" i="1"/>
  <c r="C39" i="2"/>
  <c r="E39" i="2" s="1"/>
  <c r="P68" i="1"/>
  <c r="P66" i="1"/>
  <c r="S67" i="1"/>
  <c r="A25" i="3"/>
  <c r="C28" i="2"/>
  <c r="E28" i="2" s="1"/>
  <c r="C30" i="2"/>
  <c r="E30" i="2" s="1"/>
  <c r="C31" i="2"/>
  <c r="E31" i="2" s="1"/>
  <c r="A18" i="3"/>
  <c r="A22" i="3"/>
  <c r="A17" i="3"/>
  <c r="Z65" i="1"/>
  <c r="V71" i="1"/>
  <c r="C48" i="2"/>
  <c r="E48" i="2" s="1"/>
  <c r="C29" i="2"/>
  <c r="E29" i="2" s="1"/>
  <c r="K45" i="1"/>
  <c r="K40" i="1"/>
  <c r="K39" i="1"/>
  <c r="B39" i="1"/>
  <c r="G44" i="2" l="1"/>
  <c r="I44" i="2" s="1"/>
  <c r="J44" i="2" s="1"/>
  <c r="K44" i="2" s="1"/>
  <c r="G41" i="2"/>
  <c r="I41" i="2" s="1"/>
  <c r="J41" i="2" s="1"/>
  <c r="K41" i="2" s="1"/>
  <c r="G36" i="2"/>
  <c r="I36" i="2" s="1"/>
  <c r="J36" i="2" s="1"/>
  <c r="K36" i="2" s="1"/>
  <c r="G30" i="2"/>
  <c r="I30" i="2" s="1"/>
  <c r="J30" i="2" s="1"/>
  <c r="K30" i="2" s="1"/>
  <c r="G43" i="2"/>
  <c r="I43" i="2" s="1"/>
  <c r="J43" i="2" s="1"/>
  <c r="K43" i="2" s="1"/>
  <c r="G46" i="2"/>
  <c r="I46" i="2" s="1"/>
  <c r="J46" i="2" s="1"/>
  <c r="K46" i="2" s="1"/>
  <c r="G32" i="2"/>
  <c r="I32" i="2" s="1"/>
  <c r="J32" i="2" s="1"/>
  <c r="K32" i="2" s="1"/>
  <c r="G37" i="2"/>
  <c r="I37" i="2" s="1"/>
  <c r="J37" i="2" s="1"/>
  <c r="K37" i="2" s="1"/>
  <c r="G42" i="2"/>
  <c r="I42" i="2" s="1"/>
  <c r="J42" i="2" s="1"/>
  <c r="K42" i="2" s="1"/>
  <c r="G45" i="2"/>
  <c r="I45" i="2" s="1"/>
  <c r="J45" i="2" s="1"/>
  <c r="K45" i="2" s="1"/>
  <c r="G40" i="2"/>
  <c r="I40" i="2" s="1"/>
  <c r="J40" i="2" s="1"/>
  <c r="K40" i="2" s="1"/>
  <c r="G33" i="2"/>
  <c r="I33" i="2" s="1"/>
  <c r="J33" i="2" s="1"/>
  <c r="K33" i="2" s="1"/>
  <c r="G31" i="2"/>
  <c r="I31" i="2" s="1"/>
  <c r="J31" i="2" s="1"/>
  <c r="K31" i="2" s="1"/>
  <c r="G49" i="2"/>
  <c r="I49" i="2" s="1"/>
  <c r="J49" i="2" s="1"/>
  <c r="K49" i="2" s="1"/>
  <c r="G47" i="2"/>
  <c r="I47" i="2" s="1"/>
  <c r="J47" i="2" s="1"/>
  <c r="K47" i="2" s="1"/>
  <c r="G27" i="2"/>
  <c r="I27" i="2" s="1"/>
  <c r="J27" i="2" s="1"/>
  <c r="K27" i="2" s="1"/>
  <c r="G39" i="2"/>
  <c r="I39" i="2" s="1"/>
  <c r="J39" i="2" s="1"/>
  <c r="K39" i="2" s="1"/>
  <c r="G38" i="2"/>
  <c r="I38" i="2" s="1"/>
  <c r="J38" i="2" s="1"/>
  <c r="K38" i="2" s="1"/>
  <c r="G28" i="2"/>
  <c r="I28" i="2" s="1"/>
  <c r="J28" i="2" s="1"/>
  <c r="K28" i="2" s="1"/>
  <c r="G26" i="2"/>
  <c r="I26" i="2" s="1"/>
  <c r="J26" i="2" s="1"/>
  <c r="K26" i="2" s="1"/>
  <c r="G35" i="2"/>
  <c r="I35" i="2" s="1"/>
  <c r="J35" i="2" s="1"/>
  <c r="K35" i="2" s="1"/>
  <c r="G34" i="2"/>
  <c r="I34" i="2" s="1"/>
  <c r="J34" i="2" s="1"/>
  <c r="K34" i="2" s="1"/>
  <c r="G48" i="2"/>
  <c r="I48" i="2" s="1"/>
  <c r="J48" i="2" s="1"/>
  <c r="K48" i="2" s="1"/>
  <c r="G29" i="2"/>
  <c r="I29" i="2" s="1"/>
  <c r="J29" i="2" s="1"/>
  <c r="K29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F41" i="1"/>
  <c r="G41" i="1"/>
  <c r="H41" i="1"/>
  <c r="I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K47" i="1" l="1"/>
  <c r="C55" i="1" s="1"/>
  <c r="I55" i="1" l="1"/>
  <c r="H53" i="1"/>
  <c r="B57" i="1"/>
  <c r="K54" i="1"/>
  <c r="B54" i="1"/>
  <c r="B56" i="1"/>
  <c r="B58" i="1"/>
  <c r="D57" i="1"/>
  <c r="I57" i="1"/>
  <c r="C53" i="1"/>
  <c r="G56" i="1"/>
  <c r="G53" i="1"/>
  <c r="H55" i="1"/>
  <c r="M52" i="1"/>
  <c r="J59" i="1"/>
  <c r="H59" i="1"/>
  <c r="C25" i="2" s="1"/>
  <c r="E25" i="2" s="1"/>
  <c r="G55" i="1"/>
  <c r="F58" i="1"/>
  <c r="L54" i="1"/>
  <c r="J53" i="1"/>
  <c r="E55" i="1"/>
  <c r="E56" i="1"/>
  <c r="M57" i="1"/>
  <c r="K56" i="1"/>
  <c r="D55" i="1"/>
  <c r="F53" i="1"/>
  <c r="I53" i="1"/>
  <c r="J55" i="1"/>
  <c r="D54" i="1"/>
  <c r="M59" i="1"/>
  <c r="H56" i="1"/>
  <c r="L55" i="1"/>
  <c r="B53" i="1"/>
  <c r="G54" i="1"/>
  <c r="D58" i="1"/>
  <c r="C58" i="1"/>
  <c r="L52" i="1"/>
  <c r="J52" i="1"/>
  <c r="M54" i="1"/>
  <c r="B59" i="1"/>
  <c r="I54" i="1"/>
  <c r="M56" i="1"/>
  <c r="L57" i="1"/>
  <c r="L70" i="1" s="1"/>
  <c r="E53" i="1"/>
  <c r="G58" i="1"/>
  <c r="L53" i="1"/>
  <c r="E52" i="1"/>
  <c r="C59" i="1"/>
  <c r="D53" i="1"/>
  <c r="J58" i="1"/>
  <c r="D52" i="1"/>
  <c r="H52" i="1"/>
  <c r="H58" i="1"/>
  <c r="G52" i="1"/>
  <c r="K59" i="1"/>
  <c r="L58" i="1"/>
  <c r="L56" i="1"/>
  <c r="H57" i="1"/>
  <c r="L59" i="1"/>
  <c r="M55" i="1"/>
  <c r="G57" i="1"/>
  <c r="I59" i="1"/>
  <c r="M53" i="1"/>
  <c r="K55" i="1"/>
  <c r="E57" i="1"/>
  <c r="F56" i="1"/>
  <c r="J54" i="1"/>
  <c r="G59" i="1"/>
  <c r="K57" i="1"/>
  <c r="E54" i="1"/>
  <c r="C56" i="1"/>
  <c r="J57" i="1"/>
  <c r="B52" i="1"/>
  <c r="K53" i="1"/>
  <c r="K58" i="1"/>
  <c r="K52" i="1"/>
  <c r="C52" i="1"/>
  <c r="D56" i="1"/>
  <c r="B55" i="1"/>
  <c r="B68" i="1" s="1"/>
  <c r="I56" i="1"/>
  <c r="I52" i="1"/>
  <c r="I58" i="1"/>
  <c r="C54" i="1"/>
  <c r="D59" i="1"/>
  <c r="E58" i="1"/>
  <c r="F59" i="1"/>
  <c r="F52" i="1"/>
  <c r="F55" i="1"/>
  <c r="H54" i="1"/>
  <c r="C57" i="1"/>
  <c r="F57" i="1"/>
  <c r="C15" i="2" s="1"/>
  <c r="E15" i="2" s="1"/>
  <c r="F54" i="1"/>
  <c r="J56" i="1"/>
  <c r="E59" i="1"/>
  <c r="M58" i="1"/>
  <c r="L66" i="1"/>
  <c r="A4" i="3" l="1"/>
  <c r="K67" i="1"/>
  <c r="C23" i="2"/>
  <c r="E23" i="2" s="1"/>
  <c r="C17" i="2"/>
  <c r="E17" i="2" s="1"/>
  <c r="G17" i="2" s="1"/>
  <c r="I17" i="2" s="1"/>
  <c r="J17" i="2" s="1"/>
  <c r="K17" i="2" s="1"/>
  <c r="C21" i="2"/>
  <c r="E21" i="2" s="1"/>
  <c r="G21" i="2" s="1"/>
  <c r="I21" i="2" s="1"/>
  <c r="J21" i="2" s="1"/>
  <c r="K21" i="2" s="1"/>
  <c r="G15" i="2"/>
  <c r="I15" i="2" s="1"/>
  <c r="J15" i="2" s="1"/>
  <c r="K15" i="2" s="1"/>
  <c r="B69" i="1"/>
  <c r="C10" i="2"/>
  <c r="E10" i="2" s="1"/>
  <c r="B67" i="1"/>
  <c r="G25" i="2"/>
  <c r="I25" i="2" s="1"/>
  <c r="J25" i="2" s="1"/>
  <c r="K25" i="2" s="1"/>
  <c r="C7" i="2"/>
  <c r="E7" i="2" s="1"/>
  <c r="G23" i="2"/>
  <c r="I23" i="2" s="1"/>
  <c r="J23" i="2" s="1"/>
  <c r="K23" i="2" s="1"/>
  <c r="E72" i="1"/>
  <c r="K65" i="1"/>
  <c r="L71" i="1"/>
  <c r="L68" i="1"/>
  <c r="C2" i="2"/>
  <c r="A6" i="3"/>
  <c r="B72" i="1"/>
  <c r="C19" i="2"/>
  <c r="E19" i="2" s="1"/>
  <c r="C12" i="2"/>
  <c r="E12" i="2" s="1"/>
  <c r="E65" i="1"/>
  <c r="A8" i="3"/>
  <c r="C9" i="2"/>
  <c r="C11" i="2"/>
  <c r="E11" i="2" s="1"/>
  <c r="E67" i="1"/>
  <c r="C4" i="2"/>
  <c r="E4" i="2" s="1"/>
  <c r="B70" i="1"/>
  <c r="C13" i="2"/>
  <c r="E13" i="2" s="1"/>
  <c r="C14" i="2"/>
  <c r="E14" i="2" s="1"/>
  <c r="E69" i="1"/>
  <c r="E68" i="1"/>
  <c r="A3" i="3"/>
  <c r="L65" i="1"/>
  <c r="H68" i="1"/>
  <c r="C3" i="2"/>
  <c r="E3" i="2" s="1"/>
  <c r="B66" i="1"/>
  <c r="C8" i="2"/>
  <c r="B71" i="1"/>
  <c r="A7" i="3"/>
  <c r="C24" i="2"/>
  <c r="E24" i="2" s="1"/>
  <c r="H71" i="1"/>
  <c r="C22" i="2"/>
  <c r="E22" i="2" s="1"/>
  <c r="H69" i="1"/>
  <c r="H67" i="1"/>
  <c r="C20" i="2"/>
  <c r="E20" i="2" s="1"/>
  <c r="C5" i="2"/>
  <c r="E5" i="2" s="1"/>
  <c r="L69" i="1"/>
  <c r="H72" i="1"/>
  <c r="E70" i="1"/>
  <c r="C6" i="2"/>
  <c r="E6" i="2" s="1"/>
  <c r="L72" i="1"/>
  <c r="A10" i="3"/>
  <c r="C18" i="2"/>
  <c r="E18" i="2" s="1"/>
  <c r="H65" i="1"/>
  <c r="H66" i="1"/>
  <c r="H70" i="1"/>
  <c r="E66" i="1"/>
  <c r="L67" i="1"/>
  <c r="A5" i="3"/>
  <c r="B65" i="1"/>
  <c r="A9" i="3"/>
  <c r="E71" i="1"/>
  <c r="C16" i="2"/>
  <c r="E16" i="2" s="1"/>
  <c r="E2" i="2"/>
  <c r="G2" i="2" l="1"/>
  <c r="I2" i="2" s="1"/>
  <c r="J2" i="2" s="1"/>
  <c r="K2" i="2" s="1"/>
  <c r="G13" i="2"/>
  <c r="I13" i="2" s="1"/>
  <c r="J13" i="2" s="1"/>
  <c r="K13" i="2" s="1"/>
  <c r="G16" i="2"/>
  <c r="I16" i="2" s="1"/>
  <c r="J16" i="2" s="1"/>
  <c r="K16" i="2" s="1"/>
  <c r="G12" i="2"/>
  <c r="I12" i="2" s="1"/>
  <c r="J12" i="2" s="1"/>
  <c r="K12" i="2" s="1"/>
  <c r="G6" i="2"/>
  <c r="I6" i="2" s="1"/>
  <c r="J6" i="2" s="1"/>
  <c r="K6" i="2" s="1"/>
  <c r="G5" i="2"/>
  <c r="I5" i="2" s="1"/>
  <c r="J5" i="2" s="1"/>
  <c r="K5" i="2" s="1"/>
  <c r="G22" i="2"/>
  <c r="I22" i="2" s="1"/>
  <c r="J22" i="2" s="1"/>
  <c r="K22" i="2" s="1"/>
  <c r="G4" i="2"/>
  <c r="I4" i="2" s="1"/>
  <c r="J4" i="2" s="1"/>
  <c r="K4" i="2" s="1"/>
  <c r="G19" i="2"/>
  <c r="I19" i="2" s="1"/>
  <c r="J19" i="2" s="1"/>
  <c r="K19" i="2" s="1"/>
  <c r="G7" i="2"/>
  <c r="I7" i="2" s="1"/>
  <c r="J7" i="2" s="1"/>
  <c r="K7" i="2" s="1"/>
  <c r="G10" i="2"/>
  <c r="I10" i="2" s="1"/>
  <c r="J10" i="2" s="1"/>
  <c r="K10" i="2" s="1"/>
  <c r="G24" i="2"/>
  <c r="I24" i="2" s="1"/>
  <c r="J24" i="2" s="1"/>
  <c r="K24" i="2" s="1"/>
  <c r="G11" i="2"/>
  <c r="I11" i="2" s="1"/>
  <c r="J11" i="2" s="1"/>
  <c r="K11" i="2" s="1"/>
  <c r="G3" i="2"/>
  <c r="I3" i="2" s="1"/>
  <c r="J3" i="2" s="1"/>
  <c r="K3" i="2" s="1"/>
  <c r="E9" i="2"/>
  <c r="G9" i="2" s="1"/>
  <c r="I9" i="2" s="1"/>
  <c r="J9" i="2" s="1"/>
  <c r="K9" i="2" s="1"/>
  <c r="G18" i="2"/>
  <c r="I18" i="2" s="1"/>
  <c r="G20" i="2"/>
  <c r="I20" i="2" s="1"/>
  <c r="J20" i="2" s="1"/>
  <c r="K20" i="2" s="1"/>
  <c r="E8" i="2"/>
  <c r="G8" i="2" s="1"/>
  <c r="I8" i="2" s="1"/>
  <c r="J8" i="2" s="1"/>
  <c r="K8" i="2" s="1"/>
  <c r="G14" i="2"/>
  <c r="I14" i="2" s="1"/>
  <c r="J14" i="2" s="1"/>
  <c r="K14" i="2" s="1"/>
  <c r="J18" i="2" l="1"/>
  <c r="K18" i="2" s="1"/>
</calcChain>
</file>

<file path=xl/sharedStrings.xml><?xml version="1.0" encoding="utf-8"?>
<sst xmlns="http://schemas.openxmlformats.org/spreadsheetml/2006/main" count="325" uniqueCount="106">
  <si>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</si>
  <si>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</si>
  <si>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</si>
  <si>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</si>
  <si>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</si>
  <si>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</si>
  <si>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</si>
  <si>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</si>
  <si>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</si>
  <si>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</si>
  <si>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</si>
  <si>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</si>
  <si>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</si>
  <si>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</si>
  <si>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</si>
  <si>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</si>
  <si>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</si>
  <si>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</si>
  <si>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</si>
  <si>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</si>
  <si>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</si>
  <si>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</si>
  <si>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</si>
  <si>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</si>
  <si>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</si>
  <si>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</si>
  <si>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</si>
  <si>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</si>
  <si>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</si>
  <si>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</si>
  <si>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</si>
  <si>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</si>
  <si>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</si>
  <si>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</si>
  <si>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</si>
  <si>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</si>
  <si>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</si>
  <si>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</si>
  <si>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</si>
  <si>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</si>
  <si>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</si>
  <si>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</si>
  <si>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</si>
  <si>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</si>
  <si>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</si>
  <si>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</si>
  <si>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</si>
  <si>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</si>
  <si>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</si>
  <si>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ABSORBANCE CORRIGEE AVEC NEGATIF</t>
  </si>
  <si>
    <t>plaque</t>
  </si>
  <si>
    <t>corrigpoids_ng.g</t>
  </si>
  <si>
    <t>ECART TYPE</t>
  </si>
  <si>
    <t>NCHA100191_FA-1</t>
  </si>
  <si>
    <t>NCHA100199_FA-1</t>
  </si>
  <si>
    <t>NCHA100207_FA-1</t>
  </si>
  <si>
    <t>NCHA100192_FA-1</t>
  </si>
  <si>
    <t>NCHA100200_FA-1</t>
  </si>
  <si>
    <t>NCHA100208_FA-1</t>
  </si>
  <si>
    <t>NCHA100193_FA-1</t>
  </si>
  <si>
    <t>NCHA100201_FA-1</t>
  </si>
  <si>
    <t>NCHA100209_FA-1</t>
  </si>
  <si>
    <t>NCHA100194_FA-1</t>
  </si>
  <si>
    <t>NCHA100202_FA-1</t>
  </si>
  <si>
    <t>NCHA100210_FA-1</t>
  </si>
  <si>
    <t>NCHA100195_FA-1</t>
  </si>
  <si>
    <t>NCHA100203_FA-1</t>
  </si>
  <si>
    <t>NCHA100211_FA-1</t>
  </si>
  <si>
    <t>NCHA100196_FA-1</t>
  </si>
  <si>
    <t>NCHA100204_FA-1</t>
  </si>
  <si>
    <t>NCHA100212_FA-1</t>
  </si>
  <si>
    <t>NCHA100197_FA-1</t>
  </si>
  <si>
    <t>NCHA100205_FA-1</t>
  </si>
  <si>
    <t>NCHA100213_FA-1</t>
  </si>
  <si>
    <t>NCHA100198_FA-1</t>
  </si>
  <si>
    <t>NCHA100206_FA-1</t>
  </si>
  <si>
    <t>NCHA100214_FA-1</t>
  </si>
  <si>
    <t>PLAQUE 5</t>
  </si>
  <si>
    <t>PLAQUE 6</t>
  </si>
  <si>
    <t>Peu colorés</t>
  </si>
  <si>
    <t>NCHA100215_FA-1</t>
  </si>
  <si>
    <t>NCHA100223_FA-1</t>
  </si>
  <si>
    <t>NCHA100231_FA-1</t>
  </si>
  <si>
    <t>NCHA100216_FA-1</t>
  </si>
  <si>
    <t>NCHA100224_FA-1</t>
  </si>
  <si>
    <t>NCHA100232_FA-1</t>
  </si>
  <si>
    <t>NCHA100217_FA-1</t>
  </si>
  <si>
    <t>NCHA100225_FA-1</t>
  </si>
  <si>
    <t>NCHA100233_FA-1</t>
  </si>
  <si>
    <t>NCHA100218_FA-1</t>
  </si>
  <si>
    <t>NCHA100226_FA-1</t>
  </si>
  <si>
    <t>NCHA100234_FA-1</t>
  </si>
  <si>
    <t>NCHA100219_FA-1</t>
  </si>
  <si>
    <t>NCHA100227_FA-1</t>
  </si>
  <si>
    <t>NCHA100235_FA-1</t>
  </si>
  <si>
    <t>NCHA100220_FA-1</t>
  </si>
  <si>
    <t>NCHA100228_FA-1</t>
  </si>
  <si>
    <t>NCHA100236_FA-1</t>
  </si>
  <si>
    <t>NCHA100221_FA-1</t>
  </si>
  <si>
    <t>NCHA100229_FA-1</t>
  </si>
  <si>
    <t>NCHA100237_FA-1</t>
  </si>
  <si>
    <t>NCHA100222_FA-1</t>
  </si>
  <si>
    <t>NCHA100230_FA-1</t>
  </si>
  <si>
    <t>NCHA100238_FA-1</t>
  </si>
  <si>
    <t>Vide</t>
  </si>
  <si>
    <t>Peu de surnageant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</si>
</sst>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1F6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166" fontId="0" fillId="1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13" borderId="1" xfId="0" applyNumberForma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0" fillId="0" borderId="4" xfId="0" applyBorder="1"/>
    <xf numFmtId="165" fontId="0" fillId="0" borderId="4" xfId="0" applyNumberFormat="1" applyBorder="1"/>
    <xf numFmtId="0" fontId="0" fillId="0" borderId="0" xfId="0" applyAlignment="1">
      <alignment horizontal="left" vertical="center"/>
    </xf>
    <xf numFmtId="0" fontId="0" fillId="0" borderId="5" xfId="0" applyBorder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14" borderId="1" xfId="0" applyFill="1" applyBorder="1"/>
    <xf numFmtId="0" fontId="0" fillId="13" borderId="1" xfId="0" applyFill="1" applyBorder="1"/>
    <xf numFmtId="166" fontId="0" fillId="2" borderId="1" xfId="0" applyNumberForma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64" fontId="0" fillId="16" borderId="0" xfId="0" applyNumberFormat="1" applyFill="1"/>
    <xf numFmtId="166" fontId="0" fillId="18" borderId="1" xfId="0" applyNumberForma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0" xfId="0" applyFill="1"/>
    <xf numFmtId="165" fontId="0" fillId="18" borderId="0" xfId="0" applyNumberFormat="1" applyFill="1"/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166" fontId="0" fillId="9" borderId="1" xfId="0" applyNumberForma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19" borderId="3" xfId="0" applyFont="1" applyFill="1" applyBorder="1" applyAlignment="1">
      <alignment horizontal="center" vertical="center"/>
    </xf>
    <xf numFmtId="165" fontId="0" fillId="9" borderId="0" xfId="0" applyNumberFormat="1" applyFill="1"/>
    <xf numFmtId="0" fontId="3" fillId="1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Fill="1"/>
    <xf numFmtId="0" fontId="0" fillId="0" borderId="4" xfId="0" applyFill="1" applyBorder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colors>
    <mruColors>
      <color rgb="FFFF8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courbe_etalon!$A$3:$A$10</c:f>
              <c:numCache>
                <c:formatCode>General</c:formatCode>
                <c:ptCount val="8"/>
                <c:pt idx="0">
                  <c:v>0.82950000000000002</c:v>
                </c:pt>
                <c:pt idx="1">
                  <c:v>0.72050000000000003</c:v>
                </c:pt>
                <c:pt idx="2">
                  <c:v>0.60450000000000004</c:v>
                </c:pt>
                <c:pt idx="3">
                  <c:v>0.42349999999999999</c:v>
                </c:pt>
                <c:pt idx="4">
                  <c:v>0.27400000000000002</c:v>
                </c:pt>
                <c:pt idx="5">
                  <c:v>0.14549999999999999</c:v>
                </c:pt>
                <c:pt idx="6">
                  <c:v>8.1000000000000003E-2</c:v>
                </c:pt>
                <c:pt idx="7">
                  <c:v>3.9500000000000007E-2</c:v>
                </c:pt>
              </c:numCache>
            </c:numRef>
          </c:xVal>
          <c:yVal>
            <c:numRef>
              <c:f>courbe_etalon!$B$3:$B$10</c:f>
              <c:numCache>
                <c:formatCode>General</c:formatCode>
                <c:ptCount val="8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 formatCode="0.0000">
                  <c:v>1.5625</c:v>
                </c:pt>
                <c:pt idx="5" formatCode="0.0000">
                  <c:v>0.78125</c:v>
                </c:pt>
                <c:pt idx="6" formatCode="0.0000">
                  <c:v>0.390625</c:v>
                </c:pt>
                <c:pt idx="7" formatCode="0.0000">
                  <c:v>0.1953125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0.72650000000000003</c:v>
                </c:pt>
                <c:pt idx="1">
                  <c:v>0.67849999999999999</c:v>
                </c:pt>
                <c:pt idx="2">
                  <c:v>0.54700000000000004</c:v>
                </c:pt>
                <c:pt idx="3">
                  <c:v>0.42849999999999999</c:v>
                </c:pt>
                <c:pt idx="4">
                  <c:v>0.26350000000000001</c:v>
                </c:pt>
                <c:pt idx="5">
                  <c:v>0.14249999999999999</c:v>
                </c:pt>
                <c:pt idx="6">
                  <c:v>8.1000000000000003E-2</c:v>
                </c:pt>
                <c:pt idx="7">
                  <c:v>4.1000000000000002E-2</c:v>
                </c:pt>
                <c:pt idx="8">
                  <c:v>1.6000000000000004E-2</c:v>
                </c:pt>
                <c:pt idx="9">
                  <c:v>8.0000000000000036E-3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zoomScale="79" zoomScaleNormal="70" workbookViewId="0">
      <selection activeCell="K47" sqref="K47"/>
    </sheetView>
  </sheetViews>
  <sheetFormatPr baseColWidth="10" defaultRowHeight="14.5" x14ac:dyDescent="0.35"/>
  <cols>
    <col min="1" max="35" width="16.7265625" customWidth="1"/>
  </cols>
  <sheetData>
    <row r="1" spans="1:27" ht="15.5" x14ac:dyDescent="0.35">
      <c r="A1" s="81" t="s">
        <v>77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O1" s="81" t="s">
        <v>78</v>
      </c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3" spans="1:27" x14ac:dyDescent="0.35">
      <c r="A3" s="17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7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35">
      <c r="A4" s="5"/>
      <c r="B4" s="7">
        <v>1</v>
      </c>
      <c r="C4" s="7">
        <v>2</v>
      </c>
      <c r="D4" s="7">
        <v>3</v>
      </c>
      <c r="E4" s="8">
        <v>4</v>
      </c>
      <c r="F4" s="8">
        <v>5</v>
      </c>
      <c r="G4" s="8">
        <v>6</v>
      </c>
      <c r="H4" s="7">
        <v>7</v>
      </c>
      <c r="I4" s="7">
        <v>8</v>
      </c>
      <c r="J4" s="7">
        <v>9</v>
      </c>
      <c r="K4" s="9">
        <v>10</v>
      </c>
      <c r="L4" s="9">
        <v>11</v>
      </c>
      <c r="M4" s="9">
        <v>12</v>
      </c>
      <c r="O4" s="5"/>
      <c r="P4" s="7">
        <v>1</v>
      </c>
      <c r="Q4" s="7">
        <v>2</v>
      </c>
      <c r="R4" s="7">
        <v>3</v>
      </c>
      <c r="S4" s="8">
        <v>4</v>
      </c>
      <c r="T4" s="8">
        <v>5</v>
      </c>
      <c r="U4" s="8">
        <v>6</v>
      </c>
      <c r="V4" s="7">
        <v>7</v>
      </c>
      <c r="W4" s="7">
        <v>8</v>
      </c>
      <c r="X4" s="7">
        <v>9</v>
      </c>
      <c r="Y4" s="9">
        <v>10</v>
      </c>
      <c r="Z4" s="9">
        <v>11</v>
      </c>
      <c r="AA4" s="9">
        <v>12</v>
      </c>
    </row>
    <row r="5" spans="1:27" x14ac:dyDescent="0.35">
      <c r="A5" s="5" t="s">
        <v>0</v>
      </c>
      <c r="B5" s="58" t="s">
        <v>53</v>
      </c>
      <c r="C5" s="58" t="s">
        <v>53</v>
      </c>
      <c r="D5" s="58" t="s">
        <v>53</v>
      </c>
      <c r="E5" s="8" t="s">
        <v>54</v>
      </c>
      <c r="F5" s="8" t="s">
        <v>54</v>
      </c>
      <c r="G5" s="8" t="s">
        <v>54</v>
      </c>
      <c r="H5" s="7" t="s">
        <v>55</v>
      </c>
      <c r="I5" s="7" t="s">
        <v>55</v>
      </c>
      <c r="J5" s="7" t="s">
        <v>55</v>
      </c>
      <c r="K5" s="9" t="s">
        <v>37</v>
      </c>
      <c r="L5" s="9" t="s">
        <v>29</v>
      </c>
      <c r="M5" s="9" t="s">
        <v>40</v>
      </c>
      <c r="O5" s="5" t="s">
        <v>0</v>
      </c>
      <c r="P5" s="7" t="s">
        <v>80</v>
      </c>
      <c r="Q5" s="7" t="s">
        <v>80</v>
      </c>
      <c r="R5" s="7" t="s">
        <v>80</v>
      </c>
      <c r="S5" s="25" t="s">
        <v>81</v>
      </c>
      <c r="T5" s="25" t="s">
        <v>81</v>
      </c>
      <c r="U5" s="25" t="s">
        <v>81</v>
      </c>
      <c r="V5" s="7" t="s">
        <v>82</v>
      </c>
      <c r="W5" s="7" t="s">
        <v>82</v>
      </c>
      <c r="X5" s="7" t="s">
        <v>82</v>
      </c>
      <c r="Y5" s="9" t="s">
        <v>37</v>
      </c>
      <c r="Z5" s="9" t="s">
        <v>29</v>
      </c>
      <c r="AA5" s="9" t="s">
        <v>40</v>
      </c>
    </row>
    <row r="6" spans="1:27" x14ac:dyDescent="0.35">
      <c r="A6" s="5" t="s">
        <v>1</v>
      </c>
      <c r="B6" s="7" t="s">
        <v>56</v>
      </c>
      <c r="C6" s="7" t="s">
        <v>56</v>
      </c>
      <c r="D6" s="7" t="s">
        <v>56</v>
      </c>
      <c r="E6" s="8" t="s">
        <v>57</v>
      </c>
      <c r="F6" s="8" t="s">
        <v>57</v>
      </c>
      <c r="G6" s="8" t="s">
        <v>57</v>
      </c>
      <c r="H6" s="7" t="s">
        <v>58</v>
      </c>
      <c r="I6" s="7" t="s">
        <v>58</v>
      </c>
      <c r="J6" s="7" t="s">
        <v>58</v>
      </c>
      <c r="K6" s="9" t="s">
        <v>38</v>
      </c>
      <c r="L6" s="9" t="s">
        <v>30</v>
      </c>
      <c r="M6" s="9" t="s">
        <v>41</v>
      </c>
      <c r="O6" s="5" t="s">
        <v>1</v>
      </c>
      <c r="P6" s="7" t="s">
        <v>83</v>
      </c>
      <c r="Q6" s="7" t="s">
        <v>83</v>
      </c>
      <c r="R6" s="7" t="s">
        <v>83</v>
      </c>
      <c r="S6" s="25" t="s">
        <v>84</v>
      </c>
      <c r="T6" s="25" t="s">
        <v>84</v>
      </c>
      <c r="U6" s="25" t="s">
        <v>84</v>
      </c>
      <c r="V6" s="7" t="s">
        <v>85</v>
      </c>
      <c r="W6" s="7" t="s">
        <v>85</v>
      </c>
      <c r="X6" s="7" t="s">
        <v>85</v>
      </c>
      <c r="Y6" s="9" t="s">
        <v>38</v>
      </c>
      <c r="Z6" s="9" t="s">
        <v>30</v>
      </c>
      <c r="AA6" s="9" t="s">
        <v>41</v>
      </c>
    </row>
    <row r="7" spans="1:27" x14ac:dyDescent="0.35">
      <c r="A7" s="5" t="s">
        <v>2</v>
      </c>
      <c r="B7" s="58" t="s">
        <v>59</v>
      </c>
      <c r="C7" s="58" t="s">
        <v>59</v>
      </c>
      <c r="D7" s="58" t="s">
        <v>59</v>
      </c>
      <c r="E7" s="8" t="s">
        <v>60</v>
      </c>
      <c r="F7" s="8" t="s">
        <v>60</v>
      </c>
      <c r="G7" s="8" t="s">
        <v>60</v>
      </c>
      <c r="H7" s="7" t="s">
        <v>61</v>
      </c>
      <c r="I7" s="7" t="s">
        <v>61</v>
      </c>
      <c r="J7" s="7" t="s">
        <v>61</v>
      </c>
      <c r="K7" s="9" t="s">
        <v>42</v>
      </c>
      <c r="L7" s="9" t="s">
        <v>31</v>
      </c>
      <c r="M7" s="9" t="s">
        <v>43</v>
      </c>
      <c r="O7" s="5" t="s">
        <v>2</v>
      </c>
      <c r="P7" s="7" t="s">
        <v>86</v>
      </c>
      <c r="Q7" s="7" t="s">
        <v>86</v>
      </c>
      <c r="R7" s="7" t="s">
        <v>86</v>
      </c>
      <c r="S7" s="25" t="s">
        <v>87</v>
      </c>
      <c r="T7" s="25" t="s">
        <v>87</v>
      </c>
      <c r="U7" s="25" t="s">
        <v>87</v>
      </c>
      <c r="V7" s="7" t="s">
        <v>88</v>
      </c>
      <c r="W7" s="7" t="s">
        <v>88</v>
      </c>
      <c r="X7" s="7" t="s">
        <v>88</v>
      </c>
      <c r="Y7" s="9" t="s">
        <v>42</v>
      </c>
      <c r="Z7" s="9" t="s">
        <v>31</v>
      </c>
      <c r="AA7" s="9" t="s">
        <v>43</v>
      </c>
    </row>
    <row r="8" spans="1:27" x14ac:dyDescent="0.35">
      <c r="A8" s="5" t="s">
        <v>3</v>
      </c>
      <c r="B8" s="7" t="s">
        <v>62</v>
      </c>
      <c r="C8" s="7" t="s">
        <v>62</v>
      </c>
      <c r="D8" s="7" t="s">
        <v>62</v>
      </c>
      <c r="E8" s="8" t="s">
        <v>63</v>
      </c>
      <c r="F8" s="8" t="s">
        <v>63</v>
      </c>
      <c r="G8" s="8" t="s">
        <v>63</v>
      </c>
      <c r="H8" s="7" t="s">
        <v>64</v>
      </c>
      <c r="I8" s="7" t="s">
        <v>64</v>
      </c>
      <c r="J8" s="7" t="s">
        <v>64</v>
      </c>
      <c r="K8" s="9" t="s">
        <v>44</v>
      </c>
      <c r="L8" s="9" t="s">
        <v>32</v>
      </c>
      <c r="M8" s="9" t="s">
        <v>45</v>
      </c>
      <c r="O8" s="5" t="s">
        <v>3</v>
      </c>
      <c r="P8" s="49" t="s">
        <v>89</v>
      </c>
      <c r="Q8" s="49" t="s">
        <v>89</v>
      </c>
      <c r="R8" s="49" t="s">
        <v>89</v>
      </c>
      <c r="S8" s="25" t="s">
        <v>90</v>
      </c>
      <c r="T8" s="25" t="s">
        <v>90</v>
      </c>
      <c r="U8" s="25" t="s">
        <v>90</v>
      </c>
      <c r="V8" s="7" t="s">
        <v>91</v>
      </c>
      <c r="W8" s="7" t="s">
        <v>91</v>
      </c>
      <c r="X8" s="7" t="s">
        <v>91</v>
      </c>
      <c r="Y8" s="9" t="s">
        <v>44</v>
      </c>
      <c r="Z8" s="9" t="s">
        <v>32</v>
      </c>
      <c r="AA8" s="9" t="s">
        <v>45</v>
      </c>
    </row>
    <row r="9" spans="1:27" x14ac:dyDescent="0.35">
      <c r="A9" s="5" t="s">
        <v>4</v>
      </c>
      <c r="B9" s="7" t="s">
        <v>65</v>
      </c>
      <c r="C9" s="7" t="s">
        <v>65</v>
      </c>
      <c r="D9" s="7" t="s">
        <v>65</v>
      </c>
      <c r="E9" s="8" t="s">
        <v>66</v>
      </c>
      <c r="F9" s="8" t="s">
        <v>66</v>
      </c>
      <c r="G9" s="8" t="s">
        <v>66</v>
      </c>
      <c r="H9" s="7" t="s">
        <v>67</v>
      </c>
      <c r="I9" s="7" t="s">
        <v>67</v>
      </c>
      <c r="J9" s="7" t="s">
        <v>67</v>
      </c>
      <c r="K9" s="5"/>
      <c r="L9" s="9" t="s">
        <v>33</v>
      </c>
      <c r="M9" s="9" t="s">
        <v>46</v>
      </c>
      <c r="O9" s="5" t="s">
        <v>4</v>
      </c>
      <c r="P9" s="68" t="s">
        <v>92</v>
      </c>
      <c r="Q9" s="68" t="s">
        <v>92</v>
      </c>
      <c r="R9" s="68" t="s">
        <v>92</v>
      </c>
      <c r="S9" s="25" t="s">
        <v>93</v>
      </c>
      <c r="T9" s="25" t="s">
        <v>93</v>
      </c>
      <c r="U9" s="25" t="s">
        <v>93</v>
      </c>
      <c r="V9" s="7" t="s">
        <v>94</v>
      </c>
      <c r="W9" s="7" t="s">
        <v>94</v>
      </c>
      <c r="X9" s="7" t="s">
        <v>94</v>
      </c>
      <c r="Y9" s="5"/>
      <c r="Z9" s="9" t="s">
        <v>33</v>
      </c>
      <c r="AA9" s="9" t="s">
        <v>46</v>
      </c>
    </row>
    <row r="10" spans="1:27" x14ac:dyDescent="0.35">
      <c r="A10" s="5" t="s">
        <v>5</v>
      </c>
      <c r="B10" s="7" t="s">
        <v>68</v>
      </c>
      <c r="C10" s="7" t="s">
        <v>68</v>
      </c>
      <c r="D10" s="7" t="s">
        <v>68</v>
      </c>
      <c r="E10" s="8" t="s">
        <v>69</v>
      </c>
      <c r="F10" s="8" t="s">
        <v>69</v>
      </c>
      <c r="G10" s="8" t="s">
        <v>69</v>
      </c>
      <c r="H10" s="7" t="s">
        <v>70</v>
      </c>
      <c r="I10" s="7" t="s">
        <v>70</v>
      </c>
      <c r="J10" s="7" t="s">
        <v>70</v>
      </c>
      <c r="K10" s="5"/>
      <c r="L10" s="9" t="s">
        <v>34</v>
      </c>
      <c r="M10" s="9" t="s">
        <v>47</v>
      </c>
      <c r="O10" s="5" t="s">
        <v>5</v>
      </c>
      <c r="P10" s="7" t="s">
        <v>95</v>
      </c>
      <c r="Q10" s="7" t="s">
        <v>95</v>
      </c>
      <c r="R10" s="7" t="s">
        <v>95</v>
      </c>
      <c r="S10" s="25" t="s">
        <v>96</v>
      </c>
      <c r="T10" s="25" t="s">
        <v>96</v>
      </c>
      <c r="U10" s="25" t="s">
        <v>96</v>
      </c>
      <c r="V10" s="7" t="s">
        <v>97</v>
      </c>
      <c r="W10" s="7" t="s">
        <v>97</v>
      </c>
      <c r="X10" s="7" t="s">
        <v>97</v>
      </c>
      <c r="Y10" s="5"/>
      <c r="Z10" s="9" t="s">
        <v>34</v>
      </c>
      <c r="AA10" s="9" t="s">
        <v>47</v>
      </c>
    </row>
    <row r="11" spans="1:27" x14ac:dyDescent="0.35">
      <c r="A11" s="5" t="s">
        <v>6</v>
      </c>
      <c r="B11" s="7" t="s">
        <v>71</v>
      </c>
      <c r="C11" s="7" t="s">
        <v>71</v>
      </c>
      <c r="D11" s="7" t="s">
        <v>71</v>
      </c>
      <c r="E11" s="8" t="s">
        <v>72</v>
      </c>
      <c r="F11" s="8" t="s">
        <v>72</v>
      </c>
      <c r="G11" s="8" t="s">
        <v>72</v>
      </c>
      <c r="H11" s="7" t="s">
        <v>73</v>
      </c>
      <c r="I11" s="7" t="s">
        <v>73</v>
      </c>
      <c r="J11" s="7" t="s">
        <v>73</v>
      </c>
      <c r="K11" s="24" t="s">
        <v>28</v>
      </c>
      <c r="L11" s="9" t="s">
        <v>35</v>
      </c>
      <c r="M11" s="9" t="s">
        <v>48</v>
      </c>
      <c r="O11" s="5" t="s">
        <v>6</v>
      </c>
      <c r="P11" s="7" t="s">
        <v>98</v>
      </c>
      <c r="Q11" s="7" t="s">
        <v>98</v>
      </c>
      <c r="R11" s="7" t="s">
        <v>98</v>
      </c>
      <c r="S11" s="15" t="s">
        <v>99</v>
      </c>
      <c r="T11" s="15" t="s">
        <v>99</v>
      </c>
      <c r="U11" s="15" t="s">
        <v>99</v>
      </c>
      <c r="V11" s="7" t="s">
        <v>100</v>
      </c>
      <c r="W11" s="7" t="s">
        <v>100</v>
      </c>
      <c r="X11" s="7" t="s">
        <v>100</v>
      </c>
      <c r="Y11" s="24" t="s">
        <v>28</v>
      </c>
      <c r="Z11" s="9" t="s">
        <v>35</v>
      </c>
      <c r="AA11" s="9" t="s">
        <v>48</v>
      </c>
    </row>
    <row r="12" spans="1:27" x14ac:dyDescent="0.35">
      <c r="A12" s="5" t="s">
        <v>7</v>
      </c>
      <c r="B12" s="7" t="s">
        <v>74</v>
      </c>
      <c r="C12" s="7" t="s">
        <v>74</v>
      </c>
      <c r="D12" s="7" t="s">
        <v>74</v>
      </c>
      <c r="E12" s="8" t="s">
        <v>75</v>
      </c>
      <c r="F12" s="8" t="s">
        <v>75</v>
      </c>
      <c r="G12" s="8" t="s">
        <v>75</v>
      </c>
      <c r="H12" s="7" t="s">
        <v>76</v>
      </c>
      <c r="I12" s="7" t="s">
        <v>76</v>
      </c>
      <c r="J12" s="7" t="s">
        <v>76</v>
      </c>
      <c r="K12" s="24" t="s">
        <v>28</v>
      </c>
      <c r="L12" s="9" t="s">
        <v>36</v>
      </c>
      <c r="M12" s="9" t="s">
        <v>39</v>
      </c>
      <c r="O12" s="5" t="s">
        <v>7</v>
      </c>
      <c r="P12" s="48" t="s">
        <v>101</v>
      </c>
      <c r="Q12" s="7" t="s">
        <v>101</v>
      </c>
      <c r="R12" s="7" t="s">
        <v>101</v>
      </c>
      <c r="S12" s="15" t="s">
        <v>102</v>
      </c>
      <c r="T12" s="15" t="s">
        <v>102</v>
      </c>
      <c r="U12" s="15" t="s">
        <v>102</v>
      </c>
      <c r="V12" s="7" t="s">
        <v>103</v>
      </c>
      <c r="W12" s="7" t="s">
        <v>103</v>
      </c>
      <c r="X12" s="7" t="s">
        <v>103</v>
      </c>
      <c r="Y12" s="24" t="s">
        <v>28</v>
      </c>
      <c r="Z12" s="9" t="s">
        <v>36</v>
      </c>
      <c r="AA12" s="9" t="s">
        <v>39</v>
      </c>
    </row>
    <row r="13" spans="1:27" x14ac:dyDescent="0.35">
      <c r="A13" s="1"/>
      <c r="B13" s="59" t="s">
        <v>79</v>
      </c>
      <c r="E13" s="32"/>
      <c r="H13" s="32"/>
      <c r="O13" s="1"/>
      <c r="P13" s="70" t="s">
        <v>104</v>
      </c>
      <c r="Q13" s="50" t="s">
        <v>105</v>
      </c>
      <c r="V13" s="32"/>
    </row>
    <row r="14" spans="1:27" x14ac:dyDescent="0.35">
      <c r="A14" s="1"/>
      <c r="O14" s="1"/>
    </row>
    <row r="15" spans="1:27" x14ac:dyDescent="0.35">
      <c r="A15" s="16" t="s">
        <v>8</v>
      </c>
      <c r="B15" s="3"/>
      <c r="C15" s="3"/>
      <c r="D15" s="3"/>
      <c r="E15" s="5"/>
      <c r="F15" s="5"/>
      <c r="G15" s="5"/>
      <c r="H15" s="5"/>
      <c r="I15" s="5"/>
      <c r="J15" s="5"/>
      <c r="K15" s="5"/>
      <c r="L15" s="5"/>
      <c r="M15" s="5"/>
      <c r="O15" s="16" t="s">
        <v>8</v>
      </c>
      <c r="P15" s="3"/>
      <c r="Q15" s="3"/>
      <c r="R15" s="3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5">
      <c r="A16" s="5"/>
      <c r="B16" s="7">
        <v>1</v>
      </c>
      <c r="C16" s="7">
        <v>2</v>
      </c>
      <c r="D16" s="7">
        <v>3</v>
      </c>
      <c r="E16" s="8">
        <v>4</v>
      </c>
      <c r="F16" s="8">
        <v>5</v>
      </c>
      <c r="G16" s="8">
        <v>6</v>
      </c>
      <c r="H16" s="7">
        <v>7</v>
      </c>
      <c r="I16" s="7">
        <v>8</v>
      </c>
      <c r="J16" s="7">
        <v>9</v>
      </c>
      <c r="K16" s="9">
        <v>10</v>
      </c>
      <c r="L16" s="9">
        <v>11</v>
      </c>
      <c r="M16" s="9">
        <v>12</v>
      </c>
      <c r="O16" s="5"/>
      <c r="P16" s="7">
        <v>1</v>
      </c>
      <c r="Q16" s="7">
        <v>2</v>
      </c>
      <c r="R16" s="7">
        <v>3</v>
      </c>
      <c r="S16" s="8">
        <v>4</v>
      </c>
      <c r="T16" s="8">
        <v>5</v>
      </c>
      <c r="U16" s="8">
        <v>6</v>
      </c>
      <c r="V16" s="7">
        <v>7</v>
      </c>
      <c r="W16" s="7">
        <v>8</v>
      </c>
      <c r="X16" s="7">
        <v>9</v>
      </c>
      <c r="Y16" s="9">
        <v>10</v>
      </c>
      <c r="Z16" s="9">
        <v>11</v>
      </c>
      <c r="AA16" s="9">
        <v>12</v>
      </c>
    </row>
    <row r="17" spans="1:27" x14ac:dyDescent="0.35">
      <c r="A17" s="5" t="s">
        <v>0</v>
      </c>
      <c r="B17" s="58">
        <v>0.05</v>
      </c>
      <c r="C17" s="58">
        <v>4.7E-2</v>
      </c>
      <c r="D17" s="58">
        <v>4.7E-2</v>
      </c>
      <c r="E17" s="8">
        <v>0.65800000000000003</v>
      </c>
      <c r="F17" s="8">
        <v>0.68300000000000005</v>
      </c>
      <c r="G17" s="8">
        <v>0.67900000000000005</v>
      </c>
      <c r="H17" s="7">
        <v>0.49099999999999999</v>
      </c>
      <c r="I17" s="7">
        <v>0.45400000000000001</v>
      </c>
      <c r="J17" s="7">
        <v>0.51900000000000002</v>
      </c>
      <c r="K17" s="9">
        <v>5.3999999999999999E-2</v>
      </c>
      <c r="L17" s="9">
        <v>0.81399999999999995</v>
      </c>
      <c r="M17" s="9">
        <v>0.93600000000000005</v>
      </c>
      <c r="O17" s="5" t="s">
        <v>0</v>
      </c>
      <c r="P17" s="67">
        <v>0.69799999999999995</v>
      </c>
      <c r="Q17" s="67">
        <v>0.64100000000000001</v>
      </c>
      <c r="R17" s="67">
        <v>0.628</v>
      </c>
      <c r="S17" s="73">
        <v>0.625</v>
      </c>
      <c r="T17" s="73">
        <v>0.59199999999999997</v>
      </c>
      <c r="U17" s="73">
        <v>0.61499999999999999</v>
      </c>
      <c r="V17" s="67">
        <v>0.63700000000000001</v>
      </c>
      <c r="W17" s="67">
        <v>0.64600000000000002</v>
      </c>
      <c r="X17" s="67">
        <v>0.64400000000000002</v>
      </c>
      <c r="Y17" s="74">
        <v>5.7000000000000002E-2</v>
      </c>
      <c r="Z17" s="74">
        <v>0.79600000000000004</v>
      </c>
      <c r="AA17" s="74">
        <v>0.74</v>
      </c>
    </row>
    <row r="18" spans="1:27" x14ac:dyDescent="0.35">
      <c r="A18" s="5" t="s">
        <v>1</v>
      </c>
      <c r="B18" s="7">
        <v>0.69299999999999995</v>
      </c>
      <c r="C18" s="7">
        <v>0.72299999999999998</v>
      </c>
      <c r="D18" s="7">
        <v>0.63800000000000001</v>
      </c>
      <c r="E18" s="8">
        <v>0.57799999999999996</v>
      </c>
      <c r="F18" s="8">
        <v>0.55800000000000005</v>
      </c>
      <c r="G18" s="8">
        <v>0.56000000000000005</v>
      </c>
      <c r="H18" s="7">
        <v>0.28399999999999997</v>
      </c>
      <c r="I18" s="7">
        <v>0.28499999999999998</v>
      </c>
      <c r="J18" s="7">
        <v>0.33500000000000002</v>
      </c>
      <c r="K18" s="9">
        <v>4.7E-2</v>
      </c>
      <c r="L18" s="9">
        <v>0.745</v>
      </c>
      <c r="M18" s="9">
        <v>0.78300000000000003</v>
      </c>
      <c r="O18" s="5" t="s">
        <v>1</v>
      </c>
      <c r="P18" s="67">
        <v>0.68</v>
      </c>
      <c r="Q18" s="67">
        <v>0.69199999999999995</v>
      </c>
      <c r="R18" s="67">
        <v>0.61199999999999999</v>
      </c>
      <c r="S18" s="73">
        <v>0.63</v>
      </c>
      <c r="T18" s="73">
        <v>0.55400000000000005</v>
      </c>
      <c r="U18" s="73">
        <v>0.58499999999999996</v>
      </c>
      <c r="V18" s="67">
        <v>0.52800000000000002</v>
      </c>
      <c r="W18" s="67">
        <v>0.56499999999999995</v>
      </c>
      <c r="X18" s="67">
        <v>0.54100000000000004</v>
      </c>
      <c r="Y18" s="74">
        <v>4.8000000000000001E-2</v>
      </c>
      <c r="Z18" s="74">
        <v>0.69799999999999995</v>
      </c>
      <c r="AA18" s="74">
        <v>0.751</v>
      </c>
    </row>
    <row r="19" spans="1:27" x14ac:dyDescent="0.35">
      <c r="A19" s="5" t="s">
        <v>2</v>
      </c>
      <c r="B19" s="58">
        <v>0.129</v>
      </c>
      <c r="C19" s="58">
        <v>0.109</v>
      </c>
      <c r="D19" s="58">
        <v>0.124</v>
      </c>
      <c r="E19" s="8">
        <v>0.50700000000000001</v>
      </c>
      <c r="F19" s="8">
        <v>0.501</v>
      </c>
      <c r="G19" s="8">
        <v>0.499</v>
      </c>
      <c r="H19" s="7">
        <v>0.44900000000000001</v>
      </c>
      <c r="I19" s="7">
        <v>0.439</v>
      </c>
      <c r="J19" s="7">
        <v>0.57499999999999996</v>
      </c>
      <c r="K19" s="9">
        <v>5.5E-2</v>
      </c>
      <c r="L19" s="9">
        <v>0.63200000000000001</v>
      </c>
      <c r="M19" s="9">
        <v>0.66500000000000004</v>
      </c>
      <c r="O19" s="5" t="s">
        <v>2</v>
      </c>
      <c r="P19" s="67">
        <v>0.76300000000000001</v>
      </c>
      <c r="Q19" s="67">
        <v>0.69099999999999995</v>
      </c>
      <c r="R19" s="67">
        <v>0.63100000000000001</v>
      </c>
      <c r="S19" s="73">
        <v>0.71299999999999997</v>
      </c>
      <c r="T19" s="73">
        <v>0.64700000000000002</v>
      </c>
      <c r="U19" s="73">
        <v>0.66300000000000003</v>
      </c>
      <c r="V19" s="67">
        <v>0.61</v>
      </c>
      <c r="W19" s="67">
        <v>0.66200000000000003</v>
      </c>
      <c r="X19" s="67">
        <v>0.61699999999999999</v>
      </c>
      <c r="Y19" s="74">
        <v>5.7000000000000002E-2</v>
      </c>
      <c r="Z19" s="74">
        <v>0.55000000000000004</v>
      </c>
      <c r="AA19" s="74">
        <v>0.628</v>
      </c>
    </row>
    <row r="20" spans="1:27" x14ac:dyDescent="0.35">
      <c r="A20" s="5" t="s">
        <v>3</v>
      </c>
      <c r="B20" s="7">
        <v>0.58099999999999996</v>
      </c>
      <c r="C20" s="7">
        <v>0.49299999999999999</v>
      </c>
      <c r="D20" s="7">
        <v>0.51900000000000002</v>
      </c>
      <c r="E20" s="8">
        <v>0.53100000000000003</v>
      </c>
      <c r="F20" s="8">
        <v>0.42499999999999999</v>
      </c>
      <c r="G20" s="8">
        <v>0.42199999999999999</v>
      </c>
      <c r="H20" s="7">
        <v>0.63</v>
      </c>
      <c r="I20" s="7">
        <v>0.501</v>
      </c>
      <c r="J20" s="7">
        <v>0.6</v>
      </c>
      <c r="K20" s="9">
        <v>4.7E-2</v>
      </c>
      <c r="L20" s="9">
        <v>0.44400000000000001</v>
      </c>
      <c r="M20" s="9">
        <v>0.48899999999999999</v>
      </c>
      <c r="O20" s="5" t="s">
        <v>3</v>
      </c>
      <c r="P20" s="77">
        <v>0.59799999999999998</v>
      </c>
      <c r="Q20" s="77">
        <v>0.60799999999999998</v>
      </c>
      <c r="R20" s="77">
        <v>0.58899999999999997</v>
      </c>
      <c r="S20" s="73">
        <v>0.60499999999999998</v>
      </c>
      <c r="T20" s="73">
        <v>0.55400000000000005</v>
      </c>
      <c r="U20" s="73">
        <v>0.66200000000000003</v>
      </c>
      <c r="V20" s="67">
        <v>0.57199999999999995</v>
      </c>
      <c r="W20" s="67">
        <v>0.51100000000000001</v>
      </c>
      <c r="X20" s="67">
        <v>0.51500000000000001</v>
      </c>
      <c r="Y20" s="74">
        <v>4.7E-2</v>
      </c>
      <c r="Z20" s="74">
        <v>0.45300000000000001</v>
      </c>
      <c r="AA20" s="74">
        <v>0.48699999999999999</v>
      </c>
    </row>
    <row r="21" spans="1:27" x14ac:dyDescent="0.35">
      <c r="A21" s="5" t="s">
        <v>4</v>
      </c>
      <c r="B21" s="7">
        <v>0.72799999999999998</v>
      </c>
      <c r="C21" s="7">
        <v>0.67800000000000005</v>
      </c>
      <c r="D21" s="7">
        <v>0.67100000000000004</v>
      </c>
      <c r="E21" s="8">
        <v>0.625</v>
      </c>
      <c r="F21" s="8">
        <v>0.55600000000000005</v>
      </c>
      <c r="G21" s="8">
        <v>0.55300000000000005</v>
      </c>
      <c r="H21" s="7">
        <v>0.51300000000000001</v>
      </c>
      <c r="I21" s="7">
        <v>0.48199999999999998</v>
      </c>
      <c r="J21" s="7">
        <v>0.502</v>
      </c>
      <c r="K21" s="5">
        <v>3.9E-2</v>
      </c>
      <c r="L21" s="9">
        <v>0.3</v>
      </c>
      <c r="M21" s="9">
        <v>0.33400000000000002</v>
      </c>
      <c r="O21" s="5" t="s">
        <v>4</v>
      </c>
      <c r="P21" s="78">
        <v>4.3999999999999997E-2</v>
      </c>
      <c r="Q21" s="78">
        <v>0.04</v>
      </c>
      <c r="R21" s="78">
        <v>4.2999999999999997E-2</v>
      </c>
      <c r="S21" s="73">
        <v>0.65300000000000002</v>
      </c>
      <c r="T21" s="73">
        <v>0.62</v>
      </c>
      <c r="U21" s="73">
        <v>0.65500000000000003</v>
      </c>
      <c r="V21" s="67">
        <v>0.53700000000000003</v>
      </c>
      <c r="W21" s="67">
        <v>0.58199999999999996</v>
      </c>
      <c r="X21" s="67">
        <v>0.56399999999999995</v>
      </c>
      <c r="Y21" s="75">
        <v>4.1000000000000002E-2</v>
      </c>
      <c r="Z21" s="74">
        <v>0.3</v>
      </c>
      <c r="AA21" s="74">
        <v>0.31</v>
      </c>
    </row>
    <row r="22" spans="1:27" x14ac:dyDescent="0.35">
      <c r="A22" s="5" t="s">
        <v>5</v>
      </c>
      <c r="B22" s="7">
        <v>0.66800000000000004</v>
      </c>
      <c r="C22" s="7">
        <v>0.65</v>
      </c>
      <c r="D22" s="7">
        <v>0.56299999999999994</v>
      </c>
      <c r="E22" s="8">
        <v>0.64800000000000002</v>
      </c>
      <c r="F22" s="8">
        <v>0.495</v>
      </c>
      <c r="G22" s="8">
        <v>0.5</v>
      </c>
      <c r="H22" s="7">
        <v>0.67500000000000004</v>
      </c>
      <c r="I22" s="7">
        <v>0.496</v>
      </c>
      <c r="J22" s="7">
        <v>0.63500000000000001</v>
      </c>
      <c r="K22" s="5">
        <v>3.9E-2</v>
      </c>
      <c r="L22" s="9">
        <v>0.17899999999999999</v>
      </c>
      <c r="M22" s="9">
        <v>0.19800000000000001</v>
      </c>
      <c r="O22" s="5" t="s">
        <v>5</v>
      </c>
      <c r="P22" s="67">
        <v>0.71899999999999997</v>
      </c>
      <c r="Q22" s="67">
        <v>0.71699999999999997</v>
      </c>
      <c r="R22" s="67">
        <v>0.63600000000000001</v>
      </c>
      <c r="S22" s="73">
        <v>0.69599999999999995</v>
      </c>
      <c r="T22" s="73">
        <v>0.56399999999999995</v>
      </c>
      <c r="U22" s="73">
        <v>0.57799999999999996</v>
      </c>
      <c r="V22" s="67">
        <v>0.59499999999999997</v>
      </c>
      <c r="W22" s="67">
        <v>0.57299999999999995</v>
      </c>
      <c r="X22" s="67">
        <v>0.61899999999999999</v>
      </c>
      <c r="Y22" s="75">
        <v>4.1000000000000002E-2</v>
      </c>
      <c r="Z22" s="74">
        <v>0.17399999999999999</v>
      </c>
      <c r="AA22" s="74">
        <v>0.215</v>
      </c>
    </row>
    <row r="23" spans="1:27" x14ac:dyDescent="0.35">
      <c r="A23" s="5" t="s">
        <v>6</v>
      </c>
      <c r="B23" s="7">
        <v>0.23200000000000001</v>
      </c>
      <c r="C23" s="7">
        <v>0.22500000000000001</v>
      </c>
      <c r="D23" s="7">
        <v>0.20699999999999999</v>
      </c>
      <c r="E23" s="8">
        <v>0.59399999999999997</v>
      </c>
      <c r="F23" s="8">
        <v>0.628</v>
      </c>
      <c r="G23" s="8">
        <v>0.58799999999999997</v>
      </c>
      <c r="H23" s="7">
        <v>0.60699999999999998</v>
      </c>
      <c r="I23" s="7">
        <v>0.57699999999999996</v>
      </c>
      <c r="J23" s="7">
        <v>0.628</v>
      </c>
      <c r="K23" s="24">
        <v>5.6000000000000001E-2</v>
      </c>
      <c r="L23" s="9">
        <v>0.11600000000000001</v>
      </c>
      <c r="M23" s="9">
        <v>0.13200000000000001</v>
      </c>
      <c r="O23" s="5" t="s">
        <v>6</v>
      </c>
      <c r="P23" s="67">
        <v>0.7</v>
      </c>
      <c r="Q23" s="67">
        <v>0.61699999999999999</v>
      </c>
      <c r="R23" s="67">
        <v>0.58399999999999996</v>
      </c>
      <c r="S23" s="73">
        <v>0.58099999999999996</v>
      </c>
      <c r="T23" s="73">
        <v>0.56499999999999995</v>
      </c>
      <c r="U23" s="73">
        <v>0.56200000000000006</v>
      </c>
      <c r="V23" s="67">
        <v>0.65300000000000002</v>
      </c>
      <c r="W23" s="67">
        <v>0.66100000000000003</v>
      </c>
      <c r="X23" s="67">
        <v>0.66800000000000004</v>
      </c>
      <c r="Y23" s="76">
        <v>4.2999999999999997E-2</v>
      </c>
      <c r="Z23" s="74">
        <v>0.113</v>
      </c>
      <c r="AA23" s="74">
        <v>0.129</v>
      </c>
    </row>
    <row r="24" spans="1:27" x14ac:dyDescent="0.35">
      <c r="A24" s="5" t="s">
        <v>7</v>
      </c>
      <c r="B24" s="7">
        <v>0.68400000000000005</v>
      </c>
      <c r="C24" s="7">
        <v>0.65600000000000003</v>
      </c>
      <c r="D24" s="7">
        <v>0.59899999999999998</v>
      </c>
      <c r="E24" s="8">
        <v>0.59499999999999997</v>
      </c>
      <c r="F24" s="8">
        <v>0.54700000000000004</v>
      </c>
      <c r="G24" s="8">
        <v>0.55500000000000005</v>
      </c>
      <c r="H24" s="7">
        <v>0.54200000000000004</v>
      </c>
      <c r="I24" s="7">
        <v>0.55200000000000005</v>
      </c>
      <c r="J24" s="7">
        <v>0.54600000000000004</v>
      </c>
      <c r="K24" s="24">
        <v>0.05</v>
      </c>
      <c r="L24" s="9">
        <v>0.08</v>
      </c>
      <c r="M24" s="9">
        <v>8.4000000000000005E-2</v>
      </c>
      <c r="O24" s="5" t="s">
        <v>7</v>
      </c>
      <c r="P24" s="67">
        <v>0.55100000000000005</v>
      </c>
      <c r="Q24" s="67">
        <v>0.52</v>
      </c>
      <c r="R24" s="67">
        <v>0.51700000000000002</v>
      </c>
      <c r="S24" s="73">
        <v>0.59399999999999997</v>
      </c>
      <c r="T24" s="73">
        <v>0.53400000000000003</v>
      </c>
      <c r="U24" s="73">
        <v>0.59499999999999997</v>
      </c>
      <c r="V24" s="67">
        <v>0.68700000000000006</v>
      </c>
      <c r="W24" s="67">
        <v>0.69799999999999995</v>
      </c>
      <c r="X24" s="67">
        <v>0.71399999999999997</v>
      </c>
      <c r="Y24" s="76">
        <v>4.1000000000000002E-2</v>
      </c>
      <c r="Z24" s="74">
        <v>9.0999999999999998E-2</v>
      </c>
      <c r="AA24" s="74">
        <v>8.3000000000000004E-2</v>
      </c>
    </row>
    <row r="25" spans="1:27" x14ac:dyDescent="0.35">
      <c r="A25" s="10"/>
      <c r="B25" s="60"/>
      <c r="C25" s="60"/>
      <c r="D25" s="60"/>
      <c r="E25" s="61"/>
      <c r="F25" s="61"/>
      <c r="G25" s="61"/>
      <c r="H25" s="61"/>
      <c r="I25" s="61"/>
      <c r="J25" s="61"/>
      <c r="K25" s="61"/>
      <c r="L25" s="61"/>
      <c r="M25" s="61"/>
      <c r="O25" s="10"/>
      <c r="P25" s="4"/>
      <c r="Q25" s="4"/>
      <c r="R25" s="4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35">
      <c r="A26" s="16" t="s">
        <v>9</v>
      </c>
      <c r="B26" s="56"/>
      <c r="C26" s="56"/>
      <c r="D26" s="56"/>
      <c r="E26" s="51"/>
      <c r="F26" s="51"/>
      <c r="G26" s="51"/>
      <c r="H26" s="51"/>
      <c r="I26" s="51"/>
      <c r="J26" s="51"/>
      <c r="K26" s="51"/>
      <c r="L26" s="51"/>
      <c r="M26" s="51"/>
      <c r="O26" s="16" t="s">
        <v>9</v>
      </c>
      <c r="P26" s="3"/>
      <c r="Q26" s="3"/>
      <c r="R26" s="3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5">
      <c r="A27" s="5"/>
      <c r="B27" s="7">
        <v>1</v>
      </c>
      <c r="C27" s="7">
        <v>2</v>
      </c>
      <c r="D27" s="7">
        <v>3</v>
      </c>
      <c r="E27" s="8">
        <v>4</v>
      </c>
      <c r="F27" s="8">
        <v>5</v>
      </c>
      <c r="G27" s="8">
        <v>6</v>
      </c>
      <c r="H27" s="7">
        <v>7</v>
      </c>
      <c r="I27" s="7">
        <v>8</v>
      </c>
      <c r="J27" s="7">
        <v>9</v>
      </c>
      <c r="K27" s="9">
        <v>10</v>
      </c>
      <c r="L27" s="9">
        <v>11</v>
      </c>
      <c r="M27" s="9">
        <v>12</v>
      </c>
      <c r="O27" s="5"/>
      <c r="P27" s="7">
        <v>1</v>
      </c>
      <c r="Q27" s="7">
        <v>2</v>
      </c>
      <c r="R27" s="7">
        <v>3</v>
      </c>
      <c r="S27" s="8">
        <v>4</v>
      </c>
      <c r="T27" s="8">
        <v>5</v>
      </c>
      <c r="U27" s="8">
        <v>6</v>
      </c>
      <c r="V27" s="7">
        <v>7</v>
      </c>
      <c r="W27" s="7">
        <v>8</v>
      </c>
      <c r="X27" s="7">
        <v>9</v>
      </c>
      <c r="Y27" s="9">
        <v>10</v>
      </c>
      <c r="Z27" s="9">
        <v>11</v>
      </c>
      <c r="AA27" s="9">
        <v>12</v>
      </c>
    </row>
    <row r="28" spans="1:27" x14ac:dyDescent="0.35">
      <c r="A28" s="5" t="s">
        <v>0</v>
      </c>
      <c r="B28" s="67">
        <v>3.7999999999999999E-2</v>
      </c>
      <c r="C28" s="67">
        <v>3.6999999999999998E-2</v>
      </c>
      <c r="D28" s="67">
        <v>3.6999999999999998E-2</v>
      </c>
      <c r="E28" s="73">
        <v>0.04</v>
      </c>
      <c r="F28" s="73">
        <v>3.7999999999999999E-2</v>
      </c>
      <c r="G28" s="73">
        <v>3.9E-2</v>
      </c>
      <c r="H28" s="67">
        <v>3.6999999999999998E-2</v>
      </c>
      <c r="I28" s="67">
        <v>3.7999999999999999E-2</v>
      </c>
      <c r="J28" s="67">
        <v>3.6999999999999998E-2</v>
      </c>
      <c r="K28" s="74">
        <v>3.6999999999999998E-2</v>
      </c>
      <c r="L28" s="74">
        <v>3.7999999999999999E-2</v>
      </c>
      <c r="M28" s="74">
        <v>0.04</v>
      </c>
      <c r="O28" s="5" t="s">
        <v>0</v>
      </c>
      <c r="P28" s="67">
        <v>0.04</v>
      </c>
      <c r="Q28" s="67">
        <v>4.2999999999999997E-2</v>
      </c>
      <c r="R28" s="67">
        <v>3.9E-2</v>
      </c>
      <c r="S28" s="73">
        <v>4.3999999999999997E-2</v>
      </c>
      <c r="T28" s="73">
        <v>0.04</v>
      </c>
      <c r="U28" s="73">
        <v>3.6999999999999998E-2</v>
      </c>
      <c r="V28" s="67">
        <v>3.9E-2</v>
      </c>
      <c r="W28" s="67">
        <v>3.7999999999999999E-2</v>
      </c>
      <c r="X28" s="67">
        <v>4.1000000000000002E-2</v>
      </c>
      <c r="Y28" s="74">
        <v>3.5999999999999997E-2</v>
      </c>
      <c r="Z28" s="74">
        <v>3.7999999999999999E-2</v>
      </c>
      <c r="AA28" s="74">
        <v>3.7999999999999999E-2</v>
      </c>
    </row>
    <row r="29" spans="1:27" x14ac:dyDescent="0.35">
      <c r="A29" s="5" t="s">
        <v>1</v>
      </c>
      <c r="B29" s="67">
        <v>4.2000000000000003E-2</v>
      </c>
      <c r="C29" s="67">
        <v>4.3999999999999997E-2</v>
      </c>
      <c r="D29" s="67">
        <v>3.7999999999999999E-2</v>
      </c>
      <c r="E29" s="73">
        <v>4.2000000000000003E-2</v>
      </c>
      <c r="F29" s="73">
        <v>3.7999999999999999E-2</v>
      </c>
      <c r="G29" s="73">
        <v>3.7999999999999999E-2</v>
      </c>
      <c r="H29" s="67">
        <v>3.6999999999999998E-2</v>
      </c>
      <c r="I29" s="67">
        <v>3.7999999999999999E-2</v>
      </c>
      <c r="J29" s="67">
        <v>4.3999999999999997E-2</v>
      </c>
      <c r="K29" s="74">
        <v>3.5999999999999997E-2</v>
      </c>
      <c r="L29" s="74">
        <v>3.6999999999999998E-2</v>
      </c>
      <c r="M29" s="74">
        <v>3.6999999999999998E-2</v>
      </c>
      <c r="O29" s="5" t="s">
        <v>1</v>
      </c>
      <c r="P29" s="67">
        <v>3.7999999999999999E-2</v>
      </c>
      <c r="Q29" s="67">
        <v>0.04</v>
      </c>
      <c r="R29" s="67">
        <v>3.6999999999999998E-2</v>
      </c>
      <c r="S29" s="73">
        <v>5.1999999999999998E-2</v>
      </c>
      <c r="T29" s="73">
        <v>3.9E-2</v>
      </c>
      <c r="U29" s="73">
        <v>3.6999999999999998E-2</v>
      </c>
      <c r="V29" s="67">
        <v>3.6999999999999998E-2</v>
      </c>
      <c r="W29" s="67">
        <v>3.6999999999999998E-2</v>
      </c>
      <c r="X29" s="67">
        <v>3.7999999999999999E-2</v>
      </c>
      <c r="Y29" s="74">
        <v>3.5999999999999997E-2</v>
      </c>
      <c r="Z29" s="74">
        <v>4.8000000000000001E-2</v>
      </c>
      <c r="AA29" s="74">
        <v>3.6999999999999998E-2</v>
      </c>
    </row>
    <row r="30" spans="1:27" x14ac:dyDescent="0.35">
      <c r="A30" s="5" t="s">
        <v>2</v>
      </c>
      <c r="B30" s="67">
        <v>3.7999999999999999E-2</v>
      </c>
      <c r="C30" s="67">
        <v>3.9E-2</v>
      </c>
      <c r="D30" s="67">
        <v>3.6999999999999998E-2</v>
      </c>
      <c r="E30" s="73">
        <v>4.1000000000000002E-2</v>
      </c>
      <c r="F30" s="73">
        <v>4.2000000000000003E-2</v>
      </c>
      <c r="G30" s="73">
        <v>3.9E-2</v>
      </c>
      <c r="H30" s="67">
        <v>4.2999999999999997E-2</v>
      </c>
      <c r="I30" s="67">
        <v>3.9E-2</v>
      </c>
      <c r="J30" s="67">
        <v>3.6999999999999998E-2</v>
      </c>
      <c r="K30" s="74">
        <v>3.5999999999999997E-2</v>
      </c>
      <c r="L30" s="74">
        <v>3.6999999999999998E-2</v>
      </c>
      <c r="M30" s="74">
        <v>3.7999999999999999E-2</v>
      </c>
      <c r="O30" s="5" t="s">
        <v>2</v>
      </c>
      <c r="P30" s="67">
        <v>3.7999999999999999E-2</v>
      </c>
      <c r="Q30" s="67">
        <v>3.7999999999999999E-2</v>
      </c>
      <c r="R30" s="67">
        <v>3.7999999999999999E-2</v>
      </c>
      <c r="S30" s="73">
        <v>4.2999999999999997E-2</v>
      </c>
      <c r="T30" s="73">
        <v>3.7999999999999999E-2</v>
      </c>
      <c r="U30" s="73">
        <v>3.7999999999999999E-2</v>
      </c>
      <c r="V30" s="67">
        <v>3.7999999999999999E-2</v>
      </c>
      <c r="W30" s="67">
        <v>3.7999999999999999E-2</v>
      </c>
      <c r="X30" s="67">
        <v>3.7999999999999999E-2</v>
      </c>
      <c r="Y30" s="74">
        <v>3.9E-2</v>
      </c>
      <c r="Z30" s="74">
        <v>0.04</v>
      </c>
      <c r="AA30" s="74">
        <v>3.6999999999999998E-2</v>
      </c>
    </row>
    <row r="31" spans="1:27" x14ac:dyDescent="0.35">
      <c r="A31" s="5" t="s">
        <v>3</v>
      </c>
      <c r="B31" s="67">
        <v>0.04</v>
      </c>
      <c r="C31" s="67">
        <v>0.05</v>
      </c>
      <c r="D31" s="67">
        <v>3.6999999999999998E-2</v>
      </c>
      <c r="E31" s="73">
        <v>3.9E-2</v>
      </c>
      <c r="F31" s="73">
        <v>3.7999999999999999E-2</v>
      </c>
      <c r="G31" s="73">
        <v>3.6999999999999998E-2</v>
      </c>
      <c r="H31" s="67">
        <v>3.7999999999999999E-2</v>
      </c>
      <c r="I31" s="67">
        <v>3.7999999999999999E-2</v>
      </c>
      <c r="J31" s="67">
        <v>3.7999999999999999E-2</v>
      </c>
      <c r="K31" s="74">
        <v>3.5999999999999997E-2</v>
      </c>
      <c r="L31" s="74">
        <v>3.5999999999999997E-2</v>
      </c>
      <c r="M31" s="74">
        <v>3.6999999999999998E-2</v>
      </c>
      <c r="O31" s="5" t="s">
        <v>3</v>
      </c>
      <c r="P31" s="67">
        <v>4.3999999999999997E-2</v>
      </c>
      <c r="Q31" s="67">
        <v>3.7999999999999999E-2</v>
      </c>
      <c r="R31" s="67">
        <v>3.6999999999999998E-2</v>
      </c>
      <c r="S31" s="73">
        <v>3.7999999999999999E-2</v>
      </c>
      <c r="T31" s="73">
        <v>3.7999999999999999E-2</v>
      </c>
      <c r="U31" s="73">
        <v>4.2000000000000003E-2</v>
      </c>
      <c r="V31" s="67">
        <v>4.2999999999999997E-2</v>
      </c>
      <c r="W31" s="67">
        <v>3.7999999999999999E-2</v>
      </c>
      <c r="X31" s="67">
        <v>3.6999999999999998E-2</v>
      </c>
      <c r="Y31" s="74">
        <v>3.5999999999999997E-2</v>
      </c>
      <c r="Z31" s="74">
        <v>3.6999999999999998E-2</v>
      </c>
      <c r="AA31" s="74">
        <v>3.9E-2</v>
      </c>
    </row>
    <row r="32" spans="1:27" x14ac:dyDescent="0.35">
      <c r="A32" s="5" t="s">
        <v>4</v>
      </c>
      <c r="B32" s="67">
        <v>3.7999999999999999E-2</v>
      </c>
      <c r="C32" s="67">
        <v>0.04</v>
      </c>
      <c r="D32" s="67">
        <v>3.7999999999999999E-2</v>
      </c>
      <c r="E32" s="73">
        <v>3.6999999999999998E-2</v>
      </c>
      <c r="F32" s="73">
        <v>3.7999999999999999E-2</v>
      </c>
      <c r="G32" s="73">
        <v>3.6999999999999998E-2</v>
      </c>
      <c r="H32" s="67">
        <v>3.6999999999999998E-2</v>
      </c>
      <c r="I32" s="67">
        <v>0.04</v>
      </c>
      <c r="J32" s="67">
        <v>3.9E-2</v>
      </c>
      <c r="K32" s="75">
        <v>3.5999999999999997E-2</v>
      </c>
      <c r="L32" s="74">
        <v>3.6999999999999998E-2</v>
      </c>
      <c r="M32" s="74">
        <v>3.5999999999999997E-2</v>
      </c>
      <c r="O32" s="5" t="s">
        <v>4</v>
      </c>
      <c r="P32" s="67">
        <v>3.6999999999999998E-2</v>
      </c>
      <c r="Q32" s="67">
        <v>3.6999999999999998E-2</v>
      </c>
      <c r="R32" s="67">
        <v>3.6999999999999998E-2</v>
      </c>
      <c r="S32" s="73">
        <v>3.7999999999999999E-2</v>
      </c>
      <c r="T32" s="73">
        <v>3.7999999999999999E-2</v>
      </c>
      <c r="U32" s="73">
        <v>4.1000000000000002E-2</v>
      </c>
      <c r="V32" s="67">
        <v>3.6999999999999998E-2</v>
      </c>
      <c r="W32" s="67">
        <v>0.04</v>
      </c>
      <c r="X32" s="67">
        <v>3.9E-2</v>
      </c>
      <c r="Y32" s="75">
        <v>3.7999999999999999E-2</v>
      </c>
      <c r="Z32" s="74">
        <v>3.9E-2</v>
      </c>
      <c r="AA32" s="74">
        <v>3.6999999999999998E-2</v>
      </c>
    </row>
    <row r="33" spans="1:27" x14ac:dyDescent="0.35">
      <c r="A33" s="5" t="s">
        <v>5</v>
      </c>
      <c r="B33" s="67">
        <v>4.1000000000000002E-2</v>
      </c>
      <c r="C33" s="67">
        <v>3.6999999999999998E-2</v>
      </c>
      <c r="D33" s="67">
        <v>3.7999999999999999E-2</v>
      </c>
      <c r="E33" s="73">
        <v>3.7999999999999999E-2</v>
      </c>
      <c r="F33" s="73">
        <v>3.6999999999999998E-2</v>
      </c>
      <c r="G33" s="73">
        <v>3.6999999999999998E-2</v>
      </c>
      <c r="H33" s="67">
        <v>3.7999999999999999E-2</v>
      </c>
      <c r="I33" s="67">
        <v>3.7999999999999999E-2</v>
      </c>
      <c r="J33" s="67">
        <v>3.7999999999999999E-2</v>
      </c>
      <c r="K33" s="75">
        <v>3.5999999999999997E-2</v>
      </c>
      <c r="L33" s="74">
        <v>3.6999999999999998E-2</v>
      </c>
      <c r="M33" s="74">
        <v>3.5999999999999997E-2</v>
      </c>
      <c r="O33" s="5" t="s">
        <v>5</v>
      </c>
      <c r="P33" s="67">
        <v>3.7999999999999999E-2</v>
      </c>
      <c r="Q33" s="67">
        <v>3.7999999999999999E-2</v>
      </c>
      <c r="R33" s="67">
        <v>3.6999999999999998E-2</v>
      </c>
      <c r="S33" s="73">
        <v>3.6999999999999998E-2</v>
      </c>
      <c r="T33" s="73">
        <v>3.7999999999999999E-2</v>
      </c>
      <c r="U33" s="73">
        <v>3.6999999999999998E-2</v>
      </c>
      <c r="V33" s="67">
        <v>3.6999999999999998E-2</v>
      </c>
      <c r="W33" s="67">
        <v>3.6999999999999998E-2</v>
      </c>
      <c r="X33" s="67">
        <v>3.7999999999999999E-2</v>
      </c>
      <c r="Y33" s="75">
        <v>3.7999999999999999E-2</v>
      </c>
      <c r="Z33" s="74">
        <v>3.7999999999999999E-2</v>
      </c>
      <c r="AA33" s="74">
        <v>5.8999999999999997E-2</v>
      </c>
    </row>
    <row r="34" spans="1:27" x14ac:dyDescent="0.35">
      <c r="A34" s="5" t="s">
        <v>6</v>
      </c>
      <c r="B34" s="67">
        <v>3.7999999999999999E-2</v>
      </c>
      <c r="C34" s="67">
        <v>0.04</v>
      </c>
      <c r="D34" s="67">
        <v>3.7999999999999999E-2</v>
      </c>
      <c r="E34" s="73">
        <v>0.04</v>
      </c>
      <c r="F34" s="73">
        <v>4.1000000000000002E-2</v>
      </c>
      <c r="G34" s="73">
        <v>3.7999999999999999E-2</v>
      </c>
      <c r="H34" s="67">
        <v>3.7999999999999999E-2</v>
      </c>
      <c r="I34" s="67">
        <v>3.9E-2</v>
      </c>
      <c r="J34" s="67">
        <v>3.9E-2</v>
      </c>
      <c r="K34" s="76">
        <v>4.9000000000000002E-2</v>
      </c>
      <c r="L34" s="74">
        <v>3.5999999999999997E-2</v>
      </c>
      <c r="M34" s="74">
        <v>3.6999999999999998E-2</v>
      </c>
      <c r="O34" s="5" t="s">
        <v>6</v>
      </c>
      <c r="P34" s="67">
        <v>5.0999999999999997E-2</v>
      </c>
      <c r="Q34" s="67">
        <v>3.9E-2</v>
      </c>
      <c r="R34" s="67">
        <v>3.7999999999999999E-2</v>
      </c>
      <c r="S34" s="73">
        <v>3.6999999999999998E-2</v>
      </c>
      <c r="T34" s="73">
        <v>3.9E-2</v>
      </c>
      <c r="U34" s="73">
        <v>3.7999999999999999E-2</v>
      </c>
      <c r="V34" s="67">
        <v>3.7999999999999999E-2</v>
      </c>
      <c r="W34" s="67">
        <v>3.7999999999999999E-2</v>
      </c>
      <c r="X34" s="67">
        <v>3.7999999999999999E-2</v>
      </c>
      <c r="Y34" s="76">
        <v>0.04</v>
      </c>
      <c r="Z34" s="74">
        <v>3.6999999999999998E-2</v>
      </c>
      <c r="AA34" s="74">
        <v>3.5999999999999997E-2</v>
      </c>
    </row>
    <row r="35" spans="1:27" x14ac:dyDescent="0.35">
      <c r="A35" s="5" t="s">
        <v>7</v>
      </c>
      <c r="B35" s="67">
        <v>3.9E-2</v>
      </c>
      <c r="C35" s="67">
        <v>3.9E-2</v>
      </c>
      <c r="D35" s="67">
        <v>3.7999999999999999E-2</v>
      </c>
      <c r="E35" s="73">
        <v>4.2999999999999997E-2</v>
      </c>
      <c r="F35" s="73">
        <v>4.3999999999999997E-2</v>
      </c>
      <c r="G35" s="73">
        <v>3.7999999999999999E-2</v>
      </c>
      <c r="H35" s="67">
        <v>3.7999999999999999E-2</v>
      </c>
      <c r="I35" s="67">
        <v>3.9E-2</v>
      </c>
      <c r="J35" s="67">
        <v>3.7999999999999999E-2</v>
      </c>
      <c r="K35" s="76">
        <v>4.3999999999999997E-2</v>
      </c>
      <c r="L35" s="74">
        <v>3.5999999999999997E-2</v>
      </c>
      <c r="M35" s="74">
        <v>3.5999999999999997E-2</v>
      </c>
      <c r="O35" s="5" t="s">
        <v>7</v>
      </c>
      <c r="P35" s="67">
        <v>0.04</v>
      </c>
      <c r="Q35" s="67">
        <v>3.6999999999999998E-2</v>
      </c>
      <c r="R35" s="67">
        <v>3.7999999999999999E-2</v>
      </c>
      <c r="S35" s="73">
        <v>3.6999999999999998E-2</v>
      </c>
      <c r="T35" s="73">
        <v>0.04</v>
      </c>
      <c r="U35" s="73">
        <v>3.9E-2</v>
      </c>
      <c r="V35" s="67">
        <v>3.9E-2</v>
      </c>
      <c r="W35" s="67">
        <v>3.6999999999999998E-2</v>
      </c>
      <c r="X35" s="67">
        <v>3.7999999999999999E-2</v>
      </c>
      <c r="Y35" s="76">
        <v>3.6999999999999998E-2</v>
      </c>
      <c r="Z35" s="74">
        <v>4.7E-2</v>
      </c>
      <c r="AA35" s="74">
        <v>3.7999999999999999E-2</v>
      </c>
    </row>
    <row r="36" spans="1:27" x14ac:dyDescent="0.35">
      <c r="A36" s="10"/>
      <c r="B36" s="4"/>
      <c r="C36" s="4"/>
      <c r="D36" s="4"/>
      <c r="E36" s="11"/>
      <c r="F36" s="11"/>
      <c r="G36" s="11"/>
      <c r="H36" s="11"/>
      <c r="I36" s="11"/>
      <c r="J36" s="11"/>
      <c r="K36" s="11"/>
      <c r="L36" s="11"/>
      <c r="M36" s="11"/>
      <c r="O36" s="10"/>
      <c r="P36" s="4"/>
      <c r="Q36" s="4"/>
      <c r="R36" s="4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35">
      <c r="A37" s="16" t="s">
        <v>10</v>
      </c>
      <c r="B37" s="5"/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O37" s="16" t="s">
        <v>10</v>
      </c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5">
      <c r="A38" s="6"/>
      <c r="B38" s="7">
        <v>1</v>
      </c>
      <c r="C38" s="7">
        <v>2</v>
      </c>
      <c r="D38" s="7">
        <v>3</v>
      </c>
      <c r="E38" s="8">
        <v>4</v>
      </c>
      <c r="F38" s="8">
        <v>5</v>
      </c>
      <c r="G38" s="8">
        <v>6</v>
      </c>
      <c r="H38" s="7">
        <v>7</v>
      </c>
      <c r="I38" s="7">
        <v>8</v>
      </c>
      <c r="J38" s="7">
        <v>9</v>
      </c>
      <c r="K38" s="9">
        <v>10</v>
      </c>
      <c r="L38" s="9">
        <v>11</v>
      </c>
      <c r="M38" s="9">
        <v>12</v>
      </c>
      <c r="O38" s="6"/>
      <c r="P38" s="7">
        <v>1</v>
      </c>
      <c r="Q38" s="7">
        <v>2</v>
      </c>
      <c r="R38" s="7">
        <v>3</v>
      </c>
      <c r="S38" s="25">
        <v>4</v>
      </c>
      <c r="T38" s="25">
        <v>5</v>
      </c>
      <c r="U38" s="25">
        <v>6</v>
      </c>
      <c r="V38" s="7">
        <v>7</v>
      </c>
      <c r="W38" s="7">
        <v>8</v>
      </c>
      <c r="X38" s="7">
        <v>9</v>
      </c>
      <c r="Y38" s="9">
        <v>10</v>
      </c>
      <c r="Z38" s="9">
        <v>11</v>
      </c>
      <c r="AA38" s="9">
        <v>12</v>
      </c>
    </row>
    <row r="39" spans="1:27" x14ac:dyDescent="0.35">
      <c r="A39" s="5" t="s">
        <v>0</v>
      </c>
      <c r="B39" s="63">
        <f>B17-B28</f>
        <v>1.2000000000000004E-2</v>
      </c>
      <c r="C39" s="63">
        <f>C17-C28</f>
        <v>1.0000000000000002E-2</v>
      </c>
      <c r="D39" s="63">
        <f t="shared" ref="D39:M39" si="0">D17-D28</f>
        <v>1.0000000000000002E-2</v>
      </c>
      <c r="E39" s="27">
        <f t="shared" si="0"/>
        <v>0.61799999999999999</v>
      </c>
      <c r="F39" s="27">
        <f t="shared" si="0"/>
        <v>0.64500000000000002</v>
      </c>
      <c r="G39" s="27">
        <f t="shared" si="0"/>
        <v>0.64</v>
      </c>
      <c r="H39" s="26">
        <f t="shared" si="0"/>
        <v>0.45400000000000001</v>
      </c>
      <c r="I39" s="26">
        <f t="shared" si="0"/>
        <v>0.41600000000000004</v>
      </c>
      <c r="J39" s="26">
        <f t="shared" si="0"/>
        <v>0.48200000000000004</v>
      </c>
      <c r="K39" s="28">
        <f>K17-K28</f>
        <v>1.7000000000000001E-2</v>
      </c>
      <c r="L39" s="28">
        <f t="shared" si="0"/>
        <v>0.77599999999999991</v>
      </c>
      <c r="M39" s="28">
        <f t="shared" si="0"/>
        <v>0.89600000000000002</v>
      </c>
      <c r="O39" s="5" t="s">
        <v>0</v>
      </c>
      <c r="P39" s="26">
        <f>P17-P28</f>
        <v>0.65799999999999992</v>
      </c>
      <c r="Q39" s="26">
        <f>Q17-Q28</f>
        <v>0.59799999999999998</v>
      </c>
      <c r="R39" s="26">
        <f t="shared" ref="R39:X39" si="1">R17-R28</f>
        <v>0.58899999999999997</v>
      </c>
      <c r="S39" s="33">
        <f t="shared" si="1"/>
        <v>0.58099999999999996</v>
      </c>
      <c r="T39" s="33">
        <f t="shared" si="1"/>
        <v>0.55199999999999994</v>
      </c>
      <c r="U39" s="33">
        <f>U17-U28</f>
        <v>0.57799999999999996</v>
      </c>
      <c r="V39" s="26">
        <f t="shared" si="1"/>
        <v>0.59799999999999998</v>
      </c>
      <c r="W39" s="26">
        <f t="shared" si="1"/>
        <v>0.60799999999999998</v>
      </c>
      <c r="X39" s="26">
        <f t="shared" si="1"/>
        <v>0.60299999999999998</v>
      </c>
      <c r="Y39" s="28">
        <f t="shared" ref="Y39:Y40" si="2">Y17-Y28</f>
        <v>2.1000000000000005E-2</v>
      </c>
      <c r="Z39" s="28">
        <f>Z17-Z28</f>
        <v>0.75800000000000001</v>
      </c>
      <c r="AA39" s="28">
        <f>AA17-AA28</f>
        <v>0.70199999999999996</v>
      </c>
    </row>
    <row r="40" spans="1:27" x14ac:dyDescent="0.35">
      <c r="A40" s="5" t="s">
        <v>1</v>
      </c>
      <c r="B40" s="26">
        <f t="shared" ref="B40:M46" si="3">B18-B29</f>
        <v>0.65099999999999991</v>
      </c>
      <c r="C40" s="26">
        <f t="shared" si="3"/>
        <v>0.67899999999999994</v>
      </c>
      <c r="D40" s="26">
        <f t="shared" si="3"/>
        <v>0.6</v>
      </c>
      <c r="E40" s="27">
        <f t="shared" si="3"/>
        <v>0.53599999999999992</v>
      </c>
      <c r="F40" s="27">
        <f t="shared" si="3"/>
        <v>0.52</v>
      </c>
      <c r="G40" s="27">
        <f t="shared" si="3"/>
        <v>0.52200000000000002</v>
      </c>
      <c r="H40" s="26">
        <f t="shared" si="3"/>
        <v>0.24699999999999997</v>
      </c>
      <c r="I40" s="26">
        <f t="shared" si="3"/>
        <v>0.24699999999999997</v>
      </c>
      <c r="J40" s="26">
        <f t="shared" si="3"/>
        <v>0.29100000000000004</v>
      </c>
      <c r="K40" s="28">
        <f>K18-K29</f>
        <v>1.1000000000000003E-2</v>
      </c>
      <c r="L40" s="28">
        <f t="shared" si="3"/>
        <v>0.70799999999999996</v>
      </c>
      <c r="M40" s="28">
        <f t="shared" si="3"/>
        <v>0.746</v>
      </c>
      <c r="O40" s="5" t="s">
        <v>1</v>
      </c>
      <c r="P40" s="26">
        <f t="shared" ref="P40:X40" si="4">P18-P29</f>
        <v>0.64200000000000002</v>
      </c>
      <c r="Q40" s="26">
        <f t="shared" si="4"/>
        <v>0.65199999999999991</v>
      </c>
      <c r="R40" s="26">
        <f t="shared" si="4"/>
        <v>0.57499999999999996</v>
      </c>
      <c r="S40" s="33">
        <f t="shared" si="4"/>
        <v>0.57799999999999996</v>
      </c>
      <c r="T40" s="33">
        <f t="shared" si="4"/>
        <v>0.51500000000000001</v>
      </c>
      <c r="U40" s="33">
        <f t="shared" si="4"/>
        <v>0.54799999999999993</v>
      </c>
      <c r="V40" s="26">
        <f t="shared" si="4"/>
        <v>0.49100000000000005</v>
      </c>
      <c r="W40" s="26">
        <f t="shared" si="4"/>
        <v>0.52799999999999991</v>
      </c>
      <c r="X40" s="26">
        <f t="shared" si="4"/>
        <v>0.503</v>
      </c>
      <c r="Y40" s="28">
        <f t="shared" si="2"/>
        <v>1.2000000000000004E-2</v>
      </c>
      <c r="Z40" s="28">
        <f>Z18-Z29</f>
        <v>0.64999999999999991</v>
      </c>
      <c r="AA40" s="28">
        <f>AA18-AA29</f>
        <v>0.71399999999999997</v>
      </c>
    </row>
    <row r="41" spans="1:27" x14ac:dyDescent="0.35">
      <c r="A41" s="5" t="s">
        <v>2</v>
      </c>
      <c r="B41" s="63">
        <f t="shared" si="3"/>
        <v>9.0999999999999998E-2</v>
      </c>
      <c r="C41" s="63">
        <f t="shared" si="3"/>
        <v>7.0000000000000007E-2</v>
      </c>
      <c r="D41" s="63">
        <f t="shared" si="3"/>
        <v>8.6999999999999994E-2</v>
      </c>
      <c r="E41" s="27">
        <f>E19-E30</f>
        <v>0.46600000000000003</v>
      </c>
      <c r="F41" s="27">
        <f t="shared" si="3"/>
        <v>0.45900000000000002</v>
      </c>
      <c r="G41" s="27">
        <f t="shared" si="3"/>
        <v>0.46</v>
      </c>
      <c r="H41" s="26">
        <f t="shared" si="3"/>
        <v>0.40600000000000003</v>
      </c>
      <c r="I41" s="26">
        <f t="shared" si="3"/>
        <v>0.4</v>
      </c>
      <c r="J41" s="26">
        <f>J19-J30</f>
        <v>0.53799999999999992</v>
      </c>
      <c r="K41" s="28">
        <f t="shared" si="3"/>
        <v>1.9000000000000003E-2</v>
      </c>
      <c r="L41" s="28">
        <f t="shared" si="3"/>
        <v>0.59499999999999997</v>
      </c>
      <c r="M41" s="28">
        <f t="shared" si="3"/>
        <v>0.627</v>
      </c>
      <c r="O41" s="5" t="s">
        <v>2</v>
      </c>
      <c r="P41" s="26">
        <f t="shared" ref="P41:AA41" si="5">P19-P30</f>
        <v>0.72499999999999998</v>
      </c>
      <c r="Q41" s="26">
        <f t="shared" si="5"/>
        <v>0.65299999999999991</v>
      </c>
      <c r="R41" s="26">
        <f t="shared" si="5"/>
        <v>0.59299999999999997</v>
      </c>
      <c r="S41" s="33">
        <f t="shared" si="5"/>
        <v>0.66999999999999993</v>
      </c>
      <c r="T41" s="33">
        <f t="shared" si="5"/>
        <v>0.60899999999999999</v>
      </c>
      <c r="U41" s="33">
        <f t="shared" si="5"/>
        <v>0.625</v>
      </c>
      <c r="V41" s="26">
        <f t="shared" si="5"/>
        <v>0.57199999999999995</v>
      </c>
      <c r="W41" s="26">
        <f t="shared" si="5"/>
        <v>0.624</v>
      </c>
      <c r="X41" s="26">
        <f t="shared" si="5"/>
        <v>0.57899999999999996</v>
      </c>
      <c r="Y41" s="28">
        <f t="shared" si="5"/>
        <v>1.8000000000000002E-2</v>
      </c>
      <c r="Z41" s="28">
        <f>Z19-Z30</f>
        <v>0.51</v>
      </c>
      <c r="AA41" s="28">
        <f t="shared" si="5"/>
        <v>0.59099999999999997</v>
      </c>
    </row>
    <row r="42" spans="1:27" x14ac:dyDescent="0.35">
      <c r="A42" s="5" t="s">
        <v>3</v>
      </c>
      <c r="B42" s="26">
        <f t="shared" si="3"/>
        <v>0.54099999999999993</v>
      </c>
      <c r="C42" s="26">
        <f t="shared" si="3"/>
        <v>0.443</v>
      </c>
      <c r="D42" s="26">
        <f t="shared" si="3"/>
        <v>0.48200000000000004</v>
      </c>
      <c r="E42" s="27">
        <f t="shared" si="3"/>
        <v>0.49200000000000005</v>
      </c>
      <c r="F42" s="27">
        <f t="shared" si="3"/>
        <v>0.38700000000000001</v>
      </c>
      <c r="G42" s="27">
        <f t="shared" si="3"/>
        <v>0.38500000000000001</v>
      </c>
      <c r="H42" s="26">
        <f t="shared" si="3"/>
        <v>0.59199999999999997</v>
      </c>
      <c r="I42" s="26">
        <f t="shared" si="3"/>
        <v>0.46300000000000002</v>
      </c>
      <c r="J42" s="26">
        <f t="shared" si="3"/>
        <v>0.56199999999999994</v>
      </c>
      <c r="K42" s="28">
        <f t="shared" si="3"/>
        <v>1.1000000000000003E-2</v>
      </c>
      <c r="L42" s="28">
        <f t="shared" si="3"/>
        <v>0.40800000000000003</v>
      </c>
      <c r="M42" s="28">
        <f t="shared" si="3"/>
        <v>0.45200000000000001</v>
      </c>
      <c r="O42" s="5" t="s">
        <v>3</v>
      </c>
      <c r="P42" s="26">
        <f>P20-P31</f>
        <v>0.55399999999999994</v>
      </c>
      <c r="Q42" s="26">
        <f t="shared" ref="Q42:AA42" si="6">Q20-Q31</f>
        <v>0.56999999999999995</v>
      </c>
      <c r="R42" s="26">
        <f t="shared" si="6"/>
        <v>0.55199999999999994</v>
      </c>
      <c r="S42" s="33">
        <f t="shared" si="6"/>
        <v>0.56699999999999995</v>
      </c>
      <c r="T42" s="33">
        <f t="shared" si="6"/>
        <v>0.51600000000000001</v>
      </c>
      <c r="U42" s="33">
        <f t="shared" si="6"/>
        <v>0.62</v>
      </c>
      <c r="V42" s="26">
        <f t="shared" si="6"/>
        <v>0.52899999999999991</v>
      </c>
      <c r="W42" s="26">
        <f t="shared" si="6"/>
        <v>0.47300000000000003</v>
      </c>
      <c r="X42" s="26">
        <f t="shared" si="6"/>
        <v>0.47800000000000004</v>
      </c>
      <c r="Y42" s="28">
        <f t="shared" si="6"/>
        <v>1.1000000000000003E-2</v>
      </c>
      <c r="Z42" s="28">
        <f t="shared" si="6"/>
        <v>0.41600000000000004</v>
      </c>
      <c r="AA42" s="28">
        <f t="shared" si="6"/>
        <v>0.44800000000000001</v>
      </c>
    </row>
    <row r="43" spans="1:27" x14ac:dyDescent="0.35">
      <c r="A43" s="5" t="s">
        <v>4</v>
      </c>
      <c r="B43" s="26">
        <f t="shared" si="3"/>
        <v>0.69</v>
      </c>
      <c r="C43" s="26">
        <f>C21-C32</f>
        <v>0.63800000000000001</v>
      </c>
      <c r="D43" s="26">
        <f>D21-D32</f>
        <v>0.63300000000000001</v>
      </c>
      <c r="E43" s="27">
        <f t="shared" si="3"/>
        <v>0.58799999999999997</v>
      </c>
      <c r="F43" s="27">
        <f t="shared" si="3"/>
        <v>0.51800000000000002</v>
      </c>
      <c r="G43" s="27">
        <f t="shared" si="3"/>
        <v>0.51600000000000001</v>
      </c>
      <c r="H43" s="26">
        <f t="shared" si="3"/>
        <v>0.47600000000000003</v>
      </c>
      <c r="I43" s="26">
        <f t="shared" si="3"/>
        <v>0.442</v>
      </c>
      <c r="J43" s="26">
        <f t="shared" si="3"/>
        <v>0.46300000000000002</v>
      </c>
      <c r="K43" s="29">
        <f t="shared" si="3"/>
        <v>3.0000000000000027E-3</v>
      </c>
      <c r="L43" s="28">
        <f t="shared" si="3"/>
        <v>0.26300000000000001</v>
      </c>
      <c r="M43" s="28">
        <f t="shared" si="3"/>
        <v>0.29800000000000004</v>
      </c>
      <c r="O43" s="5" t="s">
        <v>4</v>
      </c>
      <c r="P43" s="71">
        <f>P21-P32</f>
        <v>6.9999999999999993E-3</v>
      </c>
      <c r="Q43" s="71">
        <f>Q21-Q32</f>
        <v>3.0000000000000027E-3</v>
      </c>
      <c r="R43" s="71">
        <f>R21-R32</f>
        <v>5.9999999999999984E-3</v>
      </c>
      <c r="S43" s="33">
        <f t="shared" ref="S43:AA43" si="7">S21-S32</f>
        <v>0.61499999999999999</v>
      </c>
      <c r="T43" s="33">
        <f t="shared" si="7"/>
        <v>0.58199999999999996</v>
      </c>
      <c r="U43" s="33">
        <f t="shared" si="7"/>
        <v>0.61399999999999999</v>
      </c>
      <c r="V43" s="26">
        <f t="shared" si="7"/>
        <v>0.5</v>
      </c>
      <c r="W43" s="26">
        <f t="shared" si="7"/>
        <v>0.54199999999999993</v>
      </c>
      <c r="X43" s="26">
        <f t="shared" si="7"/>
        <v>0.52499999999999991</v>
      </c>
      <c r="Y43" s="29">
        <f t="shared" si="7"/>
        <v>3.0000000000000027E-3</v>
      </c>
      <c r="Z43" s="28">
        <f t="shared" si="7"/>
        <v>0.26100000000000001</v>
      </c>
      <c r="AA43" s="28">
        <f t="shared" si="7"/>
        <v>0.27300000000000002</v>
      </c>
    </row>
    <row r="44" spans="1:27" x14ac:dyDescent="0.35">
      <c r="A44" s="5" t="s">
        <v>5</v>
      </c>
      <c r="B44" s="26">
        <f t="shared" si="3"/>
        <v>0.627</v>
      </c>
      <c r="C44" s="26">
        <f>C22-C33</f>
        <v>0.61299999999999999</v>
      </c>
      <c r="D44" s="26">
        <f t="shared" si="3"/>
        <v>0.52499999999999991</v>
      </c>
      <c r="E44" s="27">
        <f t="shared" si="3"/>
        <v>0.61</v>
      </c>
      <c r="F44" s="27">
        <f t="shared" si="3"/>
        <v>0.45800000000000002</v>
      </c>
      <c r="G44" s="27">
        <f t="shared" si="3"/>
        <v>0.46300000000000002</v>
      </c>
      <c r="H44" s="26">
        <f t="shared" si="3"/>
        <v>0.63700000000000001</v>
      </c>
      <c r="I44" s="26">
        <f t="shared" si="3"/>
        <v>0.45800000000000002</v>
      </c>
      <c r="J44" s="26">
        <f>J22-J33</f>
        <v>0.59699999999999998</v>
      </c>
      <c r="K44" s="29">
        <f>K22-K33</f>
        <v>3.0000000000000027E-3</v>
      </c>
      <c r="L44" s="28">
        <f t="shared" si="3"/>
        <v>0.14199999999999999</v>
      </c>
      <c r="M44" s="28">
        <f t="shared" si="3"/>
        <v>0.16200000000000001</v>
      </c>
      <c r="O44" s="5" t="s">
        <v>5</v>
      </c>
      <c r="P44" s="26">
        <f t="shared" ref="P44:AA44" si="8">P22-P33</f>
        <v>0.68099999999999994</v>
      </c>
      <c r="Q44" s="26">
        <f>Q22-Q33</f>
        <v>0.67899999999999994</v>
      </c>
      <c r="R44" s="26">
        <f t="shared" si="8"/>
        <v>0.59899999999999998</v>
      </c>
      <c r="S44" s="27">
        <f t="shared" si="8"/>
        <v>0.65899999999999992</v>
      </c>
      <c r="T44" s="27">
        <f t="shared" si="8"/>
        <v>0.52599999999999991</v>
      </c>
      <c r="U44" s="27">
        <f t="shared" si="8"/>
        <v>0.54099999999999993</v>
      </c>
      <c r="V44" s="26">
        <f t="shared" si="8"/>
        <v>0.55799999999999994</v>
      </c>
      <c r="W44" s="26">
        <f t="shared" si="8"/>
        <v>0.53599999999999992</v>
      </c>
      <c r="X44" s="26">
        <f t="shared" si="8"/>
        <v>0.58099999999999996</v>
      </c>
      <c r="Y44" s="29">
        <f t="shared" si="8"/>
        <v>3.0000000000000027E-3</v>
      </c>
      <c r="Z44" s="28">
        <f t="shared" si="8"/>
        <v>0.13599999999999998</v>
      </c>
      <c r="AA44" s="28">
        <f t="shared" si="8"/>
        <v>0.156</v>
      </c>
    </row>
    <row r="45" spans="1:27" x14ac:dyDescent="0.35">
      <c r="A45" s="5" t="s">
        <v>6</v>
      </c>
      <c r="B45" s="26">
        <f t="shared" si="3"/>
        <v>0.19400000000000001</v>
      </c>
      <c r="C45" s="26">
        <f t="shared" si="3"/>
        <v>0.185</v>
      </c>
      <c r="D45" s="26">
        <f t="shared" si="3"/>
        <v>0.16899999999999998</v>
      </c>
      <c r="E45" s="27">
        <f t="shared" si="3"/>
        <v>0.55399999999999994</v>
      </c>
      <c r="F45" s="27">
        <f t="shared" si="3"/>
        <v>0.58699999999999997</v>
      </c>
      <c r="G45" s="27">
        <f t="shared" si="3"/>
        <v>0.54999999999999993</v>
      </c>
      <c r="H45" s="26">
        <f t="shared" si="3"/>
        <v>0.56899999999999995</v>
      </c>
      <c r="I45" s="26">
        <f t="shared" si="3"/>
        <v>0.53799999999999992</v>
      </c>
      <c r="J45" s="26">
        <f t="shared" si="3"/>
        <v>0.58899999999999997</v>
      </c>
      <c r="K45" s="30">
        <f>K23-K34</f>
        <v>6.9999999999999993E-3</v>
      </c>
      <c r="L45" s="28">
        <f t="shared" si="3"/>
        <v>8.0000000000000016E-2</v>
      </c>
      <c r="M45" s="28">
        <f t="shared" si="3"/>
        <v>9.5000000000000001E-2</v>
      </c>
      <c r="O45" s="5" t="s">
        <v>6</v>
      </c>
      <c r="P45" s="26">
        <f t="shared" ref="P45:X45" si="9">P23-P34</f>
        <v>0.64899999999999991</v>
      </c>
      <c r="Q45" s="26">
        <f t="shared" si="9"/>
        <v>0.57799999999999996</v>
      </c>
      <c r="R45" s="26">
        <f t="shared" si="9"/>
        <v>0.54599999999999993</v>
      </c>
      <c r="S45" s="27">
        <f t="shared" si="9"/>
        <v>0.54399999999999993</v>
      </c>
      <c r="T45" s="27">
        <f t="shared" si="9"/>
        <v>0.52599999999999991</v>
      </c>
      <c r="U45" s="27">
        <f t="shared" si="9"/>
        <v>0.52400000000000002</v>
      </c>
      <c r="V45" s="26">
        <f t="shared" si="9"/>
        <v>0.61499999999999999</v>
      </c>
      <c r="W45" s="26">
        <f t="shared" si="9"/>
        <v>0.623</v>
      </c>
      <c r="X45" s="26">
        <f t="shared" si="9"/>
        <v>0.63</v>
      </c>
      <c r="Y45" s="30">
        <f>Y23-Y34</f>
        <v>2.9999999999999957E-3</v>
      </c>
      <c r="Z45" s="28">
        <f>Z23-Z34</f>
        <v>7.6000000000000012E-2</v>
      </c>
      <c r="AA45" s="28">
        <f>AA23-AA34</f>
        <v>9.2999999999999999E-2</v>
      </c>
    </row>
    <row r="46" spans="1:27" x14ac:dyDescent="0.35">
      <c r="A46" s="5" t="s">
        <v>7</v>
      </c>
      <c r="B46" s="26">
        <f t="shared" si="3"/>
        <v>0.64500000000000002</v>
      </c>
      <c r="C46" s="26">
        <f t="shared" si="3"/>
        <v>0.61699999999999999</v>
      </c>
      <c r="D46" s="26">
        <f t="shared" si="3"/>
        <v>0.56099999999999994</v>
      </c>
      <c r="E46" s="27">
        <f t="shared" si="3"/>
        <v>0.55199999999999994</v>
      </c>
      <c r="F46" s="27">
        <f t="shared" si="3"/>
        <v>0.503</v>
      </c>
      <c r="G46" s="27">
        <f>G24-G35</f>
        <v>0.51700000000000002</v>
      </c>
      <c r="H46" s="26">
        <f t="shared" si="3"/>
        <v>0.504</v>
      </c>
      <c r="I46" s="26">
        <f t="shared" si="3"/>
        <v>0.51300000000000001</v>
      </c>
      <c r="J46" s="26">
        <f t="shared" si="3"/>
        <v>0.50800000000000001</v>
      </c>
      <c r="K46" s="30">
        <f t="shared" si="3"/>
        <v>6.0000000000000053E-3</v>
      </c>
      <c r="L46" s="28">
        <f t="shared" si="3"/>
        <v>4.4000000000000004E-2</v>
      </c>
      <c r="M46" s="28">
        <f t="shared" si="3"/>
        <v>4.8000000000000008E-2</v>
      </c>
      <c r="O46" s="5" t="s">
        <v>7</v>
      </c>
      <c r="P46" s="26">
        <f t="shared" ref="P46:AA46" si="10">P24-P35</f>
        <v>0.51100000000000001</v>
      </c>
      <c r="Q46" s="26">
        <f t="shared" si="10"/>
        <v>0.48300000000000004</v>
      </c>
      <c r="R46" s="26">
        <f t="shared" si="10"/>
        <v>0.47900000000000004</v>
      </c>
      <c r="S46" s="27">
        <f t="shared" si="10"/>
        <v>0.55699999999999994</v>
      </c>
      <c r="T46" s="27">
        <f t="shared" si="10"/>
        <v>0.49400000000000005</v>
      </c>
      <c r="U46" s="27">
        <f t="shared" si="10"/>
        <v>0.55599999999999994</v>
      </c>
      <c r="V46" s="26">
        <f t="shared" si="10"/>
        <v>0.64800000000000002</v>
      </c>
      <c r="W46" s="26">
        <f t="shared" si="10"/>
        <v>0.66099999999999992</v>
      </c>
      <c r="X46" s="26">
        <f t="shared" si="10"/>
        <v>0.67599999999999993</v>
      </c>
      <c r="Y46" s="30">
        <f t="shared" si="10"/>
        <v>4.0000000000000036E-3</v>
      </c>
      <c r="Z46" s="28">
        <f t="shared" si="10"/>
        <v>4.3999999999999997E-2</v>
      </c>
      <c r="AA46" s="28">
        <f t="shared" si="10"/>
        <v>4.5000000000000005E-2</v>
      </c>
    </row>
    <row r="47" spans="1:27" x14ac:dyDescent="0.35">
      <c r="B47" s="11"/>
      <c r="C47" s="11"/>
      <c r="D47" s="11"/>
      <c r="E47" s="11"/>
      <c r="F47" s="11"/>
      <c r="G47" s="11"/>
      <c r="H47" s="11"/>
      <c r="I47" s="11"/>
      <c r="J47" s="11"/>
      <c r="K47" s="52">
        <f>AVERAGE(K45,K46)</f>
        <v>6.5000000000000023E-3</v>
      </c>
      <c r="L47" s="11"/>
      <c r="M47" s="11"/>
      <c r="Y47" s="62">
        <f>AVERAGE(Y45,Y46)</f>
        <v>3.4999999999999996E-3</v>
      </c>
    </row>
    <row r="48" spans="1:27" x14ac:dyDescent="0.3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27" x14ac:dyDescent="0.3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27" x14ac:dyDescent="0.35">
      <c r="A50" s="31" t="s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O50" s="31" t="s">
        <v>49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5">
      <c r="A51" s="6"/>
      <c r="B51" s="7">
        <v>1</v>
      </c>
      <c r="C51" s="7">
        <v>2</v>
      </c>
      <c r="D51" s="7">
        <v>3</v>
      </c>
      <c r="E51" s="8">
        <v>4</v>
      </c>
      <c r="F51" s="8">
        <v>5</v>
      </c>
      <c r="G51" s="8">
        <v>6</v>
      </c>
      <c r="H51" s="7">
        <v>7</v>
      </c>
      <c r="I51" s="7">
        <v>8</v>
      </c>
      <c r="J51" s="7">
        <v>9</v>
      </c>
      <c r="K51" s="9">
        <v>10</v>
      </c>
      <c r="L51" s="9">
        <v>11</v>
      </c>
      <c r="M51" s="9">
        <v>12</v>
      </c>
      <c r="O51" s="6"/>
      <c r="P51" s="7">
        <v>1</v>
      </c>
      <c r="Q51" s="7">
        <v>2</v>
      </c>
      <c r="R51" s="7">
        <v>3</v>
      </c>
      <c r="S51" s="8">
        <v>4</v>
      </c>
      <c r="T51" s="8">
        <v>5</v>
      </c>
      <c r="U51" s="8">
        <v>6</v>
      </c>
      <c r="V51" s="7">
        <v>7</v>
      </c>
      <c r="W51" s="7">
        <v>8</v>
      </c>
      <c r="X51" s="7">
        <v>9</v>
      </c>
      <c r="Y51" s="9">
        <v>10</v>
      </c>
      <c r="Z51" s="9">
        <v>11</v>
      </c>
      <c r="AA51" s="9">
        <v>12</v>
      </c>
    </row>
    <row r="52" spans="1:27" x14ac:dyDescent="0.35">
      <c r="A52" s="5" t="s">
        <v>0</v>
      </c>
      <c r="B52" s="64">
        <f t="shared" ref="B52:H52" si="11">B39-$K$47</f>
        <v>5.5000000000000014E-3</v>
      </c>
      <c r="C52" s="64">
        <f t="shared" si="11"/>
        <v>3.4999999999999996E-3</v>
      </c>
      <c r="D52" s="64">
        <f t="shared" si="11"/>
        <v>3.4999999999999996E-3</v>
      </c>
      <c r="E52" s="54">
        <f t="shared" si="11"/>
        <v>0.61150000000000004</v>
      </c>
      <c r="F52" s="54">
        <f t="shared" si="11"/>
        <v>0.63850000000000007</v>
      </c>
      <c r="G52" s="54">
        <f t="shared" si="11"/>
        <v>0.63350000000000006</v>
      </c>
      <c r="H52" s="53">
        <f t="shared" si="11"/>
        <v>0.44750000000000001</v>
      </c>
      <c r="I52" s="53">
        <f>I39-$K$47</f>
        <v>0.40950000000000003</v>
      </c>
      <c r="J52" s="53">
        <f>J39-$K$47</f>
        <v>0.47550000000000003</v>
      </c>
      <c r="K52" s="55">
        <f>K39-$K$47</f>
        <v>1.0499999999999999E-2</v>
      </c>
      <c r="L52" s="55">
        <f>L39-$K$47</f>
        <v>0.76949999999999996</v>
      </c>
      <c r="M52" s="55">
        <f>M39-$K$47</f>
        <v>0.88950000000000007</v>
      </c>
      <c r="O52" s="5" t="s">
        <v>0</v>
      </c>
      <c r="P52" s="34">
        <f>P39-$Y$47</f>
        <v>0.65449999999999997</v>
      </c>
      <c r="Q52" s="34">
        <f t="shared" ref="Q52:AA52" si="12">Q39-$Y$47</f>
        <v>0.59450000000000003</v>
      </c>
      <c r="R52" s="34">
        <f t="shared" si="12"/>
        <v>0.58550000000000002</v>
      </c>
      <c r="S52" s="47">
        <f t="shared" si="12"/>
        <v>0.57750000000000001</v>
      </c>
      <c r="T52" s="47">
        <f t="shared" si="12"/>
        <v>0.54849999999999999</v>
      </c>
      <c r="U52" s="47">
        <f t="shared" si="12"/>
        <v>0.57450000000000001</v>
      </c>
      <c r="V52" s="34">
        <f t="shared" si="12"/>
        <v>0.59450000000000003</v>
      </c>
      <c r="W52" s="34">
        <f t="shared" si="12"/>
        <v>0.60450000000000004</v>
      </c>
      <c r="X52" s="34">
        <f t="shared" si="12"/>
        <v>0.59950000000000003</v>
      </c>
      <c r="Y52" s="44">
        <f t="shared" si="12"/>
        <v>1.7500000000000005E-2</v>
      </c>
      <c r="Z52" s="44">
        <f t="shared" si="12"/>
        <v>0.75450000000000006</v>
      </c>
      <c r="AA52" s="44">
        <f t="shared" si="12"/>
        <v>0.69850000000000001</v>
      </c>
    </row>
    <row r="53" spans="1:27" x14ac:dyDescent="0.35">
      <c r="A53" s="5" t="s">
        <v>1</v>
      </c>
      <c r="B53" s="53">
        <f t="shared" ref="B53:M59" si="13">B40-$K$47</f>
        <v>0.64449999999999996</v>
      </c>
      <c r="C53" s="53">
        <f t="shared" si="13"/>
        <v>0.67249999999999999</v>
      </c>
      <c r="D53" s="53">
        <f t="shared" si="13"/>
        <v>0.59350000000000003</v>
      </c>
      <c r="E53" s="54">
        <f t="shared" si="13"/>
        <v>0.52949999999999997</v>
      </c>
      <c r="F53" s="54">
        <f t="shared" si="13"/>
        <v>0.51350000000000007</v>
      </c>
      <c r="G53" s="54">
        <f t="shared" si="13"/>
        <v>0.51550000000000007</v>
      </c>
      <c r="H53" s="53">
        <f t="shared" si="13"/>
        <v>0.24049999999999996</v>
      </c>
      <c r="I53" s="53">
        <f t="shared" si="13"/>
        <v>0.24049999999999996</v>
      </c>
      <c r="J53" s="53">
        <f t="shared" si="13"/>
        <v>0.28450000000000003</v>
      </c>
      <c r="K53" s="55">
        <f t="shared" si="13"/>
        <v>4.5000000000000005E-3</v>
      </c>
      <c r="L53" s="55">
        <f t="shared" si="13"/>
        <v>0.70150000000000001</v>
      </c>
      <c r="M53" s="55">
        <f t="shared" si="13"/>
        <v>0.73950000000000005</v>
      </c>
      <c r="O53" s="5" t="s">
        <v>1</v>
      </c>
      <c r="P53" s="34">
        <f t="shared" ref="P53:Y53" si="14">P40-$Y$47</f>
        <v>0.63850000000000007</v>
      </c>
      <c r="Q53" s="34">
        <f t="shared" si="14"/>
        <v>0.64849999999999997</v>
      </c>
      <c r="R53" s="34">
        <f t="shared" si="14"/>
        <v>0.57150000000000001</v>
      </c>
      <c r="S53" s="47">
        <f t="shared" si="14"/>
        <v>0.57450000000000001</v>
      </c>
      <c r="T53" s="47">
        <f t="shared" si="14"/>
        <v>0.51150000000000007</v>
      </c>
      <c r="U53" s="47">
        <f t="shared" si="14"/>
        <v>0.54449999999999998</v>
      </c>
      <c r="V53" s="34">
        <f t="shared" si="14"/>
        <v>0.48750000000000004</v>
      </c>
      <c r="W53" s="34">
        <f t="shared" si="14"/>
        <v>0.52449999999999997</v>
      </c>
      <c r="X53" s="34">
        <f t="shared" si="14"/>
        <v>0.4995</v>
      </c>
      <c r="Y53" s="44">
        <f t="shared" si="14"/>
        <v>8.5000000000000041E-3</v>
      </c>
      <c r="Z53" s="44">
        <f>Z40-$Y$47</f>
        <v>0.64649999999999996</v>
      </c>
      <c r="AA53" s="44">
        <f>AA40-$Y$47</f>
        <v>0.71050000000000002</v>
      </c>
    </row>
    <row r="54" spans="1:27" x14ac:dyDescent="0.35">
      <c r="A54" s="5" t="s">
        <v>2</v>
      </c>
      <c r="B54" s="64">
        <f t="shared" si="13"/>
        <v>8.4499999999999992E-2</v>
      </c>
      <c r="C54" s="64">
        <f t="shared" si="13"/>
        <v>6.3500000000000001E-2</v>
      </c>
      <c r="D54" s="64">
        <f t="shared" si="13"/>
        <v>8.0499999999999988E-2</v>
      </c>
      <c r="E54" s="54">
        <f t="shared" si="13"/>
        <v>0.45950000000000002</v>
      </c>
      <c r="F54" s="54">
        <f t="shared" si="13"/>
        <v>0.45250000000000001</v>
      </c>
      <c r="G54" s="54">
        <f t="shared" si="13"/>
        <v>0.45350000000000001</v>
      </c>
      <c r="H54" s="53">
        <f t="shared" si="13"/>
        <v>0.39950000000000002</v>
      </c>
      <c r="I54" s="53">
        <f>I41-$K$47</f>
        <v>0.39350000000000002</v>
      </c>
      <c r="J54" s="53">
        <f t="shared" si="13"/>
        <v>0.53149999999999997</v>
      </c>
      <c r="K54" s="55">
        <f t="shared" si="13"/>
        <v>1.2500000000000001E-2</v>
      </c>
      <c r="L54" s="55">
        <f t="shared" si="13"/>
        <v>0.58850000000000002</v>
      </c>
      <c r="M54" s="55">
        <f t="shared" si="13"/>
        <v>0.62050000000000005</v>
      </c>
      <c r="O54" s="5" t="s">
        <v>2</v>
      </c>
      <c r="P54" s="34">
        <f t="shared" ref="P54:AA54" si="15">P41-$Y$47</f>
        <v>0.72150000000000003</v>
      </c>
      <c r="Q54" s="34">
        <f t="shared" si="15"/>
        <v>0.64949999999999997</v>
      </c>
      <c r="R54" s="34">
        <f t="shared" si="15"/>
        <v>0.58950000000000002</v>
      </c>
      <c r="S54" s="47">
        <f t="shared" si="15"/>
        <v>0.66649999999999998</v>
      </c>
      <c r="T54" s="47">
        <f t="shared" si="15"/>
        <v>0.60550000000000004</v>
      </c>
      <c r="U54" s="47">
        <f t="shared" si="15"/>
        <v>0.62150000000000005</v>
      </c>
      <c r="V54" s="34">
        <f t="shared" si="15"/>
        <v>0.56850000000000001</v>
      </c>
      <c r="W54" s="34">
        <f t="shared" si="15"/>
        <v>0.62050000000000005</v>
      </c>
      <c r="X54" s="34">
        <f t="shared" si="15"/>
        <v>0.57550000000000001</v>
      </c>
      <c r="Y54" s="44">
        <f t="shared" si="15"/>
        <v>1.4500000000000002E-2</v>
      </c>
      <c r="Z54" s="44">
        <f t="shared" si="15"/>
        <v>0.50650000000000006</v>
      </c>
      <c r="AA54" s="44">
        <f t="shared" si="15"/>
        <v>0.58750000000000002</v>
      </c>
    </row>
    <row r="55" spans="1:27" x14ac:dyDescent="0.35">
      <c r="A55" s="5" t="s">
        <v>3</v>
      </c>
      <c r="B55" s="53">
        <f t="shared" si="13"/>
        <v>0.53449999999999998</v>
      </c>
      <c r="C55" s="53">
        <f t="shared" si="13"/>
        <v>0.4365</v>
      </c>
      <c r="D55" s="53">
        <f t="shared" si="13"/>
        <v>0.47550000000000003</v>
      </c>
      <c r="E55" s="54">
        <f t="shared" si="13"/>
        <v>0.48550000000000004</v>
      </c>
      <c r="F55" s="54">
        <f t="shared" si="13"/>
        <v>0.3805</v>
      </c>
      <c r="G55" s="54">
        <f t="shared" si="13"/>
        <v>0.3785</v>
      </c>
      <c r="H55" s="53">
        <f t="shared" si="13"/>
        <v>0.58550000000000002</v>
      </c>
      <c r="I55" s="53">
        <f>I42-$K$47</f>
        <v>0.45650000000000002</v>
      </c>
      <c r="J55" s="53">
        <f t="shared" si="13"/>
        <v>0.55549999999999999</v>
      </c>
      <c r="K55" s="55">
        <f t="shared" si="13"/>
        <v>4.5000000000000005E-3</v>
      </c>
      <c r="L55" s="55">
        <f t="shared" si="13"/>
        <v>0.40150000000000002</v>
      </c>
      <c r="M55" s="55">
        <f t="shared" si="13"/>
        <v>0.44550000000000001</v>
      </c>
      <c r="O55" s="5" t="s">
        <v>3</v>
      </c>
      <c r="P55" s="34">
        <f t="shared" ref="P55:AA55" si="16">P42-$Y$47</f>
        <v>0.55049999999999999</v>
      </c>
      <c r="Q55" s="34">
        <f t="shared" si="16"/>
        <v>0.5665</v>
      </c>
      <c r="R55" s="34">
        <f t="shared" si="16"/>
        <v>0.54849999999999999</v>
      </c>
      <c r="S55" s="47">
        <f t="shared" si="16"/>
        <v>0.5635</v>
      </c>
      <c r="T55" s="47">
        <f t="shared" si="16"/>
        <v>0.51250000000000007</v>
      </c>
      <c r="U55" s="47">
        <f t="shared" si="16"/>
        <v>0.61650000000000005</v>
      </c>
      <c r="V55" s="34">
        <f t="shared" si="16"/>
        <v>0.52549999999999997</v>
      </c>
      <c r="W55" s="34">
        <f t="shared" si="16"/>
        <v>0.46950000000000003</v>
      </c>
      <c r="X55" s="34">
        <f t="shared" si="16"/>
        <v>0.47450000000000003</v>
      </c>
      <c r="Y55" s="44">
        <f t="shared" si="16"/>
        <v>7.5000000000000032E-3</v>
      </c>
      <c r="Z55" s="44">
        <f t="shared" si="16"/>
        <v>0.41250000000000003</v>
      </c>
      <c r="AA55" s="44">
        <f t="shared" si="16"/>
        <v>0.44450000000000001</v>
      </c>
    </row>
    <row r="56" spans="1:27" x14ac:dyDescent="0.35">
      <c r="A56" s="5" t="s">
        <v>4</v>
      </c>
      <c r="B56" s="53">
        <f t="shared" si="13"/>
        <v>0.6835</v>
      </c>
      <c r="C56" s="53">
        <f t="shared" si="13"/>
        <v>0.63150000000000006</v>
      </c>
      <c r="D56" s="53">
        <f t="shared" si="13"/>
        <v>0.62650000000000006</v>
      </c>
      <c r="E56" s="54">
        <f t="shared" si="13"/>
        <v>0.58150000000000002</v>
      </c>
      <c r="F56" s="54">
        <f t="shared" si="13"/>
        <v>0.51150000000000007</v>
      </c>
      <c r="G56" s="54">
        <f t="shared" si="13"/>
        <v>0.50950000000000006</v>
      </c>
      <c r="H56" s="53">
        <f t="shared" si="13"/>
        <v>0.46950000000000003</v>
      </c>
      <c r="I56" s="53">
        <f t="shared" si="13"/>
        <v>0.4355</v>
      </c>
      <c r="J56" s="53">
        <f t="shared" si="13"/>
        <v>0.45650000000000002</v>
      </c>
      <c r="K56" s="56">
        <f t="shared" si="13"/>
        <v>-3.4999999999999996E-3</v>
      </c>
      <c r="L56" s="55">
        <f t="shared" si="13"/>
        <v>0.25650000000000001</v>
      </c>
      <c r="M56" s="55">
        <f t="shared" si="13"/>
        <v>0.29150000000000004</v>
      </c>
      <c r="O56" s="5" t="s">
        <v>4</v>
      </c>
      <c r="P56" s="72">
        <f t="shared" ref="P56:AA56" si="17">P43-$Y$47</f>
        <v>3.4999999999999996E-3</v>
      </c>
      <c r="Q56" s="72">
        <f t="shared" si="17"/>
        <v>-4.9999999999999697E-4</v>
      </c>
      <c r="R56" s="72">
        <f>R43-$Y$47</f>
        <v>2.4999999999999988E-3</v>
      </c>
      <c r="S56" s="47">
        <f t="shared" si="17"/>
        <v>0.61150000000000004</v>
      </c>
      <c r="T56" s="47">
        <f t="shared" si="17"/>
        <v>0.57850000000000001</v>
      </c>
      <c r="U56" s="47">
        <f t="shared" si="17"/>
        <v>0.61050000000000004</v>
      </c>
      <c r="V56" s="34">
        <f t="shared" si="17"/>
        <v>0.4965</v>
      </c>
      <c r="W56" s="34">
        <f t="shared" si="17"/>
        <v>0.53849999999999998</v>
      </c>
      <c r="X56" s="34">
        <f t="shared" si="17"/>
        <v>0.52149999999999996</v>
      </c>
      <c r="Y56" s="35">
        <f t="shared" si="17"/>
        <v>-4.9999999999999697E-4</v>
      </c>
      <c r="Z56" s="44">
        <f t="shared" si="17"/>
        <v>0.25750000000000001</v>
      </c>
      <c r="AA56" s="44">
        <f t="shared" si="17"/>
        <v>0.26950000000000002</v>
      </c>
    </row>
    <row r="57" spans="1:27" x14ac:dyDescent="0.35">
      <c r="A57" s="5" t="s">
        <v>5</v>
      </c>
      <c r="B57" s="53">
        <f t="shared" si="13"/>
        <v>0.62050000000000005</v>
      </c>
      <c r="C57" s="53">
        <f t="shared" si="13"/>
        <v>0.60650000000000004</v>
      </c>
      <c r="D57" s="53">
        <f t="shared" si="13"/>
        <v>0.51849999999999996</v>
      </c>
      <c r="E57" s="54">
        <f t="shared" si="13"/>
        <v>0.60350000000000004</v>
      </c>
      <c r="F57" s="54">
        <f t="shared" si="13"/>
        <v>0.45150000000000001</v>
      </c>
      <c r="G57" s="54">
        <f t="shared" si="13"/>
        <v>0.45650000000000002</v>
      </c>
      <c r="H57" s="53">
        <f t="shared" si="13"/>
        <v>0.63050000000000006</v>
      </c>
      <c r="I57" s="53">
        <f t="shared" si="13"/>
        <v>0.45150000000000001</v>
      </c>
      <c r="J57" s="53">
        <f t="shared" si="13"/>
        <v>0.59050000000000002</v>
      </c>
      <c r="K57" s="56">
        <f t="shared" si="13"/>
        <v>-3.4999999999999996E-3</v>
      </c>
      <c r="L57" s="55">
        <f t="shared" si="13"/>
        <v>0.13549999999999998</v>
      </c>
      <c r="M57" s="55">
        <f t="shared" si="13"/>
        <v>0.1555</v>
      </c>
      <c r="O57" s="5" t="s">
        <v>5</v>
      </c>
      <c r="P57" s="34">
        <f t="shared" ref="P57:AA57" si="18">P44-$Y$47</f>
        <v>0.67749999999999999</v>
      </c>
      <c r="Q57" s="34">
        <f t="shared" si="18"/>
        <v>0.67549999999999999</v>
      </c>
      <c r="R57" s="34">
        <f t="shared" si="18"/>
        <v>0.59550000000000003</v>
      </c>
      <c r="S57" s="47">
        <f t="shared" si="18"/>
        <v>0.65549999999999997</v>
      </c>
      <c r="T57" s="47">
        <f t="shared" si="18"/>
        <v>0.52249999999999996</v>
      </c>
      <c r="U57" s="47">
        <f t="shared" si="18"/>
        <v>0.53749999999999998</v>
      </c>
      <c r="V57" s="34">
        <f t="shared" si="18"/>
        <v>0.55449999999999999</v>
      </c>
      <c r="W57" s="34">
        <f t="shared" si="18"/>
        <v>0.53249999999999997</v>
      </c>
      <c r="X57" s="34">
        <f t="shared" si="18"/>
        <v>0.57750000000000001</v>
      </c>
      <c r="Y57" s="35">
        <f t="shared" si="18"/>
        <v>-4.9999999999999697E-4</v>
      </c>
      <c r="Z57" s="44">
        <f t="shared" si="18"/>
        <v>0.13249999999999998</v>
      </c>
      <c r="AA57" s="44">
        <f t="shared" si="18"/>
        <v>0.1525</v>
      </c>
    </row>
    <row r="58" spans="1:27" x14ac:dyDescent="0.35">
      <c r="A58" s="5" t="s">
        <v>6</v>
      </c>
      <c r="B58" s="53">
        <f t="shared" si="13"/>
        <v>0.1875</v>
      </c>
      <c r="C58" s="53">
        <f t="shared" si="13"/>
        <v>0.17849999999999999</v>
      </c>
      <c r="D58" s="53">
        <f t="shared" si="13"/>
        <v>0.16249999999999998</v>
      </c>
      <c r="E58" s="54">
        <f t="shared" si="13"/>
        <v>0.54749999999999999</v>
      </c>
      <c r="F58" s="54">
        <f t="shared" si="13"/>
        <v>0.58050000000000002</v>
      </c>
      <c r="G58" s="54">
        <f t="shared" si="13"/>
        <v>0.54349999999999998</v>
      </c>
      <c r="H58" s="53">
        <f t="shared" si="13"/>
        <v>0.5625</v>
      </c>
      <c r="I58" s="53">
        <f t="shared" si="13"/>
        <v>0.53149999999999997</v>
      </c>
      <c r="J58" s="53">
        <f t="shared" si="13"/>
        <v>0.58250000000000002</v>
      </c>
      <c r="K58" s="57">
        <f t="shared" si="13"/>
        <v>4.9999999999999697E-4</v>
      </c>
      <c r="L58" s="55">
        <f t="shared" si="13"/>
        <v>7.350000000000001E-2</v>
      </c>
      <c r="M58" s="55">
        <f t="shared" si="13"/>
        <v>8.8499999999999995E-2</v>
      </c>
      <c r="O58" s="5" t="s">
        <v>6</v>
      </c>
      <c r="P58" s="34">
        <f t="shared" ref="P58:AA58" si="19">P45-$Y$47</f>
        <v>0.64549999999999996</v>
      </c>
      <c r="Q58" s="34">
        <f t="shared" si="19"/>
        <v>0.57450000000000001</v>
      </c>
      <c r="R58" s="34">
        <f t="shared" si="19"/>
        <v>0.54249999999999998</v>
      </c>
      <c r="S58" s="47">
        <f t="shared" si="19"/>
        <v>0.54049999999999998</v>
      </c>
      <c r="T58" s="47">
        <f t="shared" si="19"/>
        <v>0.52249999999999996</v>
      </c>
      <c r="U58" s="47">
        <f t="shared" si="19"/>
        <v>0.52050000000000007</v>
      </c>
      <c r="V58" s="34">
        <f t="shared" si="19"/>
        <v>0.61150000000000004</v>
      </c>
      <c r="W58" s="34">
        <f t="shared" si="19"/>
        <v>0.61950000000000005</v>
      </c>
      <c r="X58" s="34">
        <f t="shared" si="19"/>
        <v>0.62650000000000006</v>
      </c>
      <c r="Y58" s="36">
        <f t="shared" si="19"/>
        <v>-5.0000000000000391E-4</v>
      </c>
      <c r="Z58" s="44">
        <f t="shared" si="19"/>
        <v>7.2500000000000009E-2</v>
      </c>
      <c r="AA58" s="44">
        <f t="shared" si="19"/>
        <v>8.9499999999999996E-2</v>
      </c>
    </row>
    <row r="59" spans="1:27" x14ac:dyDescent="0.35">
      <c r="A59" s="5" t="s">
        <v>7</v>
      </c>
      <c r="B59" s="53">
        <f t="shared" si="13"/>
        <v>0.63850000000000007</v>
      </c>
      <c r="C59" s="53">
        <f t="shared" si="13"/>
        <v>0.61050000000000004</v>
      </c>
      <c r="D59" s="53">
        <f t="shared" si="13"/>
        <v>0.55449999999999999</v>
      </c>
      <c r="E59" s="54">
        <f t="shared" si="13"/>
        <v>0.54549999999999998</v>
      </c>
      <c r="F59" s="54">
        <f t="shared" si="13"/>
        <v>0.4965</v>
      </c>
      <c r="G59" s="54">
        <f t="shared" si="13"/>
        <v>0.51050000000000006</v>
      </c>
      <c r="H59" s="53">
        <f t="shared" si="13"/>
        <v>0.4975</v>
      </c>
      <c r="I59" s="53">
        <f t="shared" si="13"/>
        <v>0.50650000000000006</v>
      </c>
      <c r="J59" s="53">
        <f t="shared" si="13"/>
        <v>0.50150000000000006</v>
      </c>
      <c r="K59" s="57">
        <f t="shared" si="13"/>
        <v>-4.9999999999999697E-4</v>
      </c>
      <c r="L59" s="55">
        <f t="shared" si="13"/>
        <v>3.7500000000000006E-2</v>
      </c>
      <c r="M59" s="55">
        <f t="shared" si="13"/>
        <v>4.1500000000000009E-2</v>
      </c>
      <c r="O59" s="5" t="s">
        <v>7</v>
      </c>
      <c r="P59" s="34">
        <f t="shared" ref="P59:AA59" si="20">P46-$Y$47</f>
        <v>0.50750000000000006</v>
      </c>
      <c r="Q59" s="34">
        <f t="shared" si="20"/>
        <v>0.47950000000000004</v>
      </c>
      <c r="R59" s="34">
        <f t="shared" si="20"/>
        <v>0.47550000000000003</v>
      </c>
      <c r="S59" s="47">
        <f t="shared" si="20"/>
        <v>0.55349999999999999</v>
      </c>
      <c r="T59" s="47">
        <f t="shared" si="20"/>
        <v>0.49050000000000005</v>
      </c>
      <c r="U59" s="47">
        <f t="shared" si="20"/>
        <v>0.55249999999999999</v>
      </c>
      <c r="V59" s="34">
        <f t="shared" si="20"/>
        <v>0.64450000000000007</v>
      </c>
      <c r="W59" s="34">
        <f t="shared" si="20"/>
        <v>0.65749999999999997</v>
      </c>
      <c r="X59" s="34">
        <f t="shared" si="20"/>
        <v>0.67249999999999999</v>
      </c>
      <c r="Y59" s="36">
        <f t="shared" si="20"/>
        <v>5.0000000000000391E-4</v>
      </c>
      <c r="Z59" s="44">
        <f t="shared" si="20"/>
        <v>4.0499999999999994E-2</v>
      </c>
      <c r="AA59" s="44">
        <f t="shared" si="20"/>
        <v>4.1500000000000009E-2</v>
      </c>
    </row>
    <row r="60" spans="1:27" x14ac:dyDescent="0.3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27" x14ac:dyDescent="0.35">
      <c r="B61" s="11"/>
      <c r="C61" s="11"/>
      <c r="D61" s="11"/>
      <c r="E61" s="11"/>
      <c r="F61" s="11"/>
      <c r="G61" s="11"/>
      <c r="H61" s="11"/>
      <c r="I61" s="11"/>
      <c r="J61" s="4"/>
      <c r="K61" s="11"/>
      <c r="L61" s="11"/>
      <c r="M61" s="11"/>
    </row>
    <row r="62" spans="1:27" x14ac:dyDescent="0.35">
      <c r="B62" s="11"/>
      <c r="C62" s="11"/>
      <c r="D62" s="11"/>
      <c r="E62" s="11"/>
      <c r="F62" s="11"/>
      <c r="G62" s="11"/>
      <c r="H62" s="11"/>
      <c r="I62" s="11"/>
      <c r="K62" s="11"/>
      <c r="L62" s="11"/>
      <c r="M62" s="11"/>
    </row>
    <row r="63" spans="1:27" x14ac:dyDescent="0.35">
      <c r="A63" s="31" t="s">
        <v>52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O63" s="31" t="s">
        <v>52</v>
      </c>
    </row>
    <row r="64" spans="1:27" x14ac:dyDescent="0.35">
      <c r="A64" s="6"/>
      <c r="B64" s="7">
        <v>1</v>
      </c>
      <c r="C64" s="7">
        <v>2</v>
      </c>
      <c r="D64" s="7">
        <v>3</v>
      </c>
      <c r="E64" s="8">
        <v>4</v>
      </c>
      <c r="F64" s="8">
        <v>5</v>
      </c>
      <c r="G64" s="8">
        <v>6</v>
      </c>
      <c r="H64" s="7">
        <v>7</v>
      </c>
      <c r="I64" s="7">
        <v>8</v>
      </c>
      <c r="J64" s="7">
        <v>9</v>
      </c>
      <c r="K64" s="9">
        <v>10</v>
      </c>
      <c r="L64" s="9">
        <v>11</v>
      </c>
      <c r="M64" s="9">
        <v>12</v>
      </c>
      <c r="O64" s="6"/>
      <c r="P64" s="7">
        <v>1</v>
      </c>
      <c r="Q64" s="7">
        <v>2</v>
      </c>
      <c r="R64" s="7">
        <v>3</v>
      </c>
      <c r="S64" s="8">
        <v>4</v>
      </c>
      <c r="T64" s="8">
        <v>5</v>
      </c>
      <c r="U64" s="8">
        <v>6</v>
      </c>
      <c r="V64" s="7">
        <v>7</v>
      </c>
      <c r="W64" s="7">
        <v>8</v>
      </c>
      <c r="X64" s="7">
        <v>9</v>
      </c>
      <c r="Y64" s="9">
        <v>10</v>
      </c>
      <c r="Z64" s="9">
        <v>11</v>
      </c>
      <c r="AA64" s="9">
        <v>12</v>
      </c>
    </row>
    <row r="65" spans="1:27" x14ac:dyDescent="0.35">
      <c r="A65" s="5" t="s">
        <v>0</v>
      </c>
      <c r="B65" s="82">
        <f>_xlfn.STDEV.S(B52:D52)</f>
        <v>1.1547005383792527E-3</v>
      </c>
      <c r="C65" s="82"/>
      <c r="D65" s="82"/>
      <c r="E65" s="83">
        <f>_xlfn.STDEV.S(E52:G52)</f>
        <v>1.4364307617610175E-2</v>
      </c>
      <c r="F65" s="83"/>
      <c r="G65" s="83"/>
      <c r="H65" s="82">
        <f>_xlfn.STDEV.S(H52:J52)</f>
        <v>3.3126021996812922E-2</v>
      </c>
      <c r="I65" s="82"/>
      <c r="J65" s="82"/>
      <c r="K65" s="43">
        <f>_xlfn.STDEV.S(K52,K54)</f>
        <v>1.4142135623730963E-3</v>
      </c>
      <c r="L65" s="84">
        <f>_xlfn.STDEV.S(L52:M52)</f>
        <v>8.4852813742385777E-2</v>
      </c>
      <c r="M65" s="84"/>
      <c r="O65" s="5" t="s">
        <v>0</v>
      </c>
      <c r="P65" s="82">
        <f>_xlfn.STDEV.S(P52:R52)</f>
        <v>3.7509998667022072E-2</v>
      </c>
      <c r="Q65" s="82"/>
      <c r="R65" s="82"/>
      <c r="S65" s="83">
        <f>_xlfn.STDEV.S(S52:U52)</f>
        <v>1.5947831618540929E-2</v>
      </c>
      <c r="T65" s="83"/>
      <c r="U65" s="83"/>
      <c r="V65" s="82">
        <f>_xlfn.STDEV.S(V52:X52)</f>
        <v>5.0000000000000044E-3</v>
      </c>
      <c r="W65" s="82"/>
      <c r="X65" s="82"/>
      <c r="Y65" s="43">
        <f>_xlfn.STDEV.S(Y52,Y54)</f>
        <v>2.1213203435596446E-3</v>
      </c>
      <c r="Z65" s="84">
        <f>_xlfn.STDEV.S(Z52:AA52)</f>
        <v>3.9597979746446695E-2</v>
      </c>
      <c r="AA65" s="84"/>
    </row>
    <row r="66" spans="1:27" x14ac:dyDescent="0.35">
      <c r="A66" s="5" t="s">
        <v>1</v>
      </c>
      <c r="B66" s="82">
        <f t="shared" ref="B66:B72" si="21">_xlfn.STDEV.S(B53:D53)</f>
        <v>4.0054130040900041E-2</v>
      </c>
      <c r="C66" s="82"/>
      <c r="D66" s="82"/>
      <c r="E66" s="83">
        <f t="shared" ref="E66:E72" si="22">_xlfn.STDEV.S(E53:G53)</f>
        <v>8.7177978870812915E-3</v>
      </c>
      <c r="F66" s="83"/>
      <c r="G66" s="83"/>
      <c r="H66" s="82">
        <f t="shared" ref="H66:H72" si="23">_xlfn.STDEV.S(H53:J53)</f>
        <v>2.5403411844343571E-2</v>
      </c>
      <c r="I66" s="82"/>
      <c r="J66" s="82"/>
      <c r="K66" s="43"/>
      <c r="L66" s="84">
        <f>_xlfn.STDEV.S(L53:M53)</f>
        <v>2.6870057685088829E-2</v>
      </c>
      <c r="M66" s="84"/>
      <c r="O66" s="5" t="s">
        <v>1</v>
      </c>
      <c r="P66" s="82">
        <f>_xlfn.STDEV.S(P53:R53)</f>
        <v>4.1868842830916644E-2</v>
      </c>
      <c r="Q66" s="82"/>
      <c r="R66" s="82"/>
      <c r="S66" s="83">
        <f>_xlfn.STDEV.S(S53:U53)</f>
        <v>3.1511902513177432E-2</v>
      </c>
      <c r="T66" s="83"/>
      <c r="U66" s="83"/>
      <c r="V66" s="82">
        <f>_xlfn.STDEV.S(V53:X53)</f>
        <v>1.8876793513023654E-2</v>
      </c>
      <c r="W66" s="82"/>
      <c r="X66" s="82"/>
      <c r="Y66" s="43"/>
      <c r="Z66" s="84">
        <f>_xlfn.STDEV.S(Z53:AA53)</f>
        <v>4.5254833995939082E-2</v>
      </c>
      <c r="AA66" s="84"/>
    </row>
    <row r="67" spans="1:27" x14ac:dyDescent="0.35">
      <c r="A67" s="5" t="s">
        <v>2</v>
      </c>
      <c r="B67" s="82">
        <f t="shared" si="21"/>
        <v>1.1150485789118437E-2</v>
      </c>
      <c r="C67" s="82"/>
      <c r="D67" s="82"/>
      <c r="E67" s="83">
        <f t="shared" si="22"/>
        <v>3.7859388972001857E-3</v>
      </c>
      <c r="F67" s="83"/>
      <c r="G67" s="83"/>
      <c r="H67" s="82">
        <f t="shared" si="23"/>
        <v>7.7999999999999861E-2</v>
      </c>
      <c r="I67" s="82"/>
      <c r="J67" s="82"/>
      <c r="K67" s="43">
        <f>_xlfn.STDEV.S(K53,K55)</f>
        <v>0</v>
      </c>
      <c r="L67" s="84">
        <f t="shared" ref="L67:L72" si="24">_xlfn.STDEV.S(L54:M54)</f>
        <v>2.2627416997969541E-2</v>
      </c>
      <c r="M67" s="84"/>
      <c r="O67" s="5" t="s">
        <v>2</v>
      </c>
      <c r="P67" s="82">
        <f t="shared" ref="P67:P72" si="25">_xlfn.STDEV.S(P54:R54)</f>
        <v>6.609084656743322E-2</v>
      </c>
      <c r="Q67" s="82"/>
      <c r="R67" s="82"/>
      <c r="S67" s="83">
        <f t="shared" ref="S67:S72" si="26">_xlfn.STDEV.S(S54:U54)</f>
        <v>3.1628046625318658E-2</v>
      </c>
      <c r="T67" s="83"/>
      <c r="U67" s="83"/>
      <c r="V67" s="82">
        <f t="shared" ref="V67:V72" si="27">_xlfn.STDEV.S(V54:X54)</f>
        <v>2.8219378684395849E-2</v>
      </c>
      <c r="W67" s="82"/>
      <c r="X67" s="82"/>
      <c r="Y67" s="43">
        <f>_xlfn.STDEV.S(Y53,Y55)</f>
        <v>7.0710678118654816E-4</v>
      </c>
      <c r="Z67" s="84">
        <f t="shared" ref="Z67:Z72" si="28">_xlfn.STDEV.S(Z54:AA54)</f>
        <v>5.727564927611032E-2</v>
      </c>
      <c r="AA67" s="84"/>
    </row>
    <row r="68" spans="1:27" x14ac:dyDescent="0.35">
      <c r="A68" s="5" t="s">
        <v>3</v>
      </c>
      <c r="B68" s="82">
        <f t="shared" si="21"/>
        <v>4.933896364267628E-2</v>
      </c>
      <c r="C68" s="82"/>
      <c r="D68" s="82"/>
      <c r="E68" s="83">
        <f t="shared" si="22"/>
        <v>6.1207298039803647E-2</v>
      </c>
      <c r="F68" s="83"/>
      <c r="G68" s="83"/>
      <c r="H68" s="82">
        <f t="shared" si="23"/>
        <v>6.7505555326950517E-2</v>
      </c>
      <c r="I68" s="82"/>
      <c r="J68" s="82"/>
      <c r="K68" s="43"/>
      <c r="L68" s="84">
        <f>_xlfn.STDEV.S(L55:M55)</f>
        <v>3.1112698372208078E-2</v>
      </c>
      <c r="M68" s="84"/>
      <c r="O68" s="5" t="s">
        <v>3</v>
      </c>
      <c r="P68" s="82">
        <f t="shared" si="25"/>
        <v>9.8657657246325036E-3</v>
      </c>
      <c r="Q68" s="82"/>
      <c r="R68" s="82"/>
      <c r="S68" s="83">
        <f t="shared" si="26"/>
        <v>5.2003205029433834E-2</v>
      </c>
      <c r="T68" s="83"/>
      <c r="U68" s="83"/>
      <c r="V68" s="82">
        <f t="shared" si="27"/>
        <v>3.0989245446337205E-2</v>
      </c>
      <c r="W68" s="82"/>
      <c r="X68" s="82"/>
      <c r="Y68" s="43"/>
      <c r="Z68" s="84">
        <f t="shared" si="28"/>
        <v>2.2627416997969503E-2</v>
      </c>
      <c r="AA68" s="84"/>
    </row>
    <row r="69" spans="1:27" x14ac:dyDescent="0.35">
      <c r="A69" s="5" t="s">
        <v>4</v>
      </c>
      <c r="B69" s="82">
        <f t="shared" si="21"/>
        <v>3.1564748269760218E-2</v>
      </c>
      <c r="C69" s="82"/>
      <c r="D69" s="82"/>
      <c r="E69" s="83">
        <f t="shared" si="22"/>
        <v>4.1004064839151387E-2</v>
      </c>
      <c r="F69" s="83"/>
      <c r="G69" s="83"/>
      <c r="H69" s="82">
        <f t="shared" si="23"/>
        <v>1.715614564327704E-2</v>
      </c>
      <c r="I69" s="82"/>
      <c r="J69" s="82"/>
      <c r="K69" s="45"/>
      <c r="L69" s="84">
        <f t="shared" si="24"/>
        <v>2.4748737341529183E-2</v>
      </c>
      <c r="M69" s="84"/>
      <c r="O69" s="5" t="s">
        <v>4</v>
      </c>
      <c r="P69" s="82">
        <f>_xlfn.STDEV.S(P56:R56)</f>
        <v>2.0816659994661304E-3</v>
      </c>
      <c r="Q69" s="82"/>
      <c r="R69" s="82"/>
      <c r="S69" s="83">
        <f t="shared" si="26"/>
        <v>1.8770544300401468E-2</v>
      </c>
      <c r="T69" s="83"/>
      <c r="U69" s="83"/>
      <c r="V69" s="82">
        <f t="shared" si="27"/>
        <v>2.1126602503321087E-2</v>
      </c>
      <c r="W69" s="82"/>
      <c r="X69" s="82"/>
      <c r="Y69" s="45"/>
      <c r="Z69" s="84">
        <f t="shared" si="28"/>
        <v>8.4852813742385784E-3</v>
      </c>
      <c r="AA69" s="84"/>
    </row>
    <row r="70" spans="1:27" x14ac:dyDescent="0.35">
      <c r="A70" s="5" t="s">
        <v>5</v>
      </c>
      <c r="B70" s="82">
        <f t="shared" si="21"/>
        <v>5.5293158105983953E-2</v>
      </c>
      <c r="C70" s="82"/>
      <c r="D70" s="82"/>
      <c r="E70" s="83">
        <f t="shared" si="22"/>
        <v>8.6350062729179486E-2</v>
      </c>
      <c r="F70" s="83"/>
      <c r="G70" s="83"/>
      <c r="H70" s="82">
        <f t="shared" si="23"/>
        <v>9.395211546314447E-2</v>
      </c>
      <c r="I70" s="82"/>
      <c r="J70" s="82"/>
      <c r="K70" s="45"/>
      <c r="L70" s="84">
        <f t="shared" si="24"/>
        <v>1.4142135623730963E-2</v>
      </c>
      <c r="M70" s="84"/>
      <c r="O70" s="5" t="s">
        <v>5</v>
      </c>
      <c r="P70" s="82">
        <f>_xlfn.STDEV.S(P57:R57)</f>
        <v>4.677606225410598E-2</v>
      </c>
      <c r="Q70" s="82"/>
      <c r="R70" s="82"/>
      <c r="S70" s="83">
        <f t="shared" si="26"/>
        <v>7.2844583417940562E-2</v>
      </c>
      <c r="T70" s="83"/>
      <c r="U70" s="83"/>
      <c r="V70" s="82">
        <f t="shared" si="27"/>
        <v>2.2501851775650249E-2</v>
      </c>
      <c r="W70" s="82"/>
      <c r="X70" s="82"/>
      <c r="Y70" s="45"/>
      <c r="Z70" s="84">
        <f t="shared" si="28"/>
        <v>1.4142135623730963E-2</v>
      </c>
      <c r="AA70" s="84"/>
    </row>
    <row r="71" spans="1:27" x14ac:dyDescent="0.35">
      <c r="A71" s="5" t="s">
        <v>6</v>
      </c>
      <c r="B71" s="82">
        <f t="shared" si="21"/>
        <v>1.2662279942148398E-2</v>
      </c>
      <c r="C71" s="82"/>
      <c r="D71" s="82"/>
      <c r="E71" s="83">
        <f t="shared" si="22"/>
        <v>2.0305992547357394E-2</v>
      </c>
      <c r="F71" s="83"/>
      <c r="G71" s="83"/>
      <c r="H71" s="82">
        <f t="shared" si="23"/>
        <v>2.5696951829610733E-2</v>
      </c>
      <c r="I71" s="82"/>
      <c r="J71" s="82"/>
      <c r="K71" s="46"/>
      <c r="L71" s="84">
        <f t="shared" si="24"/>
        <v>1.0606601717798203E-2</v>
      </c>
      <c r="M71" s="84"/>
      <c r="O71" s="5" t="s">
        <v>6</v>
      </c>
      <c r="P71" s="82">
        <f t="shared" si="25"/>
        <v>5.271622141238879E-2</v>
      </c>
      <c r="Q71" s="82"/>
      <c r="R71" s="82"/>
      <c r="S71" s="83">
        <f t="shared" si="26"/>
        <v>1.1015141094572177E-2</v>
      </c>
      <c r="T71" s="83"/>
      <c r="U71" s="83"/>
      <c r="V71" s="82">
        <f t="shared" si="27"/>
        <v>7.5055534994651419E-3</v>
      </c>
      <c r="W71" s="82"/>
      <c r="X71" s="82"/>
      <c r="Y71" s="46"/>
      <c r="Z71" s="84">
        <f>_xlfn.STDEV.S(Z58:AA58)</f>
        <v>1.202081528017133E-2</v>
      </c>
      <c r="AA71" s="84"/>
    </row>
    <row r="72" spans="1:27" x14ac:dyDescent="0.35">
      <c r="A72" s="5" t="s">
        <v>7</v>
      </c>
      <c r="B72" s="82">
        <f t="shared" si="21"/>
        <v>4.2770706486254542E-2</v>
      </c>
      <c r="C72" s="82"/>
      <c r="D72" s="82"/>
      <c r="E72" s="83">
        <f t="shared" si="22"/>
        <v>2.5238858928247909E-2</v>
      </c>
      <c r="F72" s="83"/>
      <c r="G72" s="83"/>
      <c r="H72" s="82">
        <f t="shared" si="23"/>
        <v>4.5092497528229246E-3</v>
      </c>
      <c r="I72" s="82"/>
      <c r="J72" s="82"/>
      <c r="K72" s="46"/>
      <c r="L72" s="84">
        <f t="shared" si="24"/>
        <v>2.8284271247461927E-3</v>
      </c>
      <c r="M72" s="84"/>
      <c r="O72" s="5" t="s">
        <v>7</v>
      </c>
      <c r="P72" s="82">
        <f t="shared" si="25"/>
        <v>1.7435595774162711E-2</v>
      </c>
      <c r="Q72" s="82"/>
      <c r="R72" s="82"/>
      <c r="S72" s="83">
        <f t="shared" si="26"/>
        <v>3.60878557597058E-2</v>
      </c>
      <c r="T72" s="83"/>
      <c r="U72" s="83"/>
      <c r="V72" s="82">
        <f t="shared" si="27"/>
        <v>1.401189970465576E-2</v>
      </c>
      <c r="W72" s="82"/>
      <c r="X72" s="82"/>
      <c r="Y72" s="46"/>
      <c r="Z72" s="84">
        <f t="shared" si="28"/>
        <v>7.0710678118655803E-4</v>
      </c>
      <c r="AA72" s="84"/>
    </row>
  </sheetData>
  <mergeCells count="66">
    <mergeCell ref="P71:R71"/>
    <mergeCell ref="S71:U71"/>
    <mergeCell ref="V71:X71"/>
    <mergeCell ref="Z71:AA71"/>
    <mergeCell ref="P72:R72"/>
    <mergeCell ref="S72:U72"/>
    <mergeCell ref="V72:X72"/>
    <mergeCell ref="Z72:AA72"/>
    <mergeCell ref="P69:R69"/>
    <mergeCell ref="S69:U69"/>
    <mergeCell ref="V69:X69"/>
    <mergeCell ref="Z69:AA69"/>
    <mergeCell ref="P70:R70"/>
    <mergeCell ref="S70:U70"/>
    <mergeCell ref="V70:X70"/>
    <mergeCell ref="Z70:AA70"/>
    <mergeCell ref="P67:R67"/>
    <mergeCell ref="S67:U67"/>
    <mergeCell ref="V67:X67"/>
    <mergeCell ref="Z67:AA67"/>
    <mergeCell ref="P68:R68"/>
    <mergeCell ref="S68:U68"/>
    <mergeCell ref="V68:X68"/>
    <mergeCell ref="Z68:AA68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B67:D67"/>
    <mergeCell ref="B68:D68"/>
    <mergeCell ref="B69:D69"/>
    <mergeCell ref="B70:D70"/>
    <mergeCell ref="B71:D71"/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opLeftCell="A2" zoomScaleNormal="100" workbookViewId="0">
      <selection activeCell="F20" sqref="F20"/>
    </sheetView>
  </sheetViews>
  <sheetFormatPr baseColWidth="10" defaultRowHeight="14.5" x14ac:dyDescent="0.35"/>
  <cols>
    <col min="1" max="1" width="21.453125" customWidth="1"/>
    <col min="2" max="2" width="22.26953125" customWidth="1"/>
  </cols>
  <sheetData>
    <row r="1" spans="1:13" x14ac:dyDescent="0.35">
      <c r="A1" s="85" t="str">
        <f>absorbances!A1</f>
        <v>PLAQUE 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 x14ac:dyDescent="0.35">
      <c r="A2" s="13" t="s">
        <v>14</v>
      </c>
      <c r="B2" s="13" t="s">
        <v>27</v>
      </c>
      <c r="F2" s="12" t="s">
        <v>15</v>
      </c>
    </row>
    <row r="3" spans="1:13" x14ac:dyDescent="0.35">
      <c r="A3">
        <f>AVERAGE(absorbances!L52:M52)</f>
        <v>0.82950000000000002</v>
      </c>
      <c r="B3">
        <v>25</v>
      </c>
      <c r="F3">
        <v>0.25469999999999998</v>
      </c>
      <c r="G3">
        <v>5.5433000000000003</v>
      </c>
    </row>
    <row r="4" spans="1:13" x14ac:dyDescent="0.35">
      <c r="A4">
        <f>AVERAGE(absorbances!L53:M53)</f>
        <v>0.72050000000000003</v>
      </c>
      <c r="B4">
        <f>B3/2</f>
        <v>12.5</v>
      </c>
    </row>
    <row r="5" spans="1:13" x14ac:dyDescent="0.35">
      <c r="A5">
        <f>AVERAGE(absorbances!L54:M54)</f>
        <v>0.60450000000000004</v>
      </c>
      <c r="B5">
        <f t="shared" ref="B5:B12" si="0">B4/2</f>
        <v>6.25</v>
      </c>
      <c r="F5" s="12" t="s">
        <v>17</v>
      </c>
    </row>
    <row r="6" spans="1:13" x14ac:dyDescent="0.35">
      <c r="A6">
        <f>AVERAGE(absorbances!L55:M55)</f>
        <v>0.42349999999999999</v>
      </c>
      <c r="B6">
        <f t="shared" si="0"/>
        <v>3.125</v>
      </c>
      <c r="F6">
        <f>275/15*2</f>
        <v>36.666666666666664</v>
      </c>
    </row>
    <row r="7" spans="1:13" x14ac:dyDescent="0.35">
      <c r="A7">
        <f>AVERAGE(absorbances!L56:M56)</f>
        <v>0.27400000000000002</v>
      </c>
      <c r="B7" s="21">
        <f t="shared" si="0"/>
        <v>1.5625</v>
      </c>
    </row>
    <row r="8" spans="1:13" x14ac:dyDescent="0.35">
      <c r="A8">
        <f>AVERAGE(absorbances!L57:M57)</f>
        <v>0.14549999999999999</v>
      </c>
      <c r="B8" s="21">
        <f t="shared" si="0"/>
        <v>0.78125</v>
      </c>
    </row>
    <row r="9" spans="1:13" x14ac:dyDescent="0.35">
      <c r="A9">
        <f>AVERAGE(absorbances!L58:M58)</f>
        <v>8.1000000000000003E-2</v>
      </c>
      <c r="B9" s="21">
        <f t="shared" si="0"/>
        <v>0.390625</v>
      </c>
    </row>
    <row r="10" spans="1:13" x14ac:dyDescent="0.35">
      <c r="A10">
        <f>AVERAGE(absorbances!L59:M59)</f>
        <v>3.9500000000000007E-2</v>
      </c>
      <c r="B10" s="21">
        <f t="shared" si="0"/>
        <v>0.1953125</v>
      </c>
    </row>
    <row r="11" spans="1:13" x14ac:dyDescent="0.35">
      <c r="A11">
        <f>AVERAGE(absorbances!K52,absorbances!K54)</f>
        <v>1.15E-2</v>
      </c>
      <c r="B11" s="21">
        <f t="shared" si="0"/>
        <v>9.765625E-2</v>
      </c>
    </row>
    <row r="12" spans="1:13" x14ac:dyDescent="0.35">
      <c r="A12">
        <f>AVERAGE(absorbances!K53,absorbances!K55)</f>
        <v>4.5000000000000005E-3</v>
      </c>
      <c r="B12" s="21">
        <f t="shared" si="0"/>
        <v>4.8828125E-2</v>
      </c>
    </row>
    <row r="14" spans="1:13" x14ac:dyDescent="0.35">
      <c r="A14" s="85" t="str">
        <f>absorbances!O1</f>
        <v>PLAQUE 6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</row>
    <row r="15" spans="1:13" x14ac:dyDescent="0.35">
      <c r="F15" s="12" t="s">
        <v>15</v>
      </c>
    </row>
    <row r="16" spans="1:13" x14ac:dyDescent="0.35">
      <c r="A16" s="13" t="s">
        <v>14</v>
      </c>
      <c r="B16" s="13" t="s">
        <v>27</v>
      </c>
      <c r="F16">
        <v>0.13239999999999999</v>
      </c>
      <c r="G16">
        <v>7.2327000000000004</v>
      </c>
    </row>
    <row r="17" spans="1:6" x14ac:dyDescent="0.35">
      <c r="A17">
        <f>AVERAGE(absorbances!Z52,absorbances!AA52)</f>
        <v>0.72650000000000003</v>
      </c>
      <c r="B17">
        <v>25</v>
      </c>
    </row>
    <row r="18" spans="1:6" x14ac:dyDescent="0.35">
      <c r="A18">
        <f>AVERAGE(absorbances!Z53,absorbances!AA53)</f>
        <v>0.67849999999999999</v>
      </c>
      <c r="B18">
        <v>12.5</v>
      </c>
      <c r="F18" s="12" t="s">
        <v>17</v>
      </c>
    </row>
    <row r="19" spans="1:6" x14ac:dyDescent="0.35">
      <c r="A19">
        <f>AVERAGE(absorbances!Z54,absorbances!AA54)</f>
        <v>0.54700000000000004</v>
      </c>
      <c r="B19">
        <v>6.25</v>
      </c>
      <c r="F19">
        <f>275/15*2</f>
        <v>36.666666666666664</v>
      </c>
    </row>
    <row r="20" spans="1:6" x14ac:dyDescent="0.35">
      <c r="A20">
        <f>AVERAGE(absorbances!Z55,absorbances!AA55)</f>
        <v>0.42849999999999999</v>
      </c>
      <c r="B20">
        <v>3.125</v>
      </c>
    </row>
    <row r="21" spans="1:6" x14ac:dyDescent="0.35">
      <c r="A21">
        <f>AVERAGE(absorbances!Z56,absorbances!AA56)</f>
        <v>0.26350000000000001</v>
      </c>
      <c r="B21">
        <v>1.56</v>
      </c>
    </row>
    <row r="22" spans="1:6" x14ac:dyDescent="0.35">
      <c r="A22">
        <f>AVERAGE(absorbances!Z57,absorbances!AA57)</f>
        <v>0.14249999999999999</v>
      </c>
      <c r="B22">
        <v>0.78</v>
      </c>
    </row>
    <row r="23" spans="1:6" x14ac:dyDescent="0.35">
      <c r="A23">
        <f>AVERAGE(absorbances!Z58,absorbances!AA58)</f>
        <v>8.1000000000000003E-2</v>
      </c>
      <c r="B23">
        <v>0.39</v>
      </c>
    </row>
    <row r="24" spans="1:6" x14ac:dyDescent="0.35">
      <c r="A24">
        <f>AVERAGE(absorbances!Z59,absorbances!AA59)</f>
        <v>4.1000000000000002E-2</v>
      </c>
      <c r="B24">
        <v>0.19500000000000001</v>
      </c>
    </row>
    <row r="25" spans="1:6" x14ac:dyDescent="0.35">
      <c r="A25">
        <f>AVERAGE(absorbances!Y52,absorbances!Y54)</f>
        <v>1.6000000000000004E-2</v>
      </c>
      <c r="B25">
        <f>B24/2</f>
        <v>9.7500000000000003E-2</v>
      </c>
    </row>
    <row r="26" spans="1:6" x14ac:dyDescent="0.35">
      <c r="A26">
        <f>AVERAGE(absorbances!Y53,absorbances!Y55)</f>
        <v>8.0000000000000036E-3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D1" workbookViewId="0">
      <selection activeCell="H1" sqref="H1:K1048576"/>
    </sheetView>
  </sheetViews>
  <sheetFormatPr baseColWidth="10" defaultRowHeight="14.5" x14ac:dyDescent="0.35"/>
  <cols>
    <col min="1" max="3" width="20.81640625" customWidth="1"/>
    <col min="4" max="4" width="29.26953125" customWidth="1"/>
    <col min="5" max="5" width="29" customWidth="1"/>
  </cols>
  <sheetData>
    <row r="1" spans="1:6" x14ac:dyDescent="0.35">
      <c r="A1" s="18" t="s">
        <v>20</v>
      </c>
      <c r="B1" s="18" t="s">
        <v>26</v>
      </c>
      <c r="C1" s="79" t="s">
        <v>21</v>
      </c>
      <c r="D1" s="79" t="s">
        <v>22</v>
      </c>
      <c r="E1" s="19" t="s">
        <v>23</v>
      </c>
      <c r="F1" s="19" t="s">
        <v>50</v>
      </c>
    </row>
    <row r="2" spans="1:6" x14ac:dyDescent="0.35">
      <c r="A2" s="20">
        <v>1</v>
      </c>
      <c r="B2" s="20" t="str">
        <f>absorbances!B5</f>
        <v>NCHA100191_FA-1</v>
      </c>
      <c r="C2" s="4">
        <v>1.1882999999999999</v>
      </c>
      <c r="D2" s="4">
        <v>1.1960999999999999</v>
      </c>
      <c r="E2" s="21">
        <f>D2-C2</f>
        <v>7.8000000000000291E-3</v>
      </c>
      <c r="F2" t="str">
        <f>absorbances!A1</f>
        <v>PLAQUE 5</v>
      </c>
    </row>
    <row r="3" spans="1:6" x14ac:dyDescent="0.35">
      <c r="A3" s="20">
        <f>A2+1</f>
        <v>2</v>
      </c>
      <c r="B3" s="20" t="str">
        <f>absorbances!B6</f>
        <v>NCHA100192_FA-1</v>
      </c>
      <c r="C3" s="4">
        <v>1.1879999999999999</v>
      </c>
      <c r="D3" s="4">
        <v>1.2024999999999999</v>
      </c>
      <c r="E3" s="21">
        <f t="shared" ref="E3:E49" si="0">D3-C3</f>
        <v>1.4499999999999957E-2</v>
      </c>
      <c r="F3" t="str">
        <f>absorbances!A1</f>
        <v>PLAQUE 5</v>
      </c>
    </row>
    <row r="4" spans="1:6" x14ac:dyDescent="0.35">
      <c r="A4" s="20">
        <f t="shared" ref="A4:A25" si="1">A3+1</f>
        <v>3</v>
      </c>
      <c r="B4" s="20" t="str">
        <f>absorbances!B7</f>
        <v>NCHA100193_FA-1</v>
      </c>
      <c r="C4" s="4">
        <v>1.1979</v>
      </c>
      <c r="D4" s="4">
        <v>1.2014</v>
      </c>
      <c r="E4" s="21">
        <f t="shared" si="0"/>
        <v>3.5000000000000586E-3</v>
      </c>
      <c r="F4" t="str">
        <f>absorbances!A1</f>
        <v>PLAQUE 5</v>
      </c>
    </row>
    <row r="5" spans="1:6" x14ac:dyDescent="0.35">
      <c r="A5" s="20">
        <f t="shared" si="1"/>
        <v>4</v>
      </c>
      <c r="B5" s="20" t="str">
        <f>absorbances!B8</f>
        <v>NCHA100194_FA-1</v>
      </c>
      <c r="C5" s="4">
        <v>1.2024999999999999</v>
      </c>
      <c r="D5" s="4">
        <v>1.2122999999999999</v>
      </c>
      <c r="E5" s="21">
        <f t="shared" si="0"/>
        <v>9.8000000000000309E-3</v>
      </c>
      <c r="F5" t="str">
        <f>absorbances!A1</f>
        <v>PLAQUE 5</v>
      </c>
    </row>
    <row r="6" spans="1:6" x14ac:dyDescent="0.35">
      <c r="A6" s="20">
        <f t="shared" si="1"/>
        <v>5</v>
      </c>
      <c r="B6" s="20" t="str">
        <f>absorbances!B9</f>
        <v>NCHA100195_FA-1</v>
      </c>
      <c r="C6" s="4">
        <v>1.1971000000000001</v>
      </c>
      <c r="D6" s="4">
        <v>1.2055</v>
      </c>
      <c r="E6" s="21">
        <f t="shared" si="0"/>
        <v>8.3999999999999631E-3</v>
      </c>
      <c r="F6" t="str">
        <f>absorbances!A1</f>
        <v>PLAQUE 5</v>
      </c>
    </row>
    <row r="7" spans="1:6" x14ac:dyDescent="0.35">
      <c r="A7" s="20">
        <f t="shared" si="1"/>
        <v>6</v>
      </c>
      <c r="B7" s="20" t="str">
        <f>absorbances!B10</f>
        <v>NCHA100196_FA-1</v>
      </c>
      <c r="C7" s="4">
        <v>1.1930000000000001</v>
      </c>
      <c r="D7" s="4">
        <v>1.1984999999999999</v>
      </c>
      <c r="E7" s="21">
        <f t="shared" si="0"/>
        <v>5.4999999999998384E-3</v>
      </c>
      <c r="F7" t="str">
        <f>absorbances!A1</f>
        <v>PLAQUE 5</v>
      </c>
    </row>
    <row r="8" spans="1:6" x14ac:dyDescent="0.35">
      <c r="A8" s="20">
        <f t="shared" si="1"/>
        <v>7</v>
      </c>
      <c r="B8" s="20" t="str">
        <f>absorbances!B11</f>
        <v>NCHA100197_FA-1</v>
      </c>
      <c r="C8" s="4">
        <v>1.1908000000000001</v>
      </c>
      <c r="D8" s="4">
        <v>1.1933</v>
      </c>
      <c r="E8" s="21">
        <f t="shared" si="0"/>
        <v>2.4999999999999467E-3</v>
      </c>
      <c r="F8" t="str">
        <f>absorbances!A1</f>
        <v>PLAQUE 5</v>
      </c>
    </row>
    <row r="9" spans="1:6" x14ac:dyDescent="0.35">
      <c r="A9" s="20">
        <f t="shared" si="1"/>
        <v>8</v>
      </c>
      <c r="B9" s="20" t="str">
        <f>absorbances!B12</f>
        <v>NCHA100198_FA-1</v>
      </c>
      <c r="C9" s="4">
        <v>1.1904999999999999</v>
      </c>
      <c r="D9" s="4">
        <v>1.2040999999999999</v>
      </c>
      <c r="E9" s="21">
        <f t="shared" si="0"/>
        <v>1.3600000000000056E-2</v>
      </c>
      <c r="F9" t="str">
        <f>absorbances!A1</f>
        <v>PLAQUE 5</v>
      </c>
    </row>
    <row r="10" spans="1:6" x14ac:dyDescent="0.35">
      <c r="A10" s="20">
        <f t="shared" si="1"/>
        <v>9</v>
      </c>
      <c r="B10" s="20" t="str">
        <f>absorbances!E5</f>
        <v>NCHA100199_FA-1</v>
      </c>
      <c r="C10" s="4">
        <v>1.1880999999999999</v>
      </c>
      <c r="D10" s="4">
        <v>1.1994</v>
      </c>
      <c r="E10" s="21">
        <f t="shared" si="0"/>
        <v>1.1300000000000088E-2</v>
      </c>
      <c r="F10" t="str">
        <f>absorbances!A1</f>
        <v>PLAQUE 5</v>
      </c>
    </row>
    <row r="11" spans="1:6" x14ac:dyDescent="0.35">
      <c r="A11" s="20">
        <f t="shared" si="1"/>
        <v>10</v>
      </c>
      <c r="B11" s="20" t="str">
        <f>absorbances!E6</f>
        <v>NCHA100200_FA-1</v>
      </c>
      <c r="C11" s="4">
        <v>1.1881999999999999</v>
      </c>
      <c r="D11" s="4">
        <v>1.2032</v>
      </c>
      <c r="E11" s="21">
        <f t="shared" si="0"/>
        <v>1.5000000000000124E-2</v>
      </c>
      <c r="F11" t="str">
        <f>absorbances!A1</f>
        <v>PLAQUE 5</v>
      </c>
    </row>
    <row r="12" spans="1:6" x14ac:dyDescent="0.35">
      <c r="A12" s="20">
        <f t="shared" si="1"/>
        <v>11</v>
      </c>
      <c r="B12" s="20" t="str">
        <f>absorbances!E7</f>
        <v>NCHA100201_FA-1</v>
      </c>
      <c r="C12" s="4">
        <v>1.2044999999999999</v>
      </c>
      <c r="D12" s="4">
        <v>1.2143999999999999</v>
      </c>
      <c r="E12" s="21">
        <f t="shared" si="0"/>
        <v>9.9000000000000199E-3</v>
      </c>
      <c r="F12" t="str">
        <f>absorbances!A1</f>
        <v>PLAQUE 5</v>
      </c>
    </row>
    <row r="13" spans="1:6" x14ac:dyDescent="0.35">
      <c r="A13" s="20">
        <f t="shared" si="1"/>
        <v>12</v>
      </c>
      <c r="B13" s="20" t="str">
        <f>absorbances!E8</f>
        <v>NCHA100202_FA-1</v>
      </c>
      <c r="C13" s="4">
        <v>1.2204999999999999</v>
      </c>
      <c r="D13" s="4">
        <v>1.2297</v>
      </c>
      <c r="E13" s="21">
        <f t="shared" si="0"/>
        <v>9.200000000000097E-3</v>
      </c>
      <c r="F13" t="str">
        <f>absorbances!A1</f>
        <v>PLAQUE 5</v>
      </c>
    </row>
    <row r="14" spans="1:6" x14ac:dyDescent="0.35">
      <c r="A14" s="20">
        <f t="shared" si="1"/>
        <v>13</v>
      </c>
      <c r="B14" s="20" t="str">
        <f>absorbances!E9</f>
        <v>NCHA100203_FA-1</v>
      </c>
      <c r="C14" s="4">
        <v>1.2041999999999999</v>
      </c>
      <c r="D14" s="4">
        <v>1.2214</v>
      </c>
      <c r="E14" s="21">
        <f t="shared" si="0"/>
        <v>1.7200000000000104E-2</v>
      </c>
      <c r="F14" t="str">
        <f>absorbances!A1</f>
        <v>PLAQUE 5</v>
      </c>
    </row>
    <row r="15" spans="1:6" x14ac:dyDescent="0.35">
      <c r="A15" s="20">
        <f t="shared" si="1"/>
        <v>14</v>
      </c>
      <c r="B15" s="20" t="str">
        <f>absorbances!E10</f>
        <v>NCHA100204_FA-1</v>
      </c>
      <c r="C15" s="4">
        <v>1.2037</v>
      </c>
      <c r="D15" s="4">
        <v>1.2085999999999999</v>
      </c>
      <c r="E15" s="21">
        <f t="shared" si="0"/>
        <v>4.8999999999999044E-3</v>
      </c>
      <c r="F15" t="str">
        <f>absorbances!A1</f>
        <v>PLAQUE 5</v>
      </c>
    </row>
    <row r="16" spans="1:6" x14ac:dyDescent="0.35">
      <c r="A16" s="20">
        <f t="shared" si="1"/>
        <v>15</v>
      </c>
      <c r="B16" s="20" t="str">
        <f>absorbances!E11</f>
        <v>NCHA100205_FA-1</v>
      </c>
      <c r="C16" s="4">
        <v>1.1879999999999999</v>
      </c>
      <c r="D16" s="4">
        <v>1.2014</v>
      </c>
      <c r="E16" s="21">
        <f t="shared" si="0"/>
        <v>1.3400000000000079E-2</v>
      </c>
      <c r="F16" t="str">
        <f>absorbances!A1</f>
        <v>PLAQUE 5</v>
      </c>
    </row>
    <row r="17" spans="1:7" x14ac:dyDescent="0.35">
      <c r="A17" s="20">
        <f t="shared" si="1"/>
        <v>16</v>
      </c>
      <c r="B17" s="20" t="str">
        <f>absorbances!E12</f>
        <v>NCHA100206_FA-1</v>
      </c>
      <c r="C17" s="4">
        <v>1.1879999999999999</v>
      </c>
      <c r="D17" s="4">
        <v>1.2000999999999999</v>
      </c>
      <c r="E17" s="21">
        <f t="shared" si="0"/>
        <v>1.21E-2</v>
      </c>
      <c r="F17" t="str">
        <f>absorbances!A1</f>
        <v>PLAQUE 5</v>
      </c>
    </row>
    <row r="18" spans="1:7" x14ac:dyDescent="0.35">
      <c r="A18" s="20">
        <f t="shared" si="1"/>
        <v>17</v>
      </c>
      <c r="B18" s="20" t="str">
        <f>absorbances!H5</f>
        <v>NCHA100207_FA-1</v>
      </c>
      <c r="C18" s="4">
        <v>1.1900999999999999</v>
      </c>
      <c r="D18" s="4">
        <v>1.2081999999999999</v>
      </c>
      <c r="E18" s="21">
        <f t="shared" si="0"/>
        <v>1.8100000000000005E-2</v>
      </c>
      <c r="F18" t="str">
        <f>absorbances!A1</f>
        <v>PLAQUE 5</v>
      </c>
    </row>
    <row r="19" spans="1:7" x14ac:dyDescent="0.35">
      <c r="A19" s="20">
        <f t="shared" si="1"/>
        <v>18</v>
      </c>
      <c r="B19" s="20" t="str">
        <f>absorbances!H6</f>
        <v>NCHA100208_FA-1</v>
      </c>
      <c r="C19" s="4">
        <v>1.2204999999999999</v>
      </c>
      <c r="D19" s="4">
        <v>1.2275</v>
      </c>
      <c r="E19" s="21">
        <f t="shared" si="0"/>
        <v>7.0000000000001172E-3</v>
      </c>
      <c r="F19" t="str">
        <f>absorbances!A1</f>
        <v>PLAQUE 5</v>
      </c>
    </row>
    <row r="20" spans="1:7" x14ac:dyDescent="0.35">
      <c r="A20" s="20">
        <f t="shared" si="1"/>
        <v>19</v>
      </c>
      <c r="B20" s="20" t="str">
        <f>absorbances!H7</f>
        <v>NCHA100209_FA-1</v>
      </c>
      <c r="C20" s="4">
        <v>1.2030000000000001</v>
      </c>
      <c r="D20" s="4">
        <v>1.2149000000000001</v>
      </c>
      <c r="E20" s="21">
        <f t="shared" si="0"/>
        <v>1.1900000000000022E-2</v>
      </c>
      <c r="F20" t="str">
        <f>absorbances!A1</f>
        <v>PLAQUE 5</v>
      </c>
    </row>
    <row r="21" spans="1:7" x14ac:dyDescent="0.35">
      <c r="A21" s="20">
        <f t="shared" si="1"/>
        <v>20</v>
      </c>
      <c r="B21" s="20" t="str">
        <f>absorbances!H8</f>
        <v>NCHA100210_FA-1</v>
      </c>
      <c r="C21" s="4">
        <v>1.1923999999999999</v>
      </c>
      <c r="D21" s="4">
        <v>1.2007000000000001</v>
      </c>
      <c r="E21" s="21">
        <f t="shared" si="0"/>
        <v>8.3000000000001961E-3</v>
      </c>
      <c r="F21" t="str">
        <f>absorbances!A1</f>
        <v>PLAQUE 5</v>
      </c>
    </row>
    <row r="22" spans="1:7" x14ac:dyDescent="0.35">
      <c r="A22" s="20">
        <f t="shared" si="1"/>
        <v>21</v>
      </c>
      <c r="B22" s="20" t="str">
        <f>absorbances!H9</f>
        <v>NCHA100211_FA-1</v>
      </c>
      <c r="C22" s="4">
        <v>1.1920999999999999</v>
      </c>
      <c r="D22" s="4">
        <v>1.2085999999999999</v>
      </c>
      <c r="E22" s="21">
        <f t="shared" si="0"/>
        <v>1.6499999999999959E-2</v>
      </c>
      <c r="F22" t="str">
        <f>absorbances!A1</f>
        <v>PLAQUE 5</v>
      </c>
    </row>
    <row r="23" spans="1:7" x14ac:dyDescent="0.35">
      <c r="A23" s="20">
        <f t="shared" si="1"/>
        <v>22</v>
      </c>
      <c r="B23" s="20" t="str">
        <f>absorbances!H10</f>
        <v>NCHA100212_FA-1</v>
      </c>
      <c r="C23" s="4">
        <v>1.2022999999999999</v>
      </c>
      <c r="D23" s="4">
        <v>1.212</v>
      </c>
      <c r="E23" s="21">
        <f t="shared" si="0"/>
        <v>9.7000000000000419E-3</v>
      </c>
      <c r="F23" t="str">
        <f>absorbances!A1</f>
        <v>PLAQUE 5</v>
      </c>
    </row>
    <row r="24" spans="1:7" x14ac:dyDescent="0.35">
      <c r="A24" s="20">
        <f t="shared" si="1"/>
        <v>23</v>
      </c>
      <c r="B24" s="20" t="str">
        <f>absorbances!H11</f>
        <v>NCHA100213_FA-1</v>
      </c>
      <c r="C24" s="4">
        <v>1.2035</v>
      </c>
      <c r="D24" s="4">
        <v>1.2126999999999999</v>
      </c>
      <c r="E24" s="21">
        <f t="shared" si="0"/>
        <v>9.1999999999998749E-3</v>
      </c>
      <c r="F24" t="str">
        <f>absorbances!A1</f>
        <v>PLAQUE 5</v>
      </c>
    </row>
    <row r="25" spans="1:7" x14ac:dyDescent="0.35">
      <c r="A25" s="37">
        <f t="shared" si="1"/>
        <v>24</v>
      </c>
      <c r="B25" s="37" t="str">
        <f>absorbances!H12</f>
        <v>NCHA100214_FA-1</v>
      </c>
      <c r="C25" s="4">
        <v>1.1900999999999999</v>
      </c>
      <c r="D25" s="4">
        <v>1.1988000000000001</v>
      </c>
      <c r="E25" s="38">
        <f t="shared" si="0"/>
        <v>8.7000000000001521E-3</v>
      </c>
      <c r="F25" s="39" t="str">
        <f>absorbances!A1</f>
        <v>PLAQUE 5</v>
      </c>
      <c r="G25" s="39"/>
    </row>
    <row r="26" spans="1:7" x14ac:dyDescent="0.35">
      <c r="A26" s="20">
        <v>1</v>
      </c>
      <c r="B26" s="20" t="str">
        <f>absorbances!P5</f>
        <v>NCHA100215_FA-1</v>
      </c>
      <c r="C26" s="4">
        <v>1.2019</v>
      </c>
      <c r="D26" s="4">
        <v>1.2188000000000001</v>
      </c>
      <c r="E26" s="21">
        <f t="shared" si="0"/>
        <v>1.6900000000000137E-2</v>
      </c>
      <c r="F26" t="str">
        <f>absorbances!O1</f>
        <v>PLAQUE 6</v>
      </c>
    </row>
    <row r="27" spans="1:7" x14ac:dyDescent="0.35">
      <c r="A27" s="20">
        <f>A26+1</f>
        <v>2</v>
      </c>
      <c r="B27" s="20" t="str">
        <f>absorbances!P6</f>
        <v>NCHA100216_FA-1</v>
      </c>
      <c r="C27" s="4">
        <v>1.2202</v>
      </c>
      <c r="D27" s="4">
        <v>1.2265999999999999</v>
      </c>
      <c r="E27" s="21">
        <f t="shared" si="0"/>
        <v>6.3999999999999613E-3</v>
      </c>
      <c r="F27" t="str">
        <f>absorbances!O1</f>
        <v>PLAQUE 6</v>
      </c>
    </row>
    <row r="28" spans="1:7" x14ac:dyDescent="0.35">
      <c r="A28" s="20">
        <f t="shared" ref="A28:A49" si="2">A27+1</f>
        <v>3</v>
      </c>
      <c r="B28" s="20" t="str">
        <f>absorbances!P7</f>
        <v>NCHA100217_FA-1</v>
      </c>
      <c r="C28" s="4">
        <v>1.1941999999999999</v>
      </c>
      <c r="D28" s="4">
        <v>1.2027000000000001</v>
      </c>
      <c r="E28" s="21">
        <f t="shared" si="0"/>
        <v>8.5000000000001741E-3</v>
      </c>
      <c r="F28" t="str">
        <f>absorbances!O1</f>
        <v>PLAQUE 6</v>
      </c>
    </row>
    <row r="29" spans="1:7" x14ac:dyDescent="0.35">
      <c r="A29" s="20">
        <f t="shared" si="2"/>
        <v>4</v>
      </c>
      <c r="B29" s="20" t="str">
        <f>absorbances!P8</f>
        <v>NCHA100218_FA-1</v>
      </c>
      <c r="C29" s="4">
        <v>1.1879999999999999</v>
      </c>
      <c r="D29" s="4">
        <v>1.1920999999999999</v>
      </c>
      <c r="E29" s="21">
        <f t="shared" si="0"/>
        <v>4.0999999999999925E-3</v>
      </c>
      <c r="F29" t="str">
        <f>absorbances!O1</f>
        <v>PLAQUE 6</v>
      </c>
    </row>
    <row r="30" spans="1:7" x14ac:dyDescent="0.35">
      <c r="A30" s="20">
        <f t="shared" si="2"/>
        <v>5</v>
      </c>
      <c r="B30" s="20" t="str">
        <f>absorbances!P9</f>
        <v>NCHA100219_FA-1</v>
      </c>
      <c r="C30" s="4">
        <v>1.2043999999999999</v>
      </c>
      <c r="D30" s="4">
        <v>1.2230000000000001</v>
      </c>
      <c r="E30" s="21">
        <f t="shared" si="0"/>
        <v>1.8600000000000172E-2</v>
      </c>
      <c r="F30" t="str">
        <f>absorbances!O1</f>
        <v>PLAQUE 6</v>
      </c>
    </row>
    <row r="31" spans="1:7" x14ac:dyDescent="0.35">
      <c r="A31" s="20">
        <f t="shared" si="2"/>
        <v>6</v>
      </c>
      <c r="B31" s="20" t="str">
        <f>absorbances!P10</f>
        <v>NCHA100220_FA-1</v>
      </c>
      <c r="C31" s="4">
        <v>1.1900999999999999</v>
      </c>
      <c r="D31" s="4">
        <v>1.1956</v>
      </c>
      <c r="E31" s="21">
        <f t="shared" si="0"/>
        <v>5.5000000000000604E-3</v>
      </c>
      <c r="F31" t="str">
        <f>absorbances!O1</f>
        <v>PLAQUE 6</v>
      </c>
    </row>
    <row r="32" spans="1:7" x14ac:dyDescent="0.35">
      <c r="A32" s="20">
        <f t="shared" si="2"/>
        <v>7</v>
      </c>
      <c r="B32" s="20" t="str">
        <f>absorbances!P11</f>
        <v>NCHA100221_FA-1</v>
      </c>
      <c r="C32" s="4">
        <v>1.2029000000000001</v>
      </c>
      <c r="D32" s="4">
        <v>1.2137</v>
      </c>
      <c r="E32" s="21">
        <f t="shared" si="0"/>
        <v>1.0799999999999921E-2</v>
      </c>
      <c r="F32" t="str">
        <f>absorbances!O1</f>
        <v>PLAQUE 6</v>
      </c>
    </row>
    <row r="33" spans="1:6" x14ac:dyDescent="0.35">
      <c r="A33" s="20">
        <f t="shared" si="2"/>
        <v>8</v>
      </c>
      <c r="B33" s="20" t="str">
        <f>absorbances!P12</f>
        <v>NCHA100222_FA-1</v>
      </c>
      <c r="C33" s="4">
        <v>1.1970000000000001</v>
      </c>
      <c r="D33" s="4">
        <v>1.2013</v>
      </c>
      <c r="E33" s="21">
        <f t="shared" si="0"/>
        <v>4.2999999999999705E-3</v>
      </c>
      <c r="F33" t="str">
        <f>absorbances!O1</f>
        <v>PLAQUE 6</v>
      </c>
    </row>
    <row r="34" spans="1:6" x14ac:dyDescent="0.35">
      <c r="A34" s="20">
        <f t="shared" si="2"/>
        <v>9</v>
      </c>
      <c r="B34" s="20" t="str">
        <f>absorbances!S5</f>
        <v>NCHA100223_FA-1</v>
      </c>
      <c r="C34" s="4">
        <v>1.204</v>
      </c>
      <c r="D34" s="4">
        <v>1.2128000000000001</v>
      </c>
      <c r="E34" s="21">
        <f t="shared" si="0"/>
        <v>8.800000000000141E-3</v>
      </c>
      <c r="F34" t="str">
        <f>absorbances!O1</f>
        <v>PLAQUE 6</v>
      </c>
    </row>
    <row r="35" spans="1:6" x14ac:dyDescent="0.35">
      <c r="A35" s="20">
        <f t="shared" si="2"/>
        <v>10</v>
      </c>
      <c r="B35" s="20" t="str">
        <f>absorbances!S6</f>
        <v>NCHA100224_FA-1</v>
      </c>
      <c r="C35" s="4">
        <v>1.2201</v>
      </c>
      <c r="D35" s="4">
        <v>1.2309000000000001</v>
      </c>
      <c r="E35" s="21">
        <f t="shared" si="0"/>
        <v>1.0800000000000143E-2</v>
      </c>
      <c r="F35" t="str">
        <f>absorbances!O1</f>
        <v>PLAQUE 6</v>
      </c>
    </row>
    <row r="36" spans="1:6" x14ac:dyDescent="0.35">
      <c r="A36" s="20">
        <f t="shared" si="2"/>
        <v>11</v>
      </c>
      <c r="B36" s="20" t="str">
        <f>absorbances!S7</f>
        <v>NCHA100225_FA-1</v>
      </c>
      <c r="C36" s="4">
        <v>1.1967000000000001</v>
      </c>
      <c r="D36" s="4">
        <v>1.2058</v>
      </c>
      <c r="E36" s="21">
        <f t="shared" si="0"/>
        <v>9.099999999999886E-3</v>
      </c>
      <c r="F36" t="str">
        <f>absorbances!O1</f>
        <v>PLAQUE 6</v>
      </c>
    </row>
    <row r="37" spans="1:6" x14ac:dyDescent="0.35">
      <c r="A37" s="20">
        <f t="shared" si="2"/>
        <v>12</v>
      </c>
      <c r="B37" s="20" t="str">
        <f>absorbances!S8</f>
        <v>NCHA100226_FA-1</v>
      </c>
      <c r="C37" s="4">
        <v>1.1964999999999999</v>
      </c>
      <c r="D37" s="4">
        <v>1.2103999999999999</v>
      </c>
      <c r="E37" s="21">
        <f t="shared" si="0"/>
        <v>1.3900000000000023E-2</v>
      </c>
      <c r="F37" t="str">
        <f>absorbances!O1</f>
        <v>PLAQUE 6</v>
      </c>
    </row>
    <row r="38" spans="1:6" x14ac:dyDescent="0.35">
      <c r="A38" s="20">
        <f t="shared" si="2"/>
        <v>13</v>
      </c>
      <c r="B38" s="20" t="str">
        <f>absorbances!S9</f>
        <v>NCHA100227_FA-1</v>
      </c>
      <c r="C38" s="4">
        <v>1.1902999999999999</v>
      </c>
      <c r="D38" s="4">
        <v>1.2031000000000001</v>
      </c>
      <c r="E38" s="21">
        <f t="shared" si="0"/>
        <v>1.2800000000000145E-2</v>
      </c>
      <c r="F38" t="str">
        <f>absorbances!O1</f>
        <v>PLAQUE 6</v>
      </c>
    </row>
    <row r="39" spans="1:6" x14ac:dyDescent="0.35">
      <c r="A39" s="20">
        <f t="shared" si="2"/>
        <v>14</v>
      </c>
      <c r="B39" s="20" t="str">
        <f>absorbances!S10</f>
        <v>NCHA100228_FA-1</v>
      </c>
      <c r="C39" s="4">
        <v>1.1955</v>
      </c>
      <c r="D39" s="4">
        <v>1.2031000000000001</v>
      </c>
      <c r="E39" s="21">
        <f t="shared" si="0"/>
        <v>7.6000000000000512E-3</v>
      </c>
      <c r="F39" t="str">
        <f>absorbances!O1</f>
        <v>PLAQUE 6</v>
      </c>
    </row>
    <row r="40" spans="1:6" x14ac:dyDescent="0.35">
      <c r="A40" s="20">
        <f t="shared" si="2"/>
        <v>15</v>
      </c>
      <c r="B40" s="20" t="str">
        <f>absorbances!S11</f>
        <v>NCHA100229_FA-1</v>
      </c>
      <c r="C40" s="4">
        <v>1.1880999999999999</v>
      </c>
      <c r="D40" s="4">
        <v>1.1923999999999999</v>
      </c>
      <c r="E40" s="21">
        <f t="shared" si="0"/>
        <v>4.2999999999999705E-3</v>
      </c>
      <c r="F40" t="str">
        <f>absorbances!O1</f>
        <v>PLAQUE 6</v>
      </c>
    </row>
    <row r="41" spans="1:6" x14ac:dyDescent="0.35">
      <c r="A41" s="20">
        <f t="shared" si="2"/>
        <v>16</v>
      </c>
      <c r="B41" s="20" t="str">
        <f>absorbances!S12</f>
        <v>NCHA100230_FA-1</v>
      </c>
      <c r="C41" s="4">
        <v>1.1974</v>
      </c>
      <c r="D41" s="4">
        <v>1.2087000000000001</v>
      </c>
      <c r="E41" s="21">
        <f t="shared" si="0"/>
        <v>1.1300000000000088E-2</v>
      </c>
      <c r="F41" t="str">
        <f>absorbances!O1</f>
        <v>PLAQUE 6</v>
      </c>
    </row>
    <row r="42" spans="1:6" x14ac:dyDescent="0.35">
      <c r="A42" s="20">
        <f t="shared" si="2"/>
        <v>17</v>
      </c>
      <c r="B42" s="20" t="str">
        <f>absorbances!V5</f>
        <v>NCHA100231_FA-1</v>
      </c>
      <c r="C42" s="4">
        <v>1.1975</v>
      </c>
      <c r="D42" s="4">
        <v>1.2019</v>
      </c>
      <c r="E42" s="21">
        <f t="shared" si="0"/>
        <v>4.3999999999999595E-3</v>
      </c>
      <c r="F42" t="str">
        <f>absorbances!O1</f>
        <v>PLAQUE 6</v>
      </c>
    </row>
    <row r="43" spans="1:6" x14ac:dyDescent="0.35">
      <c r="A43" s="20">
        <f t="shared" si="2"/>
        <v>18</v>
      </c>
      <c r="B43" s="20" t="str">
        <f>absorbances!V6</f>
        <v>NCHA100232_FA-1</v>
      </c>
      <c r="C43" s="4">
        <v>1.1974</v>
      </c>
      <c r="D43" s="4">
        <v>1.2023999999999999</v>
      </c>
      <c r="E43" s="21">
        <f t="shared" si="0"/>
        <v>4.9999999999998934E-3</v>
      </c>
      <c r="F43" t="str">
        <f>absorbances!O1</f>
        <v>PLAQUE 6</v>
      </c>
    </row>
    <row r="44" spans="1:6" x14ac:dyDescent="0.35">
      <c r="A44" s="20">
        <f t="shared" si="2"/>
        <v>19</v>
      </c>
      <c r="B44" s="20" t="str">
        <f>absorbances!V7</f>
        <v>NCHA100233_FA-1</v>
      </c>
      <c r="C44" s="4">
        <v>1.2202</v>
      </c>
      <c r="D44" s="4">
        <v>1.2299</v>
      </c>
      <c r="E44" s="21">
        <f t="shared" si="0"/>
        <v>9.7000000000000419E-3</v>
      </c>
      <c r="F44" t="str">
        <f>absorbances!O1</f>
        <v>PLAQUE 6</v>
      </c>
    </row>
    <row r="45" spans="1:6" x14ac:dyDescent="0.35">
      <c r="A45" s="20">
        <f t="shared" si="2"/>
        <v>20</v>
      </c>
      <c r="B45" s="20" t="str">
        <f>absorbances!V8</f>
        <v>NCHA100234_FA-1</v>
      </c>
      <c r="C45" s="4">
        <v>1.1975</v>
      </c>
      <c r="D45" s="4">
        <v>1.2061999999999999</v>
      </c>
      <c r="E45" s="21">
        <f t="shared" si="0"/>
        <v>8.69999999999993E-3</v>
      </c>
      <c r="F45" t="str">
        <f>absorbances!O1</f>
        <v>PLAQUE 6</v>
      </c>
    </row>
    <row r="46" spans="1:6" x14ac:dyDescent="0.35">
      <c r="A46" s="20">
        <f t="shared" si="2"/>
        <v>21</v>
      </c>
      <c r="B46" s="20" t="str">
        <f>absorbances!V9</f>
        <v>NCHA100235_FA-1</v>
      </c>
      <c r="C46" s="4">
        <v>1.19</v>
      </c>
      <c r="D46" s="4">
        <v>1.1962999999999999</v>
      </c>
      <c r="E46" s="21">
        <f t="shared" si="0"/>
        <v>6.2999999999999723E-3</v>
      </c>
      <c r="F46" t="str">
        <f>absorbances!O1</f>
        <v>PLAQUE 6</v>
      </c>
    </row>
    <row r="47" spans="1:6" x14ac:dyDescent="0.35">
      <c r="A47" s="20">
        <f t="shared" si="2"/>
        <v>22</v>
      </c>
      <c r="B47" s="20" t="str">
        <f>absorbances!V10</f>
        <v>NCHA100236_FA-1</v>
      </c>
      <c r="C47" s="4">
        <v>1.1898</v>
      </c>
      <c r="D47" s="4">
        <v>1.1948000000000001</v>
      </c>
      <c r="E47" s="21">
        <f t="shared" si="0"/>
        <v>5.0000000000001155E-3</v>
      </c>
      <c r="F47" t="str">
        <f>absorbances!O1</f>
        <v>PLAQUE 6</v>
      </c>
    </row>
    <row r="48" spans="1:6" x14ac:dyDescent="0.35">
      <c r="A48" s="20">
        <f t="shared" si="2"/>
        <v>23</v>
      </c>
      <c r="B48" s="20" t="str">
        <f>absorbances!V11</f>
        <v>NCHA100237_FA-1</v>
      </c>
      <c r="C48" s="4">
        <v>1.1919999999999999</v>
      </c>
      <c r="D48" s="4">
        <v>1.202</v>
      </c>
      <c r="E48" s="21">
        <f t="shared" si="0"/>
        <v>1.0000000000000009E-2</v>
      </c>
      <c r="F48" t="str">
        <f>absorbances!O1</f>
        <v>PLAQUE 6</v>
      </c>
    </row>
    <row r="49" spans="1:6" x14ac:dyDescent="0.35">
      <c r="A49" s="20">
        <f t="shared" si="2"/>
        <v>24</v>
      </c>
      <c r="B49" s="20" t="str">
        <f>absorbances!V12</f>
        <v>NCHA100238_FA-1</v>
      </c>
      <c r="C49" s="4">
        <v>1.1882999999999999</v>
      </c>
      <c r="D49" s="4">
        <v>1.2056</v>
      </c>
      <c r="E49" s="21">
        <f t="shared" si="0"/>
        <v>1.7300000000000093E-2</v>
      </c>
      <c r="F49" t="str">
        <f>absorbances!O1</f>
        <v>PLAQUE 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abSelected="1" zoomScale="82" zoomScaleNormal="85" workbookViewId="0">
      <pane ySplit="1" topLeftCell="A2" activePane="bottomLeft" state="frozen"/>
      <selection pane="bottomLeft" activeCell="G12" sqref="G12"/>
    </sheetView>
  </sheetViews>
  <sheetFormatPr baseColWidth="10" defaultColWidth="16.7265625" defaultRowHeight="14.5" x14ac:dyDescent="0.35"/>
  <cols>
    <col min="6" max="6" width="25.26953125" customWidth="1"/>
  </cols>
  <sheetData>
    <row r="1" spans="1:12" x14ac:dyDescent="0.35">
      <c r="A1" s="22" t="s">
        <v>26</v>
      </c>
      <c r="B1" s="22" t="s">
        <v>12</v>
      </c>
      <c r="C1" s="22" t="s">
        <v>13</v>
      </c>
      <c r="D1" s="22"/>
      <c r="E1" s="22" t="s">
        <v>16</v>
      </c>
      <c r="F1" s="22" t="s">
        <v>18</v>
      </c>
      <c r="G1" s="22" t="s">
        <v>19</v>
      </c>
      <c r="H1" s="23"/>
      <c r="I1" s="22" t="s">
        <v>24</v>
      </c>
      <c r="J1" s="22" t="s">
        <v>25</v>
      </c>
      <c r="K1" s="22" t="s">
        <v>51</v>
      </c>
      <c r="L1" s="22" t="s">
        <v>50</v>
      </c>
    </row>
    <row r="2" spans="1:12" s="65" customFormat="1" x14ac:dyDescent="0.35">
      <c r="A2" s="65" t="str">
        <f>absorbances!B5</f>
        <v>NCHA100191_FA-1</v>
      </c>
      <c r="B2" s="65" t="str">
        <f>LEFT(A2,FIND("_",A2)-1)</f>
        <v>NCHA100191</v>
      </c>
      <c r="C2" s="65">
        <f>AVERAGE(absorbances!B52:D52)</f>
        <v>4.1666666666666666E-3</v>
      </c>
      <c r="E2" s="66">
        <f>courbe_etalon!$F$3*EXP((courbe_etalon!$G$3*quantification!C2))</f>
        <v>0.2606512912905703</v>
      </c>
      <c r="F2" s="65">
        <f>E2*courbe_etalon!$F$6</f>
        <v>9.5572140139875774</v>
      </c>
      <c r="G2" s="65">
        <f>F2/1000</f>
        <v>9.5572140139875781E-3</v>
      </c>
      <c r="I2" s="65">
        <f>G2*15/1000</f>
        <v>1.4335821020981367E-4</v>
      </c>
      <c r="J2" s="65">
        <f>I2/poids!E2</f>
        <v>1.8379257719206812E-2</v>
      </c>
      <c r="K2" s="65">
        <f>J2*1000</f>
        <v>18.379257719206812</v>
      </c>
      <c r="L2" s="65" t="str">
        <f>poids!F2</f>
        <v>PLAQUE 5</v>
      </c>
    </row>
    <row r="3" spans="1:12" x14ac:dyDescent="0.35">
      <c r="A3" t="str">
        <f>absorbances!B6</f>
        <v>NCHA100192_FA-1</v>
      </c>
      <c r="B3" t="str">
        <f t="shared" ref="B3:B49" si="0">LEFT(A3,FIND("_",A3)-1)</f>
        <v>NCHA100192</v>
      </c>
      <c r="C3">
        <f>AVERAGE(absorbances!B53:D53)</f>
        <v>0.63683333333333325</v>
      </c>
      <c r="E3" s="14">
        <f>courbe_etalon!$F$3*EXP((courbe_etalon!$G$3*quantification!C3))</f>
        <v>8.692749780577433</v>
      </c>
      <c r="F3" s="86">
        <f>E3*courbe_etalon!$F$6</f>
        <v>318.73415862117253</v>
      </c>
      <c r="G3">
        <f t="shared" ref="G3:G49" si="1">F3/1000</f>
        <v>0.31873415862117255</v>
      </c>
      <c r="I3">
        <f>G3*15/1000</f>
        <v>4.7810123793175889E-3</v>
      </c>
      <c r="J3">
        <f>I3/poids!E3</f>
        <v>0.32972499167707608</v>
      </c>
      <c r="K3">
        <f t="shared" ref="K3:K49" si="2">J3*1000</f>
        <v>329.7249916770761</v>
      </c>
      <c r="L3" t="str">
        <f>poids!F3</f>
        <v>PLAQUE 5</v>
      </c>
    </row>
    <row r="4" spans="1:12" s="65" customFormat="1" x14ac:dyDescent="0.35">
      <c r="A4" s="65" t="str">
        <f>absorbances!B7</f>
        <v>NCHA100193_FA-1</v>
      </c>
      <c r="B4" s="65" t="str">
        <f t="shared" si="0"/>
        <v>NCHA100193</v>
      </c>
      <c r="C4" s="65">
        <f>AVERAGE(absorbances!B54:D54)</f>
        <v>7.616666666666666E-2</v>
      </c>
      <c r="E4" s="66">
        <f>courbe_etalon!$F$3*EXP((courbe_etalon!$G$3*quantification!C4))</f>
        <v>0.38850306741814938</v>
      </c>
      <c r="F4" s="65">
        <f>E4*courbe_etalon!$F$6</f>
        <v>14.24511247199881</v>
      </c>
      <c r="G4" s="65">
        <f t="shared" si="1"/>
        <v>1.4245112471998811E-2</v>
      </c>
      <c r="I4" s="65">
        <f>G4*15/1000</f>
        <v>2.1367668707998217E-4</v>
      </c>
      <c r="J4" s="65">
        <f>I4/poids!E4</f>
        <v>6.105048202285103E-2</v>
      </c>
      <c r="K4" s="65">
        <f t="shared" si="2"/>
        <v>61.050482022851028</v>
      </c>
      <c r="L4" s="65" t="str">
        <f>poids!F4</f>
        <v>PLAQUE 5</v>
      </c>
    </row>
    <row r="5" spans="1:12" x14ac:dyDescent="0.35">
      <c r="A5" t="str">
        <f>absorbances!B8</f>
        <v>NCHA100194_FA-1</v>
      </c>
      <c r="B5" t="str">
        <f t="shared" si="0"/>
        <v>NCHA100194</v>
      </c>
      <c r="C5">
        <f>AVERAGE(absorbances!B55:D55)</f>
        <v>0.48216666666666663</v>
      </c>
      <c r="E5" s="14">
        <f>courbe_etalon!$F$3*EXP((courbe_etalon!$G$3*quantification!C5))</f>
        <v>3.6881522461510436</v>
      </c>
      <c r="F5" s="86">
        <f>E5*courbe_etalon!$F$6</f>
        <v>135.23224902553827</v>
      </c>
      <c r="G5">
        <f t="shared" si="1"/>
        <v>0.13523224902553826</v>
      </c>
      <c r="I5">
        <f>G5*15/1000</f>
        <v>2.0284837353830741E-3</v>
      </c>
      <c r="J5">
        <f>I5/poids!E5</f>
        <v>0.20698813626357834</v>
      </c>
      <c r="K5">
        <f t="shared" si="2"/>
        <v>206.98813626357835</v>
      </c>
      <c r="L5" t="str">
        <f>poids!F5</f>
        <v>PLAQUE 5</v>
      </c>
    </row>
    <row r="6" spans="1:12" x14ac:dyDescent="0.35">
      <c r="A6" t="str">
        <f>absorbances!B9</f>
        <v>NCHA100195_FA-1</v>
      </c>
      <c r="B6" t="str">
        <f t="shared" si="0"/>
        <v>NCHA100195</v>
      </c>
      <c r="C6">
        <f>AVERAGE(absorbances!B56:D56)</f>
        <v>0.64716666666666667</v>
      </c>
      <c r="E6" s="14">
        <f>courbe_etalon!$F$3*EXP((courbe_etalon!$G$3*quantification!C6))</f>
        <v>9.2052142180452652</v>
      </c>
      <c r="F6" s="86">
        <f>E6*courbe_etalon!$F$6</f>
        <v>337.52452132832639</v>
      </c>
      <c r="G6">
        <f t="shared" si="1"/>
        <v>0.33752452132832639</v>
      </c>
      <c r="I6">
        <f>G6*15/1000</f>
        <v>5.0628678199248957E-3</v>
      </c>
      <c r="J6">
        <f>I6/poids!E6</f>
        <v>0.60272235951487119</v>
      </c>
      <c r="K6">
        <f t="shared" si="2"/>
        <v>602.72235951487119</v>
      </c>
      <c r="L6" t="str">
        <f>poids!F6</f>
        <v>PLAQUE 5</v>
      </c>
    </row>
    <row r="7" spans="1:12" x14ac:dyDescent="0.35">
      <c r="A7" t="str">
        <f>absorbances!B10</f>
        <v>NCHA100196_FA-1</v>
      </c>
      <c r="B7" t="str">
        <f t="shared" si="0"/>
        <v>NCHA100196</v>
      </c>
      <c r="C7">
        <f>AVERAGE(absorbances!B57:D57)</f>
        <v>0.58183333333333331</v>
      </c>
      <c r="E7" s="14">
        <f>courbe_etalon!$F$3*EXP((courbe_etalon!$G$3*quantification!C7))</f>
        <v>6.4083884000344078</v>
      </c>
      <c r="F7" s="86">
        <f>E7*courbe_etalon!$F$6</f>
        <v>234.97424133459495</v>
      </c>
      <c r="G7">
        <f t="shared" si="1"/>
        <v>0.23497424133459496</v>
      </c>
      <c r="I7">
        <f t="shared" ref="I7:I49" si="3">G7*15/1000</f>
        <v>3.5246136200189244E-3</v>
      </c>
      <c r="J7">
        <f>I7/poids!E7</f>
        <v>0.6408388400034597</v>
      </c>
      <c r="K7">
        <f t="shared" si="2"/>
        <v>640.83884000345972</v>
      </c>
      <c r="L7" t="str">
        <f>poids!F7</f>
        <v>PLAQUE 5</v>
      </c>
    </row>
    <row r="8" spans="1:12" x14ac:dyDescent="0.35">
      <c r="A8" t="str">
        <f>absorbances!B11</f>
        <v>NCHA100197_FA-1</v>
      </c>
      <c r="B8" t="str">
        <f t="shared" si="0"/>
        <v>NCHA100197</v>
      </c>
      <c r="C8">
        <f>AVERAGE(absorbances!B58:D58)</f>
        <v>0.17616666666666667</v>
      </c>
      <c r="E8" s="14">
        <f>courbe_etalon!$F$3*EXP((courbe_etalon!$G$3*quantification!C8))</f>
        <v>0.67629614559999196</v>
      </c>
      <c r="F8" s="86">
        <f>E8*courbe_etalon!$F$6</f>
        <v>24.797525338666372</v>
      </c>
      <c r="G8">
        <f t="shared" si="1"/>
        <v>2.479752533866637E-2</v>
      </c>
      <c r="I8">
        <f t="shared" si="3"/>
        <v>3.7196288007999557E-4</v>
      </c>
      <c r="J8">
        <f>I8/poids!E8</f>
        <v>0.14878515203200141</v>
      </c>
      <c r="K8">
        <f t="shared" si="2"/>
        <v>148.78515203200141</v>
      </c>
      <c r="L8" t="str">
        <f>poids!F8</f>
        <v>PLAQUE 5</v>
      </c>
    </row>
    <row r="9" spans="1:12" x14ac:dyDescent="0.35">
      <c r="A9" t="str">
        <f>absorbances!B12</f>
        <v>NCHA100198_FA-1</v>
      </c>
      <c r="B9" t="str">
        <f t="shared" si="0"/>
        <v>NCHA100198</v>
      </c>
      <c r="C9">
        <f>AVERAGE(absorbances!B59:D59)</f>
        <v>0.60116666666666674</v>
      </c>
      <c r="E9" s="14">
        <f>courbe_etalon!$F$3*EXP((courbe_etalon!$G$3*quantification!C9))</f>
        <v>7.1333308579024024</v>
      </c>
      <c r="F9" s="86">
        <f>E9*courbe_etalon!$F$6</f>
        <v>261.55546478975475</v>
      </c>
      <c r="G9">
        <f t="shared" si="1"/>
        <v>0.26155546478975478</v>
      </c>
      <c r="I9">
        <f t="shared" si="3"/>
        <v>3.9233319718463217E-3</v>
      </c>
      <c r="J9">
        <f>I9/poids!E9</f>
        <v>0.28848029204752246</v>
      </c>
      <c r="K9">
        <f t="shared" si="2"/>
        <v>288.48029204752248</v>
      </c>
      <c r="L9" t="str">
        <f>poids!F9</f>
        <v>PLAQUE 5</v>
      </c>
    </row>
    <row r="10" spans="1:12" x14ac:dyDescent="0.35">
      <c r="A10" t="str">
        <f>absorbances!E5</f>
        <v>NCHA100199_FA-1</v>
      </c>
      <c r="B10" t="str">
        <f t="shared" si="0"/>
        <v>NCHA100199</v>
      </c>
      <c r="C10">
        <f>AVERAGE(absorbances!E52:G52)</f>
        <v>0.62783333333333335</v>
      </c>
      <c r="E10" s="14">
        <f>courbe_etalon!$F$3*EXP((courbe_etalon!$G$3*quantification!C10))</f>
        <v>8.269711469979347</v>
      </c>
      <c r="F10" s="86">
        <f>E10*courbe_etalon!$F$6</f>
        <v>303.22275389924272</v>
      </c>
      <c r="G10">
        <f t="shared" si="1"/>
        <v>0.30322275389924269</v>
      </c>
      <c r="I10">
        <f t="shared" si="3"/>
        <v>4.5483413084886409E-3</v>
      </c>
      <c r="J10">
        <f>I10/poids!E10</f>
        <v>0.40250808039722175</v>
      </c>
      <c r="K10">
        <f t="shared" si="2"/>
        <v>402.50808039722176</v>
      </c>
      <c r="L10" t="str">
        <f>poids!F10</f>
        <v>PLAQUE 5</v>
      </c>
    </row>
    <row r="11" spans="1:12" x14ac:dyDescent="0.35">
      <c r="A11" t="str">
        <f>absorbances!E6</f>
        <v>NCHA100200_FA-1</v>
      </c>
      <c r="B11" t="str">
        <f t="shared" si="0"/>
        <v>NCHA100200</v>
      </c>
      <c r="C11">
        <f>AVERAGE(absorbances!E53:G53)</f>
        <v>0.51950000000000007</v>
      </c>
      <c r="E11" s="14">
        <f>courbe_etalon!$F$3*EXP((courbe_etalon!$G$3*quantification!C11))</f>
        <v>4.5361355675428241</v>
      </c>
      <c r="F11" s="86">
        <f>E11*courbe_etalon!$F$6</f>
        <v>166.32497080990353</v>
      </c>
      <c r="G11">
        <f t="shared" si="1"/>
        <v>0.16632497080990352</v>
      </c>
      <c r="I11">
        <f t="shared" si="3"/>
        <v>2.4948745621485528E-3</v>
      </c>
      <c r="J11">
        <f>I11/poids!E11</f>
        <v>0.16632497080990213</v>
      </c>
      <c r="K11">
        <f t="shared" si="2"/>
        <v>166.32497080990214</v>
      </c>
      <c r="L11" t="str">
        <f>poids!F11</f>
        <v>PLAQUE 5</v>
      </c>
    </row>
    <row r="12" spans="1:12" x14ac:dyDescent="0.35">
      <c r="A12" t="str">
        <f>absorbances!E7</f>
        <v>NCHA100201_FA-1</v>
      </c>
      <c r="B12" t="str">
        <f t="shared" si="0"/>
        <v>NCHA100201</v>
      </c>
      <c r="C12">
        <f>AVERAGE(absorbances!E54:G54)</f>
        <v>0.45516666666666666</v>
      </c>
      <c r="E12" s="14">
        <f>courbe_etalon!$F$3*EXP((courbe_etalon!$G$3*quantification!C12))</f>
        <v>3.1754726466012437</v>
      </c>
      <c r="F12" s="86">
        <f>E12*courbe_etalon!$F$6</f>
        <v>116.43399704204559</v>
      </c>
      <c r="G12">
        <f t="shared" si="1"/>
        <v>0.11643399704204559</v>
      </c>
      <c r="I12">
        <f t="shared" si="3"/>
        <v>1.7465099556306838E-3</v>
      </c>
      <c r="J12">
        <f>I12/poids!E12</f>
        <v>0.17641514703340205</v>
      </c>
      <c r="K12">
        <f t="shared" si="2"/>
        <v>176.41514703340206</v>
      </c>
      <c r="L12" t="str">
        <f>poids!F12</f>
        <v>PLAQUE 5</v>
      </c>
    </row>
    <row r="13" spans="1:12" x14ac:dyDescent="0.35">
      <c r="A13" t="str">
        <f>absorbances!E8</f>
        <v>NCHA100202_FA-1</v>
      </c>
      <c r="B13" t="str">
        <f t="shared" si="0"/>
        <v>NCHA100202</v>
      </c>
      <c r="C13">
        <f>AVERAGE(absorbances!E55:G55)</f>
        <v>0.41483333333333339</v>
      </c>
      <c r="E13" s="14">
        <f>courbe_etalon!$F$3*EXP((courbe_etalon!$G$3*quantification!C13))</f>
        <v>2.5392702070064961</v>
      </c>
      <c r="F13" s="86">
        <f>E13*courbe_etalon!$F$6</f>
        <v>93.10657425690485</v>
      </c>
      <c r="G13">
        <f t="shared" si="1"/>
        <v>9.3106574256904856E-2</v>
      </c>
      <c r="I13">
        <f t="shared" si="3"/>
        <v>1.3965986138535728E-3</v>
      </c>
      <c r="J13">
        <f>I13/poids!E13</f>
        <v>0.15180419715799545</v>
      </c>
      <c r="K13">
        <f t="shared" si="2"/>
        <v>151.80419715799545</v>
      </c>
      <c r="L13" t="str">
        <f>poids!F13</f>
        <v>PLAQUE 5</v>
      </c>
    </row>
    <row r="14" spans="1:12" x14ac:dyDescent="0.35">
      <c r="A14" t="str">
        <f>absorbances!E9</f>
        <v>NCHA100203_FA-1</v>
      </c>
      <c r="B14" t="str">
        <f t="shared" si="0"/>
        <v>NCHA100203</v>
      </c>
      <c r="C14">
        <f>AVERAGE(absorbances!E56:G56)</f>
        <v>0.53416666666666668</v>
      </c>
      <c r="E14" s="14">
        <f>courbe_etalon!$F$3*EXP((courbe_etalon!$G$3*quantification!C14))</f>
        <v>4.9203377982911434</v>
      </c>
      <c r="F14" s="86">
        <f>E14*courbe_etalon!$F$6</f>
        <v>180.41238593734192</v>
      </c>
      <c r="G14">
        <f t="shared" si="1"/>
        <v>0.18041238593734193</v>
      </c>
      <c r="I14">
        <f t="shared" si="3"/>
        <v>2.7061857890601287E-3</v>
      </c>
      <c r="J14">
        <f>I14/poids!E14</f>
        <v>0.15733638308489026</v>
      </c>
      <c r="K14">
        <f t="shared" si="2"/>
        <v>157.33638308489026</v>
      </c>
      <c r="L14" t="str">
        <f>poids!F14</f>
        <v>PLAQUE 5</v>
      </c>
    </row>
    <row r="15" spans="1:12" x14ac:dyDescent="0.35">
      <c r="A15" t="str">
        <f>absorbances!E10</f>
        <v>NCHA100204_FA-1</v>
      </c>
      <c r="B15" t="str">
        <f t="shared" si="0"/>
        <v>NCHA100204</v>
      </c>
      <c r="C15">
        <f>AVERAGE(absorbances!E57:G57)</f>
        <v>0.50383333333333347</v>
      </c>
      <c r="E15" s="14">
        <f>courbe_etalon!$F$3*EXP((courbe_etalon!$G$3*quantification!C15))</f>
        <v>4.1588160053733167</v>
      </c>
      <c r="F15" s="86">
        <f>E15*courbe_etalon!$F$6</f>
        <v>152.4899201970216</v>
      </c>
      <c r="G15">
        <f t="shared" si="1"/>
        <v>0.15248992019702159</v>
      </c>
      <c r="I15">
        <f t="shared" si="3"/>
        <v>2.2873488029553236E-3</v>
      </c>
      <c r="J15">
        <f>I15/poids!E15</f>
        <v>0.46680587815415675</v>
      </c>
      <c r="K15">
        <f t="shared" si="2"/>
        <v>466.80587815415674</v>
      </c>
      <c r="L15" t="str">
        <f>poids!F15</f>
        <v>PLAQUE 5</v>
      </c>
    </row>
    <row r="16" spans="1:12" x14ac:dyDescent="0.35">
      <c r="A16" t="str">
        <f>absorbances!E11</f>
        <v>NCHA100205_FA-1</v>
      </c>
      <c r="B16" t="str">
        <f t="shared" si="0"/>
        <v>NCHA100205</v>
      </c>
      <c r="C16">
        <f>AVERAGE(absorbances!E58:G58)</f>
        <v>0.5571666666666667</v>
      </c>
      <c r="E16" s="14">
        <f>courbe_etalon!$F$3*EXP((courbe_etalon!$G$3*quantification!C16))</f>
        <v>5.589406368880681</v>
      </c>
      <c r="F16" s="86">
        <f>E16*courbe_etalon!$F$6</f>
        <v>204.94490019229161</v>
      </c>
      <c r="G16">
        <f t="shared" si="1"/>
        <v>0.20494490019229161</v>
      </c>
      <c r="I16">
        <f t="shared" si="3"/>
        <v>3.0741735028843743E-3</v>
      </c>
      <c r="J16">
        <f>I16/poids!E16</f>
        <v>0.22941593305107136</v>
      </c>
      <c r="K16">
        <f t="shared" si="2"/>
        <v>229.41593305107136</v>
      </c>
      <c r="L16" t="str">
        <f>poids!F16</f>
        <v>PLAQUE 5</v>
      </c>
    </row>
    <row r="17" spans="1:12" x14ac:dyDescent="0.35">
      <c r="A17" t="str">
        <f>absorbances!E12</f>
        <v>NCHA100206_FA-1</v>
      </c>
      <c r="B17" t="str">
        <f t="shared" si="0"/>
        <v>NCHA100206</v>
      </c>
      <c r="C17">
        <f>AVERAGE(absorbances!E59:G59)</f>
        <v>0.51750000000000007</v>
      </c>
      <c r="E17" s="14">
        <f>courbe_etalon!$F$3*EXP((courbe_etalon!$G$3*quantification!C17))</f>
        <v>4.4861229939230363</v>
      </c>
      <c r="F17" s="86">
        <f>E17*courbe_etalon!$F$6</f>
        <v>164.49117644384467</v>
      </c>
      <c r="G17">
        <f t="shared" si="1"/>
        <v>0.16449117644384467</v>
      </c>
      <c r="I17">
        <f t="shared" si="3"/>
        <v>2.4673676466576699E-3</v>
      </c>
      <c r="J17">
        <f>I17/poids!E17</f>
        <v>0.20391468154195619</v>
      </c>
      <c r="K17">
        <f t="shared" si="2"/>
        <v>203.91468154195618</v>
      </c>
      <c r="L17" t="str">
        <f>poids!F17</f>
        <v>PLAQUE 5</v>
      </c>
    </row>
    <row r="18" spans="1:12" x14ac:dyDescent="0.35">
      <c r="A18" t="str">
        <f>absorbances!H5</f>
        <v>NCHA100207_FA-1</v>
      </c>
      <c r="B18" t="str">
        <f t="shared" si="0"/>
        <v>NCHA100207</v>
      </c>
      <c r="C18">
        <f>AVERAGE(absorbances!H52:J52)</f>
        <v>0.44416666666666665</v>
      </c>
      <c r="E18" s="14">
        <f>courbe_etalon!$F$3*EXP((courbe_etalon!$G$3*quantification!C18))</f>
        <v>2.9876292691701067</v>
      </c>
      <c r="F18" s="86">
        <f>E18*courbe_etalon!$F$6</f>
        <v>109.54640653623724</v>
      </c>
      <c r="G18">
        <f t="shared" si="1"/>
        <v>0.10954640653623725</v>
      </c>
      <c r="I18">
        <f t="shared" si="3"/>
        <v>1.6431960980435587E-3</v>
      </c>
      <c r="J18">
        <f>I18/poids!E18</f>
        <v>9.0784314809036371E-2</v>
      </c>
      <c r="K18">
        <f t="shared" si="2"/>
        <v>90.784314809036374</v>
      </c>
      <c r="L18" t="str">
        <f>poids!F18</f>
        <v>PLAQUE 5</v>
      </c>
    </row>
    <row r="19" spans="1:12" x14ac:dyDescent="0.35">
      <c r="A19" t="str">
        <f>absorbances!H6</f>
        <v>NCHA100208_FA-1</v>
      </c>
      <c r="B19" t="str">
        <f t="shared" si="0"/>
        <v>NCHA100208</v>
      </c>
      <c r="C19">
        <f>AVERAGE(absorbances!H53:J53)</f>
        <v>0.25516666666666665</v>
      </c>
      <c r="E19" s="14">
        <f>courbe_etalon!$F$3*EXP((courbe_etalon!$G$3*quantification!C19))</f>
        <v>1.0479087236338929</v>
      </c>
      <c r="F19" s="86">
        <f>E19*courbe_etalon!$F$6</f>
        <v>38.423319866576072</v>
      </c>
      <c r="G19">
        <f t="shared" si="1"/>
        <v>3.8423319866576072E-2</v>
      </c>
      <c r="I19">
        <f t="shared" si="3"/>
        <v>5.7634979799864111E-4</v>
      </c>
      <c r="J19">
        <f>I19/poids!E19</f>
        <v>8.2335685428375924E-2</v>
      </c>
      <c r="K19">
        <f t="shared" si="2"/>
        <v>82.335685428375925</v>
      </c>
      <c r="L19" t="str">
        <f>poids!F19</f>
        <v>PLAQUE 5</v>
      </c>
    </row>
    <row r="20" spans="1:12" x14ac:dyDescent="0.35">
      <c r="A20" t="str">
        <f>absorbances!H7</f>
        <v>NCHA100209_FA-1</v>
      </c>
      <c r="B20" t="str">
        <f t="shared" si="0"/>
        <v>NCHA100209</v>
      </c>
      <c r="C20">
        <f>AVERAGE(absorbances!H54:J54)</f>
        <v>0.4415</v>
      </c>
      <c r="E20" s="14">
        <f>courbe_etalon!$F$3*EXP((courbe_etalon!$G$3*quantification!C20))</f>
        <v>2.9437905481413962</v>
      </c>
      <c r="F20" s="86">
        <f>E20*courbe_etalon!$F$6</f>
        <v>107.93898676518452</v>
      </c>
      <c r="G20">
        <f t="shared" si="1"/>
        <v>0.10793898676518453</v>
      </c>
      <c r="I20">
        <f t="shared" si="3"/>
        <v>1.6190848014777679E-3</v>
      </c>
      <c r="J20">
        <f>I20/poids!E20</f>
        <v>0.13605754634266931</v>
      </c>
      <c r="K20">
        <f t="shared" si="2"/>
        <v>136.0575463426693</v>
      </c>
      <c r="L20" t="str">
        <f>poids!F20</f>
        <v>PLAQUE 5</v>
      </c>
    </row>
    <row r="21" spans="1:12" x14ac:dyDescent="0.35">
      <c r="A21" t="str">
        <f>absorbances!H8</f>
        <v>NCHA100210_FA-1</v>
      </c>
      <c r="B21" t="str">
        <f t="shared" si="0"/>
        <v>NCHA100210</v>
      </c>
      <c r="C21">
        <f>AVERAGE(absorbances!H55:J55)</f>
        <v>0.53250000000000008</v>
      </c>
      <c r="E21" s="14">
        <f>courbe_etalon!$F$3*EXP((courbe_etalon!$G$3*quantification!C21))</f>
        <v>4.8750889625098548</v>
      </c>
      <c r="F21" s="86">
        <f>E21*courbe_etalon!$F$6</f>
        <v>178.75326195869465</v>
      </c>
      <c r="G21">
        <f t="shared" si="1"/>
        <v>0.17875326195869465</v>
      </c>
      <c r="I21">
        <f t="shared" si="3"/>
        <v>2.6812989293804198E-3</v>
      </c>
      <c r="J21">
        <f>I21/poids!E21</f>
        <v>0.32304806378076584</v>
      </c>
      <c r="K21">
        <f t="shared" si="2"/>
        <v>323.04806378076586</v>
      </c>
      <c r="L21" t="str">
        <f>poids!F21</f>
        <v>PLAQUE 5</v>
      </c>
    </row>
    <row r="22" spans="1:12" x14ac:dyDescent="0.35">
      <c r="A22" t="str">
        <f>absorbances!H9</f>
        <v>NCHA100211_FA-1</v>
      </c>
      <c r="B22" t="str">
        <f t="shared" si="0"/>
        <v>NCHA100211</v>
      </c>
      <c r="C22">
        <f>AVERAGE(absorbances!H56:J56)</f>
        <v>0.45383333333333331</v>
      </c>
      <c r="E22" s="14">
        <f>courbe_etalon!$F$3*EXP((courbe_etalon!$G$3*quantification!C22))</f>
        <v>3.152089037926971</v>
      </c>
      <c r="F22" s="86">
        <f>E22*courbe_etalon!$F$6</f>
        <v>115.57659805732226</v>
      </c>
      <c r="G22">
        <f t="shared" si="1"/>
        <v>0.11557659805732226</v>
      </c>
      <c r="I22">
        <f t="shared" si="3"/>
        <v>1.7336489708598339E-3</v>
      </c>
      <c r="J22">
        <f>I22/poids!E22</f>
        <v>0.10506963459756595</v>
      </c>
      <c r="K22">
        <f t="shared" si="2"/>
        <v>105.06963459756595</v>
      </c>
      <c r="L22" t="str">
        <f>poids!F22</f>
        <v>PLAQUE 5</v>
      </c>
    </row>
    <row r="23" spans="1:12" x14ac:dyDescent="0.35">
      <c r="A23" t="str">
        <f>absorbances!H10</f>
        <v>NCHA100212_FA-1</v>
      </c>
      <c r="B23" t="str">
        <f t="shared" si="0"/>
        <v>NCHA100212</v>
      </c>
      <c r="C23">
        <f>AVERAGE(absorbances!H57:J57)</f>
        <v>0.5575</v>
      </c>
      <c r="E23" s="14">
        <f>courbe_etalon!$F$3*EXP((courbe_etalon!$G$3*quantification!C23))</f>
        <v>5.5997438353272946</v>
      </c>
      <c r="F23" s="86">
        <f>E23*courbe_etalon!$F$6</f>
        <v>205.32394062866746</v>
      </c>
      <c r="G23">
        <f t="shared" si="1"/>
        <v>0.20532394062866746</v>
      </c>
      <c r="I23">
        <f t="shared" si="3"/>
        <v>3.0798591094300123E-3</v>
      </c>
      <c r="J23">
        <f>I23/poids!E23</f>
        <v>0.31751124839484524</v>
      </c>
      <c r="K23">
        <f t="shared" si="2"/>
        <v>317.51124839484521</v>
      </c>
      <c r="L23" t="str">
        <f>poids!F23</f>
        <v>PLAQUE 5</v>
      </c>
    </row>
    <row r="24" spans="1:12" x14ac:dyDescent="0.35">
      <c r="A24" t="str">
        <f>absorbances!H11</f>
        <v>NCHA100213_FA-1</v>
      </c>
      <c r="B24" t="str">
        <f t="shared" si="0"/>
        <v>NCHA100213</v>
      </c>
      <c r="C24">
        <f>AVERAGE(absorbances!H58:J58)</f>
        <v>0.55883333333333329</v>
      </c>
      <c r="E24" s="14">
        <f>courbe_etalon!$F$3*EXP((courbe_etalon!$G$3*quantification!C24))</f>
        <v>5.6412852438807697</v>
      </c>
      <c r="F24" s="86">
        <f>E24*courbe_etalon!$F$6</f>
        <v>206.84712560896153</v>
      </c>
      <c r="G24">
        <f t="shared" si="1"/>
        <v>0.20684712560896154</v>
      </c>
      <c r="I24">
        <f t="shared" si="3"/>
        <v>3.102706884134423E-3</v>
      </c>
      <c r="J24">
        <f>I24/poids!E24</f>
        <v>0.33725074827548535</v>
      </c>
      <c r="K24">
        <f t="shared" si="2"/>
        <v>337.25074827548536</v>
      </c>
      <c r="L24" t="str">
        <f>poids!F24</f>
        <v>PLAQUE 5</v>
      </c>
    </row>
    <row r="25" spans="1:12" x14ac:dyDescent="0.35">
      <c r="A25" s="39" t="str">
        <f>absorbances!H12</f>
        <v>NCHA100214_FA-1</v>
      </c>
      <c r="B25" s="39" t="str">
        <f t="shared" si="0"/>
        <v>NCHA100214</v>
      </c>
      <c r="C25" s="39">
        <f>AVERAGE(absorbances!H59:J59)</f>
        <v>0.50183333333333335</v>
      </c>
      <c r="D25" s="39"/>
      <c r="E25" s="40">
        <f>courbe_etalon!$F$3*EXP((courbe_etalon!$G$3*quantification!C25))</f>
        <v>4.1129635195860468</v>
      </c>
      <c r="F25" s="87">
        <f>E25*courbe_etalon!$F$6</f>
        <v>150.8086623848217</v>
      </c>
      <c r="G25" s="39">
        <f t="shared" si="1"/>
        <v>0.15080866238482171</v>
      </c>
      <c r="H25" s="39"/>
      <c r="I25" s="39">
        <f t="shared" si="3"/>
        <v>2.2621299357723258E-3</v>
      </c>
      <c r="J25" s="39">
        <f>I25/poids!E25</f>
        <v>0.2600149351462398</v>
      </c>
      <c r="K25" s="39">
        <f t="shared" si="2"/>
        <v>260.01493514623979</v>
      </c>
      <c r="L25" t="str">
        <f>poids!F25</f>
        <v>PLAQUE 5</v>
      </c>
    </row>
    <row r="26" spans="1:12" x14ac:dyDescent="0.35">
      <c r="A26" t="str">
        <f>absorbances!P5</f>
        <v>NCHA100215_FA-1</v>
      </c>
      <c r="B26" t="str">
        <f t="shared" si="0"/>
        <v>NCHA100215</v>
      </c>
      <c r="C26">
        <f>AVERAGE(absorbances!P52,absorbances!Q52,absorbances!R52)</f>
        <v>0.61150000000000004</v>
      </c>
      <c r="E26" s="14">
        <f>courbe_etalon!$F$16*EXP((courbe_etalon!$G$16*quantification!C26))</f>
        <v>11.032753224808983</v>
      </c>
      <c r="F26" s="86">
        <f>E26*courbe_etalon!$F$6</f>
        <v>404.53428490966269</v>
      </c>
      <c r="G26">
        <f t="shared" si="1"/>
        <v>0.4045342849096627</v>
      </c>
      <c r="I26">
        <f t="shared" si="3"/>
        <v>6.0680142736449401E-3</v>
      </c>
      <c r="J26">
        <f>I26/poids!E26</f>
        <v>0.35905409903224206</v>
      </c>
      <c r="K26">
        <f t="shared" si="2"/>
        <v>359.05409903224205</v>
      </c>
      <c r="L26" s="42" t="str">
        <f>poids!F26</f>
        <v>PLAQUE 6</v>
      </c>
    </row>
    <row r="27" spans="1:12" x14ac:dyDescent="0.35">
      <c r="A27" t="str">
        <f>absorbances!P6</f>
        <v>NCHA100216_FA-1</v>
      </c>
      <c r="B27" t="str">
        <f t="shared" si="0"/>
        <v>NCHA100216</v>
      </c>
      <c r="C27">
        <f>AVERAGE(absorbances!P53,absorbances!Q53,absorbances!R53)</f>
        <v>0.61949999999999994</v>
      </c>
      <c r="E27" s="14">
        <f>courbe_etalon!$F$16*EXP((courbe_etalon!$G$16*quantification!C27))</f>
        <v>11.689956034422789</v>
      </c>
      <c r="F27" s="86">
        <f>E27*courbe_etalon!$F$6</f>
        <v>428.63172126216887</v>
      </c>
      <c r="G27">
        <f t="shared" si="1"/>
        <v>0.42863172126216886</v>
      </c>
      <c r="I27">
        <f t="shared" si="3"/>
        <v>6.4294758189325325E-3</v>
      </c>
      <c r="J27">
        <f>I27/poids!E27</f>
        <v>1.0046055967082144</v>
      </c>
      <c r="K27">
        <f t="shared" si="2"/>
        <v>1004.6055967082144</v>
      </c>
      <c r="L27" t="str">
        <f>poids!F27</f>
        <v>PLAQUE 6</v>
      </c>
    </row>
    <row r="28" spans="1:12" x14ac:dyDescent="0.35">
      <c r="A28" t="str">
        <f>absorbances!P7</f>
        <v>NCHA100217_FA-1</v>
      </c>
      <c r="B28" t="str">
        <f t="shared" si="0"/>
        <v>NCHA100217</v>
      </c>
      <c r="C28">
        <f>AVERAGE(absorbances!P54,absorbances!Q54,absorbances!R54)</f>
        <v>0.65350000000000008</v>
      </c>
      <c r="E28" s="14">
        <f>courbe_etalon!$F$16*EXP((courbe_etalon!$G$16*quantification!C28))</f>
        <v>14.948961230616957</v>
      </c>
      <c r="F28" s="86">
        <f>E28*courbe_etalon!$F$6</f>
        <v>548.12857845595511</v>
      </c>
      <c r="G28">
        <f t="shared" si="1"/>
        <v>0.54812857845595508</v>
      </c>
      <c r="I28">
        <f t="shared" si="3"/>
        <v>8.2219286768393258E-3</v>
      </c>
      <c r="J28">
        <f>I28/poids!E28</f>
        <v>0.96728572668695967</v>
      </c>
      <c r="K28">
        <f t="shared" si="2"/>
        <v>967.28572668695972</v>
      </c>
      <c r="L28" t="str">
        <f>poids!F28</f>
        <v>PLAQUE 6</v>
      </c>
    </row>
    <row r="29" spans="1:12" x14ac:dyDescent="0.35">
      <c r="A29" t="str">
        <f>absorbances!P8</f>
        <v>NCHA100218_FA-1</v>
      </c>
      <c r="B29" t="str">
        <f t="shared" si="0"/>
        <v>NCHA100218</v>
      </c>
      <c r="C29">
        <f>AVERAGE(absorbances!P55,absorbances!Q55,absorbances!R55)</f>
        <v>0.5551666666666667</v>
      </c>
      <c r="E29" s="14">
        <f>courbe_etalon!$F$16*EXP((courbe_etalon!$G$16*quantification!C29))</f>
        <v>7.3406420717857168</v>
      </c>
      <c r="F29" s="86">
        <f>E29*courbe_etalon!$F$6</f>
        <v>269.15687596547627</v>
      </c>
      <c r="G29">
        <f t="shared" si="1"/>
        <v>0.26915687596547627</v>
      </c>
      <c r="I29">
        <f t="shared" si="3"/>
        <v>4.0373531394821442E-3</v>
      </c>
      <c r="J29">
        <f>I29/poids!E29</f>
        <v>0.98472027792247596</v>
      </c>
      <c r="K29">
        <f t="shared" si="2"/>
        <v>984.72027792247593</v>
      </c>
      <c r="L29" t="str">
        <f>poids!F29</f>
        <v>PLAQUE 6</v>
      </c>
    </row>
    <row r="30" spans="1:12" s="69" customFormat="1" x14ac:dyDescent="0.35">
      <c r="A30" s="69" t="str">
        <f>absorbances!P9</f>
        <v>NCHA100219_FA-1</v>
      </c>
      <c r="B30" s="69" t="str">
        <f t="shared" si="0"/>
        <v>NCHA100219</v>
      </c>
      <c r="C30" s="69">
        <f>AVERAGE(absorbances!P56,absorbances!Q56,absorbances!R56)</f>
        <v>1.8333333333333337E-3</v>
      </c>
      <c r="E30" s="80">
        <f>courbe_etalon!$F$16*EXP((courbe_etalon!$G$16*quantification!C30))</f>
        <v>0.13416730869761642</v>
      </c>
      <c r="F30" s="69">
        <f>E30*courbe_etalon!$F$6</f>
        <v>4.9194679855792689</v>
      </c>
      <c r="G30" s="69">
        <f t="shared" si="1"/>
        <v>4.9194679855792687E-3</v>
      </c>
      <c r="I30" s="69">
        <f t="shared" si="3"/>
        <v>7.3792019783689024E-5</v>
      </c>
      <c r="J30" s="69">
        <f>I30/poids!E30</f>
        <v>3.9673128915961474E-3</v>
      </c>
      <c r="K30" s="69">
        <f t="shared" si="2"/>
        <v>3.9673128915961473</v>
      </c>
      <c r="L30" s="69" t="str">
        <f>poids!F30</f>
        <v>PLAQUE 6</v>
      </c>
    </row>
    <row r="31" spans="1:12" x14ac:dyDescent="0.35">
      <c r="A31" t="str">
        <f>absorbances!P10</f>
        <v>NCHA100220_FA-1</v>
      </c>
      <c r="B31" t="str">
        <f t="shared" si="0"/>
        <v>NCHA100220</v>
      </c>
      <c r="C31">
        <f>AVERAGE(absorbances!P57,absorbances!Q57,absorbances!R57)</f>
        <v>0.64950000000000008</v>
      </c>
      <c r="E31" s="14">
        <f>courbe_etalon!$F$16*EXP((courbe_etalon!$G$16*quantification!C31))</f>
        <v>14.522672000225574</v>
      </c>
      <c r="F31" s="86">
        <f>E31*courbe_etalon!$F$6</f>
        <v>532.49797334160439</v>
      </c>
      <c r="G31">
        <f t="shared" si="1"/>
        <v>0.53249797334160442</v>
      </c>
      <c r="I31">
        <f t="shared" si="3"/>
        <v>7.9874696001240673E-3</v>
      </c>
      <c r="J31">
        <f>I31/poids!E31</f>
        <v>1.4522672000225418</v>
      </c>
      <c r="K31">
        <f t="shared" si="2"/>
        <v>1452.2672000225418</v>
      </c>
      <c r="L31" t="str">
        <f>poids!F31</f>
        <v>PLAQUE 6</v>
      </c>
    </row>
    <row r="32" spans="1:12" x14ac:dyDescent="0.35">
      <c r="A32" t="str">
        <f>absorbances!P11</f>
        <v>NCHA100221_FA-1</v>
      </c>
      <c r="B32" t="str">
        <f t="shared" si="0"/>
        <v>NCHA100221</v>
      </c>
      <c r="C32">
        <f>AVERAGE(absorbances!P58,absorbances!Q58,absorbances!R58)</f>
        <v>0.58750000000000002</v>
      </c>
      <c r="E32" s="14">
        <f>courbe_etalon!$F$16*EXP((courbe_etalon!$G$16*quantification!C32))</f>
        <v>9.2746383379543129</v>
      </c>
      <c r="F32" s="86">
        <f>E32*courbe_etalon!$F$6</f>
        <v>340.07007239165813</v>
      </c>
      <c r="G32">
        <f t="shared" si="1"/>
        <v>0.34007007239165815</v>
      </c>
      <c r="I32">
        <f t="shared" si="3"/>
        <v>5.1010510858748729E-3</v>
      </c>
      <c r="J32">
        <f>I32/poids!E32</f>
        <v>0.47231954498841761</v>
      </c>
      <c r="K32">
        <f t="shared" si="2"/>
        <v>472.31954498841759</v>
      </c>
      <c r="L32" t="str">
        <f>poids!F32</f>
        <v>PLAQUE 6</v>
      </c>
    </row>
    <row r="33" spans="1:12" x14ac:dyDescent="0.35">
      <c r="A33" t="str">
        <f>absorbances!P12</f>
        <v>NCHA100222_FA-1</v>
      </c>
      <c r="B33" t="str">
        <f t="shared" si="0"/>
        <v>NCHA100222</v>
      </c>
      <c r="C33">
        <f>AVERAGE(absorbances!P59,absorbances!Q59,absorbances!R59)</f>
        <v>0.48750000000000004</v>
      </c>
      <c r="E33" s="14">
        <f>courbe_etalon!$F$16*EXP((courbe_etalon!$G$16*quantification!C33))</f>
        <v>4.4997129890034397</v>
      </c>
      <c r="F33" s="86">
        <f>E33*courbe_etalon!$F$6</f>
        <v>164.98947626345944</v>
      </c>
      <c r="G33">
        <f t="shared" si="1"/>
        <v>0.16498947626345944</v>
      </c>
      <c r="I33">
        <f t="shared" si="3"/>
        <v>2.4748421439518913E-3</v>
      </c>
      <c r="J33">
        <f>I33/poids!E33</f>
        <v>0.57554468463997865</v>
      </c>
      <c r="K33">
        <f t="shared" si="2"/>
        <v>575.54468463997864</v>
      </c>
      <c r="L33" t="str">
        <f>poids!F33</f>
        <v>PLAQUE 6</v>
      </c>
    </row>
    <row r="34" spans="1:12" x14ac:dyDescent="0.35">
      <c r="A34" s="41" t="str">
        <f>absorbances!S5</f>
        <v>NCHA100223_FA-1</v>
      </c>
      <c r="B34" t="str">
        <f t="shared" si="0"/>
        <v>NCHA100223</v>
      </c>
      <c r="C34">
        <f>AVERAGE(absorbances!S52,absorbances!T52,absorbances!U52)</f>
        <v>0.5668333333333333</v>
      </c>
      <c r="E34" s="14">
        <f>courbe_etalon!$F$16*EXP((courbe_etalon!$G$16*quantification!C34))</f>
        <v>7.9869408531735413</v>
      </c>
      <c r="F34" s="86">
        <f>E34*courbe_etalon!$F$6</f>
        <v>292.85449794969651</v>
      </c>
      <c r="G34">
        <f t="shared" si="1"/>
        <v>0.29285449794969654</v>
      </c>
      <c r="I34">
        <f t="shared" si="3"/>
        <v>4.3928174692454474E-3</v>
      </c>
      <c r="J34">
        <f>I34/poids!E34</f>
        <v>0.49918380332333828</v>
      </c>
      <c r="K34">
        <f t="shared" si="2"/>
        <v>499.18380332333828</v>
      </c>
      <c r="L34" t="str">
        <f>poids!F34</f>
        <v>PLAQUE 6</v>
      </c>
    </row>
    <row r="35" spans="1:12" x14ac:dyDescent="0.35">
      <c r="A35" s="41" t="str">
        <f>absorbances!S6</f>
        <v>NCHA100224_FA-1</v>
      </c>
      <c r="B35" t="str">
        <f t="shared" si="0"/>
        <v>NCHA100224</v>
      </c>
      <c r="C35">
        <f>AVERAGE(absorbances!S53,absorbances!T53,absorbances!U53)</f>
        <v>0.54349999999999998</v>
      </c>
      <c r="E35" s="14">
        <f>courbe_etalon!$F$16*EXP((courbe_etalon!$G$16*quantification!C35))</f>
        <v>6.7466414258795568</v>
      </c>
      <c r="F35" s="86">
        <f>E35*courbe_etalon!$F$6</f>
        <v>247.37685228225041</v>
      </c>
      <c r="G35">
        <f t="shared" si="1"/>
        <v>0.2473768522822504</v>
      </c>
      <c r="I35">
        <f t="shared" si="3"/>
        <v>3.7106527842337557E-3</v>
      </c>
      <c r="J35">
        <f>I35/poids!E35</f>
        <v>0.34357896150312101</v>
      </c>
      <c r="K35">
        <f t="shared" si="2"/>
        <v>343.57896150312098</v>
      </c>
      <c r="L35" t="str">
        <f>poids!F35</f>
        <v>PLAQUE 6</v>
      </c>
    </row>
    <row r="36" spans="1:12" x14ac:dyDescent="0.35">
      <c r="A36" s="41" t="str">
        <f>absorbances!S7</f>
        <v>NCHA100225_FA-1</v>
      </c>
      <c r="B36" t="str">
        <f t="shared" si="0"/>
        <v>NCHA100225</v>
      </c>
      <c r="C36">
        <f>AVERAGE(absorbances!S54,absorbances!T54,absorbances!U54)</f>
        <v>0.63116666666666665</v>
      </c>
      <c r="E36" s="14">
        <f>courbe_etalon!$F$16*EXP((courbe_etalon!$G$16*quantification!C36))</f>
        <v>12.719185394149212</v>
      </c>
      <c r="F36" s="86">
        <f>E36*courbe_etalon!$F$6</f>
        <v>466.37013111880441</v>
      </c>
      <c r="G36">
        <f t="shared" si="1"/>
        <v>0.46637013111880443</v>
      </c>
      <c r="I36">
        <f t="shared" si="3"/>
        <v>6.9955519667820668E-3</v>
      </c>
      <c r="J36">
        <f>I36/poids!E36</f>
        <v>0.76874197437166536</v>
      </c>
      <c r="K36">
        <f t="shared" si="2"/>
        <v>768.74197437166538</v>
      </c>
      <c r="L36" t="str">
        <f>poids!F36</f>
        <v>PLAQUE 6</v>
      </c>
    </row>
    <row r="37" spans="1:12" x14ac:dyDescent="0.35">
      <c r="A37" s="41" t="str">
        <f>absorbances!S8</f>
        <v>NCHA100226_FA-1</v>
      </c>
      <c r="B37" t="str">
        <f t="shared" si="0"/>
        <v>NCHA100226</v>
      </c>
      <c r="C37">
        <f>AVERAGE(absorbances!S55,absorbances!T55,absorbances!U55)</f>
        <v>0.56416666666666671</v>
      </c>
      <c r="E37" s="14">
        <f>courbe_etalon!$F$16*EXP((courbe_etalon!$G$16*quantification!C37))</f>
        <v>7.8343711780500565</v>
      </c>
      <c r="F37" s="86">
        <f>E37*courbe_etalon!$F$6</f>
        <v>287.26027652850206</v>
      </c>
      <c r="G37">
        <f t="shared" si="1"/>
        <v>0.28726027652850206</v>
      </c>
      <c r="I37">
        <f t="shared" si="3"/>
        <v>4.308904147927531E-3</v>
      </c>
      <c r="J37">
        <f>I37/poids!E37</f>
        <v>0.30999310416744774</v>
      </c>
      <c r="K37">
        <f t="shared" si="2"/>
        <v>309.99310416744777</v>
      </c>
      <c r="L37" t="str">
        <f>poids!F37</f>
        <v>PLAQUE 6</v>
      </c>
    </row>
    <row r="38" spans="1:12" x14ac:dyDescent="0.35">
      <c r="A38" s="41" t="str">
        <f>absorbances!S9</f>
        <v>NCHA100227_FA-1</v>
      </c>
      <c r="B38" t="str">
        <f t="shared" si="0"/>
        <v>NCHA100227</v>
      </c>
      <c r="C38">
        <f>AVERAGE(absorbances!S56,absorbances!T56,absorbances!U56)</f>
        <v>0.60016666666666663</v>
      </c>
      <c r="E38" s="14">
        <f>courbe_etalon!$F$16*EXP((courbe_etalon!$G$16*quantification!C38))</f>
        <v>10.164465004111504</v>
      </c>
      <c r="F38" s="86">
        <f>E38*courbe_etalon!$F$6</f>
        <v>372.6970501507551</v>
      </c>
      <c r="G38">
        <f t="shared" si="1"/>
        <v>0.3726970501507551</v>
      </c>
      <c r="I38">
        <f t="shared" si="3"/>
        <v>5.5904557522613264E-3</v>
      </c>
      <c r="J38">
        <f>I38/poids!E38</f>
        <v>0.43675435564541121</v>
      </c>
      <c r="K38">
        <f t="shared" si="2"/>
        <v>436.75435564541118</v>
      </c>
      <c r="L38" t="str">
        <f>poids!F38</f>
        <v>PLAQUE 6</v>
      </c>
    </row>
    <row r="39" spans="1:12" x14ac:dyDescent="0.35">
      <c r="A39" s="41" t="str">
        <f>absorbances!S10</f>
        <v>NCHA100228_FA-1</v>
      </c>
      <c r="B39" t="str">
        <f t="shared" si="0"/>
        <v>NCHA100228</v>
      </c>
      <c r="C39">
        <f>AVERAGE(absorbances!S57,absorbances!T57,absorbances!U57)</f>
        <v>0.5718333333333333</v>
      </c>
      <c r="E39" s="14">
        <f>courbe_etalon!$F$16*EXP((courbe_etalon!$G$16*quantification!C39))</f>
        <v>8.2810627741034342</v>
      </c>
      <c r="F39" s="86">
        <f>E39*courbe_etalon!$F$6</f>
        <v>303.63896838379259</v>
      </c>
      <c r="G39">
        <f t="shared" si="1"/>
        <v>0.30363896838379256</v>
      </c>
      <c r="I39">
        <f t="shared" si="3"/>
        <v>4.554584525756889E-3</v>
      </c>
      <c r="J39">
        <f>I39/poids!E39</f>
        <v>0.59928743759958658</v>
      </c>
      <c r="K39">
        <f t="shared" si="2"/>
        <v>599.28743759958661</v>
      </c>
      <c r="L39" t="str">
        <f>poids!F39</f>
        <v>PLAQUE 6</v>
      </c>
    </row>
    <row r="40" spans="1:12" x14ac:dyDescent="0.35">
      <c r="A40" s="41" t="str">
        <f>absorbances!S11</f>
        <v>NCHA100229_FA-1</v>
      </c>
      <c r="B40" t="str">
        <f t="shared" si="0"/>
        <v>NCHA100229</v>
      </c>
      <c r="C40">
        <f>AVERAGE(absorbances!S58,absorbances!T58,absorbances!U58)</f>
        <v>0.52783333333333327</v>
      </c>
      <c r="E40" s="14">
        <f>courbe_etalon!$F$16*EXP((courbe_etalon!$G$16*quantification!C40))</f>
        <v>6.0238856898002009</v>
      </c>
      <c r="F40" s="86">
        <f>E40*courbe_etalon!$F$6</f>
        <v>220.87580862600734</v>
      </c>
      <c r="G40">
        <f t="shared" si="1"/>
        <v>0.22087580862600734</v>
      </c>
      <c r="I40">
        <f>G40*15/1000</f>
        <v>3.31313712939011E-3</v>
      </c>
      <c r="J40">
        <f>I40/poids!E40</f>
        <v>0.77049700683491462</v>
      </c>
      <c r="K40">
        <f t="shared" si="2"/>
        <v>770.4970068349146</v>
      </c>
      <c r="L40" t="str">
        <f>poids!F40</f>
        <v>PLAQUE 6</v>
      </c>
    </row>
    <row r="41" spans="1:12" x14ac:dyDescent="0.35">
      <c r="A41" s="41" t="str">
        <f>absorbances!S12</f>
        <v>NCHA100230_FA-1</v>
      </c>
      <c r="B41" t="str">
        <f t="shared" si="0"/>
        <v>NCHA100230</v>
      </c>
      <c r="C41">
        <f>AVERAGE(absorbances!S59,absorbances!T59,absorbances!U59)</f>
        <v>0.53216666666666668</v>
      </c>
      <c r="E41" s="14">
        <f>courbe_etalon!$F$16*EXP((courbe_etalon!$G$16*quantification!C41))</f>
        <v>6.215674299180117</v>
      </c>
      <c r="F41" s="86">
        <f>E41*courbe_etalon!$F$6</f>
        <v>227.90805763660427</v>
      </c>
      <c r="G41">
        <f t="shared" si="1"/>
        <v>0.22790805763660427</v>
      </c>
      <c r="I41">
        <f t="shared" si="3"/>
        <v>3.4186208645490641E-3</v>
      </c>
      <c r="J41">
        <f>I41/poids!E41</f>
        <v>0.30253281987159625</v>
      </c>
      <c r="K41">
        <f t="shared" si="2"/>
        <v>302.53281987159625</v>
      </c>
      <c r="L41" t="str">
        <f>poids!F41</f>
        <v>PLAQUE 6</v>
      </c>
    </row>
    <row r="42" spans="1:12" x14ac:dyDescent="0.35">
      <c r="A42" t="str">
        <f>absorbances!V5</f>
        <v>NCHA100231_FA-1</v>
      </c>
      <c r="B42" t="str">
        <f t="shared" si="0"/>
        <v>NCHA100231</v>
      </c>
      <c r="C42">
        <f>AVERAGE(absorbances!V52,absorbances!W52,absorbances!X52)</f>
        <v>0.59950000000000003</v>
      </c>
      <c r="E42" s="14">
        <f>courbe_etalon!$F$16*EXP((courbe_etalon!$G$16*quantification!C42))</f>
        <v>10.115571957729452</v>
      </c>
      <c r="F42" s="86">
        <f>E42*courbe_etalon!$F$6</f>
        <v>370.90430511674657</v>
      </c>
      <c r="G42">
        <f t="shared" si="1"/>
        <v>0.37090430511674655</v>
      </c>
      <c r="I42">
        <f t="shared" si="3"/>
        <v>5.563564576751198E-3</v>
      </c>
      <c r="J42">
        <f>I42/poids!E42</f>
        <v>1.2644464947161931</v>
      </c>
      <c r="K42">
        <f t="shared" si="2"/>
        <v>1264.446494716193</v>
      </c>
      <c r="L42" t="str">
        <f>poids!F42</f>
        <v>PLAQUE 6</v>
      </c>
    </row>
    <row r="43" spans="1:12" x14ac:dyDescent="0.35">
      <c r="A43" t="str">
        <f>absorbances!V6</f>
        <v>NCHA100232_FA-1</v>
      </c>
      <c r="B43" t="str">
        <f t="shared" si="0"/>
        <v>NCHA100232</v>
      </c>
      <c r="C43">
        <f>AVERAGE(absorbances!V53,absorbances!W53,absorbances!X53)</f>
        <v>0.50383333333333336</v>
      </c>
      <c r="E43" s="14">
        <f>courbe_etalon!$F$16*EXP((courbe_etalon!$G$16*quantification!C43))</f>
        <v>5.0639545744976715</v>
      </c>
      <c r="F43" s="86">
        <f>E43*courbe_etalon!$F$6</f>
        <v>185.67833439824796</v>
      </c>
      <c r="G43">
        <f t="shared" si="1"/>
        <v>0.18567833439824796</v>
      </c>
      <c r="I43">
        <f t="shared" si="3"/>
        <v>2.7851750159737193E-3</v>
      </c>
      <c r="J43">
        <f>I43/poids!E43</f>
        <v>0.55703500319475574</v>
      </c>
      <c r="K43">
        <f t="shared" si="2"/>
        <v>557.03500319475575</v>
      </c>
      <c r="L43" t="str">
        <f>poids!F43</f>
        <v>PLAQUE 6</v>
      </c>
    </row>
    <row r="44" spans="1:12" x14ac:dyDescent="0.35">
      <c r="A44" t="str">
        <f>absorbances!V7</f>
        <v>NCHA100233_FA-1</v>
      </c>
      <c r="B44" t="str">
        <f t="shared" si="0"/>
        <v>NCHA100233</v>
      </c>
      <c r="C44">
        <f>AVERAGE(absorbances!V54,absorbances!W54,absorbances!X54)</f>
        <v>0.58816666666666662</v>
      </c>
      <c r="E44" s="14">
        <f>courbe_etalon!$F$16*EXP((courbe_etalon!$G$16*quantification!C44))</f>
        <v>9.3194667791269215</v>
      </c>
      <c r="F44" s="86">
        <f>E44*courbe_etalon!$F$6</f>
        <v>341.71378190132043</v>
      </c>
      <c r="G44">
        <f t="shared" si="1"/>
        <v>0.34171378190132046</v>
      </c>
      <c r="I44">
        <f t="shared" si="3"/>
        <v>5.1257067285198068E-3</v>
      </c>
      <c r="J44">
        <f>I44/poids!E44</f>
        <v>0.52842337407420459</v>
      </c>
      <c r="K44">
        <f t="shared" si="2"/>
        <v>528.42337407420462</v>
      </c>
      <c r="L44" t="str">
        <f>poids!F44</f>
        <v>PLAQUE 6</v>
      </c>
    </row>
    <row r="45" spans="1:12" x14ac:dyDescent="0.35">
      <c r="A45" t="str">
        <f>absorbances!V8</f>
        <v>NCHA100234_FA-1</v>
      </c>
      <c r="B45" t="str">
        <f t="shared" si="0"/>
        <v>NCHA100234</v>
      </c>
      <c r="C45">
        <f>AVERAGE(absorbances!V55,absorbances!W55,absorbances!X55)</f>
        <v>0.48983333333333334</v>
      </c>
      <c r="E45" s="14">
        <f>courbe_etalon!$F$16*EXP((courbe_etalon!$G$16*quantification!C45))</f>
        <v>4.5762958957546944</v>
      </c>
      <c r="F45" s="86">
        <f>E45*courbe_etalon!$F$6</f>
        <v>167.79751617767212</v>
      </c>
      <c r="G45">
        <f t="shared" si="1"/>
        <v>0.16779751617767213</v>
      </c>
      <c r="I45">
        <f t="shared" si="3"/>
        <v>2.516962742665082E-3</v>
      </c>
      <c r="J45">
        <f>I45/poids!E45</f>
        <v>0.2893060623752991</v>
      </c>
      <c r="K45">
        <f t="shared" si="2"/>
        <v>289.30606237529912</v>
      </c>
      <c r="L45" t="str">
        <f>poids!F45</f>
        <v>PLAQUE 6</v>
      </c>
    </row>
    <row r="46" spans="1:12" x14ac:dyDescent="0.35">
      <c r="A46" t="str">
        <f>absorbances!V9</f>
        <v>NCHA100235_FA-1</v>
      </c>
      <c r="B46" t="str">
        <f t="shared" si="0"/>
        <v>NCHA100235</v>
      </c>
      <c r="C46">
        <f>AVERAGE(absorbances!V56,absorbances!W56,absorbances!X56)</f>
        <v>0.51883333333333326</v>
      </c>
      <c r="E46" s="14">
        <f>courbe_etalon!$F$16*EXP((courbe_etalon!$G$16*quantification!C46))</f>
        <v>5.6442550046730426</v>
      </c>
      <c r="F46" s="86">
        <f>E46*courbe_etalon!$F$6</f>
        <v>206.95601683801155</v>
      </c>
      <c r="G46">
        <f t="shared" si="1"/>
        <v>0.20695601683801154</v>
      </c>
      <c r="I46">
        <f t="shared" si="3"/>
        <v>3.1043402525701732E-3</v>
      </c>
      <c r="J46">
        <f>I46/poids!E46</f>
        <v>0.4927524210428868</v>
      </c>
      <c r="K46">
        <f t="shared" si="2"/>
        <v>492.75242104288679</v>
      </c>
      <c r="L46" t="str">
        <f>poids!F46</f>
        <v>PLAQUE 6</v>
      </c>
    </row>
    <row r="47" spans="1:12" x14ac:dyDescent="0.35">
      <c r="A47" t="str">
        <f>absorbances!V10</f>
        <v>NCHA100236_FA-1</v>
      </c>
      <c r="B47" t="str">
        <f t="shared" si="0"/>
        <v>NCHA100236</v>
      </c>
      <c r="C47">
        <f>AVERAGE(absorbances!V57,absorbances!W57,absorbances!X57)</f>
        <v>0.55483333333333329</v>
      </c>
      <c r="E47" s="14">
        <f>courbe_etalon!$F$16*EXP((courbe_etalon!$G$16*quantification!C47))</f>
        <v>7.3229658341972783</v>
      </c>
      <c r="F47" s="86">
        <f>E47*courbe_etalon!$F$6</f>
        <v>268.5087472539002</v>
      </c>
      <c r="G47">
        <f t="shared" si="1"/>
        <v>0.26850874725390017</v>
      </c>
      <c r="I47">
        <f t="shared" si="3"/>
        <v>4.0276312088085029E-3</v>
      </c>
      <c r="J47">
        <f>I47/poids!E47</f>
        <v>0.80552624176168197</v>
      </c>
      <c r="K47">
        <f t="shared" si="2"/>
        <v>805.52624176168194</v>
      </c>
      <c r="L47" t="str">
        <f>poids!F47</f>
        <v>PLAQUE 6</v>
      </c>
    </row>
    <row r="48" spans="1:12" x14ac:dyDescent="0.35">
      <c r="A48" t="str">
        <f>absorbances!V11</f>
        <v>NCHA100237_FA-1</v>
      </c>
      <c r="B48" t="str">
        <f t="shared" si="0"/>
        <v>NCHA100237</v>
      </c>
      <c r="C48">
        <f>AVERAGE(absorbances!V58,absorbances!W58,absorbances!X58)</f>
        <v>0.61916666666666675</v>
      </c>
      <c r="E48" s="14">
        <f>courbe_etalon!$F$16*EXP((courbe_etalon!$G$16*quantification!C48))</f>
        <v>11.661806665710637</v>
      </c>
      <c r="F48" s="86">
        <f>E48*courbe_etalon!$F$6</f>
        <v>427.59957774272334</v>
      </c>
      <c r="G48">
        <f t="shared" si="1"/>
        <v>0.42759957774272334</v>
      </c>
      <c r="I48">
        <f t="shared" si="3"/>
        <v>6.4139936661408497E-3</v>
      </c>
      <c r="J48">
        <f>I48/poids!E48</f>
        <v>0.64139936661408437</v>
      </c>
      <c r="K48">
        <f t="shared" si="2"/>
        <v>641.39936661408433</v>
      </c>
      <c r="L48" t="str">
        <f>poids!F48</f>
        <v>PLAQUE 6</v>
      </c>
    </row>
    <row r="49" spans="1:12" x14ac:dyDescent="0.35">
      <c r="A49" t="str">
        <f>absorbances!V12</f>
        <v>NCHA100238_FA-1</v>
      </c>
      <c r="B49" t="str">
        <f t="shared" si="0"/>
        <v>NCHA100238</v>
      </c>
      <c r="C49">
        <f>AVERAGE(absorbances!V59,absorbances!W59,absorbances!X59)</f>
        <v>0.65816666666666668</v>
      </c>
      <c r="E49" s="14">
        <f>courbe_etalon!$F$16*EXP((courbe_etalon!$G$16*quantification!C49))</f>
        <v>15.462139369259015</v>
      </c>
      <c r="F49" s="86">
        <f>E49*courbe_etalon!$F$6</f>
        <v>566.9451102061638</v>
      </c>
      <c r="G49">
        <f t="shared" si="1"/>
        <v>0.56694511020616378</v>
      </c>
      <c r="I49">
        <f t="shared" si="3"/>
        <v>8.5041766530924573E-3</v>
      </c>
      <c r="J49">
        <f>I49/poids!E49</f>
        <v>0.49157090480302956</v>
      </c>
      <c r="K49">
        <f t="shared" si="2"/>
        <v>491.57090480302958</v>
      </c>
      <c r="L49" t="str">
        <f>poids!F49</f>
        <v>PLAQUE 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2025-04-17T18:25:29Z</dcterms:modified>
</cp:coreProperties>
</file>