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f75xaj_eduvaud_ch/Documents/2023-2024/PINF/Projet_C/0_Journal de travail - Excel/"/>
    </mc:Choice>
  </mc:AlternateContent>
  <xr:revisionPtr revIDLastSave="6856" documentId="8_{6AEF8186-9449-43F4-BC16-7042E815AE12}" xr6:coauthVersionLast="47" xr6:coauthVersionMax="47" xr10:uidLastSave="{252C7A77-0155-4C8B-BF4E-0CC63CE716B6}"/>
  <bookViews>
    <workbookView xWindow="28680" yWindow="-120" windowWidth="29040" windowHeight="15840" firstSheet="9" activeTab="9" xr2:uid="{AA5077F4-8E2A-5540-87DA-7F4D94F967D7}"/>
  </bookViews>
  <sheets>
    <sheet name="Groupe" sheetId="1" r:id="rId1"/>
    <sheet name="Phase 1 - Initialisation" sheetId="2" r:id="rId2"/>
    <sheet name="Phase1_Repartition" sheetId="7" r:id="rId3"/>
    <sheet name="Phase 2 - Conception" sheetId="8" r:id="rId4"/>
    <sheet name="Phase 2 - Répartition" sheetId="11" r:id="rId5"/>
    <sheet name="Phase 3 -Réalisation" sheetId="12" r:id="rId6"/>
    <sheet name="Phase 3 - Récap" sheetId="13" r:id="rId7"/>
    <sheet name="Phase 4 -Réalisation" sheetId="14" r:id="rId8"/>
    <sheet name="Phase 4 - Récap" sheetId="16" r:id="rId9"/>
    <sheet name="Phase 5 - Réalisation " sheetId="17" r:id="rId10"/>
    <sheet name="Phase 5 - Récap" sheetId="18" r:id="rId11"/>
  </sheets>
  <definedNames>
    <definedName name="_xlnm._FilterDatabase" localSheetId="1" hidden="1">'Phase 1 - Initialisation'!$A$3:$K$48</definedName>
    <definedName name="_xlnm._FilterDatabase" localSheetId="3" hidden="1">'Phase 2 - Conception'!$A$2:$M$96</definedName>
    <definedName name="_xlnm._FilterDatabase" localSheetId="5" hidden="1">'Phase 3 -Réalisation'!$A$2:$M$63</definedName>
    <definedName name="_xlnm._FilterDatabase" localSheetId="7" hidden="1">'Phase 4 -Réalisation'!$A$2:$M$72</definedName>
    <definedName name="_xlnm._FilterDatabase" localSheetId="9" hidden="1">'Phase 5 - Réalisation '!$A$2:$M$50</definedName>
  </definedNames>
  <calcPr calcId="191028"/>
  <pivotCaches>
    <pivotCache cacheId="10" r:id="rId12"/>
    <pivotCache cacheId="11" r:id="rId13"/>
    <pivotCache cacheId="12" r:id="rId14"/>
    <pivotCache cacheId="13" r:id="rId15"/>
    <pivotCache cacheId="1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7" l="1"/>
  <c r="J35" i="17"/>
  <c r="N10" i="17"/>
  <c r="J10" i="17"/>
  <c r="K10" i="17" s="1"/>
  <c r="N12" i="17"/>
  <c r="N13" i="17"/>
  <c r="J13" i="17"/>
  <c r="K13" i="17" s="1"/>
  <c r="J12" i="17"/>
  <c r="K12" i="17" s="1"/>
  <c r="J11" i="17"/>
  <c r="K11" i="17" s="1"/>
  <c r="G20" i="17"/>
  <c r="I40" i="17"/>
  <c r="L47" i="17"/>
  <c r="G23" i="17"/>
  <c r="G30" i="17"/>
  <c r="I30" i="17"/>
  <c r="N34" i="17"/>
  <c r="J34" i="17"/>
  <c r="K34" i="17" s="1"/>
  <c r="N33" i="17"/>
  <c r="J33" i="17"/>
  <c r="K33" i="17" s="1"/>
  <c r="N36" i="17"/>
  <c r="J36" i="17"/>
  <c r="K36" i="17" s="1"/>
  <c r="N32" i="17"/>
  <c r="J32" i="17"/>
  <c r="K32" i="17" s="1"/>
  <c r="N31" i="17"/>
  <c r="J31" i="17"/>
  <c r="K31" i="17" s="1"/>
  <c r="J22" i="17"/>
  <c r="K22" i="17" s="1"/>
  <c r="N22" i="17"/>
  <c r="N39" i="17"/>
  <c r="J39" i="17"/>
  <c r="K39" i="17" s="1"/>
  <c r="N38" i="17"/>
  <c r="J38" i="17"/>
  <c r="K38" i="17" s="1"/>
  <c r="N29" i="17"/>
  <c r="J29" i="17"/>
  <c r="K29" i="17" s="1"/>
  <c r="N28" i="17"/>
  <c r="J28" i="17"/>
  <c r="K28" i="17" s="1"/>
  <c r="N27" i="17"/>
  <c r="J27" i="17"/>
  <c r="K27" i="17" s="1"/>
  <c r="N26" i="17"/>
  <c r="J26" i="17"/>
  <c r="K26" i="17" s="1"/>
  <c r="N25" i="17"/>
  <c r="J25" i="17"/>
  <c r="K25" i="17" s="1"/>
  <c r="N24" i="17"/>
  <c r="J24" i="17"/>
  <c r="K24" i="17" s="1"/>
  <c r="G40" i="17"/>
  <c r="I37" i="17"/>
  <c r="I23" i="17"/>
  <c r="I20" i="17"/>
  <c r="I16" i="17"/>
  <c r="N46" i="17"/>
  <c r="N45" i="17"/>
  <c r="N44" i="17"/>
  <c r="N43" i="17"/>
  <c r="N42" i="17"/>
  <c r="N41" i="17"/>
  <c r="N21" i="17"/>
  <c r="N19" i="17"/>
  <c r="N18" i="17"/>
  <c r="N17" i="17"/>
  <c r="N15" i="17"/>
  <c r="N14" i="17"/>
  <c r="N11" i="17"/>
  <c r="G37" i="17"/>
  <c r="J15" i="17"/>
  <c r="K15" i="17" s="1"/>
  <c r="J14" i="17"/>
  <c r="K14" i="17" s="1"/>
  <c r="F47" i="17"/>
  <c r="J46" i="17"/>
  <c r="K46" i="17" s="1"/>
  <c r="J45" i="17"/>
  <c r="K45" i="17" s="1"/>
  <c r="J44" i="17"/>
  <c r="K44" i="17" s="1"/>
  <c r="J43" i="17"/>
  <c r="K43" i="17" s="1"/>
  <c r="J42" i="17"/>
  <c r="K42" i="17" s="1"/>
  <c r="J41" i="17"/>
  <c r="K41" i="17" s="1"/>
  <c r="J21" i="17"/>
  <c r="K21" i="17" s="1"/>
  <c r="J19" i="17"/>
  <c r="K19" i="17" s="1"/>
  <c r="J18" i="17"/>
  <c r="K18" i="17" s="1"/>
  <c r="J17" i="17"/>
  <c r="G16" i="17"/>
  <c r="N9" i="17"/>
  <c r="J9" i="17"/>
  <c r="K9" i="17" s="1"/>
  <c r="G8" i="17"/>
  <c r="N7" i="17"/>
  <c r="J7" i="17"/>
  <c r="K7" i="17" s="1"/>
  <c r="N6" i="17"/>
  <c r="J6" i="17"/>
  <c r="K6" i="17" s="1"/>
  <c r="N5" i="17"/>
  <c r="J5" i="17"/>
  <c r="K5" i="17" s="1"/>
  <c r="N4" i="17"/>
  <c r="J4" i="17"/>
  <c r="K4" i="17" s="1"/>
  <c r="I3" i="17"/>
  <c r="G3" i="17"/>
  <c r="J18" i="14"/>
  <c r="N68" i="14"/>
  <c r="J68" i="14"/>
  <c r="K68" i="14" s="1"/>
  <c r="L69" i="14"/>
  <c r="I62" i="14"/>
  <c r="J50" i="14"/>
  <c r="K50" i="14"/>
  <c r="N50" i="14"/>
  <c r="J48" i="14"/>
  <c r="K48" i="14"/>
  <c r="N48" i="14"/>
  <c r="G62" i="14"/>
  <c r="I3" i="14"/>
  <c r="I8" i="14"/>
  <c r="I24" i="14"/>
  <c r="I42" i="14"/>
  <c r="I17" i="14"/>
  <c r="I8" i="17" l="1"/>
  <c r="I47" i="17" s="1"/>
  <c r="G47" i="17"/>
  <c r="I48" i="17" s="1"/>
  <c r="J47" i="17"/>
  <c r="K17" i="17"/>
  <c r="N28" i="14"/>
  <c r="J28" i="14"/>
  <c r="K28" i="14" s="1"/>
  <c r="G24" i="14"/>
  <c r="N13" i="14"/>
  <c r="K13" i="14"/>
  <c r="N36" i="14"/>
  <c r="N41" i="14"/>
  <c r="J41" i="14"/>
  <c r="K41" i="14" s="1"/>
  <c r="N35" i="14"/>
  <c r="N33" i="14"/>
  <c r="N34" i="14"/>
  <c r="N37" i="14"/>
  <c r="N38" i="14"/>
  <c r="J32" i="14"/>
  <c r="J33" i="14"/>
  <c r="J34" i="14"/>
  <c r="J35" i="14"/>
  <c r="K35" i="14" s="1"/>
  <c r="J36" i="14"/>
  <c r="J37" i="14"/>
  <c r="J38" i="14"/>
  <c r="J39" i="14"/>
  <c r="J40" i="14"/>
  <c r="N31" i="14"/>
  <c r="N29" i="14"/>
  <c r="J31" i="14"/>
  <c r="K31" i="14" s="1"/>
  <c r="J29" i="14"/>
  <c r="I57" i="14" l="1"/>
  <c r="G42" i="14"/>
  <c r="N67" i="14"/>
  <c r="J67" i="14"/>
  <c r="K67" i="14" s="1"/>
  <c r="N56" i="14"/>
  <c r="J56" i="14"/>
  <c r="K56" i="14" s="1"/>
  <c r="N55" i="14"/>
  <c r="J55" i="14"/>
  <c r="K55" i="14" s="1"/>
  <c r="N54" i="14"/>
  <c r="J54" i="14"/>
  <c r="K54" i="14" s="1"/>
  <c r="N53" i="14"/>
  <c r="J53" i="14"/>
  <c r="K53" i="14" s="1"/>
  <c r="N52" i="14"/>
  <c r="J52" i="14"/>
  <c r="K52" i="14" s="1"/>
  <c r="N51" i="14"/>
  <c r="J51" i="14"/>
  <c r="K51" i="14" s="1"/>
  <c r="N49" i="14"/>
  <c r="J49" i="14"/>
  <c r="K49" i="14" s="1"/>
  <c r="N47" i="14"/>
  <c r="J47" i="14"/>
  <c r="K47" i="14" s="1"/>
  <c r="N46" i="14"/>
  <c r="J46" i="14"/>
  <c r="K46" i="14" s="1"/>
  <c r="N45" i="14"/>
  <c r="J45" i="14"/>
  <c r="K45" i="14" s="1"/>
  <c r="N44" i="14"/>
  <c r="J44" i="14"/>
  <c r="K44" i="14" s="1"/>
  <c r="J20" i="14"/>
  <c r="K20" i="14" s="1"/>
  <c r="N66" i="14"/>
  <c r="J66" i="14"/>
  <c r="K66" i="14" s="1"/>
  <c r="N65" i="14"/>
  <c r="J65" i="14"/>
  <c r="K65" i="14" s="1"/>
  <c r="N64" i="14"/>
  <c r="J64" i="14"/>
  <c r="K64" i="14" s="1"/>
  <c r="N63" i="14"/>
  <c r="J63" i="14"/>
  <c r="K63" i="14" s="1"/>
  <c r="N10" i="14"/>
  <c r="J10" i="14"/>
  <c r="K10" i="14" s="1"/>
  <c r="G8" i="14"/>
  <c r="N12" i="14"/>
  <c r="J12" i="14"/>
  <c r="K12" i="14" s="1"/>
  <c r="N25" i="14" l="1"/>
  <c r="J25" i="14"/>
  <c r="K25" i="14" s="1"/>
  <c r="N61" i="14"/>
  <c r="J61" i="14"/>
  <c r="K61" i="14" s="1"/>
  <c r="N60" i="14"/>
  <c r="J60" i="14"/>
  <c r="K60" i="14" s="1"/>
  <c r="N59" i="14"/>
  <c r="J59" i="14"/>
  <c r="K59" i="14" s="1"/>
  <c r="N58" i="14"/>
  <c r="J58" i="14"/>
  <c r="K58" i="14" s="1"/>
  <c r="N43" i="14"/>
  <c r="J43" i="14"/>
  <c r="K43" i="14" s="1"/>
  <c r="G57" i="14"/>
  <c r="G17" i="14"/>
  <c r="N21" i="14"/>
  <c r="J21" i="14"/>
  <c r="K21" i="14" s="1"/>
  <c r="G22" i="14"/>
  <c r="G14" i="14"/>
  <c r="N39" i="14"/>
  <c r="K39" i="14"/>
  <c r="N40" i="14"/>
  <c r="K40" i="14"/>
  <c r="K38" i="14"/>
  <c r="K37" i="14"/>
  <c r="K34" i="14"/>
  <c r="K33" i="14"/>
  <c r="N32" i="14"/>
  <c r="K32" i="14"/>
  <c r="N30" i="14"/>
  <c r="J30" i="14"/>
  <c r="K30" i="14" s="1"/>
  <c r="N27" i="14"/>
  <c r="J27" i="14"/>
  <c r="K27" i="14" s="1"/>
  <c r="N26" i="14"/>
  <c r="J26" i="14"/>
  <c r="K26" i="14" s="1"/>
  <c r="I22" i="14"/>
  <c r="N23" i="14"/>
  <c r="J23" i="14"/>
  <c r="K23" i="14" s="1"/>
  <c r="N11" i="14"/>
  <c r="J11" i="14"/>
  <c r="K11" i="14" s="1"/>
  <c r="G3" i="14"/>
  <c r="N19" i="14"/>
  <c r="N18" i="14"/>
  <c r="N16" i="14"/>
  <c r="N15" i="14"/>
  <c r="I14" i="14"/>
  <c r="N9" i="14"/>
  <c r="N7" i="14"/>
  <c r="N6" i="14"/>
  <c r="N5" i="14"/>
  <c r="F69" i="14"/>
  <c r="J19" i="14"/>
  <c r="K19" i="14" s="1"/>
  <c r="J16" i="14"/>
  <c r="K16" i="14" s="1"/>
  <c r="J15" i="14"/>
  <c r="K15" i="14" s="1"/>
  <c r="J9" i="14"/>
  <c r="K9" i="14" s="1"/>
  <c r="J7" i="14"/>
  <c r="K7" i="14" s="1"/>
  <c r="J6" i="14"/>
  <c r="K6" i="14" s="1"/>
  <c r="J5" i="14"/>
  <c r="K5" i="14" s="1"/>
  <c r="N4" i="14"/>
  <c r="J4" i="14"/>
  <c r="K4" i="14" s="1"/>
  <c r="K49" i="12"/>
  <c r="K50" i="12"/>
  <c r="K51" i="12"/>
  <c r="K52" i="12"/>
  <c r="K54" i="12"/>
  <c r="K55" i="12"/>
  <c r="K57" i="12"/>
  <c r="K58" i="12"/>
  <c r="K59" i="12"/>
  <c r="K47" i="12"/>
  <c r="K46" i="12"/>
  <c r="K45" i="12"/>
  <c r="K44" i="12"/>
  <c r="K42" i="12"/>
  <c r="K41" i="12"/>
  <c r="K40" i="12"/>
  <c r="K39" i="12"/>
  <c r="K37" i="12"/>
  <c r="K36" i="12"/>
  <c r="K34" i="12"/>
  <c r="K35" i="12"/>
  <c r="K32" i="12"/>
  <c r="K31" i="12"/>
  <c r="K30" i="12"/>
  <c r="K29" i="12"/>
  <c r="K27" i="12"/>
  <c r="K26" i="12"/>
  <c r="K25" i="12"/>
  <c r="K24" i="12"/>
  <c r="K23" i="12"/>
  <c r="K22" i="12"/>
  <c r="K21" i="12"/>
  <c r="K20" i="12"/>
  <c r="I56" i="12"/>
  <c r="L60" i="12"/>
  <c r="N59" i="12"/>
  <c r="N58" i="12"/>
  <c r="N10" i="12"/>
  <c r="J10" i="12"/>
  <c r="K10" i="12" s="1"/>
  <c r="J9" i="12"/>
  <c r="K9" i="12" s="1"/>
  <c r="J8" i="12"/>
  <c r="K8" i="12" s="1"/>
  <c r="J7" i="12"/>
  <c r="K7" i="12" s="1"/>
  <c r="I32" i="12"/>
  <c r="N7" i="12"/>
  <c r="N8" i="12"/>
  <c r="N9" i="12"/>
  <c r="G28" i="12"/>
  <c r="N50" i="12"/>
  <c r="N51" i="12"/>
  <c r="N52" i="12"/>
  <c r="N49" i="12"/>
  <c r="J49" i="12"/>
  <c r="J51" i="12"/>
  <c r="J52" i="12"/>
  <c r="G48" i="12"/>
  <c r="H60" i="12"/>
  <c r="N6" i="12"/>
  <c r="N5" i="12"/>
  <c r="N4" i="12"/>
  <c r="N3" i="12"/>
  <c r="J6" i="12"/>
  <c r="K6" i="12" s="1"/>
  <c r="J5" i="12"/>
  <c r="K5" i="12" s="1"/>
  <c r="J4" i="12"/>
  <c r="K4" i="12" s="1"/>
  <c r="J3" i="12"/>
  <c r="K3" i="12" s="1"/>
  <c r="I11" i="12"/>
  <c r="N16" i="12"/>
  <c r="J16" i="12"/>
  <c r="K16" i="12" s="1"/>
  <c r="G11" i="12"/>
  <c r="I69" i="14" l="1"/>
  <c r="K18" i="14"/>
  <c r="J69" i="14"/>
  <c r="G69" i="14"/>
  <c r="I70" i="14" s="1"/>
  <c r="J47" i="12"/>
  <c r="J46" i="12"/>
  <c r="J45" i="12"/>
  <c r="J44" i="12"/>
  <c r="J32" i="12"/>
  <c r="J31" i="12"/>
  <c r="N47" i="12"/>
  <c r="N46" i="12"/>
  <c r="N45" i="12"/>
  <c r="N44" i="12"/>
  <c r="N32" i="12"/>
  <c r="N31" i="12"/>
  <c r="I28" i="12"/>
  <c r="J29" i="12"/>
  <c r="J30" i="12"/>
  <c r="I43" i="12"/>
  <c r="G43" i="12"/>
  <c r="N30" i="12"/>
  <c r="N29" i="12"/>
  <c r="I38" i="12"/>
  <c r="I71" i="14" l="1"/>
  <c r="I33" i="12"/>
  <c r="I17" i="12"/>
  <c r="G33" i="12"/>
  <c r="J34" i="12"/>
  <c r="N34" i="12"/>
  <c r="J35" i="12"/>
  <c r="N35" i="12"/>
  <c r="J36" i="12"/>
  <c r="N36" i="12"/>
  <c r="J37" i="12"/>
  <c r="N37" i="12"/>
  <c r="N24" i="12"/>
  <c r="J24" i="12"/>
  <c r="N14" i="12"/>
  <c r="J14" i="12"/>
  <c r="K14" i="12" s="1"/>
  <c r="N15" i="12"/>
  <c r="N13" i="12"/>
  <c r="J15" i="12"/>
  <c r="K15" i="12" s="1"/>
  <c r="J13" i="12"/>
  <c r="K13" i="12" s="1"/>
  <c r="N12" i="12"/>
  <c r="J12" i="12"/>
  <c r="K12" i="12" s="1"/>
  <c r="N23" i="12"/>
  <c r="N22" i="12"/>
  <c r="N21" i="12"/>
  <c r="N20" i="12"/>
  <c r="G56" i="12"/>
  <c r="G53" i="12"/>
  <c r="G38" i="12"/>
  <c r="J59" i="12"/>
  <c r="J19" i="12"/>
  <c r="K19" i="12" s="1"/>
  <c r="J20" i="12"/>
  <c r="J21" i="12"/>
  <c r="J22" i="12"/>
  <c r="J23" i="12"/>
  <c r="J25" i="12"/>
  <c r="J26" i="12"/>
  <c r="J27" i="12"/>
  <c r="N57" i="12"/>
  <c r="N55" i="12"/>
  <c r="N54" i="12"/>
  <c r="J39" i="12"/>
  <c r="J40" i="12"/>
  <c r="J41" i="12"/>
  <c r="J42" i="12"/>
  <c r="N39" i="12"/>
  <c r="N40" i="12"/>
  <c r="N41" i="12"/>
  <c r="N42" i="12"/>
  <c r="N26" i="12"/>
  <c r="N27" i="12"/>
  <c r="F60" i="12"/>
  <c r="J58" i="12"/>
  <c r="J57" i="12"/>
  <c r="J55" i="12"/>
  <c r="J54" i="12"/>
  <c r="I53" i="12"/>
  <c r="N25" i="12"/>
  <c r="N19" i="12"/>
  <c r="N18" i="12"/>
  <c r="J18" i="12"/>
  <c r="G17" i="12"/>
  <c r="J96" i="8"/>
  <c r="F96" i="8"/>
  <c r="G96" i="8"/>
  <c r="H96" i="8"/>
  <c r="I96" i="8"/>
  <c r="I48" i="12" l="1"/>
  <c r="J50" i="12" s="1"/>
  <c r="J60" i="12" s="1"/>
  <c r="K18" i="12"/>
  <c r="G60" i="12"/>
  <c r="N14" i="8"/>
  <c r="K14" i="8"/>
  <c r="N13" i="8"/>
  <c r="K13" i="8"/>
  <c r="L53" i="8"/>
  <c r="I60" i="12" l="1"/>
  <c r="I59" i="8"/>
  <c r="K54" i="8"/>
  <c r="N54" i="8"/>
  <c r="L68" i="8" l="1"/>
  <c r="I55" i="8"/>
  <c r="N12" i="8"/>
  <c r="J12" i="8"/>
  <c r="K12" i="8" s="1"/>
  <c r="N11" i="8" l="1"/>
  <c r="N10" i="8"/>
  <c r="N9" i="8"/>
  <c r="N8" i="8"/>
  <c r="J11" i="8"/>
  <c r="K11" i="8" s="1"/>
  <c r="J10" i="8"/>
  <c r="K10" i="8" s="1"/>
  <c r="J9" i="8"/>
  <c r="K9" i="8" s="1"/>
  <c r="J8" i="8"/>
  <c r="K8" i="8" s="1"/>
  <c r="G34" i="8"/>
  <c r="I94" i="8"/>
  <c r="I92" i="8"/>
  <c r="L96" i="8"/>
  <c r="N95" i="8"/>
  <c r="J95" i="8"/>
  <c r="K95" i="8" s="1"/>
  <c r="N93" i="8"/>
  <c r="J93" i="8"/>
  <c r="K93" i="8" s="1"/>
  <c r="I79" i="8"/>
  <c r="I69" i="8"/>
  <c r="I66" i="8"/>
  <c r="I63" i="8"/>
  <c r="I62" i="8"/>
  <c r="G57" i="8"/>
  <c r="I57" i="8"/>
  <c r="I52" i="8"/>
  <c r="I34" i="8"/>
  <c r="I23" i="8"/>
  <c r="I20" i="8"/>
  <c r="I15" i="8"/>
  <c r="N91" i="8"/>
  <c r="N90" i="8"/>
  <c r="N89" i="8"/>
  <c r="N88" i="8"/>
  <c r="N87" i="8"/>
  <c r="N86" i="8"/>
  <c r="N85" i="8"/>
  <c r="N84" i="8"/>
  <c r="N83" i="8"/>
  <c r="N82" i="8"/>
  <c r="N81" i="8"/>
  <c r="N80" i="8"/>
  <c r="N78" i="8"/>
  <c r="N77" i="8"/>
  <c r="N76" i="8"/>
  <c r="N75" i="8"/>
  <c r="N74" i="8"/>
  <c r="N73" i="8"/>
  <c r="N72" i="8"/>
  <c r="N71" i="8"/>
  <c r="N70" i="8"/>
  <c r="N68" i="8"/>
  <c r="N67" i="8"/>
  <c r="N65" i="8"/>
  <c r="N64" i="8"/>
  <c r="N61" i="8"/>
  <c r="N60" i="8"/>
  <c r="N59" i="8"/>
  <c r="N58" i="8"/>
  <c r="N56" i="8"/>
  <c r="N55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3" i="8"/>
  <c r="N32" i="8"/>
  <c r="N31" i="8"/>
  <c r="N30" i="8"/>
  <c r="N29" i="8"/>
  <c r="N28" i="8"/>
  <c r="N27" i="8"/>
  <c r="N26" i="8"/>
  <c r="N25" i="8"/>
  <c r="N24" i="8"/>
  <c r="N22" i="8"/>
  <c r="N21" i="8"/>
  <c r="N19" i="8"/>
  <c r="N18" i="8"/>
  <c r="N17" i="8"/>
  <c r="N16" i="8"/>
  <c r="N7" i="8"/>
  <c r="N6" i="8"/>
  <c r="N5" i="8"/>
  <c r="N4" i="8"/>
  <c r="N3" i="8"/>
  <c r="N53" i="8"/>
  <c r="J56" i="8" l="1"/>
  <c r="K56" i="8" s="1"/>
  <c r="I3" i="8"/>
  <c r="J5" i="8"/>
  <c r="K5" i="8" s="1"/>
  <c r="J7" i="8"/>
  <c r="K7" i="8" s="1"/>
  <c r="J4" i="8"/>
  <c r="K4" i="8" s="1"/>
  <c r="J3" i="8" l="1"/>
  <c r="K3" i="8" s="1"/>
  <c r="J6" i="8"/>
  <c r="K6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K86" i="8" s="1"/>
  <c r="J85" i="8"/>
  <c r="K85" i="8" s="1"/>
  <c r="J84" i="8"/>
  <c r="K84" i="8" s="1"/>
  <c r="J83" i="8"/>
  <c r="K83" i="8" s="1"/>
  <c r="J82" i="8"/>
  <c r="K82" i="8" s="1"/>
  <c r="J81" i="8"/>
  <c r="K81" i="8" s="1"/>
  <c r="J80" i="8"/>
  <c r="K80" i="8" s="1"/>
  <c r="J78" i="8"/>
  <c r="K78" i="8" s="1"/>
  <c r="J77" i="8"/>
  <c r="K77" i="8" s="1"/>
  <c r="J76" i="8"/>
  <c r="K76" i="8" s="1"/>
  <c r="J75" i="8"/>
  <c r="K75" i="8" s="1"/>
  <c r="J74" i="8"/>
  <c r="K74" i="8" s="1"/>
  <c r="J73" i="8"/>
  <c r="K73" i="8" s="1"/>
  <c r="J72" i="8"/>
  <c r="K72" i="8" s="1"/>
  <c r="J71" i="8"/>
  <c r="K71" i="8" s="1"/>
  <c r="J70" i="8"/>
  <c r="K70" i="8" s="1"/>
  <c r="J68" i="8"/>
  <c r="K68" i="8" s="1"/>
  <c r="J67" i="8"/>
  <c r="K67" i="8" s="1"/>
  <c r="J65" i="8"/>
  <c r="K65" i="8" s="1"/>
  <c r="J64" i="8"/>
  <c r="K64" i="8" s="1"/>
  <c r="J61" i="8"/>
  <c r="K61" i="8" s="1"/>
  <c r="J60" i="8"/>
  <c r="K60" i="8" s="1"/>
  <c r="J59" i="8"/>
  <c r="K59" i="8" s="1"/>
  <c r="J58" i="8"/>
  <c r="K58" i="8" s="1"/>
  <c r="J55" i="8"/>
  <c r="K55" i="8" s="1"/>
  <c r="J53" i="8"/>
  <c r="K53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J42" i="8"/>
  <c r="K42" i="8" s="1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3" i="8"/>
  <c r="K33" i="8" s="1"/>
  <c r="J32" i="8"/>
  <c r="K32" i="8" s="1"/>
  <c r="J31" i="8"/>
  <c r="K31" i="8" s="1"/>
  <c r="J30" i="8"/>
  <c r="K30" i="8" s="1"/>
  <c r="J29" i="8"/>
  <c r="K29" i="8" s="1"/>
  <c r="J28" i="8"/>
  <c r="K28" i="8" s="1"/>
  <c r="J27" i="8"/>
  <c r="K27" i="8" s="1"/>
  <c r="J26" i="8"/>
  <c r="K26" i="8" s="1"/>
  <c r="J25" i="8"/>
  <c r="K25" i="8" s="1"/>
  <c r="J24" i="8"/>
  <c r="K24" i="8" s="1"/>
  <c r="J22" i="8"/>
  <c r="K22" i="8" s="1"/>
  <c r="J21" i="8"/>
  <c r="K21" i="8" s="1"/>
  <c r="J19" i="8"/>
  <c r="K19" i="8" s="1"/>
  <c r="J18" i="8"/>
  <c r="K18" i="8" s="1"/>
  <c r="J17" i="8"/>
  <c r="K17" i="8" s="1"/>
  <c r="J16" i="8"/>
  <c r="K16" i="8" s="1"/>
  <c r="G52" i="8"/>
  <c r="G15" i="8"/>
  <c r="G69" i="8"/>
  <c r="G66" i="8"/>
  <c r="G63" i="8"/>
  <c r="G23" i="8"/>
  <c r="J48" i="2"/>
  <c r="F48" i="2"/>
  <c r="H47" i="2"/>
  <c r="I47" i="2" s="1"/>
  <c r="H30" i="2"/>
  <c r="I30" i="2" s="1"/>
  <c r="H11" i="2"/>
  <c r="I11" i="2" s="1"/>
  <c r="H46" i="2"/>
  <c r="I46" i="2" s="1"/>
  <c r="G48" i="2"/>
  <c r="H38" i="2"/>
  <c r="I38" i="2" s="1"/>
  <c r="H45" i="2"/>
  <c r="I45" i="2" s="1"/>
  <c r="H37" i="2"/>
  <c r="I37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" i="2"/>
  <c r="I4" i="2" s="1"/>
  <c r="I49" i="17"/>
</calcChain>
</file>

<file path=xl/sharedStrings.xml><?xml version="1.0" encoding="utf-8"?>
<sst xmlns="http://schemas.openxmlformats.org/spreadsheetml/2006/main" count="1489" uniqueCount="612">
  <si>
    <t>Groupe</t>
  </si>
  <si>
    <t>&lt;nom&gt;</t>
  </si>
  <si>
    <t>Couleur :</t>
  </si>
  <si>
    <t>Représente les couleurs de chacun dans les documents</t>
  </si>
  <si>
    <t>Membres</t>
  </si>
  <si>
    <t>Statuts</t>
  </si>
  <si>
    <t>Julie</t>
  </si>
  <si>
    <t>À faire</t>
  </si>
  <si>
    <t>Evan</t>
  </si>
  <si>
    <t>Terminée</t>
  </si>
  <si>
    <t>Nicolas</t>
  </si>
  <si>
    <t>Reportée</t>
  </si>
  <si>
    <t>Evgueni</t>
  </si>
  <si>
    <t>Annulée</t>
  </si>
  <si>
    <t>En cours</t>
  </si>
  <si>
    <t>Bloqué</t>
  </si>
  <si>
    <t xml:space="preserve">Phase </t>
  </si>
  <si>
    <t>Initialisation / conception / réalisation / déploiement</t>
  </si>
  <si>
    <t>Sprint n°</t>
  </si>
  <si>
    <t>Exigences : faites le total des heures estimées par membre de l'équipe</t>
  </si>
  <si>
    <t>Identifiant</t>
  </si>
  <si>
    <t>Nom de la tâche</t>
  </si>
  <si>
    <t>Lien carte Trello</t>
  </si>
  <si>
    <t>Responsable</t>
  </si>
  <si>
    <t>Participants</t>
  </si>
  <si>
    <t>Estimation inititale  (heures)</t>
  </si>
  <si>
    <t>Temps réellement consacré</t>
  </si>
  <si>
    <t>Différence</t>
  </si>
  <si>
    <t>Info</t>
  </si>
  <si>
    <t>Pourcentage terminé</t>
  </si>
  <si>
    <t>Statut</t>
  </si>
  <si>
    <t>H-E1</t>
  </si>
  <si>
    <t>Hermes : Documents Etude -  Contexte</t>
  </si>
  <si>
    <t>H-E2</t>
  </si>
  <si>
    <t xml:space="preserve">Hermes : Document Etude - Analyse de la situation </t>
  </si>
  <si>
    <t>H-E3</t>
  </si>
  <si>
    <t>Hermes : Document Etude - Objectifs</t>
  </si>
  <si>
    <t>H-E4</t>
  </si>
  <si>
    <t>Hermes : Document Etude - Conditions-cadres</t>
  </si>
  <si>
    <t>H-E5</t>
  </si>
  <si>
    <t>Hermes : Document Etude - Exigences générales</t>
  </si>
  <si>
    <t>H-E6</t>
  </si>
  <si>
    <t>Hermes : Document Etude - Variantes de solution</t>
  </si>
  <si>
    <t>H-E7</t>
  </si>
  <si>
    <t>Hermes : Document Etude - Choix de la variante</t>
  </si>
  <si>
    <t>H-E8</t>
  </si>
  <si>
    <t>Hermes : Document Etude - Abreviations</t>
  </si>
  <si>
    <t>H-P1</t>
  </si>
  <si>
    <t>Hermes : Documents Plan de gestion de projet - Description du projet</t>
  </si>
  <si>
    <t>H-P2</t>
  </si>
  <si>
    <t>Hermes : Documents Plan de gestion de projet - Scénario avec phases et jalons</t>
  </si>
  <si>
    <t>H-P3</t>
  </si>
  <si>
    <t>Hermes : Documents Plan de gestion de projet - Organisation</t>
  </si>
  <si>
    <t>H-P4</t>
  </si>
  <si>
    <t>Hermes : Documents Plan de gestion de projet - Structure des résultats du projet</t>
  </si>
  <si>
    <t>H-P5</t>
  </si>
  <si>
    <t>Hermes : Documents Plan de gestion de projet -  Scénario avec structure détaillée du projet</t>
  </si>
  <si>
    <t>H-P6</t>
  </si>
  <si>
    <t>Hermes : Documents Plan de gestion de projet - Plan de vérification</t>
  </si>
  <si>
    <t>H-P7</t>
  </si>
  <si>
    <t>Hermes : Documents Plan de gestion de projet - Plan des délais</t>
  </si>
  <si>
    <t>H-P8</t>
  </si>
  <si>
    <t>Hermes : Documents Plan de gestion de projet - Plan des coûts</t>
  </si>
  <si>
    <t>H-P9</t>
  </si>
  <si>
    <t>Hermes : Documents Plan de gestion de projet - Plan des ressources</t>
  </si>
  <si>
    <t>H-P10</t>
  </si>
  <si>
    <t>Hermes : Documents Plan de gestion de projet - Plan d'achat</t>
  </si>
  <si>
    <t>H-P11</t>
  </si>
  <si>
    <t>Hermes : Documents Plan de gestion de projet - Communication</t>
  </si>
  <si>
    <t>H-P12</t>
  </si>
  <si>
    <t>Hermes : Documents Plan de gestion de projet - Reporting</t>
  </si>
  <si>
    <t>H-P13</t>
  </si>
  <si>
    <t>Hermes : Documents Plan de gestion de projet - Prescriptions, méthodes et outils</t>
  </si>
  <si>
    <t>H-P14</t>
  </si>
  <si>
    <t>Hermes : Documents Plan de gestion de projet - Assurance de la qualité</t>
  </si>
  <si>
    <t>H-P15</t>
  </si>
  <si>
    <t>Hermes : Documents Plan de gestion de projet - Gestion des risques</t>
  </si>
  <si>
    <t>H-P16</t>
  </si>
  <si>
    <t>Hermes : Documents Plan de gestion de projet - Procédure de transmission des problèmes</t>
  </si>
  <si>
    <t>H-P17</t>
  </si>
  <si>
    <t>Hermes : Documents Plan de gestion de projet - Gestion des documents</t>
  </si>
  <si>
    <t>H-P18</t>
  </si>
  <si>
    <t>Hermes : Documents Plan de gestion de projet - Gestion des modifications</t>
  </si>
  <si>
    <t>Hermes : Documents Plan de gestion de projet - Abreviations</t>
  </si>
  <si>
    <t>H-M1</t>
  </si>
  <si>
    <t>Hermes : Document Mandat de projet - Contexte</t>
  </si>
  <si>
    <t>H-M2</t>
  </si>
  <si>
    <t>Hermes : Document Mandat de projet - Objectifs</t>
  </si>
  <si>
    <t>H-M3</t>
  </si>
  <si>
    <t>Hermes : Document Mandat de projet - Description de la solution</t>
  </si>
  <si>
    <t>H-M4</t>
  </si>
  <si>
    <t>Hermes : Document Mandat de projet - Lien avec la stratégie et mise en oeuvre des perscriptions</t>
  </si>
  <si>
    <t>H-M5</t>
  </si>
  <si>
    <t>Hermes : Document Mandat de projet - Bases légales</t>
  </si>
  <si>
    <t>H-M6</t>
  </si>
  <si>
    <t>Hermes : Document Mandat de projet - Moyens nécessaires</t>
  </si>
  <si>
    <t>Evan, Nicolas</t>
  </si>
  <si>
    <t>H-M7</t>
  </si>
  <si>
    <t>Hermes : Document Mandat de projet - Rentabilité</t>
  </si>
  <si>
    <t>H-M8</t>
  </si>
  <si>
    <t>Hermes : Document Mandat de projet - Planification et organisation</t>
  </si>
  <si>
    <t>H-M9</t>
  </si>
  <si>
    <t>Hermes : Document Mandat de projet - Risques</t>
  </si>
  <si>
    <t>H-M10</t>
  </si>
  <si>
    <t>Hermes : Document Mandat de projet - Conséquences</t>
  </si>
  <si>
    <t>START1</t>
  </si>
  <si>
    <t xml:space="preserve">Trello : Mise en place </t>
  </si>
  <si>
    <t>START2</t>
  </si>
  <si>
    <t>Répartition des tâches</t>
  </si>
  <si>
    <t>Evan, Nicolas, Evgueni</t>
  </si>
  <si>
    <t>START3</t>
  </si>
  <si>
    <t>Préparation Annonce du projet_Vfinale</t>
  </si>
  <si>
    <t>START4</t>
  </si>
  <si>
    <t>Préparation Annonce du projet_v01</t>
  </si>
  <si>
    <t>Julie, Nicolas, Evgueni</t>
  </si>
  <si>
    <t>GEST-1</t>
  </si>
  <si>
    <t>Coordination de l'équipe et équilibrage de la répartition de travail - Communication</t>
  </si>
  <si>
    <t>PRES-1</t>
  </si>
  <si>
    <t>Préparation Powerpoint - Phase 1 - Création du Powerpoint</t>
  </si>
  <si>
    <t>PRES-2</t>
  </si>
  <si>
    <t>Préparation Powerpoint - Phase 1 - Coordination équipe</t>
  </si>
  <si>
    <t>TOTAL REALISE</t>
  </si>
  <si>
    <t xml:space="preserve">lien sur Trello </t>
  </si>
  <si>
    <t>https://trello.com/b/fhWTMeBp/tableau-projet-csharp</t>
  </si>
  <si>
    <t>Étiquettes de lignes</t>
  </si>
  <si>
    <t>Nombre de Nom de la tâche</t>
  </si>
  <si>
    <t>Somme de Estimation inititale  (heures)</t>
  </si>
  <si>
    <t>Somme de Temps réellement consacré</t>
  </si>
  <si>
    <t>Somme de Différence</t>
  </si>
  <si>
    <t>Total général</t>
  </si>
  <si>
    <t xml:space="preserve">Conception </t>
  </si>
  <si>
    <t>Sprint n°0</t>
  </si>
  <si>
    <t>Présentation</t>
  </si>
  <si>
    <t>Participant</t>
  </si>
  <si>
    <t>Estimation inititale Projet  (heures)</t>
  </si>
  <si>
    <t>Estimation inititale Phase 2  (heures)</t>
  </si>
  <si>
    <t>Estimation Phase 2 par personnes</t>
  </si>
  <si>
    <t>Commentaires</t>
  </si>
  <si>
    <t>GEST-2</t>
  </si>
  <si>
    <t>Préparation séance du 26.05, fichier excel répartition Poker Scrum</t>
  </si>
  <si>
    <t>POS-1</t>
  </si>
  <si>
    <t>Point de situation 1 / 11.04.2024</t>
  </si>
  <si>
    <t>POS-2</t>
  </si>
  <si>
    <t>Point de situation 2 / 16.04.2024</t>
  </si>
  <si>
    <t>COR-1</t>
  </si>
  <si>
    <t>Correction aux documents</t>
  </si>
  <si>
    <t>XTRA-1</t>
  </si>
  <si>
    <t>Révision heures M. Gerber / Dylan Lopez</t>
  </si>
  <si>
    <t>Préparation Powerpoint - Phase 2</t>
  </si>
  <si>
    <t>GEST-3</t>
  </si>
  <si>
    <t>GEST-3-1</t>
  </si>
  <si>
    <t>Répartition des tâches - 1</t>
  </si>
  <si>
    <t>GEST-3-2</t>
  </si>
  <si>
    <t>Répartition des tâches - 2</t>
  </si>
  <si>
    <t>GEST-3-3</t>
  </si>
  <si>
    <t>Répartition des tâches - 3</t>
  </si>
  <si>
    <t>GEST-3-4</t>
  </si>
  <si>
    <t>Répartition des tâches - 4</t>
  </si>
  <si>
    <t>PG-PROJ-0</t>
  </si>
  <si>
    <t>Plan de gestion du projet - Corriger selon demande</t>
  </si>
  <si>
    <t>PG-PROJ-1</t>
  </si>
  <si>
    <t>Plan de gestion du projet - Corriger selon demande - 1</t>
  </si>
  <si>
    <t>PG-PROJ-3</t>
  </si>
  <si>
    <t>Plan de gestion du projet - Corriger selon demande - 2</t>
  </si>
  <si>
    <t>H-ES-0</t>
  </si>
  <si>
    <t>Exigence envers les système</t>
  </si>
  <si>
    <t>H-ES-1</t>
  </si>
  <si>
    <t>Exigences envers le système - Exigences générales</t>
  </si>
  <si>
    <t>H-ES-2</t>
  </si>
  <si>
    <t>Exigences envers le système - Aperçu du système 2.1</t>
  </si>
  <si>
    <t>H-ES-3</t>
  </si>
  <si>
    <t>Exigences envers le système - Aperçu du système 2.2</t>
  </si>
  <si>
    <t>H-ES-4</t>
  </si>
  <si>
    <t>Exigences envers le système - Exigences détaillés - Exigences fonctionnelles</t>
  </si>
  <si>
    <t>H-ES-5</t>
  </si>
  <si>
    <t>Exigences envers le système - Exigences détaillés - Exigences de qualité</t>
  </si>
  <si>
    <t>H-ES-6</t>
  </si>
  <si>
    <t>Exigences envers le système - Exigences détaillés - Exigences concept d'exploitation</t>
  </si>
  <si>
    <t>H-ES-7</t>
  </si>
  <si>
    <t>Exigences envers le système - Exigences détaillés - Exigences architecture Système</t>
  </si>
  <si>
    <t>H-ES-8</t>
  </si>
  <si>
    <t>Exigences envers le système - Exigences détaillés - Exigences concept de migration</t>
  </si>
  <si>
    <t>H-ES-9</t>
  </si>
  <si>
    <t>Exigences envers le système - Exigences détaillés - Exigences concept SIPD</t>
  </si>
  <si>
    <t>H-ES-10</t>
  </si>
  <si>
    <t>Exigences envers le système - Glossaire et infos générale du document</t>
  </si>
  <si>
    <t>H-AS-UC-0</t>
  </si>
  <si>
    <t>Architecture du système - Use Case</t>
  </si>
  <si>
    <t>Evgueni - Evan</t>
  </si>
  <si>
    <t>H-AS-UC -1</t>
  </si>
  <si>
    <t>Architecture du système - Use Case - Admin Site - Ajout éléments</t>
  </si>
  <si>
    <t>H-AS-UC -2</t>
  </si>
  <si>
    <t>Architecture du système - Use Case - Admin Site - Modification éléments</t>
  </si>
  <si>
    <t>H-AS-UC -3</t>
  </si>
  <si>
    <t>Architecture du système - Use Case - Admin Site - Suppression éléments</t>
  </si>
  <si>
    <t>H-AS-UC -4</t>
  </si>
  <si>
    <t>Architecture du système - Use Case - Admin Site - Gestion droits</t>
  </si>
  <si>
    <t>H-AS-UC -5</t>
  </si>
  <si>
    <t>Architecture du système - Use Case - Admin Site - Statistique</t>
  </si>
  <si>
    <t>H-AS-UC -6</t>
  </si>
  <si>
    <t>Architecture du système - Use Case - Inscription - Insertion information</t>
  </si>
  <si>
    <t>H-AS-UC -7</t>
  </si>
  <si>
    <t>Architecture du système - Use Case - Inscription - Validation compte</t>
  </si>
  <si>
    <t>H-AS-UC -8</t>
  </si>
  <si>
    <t>Architecture du système - Use Case - Inscription - Validation financière</t>
  </si>
  <si>
    <t>H-AS-UC -9</t>
  </si>
  <si>
    <t>Architecture du système - Use Case - Reservation - Transport</t>
  </si>
  <si>
    <t>Recherche template Use-Case, adaptation, draft et partage équipe</t>
  </si>
  <si>
    <t>H-AS-UC -10</t>
  </si>
  <si>
    <t>Architecture du système - Use Case - Reservation - Logement</t>
  </si>
  <si>
    <t>Corrections</t>
  </si>
  <si>
    <t>H-AS-UC -11</t>
  </si>
  <si>
    <t>Architecture du système - Use Case - Reservation - Activités</t>
  </si>
  <si>
    <t>H-AS-UC -12</t>
  </si>
  <si>
    <t>Architecture du système - Use Case - Reservation - Recapitulation pré-paiement</t>
  </si>
  <si>
    <t>H-AS-UC -13</t>
  </si>
  <si>
    <t>Architecture du système - Use Case - Reservation - Paiement</t>
  </si>
  <si>
    <t>H-AS-UC -14</t>
  </si>
  <si>
    <t>Architecture du système - Use Case - Reservation - Génération du PDF de résumé</t>
  </si>
  <si>
    <t>H-AS-UC -15</t>
  </si>
  <si>
    <t>Architecture du système - Use Case - Profile - Modification du profil</t>
  </si>
  <si>
    <t>H-AS-UC -16</t>
  </si>
  <si>
    <t>Architecture du système - Use Case - Profile - Authentification</t>
  </si>
  <si>
    <t>H-AS-UC -17</t>
  </si>
  <si>
    <t>Architecture du système - Use Case - Profile - Récupération du compte</t>
  </si>
  <si>
    <t>H-AS-0</t>
  </si>
  <si>
    <t>Architecture du système - Base de données</t>
  </si>
  <si>
    <t>Julie - Nicolas</t>
  </si>
  <si>
    <t>H-AS-3</t>
  </si>
  <si>
    <t>Architecture du système - Listes des tables /Fichier Excel liste des données</t>
  </si>
  <si>
    <t>H-AS-3.1</t>
  </si>
  <si>
    <t>Architecture du système - Listes des tables /Fichier Excel liste des données - Support</t>
  </si>
  <si>
    <t>H-AS-4</t>
  </si>
  <si>
    <t>Architecture du système - MCD / MLD / MPD (Script)</t>
  </si>
  <si>
    <t>Architecture du système - MCD / MLD / MPD  - Appui et feedback</t>
  </si>
  <si>
    <t xml:space="preserve">Revue avec Nicolas pour PS avancement </t>
  </si>
  <si>
    <t>H-AS-00</t>
  </si>
  <si>
    <t>Architecture du système - WBS &amp; Diagrammes</t>
  </si>
  <si>
    <t>Nicolas - Julie</t>
  </si>
  <si>
    <t>H-AS-5</t>
  </si>
  <si>
    <t>Architecture du système - WBS affiné</t>
  </si>
  <si>
    <t>H-AS-6</t>
  </si>
  <si>
    <t>Architecture du système - Diagrammes de classes (niveau intermédiaire) + MVC</t>
  </si>
  <si>
    <t>Splitter 3 parties - Users - Plan - Réservation Logements</t>
  </si>
  <si>
    <t>H-AS-7</t>
  </si>
  <si>
    <t>Architecture du système - Diagramme de composants</t>
  </si>
  <si>
    <t>H-AS-8</t>
  </si>
  <si>
    <t>Architecture du système - Diagrammes de séquences (d’analyse)</t>
  </si>
  <si>
    <t>H-AS-9</t>
  </si>
  <si>
    <t>Architecture du système - Diagrammes d’état (si besoin)</t>
  </si>
  <si>
    <t>PRO1-0</t>
  </si>
  <si>
    <t>Prototype 1 - Authentification</t>
  </si>
  <si>
    <t>PRO1-1-1</t>
  </si>
  <si>
    <t>Prototype - système d'authentification avec Identity framework - 1</t>
  </si>
  <si>
    <t>PRO1-1-2</t>
  </si>
  <si>
    <t>Prototype - système d'authentification avec Identity framework - 2 - Support</t>
  </si>
  <si>
    <t>PRO2-0</t>
  </si>
  <si>
    <t>Prototype 2 -  Reservation logements</t>
  </si>
  <si>
    <t>PRO2-2-1</t>
  </si>
  <si>
    <t>Prototype - un des principales fonctions métier - 1</t>
  </si>
  <si>
    <t>PRO2-2-2</t>
  </si>
  <si>
    <t>Prototype - un des principales fonctions métier - 2 -  Support</t>
  </si>
  <si>
    <t>PRO-DOC-0</t>
  </si>
  <si>
    <t>Documentation du prototype</t>
  </si>
  <si>
    <t>PRO-DOC-1</t>
  </si>
  <si>
    <t>Documentation du prototype - Contexte</t>
  </si>
  <si>
    <t>PRO-DOC-2</t>
  </si>
  <si>
    <t>Documentation du prototype - Exigences</t>
  </si>
  <si>
    <t>PRO-DOC-3</t>
  </si>
  <si>
    <t>Documentation du prototype - Concept</t>
  </si>
  <si>
    <t>PRO-DOC-4</t>
  </si>
  <si>
    <t>Documentation du prototype - Résumé des résultats des tests -5.1</t>
  </si>
  <si>
    <t>PRO-DOC-5</t>
  </si>
  <si>
    <t>Documentation du prototype - Résumé des résultats des tests -5.2</t>
  </si>
  <si>
    <t>PRO-DOC-6</t>
  </si>
  <si>
    <t>Documentation du prototype - Résumé des résultats des tests -5.3</t>
  </si>
  <si>
    <t>PRO-DOC-7</t>
  </si>
  <si>
    <t>Documentation du prototype - Conclusions</t>
  </si>
  <si>
    <t>PRO-DOC-8</t>
  </si>
  <si>
    <t>Documentation du prototype - Recommandations</t>
  </si>
  <si>
    <t>PRO-DOC-9</t>
  </si>
  <si>
    <t>Documentation du prototype - Glossaire et infos générale du document</t>
  </si>
  <si>
    <t>CO-TEST-0</t>
  </si>
  <si>
    <t>Concept de test</t>
  </si>
  <si>
    <t>CO-TEST-1</t>
  </si>
  <si>
    <t>Concept de test - Objectifs des tests</t>
  </si>
  <si>
    <t>CO-TEST-2</t>
  </si>
  <si>
    <t>Concept de test - Stratégie en matière de tests et niveaux de tests</t>
  </si>
  <si>
    <t>CO-TEST-3</t>
  </si>
  <si>
    <t>Concept de test - Objets à tester</t>
  </si>
  <si>
    <t>Analyse à partir du MCD pour définir les objets principaux à tester</t>
  </si>
  <si>
    <t>CO-TEST-4</t>
  </si>
  <si>
    <t>Concept de test - Types de test</t>
  </si>
  <si>
    <t>CO-TEST-5</t>
  </si>
  <si>
    <t>Concept de test - Couverture du test</t>
  </si>
  <si>
    <t>CO-TEST-6</t>
  </si>
  <si>
    <t>Concept de test - Cadre de test</t>
  </si>
  <si>
    <t>CO-TEST-7</t>
  </si>
  <si>
    <t>Concept de test - Environnement de test</t>
  </si>
  <si>
    <t>CO-TEST-8</t>
  </si>
  <si>
    <t>Concept de test - Infrastructure de test</t>
  </si>
  <si>
    <t>CO-TEST-9</t>
  </si>
  <si>
    <t>Concept de test - Organisation des tests</t>
  </si>
  <si>
    <t>CO-TEST-10</t>
  </si>
  <si>
    <t>Concept de test - Description des cas de test</t>
  </si>
  <si>
    <t>CO-TEST-11</t>
  </si>
  <si>
    <t>Concept de test -Plan des tests</t>
  </si>
  <si>
    <t>CO-TEST-12</t>
  </si>
  <si>
    <t>Concept de test - Glossaire et infos générale du document</t>
  </si>
  <si>
    <t>H-PR-1</t>
  </si>
  <si>
    <t>Plan de release (regarder sur Hermes)</t>
  </si>
  <si>
    <t>S-SB-1</t>
  </si>
  <si>
    <t>Sprint backlog (a faire pour chaque sprint)</t>
  </si>
  <si>
    <t>RECAP FINAL</t>
  </si>
  <si>
    <t>Nb tâches</t>
  </si>
  <si>
    <t xml:space="preserve"> Estimation Phase 2</t>
  </si>
  <si>
    <t>Temps réalisé Phase 2</t>
  </si>
  <si>
    <t>Différence réalisé</t>
  </si>
  <si>
    <t>Terminé</t>
  </si>
  <si>
    <t>6-7h par semaine</t>
  </si>
  <si>
    <t>Présentation finale Sprint</t>
  </si>
  <si>
    <t>Estimation inititale Phase 3  (heures)</t>
  </si>
  <si>
    <t>Estimation Phase 3 par personnes</t>
  </si>
  <si>
    <t>Réunion Répartition des tâches 30.04.2024</t>
  </si>
  <si>
    <t>GLO</t>
  </si>
  <si>
    <t>Globale - Corrections / Ajout de routes et autres</t>
  </si>
  <si>
    <t>H1</t>
  </si>
  <si>
    <t>Modification HomePage</t>
  </si>
  <si>
    <t>TEC - Architecture Système</t>
  </si>
  <si>
    <t>Pré-doiplement Architecture Système</t>
  </si>
  <si>
    <t>TEC1-1</t>
  </si>
  <si>
    <t>Mise en place Azure</t>
  </si>
  <si>
    <t>TEC1-2</t>
  </si>
  <si>
    <t>Correction MCD / Génération MLD</t>
  </si>
  <si>
    <t>TEC1-3</t>
  </si>
  <si>
    <t>Script SQL et Insertion de données</t>
  </si>
  <si>
    <t>TEC1-4</t>
  </si>
  <si>
    <t>TEC1-5</t>
  </si>
  <si>
    <t>Configuration du projet</t>
  </si>
  <si>
    <t>DEV1-Authentification</t>
  </si>
  <si>
    <t>Authentification</t>
  </si>
  <si>
    <t>DEV1-1</t>
  </si>
  <si>
    <t xml:space="preserve">BE - Page de connexion </t>
  </si>
  <si>
    <t>DEV1-2</t>
  </si>
  <si>
    <t xml:space="preserve">FE - Page de connexion </t>
  </si>
  <si>
    <t>DEV1-3</t>
  </si>
  <si>
    <t>BE - Page d'Inscription</t>
  </si>
  <si>
    <t>DEV1-4</t>
  </si>
  <si>
    <t>FE - Page d'Inscription</t>
  </si>
  <si>
    <t>DEV1-5</t>
  </si>
  <si>
    <t>BE - Page Profil</t>
  </si>
  <si>
    <t>DEV1-6</t>
  </si>
  <si>
    <t>FE - Page Profil</t>
  </si>
  <si>
    <t>DEV1-7</t>
  </si>
  <si>
    <t>BE - Intégration Gestion Utilisateur Via API</t>
  </si>
  <si>
    <t>DEV1-8</t>
  </si>
  <si>
    <t>BE - Confirmation Authentification</t>
  </si>
  <si>
    <t>DEV1-9</t>
  </si>
  <si>
    <t>FE - Confirmation Authentification</t>
  </si>
  <si>
    <t>https://code-maze.com/identity-asp-net-core-project/</t>
  </si>
  <si>
    <t>DEV4-RENSEIGNVOYAGE</t>
  </si>
  <si>
    <t>Renseignement du voyage</t>
  </si>
  <si>
    <t>DEV4-1</t>
  </si>
  <si>
    <t>BE - Liste des voyages</t>
  </si>
  <si>
    <t>Récupérer les noms des pays</t>
  </si>
  <si>
    <t>DEV4-2</t>
  </si>
  <si>
    <t>FE - Liste des voyages</t>
  </si>
  <si>
    <t>DEV4-3</t>
  </si>
  <si>
    <t>BE - Ajout d'un voyage</t>
  </si>
  <si>
    <t>Récupérer les ID du pays sélectionné pour le voyage</t>
  </si>
  <si>
    <t>DEV4-4</t>
  </si>
  <si>
    <t>FE  - Ajout d'un voyage</t>
  </si>
  <si>
    <t>DEV2-ReservationLogement</t>
  </si>
  <si>
    <t>Reservation Logement</t>
  </si>
  <si>
    <t>DEV2-3</t>
  </si>
  <si>
    <t>BE - Liste de logements</t>
  </si>
  <si>
    <t>DEV2-4</t>
  </si>
  <si>
    <t>FE - Liste de logements</t>
  </si>
  <si>
    <t>DEV2-5</t>
  </si>
  <si>
    <t>BE - Détails du logement</t>
  </si>
  <si>
    <t>DEV2-6</t>
  </si>
  <si>
    <t>FE - Détails du logement</t>
  </si>
  <si>
    <t>DEV3-ReservationTransports</t>
  </si>
  <si>
    <t>Reservation Transport</t>
  </si>
  <si>
    <t>DEV3-3</t>
  </si>
  <si>
    <t>BE - Liste de transports</t>
  </si>
  <si>
    <t>DEV3-4</t>
  </si>
  <si>
    <t>FE - Liste de transports</t>
  </si>
  <si>
    <t xml:space="preserve"> </t>
  </si>
  <si>
    <t>DEV3-5</t>
  </si>
  <si>
    <t>BE - Détails du transport</t>
  </si>
  <si>
    <t>DEV3-6</t>
  </si>
  <si>
    <t>FE - Détails du transport</t>
  </si>
  <si>
    <t>DEV5-ReservationActivitées</t>
  </si>
  <si>
    <t>Reservation Activité</t>
  </si>
  <si>
    <t>DEV5-3</t>
  </si>
  <si>
    <t>BE - Liste des activitées</t>
  </si>
  <si>
    <t>DEV5-4</t>
  </si>
  <si>
    <t>FE -  Liste des activitées</t>
  </si>
  <si>
    <t>DEV5-5</t>
  </si>
  <si>
    <t>BE - Détails des activitées</t>
  </si>
  <si>
    <t>DEV5-6</t>
  </si>
  <si>
    <t>FE - Détails d'une activitée</t>
  </si>
  <si>
    <t>DEV5-Reservation</t>
  </si>
  <si>
    <t>Reservation</t>
  </si>
  <si>
    <t>DEV6-1</t>
  </si>
  <si>
    <t>BE - Liste des Réservation</t>
  </si>
  <si>
    <t>DEV6-2</t>
  </si>
  <si>
    <t>FE - Liste des Réservation</t>
  </si>
  <si>
    <t>DEV6-3</t>
  </si>
  <si>
    <t>BE - Création d'une réservation</t>
  </si>
  <si>
    <t>DEV6-4</t>
  </si>
  <si>
    <t>FE - Création d'une réservation</t>
  </si>
  <si>
    <t>RECAP-PAI</t>
  </si>
  <si>
    <t>Récapitulatif Pré-paiement</t>
  </si>
  <si>
    <t>RP-1</t>
  </si>
  <si>
    <t>BE - Génération Récapitualtif</t>
  </si>
  <si>
    <t>RP-2</t>
  </si>
  <si>
    <t>FE - Génération Récapitulatif</t>
  </si>
  <si>
    <t>TEST-1</t>
  </si>
  <si>
    <t>Tests</t>
  </si>
  <si>
    <t>TE-1</t>
  </si>
  <si>
    <t>Tests Authentification</t>
  </si>
  <si>
    <t>TE-2</t>
  </si>
  <si>
    <t>Tests ReservationLogement</t>
  </si>
  <si>
    <t>TE-3</t>
  </si>
  <si>
    <t>Tests Récapitulatif Pré-paiement</t>
  </si>
  <si>
    <t>Equipe</t>
  </si>
  <si>
    <t>Nb Tâches</t>
  </si>
  <si>
    <t>Estim. initiale</t>
  </si>
  <si>
    <t>Temps réel</t>
  </si>
  <si>
    <t>Estimation inititale Phase 4  (heures)</t>
  </si>
  <si>
    <t>Estimation Phase 4 par personnes</t>
  </si>
  <si>
    <t>ADMIN - MEETING</t>
  </si>
  <si>
    <t>Points de situation</t>
  </si>
  <si>
    <t>POS1-1</t>
  </si>
  <si>
    <t>Réunion Répartition des tâches 21.05.2024</t>
  </si>
  <si>
    <t>POS1-2</t>
  </si>
  <si>
    <t>POS1-3</t>
  </si>
  <si>
    <t>POS1-4</t>
  </si>
  <si>
    <t>BD - Base de donnée</t>
  </si>
  <si>
    <t>Base de donnée</t>
  </si>
  <si>
    <t>BD1-1</t>
  </si>
  <si>
    <t>Mise à jour des données tests - Script d'insertion</t>
  </si>
  <si>
    <t>BD1-1A</t>
  </si>
  <si>
    <t>BD1-2</t>
  </si>
  <si>
    <t>Modification et mise à jour Base de donnée</t>
  </si>
  <si>
    <t>BD1-3</t>
  </si>
  <si>
    <t>Modification et mise à jour Base de donnée - Support</t>
  </si>
  <si>
    <t>BD1-4</t>
  </si>
  <si>
    <t>Déploiement sur Azure</t>
  </si>
  <si>
    <t>TEC1 -1</t>
  </si>
  <si>
    <t>TEC1 -5</t>
  </si>
  <si>
    <t>DEV - Authentification</t>
  </si>
  <si>
    <t>DEV0-1</t>
  </si>
  <si>
    <t>DEV0-2</t>
  </si>
  <si>
    <t>DEVO-3</t>
  </si>
  <si>
    <t>Authentification Liaison base de donnée - Support</t>
  </si>
  <si>
    <t>DEV0-4</t>
  </si>
  <si>
    <t>Authentification Liaison base de donnée</t>
  </si>
  <si>
    <t>SEC - Sécurité</t>
  </si>
  <si>
    <t>Sécurité</t>
  </si>
  <si>
    <t>SEC0-1</t>
  </si>
  <si>
    <t>Clé API d'Authentification</t>
  </si>
  <si>
    <t xml:space="preserve">UPD - Update </t>
  </si>
  <si>
    <t>Update des pages</t>
  </si>
  <si>
    <t>UPD0-1</t>
  </si>
  <si>
    <t>Update BackEnd</t>
  </si>
  <si>
    <t>UPD0-2</t>
  </si>
  <si>
    <t>Liste des voyages</t>
  </si>
  <si>
    <t>A faire en dernier besoin de toutes les réservations effectuées</t>
  </si>
  <si>
    <t>UPD0-3</t>
  </si>
  <si>
    <t>Ajout d'un voyage</t>
  </si>
  <si>
    <t>Contrôler que le formulaire insert dans la BD la création du voyage + Récupération côté Réservation Create</t>
  </si>
  <si>
    <t>UPD0-3-1</t>
  </si>
  <si>
    <t>UPD0-4</t>
  </si>
  <si>
    <t>Liste de logements - visuel données</t>
  </si>
  <si>
    <t>UPD0-5</t>
  </si>
  <si>
    <t>Liste de logements</t>
  </si>
  <si>
    <t>UPD0-6</t>
  </si>
  <si>
    <t>Détails du logement - visuel données</t>
  </si>
  <si>
    <t>UPD0-7</t>
  </si>
  <si>
    <t>Détails du logement</t>
  </si>
  <si>
    <t>UPD0-8</t>
  </si>
  <si>
    <t>Liste de transports</t>
  </si>
  <si>
    <t>UPD0-9</t>
  </si>
  <si>
    <t>Détails du transport</t>
  </si>
  <si>
    <t>UPD0-10</t>
  </si>
  <si>
    <t>Liste des activités - visuel données</t>
  </si>
  <si>
    <t>UPD0-11</t>
  </si>
  <si>
    <t>Détails des activités - visuel données</t>
  </si>
  <si>
    <t>UPD0-12</t>
  </si>
  <si>
    <t>Liste des activités</t>
  </si>
  <si>
    <t>UPD0-13</t>
  </si>
  <si>
    <t>Détails des activités</t>
  </si>
  <si>
    <t>UPD0-14</t>
  </si>
  <si>
    <t>Création d'une réservation</t>
  </si>
  <si>
    <t>UPD0-15</t>
  </si>
  <si>
    <t>Liste des Réservation</t>
  </si>
  <si>
    <t>UPD0-16</t>
  </si>
  <si>
    <t>Liste des Réservation - visuel données</t>
  </si>
  <si>
    <t>CSS - Visuel</t>
  </si>
  <si>
    <t>Visuel</t>
  </si>
  <si>
    <t>CSS0-0</t>
  </si>
  <si>
    <t>Ajout d'un style pour chaque pages</t>
  </si>
  <si>
    <t>⚠️ Ne pas remplir estimation de départ à conserver</t>
  </si>
  <si>
    <t>CSS0-1</t>
  </si>
  <si>
    <t>CSS0-2</t>
  </si>
  <si>
    <t>CSS0-3</t>
  </si>
  <si>
    <t>CSS0-4</t>
  </si>
  <si>
    <t>CSS0-4-1</t>
  </si>
  <si>
    <t xml:space="preserve">Liste de logements </t>
  </si>
  <si>
    <t>CSS0-5</t>
  </si>
  <si>
    <t>CSS0-5-1</t>
  </si>
  <si>
    <t>CSS0-6</t>
  </si>
  <si>
    <t>CSS0-7</t>
  </si>
  <si>
    <t>CSS0-8</t>
  </si>
  <si>
    <t>Liste des activitées</t>
  </si>
  <si>
    <t>CSS0-9</t>
  </si>
  <si>
    <t>CSS0-10</t>
  </si>
  <si>
    <t>CSS0-11</t>
  </si>
  <si>
    <t>DEV1-Reservation</t>
  </si>
  <si>
    <t>CHMGT - Changements</t>
  </si>
  <si>
    <t>Changements</t>
  </si>
  <si>
    <t>CH-1</t>
  </si>
  <si>
    <t>Modification Gitignore</t>
  </si>
  <si>
    <t>CH-2</t>
  </si>
  <si>
    <t>Modification DTO, Controlleurs, Views</t>
  </si>
  <si>
    <t>CH-3</t>
  </si>
  <si>
    <t>Modification DTO, Controlleurs</t>
  </si>
  <si>
    <t>CH-4</t>
  </si>
  <si>
    <t>Modification DTO, Controlleurs, View</t>
  </si>
  <si>
    <t>CH-5</t>
  </si>
  <si>
    <t>Scaffold New DB -&gt; Azure</t>
  </si>
  <si>
    <t>CH-6</t>
  </si>
  <si>
    <t>Création d'un voyage</t>
  </si>
  <si>
    <t>Estimation Par personne</t>
  </si>
  <si>
    <t>Différence entre estimé et réalisée</t>
  </si>
  <si>
    <t>Estimation initiale</t>
  </si>
  <si>
    <t>Temps réel réalisé</t>
  </si>
  <si>
    <t>RECAP TOTAL</t>
  </si>
  <si>
    <t>Estimation inititale Phase 5  (heures)</t>
  </si>
  <si>
    <t>Estimation Phase 5 par personnes</t>
  </si>
  <si>
    <t>Réunion Répartition des tâches 11.06.2024</t>
  </si>
  <si>
    <t>RESERVATION</t>
  </si>
  <si>
    <t>PAGE RESERVATION</t>
  </si>
  <si>
    <t>RSRV-01</t>
  </si>
  <si>
    <t>Page Profile - Mon voyage - Visuel Timeline</t>
  </si>
  <si>
    <t>Ajouter le filtre Evgueni</t>
  </si>
  <si>
    <t>RSRV-02</t>
  </si>
  <si>
    <t>RSRV-03</t>
  </si>
  <si>
    <t>Page Liste réservation - Visuel données + Visuel</t>
  </si>
  <si>
    <t>Prix Logement + Prix Transport à contrôler à récupérer</t>
  </si>
  <si>
    <t>RSRV-04</t>
  </si>
  <si>
    <t>Page Liste réservation - Affichage pour seulement 1 user</t>
  </si>
  <si>
    <t>RSRV-05</t>
  </si>
  <si>
    <t>Page Liste réservation - Filtre Date/Catégorie/Date croissante/desc</t>
  </si>
  <si>
    <t>RSRV-06</t>
  </si>
  <si>
    <t>Contrôle ajout date réservation</t>
  </si>
  <si>
    <t>RSRV-07</t>
  </si>
  <si>
    <t>Trie des reservations par utilisateur et par voyage</t>
  </si>
  <si>
    <t>AMELIORATION</t>
  </si>
  <si>
    <t>AMELIORATIONS</t>
  </si>
  <si>
    <t>AM-1</t>
  </si>
  <si>
    <t>Phrases pour guider l'utilisateur</t>
  </si>
  <si>
    <t>AM-2</t>
  </si>
  <si>
    <t>Boutons "Suivant" à droite</t>
  </si>
  <si>
    <t>AM-3</t>
  </si>
  <si>
    <t>Boutons "Précédent" à gauche</t>
  </si>
  <si>
    <t>HISTORIQUE</t>
  </si>
  <si>
    <t>H-1</t>
  </si>
  <si>
    <t>Création page Historique Mes Voyages</t>
  </si>
  <si>
    <t>H-2</t>
  </si>
  <si>
    <t>Affichage des voyages par client</t>
  </si>
  <si>
    <t>GESTIONS D'ERREURS</t>
  </si>
  <si>
    <t>GESTION D'ERREURS</t>
  </si>
  <si>
    <t>Page Réservation</t>
  </si>
  <si>
    <t>Page Voyage</t>
  </si>
  <si>
    <t>Page Transport</t>
  </si>
  <si>
    <t>GEST-4</t>
  </si>
  <si>
    <t>Page Logement</t>
  </si>
  <si>
    <t>GEST-5</t>
  </si>
  <si>
    <t>Page Activité</t>
  </si>
  <si>
    <t>GEST-6</t>
  </si>
  <si>
    <t>Clé d'API FrontEnd</t>
  </si>
  <si>
    <t>GESTION VOYAGE</t>
  </si>
  <si>
    <t>GESTION D'UN VOYAGE</t>
  </si>
  <si>
    <t>GV-1</t>
  </si>
  <si>
    <t>GV-2</t>
  </si>
  <si>
    <t>Ajout d'une réservation (Pays) ViewBag</t>
  </si>
  <si>
    <t>GV-3</t>
  </si>
  <si>
    <t>Réservation logement</t>
  </si>
  <si>
    <t>GV-4</t>
  </si>
  <si>
    <t>Réservation transport</t>
  </si>
  <si>
    <t>GV-5</t>
  </si>
  <si>
    <t>GV-6</t>
  </si>
  <si>
    <t>Réservation activité</t>
  </si>
  <si>
    <t>BASE DE DONNEE AZURE</t>
  </si>
  <si>
    <t>BD - 1</t>
  </si>
  <si>
    <t>Update des tables</t>
  </si>
  <si>
    <t>BD - 2</t>
  </si>
  <si>
    <t>IMP - Imprévus</t>
  </si>
  <si>
    <t>Imprévus</t>
  </si>
  <si>
    <t>IMP-1</t>
  </si>
  <si>
    <t>Corrections des formulaires Create Voyage + Create Réservation pour contrôle des erreurs users</t>
  </si>
  <si>
    <t>IMP-2</t>
  </si>
  <si>
    <t>IMP-3</t>
  </si>
  <si>
    <t>IMP-4</t>
  </si>
  <si>
    <t>IMP-5</t>
  </si>
  <si>
    <t>IMP-6</t>
  </si>
  <si>
    <t>Participants.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</si>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</sst>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u/>
      <sz val="12"/>
      <color theme="1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0"/>
      <color rgb="FFFF0000"/>
      <name val="Calibr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i/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color theme="1" tint="0.34998626667073579"/>
      <name val="Calibri"/>
      <family val="2"/>
    </font>
    <font>
      <b/>
      <sz val="10"/>
      <color theme="1" tint="0.34998626667073579"/>
      <name val="Calibri"/>
      <family val="2"/>
    </font>
    <font>
      <sz val="11"/>
      <color rgb="FF9C0006"/>
      <name val="Calibri"/>
      <family val="2"/>
    </font>
    <font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30" fillId="15" borderId="0" applyNumberFormat="0" applyBorder="0" applyAlignment="0" applyProtection="0"/>
    <xf numFmtId="43" fontId="23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2" fontId="3" fillId="0" borderId="0" xfId="0" applyNumberFormat="1" applyFont="1"/>
    <xf numFmtId="9" fontId="5" fillId="0" borderId="0" xfId="0" applyNumberFormat="1" applyFont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 wrapText="1"/>
    </xf>
    <xf numFmtId="0" fontId="6" fillId="2" borderId="2" xfId="0" applyFont="1" applyFill="1" applyBorder="1"/>
    <xf numFmtId="0" fontId="6" fillId="3" borderId="3" xfId="0" applyFont="1" applyFill="1" applyBorder="1"/>
    <xf numFmtId="2" fontId="5" fillId="0" borderId="0" xfId="0" applyNumberFormat="1" applyFont="1"/>
    <xf numFmtId="9" fontId="4" fillId="0" borderId="0" xfId="0" applyNumberFormat="1" applyFont="1" applyAlignment="1">
      <alignment horizontal="center" vertical="center"/>
    </xf>
    <xf numFmtId="0" fontId="6" fillId="4" borderId="2" xfId="0" applyFont="1" applyFill="1" applyBorder="1"/>
    <xf numFmtId="0" fontId="7" fillId="0" borderId="0" xfId="0" applyFont="1"/>
    <xf numFmtId="0" fontId="8" fillId="0" borderId="4" xfId="0" applyFont="1" applyBorder="1" applyAlignment="1">
      <alignment wrapText="1"/>
    </xf>
    <xf numFmtId="0" fontId="9" fillId="0" borderId="0" xfId="1"/>
    <xf numFmtId="9" fontId="4" fillId="0" borderId="5" xfId="0" applyNumberFormat="1" applyFont="1" applyBorder="1" applyAlignment="1">
      <alignment horizontal="center" vertical="center"/>
    </xf>
    <xf numFmtId="0" fontId="10" fillId="5" borderId="5" xfId="0" applyFont="1" applyFill="1" applyBorder="1"/>
    <xf numFmtId="0" fontId="10" fillId="5" borderId="5" xfId="0" applyFont="1" applyFill="1" applyBorder="1" applyAlignment="1">
      <alignment horizontal="center"/>
    </xf>
    <xf numFmtId="4" fontId="10" fillId="5" borderId="5" xfId="0" applyNumberFormat="1" applyFont="1" applyFill="1" applyBorder="1" applyAlignment="1">
      <alignment horizontal="center"/>
    </xf>
    <xf numFmtId="0" fontId="11" fillId="0" borderId="0" xfId="0" applyFont="1"/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4" fontId="12" fillId="0" borderId="0" xfId="0" applyNumberFormat="1" applyFont="1" applyAlignment="1">
      <alignment horizontal="center"/>
    </xf>
    <xf numFmtId="0" fontId="14" fillId="0" borderId="0" xfId="0" applyFont="1"/>
    <xf numFmtId="0" fontId="4" fillId="0" borderId="4" xfId="0" applyFont="1" applyBorder="1" applyAlignment="1">
      <alignment vertical="center" wrapText="1"/>
    </xf>
    <xf numFmtId="0" fontId="9" fillId="0" borderId="0" xfId="2"/>
    <xf numFmtId="2" fontId="4" fillId="0" borderId="4" xfId="0" applyNumberFormat="1" applyFont="1" applyBorder="1" applyAlignment="1">
      <alignment wrapText="1"/>
    </xf>
    <xf numFmtId="2" fontId="10" fillId="5" borderId="5" xfId="0" applyNumberFormat="1" applyFont="1" applyFill="1" applyBorder="1"/>
    <xf numFmtId="2" fontId="10" fillId="5" borderId="5" xfId="0" applyNumberFormat="1" applyFont="1" applyFill="1" applyBorder="1" applyAlignment="1">
      <alignment horizontal="right"/>
    </xf>
    <xf numFmtId="0" fontId="15" fillId="8" borderId="2" xfId="0" applyFont="1" applyFill="1" applyBorder="1"/>
    <xf numFmtId="0" fontId="15" fillId="4" borderId="2" xfId="0" applyFont="1" applyFill="1" applyBorder="1"/>
    <xf numFmtId="0" fontId="15" fillId="7" borderId="2" xfId="0" applyFont="1" applyFill="1" applyBorder="1"/>
    <xf numFmtId="0" fontId="15" fillId="6" borderId="2" xfId="0" applyFont="1" applyFill="1" applyBorder="1"/>
    <xf numFmtId="0" fontId="1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12" borderId="0" xfId="0" applyFill="1" applyAlignment="1">
      <alignment horizontal="left"/>
    </xf>
    <xf numFmtId="2" fontId="0" fillId="12" borderId="0" xfId="0" applyNumberFormat="1" applyFill="1"/>
    <xf numFmtId="0" fontId="0" fillId="0" borderId="0" xfId="0" applyAlignment="1">
      <alignment horizontal="center"/>
    </xf>
    <xf numFmtId="9" fontId="4" fillId="0" borderId="0" xfId="3" applyFont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4" fillId="9" borderId="0" xfId="0" applyNumberFormat="1" applyFont="1" applyFill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5" fillId="10" borderId="0" xfId="0" applyNumberFormat="1" applyFont="1" applyFill="1" applyAlignment="1">
      <alignment vertical="center" wrapText="1"/>
    </xf>
    <xf numFmtId="4" fontId="10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/>
    </xf>
    <xf numFmtId="2" fontId="4" fillId="11" borderId="0" xfId="0" applyNumberFormat="1" applyFont="1" applyFill="1" applyAlignment="1">
      <alignment vertical="center" wrapText="1"/>
    </xf>
    <xf numFmtId="2" fontId="5" fillId="11" borderId="0" xfId="0" applyNumberFormat="1" applyFont="1" applyFill="1" applyAlignment="1">
      <alignment vertical="center" wrapText="1"/>
    </xf>
    <xf numFmtId="0" fontId="5" fillId="11" borderId="0" xfId="0" applyFont="1" applyFill="1" applyAlignment="1">
      <alignment vertical="center"/>
    </xf>
    <xf numFmtId="0" fontId="9" fillId="0" borderId="0" xfId="2" applyAlignment="1">
      <alignment vertical="center"/>
    </xf>
    <xf numFmtId="2" fontId="4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2" fontId="4" fillId="11" borderId="0" xfId="0" applyNumberFormat="1" applyFont="1" applyFill="1" applyAlignment="1">
      <alignment vertical="center"/>
    </xf>
    <xf numFmtId="0" fontId="10" fillId="5" borderId="5" xfId="0" applyFont="1" applyFill="1" applyBorder="1" applyAlignment="1">
      <alignment vertical="center"/>
    </xf>
    <xf numFmtId="2" fontId="10" fillId="5" borderId="5" xfId="0" applyNumberFormat="1" applyFont="1" applyFill="1" applyBorder="1" applyAlignment="1">
      <alignment vertical="center"/>
    </xf>
    <xf numFmtId="2" fontId="10" fillId="5" borderId="5" xfId="0" applyNumberFormat="1" applyFont="1" applyFill="1" applyBorder="1" applyAlignment="1">
      <alignment horizontal="right" vertical="center"/>
    </xf>
    <xf numFmtId="4" fontId="10" fillId="5" borderId="5" xfId="0" applyNumberFormat="1" applyFont="1" applyFill="1" applyBorder="1" applyAlignment="1">
      <alignment horizontal="center" vertical="center"/>
    </xf>
    <xf numFmtId="0" fontId="9" fillId="0" borderId="0" xfId="1" applyAlignment="1">
      <alignment vertical="center"/>
    </xf>
    <xf numFmtId="2" fontId="16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2" fontId="25" fillId="0" borderId="0" xfId="0" applyNumberFormat="1" applyFont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1" fontId="13" fillId="11" borderId="0" xfId="0" applyNumberFormat="1" applyFont="1" applyFill="1" applyAlignment="1">
      <alignment horizontal="center" vertical="center" wrapText="1"/>
    </xf>
    <xf numFmtId="1" fontId="26" fillId="5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11" borderId="0" xfId="0" applyNumberFormat="1" applyFont="1" applyFill="1" applyAlignment="1">
      <alignment vertical="center" wrapText="1"/>
    </xf>
    <xf numFmtId="9" fontId="28" fillId="0" borderId="0" xfId="0" applyNumberFormat="1" applyFont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2" fontId="28" fillId="11" borderId="0" xfId="0" applyNumberFormat="1" applyFont="1" applyFill="1" applyAlignment="1">
      <alignment vertical="center" wrapText="1"/>
    </xf>
    <xf numFmtId="9" fontId="29" fillId="0" borderId="5" xfId="0" applyNumberFormat="1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2" fontId="10" fillId="5" borderId="4" xfId="0" applyNumberFormat="1" applyFont="1" applyFill="1" applyBorder="1" applyAlignment="1">
      <alignment horizontal="center" vertical="center" wrapText="1"/>
    </xf>
    <xf numFmtId="9" fontId="10" fillId="5" borderId="4" xfId="0" applyNumberFormat="1" applyFont="1" applyFill="1" applyBorder="1" applyAlignment="1">
      <alignment horizontal="center" vertical="center" wrapText="1"/>
    </xf>
    <xf numFmtId="1" fontId="26" fillId="5" borderId="0" xfId="0" applyNumberFormat="1" applyFont="1" applyFill="1" applyAlignment="1">
      <alignment horizontal="center" vertical="center" wrapText="1"/>
    </xf>
    <xf numFmtId="0" fontId="21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vertical="center"/>
    </xf>
    <xf numFmtId="4" fontId="12" fillId="11" borderId="0" xfId="0" applyNumberFormat="1" applyFont="1" applyFill="1" applyAlignment="1">
      <alignment horizontal="center" vertical="center"/>
    </xf>
    <xf numFmtId="9" fontId="29" fillId="11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22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vertical="center"/>
    </xf>
    <xf numFmtId="2" fontId="4" fillId="14" borderId="0" xfId="0" applyNumberFormat="1" applyFont="1" applyFill="1" applyAlignment="1">
      <alignment vertical="center" wrapText="1"/>
    </xf>
    <xf numFmtId="2" fontId="4" fillId="14" borderId="0" xfId="0" applyNumberFormat="1" applyFont="1" applyFill="1" applyAlignment="1">
      <alignment vertical="center"/>
    </xf>
    <xf numFmtId="2" fontId="5" fillId="14" borderId="0" xfId="0" applyNumberFormat="1" applyFont="1" applyFill="1" applyAlignment="1">
      <alignment vertical="center" wrapText="1"/>
    </xf>
    <xf numFmtId="2" fontId="28" fillId="14" borderId="0" xfId="0" applyNumberFormat="1" applyFont="1" applyFill="1" applyAlignment="1">
      <alignment vertical="center" wrapText="1"/>
    </xf>
    <xf numFmtId="2" fontId="10" fillId="14" borderId="0" xfId="0" applyNumberFormat="1" applyFont="1" applyFill="1" applyAlignment="1">
      <alignment vertical="center" wrapText="1"/>
    </xf>
    <xf numFmtId="1" fontId="13" fillId="14" borderId="0" xfId="0" applyNumberFormat="1" applyFont="1" applyFill="1" applyAlignment="1">
      <alignment horizontal="center" vertical="center" wrapText="1"/>
    </xf>
    <xf numFmtId="0" fontId="21" fillId="14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30" fillId="15" borderId="0" xfId="4" applyAlignment="1">
      <alignment vertical="center"/>
    </xf>
    <xf numFmtId="0" fontId="0" fillId="0" borderId="0" xfId="0" applyAlignment="1">
      <alignment horizontal="left" indent="1"/>
    </xf>
    <xf numFmtId="0" fontId="31" fillId="0" borderId="0" xfId="0" applyFont="1" applyAlignment="1">
      <alignment vertical="center"/>
    </xf>
    <xf numFmtId="0" fontId="15" fillId="16" borderId="0" xfId="0" applyFont="1" applyFill="1" applyAlignment="1">
      <alignment horizontal="left"/>
    </xf>
    <xf numFmtId="0" fontId="6" fillId="5" borderId="5" xfId="0" applyFont="1" applyFill="1" applyBorder="1" applyAlignment="1">
      <alignment horizontal="left"/>
    </xf>
    <xf numFmtId="2" fontId="0" fillId="0" borderId="0" xfId="0" applyNumberFormat="1"/>
    <xf numFmtId="2" fontId="15" fillId="16" borderId="0" xfId="0" applyNumberFormat="1" applyFont="1" applyFill="1"/>
    <xf numFmtId="2" fontId="6" fillId="5" borderId="5" xfId="0" applyNumberFormat="1" applyFont="1" applyFill="1" applyBorder="1"/>
    <xf numFmtId="0" fontId="15" fillId="17" borderId="0" xfId="0" applyFont="1" applyFill="1" applyAlignment="1">
      <alignment horizontal="left"/>
    </xf>
    <xf numFmtId="1" fontId="0" fillId="0" borderId="0" xfId="0" applyNumberFormat="1" applyAlignment="1">
      <alignment horizontal="center" vertical="center"/>
    </xf>
    <xf numFmtId="1" fontId="15" fillId="17" borderId="0" xfId="0" applyNumberFormat="1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1" fontId="33" fillId="5" borderId="0" xfId="0" applyNumberFormat="1" applyFont="1" applyFill="1" applyAlignment="1">
      <alignment horizontal="center" vertical="center" wrapText="1"/>
    </xf>
    <xf numFmtId="1" fontId="34" fillId="11" borderId="0" xfId="0" applyNumberFormat="1" applyFont="1" applyFill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3" fillId="5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left"/>
    </xf>
    <xf numFmtId="1" fontId="15" fillId="5" borderId="0" xfId="0" applyNumberFormat="1" applyFont="1" applyFill="1" applyAlignment="1">
      <alignment horizontal="center" vertical="center"/>
    </xf>
    <xf numFmtId="0" fontId="4" fillId="18" borderId="0" xfId="0" applyFont="1" applyFill="1" applyAlignment="1">
      <alignment vertical="center" wrapText="1"/>
    </xf>
    <xf numFmtId="0" fontId="3" fillId="18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17" borderId="0" xfId="0" applyNumberFormat="1" applyFont="1" applyFill="1" applyAlignment="1">
      <alignment horizontal="center"/>
    </xf>
    <xf numFmtId="2" fontId="15" fillId="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5" fillId="17" borderId="0" xfId="0" applyNumberFormat="1" applyFont="1" applyFill="1" applyAlignment="1">
      <alignment horizontal="center"/>
    </xf>
    <xf numFmtId="2" fontId="15" fillId="5" borderId="0" xfId="0" applyNumberFormat="1" applyFont="1" applyFill="1"/>
    <xf numFmtId="2" fontId="0" fillId="0" borderId="0" xfId="5" applyNumberFormat="1" applyFont="1"/>
    <xf numFmtId="2" fontId="4" fillId="0" borderId="0" xfId="0" applyNumberFormat="1" applyFont="1" applyAlignment="1">
      <alignment horizontal="center" vertical="center"/>
    </xf>
  </cellXfs>
  <cellStyles count="6">
    <cellStyle name="Hyperlink" xfId="2" xr:uid="{00000000-000B-0000-0000-000008000000}"/>
    <cellStyle name="Insatisfaisant" xfId="4" builtinId="27"/>
    <cellStyle name="Lien hypertexte" xfId="1" builtinId="8"/>
    <cellStyle name="Milliers" xfId="5" builtinId="3"/>
    <cellStyle name="Normal" xfId="0" builtinId="0"/>
    <cellStyle name="Pourcentage" xfId="3" builtinId="5"/>
  </cellStyles>
  <dxfs count="280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83CF9C"/>
        </patternFill>
      </fill>
    </dxf>
    <dxf>
      <fill>
        <patternFill>
          <bgColor rgb="FF00B050"/>
        </patternFill>
      </fill>
    </dxf>
    <dxf>
      <fill>
        <patternFill>
          <bgColor rgb="FFFF5B5F"/>
        </patternFill>
      </fill>
    </dxf>
    <dxf>
      <fill>
        <patternFill>
          <bgColor rgb="FF00B050"/>
        </patternFill>
      </fill>
    </dxf>
    <dxf>
      <fill>
        <patternFill>
          <bgColor rgb="FF83CF9C"/>
        </patternFill>
      </fill>
    </dxf>
    <dxf>
      <fill>
        <patternFill>
          <bgColor rgb="FF00B050"/>
        </patternFill>
      </fill>
    </dxf>
    <dxf>
      <fill>
        <patternFill>
          <bgColor rgb="FF83CF9C"/>
        </patternFill>
      </fill>
    </dxf>
    <dxf>
      <fill>
        <patternFill>
          <bgColor rgb="FFFF5B5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00B0F0"/>
        </patternFill>
      </fill>
    </dxf>
    <dxf>
      <fill>
        <patternFill>
          <bgColor rgb="FF00C85A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C85A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FFC00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FF5B5F"/>
        </patternFill>
      </fill>
    </dxf>
    <dxf>
      <fill>
        <patternFill>
          <bgColor rgb="FF83CF9C"/>
        </patternFill>
      </fill>
    </dxf>
    <dxf>
      <fill>
        <patternFill>
          <bgColor rgb="FF00B050"/>
        </patternFill>
      </fill>
    </dxf>
    <dxf>
      <fill>
        <patternFill>
          <bgColor rgb="FFFF5B5F"/>
        </patternFill>
      </fill>
    </dxf>
    <dxf>
      <fill>
        <patternFill>
          <bgColor rgb="FF83CF9C"/>
        </patternFill>
      </fill>
    </dxf>
    <dxf>
      <fill>
        <patternFill>
          <bgColor rgb="FF00B050"/>
        </patternFill>
      </fill>
    </dxf>
    <dxf>
      <fill>
        <patternFill>
          <bgColor rgb="FFFF5B5F"/>
        </patternFill>
      </fill>
    </dxf>
    <dxf>
      <fill>
        <patternFill>
          <bgColor rgb="FF83CF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5B5F"/>
        </patternFill>
      </fill>
    </dxf>
    <dxf>
      <fill>
        <patternFill>
          <bgColor rgb="FF00C85A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3CF9C"/>
        </patternFill>
      </fill>
    </dxf>
    <dxf>
      <fill>
        <patternFill>
          <bgColor rgb="FFFF5B5F"/>
        </patternFill>
      </fill>
    </dxf>
    <dxf>
      <fill>
        <patternFill>
          <bgColor rgb="FF00B050"/>
        </patternFill>
      </fill>
    </dxf>
    <dxf>
      <fill>
        <patternFill>
          <bgColor rgb="FF83CF9C"/>
        </patternFill>
      </fill>
    </dxf>
    <dxf>
      <fill>
        <patternFill>
          <bgColor rgb="FFFF5B5F"/>
        </patternFill>
      </fill>
    </dxf>
    <dxf>
      <fill>
        <patternFill>
          <bgColor rgb="FFFF9999"/>
        </patternFill>
      </fill>
    </dxf>
    <dxf>
      <fill>
        <patternFill>
          <bgColor rgb="FF00C85A"/>
        </patternFill>
      </fill>
    </dxf>
    <dxf>
      <fill>
        <patternFill>
          <bgColor rgb="FFFF5B5F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5B5F"/>
        </patternFill>
      </fill>
    </dxf>
    <dxf>
      <fill>
        <patternFill>
          <bgColor rgb="FF83CF9C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5B5F"/>
        </patternFill>
      </fill>
    </dxf>
    <dxf>
      <font>
        <b/>
        <i val="0"/>
        <color theme="0"/>
      </font>
      <fill>
        <patternFill>
          <bgColor rgb="FF63C384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F5B5F"/>
        </patternFill>
      </fill>
    </dxf>
    <dxf>
      <fill>
        <patternFill>
          <bgColor rgb="FF63C384"/>
        </patternFill>
      </fill>
    </dxf>
    <dxf>
      <font>
        <b/>
        <i val="0"/>
        <color theme="0"/>
      </font>
      <fill>
        <patternFill>
          <bgColor rgb="FFFF5B5F"/>
        </patternFill>
      </fill>
    </dxf>
    <dxf>
      <font>
        <b/>
        <i val="0"/>
        <color theme="0"/>
      </font>
      <fill>
        <patternFill>
          <bgColor rgb="FF63C384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5B5F"/>
        </patternFill>
      </fill>
    </dxf>
    <dxf>
      <font>
        <b/>
        <i val="0"/>
        <color theme="0"/>
      </font>
      <fill>
        <patternFill>
          <bgColor rgb="FF63C384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numFmt numFmtId="2" formatCode="0.00"/>
    </dxf>
    <dxf>
      <numFmt numFmtId="2" formatCode="0.00"/>
    </dxf>
    <dxf>
      <font>
        <color theme="0"/>
      </font>
    </dxf>
    <dxf>
      <fill>
        <patternFill patternType="solid">
          <bgColor theme="4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font>
        <color theme="0"/>
      </font>
    </dxf>
    <dxf>
      <fill>
        <patternFill patternType="solid">
          <bgColor theme="4" tint="-0.499984740745262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ont>
        <color theme="0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b/>
      </font>
    </dxf>
    <dxf>
      <font>
        <b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  <bottom style="double">
          <color indexed="64"/>
        </bottom>
      </border>
    </dxf>
    <dxf>
      <fill>
        <patternFill>
          <bgColor theme="2" tint="-0.89999084444715716"/>
        </patternFill>
      </fill>
    </dxf>
    <dxf>
      <font>
        <color theme="0"/>
      </font>
    </dxf>
    <dxf>
      <fill>
        <patternFill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2" tint="-0.89999084444715716"/>
        </patternFill>
      </fill>
    </dxf>
    <dxf>
      <fill>
        <patternFill>
          <bgColor theme="2" tint="-0.89999084444715716"/>
        </patternFill>
      </fill>
    </dxf>
    <dxf>
      <font>
        <color theme="0"/>
      </font>
    </dxf>
    <dxf>
      <fill>
        <patternFill patternType="solid">
          <bgColor theme="2" tint="-0.89999084444715716"/>
        </patternFill>
      </fill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z val="10"/>
      </font>
    </dxf>
    <dxf>
      <font>
        <b/>
        <sz val="10"/>
      </font>
      <alignment vertical="center"/>
    </dxf>
    <dxf>
      <numFmt numFmtId="13" formatCode="0%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font>
        <b/>
        <sz val="10"/>
      </font>
      <alignment vertical="center"/>
    </dxf>
    <dxf>
      <alignment horizontal="center"/>
    </dxf>
    <dxf>
      <font>
        <b val="0"/>
      </font>
    </dxf>
    <dxf>
      <font>
        <b val="0"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2" tint="-9.9978637043366805E-2"/>
        </patternFill>
      </fill>
    </dxf>
    <dxf>
      <numFmt numFmtId="2" formatCode="0.00"/>
    </dxf>
    <dxf>
      <fill>
        <patternFill>
          <bgColor rgb="FFFF5B5F"/>
        </patternFill>
      </fill>
    </dxf>
    <dxf>
      <fill>
        <patternFill>
          <bgColor rgb="FF63C384"/>
        </patternFill>
      </fill>
    </dxf>
  </dxfs>
  <tableStyles count="0" defaultTableStyle="TableStyleMedium2" defaultPivotStyle="PivotStyleLight16"/>
  <colors>
    <mruColors>
      <color rgb="FF00C85A"/>
      <color rgb="FF00D661"/>
      <color rgb="FFFF9999"/>
      <color rgb="FF63C384"/>
      <color rgb="FF83CF9C"/>
      <color rgb="FFFF5B5F"/>
      <color rgb="FF66FF66"/>
      <color rgb="FF99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802978935186" createdVersion="8" refreshedVersion="8" minRefreshableVersion="3" recordCount="67" xr:uid="{61FC4FE6-0ECA-47D8-A5F3-E1BC14A2D17F}">
  <cacheSource type="worksheet">
    <worksheetSource ref="A2:M69" sheet="Phase 4 -Réalisation"/>
  </cacheSource>
  <cacheFields count="16">
    <cacheField name="Identifiant" numFmtId="0">
      <sharedItems containsBlank="1"/>
    </cacheField>
    <cacheField name="Nom de la tâche" numFmtId="0">
      <sharedItems containsBlank="1" count="53">
        <s v="Points de situation"/>
        <s v="Réunion Répartition des tâches 21.05.2024"/>
        <s v="Base de donnée"/>
        <s v="Mise à jour des données tests - Script d'insertion"/>
        <s v="Modification et mise à jour Base de donnée"/>
        <s v="Modification et mise à jour Base de donnée - Support"/>
        <s v="Déploiement sur Azure"/>
        <s v="Mise en place Azure"/>
        <s v="Configuration du projet"/>
        <s v="Authentification"/>
        <s v="BE - Page Profil"/>
        <s v="FE - Page Profil"/>
        <s v="Authentification Liaison base de donnée - Support"/>
        <s v="Authentification Liaison base de donnée"/>
        <s v="Sécurité"/>
        <s v="Clé API d'Authentification"/>
        <s v="Update des pages"/>
        <s v="Update BackEnd"/>
        <s v="Liste des voyages"/>
        <s v="Ajout d'un voyage"/>
        <s v="Liste de logements - visuel données"/>
        <s v="Liste de logements"/>
        <s v="Détails du logement - visuel données"/>
        <s v="Détails du logement"/>
        <s v="Liste de transports"/>
        <s v="Détails du transport"/>
        <s v="Liste des activités - visuel données"/>
        <s v="Détails des activités - visuel données"/>
        <s v="Liste des activités"/>
        <s v="Détails des activités"/>
        <s v="Création d'une réservation"/>
        <s v="Liste des Réservation"/>
        <s v="Liste des Réservation - visuel données"/>
        <s v="Visuel"/>
        <s v="Ajout d'un style pour chaque pages"/>
        <s v="Liste de logements "/>
        <s v="Liste des activitées"/>
        <s v="Reservation"/>
        <s v="BE - Liste des Réservation"/>
        <s v="FE - Liste des Réservation"/>
        <s v="BE - Création d'une réservation"/>
        <s v="FE - Création d'une réservation"/>
        <s v="Changements"/>
        <s v="Modification Gitignore"/>
        <s v="Modification DTO, Controlleurs, Views"/>
        <s v="Modification DTO, Controlleurs"/>
        <s v="Modification DTO, Controlleurs, View"/>
        <s v="Scaffold New DB -&gt; Azure"/>
        <s v="Création d'un voyage"/>
        <m/>
        <s v="Détails des activitées" u="1"/>
        <s v="Liaison base de donnée - Support" u="1"/>
        <s v="Liaison base de donnée" u="1"/>
      </sharedItems>
    </cacheField>
    <cacheField name="Présentation finale Sprint" numFmtId="0">
      <sharedItems containsString="0" containsBlank="1"/>
    </cacheField>
    <cacheField name="Responsable" numFmtId="0">
      <sharedItems containsBlank="1"/>
    </cacheField>
    <cacheField name="Participant" numFmtId="0">
      <sharedItems containsBlank="1" count="6">
        <m/>
        <s v="Evan"/>
        <s v="Nicolas"/>
        <s v="Julie"/>
        <s v="Evgueni"/>
        <s v="RECAP FINAL"/>
      </sharedItems>
    </cacheField>
    <cacheField name="Estimation inititale Projet  (heures)" numFmtId="2">
      <sharedItems containsString="0" containsBlank="1" containsNumber="1" containsInteger="1" minValue="3" maxValue="3"/>
    </cacheField>
    <cacheField name="Estimation inititale Phase 4  (heures)" numFmtId="0">
      <sharedItems containsString="0" containsBlank="1" containsNumber="1" minValue="0" maxValue="92.75"/>
    </cacheField>
    <cacheField name="Estimation Phase 4 par personnes" numFmtId="2">
      <sharedItems containsString="0" containsBlank="1" containsNumber="1" minValue="0.25" maxValue="6"/>
    </cacheField>
    <cacheField name="Temps réellement consacré" numFmtId="2">
      <sharedItems containsString="0" containsBlank="1" containsNumber="1" minValue="0.1" maxValue="104.75"/>
    </cacheField>
    <cacheField name="Différence" numFmtId="0">
      <sharedItems containsBlank="1" containsMixedTypes="1" containsNumber="1" minValue="-3.9" maxValue="6"/>
    </cacheField>
    <cacheField name="Info" numFmtId="0">
      <sharedItems containsBlank="1" containsMixedTypes="1" containsNumber="1" minValue="-3.9" maxValue="6"/>
    </cacheField>
    <cacheField name="Pourcentage terminé" numFmtId="0">
      <sharedItems containsString="0" containsBlank="1" containsNumber="1" minValue="0" maxValue="1"/>
    </cacheField>
    <cacheField name="Statut" numFmtId="0">
      <sharedItems containsBlank="1"/>
    </cacheField>
    <cacheField name="Statut." numFmtId="0" formula="IF(Statut= &quot;&quot;,&quot;A faire&quot;,&quot;En Cours&quot;)" databaseField="0"/>
    <cacheField name="Statut Tâche" numFmtId="0" formula=" 0" databaseField="0"/>
    <cacheField name="Diff" numFmtId="0" formula="'Temps réellement consacré'-'Estimation inititale Phase 4  (heure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802978935186" createdVersion="8" refreshedVersion="8" minRefreshableVersion="3" recordCount="44" xr:uid="{A713ED39-D480-4B00-AFEA-9BDFF192D977}">
  <cacheSource type="worksheet">
    <worksheetSource ref="A3:K47" sheet="Phase 1 - Initialisation"/>
  </cacheSource>
  <cacheFields count="11">
    <cacheField name="Identifiant" numFmtId="0">
      <sharedItems/>
    </cacheField>
    <cacheField name="Nom de la tâche" numFmtId="0">
      <sharedItems/>
    </cacheField>
    <cacheField name="Lien carte Trello" numFmtId="0">
      <sharedItems containsString="0" containsBlank="1"/>
    </cacheField>
    <cacheField name="Responsable" numFmtId="0">
      <sharedItems count="4">
        <s v="Julie"/>
        <s v="Evgueni"/>
        <s v="Evan"/>
        <s v="Nicolas"/>
      </sharedItems>
    </cacheField>
    <cacheField name="Participants" numFmtId="0">
      <sharedItems containsBlank="1"/>
    </cacheField>
    <cacheField name="Estimation inititale  (heures)" numFmtId="2">
      <sharedItems containsSemiMixedTypes="0" containsString="0" containsNumber="1" minValue="0.25" maxValue="4"/>
    </cacheField>
    <cacheField name="Temps réellement consacré" numFmtId="2">
      <sharedItems containsSemiMixedTypes="0" containsString="0" containsNumber="1" minValue="0" maxValue="6"/>
    </cacheField>
    <cacheField name="Différence" numFmtId="4">
      <sharedItems containsSemiMixedTypes="0" containsString="0" containsNumber="1" minValue="-1.75" maxValue="2"/>
    </cacheField>
    <cacheField name="Info" numFmtId="4">
      <sharedItems containsSemiMixedTypes="0" containsString="0" containsNumber="1" minValue="-1.75" maxValue="2"/>
    </cacheField>
    <cacheField name="Pourcentage terminé" numFmtId="9">
      <sharedItems containsSemiMixedTypes="0" containsString="0" containsNumber="1" containsInteger="1" minValue="1" maxValue="1"/>
    </cacheField>
    <cacheField name="Statu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802978935186" createdVersion="8" refreshedVersion="8" minRefreshableVersion="3" recordCount="92" xr:uid="{FE125B0A-CE2A-408D-BD49-1E015FA86560}">
  <cacheSource type="worksheet">
    <worksheetSource ref="A2:M94" sheet="Phase 2 - Conception"/>
  </cacheSource>
  <cacheFields count="13">
    <cacheField name="Identifiant" numFmtId="0">
      <sharedItems/>
    </cacheField>
    <cacheField name="Nom de la tâche" numFmtId="0">
      <sharedItems count="95">
        <s v="Préparation séance du 26.05, fichier excel répartition Poker Scrum"/>
        <s v="Point de situation 1 / 11.04.2024"/>
        <s v="Point de situation 2 / 16.04.2024"/>
        <s v="Correction aux documents"/>
        <s v="Révision heures M. Gerber / Dylan Lopez"/>
        <s v="Préparation Powerpoint - Phase 2"/>
        <s v="Répartition des tâches"/>
        <s v="Répartition des tâches - 1"/>
        <s v="Répartition des tâches - 2"/>
        <s v="Répartition des tâches - 3"/>
        <s v="Répartition des tâches - 4"/>
        <s v="Plan de gestion du projet - Corriger selon demande"/>
        <s v="Plan de gestion du projet - Corriger selon demande - 1"/>
        <s v="Plan de gestion du projet - Corriger selon demande - 2"/>
        <s v="Exigence envers les système"/>
        <s v="Exigences envers le système - Exigences générales"/>
        <s v="Exigences envers le système - Aperçu du système 2.1"/>
        <s v="Exigences envers le système - Aperçu du système 2.2"/>
        <s v="Exigences envers le système - Exigences détaillés - Exigences fonctionnelles"/>
        <s v="Exigences envers le système - Exigences détaillés - Exigences de qualité"/>
        <s v="Exigences envers le système - Exigences détaillés - Exigences concept d'exploitation"/>
        <s v="Exigences envers le système - Exigences détaillés - Exigences architecture Système"/>
        <s v="Exigences envers le système - Exigences détaillés - Exigences concept de migration"/>
        <s v="Exigences envers le système - Exigences détaillés - Exigences concept SIPD"/>
        <s v="Exigences envers le système - Glossaire et infos générale du document"/>
        <s v="Architecture du système - Use Case"/>
        <s v="Architecture du système - Use Case - Admin Site - Ajout éléments"/>
        <s v="Architecture du système - Use Case - Admin Site - Modification éléments"/>
        <s v="Architecture du système - Use Case - Admin Site - Suppression éléments"/>
        <s v="Architecture du système - Use Case - Admin Site - Gestion droits"/>
        <s v="Architecture du système - Use Case - Admin Site - Statistique"/>
        <s v="Architecture du système - Use Case - Inscription - Insertion information"/>
        <s v="Architecture du système - Use Case - Inscription - Validation compte"/>
        <s v="Architecture du système - Use Case - Inscription - Validation financière"/>
        <s v="Architecture du système - Use Case - Reservation - Transport"/>
        <s v="Architecture du système - Use Case - Reservation - Logement"/>
        <s v="Architecture du système - Use Case - Reservation - Activités"/>
        <s v="Architecture du système - Use Case - Reservation - Recapitulation pré-paiement"/>
        <s v="Architecture du système - Use Case - Reservation - Paiement"/>
        <s v="Architecture du système - Use Case - Reservation - Génération du PDF de résumé"/>
        <s v="Architecture du système - Use Case - Profile - Modification du profil"/>
        <s v="Architecture du système - Use Case - Profile - Authentification"/>
        <s v="Architecture du système - Use Case - Profile - Récupération du compte"/>
        <s v="Architecture du système - Base de données"/>
        <s v="Architecture du système - Listes des tables /Fichier Excel liste des données"/>
        <s v="Architecture du système - Listes des tables /Fichier Excel liste des données - Support"/>
        <s v="Architecture du système - MCD / MLD / MPD (Script)"/>
        <s v="Architecture du système - MCD / MLD / MPD  - Appui et feedback"/>
        <s v="Architecture du système - WBS &amp; Diagrammes"/>
        <s v="Architecture du système - WBS affiné"/>
        <s v="Architecture du système - Diagrammes de classes (niveau intermédiaire) + MVC"/>
        <s v="Architecture du système - Diagramme de composants"/>
        <s v="Architecture du système - Diagrammes de séquences (d’analyse)"/>
        <s v="Architecture du système - Diagrammes d’état (si besoin)"/>
        <s v="Prototype 1 - Authentification"/>
        <s v="Prototype - système d'authentification avec Identity framework - 1"/>
        <s v="Prototype - système d'authentification avec Identity framework - 2 - Support"/>
        <s v="Prototype 2 -  Reservation logements"/>
        <s v="Prototype - un des principales fonctions métier - 1"/>
        <s v="Prototype - un des principales fonctions métier - 2 -  Support"/>
        <s v="Documentation du prototype"/>
        <s v="Documentation du prototype - Contexte"/>
        <s v="Documentation du prototype - Exigences"/>
        <s v="Documentation du prototype - Concept"/>
        <s v="Documentation du prototype - Résumé des résultats des tests -5.1"/>
        <s v="Documentation du prototype - Résumé des résultats des tests -5.2"/>
        <s v="Documentation du prototype - Résumé des résultats des tests -5.3"/>
        <s v="Documentation du prototype - Conclusions"/>
        <s v="Documentation du prototype - Recommandations"/>
        <s v="Documentation du prototype - Glossaire et infos générale du document"/>
        <s v="Concept de test"/>
        <s v="Concept de test - Objectifs des tests"/>
        <s v="Concept de test - Stratégie en matière de tests et niveaux de tests"/>
        <s v="Concept de test - Objets à tester"/>
        <s v="Concept de test - Types de test"/>
        <s v="Concept de test - Couverture du test"/>
        <s v="Concept de test - Cadre de test"/>
        <s v="Concept de test - Environnement de test"/>
        <s v="Concept de test - Infrastructure de test"/>
        <s v="Concept de test - Organisation des tests"/>
        <s v="Concept de test - Description des cas de test"/>
        <s v="Concept de test -Plan des tests"/>
        <s v="Concept de test - Glossaire et infos générale du document"/>
        <s v="Plan de release (regarder sur Hermes)"/>
        <s v="Sprint backlog (a faire pour chaque sprint)"/>
        <s v="Architecture du système - Listes des données" u="1"/>
        <s v="Prototype - système d'authentification avec Identity framework - 2" u="1"/>
        <s v="Prototype - un des principales fonctions métier - 2" u="1"/>
        <s v="Point de situation 1" u="1"/>
        <s v="Architecture du système - Diagrammes de classes (niveau intermédiaire)" u="1"/>
        <s v="Architecture du système - MCD / MLD / MPD" u="1"/>
        <s v="                       " u="1"/>
        <s v="Prototype 2 -  Reservation activités" u="1"/>
        <s v="Plan de gestion du projet - Corriger selon demande - 3" u="1"/>
        <s v="Architecture du système - MCD / MLD / MPD  - Appui" u="1"/>
      </sharedItems>
    </cacheField>
    <cacheField name="Présentation" numFmtId="0">
      <sharedItems containsBlank="1"/>
    </cacheField>
    <cacheField name="Responsable" numFmtId="0">
      <sharedItems containsBlank="1"/>
    </cacheField>
    <cacheField name="Participant" numFmtId="0">
      <sharedItems containsBlank="1" count="5">
        <s v="Evan"/>
        <s v="Julie"/>
        <s v="Nicolas"/>
        <s v="Evgueni"/>
        <m/>
      </sharedItems>
    </cacheField>
    <cacheField name="Estimation inititale Projet  (heures)" numFmtId="0">
      <sharedItems containsString="0" containsBlank="1" containsNumber="1" containsInteger="1" minValue="1" maxValue="75"/>
    </cacheField>
    <cacheField name="Estimation inititale Phase 2  (heures)" numFmtId="0">
      <sharedItems containsString="0" containsBlank="1" containsNumber="1" minValue="1" maxValue="60"/>
    </cacheField>
    <cacheField name="Estimation Phase 2 par personnes" numFmtId="2">
      <sharedItems containsString="0" containsBlank="1" containsNumber="1" minValue="0.25" maxValue="40"/>
    </cacheField>
    <cacheField name="Temps réellement consacré" numFmtId="2">
      <sharedItems containsString="0" containsBlank="1" containsNumber="1" minValue="0" maxValue="28"/>
    </cacheField>
    <cacheField name="Différence" numFmtId="0">
      <sharedItems containsBlank="1" containsMixedTypes="1" containsNumber="1" minValue="-20" maxValue="6"/>
    </cacheField>
    <cacheField name="Info" numFmtId="0">
      <sharedItems containsBlank="1" containsMixedTypes="1" containsNumber="1" minValue="-20" maxValue="6"/>
    </cacheField>
    <cacheField name="Pourcentage terminé" numFmtId="0">
      <sharedItems containsString="0" containsBlank="1" containsNumber="1" minValue="0" maxValue="1"/>
    </cacheField>
    <cacheField name="Stat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802979166663" createdVersion="8" refreshedVersion="8" minRefreshableVersion="3" recordCount="58" xr:uid="{DF46A625-5593-43FF-BDD8-36C398D0A2CF}">
  <cacheSource type="worksheet">
    <worksheetSource ref="A2:I60" sheet="Phase 3 -Réalisation"/>
  </cacheSource>
  <cacheFields count="9">
    <cacheField name="Identifiant" numFmtId="0">
      <sharedItems containsBlank="1"/>
    </cacheField>
    <cacheField name="Nom de la tâche" numFmtId="0">
      <sharedItems containsBlank="1" count="53">
        <s v="Réunion Répartition des tâches 30.04.2024"/>
        <s v="Globale - Corrections / Ajout de routes et autres"/>
        <s v="Modification HomePage"/>
        <s v="Pré-doiplement Architecture Système"/>
        <s v="Mise en place Azure"/>
        <s v="Correction MCD / Génération MLD"/>
        <s v="Script SQL et Insertion de données"/>
        <s v="Configuration du projet"/>
        <s v="Authentification"/>
        <s v="BE - Page de connexion "/>
        <s v="FE - Page de connexion "/>
        <s v="BE - Page d'Inscription"/>
        <s v="FE - Page d'Inscription"/>
        <s v="BE - Page Profil"/>
        <s v="FE - Page Profil"/>
        <s v="BE - Intégration Gestion Utilisateur Via API"/>
        <s v="BE - Confirmation Authentification"/>
        <s v="FE - Confirmation Authentification"/>
        <s v="Renseignement du voyage"/>
        <s v="BE - Liste des voyages"/>
        <s v="FE - Liste des voyages"/>
        <s v="BE - Ajout d'un voyage"/>
        <s v="FE  - Ajout d'un voyage"/>
        <s v="Reservation Logement"/>
        <s v="BE - Liste de logements"/>
        <s v="FE - Liste de logements"/>
        <s v="BE - Détails du logement"/>
        <s v="FE - Détails du logement"/>
        <s v="Reservation Transport"/>
        <s v="BE - Liste de transports"/>
        <s v="FE - Liste de transports"/>
        <s v="BE - Détails du transport"/>
        <s v="FE - Détails du transport"/>
        <s v="Reservation Activité"/>
        <s v="BE - Liste des activitées"/>
        <s v="FE -  Liste des activitées"/>
        <s v="BE - Détails des activitées"/>
        <s v="FE - Détails d'une activitée"/>
        <s v="Reservation"/>
        <s v="BE - Liste des Réservation"/>
        <s v="FE - Liste des Réservation"/>
        <s v="BE - Création d'une réservation"/>
        <s v="FE - Création d'une réservation"/>
        <s v="Récapitulatif Pré-paiement"/>
        <s v="BE - Génération Récapitualtif"/>
        <s v="FE - Génération Récapitulatif"/>
        <s v="Tests"/>
        <s v="Tests Authentification"/>
        <s v="Tests ReservationLogement"/>
        <s v="Tests Récapitulatif Pré-paiement"/>
        <m/>
        <s v="Point de situation 1 / 30.04.2024" u="1"/>
        <s v="Mise en place projet" u="1"/>
      </sharedItems>
    </cacheField>
    <cacheField name="Présentation finale Sprint" numFmtId="0">
      <sharedItems containsBlank="1"/>
    </cacheField>
    <cacheField name="Responsable" numFmtId="0">
      <sharedItems containsBlank="1"/>
    </cacheField>
    <cacheField name="Participant" numFmtId="0">
      <sharedItems containsBlank="1" count="6">
        <s v="Julie"/>
        <s v="Evan"/>
        <s v="Nicolas"/>
        <s v="Evgueni"/>
        <m/>
        <s v="RECAP FINAL"/>
      </sharedItems>
    </cacheField>
    <cacheField name="Estimation inititale Projet  (heures)" numFmtId="2">
      <sharedItems containsString="0" containsBlank="1" containsNumber="1" containsInteger="1" minValue="3" maxValue="18"/>
    </cacheField>
    <cacheField name="Estimation inititale Phase 3  (heures)" numFmtId="0">
      <sharedItems containsString="0" containsBlank="1" containsNumber="1" containsInteger="1" minValue="6" maxValue="127"/>
    </cacheField>
    <cacheField name="Estimation Phase 3 par personnes" numFmtId="2">
      <sharedItems containsString="0" containsBlank="1" containsNumber="1" containsInteger="1" minValue="0" maxValue="139"/>
    </cacheField>
    <cacheField name="Temps réellement consacré" numFmtId="2">
      <sharedItems containsString="0" containsBlank="1" containsNumber="1" minValue="0" maxValue="9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802979166663" createdVersion="8" refreshedVersion="8" minRefreshableVersion="3" recordCount="44" xr:uid="{2663D2FB-E693-4684-A109-F1DEFD63E8B8}">
  <cacheSource type="worksheet">
    <worksheetSource ref="A2:M46" sheet="Phase 5 - Réalisation "/>
  </cacheSource>
  <cacheFields count="13">
    <cacheField name="Identifiant" numFmtId="0">
      <sharedItems/>
    </cacheField>
    <cacheField name="Nom de la tâche" numFmtId="0">
      <sharedItems containsBlank="1" count="40">
        <s v="Points de situation"/>
        <s v="Réunion Répartition des tâches 11.06.2024"/>
        <s v="PAGE RESERVATION"/>
        <s v="Page Profile - Mon voyage - Visuel Timeline"/>
        <s v="Page Liste réservation - Visuel données + Visuel"/>
        <s v="Page Liste réservation - Affichage pour seulement 1 user"/>
        <s v="Page Liste réservation - Filtre Date/Catégorie/Date croissante/desc"/>
        <s v="Contrôle ajout date réservation"/>
        <s v="Trie des reservations par utilisateur et par voyage"/>
        <s v="AMELIORATIONS"/>
        <s v="Phrases pour guider l'utilisateur"/>
        <s v="Boutons &quot;Suivant&quot; à droite"/>
        <s v="Boutons &quot;Précédent&quot; à gauche"/>
        <s v="HISTORIQUE"/>
        <s v="Création page Historique Mes Voyages"/>
        <s v="Affichage des voyages par client"/>
        <s v="GESTION D'ERREURS"/>
        <s v="Page Réservation"/>
        <s v="Page Voyage"/>
        <s v="Page Transport"/>
        <s v="Page Logement"/>
        <s v="Page Activité"/>
        <s v="Clé d'API FrontEnd"/>
        <s v="GESTION D'UN VOYAGE"/>
        <s v="Ajout d'un voyage"/>
        <s v="Ajout d'une réservation (Pays) ViewBag"/>
        <s v="Réservation logement"/>
        <s v="Réservation transport"/>
        <s v="Réservation activité"/>
        <s v="BASE DE DONNEE AZURE"/>
        <s v="Update des tables"/>
        <s v="Imprévus"/>
        <s v="Corrections des formulaires Create Voyage + Create Réservation pour contrôle des erreurs users"/>
        <m/>
        <s v="Trie des reservations part utilisateur et par voyage" u="1"/>
        <s v="Contrôle Réservation (affichage uniquement 1 user)" u="1"/>
        <s v="Création page Historique Voyage" u="1"/>
        <s v="Contrôler Historique de voyage 1 user" u="1"/>
        <s v="Visuel Timeline" u="1"/>
        <s v="Visuel données" u="1"/>
      </sharedItems>
    </cacheField>
    <cacheField name="Présentation finale Sprint" numFmtId="0">
      <sharedItems containsString="0" containsBlank="1"/>
    </cacheField>
    <cacheField name="Responsable" numFmtId="0">
      <sharedItems containsBlank="1"/>
    </cacheField>
    <cacheField name="Participant" numFmtId="0">
      <sharedItems containsBlank="1" count="5">
        <m/>
        <s v="Evan"/>
        <s v="Nicolas"/>
        <s v="Julie"/>
        <s v="Evgueni"/>
      </sharedItems>
    </cacheField>
    <cacheField name="Estimation inititale Projet  (heures)" numFmtId="2">
      <sharedItems containsString="0" containsBlank="1" containsNumber="1" containsInteger="1" minValue="3" maxValue="3"/>
    </cacheField>
    <cacheField name="Estimation inititale Phase 5  (heures)" numFmtId="0">
      <sharedItems containsString="0" containsBlank="1" containsNumber="1" minValue="0" maxValue="10"/>
    </cacheField>
    <cacheField name="Estimation Phase 5 par personnes" numFmtId="2">
      <sharedItems containsString="0" containsBlank="1" containsNumber="1" minValue="0.25" maxValue="4"/>
    </cacheField>
    <cacheField name="Temps réellement consacré" numFmtId="2">
      <sharedItems containsString="0" containsBlank="1" containsNumber="1" minValue="0.25" maxValue="19.5"/>
    </cacheField>
    <cacheField name="Différence" numFmtId="0">
      <sharedItems containsBlank="1" containsMixedTypes="1" containsNumber="1" minValue="-0.25" maxValue="7"/>
    </cacheField>
    <cacheField name="Info" numFmtId="0">
      <sharedItems containsBlank="1" containsMixedTypes="1" containsNumber="1" minValue="-0.25" maxValue="7"/>
    </cacheField>
    <cacheField name="Pourcentage terminé" numFmtId="0">
      <sharedItems containsString="0" containsBlank="1" containsNumber="1" minValue="0" maxValue="1"/>
    </cacheField>
    <cacheField name="Stat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ADMIN - MEETING"/>
    <x v="0"/>
    <m/>
    <s v="Evan"/>
    <x v="0"/>
    <n v="3"/>
    <n v="6"/>
    <m/>
    <n v="6"/>
    <m/>
    <m/>
    <m/>
    <m/>
  </r>
  <r>
    <s v="POS1-1"/>
    <x v="1"/>
    <m/>
    <s v="Evan"/>
    <x v="1"/>
    <m/>
    <m/>
    <n v="1.5"/>
    <n v="1.5"/>
    <n v="0"/>
    <n v="0"/>
    <n v="1"/>
    <s v="Terminée"/>
  </r>
  <r>
    <s v="POS1-2"/>
    <x v="1"/>
    <m/>
    <s v="Nicolas"/>
    <x v="2"/>
    <m/>
    <m/>
    <n v="1.5"/>
    <n v="1.5"/>
    <n v="0"/>
    <n v="0"/>
    <n v="1"/>
    <s v="Terminée"/>
  </r>
  <r>
    <s v="POS1-3"/>
    <x v="1"/>
    <m/>
    <s v="Julie"/>
    <x v="3"/>
    <m/>
    <m/>
    <n v="1.5"/>
    <n v="1.5"/>
    <n v="0"/>
    <n v="0"/>
    <n v="1"/>
    <s v="Terminée"/>
  </r>
  <r>
    <s v="POS1-4"/>
    <x v="1"/>
    <m/>
    <s v="Evgueni"/>
    <x v="4"/>
    <m/>
    <m/>
    <n v="1.5"/>
    <n v="1.5"/>
    <n v="0"/>
    <n v="0"/>
    <n v="1"/>
    <s v="Terminée"/>
  </r>
  <r>
    <s v="BD - Base de donnée"/>
    <x v="2"/>
    <m/>
    <s v="Evan"/>
    <x v="0"/>
    <n v="3"/>
    <n v="9.5"/>
    <m/>
    <n v="25"/>
    <m/>
    <m/>
    <m/>
    <m/>
  </r>
  <r>
    <s v="BD1-1"/>
    <x v="3"/>
    <m/>
    <m/>
    <x v="1"/>
    <m/>
    <m/>
    <n v="4"/>
    <n v="5"/>
    <n v="1"/>
    <n v="1"/>
    <n v="1"/>
    <s v="Terminée"/>
  </r>
  <r>
    <s v="BD1-1A"/>
    <x v="3"/>
    <m/>
    <m/>
    <x v="3"/>
    <m/>
    <m/>
    <m/>
    <n v="6"/>
    <n v="6"/>
    <n v="6"/>
    <n v="1"/>
    <s v="Terminée"/>
  </r>
  <r>
    <s v="BD1-2"/>
    <x v="4"/>
    <m/>
    <m/>
    <x v="1"/>
    <m/>
    <m/>
    <n v="2.75"/>
    <n v="5"/>
    <n v="2.25"/>
    <n v="2.25"/>
    <n v="1"/>
    <s v="Terminée"/>
  </r>
  <r>
    <s v="BD1-3"/>
    <x v="5"/>
    <m/>
    <m/>
    <x v="3"/>
    <m/>
    <m/>
    <n v="2.75"/>
    <n v="5"/>
    <n v="2.25"/>
    <n v="2.25"/>
    <n v="1"/>
    <s v="Terminée"/>
  </r>
  <r>
    <s v="BD1-4"/>
    <x v="5"/>
    <m/>
    <m/>
    <x v="4"/>
    <m/>
    <m/>
    <m/>
    <n v="4"/>
    <m/>
    <n v="0"/>
    <n v="1"/>
    <s v="Terminée"/>
  </r>
  <r>
    <s v="TEC - Architecture Système"/>
    <x v="6"/>
    <m/>
    <s v="Nicolas"/>
    <x v="0"/>
    <n v="3"/>
    <n v="4"/>
    <m/>
    <n v="5"/>
    <m/>
    <m/>
    <m/>
    <m/>
  </r>
  <r>
    <s v="TEC1 -1"/>
    <x v="7"/>
    <m/>
    <m/>
    <x v="2"/>
    <m/>
    <m/>
    <n v="2"/>
    <n v="2.5"/>
    <n v="0.5"/>
    <n v="0.5"/>
    <n v="1"/>
    <s v="Terminée"/>
  </r>
  <r>
    <s v="TEC1 -5"/>
    <x v="8"/>
    <m/>
    <m/>
    <x v="2"/>
    <m/>
    <m/>
    <n v="2"/>
    <n v="2.5"/>
    <n v="0.5"/>
    <n v="0.5"/>
    <n v="1"/>
    <s v="Terminée"/>
  </r>
  <r>
    <s v="DEV - Authentification"/>
    <x v="9"/>
    <m/>
    <s v="Evgueni"/>
    <x v="0"/>
    <n v="3"/>
    <n v="15"/>
    <m/>
    <n v="22"/>
    <m/>
    <m/>
    <m/>
    <m/>
  </r>
  <r>
    <s v="DEV0-1"/>
    <x v="10"/>
    <m/>
    <m/>
    <x v="4"/>
    <m/>
    <m/>
    <n v="2"/>
    <n v="3"/>
    <n v="1"/>
    <n v="1"/>
    <n v="1"/>
    <s v="Terminée"/>
  </r>
  <r>
    <s v="DEV0-2"/>
    <x v="11"/>
    <m/>
    <m/>
    <x v="4"/>
    <m/>
    <m/>
    <n v="1"/>
    <n v="3"/>
    <n v="2"/>
    <n v="2"/>
    <n v="1"/>
    <s v="Terminée"/>
  </r>
  <r>
    <s v="DEVO-3"/>
    <x v="12"/>
    <m/>
    <m/>
    <x v="1"/>
    <m/>
    <m/>
    <n v="6"/>
    <n v="4.5"/>
    <n v="-1.5"/>
    <n v="-1.5"/>
    <n v="1"/>
    <s v="Terminée"/>
  </r>
  <r>
    <s v="DEV0-4"/>
    <x v="13"/>
    <m/>
    <m/>
    <x v="4"/>
    <m/>
    <m/>
    <n v="6"/>
    <n v="11.5"/>
    <n v="5.5"/>
    <n v="5.5"/>
    <n v="1"/>
    <s v="Terminée"/>
  </r>
  <r>
    <s v="SEC - Sécurité"/>
    <x v="14"/>
    <m/>
    <s v="Nicolas"/>
    <x v="0"/>
    <n v="3"/>
    <n v="3"/>
    <m/>
    <n v="5.5"/>
    <m/>
    <m/>
    <m/>
    <m/>
  </r>
  <r>
    <s v="SEC0-1"/>
    <x v="15"/>
    <m/>
    <m/>
    <x v="2"/>
    <m/>
    <m/>
    <n v="3"/>
    <n v="5.5"/>
    <n v="2.5"/>
    <n v="2.5"/>
    <n v="1"/>
    <s v="Terminée"/>
  </r>
  <r>
    <s v="UPD - Update "/>
    <x v="16"/>
    <m/>
    <s v="Julie"/>
    <x v="0"/>
    <n v="3"/>
    <n v="40.25"/>
    <m/>
    <n v="17.450000000000003"/>
    <m/>
    <m/>
    <m/>
    <m/>
  </r>
  <r>
    <s v="UPD0-1"/>
    <x v="17"/>
    <m/>
    <m/>
    <x v="4"/>
    <m/>
    <m/>
    <n v="4"/>
    <m/>
    <s v=""/>
    <s v=""/>
    <n v="0"/>
    <s v="En cours"/>
  </r>
  <r>
    <s v="UPD0-2"/>
    <x v="18"/>
    <m/>
    <m/>
    <x v="3"/>
    <m/>
    <m/>
    <n v="4"/>
    <m/>
    <s v=""/>
    <s v=""/>
    <n v="0"/>
    <s v="À faire"/>
  </r>
  <r>
    <s v="UPD0-3"/>
    <x v="19"/>
    <m/>
    <m/>
    <x v="3"/>
    <m/>
    <m/>
    <n v="4"/>
    <n v="8.5"/>
    <n v="4.5"/>
    <n v="4.5"/>
    <n v="0.95"/>
    <s v="En cours"/>
  </r>
  <r>
    <s v="UPD0-3-1"/>
    <x v="19"/>
    <m/>
    <m/>
    <x v="4"/>
    <m/>
    <m/>
    <m/>
    <n v="3"/>
    <n v="3"/>
    <n v="3"/>
    <n v="1"/>
    <s v="Terminée"/>
  </r>
  <r>
    <s v="UPD0-4"/>
    <x v="20"/>
    <m/>
    <m/>
    <x v="1"/>
    <m/>
    <m/>
    <m/>
    <n v="0.25"/>
    <n v="0.25"/>
    <m/>
    <n v="1"/>
    <s v="Terminée"/>
  </r>
  <r>
    <s v="UPD0-5"/>
    <x v="21"/>
    <m/>
    <m/>
    <x v="4"/>
    <m/>
    <m/>
    <n v="4"/>
    <m/>
    <s v=""/>
    <s v=""/>
    <n v="0"/>
    <s v="En cours"/>
  </r>
  <r>
    <s v="UPD0-6"/>
    <x v="22"/>
    <m/>
    <m/>
    <x v="1"/>
    <m/>
    <m/>
    <m/>
    <n v="0.25"/>
    <n v="0.25"/>
    <n v="0.25"/>
    <n v="1"/>
    <s v="Terminée"/>
  </r>
  <r>
    <s v="UPD0-7"/>
    <x v="23"/>
    <m/>
    <m/>
    <x v="4"/>
    <m/>
    <m/>
    <n v="4"/>
    <m/>
    <s v=""/>
    <s v=""/>
    <n v="0"/>
    <s v="À faire"/>
  </r>
  <r>
    <s v="UPD0-8"/>
    <x v="24"/>
    <m/>
    <m/>
    <x v="1"/>
    <m/>
    <m/>
    <n v="4"/>
    <n v="2"/>
    <n v="-2"/>
    <n v="-2"/>
    <n v="0.5"/>
    <s v="En cours"/>
  </r>
  <r>
    <s v="UPD0-9"/>
    <x v="25"/>
    <m/>
    <m/>
    <x v="1"/>
    <m/>
    <m/>
    <n v="4"/>
    <n v="1"/>
    <n v="-3"/>
    <n v="-3"/>
    <n v="0.5"/>
    <s v="À faire"/>
  </r>
  <r>
    <s v="UPD0-10"/>
    <x v="26"/>
    <m/>
    <m/>
    <x v="1"/>
    <m/>
    <m/>
    <m/>
    <n v="0.5"/>
    <n v="0.5"/>
    <n v="0.5"/>
    <n v="1"/>
    <s v="Terminée"/>
  </r>
  <r>
    <s v="UPD0-11"/>
    <x v="27"/>
    <m/>
    <m/>
    <x v="1"/>
    <m/>
    <m/>
    <m/>
    <n v="0.5"/>
    <n v="0.5"/>
    <m/>
    <n v="1"/>
    <s v="Terminée"/>
  </r>
  <r>
    <s v="UPD0-12"/>
    <x v="28"/>
    <m/>
    <m/>
    <x v="3"/>
    <m/>
    <m/>
    <n v="4"/>
    <n v="0.1"/>
    <n v="-3.9"/>
    <n v="-3.9"/>
    <n v="1"/>
    <s v="Terminée"/>
  </r>
  <r>
    <s v="UPD0-13"/>
    <x v="29"/>
    <m/>
    <m/>
    <x v="3"/>
    <m/>
    <m/>
    <n v="4"/>
    <n v="0.1"/>
    <n v="-3.9"/>
    <n v="-3.9"/>
    <n v="1"/>
    <s v="Terminée"/>
  </r>
  <r>
    <s v="UPD0-14"/>
    <x v="30"/>
    <m/>
    <m/>
    <x v="2"/>
    <m/>
    <m/>
    <n v="2"/>
    <n v="0.5"/>
    <n v="-1.5"/>
    <n v="-1.5"/>
    <n v="1"/>
    <s v="Terminée"/>
  </r>
  <r>
    <s v="UPD0-15"/>
    <x v="31"/>
    <m/>
    <m/>
    <x v="2"/>
    <m/>
    <m/>
    <n v="2"/>
    <n v="0.5"/>
    <n v="-1.5"/>
    <n v="-1.5"/>
    <n v="1"/>
    <s v="Terminée"/>
  </r>
  <r>
    <s v="UPD0-16"/>
    <x v="32"/>
    <m/>
    <m/>
    <x v="1"/>
    <m/>
    <m/>
    <n v="0.25"/>
    <n v="0.25"/>
    <n v="0"/>
    <n v="0"/>
    <n v="1"/>
    <s v="Terminée"/>
  </r>
  <r>
    <s v="CSS - Visuel"/>
    <x v="33"/>
    <m/>
    <s v="Evan"/>
    <x v="0"/>
    <n v="3"/>
    <n v="3"/>
    <m/>
    <n v="4.3000000000000007"/>
    <m/>
    <m/>
    <m/>
    <m/>
  </r>
  <r>
    <s v="CSS0-0"/>
    <x v="34"/>
    <m/>
    <m/>
    <x v="0"/>
    <m/>
    <m/>
    <n v="3"/>
    <m/>
    <s v=""/>
    <s v=""/>
    <n v="1"/>
    <s v="Terminée"/>
  </r>
  <r>
    <s v="CSS0-1"/>
    <x v="17"/>
    <m/>
    <m/>
    <x v="4"/>
    <m/>
    <m/>
    <m/>
    <m/>
    <s v=""/>
    <s v=""/>
    <n v="0"/>
    <s v="À faire"/>
  </r>
  <r>
    <s v="CSS0-2"/>
    <x v="18"/>
    <m/>
    <m/>
    <x v="3"/>
    <m/>
    <m/>
    <m/>
    <m/>
    <s v=""/>
    <s v=""/>
    <n v="0"/>
    <s v="En cours"/>
  </r>
  <r>
    <s v="CSS0-3"/>
    <x v="19"/>
    <m/>
    <m/>
    <x v="3"/>
    <m/>
    <m/>
    <m/>
    <n v="2.1"/>
    <n v="2.1"/>
    <n v="2.1"/>
    <n v="1"/>
    <s v="Terminée"/>
  </r>
  <r>
    <s v="CSS0-4"/>
    <x v="21"/>
    <m/>
    <m/>
    <x v="4"/>
    <m/>
    <m/>
    <m/>
    <m/>
    <s v=""/>
    <s v=""/>
    <n v="0"/>
    <s v="À faire"/>
  </r>
  <r>
    <s v="CSS0-4-1"/>
    <x v="35"/>
    <m/>
    <m/>
    <x v="3"/>
    <m/>
    <m/>
    <m/>
    <n v="0.5"/>
    <n v="0.5"/>
    <n v="0.5"/>
    <n v="1"/>
    <s v="Terminée"/>
  </r>
  <r>
    <s v="CSS0-5"/>
    <x v="23"/>
    <m/>
    <m/>
    <x v="4"/>
    <m/>
    <m/>
    <m/>
    <m/>
    <s v=""/>
    <s v=""/>
    <n v="0"/>
    <s v="À faire"/>
  </r>
  <r>
    <s v="CSS0-5-1"/>
    <x v="23"/>
    <m/>
    <m/>
    <x v="3"/>
    <m/>
    <m/>
    <m/>
    <n v="0.1"/>
    <n v="0.1"/>
    <n v="0.1"/>
    <n v="1"/>
    <s v="Terminée"/>
  </r>
  <r>
    <s v="CSS0-6"/>
    <x v="24"/>
    <m/>
    <m/>
    <x v="1"/>
    <m/>
    <m/>
    <m/>
    <m/>
    <s v=""/>
    <s v=""/>
    <n v="0"/>
    <s v="À faire"/>
  </r>
  <r>
    <s v="CSS0-7"/>
    <x v="25"/>
    <m/>
    <m/>
    <x v="1"/>
    <m/>
    <m/>
    <m/>
    <m/>
    <s v=""/>
    <s v=""/>
    <n v="0"/>
    <s v="À faire"/>
  </r>
  <r>
    <s v="CSS0-8"/>
    <x v="36"/>
    <m/>
    <m/>
    <x v="3"/>
    <m/>
    <m/>
    <m/>
    <n v="0.1"/>
    <n v="0.1"/>
    <n v="0.1"/>
    <n v="1"/>
    <s v="Terminée"/>
  </r>
  <r>
    <s v="CSS0-9"/>
    <x v="29"/>
    <m/>
    <m/>
    <x v="3"/>
    <m/>
    <m/>
    <m/>
    <n v="0.5"/>
    <n v="0.5"/>
    <n v="0.5"/>
    <n v="1"/>
    <s v="Terminée"/>
  </r>
  <r>
    <s v="CSS0-10"/>
    <x v="30"/>
    <m/>
    <m/>
    <x v="2"/>
    <m/>
    <m/>
    <m/>
    <n v="0.5"/>
    <n v="0.5"/>
    <n v="0.5"/>
    <n v="1"/>
    <s v="Terminée"/>
  </r>
  <r>
    <s v="CSS0-11"/>
    <x v="31"/>
    <m/>
    <m/>
    <x v="2"/>
    <m/>
    <m/>
    <m/>
    <n v="0.5"/>
    <n v="0.5"/>
    <n v="0.5"/>
    <n v="1"/>
    <s v="Terminée"/>
  </r>
  <r>
    <s v="DEV1-Reservation"/>
    <x v="37"/>
    <m/>
    <s v="Nicolas"/>
    <x v="0"/>
    <n v="3"/>
    <n v="12"/>
    <m/>
    <n v="5"/>
    <m/>
    <m/>
    <m/>
    <m/>
  </r>
  <r>
    <s v="DEV1-1"/>
    <x v="38"/>
    <m/>
    <m/>
    <x v="2"/>
    <m/>
    <m/>
    <n v="3"/>
    <n v="0.5"/>
    <n v="-2.5"/>
    <n v="-2.5"/>
    <n v="1"/>
    <s v="Terminée"/>
  </r>
  <r>
    <s v="DEV1-2"/>
    <x v="39"/>
    <m/>
    <m/>
    <x v="2"/>
    <m/>
    <m/>
    <n v="3"/>
    <n v="0.5"/>
    <n v="-2.5"/>
    <n v="-2.5"/>
    <n v="1"/>
    <s v="Terminée"/>
  </r>
  <r>
    <s v="DEV1-3"/>
    <x v="40"/>
    <m/>
    <m/>
    <x v="2"/>
    <m/>
    <m/>
    <n v="3"/>
    <n v="2"/>
    <n v="-1"/>
    <n v="-1"/>
    <n v="1"/>
    <s v="Terminée"/>
  </r>
  <r>
    <s v="DEV1-4"/>
    <x v="41"/>
    <m/>
    <m/>
    <x v="2"/>
    <m/>
    <m/>
    <n v="3"/>
    <n v="2"/>
    <n v="-1"/>
    <n v="-1"/>
    <n v="1"/>
    <s v="Terminée"/>
  </r>
  <r>
    <s v="CHMGT - Changements"/>
    <x v="42"/>
    <m/>
    <m/>
    <x v="0"/>
    <n v="3"/>
    <n v="0"/>
    <m/>
    <n v="14.5"/>
    <m/>
    <m/>
    <m/>
    <m/>
  </r>
  <r>
    <s v="CH-1"/>
    <x v="43"/>
    <m/>
    <m/>
    <x v="2"/>
    <m/>
    <m/>
    <m/>
    <n v="1"/>
    <n v="1"/>
    <n v="1"/>
    <n v="1"/>
    <s v="Terminée"/>
  </r>
  <r>
    <s v="CH-2"/>
    <x v="44"/>
    <m/>
    <m/>
    <x v="3"/>
    <m/>
    <m/>
    <m/>
    <n v="3"/>
    <n v="3"/>
    <n v="3"/>
    <n v="1"/>
    <s v="Terminée"/>
  </r>
  <r>
    <s v="CH-3"/>
    <x v="45"/>
    <m/>
    <m/>
    <x v="1"/>
    <m/>
    <m/>
    <m/>
    <n v="1.5"/>
    <n v="1.5"/>
    <n v="1.5"/>
    <n v="0.5"/>
    <s v="En cours"/>
  </r>
  <r>
    <s v="CH-4"/>
    <x v="46"/>
    <m/>
    <m/>
    <x v="2"/>
    <m/>
    <m/>
    <m/>
    <n v="4.5"/>
    <n v="4.5"/>
    <n v="4.5"/>
    <n v="1"/>
    <s v="Terminée"/>
  </r>
  <r>
    <s v="CH-5"/>
    <x v="47"/>
    <m/>
    <m/>
    <x v="3"/>
    <m/>
    <m/>
    <m/>
    <n v="1.5"/>
    <n v="1.5"/>
    <n v="1.5"/>
    <n v="1"/>
    <s v="Terminée"/>
  </r>
  <r>
    <s v="CH-6"/>
    <x v="48"/>
    <m/>
    <m/>
    <x v="2"/>
    <m/>
    <m/>
    <m/>
    <n v="3"/>
    <n v="3"/>
    <n v="3"/>
    <n v="0.95"/>
    <s v="En cours"/>
  </r>
  <r>
    <m/>
    <x v="49"/>
    <m/>
    <m/>
    <x v="5"/>
    <n v="3"/>
    <n v="92.75"/>
    <m/>
    <n v="104.75"/>
    <n v="3"/>
    <m/>
    <n v="0.7964912280701755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H-E1"/>
    <s v="Hermes : Documents Etude -  Contexte"/>
    <m/>
    <x v="0"/>
    <m/>
    <n v="1"/>
    <n v="1"/>
    <n v="0"/>
    <n v="0"/>
    <n v="1"/>
    <s v="Terminée"/>
  </r>
  <r>
    <s v="H-E2"/>
    <s v="Hermes : Document Etude - Analyse de la situation "/>
    <m/>
    <x v="0"/>
    <m/>
    <n v="1"/>
    <n v="3"/>
    <n v="2"/>
    <n v="2"/>
    <n v="1"/>
    <s v="Terminée"/>
  </r>
  <r>
    <s v="H-E3"/>
    <s v="Hermes : Document Etude - Objectifs"/>
    <m/>
    <x v="1"/>
    <m/>
    <n v="2"/>
    <n v="2"/>
    <n v="0"/>
    <n v="0"/>
    <n v="1"/>
    <s v="Terminée"/>
  </r>
  <r>
    <s v="H-E4"/>
    <s v="Hermes : Document Etude - Conditions-cadres"/>
    <m/>
    <x v="1"/>
    <m/>
    <n v="0.5"/>
    <n v="0.5"/>
    <n v="0"/>
    <n v="0"/>
    <n v="1"/>
    <s v="Terminée"/>
  </r>
  <r>
    <s v="H-E5"/>
    <s v="Hermes : Document Etude - Exigences générales"/>
    <m/>
    <x v="2"/>
    <m/>
    <n v="1"/>
    <n v="1"/>
    <n v="0"/>
    <n v="0"/>
    <n v="1"/>
    <s v="Terminée"/>
  </r>
  <r>
    <s v="H-E6"/>
    <s v="Hermes : Document Etude - Variantes de solution"/>
    <m/>
    <x v="3"/>
    <m/>
    <n v="4"/>
    <n v="6"/>
    <n v="2"/>
    <n v="2"/>
    <n v="1"/>
    <s v="Terminée"/>
  </r>
  <r>
    <s v="H-E7"/>
    <s v="Hermes : Document Etude - Choix de la variante"/>
    <m/>
    <x v="3"/>
    <m/>
    <n v="1"/>
    <n v="1"/>
    <n v="0"/>
    <n v="0"/>
    <n v="1"/>
    <s v="Terminée"/>
  </r>
  <r>
    <s v="H-E8"/>
    <s v="Hermes : Document Etude - Abreviations"/>
    <m/>
    <x v="3"/>
    <m/>
    <n v="0.25"/>
    <n v="0.25"/>
    <n v="0"/>
    <n v="0"/>
    <n v="1"/>
    <s v="Terminée"/>
  </r>
  <r>
    <s v="H-P1"/>
    <s v="Hermes : Documents Plan de gestion de projet - Description du projet"/>
    <m/>
    <x v="2"/>
    <m/>
    <n v="0.5"/>
    <n v="0.25"/>
    <n v="-0.25"/>
    <n v="-0.25"/>
    <n v="1"/>
    <s v="Terminée"/>
  </r>
  <r>
    <s v="H-P2"/>
    <s v="Hermes : Documents Plan de gestion de projet - Scénario avec phases et jalons"/>
    <m/>
    <x v="2"/>
    <m/>
    <n v="0.5"/>
    <n v="0.25"/>
    <n v="-0.25"/>
    <n v="-0.25"/>
    <n v="1"/>
    <s v="Terminée"/>
  </r>
  <r>
    <s v="H-P3"/>
    <s v="Hermes : Documents Plan de gestion de projet - Organisation"/>
    <m/>
    <x v="2"/>
    <m/>
    <n v="0.5"/>
    <n v="0.75"/>
    <n v="0.25"/>
    <n v="0.25"/>
    <n v="1"/>
    <s v="Terminée"/>
  </r>
  <r>
    <s v="H-P4"/>
    <s v="Hermes : Documents Plan de gestion de projet - Structure des résultats du projet"/>
    <m/>
    <x v="1"/>
    <m/>
    <n v="2"/>
    <n v="2"/>
    <n v="0"/>
    <n v="0"/>
    <n v="1"/>
    <s v="Terminée"/>
  </r>
  <r>
    <s v="H-P5"/>
    <s v="Hermes : Documents Plan de gestion de projet -  Scénario avec structure détaillée du projet"/>
    <m/>
    <x v="1"/>
    <m/>
    <n v="3"/>
    <n v="2.5"/>
    <n v="-0.5"/>
    <n v="-0.5"/>
    <n v="1"/>
    <s v="Terminée"/>
  </r>
  <r>
    <s v="H-P6"/>
    <s v="Hermes : Documents Plan de gestion de projet - Plan de vérification"/>
    <m/>
    <x v="0"/>
    <m/>
    <n v="1"/>
    <n v="0.25"/>
    <n v="-0.75"/>
    <n v="-0.75"/>
    <n v="1"/>
    <s v="Terminée"/>
  </r>
  <r>
    <s v="H-P7"/>
    <s v="Hermes : Documents Plan de gestion de projet - Plan des délais"/>
    <m/>
    <x v="0"/>
    <m/>
    <n v="2"/>
    <n v="0.25"/>
    <n v="-1.75"/>
    <n v="-1.75"/>
    <n v="1"/>
    <s v="Terminée"/>
  </r>
  <r>
    <s v="H-P8"/>
    <s v="Hermes : Documents Plan de gestion de projet - Plan des coûts"/>
    <m/>
    <x v="0"/>
    <m/>
    <n v="1.5"/>
    <n v="1"/>
    <n v="-0.5"/>
    <n v="-0.5"/>
    <n v="1"/>
    <s v="Terminée"/>
  </r>
  <r>
    <s v="H-P9"/>
    <s v="Hermes : Documents Plan de gestion de projet - Plan des ressources"/>
    <m/>
    <x v="0"/>
    <m/>
    <n v="0.5"/>
    <n v="0.25"/>
    <n v="-0.25"/>
    <n v="-0.25"/>
    <n v="1"/>
    <s v="Terminée"/>
  </r>
  <r>
    <s v="H-P10"/>
    <s v="Hermes : Documents Plan de gestion de projet - Plan d'achat"/>
    <m/>
    <x v="0"/>
    <m/>
    <n v="0.25"/>
    <n v="0.25"/>
    <n v="0"/>
    <n v="0"/>
    <n v="1"/>
    <s v="Terminée"/>
  </r>
  <r>
    <s v="H-P11"/>
    <s v="Hermes : Documents Plan de gestion de projet - Communication"/>
    <m/>
    <x v="3"/>
    <m/>
    <n v="1"/>
    <n v="0.5"/>
    <n v="-0.5"/>
    <n v="-0.5"/>
    <n v="1"/>
    <s v="Terminée"/>
  </r>
  <r>
    <s v="H-P12"/>
    <s v="Hermes : Documents Plan de gestion de projet - Reporting"/>
    <m/>
    <x v="3"/>
    <m/>
    <n v="1"/>
    <n v="0.5"/>
    <n v="-0.5"/>
    <n v="-0.5"/>
    <n v="1"/>
    <s v="Terminée"/>
  </r>
  <r>
    <s v="H-P13"/>
    <s v="Hermes : Documents Plan de gestion de projet - Prescriptions, méthodes et outils"/>
    <m/>
    <x v="3"/>
    <m/>
    <n v="1"/>
    <n v="0.5"/>
    <n v="-0.5"/>
    <n v="-0.5"/>
    <n v="1"/>
    <s v="Terminée"/>
  </r>
  <r>
    <s v="H-P14"/>
    <s v="Hermes : Documents Plan de gestion de projet - Assurance de la qualité"/>
    <m/>
    <x v="2"/>
    <m/>
    <n v="1"/>
    <n v="0.25"/>
    <n v="-0.75"/>
    <n v="-0.75"/>
    <n v="1"/>
    <s v="Terminée"/>
  </r>
  <r>
    <s v="H-P15"/>
    <s v="Hermes : Documents Plan de gestion de projet - Gestion des risques"/>
    <m/>
    <x v="2"/>
    <m/>
    <n v="2"/>
    <n v="3"/>
    <n v="1"/>
    <n v="1"/>
    <n v="1"/>
    <s v="Terminée"/>
  </r>
  <r>
    <s v="H-P16"/>
    <s v="Hermes : Documents Plan de gestion de projet - Procédure de transmission des problèmes"/>
    <m/>
    <x v="2"/>
    <m/>
    <n v="1"/>
    <n v="0"/>
    <n v="-1"/>
    <n v="-1"/>
    <n v="1"/>
    <s v="Terminée"/>
  </r>
  <r>
    <s v="H-P17"/>
    <s v="Hermes : Documents Plan de gestion de projet - Gestion des documents"/>
    <m/>
    <x v="2"/>
    <m/>
    <n v="1"/>
    <n v="0"/>
    <n v="-1"/>
    <n v="-1"/>
    <n v="1"/>
    <s v="Terminée"/>
  </r>
  <r>
    <s v="H-P18"/>
    <s v="Hermes : Documents Plan de gestion de projet - Gestion des modifications"/>
    <m/>
    <x v="2"/>
    <m/>
    <n v="1"/>
    <n v="0"/>
    <n v="-1"/>
    <n v="-1"/>
    <n v="1"/>
    <s v="Terminée"/>
  </r>
  <r>
    <s v="H-P9"/>
    <s v="Hermes : Documents Plan de gestion de projet - Abreviations"/>
    <m/>
    <x v="3"/>
    <m/>
    <n v="0.25"/>
    <n v="0.25"/>
    <n v="0"/>
    <n v="0"/>
    <n v="1"/>
    <s v="Terminée"/>
  </r>
  <r>
    <s v="H-M1"/>
    <s v="Hermes : Document Mandat de projet - Contexte"/>
    <m/>
    <x v="1"/>
    <m/>
    <n v="1"/>
    <n v="0.25"/>
    <n v="-0.75"/>
    <n v="-0.75"/>
    <n v="1"/>
    <s v="Terminée"/>
  </r>
  <r>
    <s v="H-M2"/>
    <s v="Hermes : Document Mandat de projet - Objectifs"/>
    <m/>
    <x v="1"/>
    <s v="Evan"/>
    <n v="1"/>
    <n v="1"/>
    <n v="0"/>
    <n v="0"/>
    <n v="1"/>
    <s v="Terminée"/>
  </r>
  <r>
    <s v="H-M3"/>
    <s v="Hermes : Document Mandat de projet - Description de la solution"/>
    <m/>
    <x v="1"/>
    <m/>
    <n v="1"/>
    <n v="0.25"/>
    <n v="-0.75"/>
    <n v="-0.75"/>
    <n v="1"/>
    <s v="Terminée"/>
  </r>
  <r>
    <s v="H-M4"/>
    <s v="Hermes : Document Mandat de projet - Lien avec la stratégie et mise en oeuvre des perscriptions"/>
    <m/>
    <x v="1"/>
    <m/>
    <n v="1"/>
    <n v="0.25"/>
    <n v="-0.75"/>
    <n v="-0.75"/>
    <n v="1"/>
    <s v="Terminée"/>
  </r>
  <r>
    <s v="H-M5"/>
    <s v="Hermes : Document Mandat de projet - Bases légales"/>
    <m/>
    <x v="0"/>
    <m/>
    <n v="0.75"/>
    <n v="0.65"/>
    <n v="-9.9999999999999978E-2"/>
    <n v="-9.9999999999999978E-2"/>
    <n v="1"/>
    <s v="Terminée"/>
  </r>
  <r>
    <s v="H-M6"/>
    <s v="Hermes : Document Mandat de projet - Moyens nécessaires"/>
    <m/>
    <x v="0"/>
    <s v="Evan, Nicolas"/>
    <n v="1"/>
    <n v="2"/>
    <n v="1"/>
    <n v="1"/>
    <n v="1"/>
    <s v="Terminée"/>
  </r>
  <r>
    <s v="H-M7"/>
    <s v="Hermes : Document Mandat de projet - Rentabilité"/>
    <m/>
    <x v="2"/>
    <m/>
    <n v="0.5"/>
    <n v="0.5"/>
    <n v="0"/>
    <n v="0"/>
    <n v="1"/>
    <s v="Terminée"/>
  </r>
  <r>
    <s v="H-M8"/>
    <s v="Hermes : Document Mandat de projet - Planification et organisation"/>
    <m/>
    <x v="2"/>
    <m/>
    <n v="1"/>
    <n v="1"/>
    <n v="0"/>
    <n v="0"/>
    <n v="1"/>
    <s v="Terminée"/>
  </r>
  <r>
    <s v="H-M9"/>
    <s v="Hermes : Document Mandat de projet - Risques"/>
    <m/>
    <x v="3"/>
    <m/>
    <n v="1"/>
    <n v="0.25"/>
    <n v="-0.75"/>
    <n v="-0.75"/>
    <n v="1"/>
    <s v="Terminée"/>
  </r>
  <r>
    <s v="H-M10"/>
    <s v="Hermes : Document Mandat de projet - Conséquences"/>
    <m/>
    <x v="3"/>
    <m/>
    <n v="1"/>
    <n v="0.5"/>
    <n v="-0.5"/>
    <n v="-0.5"/>
    <n v="1"/>
    <s v="Terminée"/>
  </r>
  <r>
    <s v="START1"/>
    <s v="Trello : Mise en place "/>
    <m/>
    <x v="1"/>
    <m/>
    <n v="1"/>
    <n v="1"/>
    <n v="0"/>
    <n v="0"/>
    <n v="1"/>
    <s v="Terminée"/>
  </r>
  <r>
    <s v="START2"/>
    <s v="Répartition des tâches"/>
    <m/>
    <x v="0"/>
    <s v="Evan, Nicolas, Evgueni"/>
    <n v="1"/>
    <n v="1"/>
    <n v="0"/>
    <n v="0"/>
    <n v="1"/>
    <s v="Terminée"/>
  </r>
  <r>
    <s v="START3"/>
    <s v="Préparation Annonce du projet_Vfinale"/>
    <m/>
    <x v="0"/>
    <s v="Evan, Nicolas, Evgueni"/>
    <n v="1"/>
    <n v="1"/>
    <n v="0"/>
    <n v="0"/>
    <n v="1"/>
    <s v="Terminée"/>
  </r>
  <r>
    <s v="START4"/>
    <s v="Préparation Annonce du projet_v01"/>
    <m/>
    <x v="2"/>
    <s v="Julie, Nicolas, Evgueni"/>
    <n v="0.5"/>
    <n v="0.5"/>
    <n v="0"/>
    <n v="0"/>
    <n v="1"/>
    <s v="Terminée"/>
  </r>
  <r>
    <s v="GEST-1"/>
    <s v="Coordination de l'équipe et équilibrage de la répartition de travail - Communication"/>
    <m/>
    <x v="2"/>
    <m/>
    <n v="1"/>
    <n v="1"/>
    <n v="0"/>
    <n v="0"/>
    <n v="1"/>
    <s v="Terminée"/>
  </r>
  <r>
    <s v="PRES-1"/>
    <s v="Préparation Powerpoint - Phase 1 - Création du Powerpoint"/>
    <m/>
    <x v="2"/>
    <s v="Julie"/>
    <n v="2"/>
    <n v="3"/>
    <n v="1"/>
    <n v="1"/>
    <n v="1"/>
    <s v="Terminée"/>
  </r>
  <r>
    <s v="PRES-2"/>
    <s v="Préparation Powerpoint - Phase 1 - Coordination équipe"/>
    <m/>
    <x v="2"/>
    <s v="Julie, Nicolas, Evgueni"/>
    <n v="1"/>
    <n v="1"/>
    <n v="0"/>
    <n v="0"/>
    <n v="1"/>
    <s v="Terminé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GEST-2"/>
    <x v="0"/>
    <m/>
    <m/>
    <x v="0"/>
    <n v="3"/>
    <n v="3"/>
    <n v="3"/>
    <n v="3"/>
    <n v="0"/>
    <n v="0"/>
    <n v="1"/>
    <s v="Terminée"/>
  </r>
  <r>
    <s v="POS-1"/>
    <x v="1"/>
    <m/>
    <m/>
    <x v="0"/>
    <m/>
    <m/>
    <m/>
    <n v="0.75"/>
    <n v="0.75"/>
    <n v="0.75"/>
    <n v="1"/>
    <s v="Terminée"/>
  </r>
  <r>
    <s v="POS-1"/>
    <x v="1"/>
    <m/>
    <m/>
    <x v="1"/>
    <m/>
    <m/>
    <m/>
    <n v="0.75"/>
    <n v="0.75"/>
    <n v="0.75"/>
    <n v="1"/>
    <s v="Terminée"/>
  </r>
  <r>
    <s v="POS-1"/>
    <x v="1"/>
    <m/>
    <m/>
    <x v="2"/>
    <m/>
    <m/>
    <m/>
    <n v="0.75"/>
    <n v="0.75"/>
    <n v="0.75"/>
    <n v="1"/>
    <s v="Terminée"/>
  </r>
  <r>
    <s v="POS-1"/>
    <x v="1"/>
    <m/>
    <m/>
    <x v="3"/>
    <m/>
    <m/>
    <m/>
    <n v="0.75"/>
    <n v="0.75"/>
    <n v="0.75"/>
    <n v="1"/>
    <s v="Terminée"/>
  </r>
  <r>
    <s v="POS-2"/>
    <x v="2"/>
    <m/>
    <m/>
    <x v="3"/>
    <m/>
    <m/>
    <m/>
    <n v="2.5"/>
    <n v="2.5"/>
    <n v="2.5"/>
    <n v="1"/>
    <s v="Terminée"/>
  </r>
  <r>
    <s v="POS-2"/>
    <x v="2"/>
    <m/>
    <m/>
    <x v="0"/>
    <m/>
    <m/>
    <m/>
    <n v="2.5"/>
    <n v="2.5"/>
    <n v="2.5"/>
    <n v="1"/>
    <s v="Terminée"/>
  </r>
  <r>
    <s v="POS-2"/>
    <x v="2"/>
    <m/>
    <m/>
    <x v="1"/>
    <m/>
    <m/>
    <m/>
    <n v="2.5"/>
    <n v="2.5"/>
    <n v="2.5"/>
    <n v="1"/>
    <s v="Terminée"/>
  </r>
  <r>
    <s v="POS-2"/>
    <x v="2"/>
    <m/>
    <m/>
    <x v="2"/>
    <m/>
    <m/>
    <m/>
    <n v="2.5"/>
    <n v="2.5"/>
    <n v="2.5"/>
    <n v="1"/>
    <s v="Terminée"/>
  </r>
  <r>
    <s v="COR-1"/>
    <x v="3"/>
    <m/>
    <m/>
    <x v="0"/>
    <m/>
    <m/>
    <n v="1"/>
    <n v="1"/>
    <n v="0"/>
    <n v="0"/>
    <n v="1"/>
    <s v="Terminée"/>
  </r>
  <r>
    <s v="XTRA-1"/>
    <x v="4"/>
    <m/>
    <m/>
    <x v="0"/>
    <m/>
    <m/>
    <m/>
    <n v="0.25"/>
    <m/>
    <n v="0"/>
    <n v="1"/>
    <s v="Terminée"/>
  </r>
  <r>
    <s v="PRES-2"/>
    <x v="5"/>
    <m/>
    <m/>
    <x v="0"/>
    <m/>
    <m/>
    <m/>
    <n v="1"/>
    <m/>
    <n v="0"/>
    <n v="1"/>
    <s v="Terminée"/>
  </r>
  <r>
    <s v="GEST-3"/>
    <x v="6"/>
    <m/>
    <s v="Evan"/>
    <x v="4"/>
    <n v="3"/>
    <n v="12"/>
    <m/>
    <n v="12"/>
    <m/>
    <m/>
    <m/>
    <m/>
  </r>
  <r>
    <s v="GEST-3-1"/>
    <x v="7"/>
    <m/>
    <m/>
    <x v="1"/>
    <m/>
    <m/>
    <n v="3"/>
    <n v="3"/>
    <n v="0"/>
    <n v="0"/>
    <n v="1"/>
    <s v="Terminée"/>
  </r>
  <r>
    <s v="GEST-3-2"/>
    <x v="8"/>
    <m/>
    <m/>
    <x v="3"/>
    <m/>
    <m/>
    <n v="3"/>
    <n v="3"/>
    <n v="0"/>
    <n v="0"/>
    <n v="1"/>
    <s v="Terminée"/>
  </r>
  <r>
    <s v="GEST-3-3"/>
    <x v="9"/>
    <m/>
    <m/>
    <x v="2"/>
    <m/>
    <m/>
    <n v="3"/>
    <n v="3"/>
    <n v="0"/>
    <n v="0"/>
    <n v="1"/>
    <s v="Terminée"/>
  </r>
  <r>
    <s v="GEST-3-4"/>
    <x v="10"/>
    <m/>
    <m/>
    <x v="0"/>
    <m/>
    <m/>
    <n v="3"/>
    <n v="3"/>
    <n v="0"/>
    <n v="0"/>
    <n v="1"/>
    <s v="Terminée"/>
  </r>
  <r>
    <s v="PG-PROJ-0"/>
    <x v="11"/>
    <m/>
    <s v="Evan"/>
    <x v="4"/>
    <n v="3"/>
    <n v="3"/>
    <m/>
    <n v="1.75"/>
    <m/>
    <m/>
    <m/>
    <m/>
  </r>
  <r>
    <s v="PG-PROJ-1"/>
    <x v="12"/>
    <m/>
    <m/>
    <x v="0"/>
    <m/>
    <m/>
    <n v="1"/>
    <n v="0.75"/>
    <n v="-0.25"/>
    <n v="-0.25"/>
    <n v="1"/>
    <s v="Terminée"/>
  </r>
  <r>
    <s v="PG-PROJ-3"/>
    <x v="13"/>
    <m/>
    <m/>
    <x v="3"/>
    <m/>
    <m/>
    <n v="1"/>
    <n v="1"/>
    <n v="0"/>
    <n v="0"/>
    <n v="1"/>
    <s v="Terminée"/>
  </r>
  <r>
    <s v="H-ES-0"/>
    <x v="14"/>
    <m/>
    <s v="Julie"/>
    <x v="4"/>
    <m/>
    <n v="24"/>
    <m/>
    <n v="12.45"/>
    <m/>
    <m/>
    <m/>
    <m/>
  </r>
  <r>
    <s v="H-ES-1"/>
    <x v="15"/>
    <m/>
    <m/>
    <x v="3"/>
    <n v="2"/>
    <m/>
    <n v="1"/>
    <n v="0.5"/>
    <n v="-0.5"/>
    <n v="-0.5"/>
    <n v="1"/>
    <s v="Terminée"/>
  </r>
  <r>
    <s v="H-ES-2"/>
    <x v="16"/>
    <m/>
    <m/>
    <x v="0"/>
    <n v="4"/>
    <m/>
    <n v="6"/>
    <n v="3"/>
    <n v="-3"/>
    <n v="-3"/>
    <n v="1"/>
    <s v="Terminée"/>
  </r>
  <r>
    <s v="H-ES-3"/>
    <x v="17"/>
    <m/>
    <m/>
    <x v="0"/>
    <n v="4"/>
    <m/>
    <n v="4"/>
    <n v="2.5"/>
    <n v="-1.5"/>
    <n v="-1.5"/>
    <n v="1"/>
    <s v="Terminée"/>
  </r>
  <r>
    <s v="H-ES-4"/>
    <x v="18"/>
    <m/>
    <m/>
    <x v="1"/>
    <n v="2"/>
    <m/>
    <n v="2"/>
    <n v="1.45"/>
    <n v="-0.55000000000000004"/>
    <n v="-0.55000000000000004"/>
    <n v="1"/>
    <s v="Terminée"/>
  </r>
  <r>
    <s v="H-ES-5"/>
    <x v="19"/>
    <m/>
    <m/>
    <x v="1"/>
    <n v="2"/>
    <m/>
    <n v="2"/>
    <n v="0.75"/>
    <n v="-1.25"/>
    <n v="-1.25"/>
    <n v="1"/>
    <s v="Terminée"/>
  </r>
  <r>
    <s v="H-ES-6"/>
    <x v="20"/>
    <m/>
    <m/>
    <x v="2"/>
    <n v="2"/>
    <m/>
    <n v="2"/>
    <n v="1.5"/>
    <n v="-0.5"/>
    <n v="-0.5"/>
    <n v="1"/>
    <s v="Terminée"/>
  </r>
  <r>
    <s v="H-ES-7"/>
    <x v="21"/>
    <m/>
    <m/>
    <x v="2"/>
    <n v="2"/>
    <m/>
    <n v="2"/>
    <n v="1.5"/>
    <n v="-0.5"/>
    <n v="-0.5"/>
    <n v="1"/>
    <s v="Terminée"/>
  </r>
  <r>
    <s v="H-ES-8"/>
    <x v="22"/>
    <m/>
    <m/>
    <x v="3"/>
    <n v="2"/>
    <m/>
    <n v="2"/>
    <n v="0.25"/>
    <n v="-1.75"/>
    <n v="-1.75"/>
    <n v="1"/>
    <s v="Terminée"/>
  </r>
  <r>
    <s v="H-ES-9"/>
    <x v="23"/>
    <m/>
    <m/>
    <x v="3"/>
    <n v="2"/>
    <m/>
    <n v="2"/>
    <n v="0.75"/>
    <n v="-1.25"/>
    <n v="-1.25"/>
    <n v="1"/>
    <s v="Terminée"/>
  </r>
  <r>
    <s v="H-ES-10"/>
    <x v="24"/>
    <m/>
    <m/>
    <x v="2"/>
    <n v="1"/>
    <m/>
    <n v="1"/>
    <n v="0.25"/>
    <n v="-0.75"/>
    <n v="-0.75"/>
    <n v="1"/>
    <s v="Terminée"/>
  </r>
  <r>
    <s v="H-AS-UC-0"/>
    <x v="25"/>
    <s v="Evgueni - Evan"/>
    <s v="Evgueni"/>
    <x v="4"/>
    <m/>
    <n v="17"/>
    <m/>
    <n v="15.35"/>
    <m/>
    <m/>
    <m/>
    <m/>
  </r>
  <r>
    <s v="H-AS-UC -1"/>
    <x v="26"/>
    <m/>
    <m/>
    <x v="3"/>
    <n v="3"/>
    <m/>
    <n v="1"/>
    <n v="0.75"/>
    <n v="-0.25"/>
    <n v="-0.25"/>
    <n v="1"/>
    <s v="Terminée"/>
  </r>
  <r>
    <s v="H-AS-UC -2"/>
    <x v="27"/>
    <m/>
    <m/>
    <x v="3"/>
    <m/>
    <m/>
    <n v="1"/>
    <n v="0.5"/>
    <n v="-0.5"/>
    <n v="-0.5"/>
    <n v="1"/>
    <s v="Terminée"/>
  </r>
  <r>
    <s v="H-AS-UC -3"/>
    <x v="28"/>
    <m/>
    <m/>
    <x v="3"/>
    <m/>
    <m/>
    <n v="1"/>
    <n v="0.5"/>
    <n v="-0.5"/>
    <n v="-0.5"/>
    <n v="1"/>
    <s v="Terminée"/>
  </r>
  <r>
    <s v="H-AS-UC -4"/>
    <x v="29"/>
    <m/>
    <m/>
    <x v="3"/>
    <m/>
    <m/>
    <n v="1"/>
    <n v="0.5"/>
    <n v="-0.5"/>
    <n v="-0.5"/>
    <n v="1"/>
    <s v="Terminée"/>
  </r>
  <r>
    <s v="H-AS-UC -5"/>
    <x v="30"/>
    <m/>
    <m/>
    <x v="3"/>
    <m/>
    <m/>
    <n v="1"/>
    <n v="0.5"/>
    <n v="-0.5"/>
    <n v="-0.5"/>
    <n v="1"/>
    <s v="Terminée"/>
  </r>
  <r>
    <s v="H-AS-UC -6"/>
    <x v="31"/>
    <m/>
    <m/>
    <x v="0"/>
    <m/>
    <m/>
    <n v="1"/>
    <n v="1"/>
    <n v="0"/>
    <n v="0"/>
    <n v="1"/>
    <s v="Terminée"/>
  </r>
  <r>
    <s v="H-AS-UC -7"/>
    <x v="32"/>
    <m/>
    <m/>
    <x v="0"/>
    <m/>
    <m/>
    <n v="1"/>
    <n v="1"/>
    <n v="0"/>
    <n v="0"/>
    <n v="1"/>
    <s v="Terminée"/>
  </r>
  <r>
    <s v="H-AS-UC -8"/>
    <x v="33"/>
    <m/>
    <m/>
    <x v="0"/>
    <m/>
    <m/>
    <n v="1"/>
    <n v="1"/>
    <n v="0"/>
    <n v="0"/>
    <n v="1"/>
    <s v="Terminée"/>
  </r>
  <r>
    <s v="H-AS-UC -9"/>
    <x v="34"/>
    <m/>
    <m/>
    <x v="1"/>
    <m/>
    <m/>
    <n v="1"/>
    <n v="2.0499999999999998"/>
    <n v="1.0499999999999998"/>
    <n v="1.0499999999999998"/>
    <n v="1"/>
    <s v="Terminée"/>
  </r>
  <r>
    <s v="H-AS-UC -10"/>
    <x v="35"/>
    <m/>
    <m/>
    <x v="1"/>
    <m/>
    <m/>
    <n v="1"/>
    <n v="1.05"/>
    <n v="5.0000000000000044E-2"/>
    <n v="5.0000000000000044E-2"/>
    <n v="1"/>
    <s v="Terminée"/>
  </r>
  <r>
    <s v="H-AS-UC -11"/>
    <x v="36"/>
    <m/>
    <m/>
    <x v="1"/>
    <m/>
    <m/>
    <n v="1"/>
    <n v="0.5"/>
    <n v="-0.5"/>
    <n v="-0.5"/>
    <n v="1"/>
    <s v="Terminée"/>
  </r>
  <r>
    <s v="H-AS-UC -12"/>
    <x v="37"/>
    <m/>
    <m/>
    <x v="1"/>
    <m/>
    <m/>
    <n v="1"/>
    <n v="1"/>
    <n v="0"/>
    <n v="0"/>
    <n v="1"/>
    <s v="Terminée"/>
  </r>
  <r>
    <s v="H-AS-UC -13"/>
    <x v="38"/>
    <m/>
    <m/>
    <x v="1"/>
    <m/>
    <m/>
    <n v="1"/>
    <n v="1"/>
    <n v="0"/>
    <n v="0"/>
    <n v="1"/>
    <s v="Terminée"/>
  </r>
  <r>
    <s v="H-AS-UC -14"/>
    <x v="39"/>
    <m/>
    <m/>
    <x v="1"/>
    <m/>
    <m/>
    <n v="1"/>
    <n v="0.5"/>
    <n v="-0.5"/>
    <n v="-0.5"/>
    <n v="1"/>
    <s v="Terminée"/>
  </r>
  <r>
    <s v="H-AS-UC -15"/>
    <x v="40"/>
    <m/>
    <m/>
    <x v="2"/>
    <m/>
    <m/>
    <n v="1"/>
    <n v="1.5"/>
    <n v="0.5"/>
    <n v="0.5"/>
    <n v="1"/>
    <s v="Terminée"/>
  </r>
  <r>
    <s v="H-AS-UC -16"/>
    <x v="41"/>
    <m/>
    <m/>
    <x v="2"/>
    <m/>
    <m/>
    <n v="1"/>
    <n v="1"/>
    <n v="0"/>
    <n v="0"/>
    <n v="1"/>
    <s v="Terminée"/>
  </r>
  <r>
    <s v="H-AS-UC -17"/>
    <x v="42"/>
    <m/>
    <m/>
    <x v="2"/>
    <m/>
    <m/>
    <n v="1"/>
    <n v="1"/>
    <n v="0"/>
    <n v="0"/>
    <n v="1"/>
    <s v="Terminée"/>
  </r>
  <r>
    <s v="H-AS-0"/>
    <x v="43"/>
    <s v="Julie - Nicolas"/>
    <s v="Julie"/>
    <x v="4"/>
    <m/>
    <n v="15"/>
    <m/>
    <n v="20.5"/>
    <m/>
    <m/>
    <m/>
    <m/>
  </r>
  <r>
    <s v="H-AS-3"/>
    <x v="44"/>
    <m/>
    <m/>
    <x v="2"/>
    <n v="5"/>
    <m/>
    <n v="7.5"/>
    <n v="4"/>
    <n v="-3.5"/>
    <n v="-3.5"/>
    <n v="1"/>
    <s v="Terminée"/>
  </r>
  <r>
    <s v="H-AS-3.1"/>
    <x v="45"/>
    <m/>
    <m/>
    <x v="1"/>
    <m/>
    <m/>
    <m/>
    <n v="0.5"/>
    <m/>
    <n v="0"/>
    <n v="1"/>
    <s v="Terminée"/>
  </r>
  <r>
    <s v="H-AS-4"/>
    <x v="46"/>
    <m/>
    <m/>
    <x v="1"/>
    <n v="5"/>
    <m/>
    <n v="7.5"/>
    <n v="10"/>
    <n v="2.5"/>
    <n v="2.5"/>
    <n v="1"/>
    <s v="Terminée"/>
  </r>
  <r>
    <s v="H-AS-4"/>
    <x v="47"/>
    <m/>
    <m/>
    <x v="2"/>
    <n v="5"/>
    <m/>
    <m/>
    <n v="6"/>
    <n v="6"/>
    <n v="6"/>
    <n v="1"/>
    <s v="Terminée"/>
  </r>
  <r>
    <s v="H-AS-00"/>
    <x v="48"/>
    <s v="Nicolas - Julie"/>
    <s v="Nicolas"/>
    <x v="4"/>
    <m/>
    <n v="16"/>
    <m/>
    <n v="12.5"/>
    <m/>
    <m/>
    <m/>
    <m/>
  </r>
  <r>
    <s v="H-AS-5"/>
    <x v="49"/>
    <m/>
    <m/>
    <x v="1"/>
    <n v="8"/>
    <m/>
    <n v="2"/>
    <n v="1"/>
    <n v="-1"/>
    <n v="-1"/>
    <n v="1"/>
    <s v="Terminée"/>
  </r>
  <r>
    <s v="H-AS-6"/>
    <x v="50"/>
    <m/>
    <m/>
    <x v="1"/>
    <n v="5"/>
    <m/>
    <n v="4"/>
    <n v="6.5"/>
    <n v="2.5"/>
    <n v="2.5"/>
    <n v="1"/>
    <s v="Terminée"/>
  </r>
  <r>
    <s v="H-AS-7"/>
    <x v="51"/>
    <m/>
    <m/>
    <x v="0"/>
    <n v="5"/>
    <m/>
    <n v="2"/>
    <n v="0.75"/>
    <n v="-1.25"/>
    <n v="-1.25"/>
    <n v="1"/>
    <s v="Terminée"/>
  </r>
  <r>
    <s v="H-AS-8"/>
    <x v="52"/>
    <m/>
    <m/>
    <x v="0"/>
    <n v="5"/>
    <m/>
    <n v="8"/>
    <n v="4.25"/>
    <n v="-3.75"/>
    <n v="-3.75"/>
    <n v="1"/>
    <s v="Terminée"/>
  </r>
  <r>
    <s v="H-AS-9"/>
    <x v="53"/>
    <m/>
    <m/>
    <x v="4"/>
    <m/>
    <m/>
    <m/>
    <n v="0"/>
    <m/>
    <m/>
    <m/>
    <m/>
  </r>
  <r>
    <s v="PRO1-0"/>
    <x v="54"/>
    <s v="Evgueni - Evan"/>
    <s v="Evgueni"/>
    <x v="4"/>
    <m/>
    <n v="60"/>
    <m/>
    <n v="28"/>
    <m/>
    <m/>
    <m/>
    <m/>
  </r>
  <r>
    <s v="PRO1-1-1"/>
    <x v="55"/>
    <m/>
    <m/>
    <x v="3"/>
    <n v="75"/>
    <m/>
    <n v="40"/>
    <n v="20"/>
    <n v="-20"/>
    <n v="-20"/>
    <n v="1"/>
    <s v="Terminée"/>
  </r>
  <r>
    <s v="PRO1-1-2"/>
    <x v="56"/>
    <m/>
    <m/>
    <x v="0"/>
    <m/>
    <m/>
    <n v="20"/>
    <n v="8"/>
    <n v="-12"/>
    <n v="-12"/>
    <n v="1"/>
    <s v="Terminée"/>
  </r>
  <r>
    <s v="PRO2-0"/>
    <x v="57"/>
    <s v="Nicolas - Julie"/>
    <s v="Nicolas"/>
    <x v="4"/>
    <m/>
    <n v="60"/>
    <m/>
    <n v="20"/>
    <m/>
    <m/>
    <m/>
    <m/>
  </r>
  <r>
    <s v="PRO2-2-1"/>
    <x v="58"/>
    <m/>
    <m/>
    <x v="2"/>
    <n v="75"/>
    <m/>
    <n v="35"/>
    <n v="15"/>
    <n v="-20"/>
    <n v="-20"/>
    <n v="0.95"/>
    <s v="En cours"/>
  </r>
  <r>
    <s v="PRO2-2-2"/>
    <x v="59"/>
    <m/>
    <m/>
    <x v="1"/>
    <m/>
    <m/>
    <n v="25"/>
    <n v="5"/>
    <n v="-20"/>
    <n v="-20"/>
    <n v="0.95"/>
    <s v="En cours"/>
  </r>
  <r>
    <s v="PRO-DOC-0"/>
    <x v="60"/>
    <m/>
    <s v="Julie"/>
    <x v="4"/>
    <m/>
    <n v="4.5"/>
    <m/>
    <n v="1.25"/>
    <m/>
    <m/>
    <m/>
    <m/>
  </r>
  <r>
    <s v="PRO-DOC-1"/>
    <x v="61"/>
    <m/>
    <m/>
    <x v="0"/>
    <n v="4"/>
    <m/>
    <n v="1"/>
    <n v="0.5"/>
    <n v="-0.5"/>
    <n v="-0.5"/>
    <n v="1"/>
    <s v="Terminée"/>
  </r>
  <r>
    <s v="PRO-DOC-2"/>
    <x v="62"/>
    <m/>
    <m/>
    <x v="0"/>
    <n v="2"/>
    <m/>
    <n v="1"/>
    <n v="0.25"/>
    <n v="-0.75"/>
    <n v="-0.75"/>
    <n v="1"/>
    <s v="Terminée"/>
  </r>
  <r>
    <s v="PRO-DOC-3"/>
    <x v="63"/>
    <m/>
    <m/>
    <x v="0"/>
    <n v="4"/>
    <m/>
    <n v="1"/>
    <n v="0.5"/>
    <n v="-0.5"/>
    <n v="-0.5"/>
    <n v="1"/>
    <s v="Terminée"/>
  </r>
  <r>
    <s v="PRO-DOC-4"/>
    <x v="64"/>
    <m/>
    <m/>
    <x v="1"/>
    <n v="3"/>
    <m/>
    <n v="0.25"/>
    <m/>
    <s v=""/>
    <s v=""/>
    <n v="0"/>
    <s v="À faire"/>
  </r>
  <r>
    <s v="PRO-DOC-5"/>
    <x v="65"/>
    <m/>
    <m/>
    <x v="1"/>
    <n v="3"/>
    <m/>
    <n v="0.25"/>
    <m/>
    <s v=""/>
    <s v=""/>
    <n v="0"/>
    <s v="À faire"/>
  </r>
  <r>
    <s v="PRO-DOC-6"/>
    <x v="66"/>
    <m/>
    <m/>
    <x v="1"/>
    <n v="3"/>
    <m/>
    <n v="0.25"/>
    <m/>
    <s v=""/>
    <s v=""/>
    <n v="0"/>
    <s v="À faire"/>
  </r>
  <r>
    <s v="PRO-DOC-7"/>
    <x v="67"/>
    <m/>
    <m/>
    <x v="3"/>
    <n v="2"/>
    <m/>
    <n v="0.25"/>
    <m/>
    <s v=""/>
    <s v=""/>
    <n v="0"/>
    <s v="À faire"/>
  </r>
  <r>
    <s v="PRO-DOC-8"/>
    <x v="68"/>
    <m/>
    <m/>
    <x v="2"/>
    <n v="2"/>
    <m/>
    <n v="0.25"/>
    <m/>
    <s v=""/>
    <s v=""/>
    <n v="0"/>
    <s v="À faire"/>
  </r>
  <r>
    <s v="PRO-DOC-9"/>
    <x v="69"/>
    <m/>
    <m/>
    <x v="3"/>
    <n v="2"/>
    <m/>
    <n v="0.25"/>
    <m/>
    <s v=""/>
    <s v=""/>
    <n v="0"/>
    <s v="À faire"/>
  </r>
  <r>
    <s v="CO-TEST-0"/>
    <x v="70"/>
    <m/>
    <s v="Evan"/>
    <x v="4"/>
    <m/>
    <n v="4.75"/>
    <m/>
    <n v="2.1500000000000004"/>
    <m/>
    <m/>
    <m/>
    <m/>
  </r>
  <r>
    <s v="CO-TEST-1"/>
    <x v="71"/>
    <m/>
    <m/>
    <x v="0"/>
    <n v="6"/>
    <m/>
    <n v="0.25"/>
    <n v="0.5"/>
    <n v="0.25"/>
    <n v="0.25"/>
    <n v="1"/>
    <s v="Terminée"/>
  </r>
  <r>
    <s v="CO-TEST-2"/>
    <x v="72"/>
    <m/>
    <m/>
    <x v="0"/>
    <n v="4"/>
    <m/>
    <n v="0.5"/>
    <n v="0.5"/>
    <n v="0"/>
    <n v="0"/>
    <n v="1"/>
    <s v="Terminée"/>
  </r>
  <r>
    <s v="CO-TEST-3"/>
    <x v="73"/>
    <m/>
    <m/>
    <x v="1"/>
    <n v="5"/>
    <m/>
    <n v="0.25"/>
    <n v="0.5"/>
    <n v="0.25"/>
    <n v="0.25"/>
    <n v="1"/>
    <s v="Terminée"/>
  </r>
  <r>
    <s v="CO-TEST-4"/>
    <x v="74"/>
    <m/>
    <m/>
    <x v="1"/>
    <n v="4"/>
    <m/>
    <n v="0.25"/>
    <n v="0.05"/>
    <n v="-0.2"/>
    <n v="-0.2"/>
    <n v="1"/>
    <s v="Terminée"/>
  </r>
  <r>
    <s v="CO-TEST-5"/>
    <x v="75"/>
    <m/>
    <m/>
    <x v="1"/>
    <n v="4"/>
    <m/>
    <n v="0.25"/>
    <n v="0.1"/>
    <n v="-0.15"/>
    <n v="-0.15"/>
    <n v="1"/>
    <s v="Terminée"/>
  </r>
  <r>
    <s v="CO-TEST-6"/>
    <x v="76"/>
    <m/>
    <m/>
    <x v="0"/>
    <n v="4"/>
    <m/>
    <n v="0.25"/>
    <n v="0.5"/>
    <n v="0.25"/>
    <n v="0.25"/>
    <n v="1"/>
    <s v="Terminée"/>
  </r>
  <r>
    <s v="CO-TEST-7"/>
    <x v="77"/>
    <m/>
    <m/>
    <x v="3"/>
    <n v="5"/>
    <m/>
    <n v="0.5"/>
    <m/>
    <s v=""/>
    <s v=""/>
    <n v="0"/>
    <s v="À faire"/>
  </r>
  <r>
    <s v="CO-TEST-8"/>
    <x v="78"/>
    <m/>
    <m/>
    <x v="2"/>
    <n v="5"/>
    <m/>
    <n v="0.5"/>
    <m/>
    <s v=""/>
    <s v=""/>
    <n v="0"/>
    <s v="À faire"/>
  </r>
  <r>
    <s v="CO-TEST-9"/>
    <x v="79"/>
    <m/>
    <m/>
    <x v="0"/>
    <n v="4"/>
    <m/>
    <n v="0.75"/>
    <m/>
    <s v=""/>
    <s v=""/>
    <n v="0"/>
    <s v="À faire"/>
  </r>
  <r>
    <s v="CO-TEST-10"/>
    <x v="80"/>
    <m/>
    <m/>
    <x v="0"/>
    <n v="5"/>
    <m/>
    <n v="0.5"/>
    <m/>
    <s v=""/>
    <s v=""/>
    <n v="0"/>
    <s v="À faire"/>
  </r>
  <r>
    <s v="CO-TEST-11"/>
    <x v="81"/>
    <m/>
    <m/>
    <x v="0"/>
    <n v="4"/>
    <m/>
    <n v="0.5"/>
    <m/>
    <s v=""/>
    <s v=""/>
    <n v="0"/>
    <s v="À faire"/>
  </r>
  <r>
    <s v="CO-TEST-12"/>
    <x v="82"/>
    <m/>
    <m/>
    <x v="0"/>
    <n v="4"/>
    <m/>
    <n v="0.25"/>
    <n v="0"/>
    <n v="-0.25"/>
    <n v="-0.25"/>
    <n v="1"/>
    <s v="Terminée"/>
  </r>
  <r>
    <s v="H-PR-1"/>
    <x v="83"/>
    <m/>
    <s v="Nicolas"/>
    <x v="4"/>
    <n v="4"/>
    <n v="1"/>
    <m/>
    <n v="0"/>
    <m/>
    <m/>
    <m/>
    <m/>
  </r>
  <r>
    <s v="H-PR-1"/>
    <x v="83"/>
    <m/>
    <m/>
    <x v="2"/>
    <m/>
    <m/>
    <n v="1"/>
    <m/>
    <s v=""/>
    <s v=""/>
    <n v="0"/>
    <s v="À faire"/>
  </r>
  <r>
    <s v="S-SB-1"/>
    <x v="84"/>
    <m/>
    <m/>
    <x v="0"/>
    <n v="4"/>
    <n v="1"/>
    <m/>
    <n v="1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POS-1"/>
    <x v="0"/>
    <m/>
    <m/>
    <x v="0"/>
    <m/>
    <m/>
    <n v="0"/>
    <n v="4"/>
  </r>
  <r>
    <s v="POS-1"/>
    <x v="0"/>
    <m/>
    <m/>
    <x v="1"/>
    <m/>
    <m/>
    <n v="0"/>
    <n v="4"/>
  </r>
  <r>
    <s v="POS-1"/>
    <x v="0"/>
    <m/>
    <m/>
    <x v="2"/>
    <m/>
    <m/>
    <n v="0"/>
    <n v="4"/>
  </r>
  <r>
    <s v="POS-1"/>
    <x v="0"/>
    <m/>
    <m/>
    <x v="3"/>
    <m/>
    <m/>
    <n v="0"/>
    <n v="4"/>
  </r>
  <r>
    <s v="GLO"/>
    <x v="1"/>
    <m/>
    <m/>
    <x v="3"/>
    <m/>
    <m/>
    <m/>
    <n v="1.5"/>
  </r>
  <r>
    <s v="GLO"/>
    <x v="1"/>
    <m/>
    <m/>
    <x v="2"/>
    <m/>
    <m/>
    <m/>
    <n v="3.5"/>
  </r>
  <r>
    <s v="GLO"/>
    <x v="1"/>
    <m/>
    <m/>
    <x v="1"/>
    <m/>
    <m/>
    <m/>
    <n v="1.5"/>
  </r>
  <r>
    <s v="H1"/>
    <x v="2"/>
    <m/>
    <m/>
    <x v="0"/>
    <m/>
    <m/>
    <m/>
    <n v="0.5"/>
  </r>
  <r>
    <s v="TEC - Architecture Système"/>
    <x v="3"/>
    <m/>
    <m/>
    <x v="4"/>
    <n v="3"/>
    <n v="12"/>
    <m/>
    <n v="28.75"/>
  </r>
  <r>
    <s v="TEC1-1"/>
    <x v="4"/>
    <m/>
    <m/>
    <x v="3"/>
    <m/>
    <m/>
    <n v="5"/>
    <n v="2.75"/>
  </r>
  <r>
    <s v="TEC1-2"/>
    <x v="5"/>
    <m/>
    <m/>
    <x v="0"/>
    <m/>
    <m/>
    <n v="1"/>
    <n v="5"/>
  </r>
  <r>
    <s v="TEC1-3"/>
    <x v="6"/>
    <m/>
    <m/>
    <x v="1"/>
    <m/>
    <m/>
    <n v="2"/>
    <n v="5"/>
  </r>
  <r>
    <s v="TEC1-4"/>
    <x v="6"/>
    <m/>
    <m/>
    <x v="0"/>
    <m/>
    <m/>
    <n v="2"/>
    <n v="9"/>
  </r>
  <r>
    <s v="TEC1-5"/>
    <x v="7"/>
    <m/>
    <m/>
    <x v="2"/>
    <m/>
    <m/>
    <n v="2"/>
    <n v="7"/>
  </r>
  <r>
    <s v="DEV1-Authentification"/>
    <x v="8"/>
    <m/>
    <s v="Evgueni"/>
    <x v="4"/>
    <n v="3"/>
    <n v="41"/>
    <m/>
    <n v="13"/>
  </r>
  <r>
    <s v="DEV1-1"/>
    <x v="9"/>
    <m/>
    <m/>
    <x v="3"/>
    <m/>
    <m/>
    <n v="3"/>
    <n v="1.5"/>
  </r>
  <r>
    <s v="DEV1-2"/>
    <x v="10"/>
    <m/>
    <m/>
    <x v="1"/>
    <m/>
    <m/>
    <n v="2"/>
    <n v="1"/>
  </r>
  <r>
    <s v="DEV1-3"/>
    <x v="11"/>
    <m/>
    <m/>
    <x v="3"/>
    <m/>
    <m/>
    <n v="3"/>
    <n v="1.5"/>
  </r>
  <r>
    <s v="DEV1-4"/>
    <x v="12"/>
    <m/>
    <m/>
    <x v="1"/>
    <m/>
    <m/>
    <n v="2"/>
    <n v="1"/>
  </r>
  <r>
    <s v="DEV1-5"/>
    <x v="13"/>
    <m/>
    <m/>
    <x v="3"/>
    <m/>
    <m/>
    <n v="5"/>
    <n v="1"/>
  </r>
  <r>
    <s v="DEV1-6"/>
    <x v="14"/>
    <m/>
    <m/>
    <x v="1"/>
    <m/>
    <m/>
    <n v="3"/>
    <n v="1"/>
  </r>
  <r>
    <s v="DEV1-7"/>
    <x v="15"/>
    <m/>
    <m/>
    <x v="3"/>
    <m/>
    <m/>
    <n v="8"/>
    <n v="3"/>
  </r>
  <r>
    <s v="DEV1-7"/>
    <x v="15"/>
    <m/>
    <m/>
    <x v="1"/>
    <m/>
    <m/>
    <n v="8"/>
    <n v="3"/>
  </r>
  <r>
    <s v="DEV1-8"/>
    <x v="16"/>
    <m/>
    <m/>
    <x v="3"/>
    <m/>
    <m/>
    <n v="6"/>
    <m/>
  </r>
  <r>
    <s v="DEV1-9"/>
    <x v="17"/>
    <m/>
    <m/>
    <x v="1"/>
    <m/>
    <m/>
    <n v="1"/>
    <m/>
  </r>
  <r>
    <s v="DEV4-RENSEIGNVOYAGE"/>
    <x v="18"/>
    <m/>
    <s v="Julie"/>
    <x v="4"/>
    <n v="3"/>
    <n v="18"/>
    <m/>
    <n v="5.75"/>
  </r>
  <r>
    <s v="DEV4-1"/>
    <x v="19"/>
    <m/>
    <m/>
    <x v="0"/>
    <m/>
    <m/>
    <n v="4"/>
    <n v="0.75"/>
  </r>
  <r>
    <s v="DEV4-2"/>
    <x v="20"/>
    <m/>
    <m/>
    <x v="0"/>
    <m/>
    <m/>
    <n v="3"/>
    <n v="1.75"/>
  </r>
  <r>
    <s v="DEV4-3"/>
    <x v="21"/>
    <m/>
    <m/>
    <x v="0"/>
    <m/>
    <m/>
    <n v="6"/>
    <n v="0.75"/>
  </r>
  <r>
    <s v="DEV4-4"/>
    <x v="22"/>
    <m/>
    <m/>
    <x v="0"/>
    <m/>
    <m/>
    <n v="5"/>
    <n v="2.5"/>
  </r>
  <r>
    <s v="DEV2-ReservationLogement"/>
    <x v="23"/>
    <m/>
    <s v="Nicolas"/>
    <x v="4"/>
    <n v="3"/>
    <n v="12"/>
    <m/>
    <n v="7"/>
  </r>
  <r>
    <s v="DEV2-3"/>
    <x v="24"/>
    <m/>
    <m/>
    <x v="2"/>
    <m/>
    <m/>
    <n v="3"/>
    <n v="2"/>
  </r>
  <r>
    <s v="DEV2-4"/>
    <x v="25"/>
    <m/>
    <m/>
    <x v="2"/>
    <m/>
    <m/>
    <n v="3"/>
    <n v="3"/>
  </r>
  <r>
    <s v="DEV2-5"/>
    <x v="26"/>
    <m/>
    <m/>
    <x v="2"/>
    <m/>
    <m/>
    <n v="2"/>
    <n v="0.5"/>
  </r>
  <r>
    <s v="DEV2-6"/>
    <x v="27"/>
    <m/>
    <m/>
    <x v="2"/>
    <m/>
    <m/>
    <n v="4"/>
    <n v="1.5"/>
  </r>
  <r>
    <s v="DEV3-ReservationTransports"/>
    <x v="28"/>
    <m/>
    <s v="Evan"/>
    <x v="4"/>
    <n v="3"/>
    <n v="17"/>
    <m/>
    <n v="9"/>
  </r>
  <r>
    <s v="DEV3-3"/>
    <x v="29"/>
    <m/>
    <m/>
    <x v="1"/>
    <m/>
    <m/>
    <n v="5"/>
    <n v="4"/>
  </r>
  <r>
    <s v="DEV3-4"/>
    <x v="30"/>
    <m/>
    <m/>
    <x v="1"/>
    <m/>
    <m/>
    <n v="6"/>
    <n v="3"/>
  </r>
  <r>
    <s v="DEV3-5"/>
    <x v="31"/>
    <m/>
    <m/>
    <x v="1"/>
    <m/>
    <m/>
    <n v="3"/>
    <n v="1"/>
  </r>
  <r>
    <s v="DEV3-6"/>
    <x v="32"/>
    <m/>
    <m/>
    <x v="1"/>
    <m/>
    <m/>
    <n v="3"/>
    <n v="1"/>
  </r>
  <r>
    <s v="DEV5-ReservationActivitées"/>
    <x v="33"/>
    <m/>
    <s v="Nicolas"/>
    <x v="4"/>
    <n v="3"/>
    <n v="12"/>
    <m/>
    <n v="3"/>
  </r>
  <r>
    <s v="DEV5-3"/>
    <x v="34"/>
    <m/>
    <m/>
    <x v="2"/>
    <m/>
    <m/>
    <n v="3"/>
    <n v="0.5"/>
  </r>
  <r>
    <s v="DEV5-4"/>
    <x v="35"/>
    <m/>
    <m/>
    <x v="2"/>
    <m/>
    <m/>
    <n v="3"/>
    <n v="1"/>
  </r>
  <r>
    <s v="DEV5-5"/>
    <x v="36"/>
    <m/>
    <m/>
    <x v="2"/>
    <m/>
    <m/>
    <n v="2"/>
    <n v="0.5"/>
  </r>
  <r>
    <s v="DEV5-6"/>
    <x v="37"/>
    <m/>
    <m/>
    <x v="2"/>
    <m/>
    <m/>
    <n v="4"/>
    <n v="1"/>
  </r>
  <r>
    <s v="DEV5-Reservation"/>
    <x v="38"/>
    <m/>
    <s v="Nicolas"/>
    <x v="4"/>
    <n v="3"/>
    <n v="12"/>
    <m/>
    <n v="7"/>
  </r>
  <r>
    <s v="DEV6-1"/>
    <x v="39"/>
    <m/>
    <m/>
    <x v="2"/>
    <m/>
    <m/>
    <n v="3"/>
    <n v="1"/>
  </r>
  <r>
    <s v="DEV6-2"/>
    <x v="40"/>
    <m/>
    <m/>
    <x v="2"/>
    <m/>
    <m/>
    <n v="3"/>
    <n v="2.5"/>
  </r>
  <r>
    <s v="DEV6-3"/>
    <x v="41"/>
    <m/>
    <m/>
    <x v="2"/>
    <m/>
    <m/>
    <n v="2"/>
    <n v="1"/>
  </r>
  <r>
    <s v="DEV6-4"/>
    <x v="42"/>
    <m/>
    <m/>
    <x v="2"/>
    <m/>
    <m/>
    <n v="4"/>
    <n v="2.5"/>
  </r>
  <r>
    <s v="RECAP-PAI"/>
    <x v="43"/>
    <m/>
    <s v="Evan"/>
    <x v="4"/>
    <m/>
    <n v="9"/>
    <m/>
    <n v="0"/>
  </r>
  <r>
    <s v="RP-1"/>
    <x v="44"/>
    <m/>
    <m/>
    <x v="0"/>
    <m/>
    <m/>
    <n v="3"/>
    <m/>
  </r>
  <r>
    <s v="RP-2"/>
    <x v="45"/>
    <m/>
    <m/>
    <x v="1"/>
    <m/>
    <m/>
    <n v="6"/>
    <m/>
  </r>
  <r>
    <s v="TEST-1"/>
    <x v="46"/>
    <s v="Evgueni - Evan"/>
    <s v="Julie"/>
    <x v="4"/>
    <m/>
    <n v="6"/>
    <m/>
    <n v="0"/>
  </r>
  <r>
    <s v="TE-1"/>
    <x v="47"/>
    <m/>
    <m/>
    <x v="3"/>
    <m/>
    <m/>
    <n v="2"/>
    <m/>
  </r>
  <r>
    <s v="TE-2"/>
    <x v="48"/>
    <m/>
    <m/>
    <x v="2"/>
    <m/>
    <m/>
    <n v="2"/>
    <m/>
  </r>
  <r>
    <s v="TE-3"/>
    <x v="49"/>
    <m/>
    <m/>
    <x v="0"/>
    <m/>
    <m/>
    <n v="2"/>
    <m/>
  </r>
  <r>
    <m/>
    <x v="50"/>
    <m/>
    <m/>
    <x v="5"/>
    <n v="18"/>
    <n v="127"/>
    <n v="139"/>
    <n v="96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DMIN - MEETING"/>
    <x v="0"/>
    <m/>
    <s v="Evan"/>
    <x v="0"/>
    <n v="3"/>
    <n v="6"/>
    <m/>
    <n v="6"/>
    <m/>
    <m/>
    <m/>
    <m/>
  </r>
  <r>
    <s v="POS1-1"/>
    <x v="1"/>
    <m/>
    <m/>
    <x v="1"/>
    <m/>
    <m/>
    <n v="1.5"/>
    <n v="1.5"/>
    <n v="0"/>
    <n v="0"/>
    <n v="1"/>
    <s v="Terminée"/>
  </r>
  <r>
    <s v="POS1-2"/>
    <x v="1"/>
    <m/>
    <m/>
    <x v="2"/>
    <m/>
    <m/>
    <n v="1.5"/>
    <n v="1.5"/>
    <n v="0"/>
    <n v="0"/>
    <n v="1"/>
    <s v="Terminée"/>
  </r>
  <r>
    <s v="POS1-3"/>
    <x v="1"/>
    <m/>
    <m/>
    <x v="3"/>
    <m/>
    <m/>
    <n v="1.5"/>
    <n v="1.5"/>
    <n v="0"/>
    <n v="0"/>
    <n v="1"/>
    <s v="Terminée"/>
  </r>
  <r>
    <s v="POS1-4"/>
    <x v="1"/>
    <m/>
    <m/>
    <x v="4"/>
    <m/>
    <m/>
    <n v="1.5"/>
    <n v="1.5"/>
    <n v="0"/>
    <n v="0"/>
    <n v="1"/>
    <s v="Terminée"/>
  </r>
  <r>
    <s v="RESERVATION"/>
    <x v="2"/>
    <m/>
    <s v="Julie"/>
    <x v="0"/>
    <n v="3"/>
    <n v="9"/>
    <m/>
    <n v="19.5"/>
    <m/>
    <m/>
    <m/>
    <m/>
  </r>
  <r>
    <s v="RSRV-01"/>
    <x v="3"/>
    <m/>
    <m/>
    <x v="3"/>
    <m/>
    <m/>
    <n v="3"/>
    <n v="3.5"/>
    <n v="0.5"/>
    <n v="0.5"/>
    <n v="0.8"/>
    <s v="En cours"/>
  </r>
  <r>
    <s v="RSRV-02"/>
    <x v="3"/>
    <m/>
    <m/>
    <x v="4"/>
    <m/>
    <m/>
    <m/>
    <n v="2.5"/>
    <n v="2.5"/>
    <n v="2.5"/>
    <n v="1"/>
    <s v="Terminée"/>
  </r>
  <r>
    <s v="RSRV-03"/>
    <x v="4"/>
    <m/>
    <m/>
    <x v="3"/>
    <m/>
    <m/>
    <n v="4"/>
    <n v="11"/>
    <n v="7"/>
    <n v="7"/>
    <n v="1"/>
    <s v="Terminée"/>
  </r>
  <r>
    <s v="RSRV-04"/>
    <x v="5"/>
    <m/>
    <m/>
    <x v="3"/>
    <m/>
    <m/>
    <m/>
    <m/>
    <s v=""/>
    <s v=""/>
    <n v="0.5"/>
    <s v="À faire"/>
  </r>
  <r>
    <s v="RSRV-05"/>
    <x v="6"/>
    <m/>
    <m/>
    <x v="3"/>
    <m/>
    <m/>
    <m/>
    <n v="0.5"/>
    <n v="0.5"/>
    <n v="0.5"/>
    <n v="1"/>
    <s v="Terminée"/>
  </r>
  <r>
    <s v="RSRV-06"/>
    <x v="7"/>
    <m/>
    <m/>
    <x v="3"/>
    <m/>
    <m/>
    <n v="0.5"/>
    <n v="0.5"/>
    <n v="0"/>
    <n v="0"/>
    <n v="1"/>
    <s v="Terminée"/>
  </r>
  <r>
    <s v="RSRV-07"/>
    <x v="8"/>
    <m/>
    <m/>
    <x v="4"/>
    <m/>
    <m/>
    <n v="1.5"/>
    <n v="1.5"/>
    <n v="0"/>
    <n v="0"/>
    <n v="1"/>
    <s v="Terminée"/>
  </r>
  <r>
    <s v="AMELIORATION"/>
    <x v="9"/>
    <m/>
    <s v="Evan"/>
    <x v="0"/>
    <n v="3"/>
    <n v="1.5"/>
    <m/>
    <n v="1.5"/>
    <m/>
    <m/>
    <m/>
    <m/>
  </r>
  <r>
    <s v="AM-1"/>
    <x v="10"/>
    <m/>
    <m/>
    <x v="1"/>
    <m/>
    <m/>
    <n v="1"/>
    <n v="0.75"/>
    <n v="-0.25"/>
    <n v="-0.25"/>
    <n v="1"/>
    <s v="Terminée"/>
  </r>
  <r>
    <s v="AM-2"/>
    <x v="11"/>
    <m/>
    <m/>
    <x v="1"/>
    <m/>
    <m/>
    <n v="0.25"/>
    <n v="0.25"/>
    <n v="0"/>
    <n v="0"/>
    <n v="1"/>
    <s v="Terminée"/>
  </r>
  <r>
    <s v="AM-3"/>
    <x v="12"/>
    <m/>
    <m/>
    <x v="1"/>
    <m/>
    <m/>
    <n v="0.25"/>
    <n v="0.5"/>
    <n v="0.25"/>
    <n v="0.25"/>
    <n v="1"/>
    <s v="Terminée"/>
  </r>
  <r>
    <s v="HISTORIQUE"/>
    <x v="13"/>
    <m/>
    <s v="Evgueni"/>
    <x v="0"/>
    <n v="3"/>
    <n v="4"/>
    <m/>
    <n v="5"/>
    <m/>
    <m/>
    <m/>
    <m/>
  </r>
  <r>
    <s v="H-1"/>
    <x v="14"/>
    <m/>
    <m/>
    <x v="4"/>
    <m/>
    <m/>
    <n v="2"/>
    <n v="2"/>
    <n v="0"/>
    <n v="0"/>
    <n v="1"/>
    <s v="Terminée"/>
  </r>
  <r>
    <s v="H-2"/>
    <x v="15"/>
    <m/>
    <m/>
    <x v="4"/>
    <m/>
    <m/>
    <n v="2"/>
    <n v="3"/>
    <n v="1"/>
    <n v="1"/>
    <n v="1"/>
    <s v="Terminée"/>
  </r>
  <r>
    <s v="GESTIONS D'ERREURS"/>
    <x v="16"/>
    <m/>
    <s v="Evan"/>
    <x v="0"/>
    <n v="3"/>
    <n v="4.5"/>
    <m/>
    <n v="5.5"/>
    <m/>
    <m/>
    <m/>
    <m/>
  </r>
  <r>
    <s v="GEST-1"/>
    <x v="17"/>
    <m/>
    <m/>
    <x v="1"/>
    <m/>
    <m/>
    <n v="0.5"/>
    <n v="0.5"/>
    <n v="0"/>
    <n v="0"/>
    <n v="1"/>
    <s v="Terminée"/>
  </r>
  <r>
    <s v="GEST-2"/>
    <x v="18"/>
    <m/>
    <m/>
    <x v="1"/>
    <m/>
    <m/>
    <n v="0.5"/>
    <n v="2"/>
    <n v="1.5"/>
    <n v="1.5"/>
    <n v="1"/>
    <s v="Terminée"/>
  </r>
  <r>
    <s v="GEST-3"/>
    <x v="19"/>
    <m/>
    <m/>
    <x v="1"/>
    <m/>
    <m/>
    <n v="1"/>
    <n v="0.75"/>
    <n v="-0.25"/>
    <n v="-0.25"/>
    <n v="1"/>
    <s v="Terminée"/>
  </r>
  <r>
    <s v="GEST-4"/>
    <x v="20"/>
    <m/>
    <m/>
    <x v="1"/>
    <m/>
    <m/>
    <n v="1"/>
    <n v="1"/>
    <n v="0"/>
    <n v="0"/>
    <n v="1"/>
    <s v="Terminée"/>
  </r>
  <r>
    <s v="GEST-5"/>
    <x v="21"/>
    <m/>
    <m/>
    <x v="1"/>
    <m/>
    <m/>
    <n v="1"/>
    <n v="0.75"/>
    <n v="-0.25"/>
    <n v="-0.25"/>
    <n v="1"/>
    <s v="Terminée"/>
  </r>
  <r>
    <s v="GEST-6"/>
    <x v="22"/>
    <m/>
    <m/>
    <x v="2"/>
    <m/>
    <m/>
    <n v="0.5"/>
    <n v="0.5"/>
    <n v="0"/>
    <n v="0"/>
    <n v="1"/>
    <s v="Terminée"/>
  </r>
  <r>
    <s v="GESTION VOYAGE"/>
    <x v="23"/>
    <m/>
    <s v="Nicolas"/>
    <x v="0"/>
    <n v="3"/>
    <n v="10"/>
    <m/>
    <n v="16"/>
    <m/>
    <m/>
    <m/>
    <m/>
  </r>
  <r>
    <s v="GV-1"/>
    <x v="24"/>
    <m/>
    <m/>
    <x v="2"/>
    <m/>
    <m/>
    <n v="3"/>
    <n v="4"/>
    <n v="1"/>
    <n v="1"/>
    <n v="1"/>
    <s v="Terminée"/>
  </r>
  <r>
    <s v="GV-2"/>
    <x v="25"/>
    <m/>
    <m/>
    <x v="2"/>
    <m/>
    <m/>
    <n v="1"/>
    <n v="4"/>
    <n v="3"/>
    <n v="3"/>
    <n v="1"/>
    <s v="Terminée"/>
  </r>
  <r>
    <s v="GV-3"/>
    <x v="26"/>
    <m/>
    <m/>
    <x v="2"/>
    <m/>
    <m/>
    <n v="2"/>
    <n v="2"/>
    <n v="0"/>
    <n v="0"/>
    <n v="1"/>
    <s v="Terminée"/>
  </r>
  <r>
    <s v="GV-4"/>
    <x v="27"/>
    <m/>
    <m/>
    <x v="2"/>
    <m/>
    <m/>
    <n v="2"/>
    <n v="2"/>
    <n v="0"/>
    <n v="0"/>
    <n v="0.95"/>
    <s v="À faire"/>
  </r>
  <r>
    <s v="GV-5"/>
    <x v="27"/>
    <m/>
    <m/>
    <x v="4"/>
    <m/>
    <m/>
    <m/>
    <n v="2"/>
    <n v="2"/>
    <n v="2"/>
    <n v="0.95"/>
    <s v="À faire"/>
  </r>
  <r>
    <s v="GV-6"/>
    <x v="28"/>
    <m/>
    <m/>
    <x v="2"/>
    <m/>
    <m/>
    <n v="2"/>
    <n v="2"/>
    <n v="0"/>
    <n v="0"/>
    <n v="1"/>
    <s v="Terminée"/>
  </r>
  <r>
    <s v="BASE DE DONNEE AZURE"/>
    <x v="29"/>
    <m/>
    <s v="Evgueni"/>
    <x v="0"/>
    <n v="3"/>
    <n v="4"/>
    <m/>
    <n v="4"/>
    <m/>
    <m/>
    <m/>
    <m/>
  </r>
  <r>
    <s v="BD - 1"/>
    <x v="30"/>
    <m/>
    <m/>
    <x v="4"/>
    <m/>
    <m/>
    <n v="2"/>
    <n v="2"/>
    <n v="0"/>
    <n v="0"/>
    <n v="0.85"/>
    <s v="En cours"/>
  </r>
  <r>
    <s v="BD - 2"/>
    <x v="30"/>
    <m/>
    <m/>
    <x v="1"/>
    <m/>
    <m/>
    <n v="2"/>
    <n v="2"/>
    <n v="0"/>
    <n v="0"/>
    <n v="1"/>
    <s v="Terminée"/>
  </r>
  <r>
    <s v="IMP - Imprévus"/>
    <x v="31"/>
    <m/>
    <s v="Julie"/>
    <x v="0"/>
    <n v="3"/>
    <n v="0"/>
    <m/>
    <n v="0.5"/>
    <m/>
    <m/>
    <m/>
    <m/>
  </r>
  <r>
    <s v="IMP-1"/>
    <x v="32"/>
    <m/>
    <m/>
    <x v="0"/>
    <m/>
    <m/>
    <m/>
    <n v="0.5"/>
    <n v="0.5"/>
    <n v="0.5"/>
    <n v="1"/>
    <s v="Terminée"/>
  </r>
  <r>
    <s v="IMP-2"/>
    <x v="33"/>
    <m/>
    <m/>
    <x v="0"/>
    <m/>
    <m/>
    <m/>
    <m/>
    <s v=""/>
    <s v=""/>
    <n v="0"/>
    <s v="À faire"/>
  </r>
  <r>
    <s v="IMP-3"/>
    <x v="33"/>
    <m/>
    <m/>
    <x v="0"/>
    <m/>
    <m/>
    <m/>
    <m/>
    <s v=""/>
    <s v=""/>
    <n v="0"/>
    <s v="À faire"/>
  </r>
  <r>
    <s v="IMP-4"/>
    <x v="33"/>
    <m/>
    <m/>
    <x v="0"/>
    <m/>
    <m/>
    <m/>
    <m/>
    <s v=""/>
    <s v=""/>
    <n v="0"/>
    <s v="À faire"/>
  </r>
  <r>
    <s v="IMP-5"/>
    <x v="33"/>
    <m/>
    <m/>
    <x v="0"/>
    <m/>
    <m/>
    <m/>
    <m/>
    <s v=""/>
    <s v=""/>
    <n v="0"/>
    <s v="À faire"/>
  </r>
  <r>
    <s v="IMP-6"/>
    <x v="33"/>
    <m/>
    <m/>
    <x v="0"/>
    <m/>
    <m/>
    <m/>
    <m/>
    <s v=""/>
    <s v=""/>
    <n v="0"/>
    <s v="À fai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AA81-7735-4B9F-BE27-E9FAF443157A}" name="Tableau croisé dynamique1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E6" firstHeaderRow="0" firstDataRow="1" firstDataCol="1"/>
  <pivotFields count="11">
    <pivotField showAll="0"/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  <pivotField numFmtId="9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mbre de Nom de la tâche" fld="1" subtotal="count" baseField="0" baseItem="0"/>
    <dataField name="Somme de Estimation inititale  (heures)" fld="5" baseField="0" baseItem="0"/>
    <dataField name="Somme de Temps réellement consacré" fld="6" baseField="0" baseItem="0"/>
    <dataField name="Somme de Différence" fld="7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15ABA-4601-4674-92B9-65C6E39FBDC3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Participants">
  <location ref="A1:F6" firstHeaderRow="0" firstDataRow="1" firstDataCol="1"/>
  <pivotFields count="13">
    <pivotField showAll="0"/>
    <pivotField axis="axisRow" dataField="1" showAll="0" sortType="ascending">
      <items count="96">
        <item m="1" x="91"/>
        <item x="43"/>
        <item x="51"/>
        <item x="53"/>
        <item m="1" x="89"/>
        <item x="50"/>
        <item x="52"/>
        <item m="1" x="85"/>
        <item x="44"/>
        <item x="45"/>
        <item m="1" x="90"/>
        <item m="1" x="94"/>
        <item x="47"/>
        <item x="46"/>
        <item x="25"/>
        <item x="26"/>
        <item x="29"/>
        <item x="27"/>
        <item x="30"/>
        <item x="28"/>
        <item x="31"/>
        <item x="32"/>
        <item x="33"/>
        <item x="41"/>
        <item x="40"/>
        <item x="42"/>
        <item x="36"/>
        <item x="39"/>
        <item x="35"/>
        <item x="38"/>
        <item x="37"/>
        <item x="34"/>
        <item x="48"/>
        <item x="49"/>
        <item x="70"/>
        <item x="76"/>
        <item x="75"/>
        <item x="80"/>
        <item x="77"/>
        <item x="82"/>
        <item x="78"/>
        <item x="71"/>
        <item x="73"/>
        <item x="79"/>
        <item x="72"/>
        <item x="74"/>
        <item x="81"/>
        <item x="3"/>
        <item x="60"/>
        <item x="63"/>
        <item x="67"/>
        <item x="61"/>
        <item x="62"/>
        <item x="69"/>
        <item x="68"/>
        <item x="64"/>
        <item x="65"/>
        <item x="66"/>
        <item x="14"/>
        <item x="16"/>
        <item x="17"/>
        <item x="21"/>
        <item x="22"/>
        <item x="20"/>
        <item x="23"/>
        <item x="19"/>
        <item x="18"/>
        <item x="15"/>
        <item x="24"/>
        <item x="11"/>
        <item x="12"/>
        <item x="13"/>
        <item m="1" x="93"/>
        <item x="83"/>
        <item m="1" x="88"/>
        <item x="1"/>
        <item x="2"/>
        <item x="5"/>
        <item x="0"/>
        <item x="55"/>
        <item m="1" x="86"/>
        <item x="56"/>
        <item x="58"/>
        <item m="1" x="87"/>
        <item x="59"/>
        <item x="54"/>
        <item m="1" x="92"/>
        <item x="57"/>
        <item x="6"/>
        <item x="7"/>
        <item x="8"/>
        <item x="9"/>
        <item x="10"/>
        <item x="4"/>
        <item x="84"/>
        <item t="default"/>
      </items>
    </pivotField>
    <pivotField showAll="0"/>
    <pivotField showAll="0"/>
    <pivotField axis="axisRow" showAll="0">
      <items count="6">
        <item sd="0" x="0"/>
        <item sd="0" x="3"/>
        <item sd="0" x="1"/>
        <item sd="0" x="2"/>
        <item h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2">
    <field x="4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b tâches" fld="1" subtotal="count" baseField="0" baseItem="0"/>
    <dataField name=" Estimation Phase 2" fld="7" baseField="0" baseItem="0"/>
    <dataField name="Temps réalisé Phase 2" fld="8" baseField="0" baseItem="0"/>
    <dataField name="Différence réalisé" fld="9" baseField="1" baseItem="4"/>
    <dataField name="Terminé" fld="11" baseField="4" baseItem="0" numFmtId="9"/>
  </dataFields>
  <formats count="66">
    <format dxfId="277">
      <pivotArea outline="0" collapsedLevelsAreSubtotals="1" fieldPosition="0"/>
    </format>
    <format dxfId="2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5">
      <pivotArea grandRow="1" outline="0" collapsedLevelsAreSubtotals="1" fieldPosition="0"/>
    </format>
    <format dxfId="274">
      <pivotArea dataOnly="0" labelOnly="1" grandRow="1" outline="0" fieldPosition="0"/>
    </format>
    <format dxfId="273">
      <pivotArea collapsedLevelsAreSubtotals="1" fieldPosition="0">
        <references count="1">
          <reference field="4" count="1">
            <x v="3"/>
          </reference>
        </references>
      </pivotArea>
    </format>
    <format dxfId="272">
      <pivotArea dataOnly="0" labelOnly="1" fieldPosition="0">
        <references count="1">
          <reference field="4" count="1">
            <x v="3"/>
          </reference>
        </references>
      </pivotArea>
    </format>
    <format dxfId="271">
      <pivotArea collapsedLevelsAreSubtotals="1" fieldPosition="0">
        <references count="1">
          <reference field="4" count="1">
            <x v="2"/>
          </reference>
        </references>
      </pivotArea>
    </format>
    <format dxfId="270">
      <pivotArea dataOnly="0" labelOnly="1" fieldPosition="0">
        <references count="1">
          <reference field="4" count="1">
            <x v="2"/>
          </reference>
        </references>
      </pivotArea>
    </format>
    <format dxfId="269">
      <pivotArea collapsedLevelsAreSubtotals="1" fieldPosition="0">
        <references count="1">
          <reference field="4" count="1">
            <x v="1"/>
          </reference>
        </references>
      </pivotArea>
    </format>
    <format dxfId="268">
      <pivotArea dataOnly="0" labelOnly="1" fieldPosition="0">
        <references count="1">
          <reference field="4" count="1">
            <x v="1"/>
          </reference>
        </references>
      </pivotArea>
    </format>
    <format dxfId="267">
      <pivotArea collapsedLevelsAreSubtotals="1" fieldPosition="0">
        <references count="1">
          <reference field="4" count="1">
            <x v="0"/>
          </reference>
        </references>
      </pivotArea>
    </format>
    <format dxfId="266">
      <pivotArea dataOnly="0" labelOnly="1" fieldPosition="0">
        <references count="1">
          <reference field="4" count="1">
            <x v="0"/>
          </reference>
        </references>
      </pivotArea>
    </format>
    <format dxfId="2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62">
      <pivotArea collapsedLevelsAreSubtotals="1" fieldPosition="0">
        <references count="3">
          <reference field="4294967294" count="1" selected="0">
            <x v="4"/>
          </reference>
          <reference field="1" count="1">
            <x v="21"/>
          </reference>
          <reference field="4" count="1" selected="0">
            <x v="0"/>
          </reference>
        </references>
      </pivotArea>
    </format>
    <format dxfId="261">
      <pivotArea collapsedLevelsAreSubtotals="1" fieldPosition="0">
        <references count="3">
          <reference field="4294967294" count="1" selected="0">
            <x v="4"/>
          </reference>
          <reference field="1" count="1">
            <x v="22"/>
          </reference>
          <reference field="4" count="1" selected="0">
            <x v="0"/>
          </reference>
        </references>
      </pivotArea>
    </format>
    <format dxfId="260">
      <pivotArea collapsedLevelsAreSubtotals="1" fieldPosition="0">
        <references count="3">
          <reference field="4294967294" count="1" selected="0">
            <x v="4"/>
          </reference>
          <reference field="1" count="1">
            <x v="6"/>
          </reference>
          <reference field="4" count="1" selected="0">
            <x v="0"/>
          </reference>
        </references>
      </pivotArea>
    </format>
    <format dxfId="259">
      <pivotArea collapsedLevelsAreSubtotals="1" fieldPosition="0">
        <references count="3">
          <reference field="4294967294" count="1" selected="0">
            <x v="4"/>
          </reference>
          <reference field="1" count="1">
            <x v="2"/>
          </reference>
          <reference field="4" count="1" selected="0">
            <x v="0"/>
          </reference>
        </references>
      </pivotArea>
    </format>
    <format dxfId="258">
      <pivotArea collapsedLevelsAreSubtotals="1" fieldPosition="0">
        <references count="3">
          <reference field="4294967294" count="1" selected="0">
            <x v="4"/>
          </reference>
          <reference field="1" count="1">
            <x v="35"/>
          </reference>
          <reference field="4" count="1" selected="0">
            <x v="0"/>
          </reference>
        </references>
      </pivotArea>
    </format>
    <format dxfId="257">
      <pivotArea collapsedLevelsAreSubtotals="1" fieldPosition="0">
        <references count="3">
          <reference field="4294967294" count="1" selected="0">
            <x v="4"/>
          </reference>
          <reference field="1" count="1">
            <x v="37"/>
          </reference>
          <reference field="4" count="1" selected="0">
            <x v="0"/>
          </reference>
        </references>
      </pivotArea>
    </format>
    <format dxfId="256">
      <pivotArea collapsedLevelsAreSubtotals="1" fieldPosition="0">
        <references count="3">
          <reference field="4294967294" count="1" selected="0">
            <x v="4"/>
          </reference>
          <reference field="1" count="1">
            <x v="39"/>
          </reference>
          <reference field="4" count="1" selected="0">
            <x v="0"/>
          </reference>
        </references>
      </pivotArea>
    </format>
    <format dxfId="255">
      <pivotArea collapsedLevelsAreSubtotals="1" fieldPosition="0">
        <references count="3">
          <reference field="4294967294" count="1" selected="0">
            <x v="4"/>
          </reference>
          <reference field="1" count="1">
            <x v="41"/>
          </reference>
          <reference field="4" count="1" selected="0">
            <x v="0"/>
          </reference>
        </references>
      </pivotArea>
    </format>
    <format dxfId="254">
      <pivotArea collapsedLevelsAreSubtotals="1" fieldPosition="0">
        <references count="3">
          <reference field="4294967294" count="1" selected="0">
            <x v="4"/>
          </reference>
          <reference field="1" count="1">
            <x v="43"/>
          </reference>
          <reference field="4" count="1" selected="0">
            <x v="0"/>
          </reference>
        </references>
      </pivotArea>
    </format>
    <format dxfId="253">
      <pivotArea collapsedLevelsAreSubtotals="1" fieldPosition="0">
        <references count="3">
          <reference field="4294967294" count="1" selected="0">
            <x v="4"/>
          </reference>
          <reference field="1" count="1">
            <x v="44"/>
          </reference>
          <reference field="4" count="1" selected="0">
            <x v="0"/>
          </reference>
        </references>
      </pivotArea>
    </format>
    <format dxfId="252">
      <pivotArea collapsedLevelsAreSubtotals="1" fieldPosition="0">
        <references count="3">
          <reference field="4294967294" count="1" selected="0">
            <x v="4"/>
          </reference>
          <reference field="1" count="1">
            <x v="46"/>
          </reference>
          <reference field="4" count="1" selected="0">
            <x v="0"/>
          </reference>
        </references>
      </pivotArea>
    </format>
    <format dxfId="251">
      <pivotArea collapsedLevelsAreSubtotals="1" fieldPosition="0">
        <references count="3">
          <reference field="4294967294" count="1" selected="0">
            <x v="4"/>
          </reference>
          <reference field="1" count="1">
            <x v="49"/>
          </reference>
          <reference field="4" count="1" selected="0">
            <x v="0"/>
          </reference>
        </references>
      </pivotArea>
    </format>
    <format dxfId="250">
      <pivotArea collapsedLevelsAreSubtotals="1" fieldPosition="0">
        <references count="3">
          <reference field="4294967294" count="1" selected="0">
            <x v="4"/>
          </reference>
          <reference field="1" count="1">
            <x v="51"/>
          </reference>
          <reference field="4" count="1" selected="0">
            <x v="0"/>
          </reference>
        </references>
      </pivotArea>
    </format>
    <format dxfId="249">
      <pivotArea collapsedLevelsAreSubtotals="1" fieldPosition="0">
        <references count="3">
          <reference field="4294967294" count="1" selected="0">
            <x v="4"/>
          </reference>
          <reference field="1" count="1">
            <x v="52"/>
          </reference>
          <reference field="4" count="1" selected="0">
            <x v="0"/>
          </reference>
        </references>
      </pivotArea>
    </format>
    <format dxfId="248">
      <pivotArea collapsedLevelsAreSubtotals="1" fieldPosition="0">
        <references count="3">
          <reference field="4294967294" count="1" selected="0">
            <x v="4"/>
          </reference>
          <reference field="1" count="1">
            <x v="59"/>
          </reference>
          <reference field="4" count="1" selected="0">
            <x v="0"/>
          </reference>
        </references>
      </pivotArea>
    </format>
    <format dxfId="247">
      <pivotArea collapsedLevelsAreSubtotals="1" fieldPosition="0">
        <references count="3">
          <reference field="4294967294" count="1" selected="0">
            <x v="4"/>
          </reference>
          <reference field="1" count="1">
            <x v="60"/>
          </reference>
          <reference field="4" count="1" selected="0">
            <x v="0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4"/>
          </reference>
          <reference field="1" count="1">
            <x v="70"/>
          </reference>
          <reference field="4" count="1" selected="0">
            <x v="0"/>
          </reference>
        </references>
      </pivotArea>
    </format>
    <format dxfId="245">
      <pivotArea collapsedLevelsAreSubtotals="1" fieldPosition="0">
        <references count="3">
          <reference field="4294967294" count="1" selected="0">
            <x v="4"/>
          </reference>
          <reference field="1" count="1">
            <x v="74"/>
          </reference>
          <reference field="4" count="1" selected="0">
            <x v="0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4"/>
          </reference>
          <reference field="1" count="1">
            <x v="78"/>
          </reference>
          <reference field="4" count="1" selected="0">
            <x v="0"/>
          </reference>
        </references>
      </pivotArea>
    </format>
    <format dxfId="243">
      <pivotArea collapsedLevelsAreSubtotals="1" fieldPosition="0">
        <references count="3">
          <reference field="4294967294" count="1" selected="0">
            <x v="4"/>
          </reference>
          <reference field="1" count="1">
            <x v="80"/>
          </reference>
          <reference field="4" count="1" selected="0">
            <x v="0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4"/>
          </reference>
          <reference field="1" count="1">
            <x v="92"/>
          </reference>
          <reference field="4" count="1" selected="0">
            <x v="0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4"/>
          </reference>
          <reference field="1" count="1">
            <x v="94"/>
          </reference>
          <reference field="4" count="1" selected="0">
            <x v="0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4"/>
          </reference>
          <reference field="1" count="1">
            <x v="15"/>
          </reference>
          <reference field="4" count="1" selected="0">
            <x v="1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4"/>
          </reference>
          <reference field="1" count="1">
            <x v="16"/>
          </reference>
          <reference field="4" count="1" selected="0">
            <x v="1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4"/>
          </reference>
          <reference field="1" count="1">
            <x v="17"/>
          </reference>
          <reference field="4" count="1" selected="0">
            <x v="1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4"/>
          </reference>
          <reference field="1" count="1">
            <x v="18"/>
          </reference>
          <reference field="4" count="1" selected="0">
            <x v="1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4"/>
          </reference>
          <reference field="1" count="1">
            <x v="19"/>
          </reference>
          <reference field="4" count="1" selected="0">
            <x v="1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4"/>
          </reference>
          <reference field="1" count="1">
            <x v="38"/>
          </reference>
          <reference field="4" count="1" selected="0">
            <x v="1"/>
          </reference>
        </references>
      </pivotArea>
    </format>
    <format dxfId="234">
      <pivotArea collapsedLevelsAreSubtotals="1" fieldPosition="0">
        <references count="3">
          <reference field="4294967294" count="1" selected="0">
            <x v="4"/>
          </reference>
          <reference field="1" count="1">
            <x v="50"/>
          </reference>
          <reference field="4" count="1" selected="0">
            <x v="1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4"/>
          </reference>
          <reference field="1" count="1">
            <x v="62"/>
          </reference>
          <reference field="4" count="1" selected="0">
            <x v="1"/>
          </reference>
        </references>
      </pivotArea>
    </format>
    <format dxfId="232">
      <pivotArea collapsedLevelsAreSubtotals="1" fieldPosition="0">
        <references count="3">
          <reference field="4294967294" count="1" selected="0">
            <x v="4"/>
          </reference>
          <reference field="1" count="1">
            <x v="53"/>
          </reference>
          <reference field="4" count="1" selected="0">
            <x v="1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4"/>
          </reference>
          <reference field="1" count="1">
            <x v="64"/>
          </reference>
          <reference field="4" count="1" selected="0">
            <x v="1"/>
          </reference>
        </references>
      </pivotArea>
    </format>
    <format dxfId="230">
      <pivotArea collapsedLevelsAreSubtotals="1" fieldPosition="0">
        <references count="3">
          <reference field="4294967294" count="1" selected="0">
            <x v="4"/>
          </reference>
          <reference field="1" count="1">
            <x v="67"/>
          </reference>
          <reference field="4" count="1" selected="0">
            <x v="1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4"/>
          </reference>
          <reference field="1" count="1">
            <x v="72"/>
          </reference>
          <reference field="4" count="1" selected="0">
            <x v="1"/>
          </reference>
        </references>
      </pivotArea>
    </format>
    <format dxfId="228">
      <pivotArea collapsedLevelsAreSubtotals="1" fieldPosition="0">
        <references count="3">
          <reference field="4294967294" count="1" selected="0">
            <x v="4"/>
          </reference>
          <reference field="1" count="1">
            <x v="74"/>
          </reference>
          <reference field="4" count="1" selected="0">
            <x v="1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4"/>
          </reference>
          <reference field="1" count="1">
            <x v="79"/>
          </reference>
          <reference field="4" count="1" selected="0">
            <x v="1"/>
          </reference>
        </references>
      </pivotArea>
    </format>
    <format dxfId="226">
      <pivotArea collapsedLevelsAreSubtotals="1" fieldPosition="0">
        <references count="3">
          <reference field="4294967294" count="1" selected="0">
            <x v="4"/>
          </reference>
          <reference field="1" count="1">
            <x v="90"/>
          </reference>
          <reference field="4" count="1" selected="0">
            <x v="1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4"/>
          </reference>
          <reference field="1" count="1">
            <x v="4"/>
          </reference>
          <reference field="4" count="1" selected="0">
            <x v="2"/>
          </reference>
        </references>
      </pivotArea>
    </format>
    <format dxfId="224">
      <pivotArea collapsedLevelsAreSubtotals="1" fieldPosition="0">
        <references count="3">
          <reference field="4294967294" count="1" selected="0">
            <x v="4"/>
          </reference>
          <reference field="1" count="1">
            <x v="10"/>
          </reference>
          <reference field="4" count="1" selected="0">
            <x v="2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4"/>
          </reference>
          <reference field="1" count="1">
            <x v="26"/>
          </reference>
          <reference field="4" count="1" selected="0">
            <x v="2"/>
          </reference>
        </references>
      </pivotArea>
    </format>
    <format dxfId="222">
      <pivotArea collapsedLevelsAreSubtotals="1" fieldPosition="0">
        <references count="3">
          <reference field="4294967294" count="1" selected="0">
            <x v="4"/>
          </reference>
          <reference field="1" count="1">
            <x v="27"/>
          </reference>
          <reference field="4" count="1" selected="0">
            <x v="2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4"/>
          </reference>
          <reference field="1" count="2">
            <x v="28"/>
            <x v="29"/>
          </reference>
          <reference field="4" count="1" selected="0">
            <x v="2"/>
          </reference>
        </references>
      </pivotArea>
    </format>
    <format dxfId="220">
      <pivotArea collapsedLevelsAreSubtotals="1" fieldPosition="0">
        <references count="3">
          <reference field="4294967294" count="1" selected="0">
            <x v="4"/>
          </reference>
          <reference field="1" count="13">
            <x v="7"/>
            <x v="23"/>
            <x v="24"/>
            <x v="25"/>
            <x v="40"/>
            <x v="54"/>
            <x v="61"/>
            <x v="63"/>
            <x v="68"/>
            <x v="73"/>
            <x v="74"/>
            <x v="82"/>
            <x v="91"/>
          </reference>
          <reference field="4" count="1" selected="0">
            <x v="3"/>
          </reference>
        </references>
      </pivotArea>
    </format>
    <format dxfId="219">
      <pivotArea outline="0" fieldPosition="0">
        <references count="1">
          <reference field="4294967294" count="1">
            <x v="4"/>
          </reference>
        </references>
      </pivotArea>
    </format>
    <format dxfId="218">
      <pivotArea collapsedLevelsAreSubtotals="1" fieldPosition="0">
        <references count="3">
          <reference field="4294967294" count="1" selected="0">
            <x v="4"/>
          </reference>
          <reference field="1" count="1">
            <x v="20"/>
          </reference>
          <reference field="4" count="1" selected="0">
            <x v="0"/>
          </reference>
        </references>
      </pivotArea>
    </format>
    <format dxfId="21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1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2">
      <pivotArea collapsedLevelsAreSubtotals="1" fieldPosition="0">
        <references count="3">
          <reference field="4294967294" count="1" selected="0">
            <x v="4"/>
          </reference>
          <reference field="1" count="21">
            <x v="5"/>
            <x v="13"/>
            <x v="26"/>
            <x v="27"/>
            <x v="28"/>
            <x v="29"/>
            <x v="30"/>
            <x v="31"/>
            <x v="33"/>
            <x v="36"/>
            <x v="42"/>
            <x v="45"/>
            <x v="55"/>
            <x v="56"/>
            <x v="57"/>
            <x v="65"/>
            <x v="66"/>
            <x v="75"/>
            <x v="76"/>
            <x v="83"/>
            <x v="89"/>
          </reference>
          <reference field="4" count="1" selected="0">
            <x v="2"/>
          </reference>
        </references>
      </pivotArea>
    </format>
  </formats>
  <conditionalFormats count="3">
    <conditionalFormat priority="2">
      <pivotAreas count="3">
        <pivotArea type="data" collapsedLevelsAreSubtotals="1" fieldPosition="0">
          <references count="3">
            <reference field="4294967294" count="1" selected="0">
              <x v="4"/>
            </reference>
            <reference field="1" count="25">
              <x v="2"/>
              <x v="6"/>
              <x v="20"/>
              <x v="21"/>
              <x v="22"/>
              <x v="35"/>
              <x v="37"/>
              <x v="39"/>
              <x v="41"/>
              <x v="43"/>
              <x v="44"/>
              <x v="46"/>
              <x v="47"/>
              <x v="49"/>
              <x v="51"/>
              <x v="52"/>
              <x v="59"/>
              <x v="60"/>
              <x v="70"/>
              <x v="75"/>
              <x v="76"/>
              <x v="78"/>
              <x v="80"/>
              <x v="92"/>
              <x v="94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" count="16">
              <x v="15"/>
              <x v="16"/>
              <x v="17"/>
              <x v="18"/>
              <x v="19"/>
              <x v="38"/>
              <x v="50"/>
              <x v="53"/>
              <x v="62"/>
              <x v="64"/>
              <x v="67"/>
              <x v="71"/>
              <x v="75"/>
              <x v="76"/>
              <x v="79"/>
              <x v="9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" count="21">
              <x v="5"/>
              <x v="13"/>
              <x v="26"/>
              <x v="27"/>
              <x v="28"/>
              <x v="29"/>
              <x v="30"/>
              <x v="31"/>
              <x v="33"/>
              <x v="36"/>
              <x v="42"/>
              <x v="45"/>
              <x v="55"/>
              <x v="56"/>
              <x v="57"/>
              <x v="65"/>
              <x v="66"/>
              <x v="75"/>
              <x v="76"/>
              <x v="83"/>
              <x v="89"/>
            </reference>
            <reference field="4" count="1" selected="0">
              <x v="2"/>
            </reference>
          </references>
        </pivotArea>
      </pivotAreas>
    </conditionalFormat>
    <conditionalFormat priority="18">
      <pivotAreas count="4">
        <pivotArea type="data" collapsedLevelsAreSubtotals="1" fieldPosition="0">
          <references count="3">
            <reference field="4294967294" count="1" selected="0">
              <x v="2"/>
            </reference>
            <reference field="1" count="23">
              <x v="2"/>
              <x v="6"/>
              <x v="20"/>
              <x v="21"/>
              <x v="22"/>
              <x v="35"/>
              <x v="37"/>
              <x v="39"/>
              <x v="41"/>
              <x v="43"/>
              <x v="44"/>
              <x v="46"/>
              <x v="49"/>
              <x v="51"/>
              <x v="52"/>
              <x v="59"/>
              <x v="60"/>
              <x v="70"/>
              <x v="74"/>
              <x v="78"/>
              <x v="80"/>
              <x v="92"/>
              <x v="94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15">
              <x v="15"/>
              <x v="16"/>
              <x v="17"/>
              <x v="18"/>
              <x v="19"/>
              <x v="38"/>
              <x v="50"/>
              <x v="53"/>
              <x v="62"/>
              <x v="64"/>
              <x v="67"/>
              <x v="71"/>
              <x v="74"/>
              <x v="79"/>
              <x v="9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0">
              <x v="4"/>
              <x v="10"/>
              <x v="26"/>
              <x v="27"/>
              <x v="28"/>
              <x v="29"/>
              <x v="30"/>
              <x v="31"/>
              <x v="33"/>
              <x v="36"/>
              <x v="42"/>
              <x v="45"/>
              <x v="55"/>
              <x v="56"/>
              <x v="57"/>
              <x v="65"/>
              <x v="66"/>
              <x v="74"/>
              <x v="83"/>
              <x v="89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14">
              <x v="7"/>
              <x v="12"/>
              <x v="23"/>
              <x v="24"/>
              <x v="25"/>
              <x v="40"/>
              <x v="54"/>
              <x v="61"/>
              <x v="63"/>
              <x v="68"/>
              <x v="73"/>
              <x v="74"/>
              <x v="82"/>
              <x v="91"/>
            </reference>
            <reference field="4" count="1" selected="0">
              <x v="3"/>
            </reference>
          </references>
        </pivotArea>
      </pivotAreas>
    </conditionalFormat>
    <conditionalFormat priority="20">
      <pivotAreas count="4">
        <pivotArea type="data" collapsedLevelsAreSubtotals="1" fieldPosition="0">
          <references count="3">
            <reference field="4294967294" count="1" selected="0">
              <x v="2"/>
            </reference>
            <reference field="1" count="23">
              <x v="2"/>
              <x v="6"/>
              <x v="20"/>
              <x v="21"/>
              <x v="22"/>
              <x v="35"/>
              <x v="37"/>
              <x v="39"/>
              <x v="41"/>
              <x v="43"/>
              <x v="44"/>
              <x v="46"/>
              <x v="49"/>
              <x v="51"/>
              <x v="52"/>
              <x v="59"/>
              <x v="60"/>
              <x v="70"/>
              <x v="74"/>
              <x v="78"/>
              <x v="80"/>
              <x v="92"/>
              <x v="94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15">
              <x v="15"/>
              <x v="16"/>
              <x v="17"/>
              <x v="18"/>
              <x v="19"/>
              <x v="38"/>
              <x v="50"/>
              <x v="53"/>
              <x v="62"/>
              <x v="64"/>
              <x v="67"/>
              <x v="71"/>
              <x v="74"/>
              <x v="79"/>
              <x v="90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20">
              <x v="4"/>
              <x v="10"/>
              <x v="26"/>
              <x v="27"/>
              <x v="28"/>
              <x v="29"/>
              <x v="30"/>
              <x v="31"/>
              <x v="33"/>
              <x v="36"/>
              <x v="42"/>
              <x v="45"/>
              <x v="55"/>
              <x v="56"/>
              <x v="57"/>
              <x v="65"/>
              <x v="66"/>
              <x v="74"/>
              <x v="83"/>
              <x v="89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1" count="14">
              <x v="7"/>
              <x v="12"/>
              <x v="23"/>
              <x v="24"/>
              <x v="25"/>
              <x v="40"/>
              <x v="54"/>
              <x v="61"/>
              <x v="63"/>
              <x v="68"/>
              <x v="73"/>
              <x v="74"/>
              <x v="82"/>
              <x v="91"/>
            </reference>
            <reference field="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2DC84-9DA8-40A3-AEA0-993CB4B9C549}" name="Tableau croisé dynamique1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Equipe">
  <location ref="B1:E54" firstHeaderRow="0" firstDataRow="1" firstDataCol="1"/>
  <pivotFields count="9">
    <pivotField showAll="0"/>
    <pivotField axis="axisRow" dataField="1" showAll="0">
      <items count="54">
        <item x="8"/>
        <item x="16"/>
        <item x="26"/>
        <item x="44"/>
        <item x="15"/>
        <item x="24"/>
        <item x="9"/>
        <item x="11"/>
        <item x="13"/>
        <item x="17"/>
        <item x="27"/>
        <item x="45"/>
        <item x="25"/>
        <item x="10"/>
        <item x="12"/>
        <item x="14"/>
        <item x="43"/>
        <item x="23"/>
        <item x="46"/>
        <item x="47"/>
        <item x="49"/>
        <item x="48"/>
        <item x="3"/>
        <item x="4"/>
        <item x="6"/>
        <item x="5"/>
        <item m="1" x="52"/>
        <item x="18"/>
        <item x="19"/>
        <item x="20"/>
        <item x="21"/>
        <item x="22"/>
        <item x="28"/>
        <item x="29"/>
        <item x="30"/>
        <item x="31"/>
        <item x="32"/>
        <item x="34"/>
        <item x="35"/>
        <item x="36"/>
        <item x="37"/>
        <item x="50"/>
        <item m="1" x="51"/>
        <item x="0"/>
        <item x="7"/>
        <item x="33"/>
        <item x="38"/>
        <item x="39"/>
        <item x="40"/>
        <item x="41"/>
        <item x="42"/>
        <item x="1"/>
        <item x="2"/>
        <item t="default"/>
      </items>
    </pivotField>
    <pivotField showAll="0"/>
    <pivotField showAll="0"/>
    <pivotField axis="axisRow" showAll="0">
      <items count="7">
        <item x="1"/>
        <item x="3"/>
        <item x="0"/>
        <item x="2"/>
        <item h="1" x="4"/>
        <item h="1" x="5"/>
        <item t="default"/>
      </items>
    </pivotField>
    <pivotField showAll="0"/>
    <pivotField showAll="0"/>
    <pivotField dataField="1" showAll="0"/>
    <pivotField dataField="1" showAll="0"/>
  </pivotFields>
  <rowFields count="2">
    <field x="4"/>
    <field x="1"/>
  </rowFields>
  <rowItems count="53">
    <i>
      <x/>
    </i>
    <i r="1">
      <x v="4"/>
    </i>
    <i r="1">
      <x v="9"/>
    </i>
    <i r="1">
      <x v="11"/>
    </i>
    <i r="1">
      <x v="13"/>
    </i>
    <i r="1">
      <x v="14"/>
    </i>
    <i r="1">
      <x v="15"/>
    </i>
    <i r="1">
      <x v="24"/>
    </i>
    <i r="1">
      <x v="33"/>
    </i>
    <i r="1">
      <x v="34"/>
    </i>
    <i r="1">
      <x v="35"/>
    </i>
    <i r="1">
      <x v="36"/>
    </i>
    <i r="1">
      <x v="43"/>
    </i>
    <i r="1">
      <x v="51"/>
    </i>
    <i>
      <x v="1"/>
    </i>
    <i r="1">
      <x v="1"/>
    </i>
    <i r="1">
      <x v="4"/>
    </i>
    <i r="1">
      <x v="6"/>
    </i>
    <i r="1">
      <x v="7"/>
    </i>
    <i r="1">
      <x v="8"/>
    </i>
    <i r="1">
      <x v="19"/>
    </i>
    <i r="1">
      <x v="23"/>
    </i>
    <i r="1">
      <x v="43"/>
    </i>
    <i r="1">
      <x v="51"/>
    </i>
    <i>
      <x v="2"/>
    </i>
    <i r="1">
      <x v="3"/>
    </i>
    <i r="1">
      <x v="20"/>
    </i>
    <i r="1">
      <x v="24"/>
    </i>
    <i r="1">
      <x v="25"/>
    </i>
    <i r="1">
      <x v="28"/>
    </i>
    <i r="1">
      <x v="29"/>
    </i>
    <i r="1">
      <x v="30"/>
    </i>
    <i r="1">
      <x v="31"/>
    </i>
    <i r="1">
      <x v="43"/>
    </i>
    <i r="1">
      <x v="52"/>
    </i>
    <i>
      <x v="3"/>
    </i>
    <i r="1">
      <x v="2"/>
    </i>
    <i r="1">
      <x v="5"/>
    </i>
    <i r="1">
      <x v="10"/>
    </i>
    <i r="1">
      <x v="12"/>
    </i>
    <i r="1">
      <x v="21"/>
    </i>
    <i r="1">
      <x v="37"/>
    </i>
    <i r="1">
      <x v="38"/>
    </i>
    <i r="1">
      <x v="39"/>
    </i>
    <i r="1">
      <x v="40"/>
    </i>
    <i r="1">
      <x v="43"/>
    </i>
    <i r="1">
      <x v="44"/>
    </i>
    <i r="1">
      <x v="47"/>
    </i>
    <i r="1">
      <x v="48"/>
    </i>
    <i r="1">
      <x v="49"/>
    </i>
    <i r="1">
      <x v="50"/>
    </i>
    <i r="1"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b Tâches" fld="1" subtotal="count" baseField="0" baseItem="0"/>
    <dataField name="Estim. initiale" fld="7" baseField="0" baseItem="0"/>
    <dataField name="Temps réel" fld="8" baseField="0" baseItem="0"/>
  </dataFields>
  <formats count="22">
    <format dxfId="211">
      <pivotArea dataOnly="0" labelOnly="1" fieldPosition="0">
        <references count="1">
          <reference field="4" count="0"/>
        </references>
      </pivotArea>
    </format>
    <format dxfId="210">
      <pivotArea dataOnly="0" labelOnly="1" fieldPosition="0">
        <references count="1">
          <reference field="4" count="0"/>
        </references>
      </pivotArea>
    </format>
    <format dxfId="209">
      <pivotArea dataOnly="0" fieldPosition="0">
        <references count="1">
          <reference field="4" count="1">
            <x v="0"/>
          </reference>
        </references>
      </pivotArea>
    </format>
    <format dxfId="208">
      <pivotArea dataOnly="0" fieldPosition="0">
        <references count="1">
          <reference field="4" count="1">
            <x v="1"/>
          </reference>
        </references>
      </pivotArea>
    </format>
    <format dxfId="207">
      <pivotArea dataOnly="0" fieldPosition="0">
        <references count="1">
          <reference field="4" count="1">
            <x v="1"/>
          </reference>
        </references>
      </pivotArea>
    </format>
    <format dxfId="206">
      <pivotArea dataOnly="0" fieldPosition="0">
        <references count="1">
          <reference field="4" count="1">
            <x v="0"/>
          </reference>
        </references>
      </pivotArea>
    </format>
    <format dxfId="205">
      <pivotArea dataOnly="0" fieldPosition="0">
        <references count="1">
          <reference field="4" count="1">
            <x v="2"/>
          </reference>
        </references>
      </pivotArea>
    </format>
    <format dxfId="204">
      <pivotArea dataOnly="0" fieldPosition="0">
        <references count="1">
          <reference field="4" count="1">
            <x v="2"/>
          </reference>
        </references>
      </pivotArea>
    </format>
    <format dxfId="203">
      <pivotArea dataOnly="0" fieldPosition="0">
        <references count="1">
          <reference field="4" count="1">
            <x v="3"/>
          </reference>
        </references>
      </pivotArea>
    </format>
    <format dxfId="202">
      <pivotArea dataOnly="0" fieldPosition="0">
        <references count="1">
          <reference field="4" count="1">
            <x v="3"/>
          </reference>
        </references>
      </pivotArea>
    </format>
    <format dxfId="201">
      <pivotArea grandRow="1" outline="0" collapsedLevelsAreSubtotals="1" fieldPosition="0"/>
    </format>
    <format dxfId="200">
      <pivotArea dataOnly="0" labelOnly="1" grandRow="1" outline="0" fieldPosition="0"/>
    </format>
    <format dxfId="199">
      <pivotArea grandRow="1" outline="0" collapsedLevelsAreSubtotals="1" fieldPosition="0"/>
    </format>
    <format dxfId="198">
      <pivotArea dataOnly="0" labelOnly="1" grandRow="1" outline="0" fieldPosition="0"/>
    </format>
    <format dxfId="197">
      <pivotArea grandRow="1" outline="0" collapsedLevelsAreSubtotals="1" fieldPosition="0"/>
    </format>
    <format dxfId="196">
      <pivotArea dataOnly="0" labelOnly="1" grandRow="1" outline="0" fieldPosition="0"/>
    </format>
    <format dxfId="195">
      <pivotArea grandRow="1" outline="0" collapsedLevelsAreSubtotals="1" fieldPosition="0"/>
    </format>
    <format dxfId="194">
      <pivotArea dataOnly="0" labelOnly="1" grandRow="1" outline="0" fieldPosition="0"/>
    </format>
    <format dxfId="193">
      <pivotArea grandRow="1" outline="0" collapsedLevelsAreSubtotals="1" fieldPosition="0"/>
    </format>
    <format dxfId="192">
      <pivotArea dataOnly="0" labelOnly="1" grandRow="1" outline="0" fieldPosition="0"/>
    </format>
    <format dxfId="191">
      <pivotArea outline="0" collapsedLevelsAreSubtotals="1" fieldPosition="0"/>
    </format>
    <format dxfId="1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11353-0D5C-4852-9FC2-4D4FE2402F29}" name="Tableau croisé dynamique1" cacheId="10" applyNumberFormats="0" applyBorderFormats="0" applyFontFormats="0" applyPatternFormats="0" applyAlignmentFormats="0" applyWidthHeightFormats="1" dataCaption="Valeurs" grandTotalCaption="RECAP TOTAL" updatedVersion="8" minRefreshableVersion="3" useAutoFormatting="1" itemPrintTitles="1" createdVersion="8" indent="0" outline="1" outlineData="1" multipleFieldFilters="0" rowHeaderCaption="Equipe">
  <location ref="B1:E52" firstHeaderRow="0" firstDataRow="1" firstDataCol="1"/>
  <pivotFields count="16">
    <pivotField showAll="0"/>
    <pivotField axis="axisRow" dataField="1" showAll="0">
      <items count="54">
        <item x="9"/>
        <item x="40"/>
        <item x="38"/>
        <item x="10"/>
        <item x="8"/>
        <item x="6"/>
        <item x="41"/>
        <item x="39"/>
        <item x="11"/>
        <item x="7"/>
        <item x="37"/>
        <item x="0"/>
        <item x="1"/>
        <item x="2"/>
        <item x="3"/>
        <item m="1" x="52"/>
        <item x="14"/>
        <item x="15"/>
        <item x="16"/>
        <item x="18"/>
        <item x="19"/>
        <item x="21"/>
        <item x="23"/>
        <item x="24"/>
        <item x="25"/>
        <item x="36"/>
        <item m="1" x="50"/>
        <item x="31"/>
        <item x="30"/>
        <item x="33"/>
        <item x="34"/>
        <item x="17"/>
        <item x="4"/>
        <item x="5"/>
        <item x="42"/>
        <item x="43"/>
        <item x="45"/>
        <item x="49"/>
        <item x="46"/>
        <item m="1" x="51"/>
        <item x="44"/>
        <item x="12"/>
        <item x="13"/>
        <item x="28"/>
        <item x="29"/>
        <item x="47"/>
        <item x="20"/>
        <item x="22"/>
        <item x="26"/>
        <item x="27"/>
        <item x="32"/>
        <item x="35"/>
        <item x="48"/>
        <item t="default"/>
      </items>
    </pivotField>
    <pivotField showAll="0"/>
    <pivotField showAll="0"/>
    <pivotField axis="axisRow" showAll="0">
      <items count="7">
        <item x="1"/>
        <item x="4"/>
        <item x="3"/>
        <item x="2"/>
        <item h="1" x="0"/>
        <item h="1" x="5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4"/>
    <field x="1"/>
  </rowFields>
  <rowItems count="51">
    <i>
      <x/>
    </i>
    <i r="1">
      <x v="12"/>
    </i>
    <i r="1">
      <x v="14"/>
    </i>
    <i r="1">
      <x v="23"/>
    </i>
    <i r="1">
      <x v="24"/>
    </i>
    <i r="1">
      <x v="32"/>
    </i>
    <i r="1">
      <x v="36"/>
    </i>
    <i r="1">
      <x v="41"/>
    </i>
    <i r="1">
      <x v="46"/>
    </i>
    <i r="1">
      <x v="47"/>
    </i>
    <i r="1">
      <x v="48"/>
    </i>
    <i r="1">
      <x v="49"/>
    </i>
    <i r="1">
      <x v="50"/>
    </i>
    <i>
      <x v="1"/>
    </i>
    <i r="1">
      <x v="3"/>
    </i>
    <i r="1">
      <x v="8"/>
    </i>
    <i r="1">
      <x v="12"/>
    </i>
    <i r="1">
      <x v="20"/>
    </i>
    <i r="1">
      <x v="21"/>
    </i>
    <i r="1">
      <x v="22"/>
    </i>
    <i r="1">
      <x v="31"/>
    </i>
    <i r="1">
      <x v="33"/>
    </i>
    <i r="1">
      <x v="42"/>
    </i>
    <i>
      <x v="2"/>
    </i>
    <i r="1">
      <x v="12"/>
    </i>
    <i r="1">
      <x v="14"/>
    </i>
    <i r="1">
      <x v="19"/>
    </i>
    <i r="1">
      <x v="20"/>
    </i>
    <i r="1">
      <x v="22"/>
    </i>
    <i r="1">
      <x v="25"/>
    </i>
    <i r="1">
      <x v="33"/>
    </i>
    <i r="1">
      <x v="40"/>
    </i>
    <i r="1">
      <x v="43"/>
    </i>
    <i r="1">
      <x v="44"/>
    </i>
    <i r="1">
      <x v="45"/>
    </i>
    <i r="1">
      <x v="51"/>
    </i>
    <i>
      <x v="3"/>
    </i>
    <i r="1">
      <x v="1"/>
    </i>
    <i r="1">
      <x v="2"/>
    </i>
    <i r="1">
      <x v="4"/>
    </i>
    <i r="1">
      <x v="6"/>
    </i>
    <i r="1">
      <x v="7"/>
    </i>
    <i r="1">
      <x v="9"/>
    </i>
    <i r="1">
      <x v="12"/>
    </i>
    <i r="1">
      <x v="17"/>
    </i>
    <i r="1">
      <x v="27"/>
    </i>
    <i r="1">
      <x v="28"/>
    </i>
    <i r="1">
      <x v="35"/>
    </i>
    <i r="1">
      <x v="38"/>
    </i>
    <i r="1"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b tâches" fld="1" subtotal="count" baseField="0" baseItem="0" numFmtId="1"/>
    <dataField name="Estimation initiale" fld="7" baseField="0" baseItem="0"/>
    <dataField name="Temps réel réalisé" fld="8" baseField="0" baseItem="0"/>
  </dataFields>
  <formats count="25">
    <format dxfId="189">
      <pivotArea outline="0" collapsedLevelsAreSubtotals="1" fieldPosition="0"/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grandRow="1" outline="0" collapsedLevelsAreSubtotals="1" fieldPosition="0"/>
    </format>
    <format dxfId="185">
      <pivotArea dataOnly="0" labelOnly="1" grandRow="1" outline="0" fieldPosition="0"/>
    </format>
    <format dxfId="1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8">
      <pivotArea dataOnly="0" fieldPosition="0">
        <references count="1">
          <reference field="4" count="1">
            <x v="1"/>
          </reference>
        </references>
      </pivotArea>
    </format>
    <format dxfId="177">
      <pivotArea dataOnly="0" fieldPosition="0">
        <references count="1">
          <reference field="4" count="1">
            <x v="1"/>
          </reference>
        </references>
      </pivotArea>
    </format>
    <format dxfId="176">
      <pivotArea dataOnly="0" fieldPosition="0">
        <references count="1">
          <reference field="4" count="1">
            <x v="0"/>
          </reference>
        </references>
      </pivotArea>
    </format>
    <format dxfId="175">
      <pivotArea dataOnly="0" fieldPosition="0">
        <references count="1">
          <reference field="4" count="1">
            <x v="0"/>
          </reference>
        </references>
      </pivotArea>
    </format>
    <format dxfId="174">
      <pivotArea dataOnly="0" fieldPosition="0">
        <references count="1">
          <reference field="4" count="1">
            <x v="2"/>
          </reference>
        </references>
      </pivotArea>
    </format>
    <format dxfId="173">
      <pivotArea dataOnly="0" fieldPosition="0">
        <references count="1">
          <reference field="4" count="1">
            <x v="2"/>
          </reference>
        </references>
      </pivotArea>
    </format>
    <format dxfId="172">
      <pivotArea dataOnly="0" fieldPosition="0">
        <references count="1">
          <reference field="4" count="1">
            <x v="3"/>
          </reference>
        </references>
      </pivotArea>
    </format>
    <format dxfId="171">
      <pivotArea dataOnly="0" fieldPosition="0">
        <references count="1">
          <reference field="4" count="1">
            <x v="3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15051-ACBD-4213-994F-3860B27ED3E1}" name="Tableau croisé dynamique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Participants.">
  <location ref="A1:C36" firstHeaderRow="0" firstDataRow="1" firstDataCol="1"/>
  <pivotFields count="13">
    <pivotField showAll="0"/>
    <pivotField axis="axisRow" showAll="0">
      <items count="41">
        <item x="24"/>
        <item x="25"/>
        <item x="9"/>
        <item x="29"/>
        <item x="12"/>
        <item x="11"/>
        <item x="22"/>
        <item x="7"/>
        <item m="1" x="35"/>
        <item m="1" x="37"/>
        <item m="1" x="36"/>
        <item x="16"/>
        <item x="23"/>
        <item x="13"/>
        <item x="31"/>
        <item x="21"/>
        <item x="20"/>
        <item x="2"/>
        <item x="17"/>
        <item x="19"/>
        <item x="18"/>
        <item x="10"/>
        <item x="0"/>
        <item x="28"/>
        <item x="26"/>
        <item x="27"/>
        <item x="1"/>
        <item x="30"/>
        <item m="1" x="39"/>
        <item m="1" x="38"/>
        <item x="33"/>
        <item x="3"/>
        <item x="4"/>
        <item x="5"/>
        <item x="6"/>
        <item m="1" x="34"/>
        <item x="14"/>
        <item x="15"/>
        <item x="32"/>
        <item x="8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h="1"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2">
    <field x="4"/>
    <field x="1"/>
  </rowFields>
  <rowItems count="35">
    <i>
      <x/>
    </i>
    <i r="1">
      <x v="4"/>
    </i>
    <i r="1">
      <x v="5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6"/>
    </i>
    <i r="1">
      <x v="27"/>
    </i>
    <i>
      <x v="1"/>
    </i>
    <i r="1">
      <x v="25"/>
    </i>
    <i r="1">
      <x v="26"/>
    </i>
    <i r="1">
      <x v="27"/>
    </i>
    <i r="1">
      <x v="31"/>
    </i>
    <i r="1">
      <x v="36"/>
    </i>
    <i r="1">
      <x v="37"/>
    </i>
    <i r="1">
      <x v="39"/>
    </i>
    <i>
      <x v="2"/>
    </i>
    <i r="1">
      <x v="7"/>
    </i>
    <i r="1">
      <x v="26"/>
    </i>
    <i r="1">
      <x v="31"/>
    </i>
    <i r="1">
      <x v="32"/>
    </i>
    <i r="1">
      <x v="33"/>
    </i>
    <i r="1">
      <x v="34"/>
    </i>
    <i>
      <x v="3"/>
    </i>
    <i r="1">
      <x/>
    </i>
    <i r="1">
      <x v="1"/>
    </i>
    <i r="1">
      <x v="6"/>
    </i>
    <i r="1">
      <x v="23"/>
    </i>
    <i r="1">
      <x v="24"/>
    </i>
    <i r="1">
      <x v="25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Estimation" fld="7" baseField="0" baseItem="0" numFmtId="2"/>
    <dataField name="Somme de Temps réellement consacré" fld="8" baseField="0" baseItem="0"/>
  </dataFields>
  <formats count="4">
    <format dxfId="164">
      <pivotArea dataOnly="0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63">
      <pivotArea dataOnly="0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62">
      <pivotArea outline="0" collapsedLevelsAreSubtotals="1" fieldPosition="0"/>
    </format>
    <format dxfId="1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fhWTMeBp/tableau-projet-csharp" TargetMode="External"/><Relationship Id="rId1" Type="http://schemas.openxmlformats.org/officeDocument/2006/relationships/hyperlink" Target="https://trello.com/b/fhWTMeBp/tableau-projet-cshar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ello.com/b/fhWTMeBp/tableau-projet-cshar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rello.com/b/fhWTMeBp/tableau-projet-csharp" TargetMode="External"/><Relationship Id="rId1" Type="http://schemas.openxmlformats.org/officeDocument/2006/relationships/hyperlink" Target="https://trello.com/b/fhWTMeBp/tableau-projet-cshar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trello.com/b/fhWTMeBp/tableau-projet-csharp" TargetMode="External"/><Relationship Id="rId1" Type="http://schemas.openxmlformats.org/officeDocument/2006/relationships/hyperlink" Target="https://trello.com/b/fhWTMeBp/tableau-projet-cshar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trello.com/b/fhWTMeBp/tableau-projet-csharp" TargetMode="External"/><Relationship Id="rId1" Type="http://schemas.openxmlformats.org/officeDocument/2006/relationships/hyperlink" Target="https://trello.com/b/fhWTMeBp/tableau-projet-cshar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F28C-0795-B448-BC5D-5496681E2B3D}">
  <dimension ref="A1:D9"/>
  <sheetViews>
    <sheetView zoomScale="115" zoomScaleNormal="115" workbookViewId="0">
      <selection activeCell="F6" sqref="F6"/>
    </sheetView>
  </sheetViews>
  <sheetFormatPr baseColWidth="10" defaultColWidth="11" defaultRowHeight="15.75" x14ac:dyDescent="0.25"/>
  <sheetData>
    <row r="1" spans="1:4" x14ac:dyDescent="0.25">
      <c r="A1" s="1" t="s">
        <v>0</v>
      </c>
      <c r="B1" t="s">
        <v>1</v>
      </c>
    </row>
    <row r="2" spans="1:4" x14ac:dyDescent="0.25">
      <c r="A2" s="1" t="s">
        <v>2</v>
      </c>
      <c r="B2" t="s">
        <v>3</v>
      </c>
    </row>
    <row r="3" spans="1:4" x14ac:dyDescent="0.25">
      <c r="B3" s="5" t="s">
        <v>4</v>
      </c>
      <c r="D3" s="5" t="s">
        <v>5</v>
      </c>
    </row>
    <row r="4" spans="1:4" x14ac:dyDescent="0.25">
      <c r="B4" s="41" t="s">
        <v>6</v>
      </c>
      <c r="D4" s="45" t="s">
        <v>7</v>
      </c>
    </row>
    <row r="5" spans="1:4" x14ac:dyDescent="0.25">
      <c r="B5" s="42" t="s">
        <v>8</v>
      </c>
      <c r="D5" s="45" t="s">
        <v>9</v>
      </c>
    </row>
    <row r="6" spans="1:4" x14ac:dyDescent="0.25">
      <c r="B6" s="43" t="s">
        <v>10</v>
      </c>
      <c r="D6" s="21" t="s">
        <v>11</v>
      </c>
    </row>
    <row r="7" spans="1:4" x14ac:dyDescent="0.25">
      <c r="B7" s="40" t="s">
        <v>12</v>
      </c>
      <c r="D7" s="18" t="s">
        <v>13</v>
      </c>
    </row>
    <row r="8" spans="1:4" x14ac:dyDescent="0.25">
      <c r="B8" s="3"/>
      <c r="D8" s="17" t="s">
        <v>14</v>
      </c>
    </row>
    <row r="9" spans="1:4" x14ac:dyDescent="0.25">
      <c r="B9" s="4"/>
      <c r="D9" s="86" t="s">
        <v>15</v>
      </c>
    </row>
  </sheetData>
  <conditionalFormatting sqref="D4:D5">
    <cfRule type="cellIs" dxfId="160" priority="6" operator="equal">
      <formula>$D$6</formula>
    </cfRule>
    <cfRule type="cellIs" dxfId="159" priority="7" operator="equal">
      <formula>$D$7</formula>
    </cfRule>
    <cfRule type="cellIs" dxfId="158" priority="8" operator="equal">
      <formula>$D$8</formula>
    </cfRule>
    <cfRule type="cellIs" dxfId="157" priority="9" operator="equal">
      <formula>$D$5</formula>
    </cfRule>
    <cfRule type="cellIs" dxfId="156" priority="10" operator="equal">
      <formula>$D$4</formula>
    </cfRule>
  </conditionalFormatting>
  <conditionalFormatting sqref="D9">
    <cfRule type="cellIs" dxfId="155" priority="1" operator="equal">
      <formula>$D$6</formula>
    </cfRule>
    <cfRule type="cellIs" dxfId="154" priority="2" operator="equal">
      <formula>$D$7</formula>
    </cfRule>
    <cfRule type="cellIs" dxfId="153" priority="3" operator="equal">
      <formula>$D$8</formula>
    </cfRule>
    <cfRule type="cellIs" dxfId="152" priority="4" operator="equal">
      <formula>$D$5</formula>
    </cfRule>
    <cfRule type="cellIs" dxfId="151" priority="5" operator="equal">
      <formula>$D$4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73CE-0FBE-404B-A239-12DF920FD7D2}">
  <sheetPr>
    <tabColor theme="5"/>
  </sheetPr>
  <dimension ref="A1:R74"/>
  <sheetViews>
    <sheetView tabSelected="1" topLeftCell="B1" zoomScale="98" zoomScaleNormal="100" workbookViewId="0">
      <pane ySplit="2" topLeftCell="A3" activePane="bottomLeft" state="frozen"/>
      <selection pane="bottomLeft" activeCell="N4" sqref="N4"/>
    </sheetView>
  </sheetViews>
  <sheetFormatPr baseColWidth="10" defaultColWidth="11" defaultRowHeight="15.75" outlineLevelCol="1" x14ac:dyDescent="0.25"/>
  <cols>
    <col min="1" max="1" width="21.625" style="59" bestFit="1" customWidth="1"/>
    <col min="2" max="2" width="69.25" style="59" bestFit="1" customWidth="1"/>
    <col min="3" max="3" width="12.25" style="59" customWidth="1" outlineLevel="1"/>
    <col min="4" max="4" width="9.5" style="59" customWidth="1"/>
    <col min="5" max="5" width="12.75" style="59" bestFit="1" customWidth="1"/>
    <col min="6" max="6" width="8.5" style="81" customWidth="1" outlineLevel="1"/>
    <col min="7" max="8" width="8.5" style="81" customWidth="1"/>
    <col min="9" max="9" width="9.625" style="73" customWidth="1"/>
    <col min="10" max="10" width="8.75" style="82" customWidth="1"/>
    <col min="11" max="11" width="4.25" style="83" customWidth="1"/>
    <col min="12" max="12" width="13.75" style="93" bestFit="1" customWidth="1"/>
    <col min="13" max="13" width="11" style="91"/>
    <col min="14" max="14" width="4.75" style="129" customWidth="1"/>
    <col min="15" max="15" width="75.25" style="59" customWidth="1"/>
    <col min="16" max="16384" width="11" style="59"/>
  </cols>
  <sheetData>
    <row r="1" spans="1:18" x14ac:dyDescent="0.25">
      <c r="A1" s="53" t="s">
        <v>16</v>
      </c>
      <c r="B1" s="54" t="s">
        <v>130</v>
      </c>
      <c r="C1" s="54"/>
      <c r="D1" s="53" t="s">
        <v>131</v>
      </c>
      <c r="E1" s="55"/>
      <c r="F1" s="56"/>
      <c r="G1" s="56"/>
      <c r="H1" s="56"/>
      <c r="J1" s="57"/>
      <c r="K1" s="58"/>
      <c r="O1" s="55"/>
      <c r="P1" s="55"/>
      <c r="Q1" s="55"/>
      <c r="R1" s="55"/>
    </row>
    <row r="2" spans="1:18" s="44" customFormat="1" ht="51" x14ac:dyDescent="0.25">
      <c r="A2" s="97" t="s">
        <v>20</v>
      </c>
      <c r="B2" s="97" t="s">
        <v>21</v>
      </c>
      <c r="C2" s="97" t="s">
        <v>320</v>
      </c>
      <c r="D2" s="97" t="s">
        <v>23</v>
      </c>
      <c r="E2" s="97" t="s">
        <v>133</v>
      </c>
      <c r="F2" s="98" t="s">
        <v>134</v>
      </c>
      <c r="G2" s="98" t="s">
        <v>541</v>
      </c>
      <c r="H2" s="98" t="s">
        <v>542</v>
      </c>
      <c r="I2" s="98" t="s">
        <v>26</v>
      </c>
      <c r="J2" s="97" t="s">
        <v>27</v>
      </c>
      <c r="K2" s="97" t="s">
        <v>28</v>
      </c>
      <c r="L2" s="97" t="s">
        <v>29</v>
      </c>
      <c r="M2" s="99" t="s">
        <v>30</v>
      </c>
      <c r="N2" s="130"/>
      <c r="O2" s="102" t="s">
        <v>137</v>
      </c>
      <c r="P2" s="47"/>
      <c r="Q2" s="47"/>
      <c r="R2" s="47"/>
    </row>
    <row r="3" spans="1:18" s="44" customFormat="1" x14ac:dyDescent="0.25">
      <c r="A3" s="66" t="s">
        <v>433</v>
      </c>
      <c r="B3" s="66" t="s">
        <v>434</v>
      </c>
      <c r="C3" s="66"/>
      <c r="D3" s="67" t="s">
        <v>8</v>
      </c>
      <c r="E3" s="68"/>
      <c r="F3" s="69">
        <v>3</v>
      </c>
      <c r="G3" s="69">
        <f>SUM(H4:H7)</f>
        <v>6</v>
      </c>
      <c r="H3" s="70"/>
      <c r="I3" s="69">
        <f>SUM(I4:I7)</f>
        <v>6</v>
      </c>
      <c r="J3" s="70"/>
      <c r="K3" s="70"/>
      <c r="L3" s="92"/>
      <c r="M3" s="92"/>
      <c r="N3" s="131"/>
      <c r="O3" s="103"/>
      <c r="P3" s="47"/>
      <c r="Q3" s="47"/>
      <c r="R3" s="47"/>
    </row>
    <row r="4" spans="1:18" s="44" customFormat="1" x14ac:dyDescent="0.25">
      <c r="A4" s="55" t="s">
        <v>435</v>
      </c>
      <c r="B4" s="55" t="s">
        <v>543</v>
      </c>
      <c r="C4" s="55"/>
      <c r="D4" s="47"/>
      <c r="E4" s="60" t="s">
        <v>8</v>
      </c>
      <c r="F4" s="61"/>
      <c r="G4" s="47"/>
      <c r="H4" s="63">
        <v>1.5</v>
      </c>
      <c r="I4" s="62">
        <v>1.5</v>
      </c>
      <c r="J4" s="64">
        <f>IF(I4="","",I4-H4)</f>
        <v>0</v>
      </c>
      <c r="K4" s="65">
        <f>J4</f>
        <v>0</v>
      </c>
      <c r="L4" s="94">
        <v>1</v>
      </c>
      <c r="M4" s="91" t="s">
        <v>9</v>
      </c>
      <c r="N4" s="132">
        <f t="shared" ref="N4:N9" si="0">IF(M4="Terminée",2,IF(M4="À faire",0,1))</f>
        <v>2</v>
      </c>
      <c r="O4" s="74"/>
      <c r="P4" s="47"/>
      <c r="Q4" s="47"/>
      <c r="R4" s="47"/>
    </row>
    <row r="5" spans="1:18" s="44" customFormat="1" x14ac:dyDescent="0.25">
      <c r="A5" s="55" t="s">
        <v>437</v>
      </c>
      <c r="B5" s="55" t="s">
        <v>543</v>
      </c>
      <c r="C5" s="55"/>
      <c r="D5" s="47"/>
      <c r="E5" s="60" t="s">
        <v>10</v>
      </c>
      <c r="F5" s="61"/>
      <c r="G5" s="47"/>
      <c r="H5" s="63">
        <v>1.5</v>
      </c>
      <c r="I5" s="62">
        <v>1.5</v>
      </c>
      <c r="J5" s="64">
        <f>IF(I5="","",I5-H5)</f>
        <v>0</v>
      </c>
      <c r="K5" s="65">
        <f>J5</f>
        <v>0</v>
      </c>
      <c r="L5" s="94">
        <v>1</v>
      </c>
      <c r="M5" s="91" t="s">
        <v>9</v>
      </c>
      <c r="N5" s="132">
        <f t="shared" si="0"/>
        <v>2</v>
      </c>
      <c r="O5" s="74"/>
      <c r="P5" s="47"/>
      <c r="Q5" s="47"/>
      <c r="R5" s="47"/>
    </row>
    <row r="6" spans="1:18" s="44" customFormat="1" x14ac:dyDescent="0.25">
      <c r="A6" s="55" t="s">
        <v>438</v>
      </c>
      <c r="B6" s="55" t="s">
        <v>543</v>
      </c>
      <c r="C6" s="55"/>
      <c r="D6" s="47"/>
      <c r="E6" s="60" t="s">
        <v>6</v>
      </c>
      <c r="F6" s="61"/>
      <c r="G6" s="47"/>
      <c r="H6" s="63">
        <v>1.5</v>
      </c>
      <c r="I6" s="62">
        <v>1.5</v>
      </c>
      <c r="J6" s="64">
        <f>IF(I6="","",I6-H6)</f>
        <v>0</v>
      </c>
      <c r="K6" s="65">
        <f>J6</f>
        <v>0</v>
      </c>
      <c r="L6" s="94">
        <v>1</v>
      </c>
      <c r="M6" s="91" t="s">
        <v>9</v>
      </c>
      <c r="N6" s="132">
        <f t="shared" si="0"/>
        <v>2</v>
      </c>
      <c r="O6" s="74"/>
      <c r="P6" s="47"/>
      <c r="Q6" s="47"/>
      <c r="R6" s="47"/>
    </row>
    <row r="7" spans="1:18" s="44" customFormat="1" x14ac:dyDescent="0.25">
      <c r="A7" s="55" t="s">
        <v>439</v>
      </c>
      <c r="B7" s="55" t="s">
        <v>543</v>
      </c>
      <c r="C7" s="55"/>
      <c r="D7" s="47"/>
      <c r="E7" s="60" t="s">
        <v>12</v>
      </c>
      <c r="F7" s="61"/>
      <c r="G7" s="47"/>
      <c r="H7" s="63">
        <v>1.5</v>
      </c>
      <c r="I7" s="62">
        <v>1.5</v>
      </c>
      <c r="J7" s="64">
        <f>IF(I7="","",I7-H7)</f>
        <v>0</v>
      </c>
      <c r="K7" s="65">
        <f>J7</f>
        <v>0</v>
      </c>
      <c r="L7" s="94">
        <v>1</v>
      </c>
      <c r="M7" s="91" t="s">
        <v>9</v>
      </c>
      <c r="N7" s="132">
        <f t="shared" si="0"/>
        <v>2</v>
      </c>
      <c r="O7" s="74"/>
      <c r="P7" s="47"/>
      <c r="Q7" s="47"/>
      <c r="R7" s="47"/>
    </row>
    <row r="8" spans="1:18" s="44" customFormat="1" x14ac:dyDescent="0.25">
      <c r="A8" s="66" t="s">
        <v>544</v>
      </c>
      <c r="B8" s="66" t="s">
        <v>545</v>
      </c>
      <c r="C8" s="66"/>
      <c r="D8" s="67" t="s">
        <v>6</v>
      </c>
      <c r="E8" s="68"/>
      <c r="F8" s="69">
        <v>3</v>
      </c>
      <c r="G8" s="69">
        <f>SUM(H9:H15)</f>
        <v>9</v>
      </c>
      <c r="H8" s="70"/>
      <c r="I8" s="69">
        <f>SUM(I9:I15)</f>
        <v>19.5</v>
      </c>
      <c r="J8" s="70"/>
      <c r="K8" s="70"/>
      <c r="L8" s="92"/>
      <c r="M8" s="92"/>
      <c r="N8" s="131"/>
      <c r="O8" s="103"/>
      <c r="P8" s="47"/>
      <c r="Q8" s="47"/>
      <c r="R8" s="47"/>
    </row>
    <row r="9" spans="1:18" s="44" customFormat="1" x14ac:dyDescent="0.25">
      <c r="A9" s="55" t="s">
        <v>546</v>
      </c>
      <c r="B9" s="55" t="s">
        <v>547</v>
      </c>
      <c r="C9" s="55"/>
      <c r="D9" s="47"/>
      <c r="E9" s="60" t="s">
        <v>6</v>
      </c>
      <c r="F9" s="61"/>
      <c r="G9" s="47"/>
      <c r="H9" s="63">
        <v>3</v>
      </c>
      <c r="I9" s="62">
        <v>3.5</v>
      </c>
      <c r="J9" s="64">
        <f t="shared" ref="J9:J15" si="1">IF(I9="","",I9-H9)</f>
        <v>0.5</v>
      </c>
      <c r="K9" s="65">
        <f t="shared" ref="K9:K15" si="2">J9</f>
        <v>0.5</v>
      </c>
      <c r="L9" s="94">
        <v>0.8</v>
      </c>
      <c r="M9" s="91" t="s">
        <v>14</v>
      </c>
      <c r="N9" s="132">
        <f t="shared" si="0"/>
        <v>1</v>
      </c>
      <c r="O9" s="74" t="s">
        <v>548</v>
      </c>
      <c r="P9" s="47"/>
      <c r="Q9" s="47"/>
      <c r="R9" s="47"/>
    </row>
    <row r="10" spans="1:18" s="44" customFormat="1" x14ac:dyDescent="0.25">
      <c r="A10" s="55" t="s">
        <v>549</v>
      </c>
      <c r="B10" s="55" t="s">
        <v>547</v>
      </c>
      <c r="C10" s="55"/>
      <c r="D10" s="47"/>
      <c r="E10" s="60" t="s">
        <v>12</v>
      </c>
      <c r="F10" s="61"/>
      <c r="G10" s="47"/>
      <c r="H10" s="63"/>
      <c r="I10" s="62">
        <v>2.5</v>
      </c>
      <c r="J10" s="64">
        <f t="shared" ref="J10" si="3">IF(I10="","",I10-H10)</f>
        <v>2.5</v>
      </c>
      <c r="K10" s="65">
        <f t="shared" ref="K10" si="4">J10</f>
        <v>2.5</v>
      </c>
      <c r="L10" s="94">
        <v>1</v>
      </c>
      <c r="M10" s="91" t="s">
        <v>9</v>
      </c>
      <c r="N10" s="132">
        <f t="shared" ref="N10" si="5">IF(M10="Terminée",2,IF(M10="À faire",0,1))</f>
        <v>2</v>
      </c>
      <c r="O10" s="74"/>
      <c r="P10" s="47"/>
      <c r="Q10" s="47"/>
      <c r="R10" s="47"/>
    </row>
    <row r="11" spans="1:18" s="44" customFormat="1" x14ac:dyDescent="0.25">
      <c r="A11" s="55" t="s">
        <v>550</v>
      </c>
      <c r="B11" s="55" t="s">
        <v>551</v>
      </c>
      <c r="C11" s="55"/>
      <c r="D11" s="47"/>
      <c r="E11" s="60" t="s">
        <v>6</v>
      </c>
      <c r="F11" s="61"/>
      <c r="G11" s="47"/>
      <c r="H11" s="63">
        <v>4</v>
      </c>
      <c r="I11" s="62">
        <v>11</v>
      </c>
      <c r="J11" s="64">
        <f t="shared" si="1"/>
        <v>7</v>
      </c>
      <c r="K11" s="65">
        <f t="shared" si="2"/>
        <v>7</v>
      </c>
      <c r="L11" s="94">
        <v>1</v>
      </c>
      <c r="M11" s="91" t="s">
        <v>9</v>
      </c>
      <c r="N11" s="132">
        <f t="shared" ref="N11:N15" si="6">IF(M11="Terminée",2,IF(M11="À faire",0,1))</f>
        <v>2</v>
      </c>
      <c r="O11" s="74" t="s">
        <v>552</v>
      </c>
      <c r="P11" s="47"/>
      <c r="Q11" s="47"/>
      <c r="R11" s="47"/>
    </row>
    <row r="12" spans="1:18" s="44" customFormat="1" x14ac:dyDescent="0.25">
      <c r="A12" s="55" t="s">
        <v>553</v>
      </c>
      <c r="B12" s="55" t="s">
        <v>554</v>
      </c>
      <c r="C12" s="55"/>
      <c r="D12" s="47"/>
      <c r="E12" s="60" t="s">
        <v>6</v>
      </c>
      <c r="F12" s="61"/>
      <c r="G12" s="47"/>
      <c r="H12" s="63"/>
      <c r="I12" s="62"/>
      <c r="J12" s="64" t="str">
        <f t="shared" si="1"/>
        <v/>
      </c>
      <c r="K12" s="65" t="str">
        <f t="shared" si="2"/>
        <v/>
      </c>
      <c r="L12" s="94">
        <v>0.5</v>
      </c>
      <c r="M12" s="91" t="s">
        <v>7</v>
      </c>
      <c r="N12" s="132">
        <f t="shared" ref="N12:N13" si="7">IF(M12="Terminée",2,IF(M12="À faire",0,1))</f>
        <v>0</v>
      </c>
      <c r="O12" s="74"/>
      <c r="P12" s="47"/>
      <c r="Q12" s="47"/>
      <c r="R12" s="47"/>
    </row>
    <row r="13" spans="1:18" s="44" customFormat="1" x14ac:dyDescent="0.25">
      <c r="A13" s="55" t="s">
        <v>555</v>
      </c>
      <c r="B13" s="55" t="s">
        <v>556</v>
      </c>
      <c r="C13" s="55"/>
      <c r="D13" s="47"/>
      <c r="E13" s="60" t="s">
        <v>6</v>
      </c>
      <c r="F13" s="61"/>
      <c r="G13" s="47"/>
      <c r="H13" s="63"/>
      <c r="I13" s="62">
        <v>0.5</v>
      </c>
      <c r="J13" s="64">
        <f t="shared" si="1"/>
        <v>0.5</v>
      </c>
      <c r="K13" s="65">
        <f t="shared" si="2"/>
        <v>0.5</v>
      </c>
      <c r="L13" s="94">
        <v>1</v>
      </c>
      <c r="M13" s="91" t="s">
        <v>9</v>
      </c>
      <c r="N13" s="132">
        <f t="shared" si="7"/>
        <v>2</v>
      </c>
      <c r="O13" s="74"/>
      <c r="P13" s="47"/>
      <c r="Q13" s="47"/>
      <c r="R13" s="47"/>
    </row>
    <row r="14" spans="1:18" s="44" customFormat="1" x14ac:dyDescent="0.25">
      <c r="A14" s="55" t="s">
        <v>557</v>
      </c>
      <c r="B14" s="55" t="s">
        <v>558</v>
      </c>
      <c r="C14" s="55"/>
      <c r="D14" s="47"/>
      <c r="E14" s="60" t="s">
        <v>6</v>
      </c>
      <c r="F14" s="61"/>
      <c r="G14" s="47"/>
      <c r="H14" s="63">
        <v>0.5</v>
      </c>
      <c r="I14" s="62">
        <v>0.5</v>
      </c>
      <c r="J14" s="64">
        <f t="shared" si="1"/>
        <v>0</v>
      </c>
      <c r="K14" s="65">
        <f t="shared" si="2"/>
        <v>0</v>
      </c>
      <c r="L14" s="94">
        <v>1</v>
      </c>
      <c r="M14" s="91" t="s">
        <v>9</v>
      </c>
      <c r="N14" s="132">
        <f t="shared" si="6"/>
        <v>2</v>
      </c>
      <c r="O14" s="74"/>
      <c r="P14" s="47"/>
      <c r="Q14" s="47"/>
      <c r="R14" s="47"/>
    </row>
    <row r="15" spans="1:18" s="44" customFormat="1" x14ac:dyDescent="0.25">
      <c r="A15" s="55" t="s">
        <v>559</v>
      </c>
      <c r="B15" s="55" t="s">
        <v>560</v>
      </c>
      <c r="C15" s="55"/>
      <c r="D15" s="47"/>
      <c r="E15" s="60" t="s">
        <v>12</v>
      </c>
      <c r="F15" s="61"/>
      <c r="G15" s="47"/>
      <c r="H15" s="63">
        <v>1.5</v>
      </c>
      <c r="I15" s="62">
        <v>1.5</v>
      </c>
      <c r="J15" s="64">
        <f t="shared" si="1"/>
        <v>0</v>
      </c>
      <c r="K15" s="65">
        <f t="shared" si="2"/>
        <v>0</v>
      </c>
      <c r="L15" s="94">
        <v>1</v>
      </c>
      <c r="M15" s="91" t="s">
        <v>9</v>
      </c>
      <c r="N15" s="132">
        <f t="shared" si="6"/>
        <v>2</v>
      </c>
      <c r="O15" s="74"/>
      <c r="P15" s="47"/>
      <c r="Q15" s="47"/>
      <c r="R15" s="47"/>
    </row>
    <row r="16" spans="1:18" s="44" customFormat="1" x14ac:dyDescent="0.25">
      <c r="A16" s="66" t="s">
        <v>561</v>
      </c>
      <c r="B16" s="66" t="s">
        <v>562</v>
      </c>
      <c r="C16" s="66"/>
      <c r="D16" s="67" t="s">
        <v>8</v>
      </c>
      <c r="E16" s="68"/>
      <c r="F16" s="69">
        <v>3</v>
      </c>
      <c r="G16" s="69">
        <f>SUM(H17:H19)</f>
        <v>1.5</v>
      </c>
      <c r="H16" s="70"/>
      <c r="I16" s="69">
        <f>SUM(I17:I19)</f>
        <v>1.5</v>
      </c>
      <c r="J16" s="70"/>
      <c r="K16" s="70"/>
      <c r="L16" s="92"/>
      <c r="M16" s="92"/>
      <c r="N16" s="131"/>
      <c r="O16" s="103"/>
      <c r="P16" s="47"/>
      <c r="Q16" s="47"/>
      <c r="R16" s="47"/>
    </row>
    <row r="17" spans="1:18" s="44" customFormat="1" x14ac:dyDescent="0.25">
      <c r="A17" s="55" t="s">
        <v>563</v>
      </c>
      <c r="B17" s="55" t="s">
        <v>564</v>
      </c>
      <c r="C17" s="55"/>
      <c r="D17" s="47"/>
      <c r="E17" s="60" t="s">
        <v>8</v>
      </c>
      <c r="F17" s="61"/>
      <c r="G17" s="47"/>
      <c r="H17" s="63">
        <v>1</v>
      </c>
      <c r="I17" s="62">
        <v>0.75</v>
      </c>
      <c r="J17" s="64">
        <f>IF(I17="","",I17-H17)</f>
        <v>-0.25</v>
      </c>
      <c r="K17" s="65">
        <f>J17</f>
        <v>-0.25</v>
      </c>
      <c r="L17" s="94">
        <v>1</v>
      </c>
      <c r="M17" s="91" t="s">
        <v>9</v>
      </c>
      <c r="N17" s="132">
        <f t="shared" ref="N17:N19" si="8">IF(M17="Terminée",2,IF(M17="À faire",0,1))</f>
        <v>2</v>
      </c>
      <c r="O17" s="74"/>
      <c r="P17" s="47"/>
      <c r="Q17" s="47"/>
      <c r="R17" s="47"/>
    </row>
    <row r="18" spans="1:18" s="44" customFormat="1" x14ac:dyDescent="0.25">
      <c r="A18" s="55" t="s">
        <v>565</v>
      </c>
      <c r="B18" s="55" t="s">
        <v>566</v>
      </c>
      <c r="C18" s="55"/>
      <c r="D18" s="47"/>
      <c r="E18" s="60" t="s">
        <v>8</v>
      </c>
      <c r="F18" s="61"/>
      <c r="G18" s="47"/>
      <c r="H18" s="63">
        <v>0.25</v>
      </c>
      <c r="I18" s="62">
        <v>0.25</v>
      </c>
      <c r="J18" s="64">
        <f>IF(I18="","",I18-H18)</f>
        <v>0</v>
      </c>
      <c r="K18" s="65">
        <f>J18</f>
        <v>0</v>
      </c>
      <c r="L18" s="94">
        <v>1</v>
      </c>
      <c r="M18" s="91" t="s">
        <v>9</v>
      </c>
      <c r="N18" s="132">
        <f t="shared" si="8"/>
        <v>2</v>
      </c>
      <c r="O18" s="74"/>
      <c r="P18" s="47"/>
      <c r="Q18" s="47"/>
      <c r="R18" s="47"/>
    </row>
    <row r="19" spans="1:18" s="44" customFormat="1" x14ac:dyDescent="0.25">
      <c r="A19" s="55" t="s">
        <v>567</v>
      </c>
      <c r="B19" s="55" t="s">
        <v>568</v>
      </c>
      <c r="C19" s="55"/>
      <c r="D19" s="47"/>
      <c r="E19" s="60" t="s">
        <v>8</v>
      </c>
      <c r="F19" s="61"/>
      <c r="G19" s="47"/>
      <c r="H19" s="63">
        <v>0.25</v>
      </c>
      <c r="I19" s="62">
        <v>0.5</v>
      </c>
      <c r="J19" s="64">
        <f>IF(I19="","",I19-H19)</f>
        <v>0.25</v>
      </c>
      <c r="K19" s="65">
        <f>J19</f>
        <v>0.25</v>
      </c>
      <c r="L19" s="94">
        <v>1</v>
      </c>
      <c r="M19" s="91" t="s">
        <v>9</v>
      </c>
      <c r="N19" s="132">
        <f t="shared" si="8"/>
        <v>2</v>
      </c>
      <c r="O19" s="74"/>
      <c r="P19" s="47"/>
      <c r="Q19" s="47"/>
      <c r="R19" s="47"/>
    </row>
    <row r="20" spans="1:18" s="44" customFormat="1" x14ac:dyDescent="0.25">
      <c r="A20" s="66" t="s">
        <v>569</v>
      </c>
      <c r="B20" s="66" t="s">
        <v>569</v>
      </c>
      <c r="C20" s="66"/>
      <c r="D20" s="67" t="s">
        <v>12</v>
      </c>
      <c r="E20" s="68"/>
      <c r="F20" s="69">
        <v>3</v>
      </c>
      <c r="G20" s="69">
        <f>SUM(H21:H22)</f>
        <v>4</v>
      </c>
      <c r="H20" s="70"/>
      <c r="I20" s="69">
        <f>SUM(I21:I22)</f>
        <v>5</v>
      </c>
      <c r="J20" s="70"/>
      <c r="K20" s="70"/>
      <c r="L20" s="92"/>
      <c r="M20" s="92"/>
      <c r="N20" s="131"/>
      <c r="O20" s="103"/>
      <c r="P20" s="47"/>
      <c r="Q20" s="47"/>
      <c r="R20" s="47"/>
    </row>
    <row r="21" spans="1:18" s="44" customFormat="1" x14ac:dyDescent="0.25">
      <c r="A21" s="55" t="s">
        <v>570</v>
      </c>
      <c r="B21" s="117" t="s">
        <v>571</v>
      </c>
      <c r="C21" s="55"/>
      <c r="D21" s="47"/>
      <c r="E21" s="60" t="s">
        <v>12</v>
      </c>
      <c r="F21" s="61"/>
      <c r="G21" s="47"/>
      <c r="H21" s="63">
        <v>2</v>
      </c>
      <c r="I21" s="62">
        <v>2</v>
      </c>
      <c r="J21" s="64">
        <f t="shared" ref="J21" si="9">IF(I21="","",I21-H21)</f>
        <v>0</v>
      </c>
      <c r="K21" s="65">
        <f>J21</f>
        <v>0</v>
      </c>
      <c r="L21" s="94">
        <v>1</v>
      </c>
      <c r="M21" s="91" t="s">
        <v>9</v>
      </c>
      <c r="N21" s="132">
        <f t="shared" ref="N21" si="10">IF(M21="Terminée",2,IF(M21="À faire",0,1))</f>
        <v>2</v>
      </c>
      <c r="O21" s="74"/>
      <c r="P21" s="47"/>
      <c r="Q21" s="47"/>
      <c r="R21" s="47"/>
    </row>
    <row r="22" spans="1:18" s="44" customFormat="1" x14ac:dyDescent="0.25">
      <c r="A22" s="55" t="s">
        <v>572</v>
      </c>
      <c r="B22" s="55" t="s">
        <v>573</v>
      </c>
      <c r="C22" s="55"/>
      <c r="D22" s="47"/>
      <c r="E22" s="60" t="s">
        <v>12</v>
      </c>
      <c r="F22" s="61"/>
      <c r="G22" s="47"/>
      <c r="H22" s="63">
        <v>2</v>
      </c>
      <c r="I22" s="62">
        <v>3</v>
      </c>
      <c r="J22" s="64">
        <f t="shared" ref="J22" si="11">IF(I22="","",I22-H22)</f>
        <v>1</v>
      </c>
      <c r="K22" s="65">
        <f>J22</f>
        <v>1</v>
      </c>
      <c r="L22" s="94">
        <v>1</v>
      </c>
      <c r="M22" s="91" t="s">
        <v>9</v>
      </c>
      <c r="N22" s="132">
        <f t="shared" ref="N22" si="12">IF(M22="Terminée",2,IF(M22="À faire",0,1))</f>
        <v>2</v>
      </c>
      <c r="O22" s="74"/>
      <c r="P22" s="47"/>
      <c r="Q22" s="47"/>
      <c r="R22" s="47"/>
    </row>
    <row r="23" spans="1:18" s="44" customFormat="1" x14ac:dyDescent="0.25">
      <c r="A23" s="66" t="s">
        <v>574</v>
      </c>
      <c r="B23" s="66" t="s">
        <v>575</v>
      </c>
      <c r="C23" s="66"/>
      <c r="D23" s="67" t="s">
        <v>8</v>
      </c>
      <c r="E23" s="68"/>
      <c r="F23" s="69">
        <v>3</v>
      </c>
      <c r="G23" s="69">
        <f>SUM(H24:H29)</f>
        <v>4.5</v>
      </c>
      <c r="H23" s="70"/>
      <c r="I23" s="69">
        <f>SUM(I24:I29)</f>
        <v>5.5</v>
      </c>
      <c r="J23" s="70"/>
      <c r="K23" s="70"/>
      <c r="L23" s="92"/>
      <c r="M23" s="92"/>
      <c r="N23" s="131"/>
      <c r="O23" s="103"/>
      <c r="P23" s="47"/>
      <c r="Q23" s="47"/>
      <c r="R23" s="47"/>
    </row>
    <row r="24" spans="1:18" s="44" customFormat="1" x14ac:dyDescent="0.25">
      <c r="A24" s="55" t="s">
        <v>115</v>
      </c>
      <c r="B24" s="55" t="s">
        <v>576</v>
      </c>
      <c r="C24" s="55"/>
      <c r="D24" s="47"/>
      <c r="E24" s="60" t="s">
        <v>8</v>
      </c>
      <c r="F24" s="61"/>
      <c r="G24" s="47"/>
      <c r="H24" s="63">
        <v>0.5</v>
      </c>
      <c r="I24" s="62">
        <v>0.5</v>
      </c>
      <c r="J24" s="64">
        <f t="shared" ref="J24:J26" si="13">IF(I24="","",I24-H24)</f>
        <v>0</v>
      </c>
      <c r="K24" s="65">
        <f t="shared" ref="K24:K29" si="14">J24</f>
        <v>0</v>
      </c>
      <c r="L24" s="94">
        <v>1</v>
      </c>
      <c r="M24" s="91" t="s">
        <v>9</v>
      </c>
      <c r="N24" s="132">
        <f t="shared" ref="N24:N26" si="15">IF(M24="Terminée",2,IF(M24="À faire",0,1))</f>
        <v>2</v>
      </c>
      <c r="O24" s="74"/>
      <c r="P24" s="47"/>
      <c r="Q24" s="47"/>
      <c r="R24" s="47"/>
    </row>
    <row r="25" spans="1:18" s="44" customFormat="1" x14ac:dyDescent="0.25">
      <c r="A25" s="55" t="s">
        <v>138</v>
      </c>
      <c r="B25" s="55" t="s">
        <v>577</v>
      </c>
      <c r="C25" s="55"/>
      <c r="D25" s="47"/>
      <c r="E25" s="60" t="s">
        <v>8</v>
      </c>
      <c r="F25" s="61"/>
      <c r="G25" s="47"/>
      <c r="H25" s="63">
        <v>0.5</v>
      </c>
      <c r="I25" s="62">
        <v>2</v>
      </c>
      <c r="J25" s="64">
        <f t="shared" si="13"/>
        <v>1.5</v>
      </c>
      <c r="K25" s="65">
        <f t="shared" si="14"/>
        <v>1.5</v>
      </c>
      <c r="L25" s="94">
        <v>1</v>
      </c>
      <c r="M25" s="91" t="s">
        <v>9</v>
      </c>
      <c r="N25" s="132">
        <f t="shared" si="15"/>
        <v>2</v>
      </c>
      <c r="O25" s="74"/>
      <c r="P25" s="47"/>
      <c r="Q25" s="47"/>
      <c r="R25" s="47"/>
    </row>
    <row r="26" spans="1:18" s="44" customFormat="1" x14ac:dyDescent="0.25">
      <c r="A26" s="55" t="s">
        <v>149</v>
      </c>
      <c r="B26" s="55" t="s">
        <v>578</v>
      </c>
      <c r="C26" s="55"/>
      <c r="D26" s="47"/>
      <c r="E26" s="60" t="s">
        <v>8</v>
      </c>
      <c r="F26" s="61"/>
      <c r="G26" s="47"/>
      <c r="H26" s="63">
        <v>1</v>
      </c>
      <c r="I26" s="62">
        <v>0.75</v>
      </c>
      <c r="J26" s="64">
        <f t="shared" si="13"/>
        <v>-0.25</v>
      </c>
      <c r="K26" s="65">
        <f t="shared" si="14"/>
        <v>-0.25</v>
      </c>
      <c r="L26" s="94">
        <v>1</v>
      </c>
      <c r="M26" s="91" t="s">
        <v>9</v>
      </c>
      <c r="N26" s="132">
        <f t="shared" si="15"/>
        <v>2</v>
      </c>
      <c r="O26" s="74"/>
      <c r="P26" s="47"/>
      <c r="Q26" s="47"/>
      <c r="R26" s="47"/>
    </row>
    <row r="27" spans="1:18" s="44" customFormat="1" x14ac:dyDescent="0.25">
      <c r="A27" s="55" t="s">
        <v>579</v>
      </c>
      <c r="B27" s="55" t="s">
        <v>580</v>
      </c>
      <c r="C27" s="55"/>
      <c r="D27" s="47"/>
      <c r="E27" s="60" t="s">
        <v>8</v>
      </c>
      <c r="F27" s="61"/>
      <c r="G27" s="47"/>
      <c r="H27" s="63">
        <v>1</v>
      </c>
      <c r="I27" s="62">
        <v>1</v>
      </c>
      <c r="J27" s="64">
        <f t="shared" ref="J27:J29" si="16">IF(I27="","",I27-H27)</f>
        <v>0</v>
      </c>
      <c r="K27" s="65">
        <f t="shared" si="14"/>
        <v>0</v>
      </c>
      <c r="L27" s="94">
        <v>1</v>
      </c>
      <c r="M27" s="91" t="s">
        <v>9</v>
      </c>
      <c r="N27" s="132">
        <f t="shared" ref="N27:N29" si="17">IF(M27="Terminée",2,IF(M27="À faire",0,1))</f>
        <v>2</v>
      </c>
      <c r="O27" s="74"/>
      <c r="P27" s="47"/>
      <c r="Q27" s="47"/>
      <c r="R27" s="47"/>
    </row>
    <row r="28" spans="1:18" s="44" customFormat="1" x14ac:dyDescent="0.25">
      <c r="A28" s="55" t="s">
        <v>581</v>
      </c>
      <c r="B28" s="55" t="s">
        <v>582</v>
      </c>
      <c r="C28" s="55"/>
      <c r="D28" s="47"/>
      <c r="E28" s="60" t="s">
        <v>8</v>
      </c>
      <c r="F28" s="61"/>
      <c r="G28" s="47"/>
      <c r="H28" s="63">
        <v>1</v>
      </c>
      <c r="I28" s="62">
        <v>0.75</v>
      </c>
      <c r="J28" s="64">
        <f t="shared" si="16"/>
        <v>-0.25</v>
      </c>
      <c r="K28" s="65">
        <f t="shared" si="14"/>
        <v>-0.25</v>
      </c>
      <c r="L28" s="94">
        <v>1</v>
      </c>
      <c r="M28" s="91" t="s">
        <v>9</v>
      </c>
      <c r="N28" s="132">
        <f t="shared" si="17"/>
        <v>2</v>
      </c>
      <c r="O28" s="74"/>
      <c r="P28" s="47"/>
      <c r="Q28" s="47"/>
      <c r="R28" s="47"/>
    </row>
    <row r="29" spans="1:18" s="44" customFormat="1" x14ac:dyDescent="0.25">
      <c r="A29" s="55" t="s">
        <v>583</v>
      </c>
      <c r="B29" s="55" t="s">
        <v>584</v>
      </c>
      <c r="C29" s="55"/>
      <c r="D29" s="47"/>
      <c r="E29" s="60" t="s">
        <v>10</v>
      </c>
      <c r="F29" s="61"/>
      <c r="G29" s="47"/>
      <c r="H29" s="63">
        <v>0.5</v>
      </c>
      <c r="I29" s="62">
        <v>0.5</v>
      </c>
      <c r="J29" s="64">
        <f t="shared" si="16"/>
        <v>0</v>
      </c>
      <c r="K29" s="65">
        <f t="shared" si="14"/>
        <v>0</v>
      </c>
      <c r="L29" s="94">
        <v>1</v>
      </c>
      <c r="M29" s="91" t="s">
        <v>9</v>
      </c>
      <c r="N29" s="132">
        <f t="shared" si="17"/>
        <v>2</v>
      </c>
      <c r="O29" s="74"/>
      <c r="P29" s="47"/>
      <c r="Q29" s="47"/>
      <c r="R29" s="47"/>
    </row>
    <row r="30" spans="1:18" s="44" customFormat="1" x14ac:dyDescent="0.25">
      <c r="A30" s="66" t="s">
        <v>585</v>
      </c>
      <c r="B30" s="66" t="s">
        <v>586</v>
      </c>
      <c r="C30" s="66"/>
      <c r="D30" s="67" t="s">
        <v>10</v>
      </c>
      <c r="E30" s="68"/>
      <c r="F30" s="69">
        <v>3</v>
      </c>
      <c r="G30" s="69">
        <f>SUM(H31:H36)</f>
        <v>10</v>
      </c>
      <c r="H30" s="70"/>
      <c r="I30" s="69">
        <f>SUM(I31:I36)</f>
        <v>16</v>
      </c>
      <c r="J30" s="70"/>
      <c r="K30" s="70"/>
      <c r="L30" s="92"/>
      <c r="M30" s="92"/>
      <c r="N30" s="131"/>
      <c r="O30" s="103"/>
      <c r="P30" s="47"/>
      <c r="Q30" s="47"/>
      <c r="R30" s="47"/>
    </row>
    <row r="31" spans="1:18" s="44" customFormat="1" x14ac:dyDescent="0.25">
      <c r="A31" s="55" t="s">
        <v>587</v>
      </c>
      <c r="B31" s="55" t="s">
        <v>472</v>
      </c>
      <c r="C31" s="55"/>
      <c r="D31" s="47"/>
      <c r="E31" s="60" t="s">
        <v>10</v>
      </c>
      <c r="F31" s="61"/>
      <c r="G31" s="47"/>
      <c r="H31" s="63">
        <v>3</v>
      </c>
      <c r="I31" s="62">
        <v>4</v>
      </c>
      <c r="J31" s="64">
        <f t="shared" ref="J31:J32" si="18">IF(I31="","",I31-H31)</f>
        <v>1</v>
      </c>
      <c r="K31" s="65">
        <f t="shared" ref="K31:K32" si="19">J31</f>
        <v>1</v>
      </c>
      <c r="L31" s="94">
        <v>1</v>
      </c>
      <c r="M31" s="91" t="s">
        <v>9</v>
      </c>
      <c r="N31" s="132">
        <f t="shared" ref="N31:N32" si="20">IF(M31="Terminée",2,IF(M31="À faire",0,1))</f>
        <v>2</v>
      </c>
      <c r="O31" s="74"/>
      <c r="P31" s="47"/>
      <c r="Q31" s="47"/>
      <c r="R31" s="47"/>
    </row>
    <row r="32" spans="1:18" s="44" customFormat="1" x14ac:dyDescent="0.25">
      <c r="A32" s="55" t="s">
        <v>588</v>
      </c>
      <c r="B32" s="55" t="s">
        <v>589</v>
      </c>
      <c r="C32" s="55"/>
      <c r="D32" s="47"/>
      <c r="E32" s="60" t="s">
        <v>10</v>
      </c>
      <c r="F32" s="61"/>
      <c r="G32" s="47"/>
      <c r="H32" s="63">
        <v>1</v>
      </c>
      <c r="I32" s="62">
        <v>4</v>
      </c>
      <c r="J32" s="64">
        <f t="shared" si="18"/>
        <v>3</v>
      </c>
      <c r="K32" s="65">
        <f t="shared" si="19"/>
        <v>3</v>
      </c>
      <c r="L32" s="94">
        <v>1</v>
      </c>
      <c r="M32" s="91" t="s">
        <v>9</v>
      </c>
      <c r="N32" s="132">
        <f t="shared" si="20"/>
        <v>2</v>
      </c>
      <c r="O32" s="74"/>
      <c r="P32" s="47"/>
      <c r="Q32" s="47"/>
      <c r="R32" s="47"/>
    </row>
    <row r="33" spans="1:18" s="44" customFormat="1" x14ac:dyDescent="0.25">
      <c r="A33" s="55" t="s">
        <v>590</v>
      </c>
      <c r="B33" s="55" t="s">
        <v>591</v>
      </c>
      <c r="C33" s="55"/>
      <c r="D33" s="47"/>
      <c r="E33" s="60" t="s">
        <v>10</v>
      </c>
      <c r="F33" s="61"/>
      <c r="G33" s="47"/>
      <c r="H33" s="63">
        <v>2</v>
      </c>
      <c r="I33" s="62">
        <v>2</v>
      </c>
      <c r="J33" s="64">
        <f t="shared" ref="J33:J35" si="21">IF(I33="","",I33-H33)</f>
        <v>0</v>
      </c>
      <c r="K33" s="65">
        <f t="shared" ref="K33:K35" si="22">J33</f>
        <v>0</v>
      </c>
      <c r="L33" s="94">
        <v>1</v>
      </c>
      <c r="M33" s="91" t="s">
        <v>9</v>
      </c>
      <c r="N33" s="132">
        <f t="shared" ref="N33:N34" si="23">IF(M33="Terminée",2,IF(M33="À faire",0,1))</f>
        <v>2</v>
      </c>
      <c r="O33" s="74"/>
      <c r="P33" s="47"/>
      <c r="Q33" s="47"/>
      <c r="R33" s="47"/>
    </row>
    <row r="34" spans="1:18" s="44" customFormat="1" x14ac:dyDescent="0.25">
      <c r="A34" s="55" t="s">
        <v>592</v>
      </c>
      <c r="B34" s="55" t="s">
        <v>593</v>
      </c>
      <c r="C34" s="55"/>
      <c r="D34" s="47"/>
      <c r="E34" s="60" t="s">
        <v>10</v>
      </c>
      <c r="F34" s="61"/>
      <c r="G34" s="47"/>
      <c r="H34" s="63">
        <v>2</v>
      </c>
      <c r="I34" s="62">
        <v>2</v>
      </c>
      <c r="J34" s="64">
        <f t="shared" si="21"/>
        <v>0</v>
      </c>
      <c r="K34" s="65">
        <f t="shared" si="22"/>
        <v>0</v>
      </c>
      <c r="L34" s="94">
        <v>0.95</v>
      </c>
      <c r="M34" s="91" t="s">
        <v>7</v>
      </c>
      <c r="N34" s="132">
        <f t="shared" si="23"/>
        <v>0</v>
      </c>
      <c r="O34" s="74"/>
      <c r="P34" s="47"/>
      <c r="Q34" s="47"/>
      <c r="R34" s="47"/>
    </row>
    <row r="35" spans="1:18" s="44" customFormat="1" x14ac:dyDescent="0.25">
      <c r="A35" s="55" t="s">
        <v>594</v>
      </c>
      <c r="B35" s="55" t="s">
        <v>593</v>
      </c>
      <c r="C35" s="55"/>
      <c r="D35" s="47"/>
      <c r="E35" s="60" t="s">
        <v>12</v>
      </c>
      <c r="F35" s="61"/>
      <c r="G35" s="47"/>
      <c r="H35" s="63"/>
      <c r="I35" s="62">
        <v>2</v>
      </c>
      <c r="J35" s="64">
        <f t="shared" si="21"/>
        <v>2</v>
      </c>
      <c r="K35" s="65">
        <f t="shared" si="22"/>
        <v>2</v>
      </c>
      <c r="L35" s="94">
        <v>0.95</v>
      </c>
      <c r="M35" s="91" t="s">
        <v>7</v>
      </c>
      <c r="N35" s="132"/>
      <c r="O35" s="74"/>
      <c r="P35" s="47"/>
      <c r="Q35" s="47"/>
      <c r="R35" s="47"/>
    </row>
    <row r="36" spans="1:18" s="44" customFormat="1" x14ac:dyDescent="0.25">
      <c r="A36" s="55" t="s">
        <v>595</v>
      </c>
      <c r="B36" s="55" t="s">
        <v>596</v>
      </c>
      <c r="C36" s="55"/>
      <c r="D36" s="47"/>
      <c r="E36" s="60" t="s">
        <v>10</v>
      </c>
      <c r="F36" s="61"/>
      <c r="G36" s="47"/>
      <c r="H36" s="63">
        <v>2</v>
      </c>
      <c r="I36" s="62">
        <v>2</v>
      </c>
      <c r="J36" s="64">
        <f t="shared" ref="J36" si="24">IF(I36="","",I36-H36)</f>
        <v>0</v>
      </c>
      <c r="K36" s="65">
        <f t="shared" ref="K36" si="25">J36</f>
        <v>0</v>
      </c>
      <c r="L36" s="94">
        <v>1</v>
      </c>
      <c r="M36" s="91" t="s">
        <v>9</v>
      </c>
      <c r="N36" s="132">
        <f t="shared" ref="N36" si="26">IF(M36="Terminée",2,IF(M36="À faire",0,1))</f>
        <v>2</v>
      </c>
      <c r="O36" s="74"/>
      <c r="P36" s="47"/>
      <c r="Q36" s="47"/>
      <c r="R36" s="47"/>
    </row>
    <row r="37" spans="1:18" s="44" customFormat="1" x14ac:dyDescent="0.25">
      <c r="A37" s="66" t="s">
        <v>597</v>
      </c>
      <c r="B37" s="66" t="s">
        <v>597</v>
      </c>
      <c r="C37" s="66"/>
      <c r="D37" s="67" t="s">
        <v>12</v>
      </c>
      <c r="E37" s="68"/>
      <c r="F37" s="69">
        <v>3</v>
      </c>
      <c r="G37" s="69">
        <f>SUM(H38:H52)</f>
        <v>4</v>
      </c>
      <c r="H37" s="70"/>
      <c r="I37" s="69">
        <f>SUM(I38:I39)</f>
        <v>4</v>
      </c>
      <c r="J37" s="70"/>
      <c r="K37" s="70"/>
      <c r="L37" s="92"/>
      <c r="M37" s="92"/>
      <c r="N37" s="131"/>
      <c r="O37" s="103"/>
      <c r="P37" s="47"/>
      <c r="Q37" s="47"/>
      <c r="R37" s="47"/>
    </row>
    <row r="38" spans="1:18" s="44" customFormat="1" x14ac:dyDescent="0.25">
      <c r="A38" s="55" t="s">
        <v>598</v>
      </c>
      <c r="B38" s="55" t="s">
        <v>599</v>
      </c>
      <c r="C38" s="55"/>
      <c r="D38" s="47"/>
      <c r="E38" s="60" t="s">
        <v>12</v>
      </c>
      <c r="F38" s="61"/>
      <c r="G38" s="47"/>
      <c r="H38" s="63">
        <v>2</v>
      </c>
      <c r="I38" s="62">
        <v>2</v>
      </c>
      <c r="J38" s="64">
        <f t="shared" ref="J38:J39" si="27">IF(I38="","",I38-H38)</f>
        <v>0</v>
      </c>
      <c r="K38" s="65">
        <f>J38</f>
        <v>0</v>
      </c>
      <c r="L38" s="94">
        <v>0.85</v>
      </c>
      <c r="M38" s="91" t="s">
        <v>14</v>
      </c>
      <c r="N38" s="132">
        <f t="shared" ref="N38:N39" si="28">IF(M38="Terminée",2,IF(M38="À faire",0,1))</f>
        <v>1</v>
      </c>
      <c r="O38" s="74"/>
      <c r="P38" s="47"/>
      <c r="Q38" s="47"/>
      <c r="R38" s="47"/>
    </row>
    <row r="39" spans="1:18" s="44" customFormat="1" x14ac:dyDescent="0.25">
      <c r="A39" s="55" t="s">
        <v>600</v>
      </c>
      <c r="B39" s="55" t="s">
        <v>599</v>
      </c>
      <c r="C39" s="55"/>
      <c r="D39" s="47"/>
      <c r="E39" s="60" t="s">
        <v>8</v>
      </c>
      <c r="F39" s="61"/>
      <c r="G39" s="47"/>
      <c r="H39" s="63">
        <v>2</v>
      </c>
      <c r="I39" s="62">
        <v>2</v>
      </c>
      <c r="J39" s="64">
        <f t="shared" si="27"/>
        <v>0</v>
      </c>
      <c r="K39" s="65">
        <f>J39</f>
        <v>0</v>
      </c>
      <c r="L39" s="94">
        <v>1</v>
      </c>
      <c r="M39" s="91" t="s">
        <v>9</v>
      </c>
      <c r="N39" s="132">
        <f t="shared" si="28"/>
        <v>2</v>
      </c>
      <c r="O39" s="74"/>
      <c r="P39" s="47"/>
      <c r="Q39" s="47"/>
      <c r="R39" s="47"/>
    </row>
    <row r="40" spans="1:18" s="44" customFormat="1" x14ac:dyDescent="0.25">
      <c r="A40" s="66" t="s">
        <v>601</v>
      </c>
      <c r="B40" s="66" t="s">
        <v>602</v>
      </c>
      <c r="C40" s="66"/>
      <c r="D40" s="67" t="s">
        <v>6</v>
      </c>
      <c r="E40" s="68"/>
      <c r="F40" s="69">
        <v>3</v>
      </c>
      <c r="G40" s="69">
        <f>SUM(H47:H50)</f>
        <v>0</v>
      </c>
      <c r="H40" s="70"/>
      <c r="I40" s="69">
        <f>SUM(I41:I46)</f>
        <v>0.5</v>
      </c>
      <c r="J40" s="70"/>
      <c r="K40" s="70"/>
      <c r="L40" s="92"/>
      <c r="M40" s="92"/>
      <c r="N40" s="131"/>
      <c r="O40" s="103"/>
      <c r="P40" s="47"/>
      <c r="Q40" s="47"/>
      <c r="R40" s="47"/>
    </row>
    <row r="41" spans="1:18" s="44" customFormat="1" x14ac:dyDescent="0.25">
      <c r="A41" s="55" t="s">
        <v>603</v>
      </c>
      <c r="B41" s="55" t="s">
        <v>604</v>
      </c>
      <c r="C41" s="55"/>
      <c r="D41" s="47"/>
      <c r="E41" s="60"/>
      <c r="F41" s="61"/>
      <c r="G41" s="47"/>
      <c r="H41" s="63"/>
      <c r="I41" s="62">
        <v>0.5</v>
      </c>
      <c r="J41" s="64">
        <f t="shared" ref="J41:J46" si="29">IF(I41="","",I41-H41)</f>
        <v>0.5</v>
      </c>
      <c r="K41" s="65">
        <f t="shared" ref="K41:K46" si="30">J41</f>
        <v>0.5</v>
      </c>
      <c r="L41" s="94">
        <v>1</v>
      </c>
      <c r="M41" s="91" t="s">
        <v>9</v>
      </c>
      <c r="N41" s="132">
        <f t="shared" ref="N41:N46" si="31">IF(M41="Terminée",2,IF(M41="À faire",0,1))</f>
        <v>2</v>
      </c>
      <c r="O41" s="74"/>
      <c r="P41" s="47"/>
      <c r="Q41" s="47"/>
      <c r="R41" s="47"/>
    </row>
    <row r="42" spans="1:18" s="44" customFormat="1" x14ac:dyDescent="0.25">
      <c r="A42" s="55" t="s">
        <v>605</v>
      </c>
      <c r="B42" s="55"/>
      <c r="C42" s="55"/>
      <c r="D42" s="47"/>
      <c r="E42" s="60"/>
      <c r="F42" s="61"/>
      <c r="G42" s="47"/>
      <c r="H42" s="63"/>
      <c r="I42" s="62"/>
      <c r="J42" s="64" t="str">
        <f t="shared" si="29"/>
        <v/>
      </c>
      <c r="K42" s="65" t="str">
        <f t="shared" si="30"/>
        <v/>
      </c>
      <c r="L42" s="94">
        <v>0</v>
      </c>
      <c r="M42" s="91" t="s">
        <v>7</v>
      </c>
      <c r="N42" s="132">
        <f t="shared" si="31"/>
        <v>0</v>
      </c>
      <c r="O42" s="74"/>
      <c r="P42" s="47"/>
      <c r="Q42" s="47"/>
      <c r="R42" s="47"/>
    </row>
    <row r="43" spans="1:18" s="44" customFormat="1" x14ac:dyDescent="0.25">
      <c r="A43" s="55" t="s">
        <v>606</v>
      </c>
      <c r="B43" s="55"/>
      <c r="C43" s="55"/>
      <c r="D43" s="47"/>
      <c r="E43" s="60"/>
      <c r="F43" s="61"/>
      <c r="G43" s="47"/>
      <c r="H43" s="63"/>
      <c r="I43" s="62"/>
      <c r="J43" s="64" t="str">
        <f t="shared" si="29"/>
        <v/>
      </c>
      <c r="K43" s="65" t="str">
        <f t="shared" si="30"/>
        <v/>
      </c>
      <c r="L43" s="94">
        <v>0</v>
      </c>
      <c r="M43" s="91" t="s">
        <v>7</v>
      </c>
      <c r="N43" s="132">
        <f t="shared" si="31"/>
        <v>0</v>
      </c>
      <c r="O43" s="74"/>
      <c r="P43" s="47"/>
      <c r="Q43" s="47"/>
      <c r="R43" s="47"/>
    </row>
    <row r="44" spans="1:18" s="44" customFormat="1" x14ac:dyDescent="0.25">
      <c r="A44" s="55" t="s">
        <v>607</v>
      </c>
      <c r="B44" s="55"/>
      <c r="C44" s="55"/>
      <c r="D44" s="47"/>
      <c r="E44" s="60"/>
      <c r="F44" s="61"/>
      <c r="G44" s="47"/>
      <c r="H44" s="63"/>
      <c r="I44" s="62"/>
      <c r="J44" s="64" t="str">
        <f t="shared" si="29"/>
        <v/>
      </c>
      <c r="K44" s="65" t="str">
        <f t="shared" si="30"/>
        <v/>
      </c>
      <c r="L44" s="94">
        <v>0</v>
      </c>
      <c r="M44" s="91" t="s">
        <v>7</v>
      </c>
      <c r="N44" s="132">
        <f t="shared" si="31"/>
        <v>0</v>
      </c>
      <c r="O44" s="74"/>
      <c r="P44" s="47"/>
      <c r="Q44" s="47"/>
      <c r="R44" s="47"/>
    </row>
    <row r="45" spans="1:18" s="44" customFormat="1" x14ac:dyDescent="0.25">
      <c r="A45" s="55" t="s">
        <v>608</v>
      </c>
      <c r="B45" s="55"/>
      <c r="C45" s="55"/>
      <c r="D45" s="47"/>
      <c r="E45" s="60"/>
      <c r="F45" s="61"/>
      <c r="G45" s="47"/>
      <c r="H45" s="63"/>
      <c r="I45" s="62"/>
      <c r="J45" s="64" t="str">
        <f t="shared" si="29"/>
        <v/>
      </c>
      <c r="K45" s="65" t="str">
        <f t="shared" si="30"/>
        <v/>
      </c>
      <c r="L45" s="94">
        <v>0</v>
      </c>
      <c r="M45" s="91" t="s">
        <v>7</v>
      </c>
      <c r="N45" s="132">
        <f t="shared" si="31"/>
        <v>0</v>
      </c>
      <c r="O45" s="74"/>
      <c r="P45" s="47"/>
      <c r="Q45" s="47"/>
      <c r="R45" s="47"/>
    </row>
    <row r="46" spans="1:18" s="44" customFormat="1" x14ac:dyDescent="0.25">
      <c r="A46" s="55" t="s">
        <v>609</v>
      </c>
      <c r="B46" s="55"/>
      <c r="C46" s="55"/>
      <c r="D46" s="47"/>
      <c r="E46" s="60"/>
      <c r="F46" s="61"/>
      <c r="G46" s="47"/>
      <c r="H46" s="63"/>
      <c r="I46" s="62"/>
      <c r="J46" s="64" t="str">
        <f t="shared" si="29"/>
        <v/>
      </c>
      <c r="K46" s="65" t="str">
        <f t="shared" si="30"/>
        <v/>
      </c>
      <c r="L46" s="94">
        <v>0</v>
      </c>
      <c r="M46" s="91" t="s">
        <v>7</v>
      </c>
      <c r="N46" s="132">
        <f t="shared" si="31"/>
        <v>0</v>
      </c>
      <c r="O46" s="74"/>
      <c r="P46" s="47"/>
      <c r="Q46" s="47"/>
      <c r="R46" s="47"/>
    </row>
    <row r="47" spans="1:18" ht="16.5" thickBot="1" x14ac:dyDescent="0.3">
      <c r="A47" s="76"/>
      <c r="B47" s="76"/>
      <c r="C47" s="76"/>
      <c r="D47" s="76"/>
      <c r="E47" s="76" t="s">
        <v>313</v>
      </c>
      <c r="F47" s="77">
        <f>SUM(F16:F18)</f>
        <v>3</v>
      </c>
      <c r="G47" s="77">
        <f>SUM(G3:G46)</f>
        <v>39</v>
      </c>
      <c r="H47" s="77"/>
      <c r="I47" s="78">
        <f>I3+I8+I16+I20+I23+I37+I40+I30</f>
        <v>58</v>
      </c>
      <c r="J47" s="79">
        <f>SUM(J16:J18)</f>
        <v>-0.25</v>
      </c>
      <c r="K47" s="79"/>
      <c r="L47" s="94">
        <f>AVERAGE(L3:L46)</f>
        <v>0.83472222222222225</v>
      </c>
      <c r="M47" s="46"/>
      <c r="N47" s="133"/>
      <c r="O47" s="101"/>
      <c r="P47" s="55"/>
      <c r="Q47" s="55"/>
      <c r="R47" s="55"/>
    </row>
    <row r="48" spans="1:18" ht="16.5" thickTop="1" x14ac:dyDescent="0.25">
      <c r="A48" s="55"/>
      <c r="B48" s="55"/>
      <c r="C48" s="55"/>
      <c r="D48" s="55"/>
      <c r="E48" s="53" t="s">
        <v>536</v>
      </c>
      <c r="F48" s="73"/>
      <c r="G48" s="56"/>
      <c r="H48" s="55"/>
      <c r="I48" s="73">
        <f>G47/4</f>
        <v>9.75</v>
      </c>
      <c r="J48" s="57"/>
      <c r="K48" s="58"/>
      <c r="L48" s="94"/>
      <c r="O48" s="55"/>
      <c r="P48" s="55"/>
      <c r="Q48" s="55"/>
      <c r="R48" s="55"/>
    </row>
    <row r="49" spans="1:18" x14ac:dyDescent="0.25">
      <c r="A49" s="55" t="s">
        <v>122</v>
      </c>
      <c r="B49" s="72" t="s">
        <v>123</v>
      </c>
      <c r="C49" s="72"/>
      <c r="D49" s="55"/>
      <c r="E49" s="53" t="s">
        <v>537</v>
      </c>
      <c r="F49" s="56"/>
      <c r="G49" s="56"/>
      <c r="H49" s="73"/>
      <c r="I49" s="147">
        <f>+I47-G47</f>
        <v>19</v>
      </c>
      <c r="J49" s="57"/>
      <c r="K49" s="58"/>
      <c r="L49" s="94"/>
      <c r="O49" s="55"/>
      <c r="P49" s="55"/>
      <c r="Q49" s="55"/>
      <c r="R49" s="55"/>
    </row>
    <row r="50" spans="1:18" x14ac:dyDescent="0.25">
      <c r="A50" s="55"/>
      <c r="B50" s="80" t="s">
        <v>123</v>
      </c>
      <c r="C50" s="80"/>
      <c r="D50" s="55"/>
      <c r="E50" s="55"/>
      <c r="F50" s="56"/>
      <c r="G50" s="56"/>
      <c r="H50" s="56"/>
      <c r="J50" s="57"/>
      <c r="K50" s="58"/>
      <c r="L50" s="94"/>
      <c r="O50" s="55"/>
      <c r="P50" s="55"/>
      <c r="Q50" s="55"/>
      <c r="R50" s="55"/>
    </row>
    <row r="51" spans="1:18" x14ac:dyDescent="0.25">
      <c r="A51" s="55"/>
      <c r="B51" s="55"/>
      <c r="C51" s="55"/>
      <c r="D51" s="55"/>
      <c r="E51" s="55"/>
      <c r="F51" s="56"/>
      <c r="G51" s="56"/>
      <c r="H51" s="56"/>
      <c r="J51" s="57"/>
      <c r="K51" s="58"/>
      <c r="L51" s="94"/>
      <c r="O51" s="55"/>
      <c r="P51" s="55"/>
      <c r="Q51" s="55"/>
      <c r="R51" s="55"/>
    </row>
    <row r="52" spans="1:18" x14ac:dyDescent="0.25">
      <c r="A52" s="55"/>
      <c r="B52" s="55"/>
      <c r="C52" s="55"/>
      <c r="D52" s="55"/>
      <c r="E52" s="55"/>
      <c r="F52" s="56"/>
      <c r="G52" s="56"/>
      <c r="H52" s="56"/>
      <c r="J52" s="57"/>
      <c r="K52" s="58"/>
      <c r="L52" s="94"/>
      <c r="O52" s="55"/>
      <c r="P52" s="55"/>
      <c r="Q52" s="55"/>
      <c r="R52" s="55"/>
    </row>
    <row r="53" spans="1:18" x14ac:dyDescent="0.25">
      <c r="A53" s="55"/>
      <c r="B53" s="55"/>
      <c r="C53" s="55"/>
      <c r="D53" s="55"/>
      <c r="E53" s="55"/>
      <c r="F53" s="56"/>
      <c r="G53" s="56"/>
      <c r="H53" s="56"/>
      <c r="J53" s="57"/>
      <c r="K53" s="58"/>
      <c r="L53" s="94"/>
      <c r="O53" s="55"/>
      <c r="P53" s="55"/>
      <c r="Q53" s="55"/>
      <c r="R53" s="55"/>
    </row>
    <row r="54" spans="1:18" x14ac:dyDescent="0.25">
      <c r="A54" s="55"/>
      <c r="B54" s="55"/>
      <c r="C54" s="55"/>
      <c r="D54" s="55"/>
      <c r="E54" s="55"/>
      <c r="F54" s="56"/>
      <c r="G54" s="56"/>
      <c r="H54" s="56"/>
      <c r="J54" s="57"/>
      <c r="K54" s="58"/>
      <c r="L54" s="94"/>
      <c r="O54" s="55"/>
      <c r="P54" s="55"/>
      <c r="Q54" s="55"/>
      <c r="R54" s="55"/>
    </row>
    <row r="55" spans="1:18" x14ac:dyDescent="0.25">
      <c r="A55" s="55"/>
      <c r="B55" s="55"/>
      <c r="C55" s="55"/>
      <c r="D55" s="55"/>
      <c r="E55" s="55"/>
      <c r="F55" s="56"/>
      <c r="G55" s="56"/>
      <c r="H55" s="56"/>
      <c r="J55" s="57"/>
      <c r="K55" s="58"/>
      <c r="L55" s="94"/>
      <c r="O55" s="55"/>
      <c r="P55" s="55"/>
      <c r="Q55" s="55"/>
      <c r="R55" s="55"/>
    </row>
    <row r="56" spans="1:18" x14ac:dyDescent="0.25">
      <c r="A56" s="55"/>
      <c r="B56" s="55"/>
      <c r="C56" s="55"/>
      <c r="D56" s="55"/>
      <c r="E56" s="55"/>
      <c r="F56" s="56"/>
      <c r="G56" s="56"/>
      <c r="H56" s="56"/>
      <c r="J56" s="57"/>
      <c r="K56" s="58"/>
      <c r="L56" s="94"/>
      <c r="O56" s="55"/>
      <c r="P56" s="55"/>
      <c r="Q56" s="55"/>
      <c r="R56" s="55"/>
    </row>
    <row r="57" spans="1:18" x14ac:dyDescent="0.25">
      <c r="A57" s="55"/>
      <c r="B57" s="55"/>
      <c r="C57" s="55"/>
      <c r="D57" s="55"/>
      <c r="E57" s="55"/>
      <c r="F57" s="56"/>
      <c r="G57" s="56"/>
      <c r="H57" s="56"/>
      <c r="J57" s="57"/>
      <c r="K57" s="58"/>
      <c r="L57" s="94"/>
      <c r="O57" s="55"/>
      <c r="P57" s="55"/>
      <c r="Q57" s="55"/>
      <c r="R57" s="55"/>
    </row>
    <row r="58" spans="1:18" x14ac:dyDescent="0.25">
      <c r="A58" s="55"/>
      <c r="B58" s="55"/>
      <c r="C58" s="55"/>
      <c r="D58" s="55"/>
      <c r="E58" s="55"/>
      <c r="F58" s="56"/>
      <c r="G58" s="56"/>
      <c r="H58" s="56"/>
      <c r="J58" s="57"/>
      <c r="K58" s="58"/>
      <c r="L58" s="94"/>
      <c r="O58" s="55"/>
      <c r="P58" s="55"/>
      <c r="Q58" s="55"/>
      <c r="R58" s="55"/>
    </row>
    <row r="59" spans="1:18" x14ac:dyDescent="0.25">
      <c r="A59" s="55"/>
      <c r="B59" s="55"/>
      <c r="C59" s="55"/>
      <c r="D59" s="55"/>
      <c r="E59" s="55"/>
      <c r="F59" s="56"/>
      <c r="G59" s="56"/>
      <c r="H59" s="56"/>
      <c r="J59" s="57"/>
      <c r="K59" s="58"/>
      <c r="L59" s="94"/>
      <c r="O59" s="55"/>
      <c r="P59" s="55"/>
      <c r="Q59" s="55"/>
      <c r="R59" s="55"/>
    </row>
    <row r="60" spans="1:18" x14ac:dyDescent="0.25">
      <c r="A60" s="55"/>
      <c r="B60" s="55"/>
      <c r="C60" s="55"/>
      <c r="D60" s="55"/>
      <c r="E60" s="55"/>
      <c r="F60" s="56"/>
      <c r="G60" s="56"/>
      <c r="H60" s="56"/>
      <c r="J60" s="57"/>
      <c r="K60" s="58"/>
      <c r="L60" s="94"/>
      <c r="O60" s="55"/>
      <c r="P60" s="55"/>
      <c r="Q60" s="55"/>
      <c r="R60" s="55"/>
    </row>
    <row r="61" spans="1:18" x14ac:dyDescent="0.25">
      <c r="A61" s="55"/>
      <c r="B61" s="55"/>
      <c r="C61" s="55"/>
      <c r="D61" s="55"/>
      <c r="E61" s="55"/>
      <c r="F61" s="56"/>
      <c r="G61" s="56"/>
      <c r="H61" s="56"/>
      <c r="J61" s="57"/>
      <c r="K61" s="58"/>
      <c r="L61" s="94"/>
      <c r="O61" s="55"/>
      <c r="P61" s="55"/>
      <c r="Q61" s="55"/>
      <c r="R61" s="55"/>
    </row>
    <row r="62" spans="1:18" x14ac:dyDescent="0.25">
      <c r="A62" s="55"/>
      <c r="B62" s="55"/>
      <c r="C62" s="55"/>
      <c r="D62" s="55"/>
      <c r="E62" s="55"/>
      <c r="F62" s="56"/>
      <c r="G62" s="56"/>
      <c r="H62" s="56"/>
      <c r="J62" s="57"/>
      <c r="K62" s="58"/>
      <c r="L62" s="94"/>
      <c r="O62" s="55"/>
      <c r="P62" s="55"/>
      <c r="Q62" s="55"/>
      <c r="R62" s="55"/>
    </row>
    <row r="63" spans="1:18" x14ac:dyDescent="0.25">
      <c r="A63" s="55"/>
      <c r="B63" s="55"/>
      <c r="C63" s="55"/>
      <c r="D63" s="55"/>
      <c r="E63" s="55"/>
      <c r="F63" s="56"/>
      <c r="G63" s="56"/>
      <c r="H63" s="56"/>
      <c r="J63" s="57"/>
      <c r="K63" s="58"/>
      <c r="L63" s="94"/>
      <c r="O63" s="55"/>
      <c r="P63" s="55"/>
      <c r="Q63" s="55"/>
      <c r="R63" s="55"/>
    </row>
    <row r="64" spans="1:18" x14ac:dyDescent="0.25">
      <c r="A64" s="55"/>
      <c r="B64" s="55"/>
      <c r="C64" s="55"/>
      <c r="D64" s="55"/>
      <c r="E64" s="55"/>
      <c r="F64" s="56"/>
      <c r="G64" s="56"/>
      <c r="H64" s="56"/>
      <c r="J64" s="57"/>
      <c r="K64" s="58"/>
      <c r="L64" s="94"/>
      <c r="O64" s="55"/>
      <c r="P64" s="55"/>
      <c r="Q64" s="55"/>
      <c r="R64" s="55"/>
    </row>
    <row r="65" spans="1:18" x14ac:dyDescent="0.25">
      <c r="A65" s="55"/>
      <c r="B65" s="55"/>
      <c r="C65" s="55"/>
      <c r="D65" s="55"/>
      <c r="E65" s="55"/>
      <c r="F65" s="56"/>
      <c r="G65" s="56"/>
      <c r="H65" s="56"/>
      <c r="J65" s="57"/>
      <c r="K65" s="58"/>
      <c r="L65" s="94"/>
      <c r="O65" s="55"/>
      <c r="P65" s="55"/>
      <c r="Q65" s="55"/>
      <c r="R65" s="55"/>
    </row>
    <row r="66" spans="1:18" x14ac:dyDescent="0.25">
      <c r="A66" s="55"/>
      <c r="B66" s="55"/>
      <c r="C66" s="55"/>
      <c r="D66" s="55"/>
      <c r="E66" s="55"/>
      <c r="F66" s="56"/>
      <c r="G66" s="56"/>
      <c r="H66" s="56"/>
      <c r="J66" s="57"/>
      <c r="K66" s="58"/>
      <c r="L66" s="94"/>
      <c r="O66" s="55"/>
      <c r="P66" s="55"/>
      <c r="Q66" s="55"/>
      <c r="R66" s="55"/>
    </row>
    <row r="67" spans="1:18" x14ac:dyDescent="0.25">
      <c r="A67" s="55"/>
      <c r="B67" s="55"/>
      <c r="C67" s="55"/>
      <c r="D67" s="55"/>
      <c r="E67" s="55"/>
      <c r="F67" s="56"/>
      <c r="G67" s="56"/>
      <c r="H67" s="56"/>
      <c r="J67" s="57"/>
      <c r="K67" s="58"/>
      <c r="L67" s="94"/>
      <c r="O67" s="55"/>
      <c r="P67" s="55"/>
      <c r="Q67" s="55"/>
      <c r="R67" s="55"/>
    </row>
    <row r="68" spans="1:18" x14ac:dyDescent="0.25">
      <c r="A68" s="55"/>
      <c r="B68" s="55"/>
      <c r="C68" s="55"/>
      <c r="D68" s="55"/>
      <c r="E68" s="55"/>
      <c r="F68" s="56"/>
      <c r="G68" s="56"/>
      <c r="H68" s="56"/>
      <c r="J68" s="57"/>
      <c r="K68" s="58"/>
      <c r="L68" s="94"/>
      <c r="O68" s="55"/>
      <c r="P68" s="55"/>
      <c r="Q68" s="55"/>
      <c r="R68" s="55"/>
    </row>
    <row r="69" spans="1:18" x14ac:dyDescent="0.25">
      <c r="A69" s="55"/>
      <c r="B69" s="55"/>
      <c r="C69" s="55"/>
      <c r="D69" s="55"/>
      <c r="E69" s="55"/>
      <c r="F69" s="56"/>
      <c r="G69" s="56"/>
      <c r="H69" s="56"/>
      <c r="J69" s="57"/>
      <c r="K69" s="58"/>
      <c r="L69" s="94"/>
      <c r="O69" s="55"/>
      <c r="P69" s="55"/>
      <c r="Q69" s="55"/>
      <c r="R69" s="55"/>
    </row>
    <row r="70" spans="1:18" x14ac:dyDescent="0.25">
      <c r="A70" s="55"/>
      <c r="B70" s="55"/>
      <c r="C70" s="55"/>
      <c r="D70" s="55"/>
      <c r="E70" s="55"/>
      <c r="F70" s="56"/>
      <c r="G70" s="56"/>
      <c r="H70" s="56"/>
      <c r="J70" s="57"/>
      <c r="K70" s="58"/>
      <c r="L70" s="94"/>
      <c r="O70" s="55"/>
      <c r="P70" s="55"/>
      <c r="Q70" s="55"/>
      <c r="R70" s="55"/>
    </row>
    <row r="71" spans="1:18" x14ac:dyDescent="0.25">
      <c r="A71" s="55"/>
      <c r="B71" s="55"/>
      <c r="C71" s="55"/>
      <c r="D71" s="55"/>
      <c r="E71" s="55"/>
      <c r="F71" s="56"/>
      <c r="G71" s="56"/>
      <c r="H71" s="56"/>
      <c r="J71" s="57"/>
      <c r="K71" s="58"/>
      <c r="L71" s="94"/>
      <c r="O71" s="55"/>
      <c r="P71" s="55"/>
      <c r="Q71" s="55"/>
      <c r="R71" s="55"/>
    </row>
    <row r="72" spans="1:18" x14ac:dyDescent="0.25">
      <c r="A72" s="55"/>
      <c r="B72" s="55"/>
      <c r="C72" s="55"/>
      <c r="D72" s="55"/>
      <c r="E72" s="55"/>
      <c r="F72" s="56"/>
      <c r="G72" s="56"/>
      <c r="H72" s="56"/>
      <c r="J72" s="57"/>
      <c r="K72" s="58"/>
      <c r="L72" s="94"/>
      <c r="O72" s="55"/>
      <c r="P72" s="55"/>
      <c r="Q72" s="55"/>
      <c r="R72" s="55"/>
    </row>
    <row r="73" spans="1:18" x14ac:dyDescent="0.25">
      <c r="A73" s="55"/>
      <c r="B73" s="55"/>
      <c r="C73" s="55"/>
      <c r="D73" s="55"/>
      <c r="E73" s="55"/>
      <c r="F73" s="56"/>
      <c r="G73" s="56"/>
      <c r="H73" s="56"/>
      <c r="J73" s="57"/>
      <c r="K73" s="58"/>
      <c r="L73" s="94"/>
      <c r="O73" s="55"/>
      <c r="P73" s="55"/>
      <c r="Q73" s="55"/>
      <c r="R73" s="55"/>
    </row>
    <row r="74" spans="1:18" x14ac:dyDescent="0.25">
      <c r="A74" s="55"/>
      <c r="B74" s="55"/>
      <c r="C74" s="55"/>
      <c r="D74" s="55"/>
      <c r="E74" s="55"/>
      <c r="F74" s="56"/>
      <c r="G74" s="56"/>
      <c r="H74" s="56"/>
      <c r="J74" s="57"/>
      <c r="K74" s="58"/>
      <c r="O74" s="55"/>
      <c r="P74" s="55"/>
      <c r="Q74" s="55"/>
      <c r="R74" s="55"/>
    </row>
  </sheetData>
  <autoFilter ref="A2:M50" xr:uid="{B64CD099-9617-F74A-A66D-5CB7D2894A5C}"/>
  <phoneticPr fontId="20" type="noConversion"/>
  <conditionalFormatting sqref="I49">
    <cfRule type="cellIs" dxfId="42" priority="20" operator="greaterThan">
      <formula>0</formula>
    </cfRule>
    <cfRule type="cellIs" dxfId="41" priority="21" operator="lessThan">
      <formula>0</formula>
    </cfRule>
  </conditionalFormatting>
  <conditionalFormatting sqref="J4:J7 J9:J15 J17:J19 J21:J22 J24:J29 J38:J39">
    <cfRule type="cellIs" dxfId="40" priority="66" operator="greaterThan">
      <formula>0</formula>
    </cfRule>
    <cfRule type="cellIs" dxfId="39" priority="65" operator="lessThan">
      <formula>0</formula>
    </cfRule>
    <cfRule type="cellIs" dxfId="38" priority="64" operator="equal">
      <formula>0</formula>
    </cfRule>
  </conditionalFormatting>
  <conditionalFormatting sqref="J31:J36">
    <cfRule type="cellIs" dxfId="37" priority="6" operator="lessThan">
      <formula>0</formula>
    </cfRule>
    <cfRule type="cellIs" dxfId="36" priority="5" operator="equal">
      <formula>0</formula>
    </cfRule>
    <cfRule type="cellIs" dxfId="35" priority="7" operator="greaterThan">
      <formula>0</formula>
    </cfRule>
  </conditionalFormatting>
  <conditionalFormatting sqref="J41:J46">
    <cfRule type="cellIs" dxfId="34" priority="22" operator="equal">
      <formula>0</formula>
    </cfRule>
    <cfRule type="cellIs" dxfId="33" priority="23" operator="lessThan">
      <formula>0</formula>
    </cfRule>
    <cfRule type="cellIs" dxfId="32" priority="24" operator="greaterThan">
      <formula>0</formula>
    </cfRule>
  </conditionalFormatting>
  <conditionalFormatting sqref="L3 M3:M47">
    <cfRule type="cellIs" dxfId="30" priority="50" operator="equal">
      <formula>"À faire"</formula>
    </cfRule>
    <cfRule type="cellIs" dxfId="29" priority="51" operator="equal">
      <formula>"Terminée"</formula>
    </cfRule>
  </conditionalFormatting>
  <conditionalFormatting sqref="L8">
    <cfRule type="cellIs" dxfId="25" priority="54" operator="equal">
      <formula>"À faire"</formula>
    </cfRule>
    <cfRule type="cellIs" dxfId="24" priority="55" operator="equal">
      <formula>"Terminée"</formula>
    </cfRule>
  </conditionalFormatting>
  <conditionalFormatting sqref="L16">
    <cfRule type="cellIs" dxfId="21" priority="62" operator="equal">
      <formula>"À faire"</formula>
    </cfRule>
    <cfRule type="cellIs" dxfId="20" priority="63" operator="equal">
      <formula>"Terminée"</formula>
    </cfRule>
  </conditionalFormatting>
  <conditionalFormatting sqref="L20">
    <cfRule type="cellIs" dxfId="19" priority="40" operator="equal">
      <formula>"Terminée"</formula>
    </cfRule>
    <cfRule type="cellIs" dxfId="16" priority="39" operator="equal">
      <formula>"À faire"</formula>
    </cfRule>
  </conditionalFormatting>
  <conditionalFormatting sqref="L23">
    <cfRule type="cellIs" dxfId="13" priority="18" operator="equal">
      <formula>"À faire"</formula>
    </cfRule>
    <cfRule type="cellIs" dxfId="12" priority="19" operator="equal">
      <formula>"Terminée"</formula>
    </cfRule>
  </conditionalFormatting>
  <conditionalFormatting sqref="L30">
    <cfRule type="cellIs" dxfId="10" priority="3" operator="equal">
      <formula>"À faire"</formula>
    </cfRule>
    <cfRule type="cellIs" dxfId="9" priority="4" operator="equal">
      <formula>"Terminée"</formula>
    </cfRule>
  </conditionalFormatting>
  <conditionalFormatting sqref="L37">
    <cfRule type="cellIs" dxfId="5" priority="14" operator="equal">
      <formula>"À faire"</formula>
    </cfRule>
    <cfRule type="cellIs" dxfId="4" priority="15" operator="equal">
      <formula>"Terminée"</formula>
    </cfRule>
  </conditionalFormatting>
  <conditionalFormatting sqref="L40">
    <cfRule type="cellIs" dxfId="3" priority="28" operator="equal">
      <formula>"Terminée"</formula>
    </cfRule>
    <cfRule type="cellIs" dxfId="2" priority="27" operator="equal">
      <formula>"À faire"</formula>
    </cfRule>
  </conditionalFormatting>
  <conditionalFormatting sqref="L41:L47 L4:L7 L17:L19 L21:L22 L24:L29 L38:L39 L31:L36 L9:L15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{EC8A9A64-8869-4691-AF47-C8073823E019}</x14:id>
        </ext>
      </extLst>
    </cfRule>
  </conditionalFormatting>
  <conditionalFormatting sqref="N1:N1048576">
    <cfRule type="iconSet" priority="67">
      <iconSet iconSet="3Symbols" showValue="0">
        <cfvo type="percent" val="0"/>
        <cfvo type="percent" val="33"/>
        <cfvo type="percent" val="67"/>
      </iconSet>
    </cfRule>
  </conditionalFormatting>
  <hyperlinks>
    <hyperlink ref="B49" r:id="rId1" xr:uid="{EE175C2A-0437-4E31-BE2F-DDF478625832}"/>
    <hyperlink ref="B50" r:id="rId2" xr:uid="{8DCA1B57-EE62-44B7-A07C-0C03E4B3CBAB}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44" id="{E614090D-6D38-472F-B07C-C85D05D4F0E8}">
            <x14:iconSet iconSet="3Symbols" showValue="0" custom="1">
              <x14:cfvo type="percent">
                <xm:f>0</xm:f>
              </x14:cfvo>
              <x14:cfvo type="num">
                <xm:f>0.05</xm:f>
              </x14:cfvo>
              <x14:cfvo type="num" gte="0">
                <xm:f>2</xm:f>
              </x14:cfvo>
              <x14:cfIcon iconSet="3Triangles" iconId="2"/>
              <x14:cfIcon iconSet="3Triangles" iconId="0"/>
              <x14:cfIcon iconSet="3Triangles" iconId="0"/>
            </x14:iconSet>
          </x14:cfRule>
          <xm:sqref>K3:K46</xm:sqref>
        </x14:conditionalFormatting>
        <x14:conditionalFormatting xmlns:xm="http://schemas.microsoft.com/office/excel/2006/main">
          <x14:cfRule type="cellIs" priority="49" operator="equal" id="{A92CDAD1-9CA8-4396-B1D6-1F8AE2C6B1BE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48" operator="equal" id="{294E32A0-5167-4504-81C8-8E1623A81525}">
            <xm:f>Groupe!$D$8</xm:f>
            <x14:dxf>
              <fill>
                <patternFill>
                  <bgColor rgb="FFFFC000"/>
                </patternFill>
              </fill>
            </x14:dxf>
          </x14:cfRule>
          <xm:sqref>L3 M3:M47</xm:sqref>
        </x14:conditionalFormatting>
        <x14:conditionalFormatting xmlns:xm="http://schemas.microsoft.com/office/excel/2006/main">
          <x14:cfRule type="cellIs" priority="52" operator="equal" id="{0BD267D7-7E56-41A0-BEEE-82504CC23D15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53" operator="equal" id="{D3510DC6-663F-487A-BF4B-786D3B9655B3}">
            <xm:f>Groupe!$D$9</xm:f>
            <x14:dxf>
              <fill>
                <patternFill>
                  <bgColor rgb="FF00B0F0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ellIs" priority="60" operator="equal" id="{BBA02B8F-1485-4023-BFA1-E896A68F8A66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61" operator="equal" id="{AFB40F3B-DC1D-4C61-8193-6DF2682F36A2}">
            <xm:f>Groupe!$D$9</xm:f>
            <x14:dxf>
              <fill>
                <patternFill>
                  <bgColor rgb="FF00B0F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ellIs" priority="37" operator="equal" id="{559A5514-36F8-4A7B-B63D-BEEC1403A800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38" operator="equal" id="{1E3E3B9A-68B8-4A0C-B7C2-EE95AD5DF075}">
            <xm:f>Groupe!$D$9</xm:f>
            <x14:dxf>
              <fill>
                <patternFill>
                  <bgColor rgb="FF00B0F0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ellIs" priority="16" operator="equal" id="{2E38E23C-4C21-41C6-BE33-7D072BD09E81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24226B68-46CA-431C-9CCB-E1DFB1EE7B5B}">
            <xm:f>Groupe!$D$9</xm:f>
            <x14:dxf>
              <fill>
                <patternFill>
                  <bgColor rgb="FF00B0F0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ellIs" priority="2" operator="equal" id="{63221D36-BDAC-49BC-B9C9-C771FF1F129F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1" operator="equal" id="{FF5B037D-7292-43EA-9B7C-AE0818443701}">
            <xm:f>Groupe!$D$8</xm:f>
            <x14:dxf>
              <fill>
                <patternFill>
                  <bgColor rgb="FFFFC000"/>
                </patternFill>
              </fill>
            </x14:dxf>
          </x14:cfRule>
          <xm:sqref>L30</xm:sqref>
        </x14:conditionalFormatting>
        <x14:conditionalFormatting xmlns:xm="http://schemas.microsoft.com/office/excel/2006/main">
          <x14:cfRule type="cellIs" priority="12" operator="equal" id="{0ABB0972-6C79-4DBB-B476-051334D037FB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6EB75775-A96C-4413-9896-CA7B9D1FBA8D}">
            <xm:f>Groupe!$D$9</xm:f>
            <x14:dxf>
              <fill>
                <patternFill>
                  <bgColor rgb="FF00B0F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6" operator="equal" id="{4ED91F55-63FE-4497-B77F-6F36CC36F1E9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25" operator="equal" id="{756400E6-6368-4E1F-AEB7-2B3627008528}">
            <xm:f>Groupe!$D$8</xm:f>
            <x14:dxf>
              <fill>
                <patternFill>
                  <bgColor rgb="FFFFC000"/>
                </patternFill>
              </fill>
            </x14:dxf>
          </x14:cfRule>
          <xm:sqref>L40</xm:sqref>
        </x14:conditionalFormatting>
        <x14:conditionalFormatting xmlns:xm="http://schemas.microsoft.com/office/excel/2006/main">
          <x14:cfRule type="dataBar" id="{EC8A9A64-8869-4691-AF47-C8073823E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L41:L47 L4:L7 L17:L19 L21:L22 L24:L29 L38:L39 L31:L36 L9:L15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225326-0961-443B-9A92-E4DD0B0A96A8}">
          <x14:formula1>
            <xm:f>Groupe!$D$4:$D$7</xm:f>
          </x14:formula1>
          <xm:sqref>M47:N52</xm:sqref>
        </x14:dataValidation>
        <x14:dataValidation type="list" allowBlank="1" showInputMessage="1" showErrorMessage="1" xr:uid="{603CC94F-7DF5-4AAD-9D74-CD2845398456}">
          <x14:formula1>
            <xm:f>Groupe!$D$4:$D$9</xm:f>
          </x14:formula1>
          <xm:sqref>M3:M46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39F4-70D5-41CD-963D-AAA0D110B999}">
  <sheetPr>
    <tabColor theme="5"/>
  </sheetPr>
  <dimension ref="A1:C42"/>
  <sheetViews>
    <sheetView workbookViewId="0">
      <selection activeCell="E21" sqref="E21"/>
    </sheetView>
  </sheetViews>
  <sheetFormatPr baseColWidth="10" defaultColWidth="11" defaultRowHeight="15.75" x14ac:dyDescent="0.25"/>
  <cols>
    <col min="1" max="1" width="59.625" bestFit="1" customWidth="1"/>
    <col min="2" max="2" width="9.875" style="146" bestFit="1" customWidth="1"/>
    <col min="3" max="3" width="33.5" bestFit="1" customWidth="1"/>
  </cols>
  <sheetData>
    <row r="1" spans="1:3" x14ac:dyDescent="0.25">
      <c r="A1" s="6" t="s">
        <v>610</v>
      </c>
      <c r="B1" t="s">
        <v>611</v>
      </c>
      <c r="C1" t="s">
        <v>127</v>
      </c>
    </row>
    <row r="2" spans="1:3" x14ac:dyDescent="0.25">
      <c r="A2" s="134" t="s">
        <v>8</v>
      </c>
      <c r="B2" s="145">
        <v>9</v>
      </c>
      <c r="C2" s="145">
        <v>10</v>
      </c>
    </row>
    <row r="3" spans="1:3" x14ac:dyDescent="0.25">
      <c r="A3" s="119" t="s">
        <v>568</v>
      </c>
      <c r="B3" s="123">
        <v>0.25</v>
      </c>
      <c r="C3" s="123">
        <v>0.5</v>
      </c>
    </row>
    <row r="4" spans="1:3" x14ac:dyDescent="0.25">
      <c r="A4" s="119" t="s">
        <v>566</v>
      </c>
      <c r="B4" s="123">
        <v>0.25</v>
      </c>
      <c r="C4" s="123">
        <v>0.25</v>
      </c>
    </row>
    <row r="5" spans="1:3" x14ac:dyDescent="0.25">
      <c r="A5" s="119" t="s">
        <v>582</v>
      </c>
      <c r="B5" s="123">
        <v>1</v>
      </c>
      <c r="C5" s="123">
        <v>0.75</v>
      </c>
    </row>
    <row r="6" spans="1:3" x14ac:dyDescent="0.25">
      <c r="A6" s="119" t="s">
        <v>580</v>
      </c>
      <c r="B6" s="123">
        <v>1</v>
      </c>
      <c r="C6" s="123">
        <v>1</v>
      </c>
    </row>
    <row r="7" spans="1:3" x14ac:dyDescent="0.25">
      <c r="A7" s="119" t="s">
        <v>576</v>
      </c>
      <c r="B7" s="123">
        <v>0.5</v>
      </c>
      <c r="C7" s="123">
        <v>0.5</v>
      </c>
    </row>
    <row r="8" spans="1:3" x14ac:dyDescent="0.25">
      <c r="A8" s="119" t="s">
        <v>578</v>
      </c>
      <c r="B8" s="123">
        <v>1</v>
      </c>
      <c r="C8" s="123">
        <v>0.75</v>
      </c>
    </row>
    <row r="9" spans="1:3" x14ac:dyDescent="0.25">
      <c r="A9" s="119" t="s">
        <v>577</v>
      </c>
      <c r="B9" s="123">
        <v>0.5</v>
      </c>
      <c r="C9" s="123">
        <v>2</v>
      </c>
    </row>
    <row r="10" spans="1:3" x14ac:dyDescent="0.25">
      <c r="A10" s="119" t="s">
        <v>564</v>
      </c>
      <c r="B10" s="123">
        <v>1</v>
      </c>
      <c r="C10" s="123">
        <v>0.75</v>
      </c>
    </row>
    <row r="11" spans="1:3" x14ac:dyDescent="0.25">
      <c r="A11" s="119" t="s">
        <v>543</v>
      </c>
      <c r="B11" s="123">
        <v>1.5</v>
      </c>
      <c r="C11" s="123">
        <v>1.5</v>
      </c>
    </row>
    <row r="12" spans="1:3" x14ac:dyDescent="0.25">
      <c r="A12" s="119" t="s">
        <v>599</v>
      </c>
      <c r="B12" s="123">
        <v>2</v>
      </c>
      <c r="C12" s="123">
        <v>2</v>
      </c>
    </row>
    <row r="13" spans="1:3" x14ac:dyDescent="0.25">
      <c r="A13" s="134" t="s">
        <v>12</v>
      </c>
      <c r="B13" s="145">
        <v>9</v>
      </c>
      <c r="C13" s="145">
        <v>14.5</v>
      </c>
    </row>
    <row r="14" spans="1:3" x14ac:dyDescent="0.25">
      <c r="A14" s="119" t="s">
        <v>593</v>
      </c>
      <c r="B14" s="123"/>
      <c r="C14" s="123">
        <v>2</v>
      </c>
    </row>
    <row r="15" spans="1:3" x14ac:dyDescent="0.25">
      <c r="A15" s="119" t="s">
        <v>543</v>
      </c>
      <c r="B15" s="123">
        <v>1.5</v>
      </c>
      <c r="C15" s="123">
        <v>1.5</v>
      </c>
    </row>
    <row r="16" spans="1:3" x14ac:dyDescent="0.25">
      <c r="A16" s="119" t="s">
        <v>599</v>
      </c>
      <c r="B16" s="123">
        <v>2</v>
      </c>
      <c r="C16" s="123">
        <v>2</v>
      </c>
    </row>
    <row r="17" spans="1:3" x14ac:dyDescent="0.25">
      <c r="A17" s="119" t="s">
        <v>547</v>
      </c>
      <c r="B17" s="123"/>
      <c r="C17" s="123">
        <v>2.5</v>
      </c>
    </row>
    <row r="18" spans="1:3" x14ac:dyDescent="0.25">
      <c r="A18" s="119" t="s">
        <v>571</v>
      </c>
      <c r="B18" s="123">
        <v>2</v>
      </c>
      <c r="C18" s="123">
        <v>2</v>
      </c>
    </row>
    <row r="19" spans="1:3" x14ac:dyDescent="0.25">
      <c r="A19" s="119" t="s">
        <v>573</v>
      </c>
      <c r="B19" s="123">
        <v>2</v>
      </c>
      <c r="C19" s="123">
        <v>3</v>
      </c>
    </row>
    <row r="20" spans="1:3" x14ac:dyDescent="0.25">
      <c r="A20" s="119" t="s">
        <v>560</v>
      </c>
      <c r="B20" s="123">
        <v>1.5</v>
      </c>
      <c r="C20" s="123">
        <v>1.5</v>
      </c>
    </row>
    <row r="21" spans="1:3" x14ac:dyDescent="0.25">
      <c r="A21" s="134" t="s">
        <v>6</v>
      </c>
      <c r="B21" s="145">
        <v>9</v>
      </c>
      <c r="C21" s="145">
        <v>17</v>
      </c>
    </row>
    <row r="22" spans="1:3" x14ac:dyDescent="0.25">
      <c r="A22" s="119" t="s">
        <v>558</v>
      </c>
      <c r="B22" s="123">
        <v>0.5</v>
      </c>
      <c r="C22" s="123">
        <v>0.5</v>
      </c>
    </row>
    <row r="23" spans="1:3" x14ac:dyDescent="0.25">
      <c r="A23" s="119" t="s">
        <v>543</v>
      </c>
      <c r="B23" s="123">
        <v>1.5</v>
      </c>
      <c r="C23" s="123">
        <v>1.5</v>
      </c>
    </row>
    <row r="24" spans="1:3" x14ac:dyDescent="0.25">
      <c r="A24" s="119" t="s">
        <v>547</v>
      </c>
      <c r="B24" s="123">
        <v>3</v>
      </c>
      <c r="C24" s="123">
        <v>3.5</v>
      </c>
    </row>
    <row r="25" spans="1:3" x14ac:dyDescent="0.25">
      <c r="A25" s="119" t="s">
        <v>551</v>
      </c>
      <c r="B25" s="123">
        <v>4</v>
      </c>
      <c r="C25" s="123">
        <v>11</v>
      </c>
    </row>
    <row r="26" spans="1:3" x14ac:dyDescent="0.25">
      <c r="A26" s="119" t="s">
        <v>554</v>
      </c>
      <c r="B26" s="123"/>
      <c r="C26" s="123"/>
    </row>
    <row r="27" spans="1:3" x14ac:dyDescent="0.25">
      <c r="A27" s="119" t="s">
        <v>556</v>
      </c>
      <c r="B27" s="123"/>
      <c r="C27" s="123">
        <v>0.5</v>
      </c>
    </row>
    <row r="28" spans="1:3" x14ac:dyDescent="0.25">
      <c r="A28" s="134" t="s">
        <v>10</v>
      </c>
      <c r="B28" s="145">
        <v>12</v>
      </c>
      <c r="C28" s="145">
        <v>16</v>
      </c>
    </row>
    <row r="29" spans="1:3" x14ac:dyDescent="0.25">
      <c r="A29" s="119" t="s">
        <v>472</v>
      </c>
      <c r="B29" s="123">
        <v>3</v>
      </c>
      <c r="C29" s="123">
        <v>4</v>
      </c>
    </row>
    <row r="30" spans="1:3" x14ac:dyDescent="0.25">
      <c r="A30" s="119" t="s">
        <v>589</v>
      </c>
      <c r="B30" s="123">
        <v>1</v>
      </c>
      <c r="C30" s="123">
        <v>4</v>
      </c>
    </row>
    <row r="31" spans="1:3" x14ac:dyDescent="0.25">
      <c r="A31" s="119" t="s">
        <v>584</v>
      </c>
      <c r="B31" s="123">
        <v>0.5</v>
      </c>
      <c r="C31" s="123">
        <v>0.5</v>
      </c>
    </row>
    <row r="32" spans="1:3" x14ac:dyDescent="0.25">
      <c r="A32" s="119" t="s">
        <v>596</v>
      </c>
      <c r="B32" s="123">
        <v>2</v>
      </c>
      <c r="C32" s="123">
        <v>2</v>
      </c>
    </row>
    <row r="33" spans="1:3" x14ac:dyDescent="0.25">
      <c r="A33" s="119" t="s">
        <v>591</v>
      </c>
      <c r="B33" s="123">
        <v>2</v>
      </c>
      <c r="C33" s="123">
        <v>2</v>
      </c>
    </row>
    <row r="34" spans="1:3" x14ac:dyDescent="0.25">
      <c r="A34" s="119" t="s">
        <v>593</v>
      </c>
      <c r="B34" s="123">
        <v>2</v>
      </c>
      <c r="C34" s="123">
        <v>2</v>
      </c>
    </row>
    <row r="35" spans="1:3" x14ac:dyDescent="0.25">
      <c r="A35" s="119" t="s">
        <v>543</v>
      </c>
      <c r="B35" s="123">
        <v>1.5</v>
      </c>
      <c r="C35" s="123">
        <v>1.5</v>
      </c>
    </row>
    <row r="36" spans="1:3" x14ac:dyDescent="0.25">
      <c r="A36" s="7" t="s">
        <v>129</v>
      </c>
      <c r="B36" s="123">
        <v>39</v>
      </c>
      <c r="C36" s="123">
        <v>57.5</v>
      </c>
    </row>
    <row r="37" spans="1:3" x14ac:dyDescent="0.25">
      <c r="B37" s="123"/>
    </row>
    <row r="38" spans="1:3" x14ac:dyDescent="0.25">
      <c r="B38" s="123"/>
    </row>
    <row r="39" spans="1:3" x14ac:dyDescent="0.25">
      <c r="B39" s="123"/>
    </row>
    <row r="40" spans="1:3" x14ac:dyDescent="0.25">
      <c r="B40" s="123"/>
    </row>
    <row r="41" spans="1:3" x14ac:dyDescent="0.25">
      <c r="B41" s="123"/>
    </row>
    <row r="42" spans="1:3" x14ac:dyDescent="0.25">
      <c r="B42" s="1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D099-9617-F74A-A66D-5CB7D2894A5C}">
  <sheetPr>
    <tabColor rgb="FF00D661"/>
  </sheetPr>
  <dimension ref="A1:L74"/>
  <sheetViews>
    <sheetView zoomScale="114" zoomScaleNormal="115" workbookViewId="0">
      <pane ySplit="3" topLeftCell="A22" activePane="bottomLeft" state="frozen"/>
      <selection pane="bottomLeft" activeCell="D39" sqref="D39"/>
    </sheetView>
  </sheetViews>
  <sheetFormatPr baseColWidth="10" defaultColWidth="11" defaultRowHeight="15" x14ac:dyDescent="0.25"/>
  <cols>
    <col min="1" max="1" width="11" style="11"/>
    <col min="2" max="2" width="65.125" style="11" customWidth="1"/>
    <col min="3" max="3" width="6.75" style="11" bestFit="1" customWidth="1"/>
    <col min="4" max="4" width="11" style="11"/>
    <col min="5" max="5" width="14.75" style="11" customWidth="1"/>
    <col min="6" max="6" width="8.5" style="19" customWidth="1"/>
    <col min="7" max="7" width="9.625" style="19" customWidth="1"/>
    <col min="8" max="8" width="8.75" style="29" customWidth="1"/>
    <col min="9" max="9" width="6.75" style="31" customWidth="1"/>
    <col min="10" max="10" width="11" style="15"/>
    <col min="11" max="11" width="11" style="22"/>
    <col min="12" max="16384" width="11" style="11"/>
  </cols>
  <sheetData>
    <row r="1" spans="1:12" x14ac:dyDescent="0.25">
      <c r="A1" s="9" t="s">
        <v>16</v>
      </c>
      <c r="B1" s="10" t="s">
        <v>17</v>
      </c>
      <c r="C1" s="9" t="s">
        <v>18</v>
      </c>
    </row>
    <row r="2" spans="1:12" x14ac:dyDescent="0.25">
      <c r="A2" s="11" t="s">
        <v>19</v>
      </c>
    </row>
    <row r="3" spans="1:12" s="13" customFormat="1" ht="38.25" x14ac:dyDescent="0.2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37" t="s">
        <v>25</v>
      </c>
      <c r="G3" s="37" t="s">
        <v>26</v>
      </c>
      <c r="H3" s="35" t="s">
        <v>27</v>
      </c>
      <c r="I3" s="32" t="s">
        <v>28</v>
      </c>
      <c r="J3" s="16" t="s">
        <v>29</v>
      </c>
      <c r="K3" s="23" t="s">
        <v>30</v>
      </c>
    </row>
    <row r="4" spans="1:12" ht="15.75" x14ac:dyDescent="0.25">
      <c r="A4" s="11" t="s">
        <v>31</v>
      </c>
      <c r="B4" s="11" t="s">
        <v>32</v>
      </c>
      <c r="C4" s="24"/>
      <c r="D4" s="8" t="s">
        <v>6</v>
      </c>
      <c r="F4" s="14">
        <v>1</v>
      </c>
      <c r="G4" s="14">
        <v>1</v>
      </c>
      <c r="H4" s="30">
        <f>IF(G4="","",G4-F4)</f>
        <v>0</v>
      </c>
      <c r="I4" s="33">
        <f t="shared" ref="I4:I45" si="0">H4</f>
        <v>0</v>
      </c>
      <c r="J4" s="20">
        <v>1</v>
      </c>
      <c r="K4" s="22" t="s">
        <v>9</v>
      </c>
    </row>
    <row r="5" spans="1:12" x14ac:dyDescent="0.25">
      <c r="A5" s="11" t="s">
        <v>33</v>
      </c>
      <c r="B5" s="11" t="s">
        <v>34</v>
      </c>
      <c r="D5" s="8" t="s">
        <v>6</v>
      </c>
      <c r="F5" s="14">
        <v>1</v>
      </c>
      <c r="G5" s="14">
        <v>3</v>
      </c>
      <c r="H5" s="30">
        <f t="shared" ref="H5:H45" si="1">IF(G5="","",G5-F5)</f>
        <v>2</v>
      </c>
      <c r="I5" s="33">
        <f t="shared" si="0"/>
        <v>2</v>
      </c>
      <c r="J5" s="20">
        <v>1</v>
      </c>
      <c r="K5" s="22" t="s">
        <v>9</v>
      </c>
    </row>
    <row r="6" spans="1:12" x14ac:dyDescent="0.25">
      <c r="A6" s="11" t="s">
        <v>35</v>
      </c>
      <c r="B6" s="11" t="s">
        <v>36</v>
      </c>
      <c r="D6" s="8" t="s">
        <v>12</v>
      </c>
      <c r="F6" s="14">
        <v>2</v>
      </c>
      <c r="G6" s="14">
        <v>2</v>
      </c>
      <c r="H6" s="30">
        <f t="shared" si="1"/>
        <v>0</v>
      </c>
      <c r="I6" s="33">
        <f t="shared" si="0"/>
        <v>0</v>
      </c>
      <c r="J6" s="20">
        <v>1</v>
      </c>
      <c r="K6" s="22" t="s">
        <v>9</v>
      </c>
    </row>
    <row r="7" spans="1:12" x14ac:dyDescent="0.25">
      <c r="A7" s="11" t="s">
        <v>37</v>
      </c>
      <c r="B7" s="11" t="s">
        <v>38</v>
      </c>
      <c r="D7" s="8" t="s">
        <v>12</v>
      </c>
      <c r="F7" s="14">
        <v>0.5</v>
      </c>
      <c r="G7" s="14">
        <v>0.5</v>
      </c>
      <c r="H7" s="30">
        <f t="shared" si="1"/>
        <v>0</v>
      </c>
      <c r="I7" s="33">
        <f t="shared" si="0"/>
        <v>0</v>
      </c>
      <c r="J7" s="20">
        <v>1</v>
      </c>
      <c r="K7" s="22" t="s">
        <v>9</v>
      </c>
    </row>
    <row r="8" spans="1:12" x14ac:dyDescent="0.25">
      <c r="A8" s="11" t="s">
        <v>39</v>
      </c>
      <c r="B8" s="11" t="s">
        <v>40</v>
      </c>
      <c r="D8" s="8" t="s">
        <v>8</v>
      </c>
      <c r="F8" s="14">
        <v>1</v>
      </c>
      <c r="G8" s="14">
        <v>1</v>
      </c>
      <c r="H8" s="30">
        <f t="shared" si="1"/>
        <v>0</v>
      </c>
      <c r="I8" s="33">
        <f t="shared" si="0"/>
        <v>0</v>
      </c>
      <c r="J8" s="20">
        <v>1</v>
      </c>
      <c r="K8" s="22" t="s">
        <v>9</v>
      </c>
    </row>
    <row r="9" spans="1:12" x14ac:dyDescent="0.25">
      <c r="A9" s="11" t="s">
        <v>41</v>
      </c>
      <c r="B9" s="11" t="s">
        <v>42</v>
      </c>
      <c r="D9" s="8" t="s">
        <v>10</v>
      </c>
      <c r="F9" s="14">
        <v>4</v>
      </c>
      <c r="G9" s="14">
        <v>6</v>
      </c>
      <c r="H9" s="30">
        <f t="shared" si="1"/>
        <v>2</v>
      </c>
      <c r="I9" s="33">
        <f t="shared" si="0"/>
        <v>2</v>
      </c>
      <c r="J9" s="20">
        <v>1</v>
      </c>
      <c r="K9" s="22" t="s">
        <v>9</v>
      </c>
    </row>
    <row r="10" spans="1:12" x14ac:dyDescent="0.25">
      <c r="A10" s="11" t="s">
        <v>43</v>
      </c>
      <c r="B10" s="11" t="s">
        <v>44</v>
      </c>
      <c r="D10" s="8" t="s">
        <v>10</v>
      </c>
      <c r="F10" s="14">
        <v>1</v>
      </c>
      <c r="G10" s="14">
        <v>1</v>
      </c>
      <c r="H10" s="30">
        <f t="shared" si="1"/>
        <v>0</v>
      </c>
      <c r="I10" s="33">
        <f t="shared" si="0"/>
        <v>0</v>
      </c>
      <c r="J10" s="20">
        <v>1</v>
      </c>
      <c r="K10" s="22" t="s">
        <v>9</v>
      </c>
    </row>
    <row r="11" spans="1:12" x14ac:dyDescent="0.25">
      <c r="A11" s="11" t="s">
        <v>45</v>
      </c>
      <c r="B11" s="11" t="s">
        <v>46</v>
      </c>
      <c r="D11" s="8" t="s">
        <v>10</v>
      </c>
      <c r="F11" s="14">
        <v>0.25</v>
      </c>
      <c r="G11" s="14">
        <v>0.25</v>
      </c>
      <c r="H11" s="30">
        <f>IF(G11="","",G11-F11)</f>
        <v>0</v>
      </c>
      <c r="I11" s="33">
        <f>H11</f>
        <v>0</v>
      </c>
      <c r="J11" s="20">
        <v>1</v>
      </c>
      <c r="K11" s="22" t="s">
        <v>9</v>
      </c>
      <c r="L11" s="34"/>
    </row>
    <row r="12" spans="1:12" x14ac:dyDescent="0.25">
      <c r="A12" s="11" t="s">
        <v>47</v>
      </c>
      <c r="B12" s="11" t="s">
        <v>48</v>
      </c>
      <c r="D12" s="8" t="s">
        <v>8</v>
      </c>
      <c r="F12" s="14">
        <v>0.5</v>
      </c>
      <c r="G12" s="14">
        <v>0.25</v>
      </c>
      <c r="H12" s="30">
        <f t="shared" si="1"/>
        <v>-0.25</v>
      </c>
      <c r="I12" s="33">
        <f t="shared" si="0"/>
        <v>-0.25</v>
      </c>
      <c r="J12" s="20">
        <v>1</v>
      </c>
      <c r="K12" s="22" t="s">
        <v>9</v>
      </c>
    </row>
    <row r="13" spans="1:12" x14ac:dyDescent="0.25">
      <c r="A13" s="11" t="s">
        <v>49</v>
      </c>
      <c r="B13" s="11" t="s">
        <v>50</v>
      </c>
      <c r="D13" s="8" t="s">
        <v>8</v>
      </c>
      <c r="F13" s="14">
        <v>0.5</v>
      </c>
      <c r="G13" s="14">
        <v>0.25</v>
      </c>
      <c r="H13" s="30">
        <f t="shared" si="1"/>
        <v>-0.25</v>
      </c>
      <c r="I13" s="33">
        <f t="shared" si="0"/>
        <v>-0.25</v>
      </c>
      <c r="J13" s="20">
        <v>1</v>
      </c>
      <c r="K13" s="22" t="s">
        <v>9</v>
      </c>
    </row>
    <row r="14" spans="1:12" x14ac:dyDescent="0.25">
      <c r="A14" s="11" t="s">
        <v>51</v>
      </c>
      <c r="B14" s="11" t="s">
        <v>52</v>
      </c>
      <c r="D14" s="8" t="s">
        <v>8</v>
      </c>
      <c r="F14" s="14">
        <v>0.5</v>
      </c>
      <c r="G14" s="14">
        <v>0.75</v>
      </c>
      <c r="H14" s="30">
        <f t="shared" si="1"/>
        <v>0.25</v>
      </c>
      <c r="I14" s="33">
        <f t="shared" si="0"/>
        <v>0.25</v>
      </c>
      <c r="J14" s="20">
        <v>1</v>
      </c>
      <c r="K14" s="22" t="s">
        <v>9</v>
      </c>
    </row>
    <row r="15" spans="1:12" x14ac:dyDescent="0.25">
      <c r="A15" s="11" t="s">
        <v>53</v>
      </c>
      <c r="B15" s="11" t="s">
        <v>54</v>
      </c>
      <c r="D15" s="8" t="s">
        <v>12</v>
      </c>
      <c r="F15" s="14">
        <v>2</v>
      </c>
      <c r="G15" s="14">
        <v>2</v>
      </c>
      <c r="H15" s="30">
        <f t="shared" si="1"/>
        <v>0</v>
      </c>
      <c r="I15" s="33">
        <f t="shared" si="0"/>
        <v>0</v>
      </c>
      <c r="J15" s="20">
        <v>1</v>
      </c>
      <c r="K15" s="22" t="s">
        <v>9</v>
      </c>
    </row>
    <row r="16" spans="1:12" x14ac:dyDescent="0.25">
      <c r="A16" s="11" t="s">
        <v>55</v>
      </c>
      <c r="B16" s="11" t="s">
        <v>56</v>
      </c>
      <c r="D16" s="8" t="s">
        <v>12</v>
      </c>
      <c r="F16" s="14">
        <v>3</v>
      </c>
      <c r="G16" s="14">
        <v>2.5</v>
      </c>
      <c r="H16" s="30">
        <f t="shared" si="1"/>
        <v>-0.5</v>
      </c>
      <c r="I16" s="33">
        <f t="shared" si="0"/>
        <v>-0.5</v>
      </c>
      <c r="J16" s="20">
        <v>1</v>
      </c>
      <c r="K16" s="22" t="s">
        <v>9</v>
      </c>
    </row>
    <row r="17" spans="1:12" x14ac:dyDescent="0.25">
      <c r="A17" s="11" t="s">
        <v>57</v>
      </c>
      <c r="B17" s="11" t="s">
        <v>58</v>
      </c>
      <c r="D17" s="8" t="s">
        <v>6</v>
      </c>
      <c r="F17" s="14">
        <v>1</v>
      </c>
      <c r="G17" s="14">
        <v>0.25</v>
      </c>
      <c r="H17" s="30">
        <f t="shared" si="1"/>
        <v>-0.75</v>
      </c>
      <c r="I17" s="33">
        <f t="shared" si="0"/>
        <v>-0.75</v>
      </c>
      <c r="J17" s="20">
        <v>1</v>
      </c>
      <c r="K17" s="22" t="s">
        <v>9</v>
      </c>
    </row>
    <row r="18" spans="1:12" x14ac:dyDescent="0.25">
      <c r="A18" s="11" t="s">
        <v>59</v>
      </c>
      <c r="B18" s="11" t="s">
        <v>60</v>
      </c>
      <c r="D18" s="8" t="s">
        <v>6</v>
      </c>
      <c r="F18" s="14">
        <v>2</v>
      </c>
      <c r="G18" s="14">
        <v>0.25</v>
      </c>
      <c r="H18" s="30">
        <f t="shared" si="1"/>
        <v>-1.75</v>
      </c>
      <c r="I18" s="33">
        <f t="shared" si="0"/>
        <v>-1.75</v>
      </c>
      <c r="J18" s="20">
        <v>1</v>
      </c>
      <c r="K18" s="22" t="s">
        <v>9</v>
      </c>
    </row>
    <row r="19" spans="1:12" x14ac:dyDescent="0.25">
      <c r="A19" s="11" t="s">
        <v>61</v>
      </c>
      <c r="B19" s="11" t="s">
        <v>62</v>
      </c>
      <c r="D19" s="8" t="s">
        <v>6</v>
      </c>
      <c r="F19" s="14">
        <v>1.5</v>
      </c>
      <c r="G19" s="14">
        <v>1</v>
      </c>
      <c r="H19" s="30">
        <f t="shared" si="1"/>
        <v>-0.5</v>
      </c>
      <c r="I19" s="33">
        <f t="shared" si="0"/>
        <v>-0.5</v>
      </c>
      <c r="J19" s="20">
        <v>1</v>
      </c>
      <c r="K19" s="22" t="s">
        <v>9</v>
      </c>
      <c r="L19" s="34"/>
    </row>
    <row r="20" spans="1:12" x14ac:dyDescent="0.25">
      <c r="A20" s="11" t="s">
        <v>63</v>
      </c>
      <c r="B20" s="11" t="s">
        <v>64</v>
      </c>
      <c r="D20" s="8" t="s">
        <v>6</v>
      </c>
      <c r="F20" s="14">
        <v>0.5</v>
      </c>
      <c r="G20" s="14">
        <v>0.25</v>
      </c>
      <c r="H20" s="30">
        <f t="shared" si="1"/>
        <v>-0.25</v>
      </c>
      <c r="I20" s="33">
        <f t="shared" si="0"/>
        <v>-0.25</v>
      </c>
      <c r="J20" s="20">
        <v>1</v>
      </c>
      <c r="K20" s="22" t="s">
        <v>9</v>
      </c>
    </row>
    <row r="21" spans="1:12" x14ac:dyDescent="0.25">
      <c r="A21" s="11" t="s">
        <v>65</v>
      </c>
      <c r="B21" s="11" t="s">
        <v>66</v>
      </c>
      <c r="D21" s="8" t="s">
        <v>6</v>
      </c>
      <c r="F21" s="14">
        <v>0.25</v>
      </c>
      <c r="G21" s="14">
        <v>0.25</v>
      </c>
      <c r="H21" s="30">
        <f t="shared" si="1"/>
        <v>0</v>
      </c>
      <c r="I21" s="33">
        <f t="shared" si="0"/>
        <v>0</v>
      </c>
      <c r="J21" s="20">
        <v>1</v>
      </c>
      <c r="K21" s="22" t="s">
        <v>9</v>
      </c>
    </row>
    <row r="22" spans="1:12" x14ac:dyDescent="0.25">
      <c r="A22" s="11" t="s">
        <v>67</v>
      </c>
      <c r="B22" s="11" t="s">
        <v>68</v>
      </c>
      <c r="D22" s="8" t="s">
        <v>10</v>
      </c>
      <c r="F22" s="14">
        <v>1</v>
      </c>
      <c r="G22" s="14">
        <v>0.5</v>
      </c>
      <c r="H22" s="30">
        <f t="shared" si="1"/>
        <v>-0.5</v>
      </c>
      <c r="I22" s="33">
        <f t="shared" si="0"/>
        <v>-0.5</v>
      </c>
      <c r="J22" s="20">
        <v>1</v>
      </c>
      <c r="K22" s="22" t="s">
        <v>9</v>
      </c>
    </row>
    <row r="23" spans="1:12" x14ac:dyDescent="0.25">
      <c r="A23" s="11" t="s">
        <v>69</v>
      </c>
      <c r="B23" s="11" t="s">
        <v>70</v>
      </c>
      <c r="D23" s="8" t="s">
        <v>10</v>
      </c>
      <c r="F23" s="14">
        <v>1</v>
      </c>
      <c r="G23" s="14">
        <v>0.5</v>
      </c>
      <c r="H23" s="30">
        <f t="shared" si="1"/>
        <v>-0.5</v>
      </c>
      <c r="I23" s="33">
        <f t="shared" si="0"/>
        <v>-0.5</v>
      </c>
      <c r="J23" s="20">
        <v>1</v>
      </c>
      <c r="K23" s="22" t="s">
        <v>9</v>
      </c>
    </row>
    <row r="24" spans="1:12" x14ac:dyDescent="0.25">
      <c r="A24" s="11" t="s">
        <v>71</v>
      </c>
      <c r="B24" s="11" t="s">
        <v>72</v>
      </c>
      <c r="D24" s="8" t="s">
        <v>10</v>
      </c>
      <c r="F24" s="14">
        <v>1</v>
      </c>
      <c r="G24" s="14">
        <v>0.5</v>
      </c>
      <c r="H24" s="30">
        <f t="shared" si="1"/>
        <v>-0.5</v>
      </c>
      <c r="I24" s="33">
        <f t="shared" si="0"/>
        <v>-0.5</v>
      </c>
      <c r="J24" s="20">
        <v>1</v>
      </c>
      <c r="K24" s="22" t="s">
        <v>9</v>
      </c>
    </row>
    <row r="25" spans="1:12" x14ac:dyDescent="0.25">
      <c r="A25" s="11" t="s">
        <v>73</v>
      </c>
      <c r="B25" s="11" t="s">
        <v>74</v>
      </c>
      <c r="D25" s="8" t="s">
        <v>8</v>
      </c>
      <c r="F25" s="14">
        <v>1</v>
      </c>
      <c r="G25" s="14">
        <v>0.25</v>
      </c>
      <c r="H25" s="30">
        <f t="shared" si="1"/>
        <v>-0.75</v>
      </c>
      <c r="I25" s="33">
        <f t="shared" si="0"/>
        <v>-0.75</v>
      </c>
      <c r="J25" s="20">
        <v>1</v>
      </c>
      <c r="K25" s="22" t="s">
        <v>9</v>
      </c>
    </row>
    <row r="26" spans="1:12" x14ac:dyDescent="0.25">
      <c r="A26" s="11" t="s">
        <v>75</v>
      </c>
      <c r="B26" s="11" t="s">
        <v>76</v>
      </c>
      <c r="D26" s="8" t="s">
        <v>8</v>
      </c>
      <c r="F26" s="14">
        <v>2</v>
      </c>
      <c r="G26" s="14">
        <v>3</v>
      </c>
      <c r="H26" s="30">
        <f t="shared" si="1"/>
        <v>1</v>
      </c>
      <c r="I26" s="33">
        <f t="shared" si="0"/>
        <v>1</v>
      </c>
      <c r="J26" s="20">
        <v>1</v>
      </c>
      <c r="K26" s="22" t="s">
        <v>9</v>
      </c>
    </row>
    <row r="27" spans="1:12" x14ac:dyDescent="0.25">
      <c r="A27" s="11" t="s">
        <v>77</v>
      </c>
      <c r="B27" s="11" t="s">
        <v>78</v>
      </c>
      <c r="D27" s="8" t="s">
        <v>8</v>
      </c>
      <c r="F27" s="14">
        <v>1</v>
      </c>
      <c r="G27" s="14">
        <v>0</v>
      </c>
      <c r="H27" s="30">
        <f t="shared" si="1"/>
        <v>-1</v>
      </c>
      <c r="I27" s="33">
        <f t="shared" si="0"/>
        <v>-1</v>
      </c>
      <c r="J27" s="20">
        <v>1</v>
      </c>
      <c r="K27" s="22" t="s">
        <v>9</v>
      </c>
    </row>
    <row r="28" spans="1:12" x14ac:dyDescent="0.25">
      <c r="A28" s="11" t="s">
        <v>79</v>
      </c>
      <c r="B28" s="11" t="s">
        <v>80</v>
      </c>
      <c r="D28" s="8" t="s">
        <v>8</v>
      </c>
      <c r="F28" s="14">
        <v>1</v>
      </c>
      <c r="G28" s="14">
        <v>0</v>
      </c>
      <c r="H28" s="30">
        <f t="shared" si="1"/>
        <v>-1</v>
      </c>
      <c r="I28" s="33">
        <f t="shared" si="0"/>
        <v>-1</v>
      </c>
      <c r="J28" s="20">
        <v>1</v>
      </c>
      <c r="K28" s="22" t="s">
        <v>9</v>
      </c>
    </row>
    <row r="29" spans="1:12" x14ac:dyDescent="0.25">
      <c r="A29" s="11" t="s">
        <v>81</v>
      </c>
      <c r="B29" s="11" t="s">
        <v>82</v>
      </c>
      <c r="D29" s="8" t="s">
        <v>8</v>
      </c>
      <c r="F29" s="14">
        <v>1</v>
      </c>
      <c r="G29" s="14">
        <v>0</v>
      </c>
      <c r="H29" s="30">
        <f t="shared" si="1"/>
        <v>-1</v>
      </c>
      <c r="I29" s="33">
        <f t="shared" si="0"/>
        <v>-1</v>
      </c>
      <c r="J29" s="20">
        <v>1</v>
      </c>
      <c r="K29" s="22" t="s">
        <v>9</v>
      </c>
    </row>
    <row r="30" spans="1:12" x14ac:dyDescent="0.25">
      <c r="A30" s="11" t="s">
        <v>63</v>
      </c>
      <c r="B30" s="11" t="s">
        <v>83</v>
      </c>
      <c r="D30" s="8" t="s">
        <v>10</v>
      </c>
      <c r="F30" s="14">
        <v>0.25</v>
      </c>
      <c r="G30" s="14">
        <v>0.25</v>
      </c>
      <c r="H30" s="30">
        <f>IF(G30="","",G30-F30)</f>
        <v>0</v>
      </c>
      <c r="I30" s="33">
        <f>H30</f>
        <v>0</v>
      </c>
      <c r="J30" s="20">
        <v>1</v>
      </c>
      <c r="K30" s="22" t="s">
        <v>9</v>
      </c>
    </row>
    <row r="31" spans="1:12" x14ac:dyDescent="0.25">
      <c r="A31" s="11" t="s">
        <v>84</v>
      </c>
      <c r="B31" s="11" t="s">
        <v>85</v>
      </c>
      <c r="D31" s="8" t="s">
        <v>12</v>
      </c>
      <c r="F31" s="14">
        <v>1</v>
      </c>
      <c r="G31" s="14">
        <v>0.25</v>
      </c>
      <c r="H31" s="30">
        <f t="shared" si="1"/>
        <v>-0.75</v>
      </c>
      <c r="I31" s="33">
        <f t="shared" si="0"/>
        <v>-0.75</v>
      </c>
      <c r="J31" s="20">
        <v>1</v>
      </c>
      <c r="K31" s="22" t="s">
        <v>9</v>
      </c>
    </row>
    <row r="32" spans="1:12" x14ac:dyDescent="0.25">
      <c r="A32" s="11" t="s">
        <v>86</v>
      </c>
      <c r="B32" s="11" t="s">
        <v>87</v>
      </c>
      <c r="D32" s="8" t="s">
        <v>12</v>
      </c>
      <c r="E32" s="11" t="s">
        <v>8</v>
      </c>
      <c r="F32" s="14">
        <v>1</v>
      </c>
      <c r="G32" s="14">
        <v>1</v>
      </c>
      <c r="H32" s="30">
        <f t="shared" si="1"/>
        <v>0</v>
      </c>
      <c r="I32" s="33">
        <f t="shared" si="0"/>
        <v>0</v>
      </c>
      <c r="J32" s="20">
        <v>1</v>
      </c>
      <c r="K32" s="22" t="s">
        <v>9</v>
      </c>
    </row>
    <row r="33" spans="1:11" x14ac:dyDescent="0.25">
      <c r="A33" s="11" t="s">
        <v>88</v>
      </c>
      <c r="B33" s="11" t="s">
        <v>89</v>
      </c>
      <c r="D33" s="8" t="s">
        <v>12</v>
      </c>
      <c r="F33" s="14">
        <v>1</v>
      </c>
      <c r="G33" s="14">
        <v>0.25</v>
      </c>
      <c r="H33" s="30">
        <f t="shared" si="1"/>
        <v>-0.75</v>
      </c>
      <c r="I33" s="33">
        <f t="shared" si="0"/>
        <v>-0.75</v>
      </c>
      <c r="J33" s="20">
        <v>1</v>
      </c>
      <c r="K33" s="22" t="s">
        <v>9</v>
      </c>
    </row>
    <row r="34" spans="1:11" x14ac:dyDescent="0.25">
      <c r="A34" s="2" t="s">
        <v>90</v>
      </c>
      <c r="B34" s="11" t="s">
        <v>91</v>
      </c>
      <c r="D34" s="8" t="s">
        <v>12</v>
      </c>
      <c r="F34" s="14">
        <v>1</v>
      </c>
      <c r="G34" s="14">
        <v>0.25</v>
      </c>
      <c r="H34" s="30">
        <f t="shared" si="1"/>
        <v>-0.75</v>
      </c>
      <c r="I34" s="33">
        <f t="shared" si="0"/>
        <v>-0.75</v>
      </c>
      <c r="J34" s="20">
        <v>1</v>
      </c>
      <c r="K34" s="22" t="s">
        <v>9</v>
      </c>
    </row>
    <row r="35" spans="1:11" x14ac:dyDescent="0.25">
      <c r="A35" s="2" t="s">
        <v>92</v>
      </c>
      <c r="B35" s="11" t="s">
        <v>93</v>
      </c>
      <c r="D35" s="8" t="s">
        <v>6</v>
      </c>
      <c r="F35" s="14">
        <v>0.75</v>
      </c>
      <c r="G35" s="14">
        <v>0.65</v>
      </c>
      <c r="H35" s="30">
        <f t="shared" si="1"/>
        <v>-9.9999999999999978E-2</v>
      </c>
      <c r="I35" s="33">
        <f t="shared" si="0"/>
        <v>-9.9999999999999978E-2</v>
      </c>
      <c r="J35" s="20">
        <v>1</v>
      </c>
      <c r="K35" s="22" t="s">
        <v>9</v>
      </c>
    </row>
    <row r="36" spans="1:11" x14ac:dyDescent="0.25">
      <c r="A36" s="11" t="s">
        <v>94</v>
      </c>
      <c r="B36" s="11" t="s">
        <v>95</v>
      </c>
      <c r="D36" s="8" t="s">
        <v>6</v>
      </c>
      <c r="E36" s="11" t="s">
        <v>96</v>
      </c>
      <c r="F36" s="14">
        <v>1</v>
      </c>
      <c r="G36" s="14">
        <v>2</v>
      </c>
      <c r="H36" s="30">
        <f t="shared" si="1"/>
        <v>1</v>
      </c>
      <c r="I36" s="33">
        <f t="shared" si="0"/>
        <v>1</v>
      </c>
      <c r="J36" s="20">
        <v>1</v>
      </c>
      <c r="K36" s="22" t="s">
        <v>9</v>
      </c>
    </row>
    <row r="37" spans="1:11" x14ac:dyDescent="0.25">
      <c r="A37" s="11" t="s">
        <v>97</v>
      </c>
      <c r="B37" s="11" t="s">
        <v>98</v>
      </c>
      <c r="D37" s="8" t="s">
        <v>8</v>
      </c>
      <c r="F37" s="14">
        <v>0.5</v>
      </c>
      <c r="G37" s="14">
        <v>0.5</v>
      </c>
      <c r="H37" s="30">
        <f t="shared" si="1"/>
        <v>0</v>
      </c>
      <c r="I37" s="33">
        <f t="shared" si="0"/>
        <v>0</v>
      </c>
      <c r="J37" s="20">
        <v>1</v>
      </c>
      <c r="K37" s="22" t="s">
        <v>9</v>
      </c>
    </row>
    <row r="38" spans="1:11" x14ac:dyDescent="0.25">
      <c r="A38" s="11" t="s">
        <v>99</v>
      </c>
      <c r="B38" s="11" t="s">
        <v>100</v>
      </c>
      <c r="D38" s="8" t="s">
        <v>8</v>
      </c>
      <c r="F38" s="14">
        <v>1</v>
      </c>
      <c r="G38" s="14">
        <v>1</v>
      </c>
      <c r="H38" s="30">
        <f t="shared" si="1"/>
        <v>0</v>
      </c>
      <c r="I38" s="33">
        <f t="shared" si="0"/>
        <v>0</v>
      </c>
      <c r="J38" s="20">
        <v>1</v>
      </c>
      <c r="K38" s="22" t="s">
        <v>9</v>
      </c>
    </row>
    <row r="39" spans="1:11" x14ac:dyDescent="0.25">
      <c r="A39" s="11" t="s">
        <v>101</v>
      </c>
      <c r="B39" s="11" t="s">
        <v>102</v>
      </c>
      <c r="D39" s="8" t="s">
        <v>10</v>
      </c>
      <c r="F39" s="14">
        <v>1</v>
      </c>
      <c r="G39" s="14">
        <v>0.25</v>
      </c>
      <c r="H39" s="30">
        <f t="shared" si="1"/>
        <v>-0.75</v>
      </c>
      <c r="I39" s="33">
        <f t="shared" si="0"/>
        <v>-0.75</v>
      </c>
      <c r="J39" s="20">
        <v>1</v>
      </c>
      <c r="K39" s="22" t="s">
        <v>9</v>
      </c>
    </row>
    <row r="40" spans="1:11" x14ac:dyDescent="0.25">
      <c r="A40" s="11" t="s">
        <v>103</v>
      </c>
      <c r="B40" s="11" t="s">
        <v>104</v>
      </c>
      <c r="D40" s="8" t="s">
        <v>10</v>
      </c>
      <c r="F40" s="14">
        <v>1</v>
      </c>
      <c r="G40" s="14">
        <v>0.5</v>
      </c>
      <c r="H40" s="30">
        <f t="shared" si="1"/>
        <v>-0.5</v>
      </c>
      <c r="I40" s="33">
        <f t="shared" si="0"/>
        <v>-0.5</v>
      </c>
      <c r="J40" s="20">
        <v>1</v>
      </c>
      <c r="K40" s="22" t="s">
        <v>9</v>
      </c>
    </row>
    <row r="41" spans="1:11" x14ac:dyDescent="0.25">
      <c r="A41" s="11" t="s">
        <v>105</v>
      </c>
      <c r="B41" s="8" t="s">
        <v>106</v>
      </c>
      <c r="D41" s="8" t="s">
        <v>12</v>
      </c>
      <c r="F41" s="14">
        <v>1</v>
      </c>
      <c r="G41" s="14">
        <v>1</v>
      </c>
      <c r="H41" s="30">
        <f t="shared" si="1"/>
        <v>0</v>
      </c>
      <c r="I41" s="33">
        <f t="shared" si="0"/>
        <v>0</v>
      </c>
      <c r="J41" s="20">
        <v>1</v>
      </c>
      <c r="K41" s="22" t="s">
        <v>9</v>
      </c>
    </row>
    <row r="42" spans="1:11" x14ac:dyDescent="0.25">
      <c r="A42" s="11" t="s">
        <v>107</v>
      </c>
      <c r="B42" s="11" t="s">
        <v>108</v>
      </c>
      <c r="D42" s="8" t="s">
        <v>6</v>
      </c>
      <c r="E42" s="11" t="s">
        <v>109</v>
      </c>
      <c r="F42" s="19">
        <v>1</v>
      </c>
      <c r="G42" s="19">
        <v>1</v>
      </c>
      <c r="H42" s="30">
        <f t="shared" si="1"/>
        <v>0</v>
      </c>
      <c r="I42" s="33">
        <f t="shared" si="0"/>
        <v>0</v>
      </c>
      <c r="J42" s="20">
        <v>1</v>
      </c>
      <c r="K42" s="22" t="s">
        <v>9</v>
      </c>
    </row>
    <row r="43" spans="1:11" x14ac:dyDescent="0.25">
      <c r="A43" s="11" t="s">
        <v>110</v>
      </c>
      <c r="B43" s="11" t="s">
        <v>111</v>
      </c>
      <c r="D43" s="11" t="s">
        <v>6</v>
      </c>
      <c r="E43" s="11" t="s">
        <v>109</v>
      </c>
      <c r="F43" s="19">
        <v>1</v>
      </c>
      <c r="G43" s="19">
        <v>1</v>
      </c>
      <c r="H43" s="30">
        <f t="shared" si="1"/>
        <v>0</v>
      </c>
      <c r="I43" s="33">
        <f t="shared" si="0"/>
        <v>0</v>
      </c>
      <c r="J43" s="20">
        <v>1</v>
      </c>
      <c r="K43" s="22" t="s">
        <v>9</v>
      </c>
    </row>
    <row r="44" spans="1:11" x14ac:dyDescent="0.25">
      <c r="A44" s="11" t="s">
        <v>112</v>
      </c>
      <c r="B44" s="11" t="s">
        <v>113</v>
      </c>
      <c r="D44" s="11" t="s">
        <v>8</v>
      </c>
      <c r="E44" s="11" t="s">
        <v>114</v>
      </c>
      <c r="F44" s="19">
        <v>0.5</v>
      </c>
      <c r="G44" s="19">
        <v>0.5</v>
      </c>
      <c r="H44" s="30">
        <f t="shared" si="1"/>
        <v>0</v>
      </c>
      <c r="I44" s="33">
        <f t="shared" si="0"/>
        <v>0</v>
      </c>
      <c r="J44" s="20">
        <v>1</v>
      </c>
      <c r="K44" s="22" t="s">
        <v>9</v>
      </c>
    </row>
    <row r="45" spans="1:11" x14ac:dyDescent="0.25">
      <c r="A45" s="11" t="s">
        <v>115</v>
      </c>
      <c r="B45" s="11" t="s">
        <v>116</v>
      </c>
      <c r="D45" s="11" t="s">
        <v>8</v>
      </c>
      <c r="F45" s="19">
        <v>1</v>
      </c>
      <c r="G45" s="19">
        <v>1</v>
      </c>
      <c r="H45" s="30">
        <f t="shared" si="1"/>
        <v>0</v>
      </c>
      <c r="I45" s="33">
        <f t="shared" si="0"/>
        <v>0</v>
      </c>
      <c r="J45" s="20">
        <v>1</v>
      </c>
      <c r="K45" s="22" t="s">
        <v>9</v>
      </c>
    </row>
    <row r="46" spans="1:11" x14ac:dyDescent="0.25">
      <c r="A46" s="11" t="s">
        <v>117</v>
      </c>
      <c r="B46" s="11" t="s">
        <v>118</v>
      </c>
      <c r="D46" s="11" t="s">
        <v>8</v>
      </c>
      <c r="E46" s="11" t="s">
        <v>6</v>
      </c>
      <c r="F46" s="19">
        <v>2</v>
      </c>
      <c r="G46" s="19">
        <v>3</v>
      </c>
      <c r="H46" s="30">
        <f t="shared" ref="H46:H47" si="2">IF(G46="","",G46-F46)</f>
        <v>1</v>
      </c>
      <c r="I46" s="33">
        <f t="shared" ref="I46:I47" si="3">H46</f>
        <v>1</v>
      </c>
      <c r="J46" s="20">
        <v>1</v>
      </c>
      <c r="K46" s="22" t="s">
        <v>9</v>
      </c>
    </row>
    <row r="47" spans="1:11" x14ac:dyDescent="0.25">
      <c r="A47" s="11" t="s">
        <v>119</v>
      </c>
      <c r="B47" s="11" t="s">
        <v>120</v>
      </c>
      <c r="D47" s="11" t="s">
        <v>8</v>
      </c>
      <c r="E47" s="11" t="s">
        <v>114</v>
      </c>
      <c r="F47" s="19">
        <v>1</v>
      </c>
      <c r="G47" s="19">
        <v>1</v>
      </c>
      <c r="H47" s="30">
        <f t="shared" si="2"/>
        <v>0</v>
      </c>
      <c r="I47" s="33">
        <f t="shared" si="3"/>
        <v>0</v>
      </c>
      <c r="J47" s="20">
        <v>1</v>
      </c>
      <c r="K47" s="22" t="s">
        <v>9</v>
      </c>
    </row>
    <row r="48" spans="1:11" ht="15.75" thickBot="1" x14ac:dyDescent="0.3">
      <c r="A48" s="26"/>
      <c r="B48" s="26"/>
      <c r="C48" s="26"/>
      <c r="D48" s="26"/>
      <c r="E48" s="27" t="s">
        <v>121</v>
      </c>
      <c r="F48" s="38">
        <f>SUM(F4:F47)</f>
        <v>48.5</v>
      </c>
      <c r="G48" s="39">
        <f>SUM(G4:G45)</f>
        <v>38.65</v>
      </c>
      <c r="H48" s="28"/>
      <c r="J48" s="25">
        <f>AVERAGE(J4:J47)</f>
        <v>1</v>
      </c>
      <c r="K48" s="26"/>
    </row>
    <row r="49" spans="1:10" ht="15.75" thickTop="1" x14ac:dyDescent="0.25">
      <c r="J49" s="20"/>
    </row>
    <row r="50" spans="1:10" ht="15.75" x14ac:dyDescent="0.25">
      <c r="A50" s="11" t="s">
        <v>122</v>
      </c>
      <c r="B50" s="36" t="s">
        <v>123</v>
      </c>
      <c r="J50" s="20"/>
    </row>
    <row r="51" spans="1:10" x14ac:dyDescent="0.25">
      <c r="J51" s="20"/>
    </row>
    <row r="52" spans="1:10" x14ac:dyDescent="0.25">
      <c r="J52" s="20"/>
    </row>
    <row r="53" spans="1:10" x14ac:dyDescent="0.25">
      <c r="J53" s="20"/>
    </row>
    <row r="54" spans="1:10" x14ac:dyDescent="0.25">
      <c r="J54" s="20"/>
    </row>
    <row r="55" spans="1:10" x14ac:dyDescent="0.25">
      <c r="J55" s="20"/>
    </row>
    <row r="56" spans="1:10" x14ac:dyDescent="0.25">
      <c r="J56" s="20"/>
    </row>
    <row r="57" spans="1:10" x14ac:dyDescent="0.25">
      <c r="J57" s="20"/>
    </row>
    <row r="58" spans="1:10" x14ac:dyDescent="0.25">
      <c r="J58" s="20"/>
    </row>
    <row r="59" spans="1:10" x14ac:dyDescent="0.25">
      <c r="J59" s="20"/>
    </row>
    <row r="60" spans="1:10" x14ac:dyDescent="0.25">
      <c r="J60" s="20"/>
    </row>
    <row r="61" spans="1:10" x14ac:dyDescent="0.25">
      <c r="J61" s="20"/>
    </row>
    <row r="62" spans="1:10" x14ac:dyDescent="0.25">
      <c r="J62" s="20"/>
    </row>
    <row r="63" spans="1:10" x14ac:dyDescent="0.25">
      <c r="J63" s="20"/>
    </row>
    <row r="64" spans="1:10" x14ac:dyDescent="0.25">
      <c r="J64" s="20"/>
    </row>
    <row r="65" spans="10:10" x14ac:dyDescent="0.25">
      <c r="J65" s="20"/>
    </row>
    <row r="66" spans="10:10" x14ac:dyDescent="0.25">
      <c r="J66" s="20"/>
    </row>
    <row r="67" spans="10:10" x14ac:dyDescent="0.25">
      <c r="J67" s="20"/>
    </row>
    <row r="68" spans="10:10" x14ac:dyDescent="0.25">
      <c r="J68" s="20"/>
    </row>
    <row r="69" spans="10:10" x14ac:dyDescent="0.25">
      <c r="J69" s="20"/>
    </row>
    <row r="70" spans="10:10" x14ac:dyDescent="0.25">
      <c r="J70" s="20"/>
    </row>
    <row r="71" spans="10:10" x14ac:dyDescent="0.25">
      <c r="J71" s="20"/>
    </row>
    <row r="72" spans="10:10" x14ac:dyDescent="0.25">
      <c r="J72" s="20"/>
    </row>
    <row r="73" spans="10:10" x14ac:dyDescent="0.25">
      <c r="J73" s="20"/>
    </row>
    <row r="74" spans="10:10" x14ac:dyDescent="0.25">
      <c r="J74" s="20"/>
    </row>
  </sheetData>
  <autoFilter ref="A3:K48" xr:uid="{B64CD099-9617-F74A-A66D-5CB7D2894A5C}"/>
  <conditionalFormatting sqref="H4:H47">
    <cfRule type="cellIs" dxfId="150" priority="2" operator="lessThanOrEqual">
      <formula>0</formula>
    </cfRule>
    <cfRule type="cellIs" dxfId="149" priority="3" operator="greaterThan">
      <formula>0</formula>
    </cfRule>
  </conditionalFormatting>
  <conditionalFormatting sqref="J4:J8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{55FC876B-D5A4-4EAF-8AF5-59748639BEA2}</x14:id>
        </ext>
      </extLst>
    </cfRule>
  </conditionalFormatting>
  <hyperlinks>
    <hyperlink ref="B50" r:id="rId1" xr:uid="{F2640C56-993D-4DB8-889B-D52BA66122DD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BB910510-2D2B-43F7-897B-0AEA0BCB7D8E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3Symbols" iconId="2"/>
              <x14:cfIcon iconSet="3Symbols" iconId="1"/>
              <x14:cfIcon iconSet="3Symbols" iconId="0"/>
            </x14:iconSet>
          </x14:cfRule>
          <xm:sqref>I4:I47</xm:sqref>
        </x14:conditionalFormatting>
        <x14:conditionalFormatting xmlns:xm="http://schemas.microsoft.com/office/excel/2006/main">
          <x14:cfRule type="dataBar" id="{55FC876B-D5A4-4EAF-8AF5-59748639BEA2}">
            <x14:dataBar minLength="0" maxLength="100" border="1" gradient="0">
              <x14:cfvo type="autoMin"/>
              <x14:cfvo type="autoMax"/>
              <x14:borderColor theme="1" tint="0.499984740745262"/>
              <x14:negativeFillColor rgb="FFFF0000"/>
              <x14:axisColor rgb="FF000000"/>
            </x14:dataBar>
          </x14:cfRule>
          <xm:sqref>J4:J89</xm:sqref>
        </x14:conditionalFormatting>
        <x14:conditionalFormatting xmlns:xm="http://schemas.microsoft.com/office/excel/2006/main">
          <x14:cfRule type="cellIs" priority="4" operator="equal" id="{F9D7D1D6-150C-462D-BD09-EC7666CB2D27}">
            <xm:f>Groupe!$D$6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5" operator="equal" id="{B9FBEB72-78D7-49C5-BC5D-37431070D88D}">
            <xm:f>Groupe!$D$7</xm:f>
            <x14:dxf>
              <font>
                <b/>
                <i val="0"/>
              </font>
              <fill>
                <patternFill>
                  <bgColor rgb="FFC00000"/>
                </patternFill>
              </fill>
            </x14:dxf>
          </x14:cfRule>
          <x14:cfRule type="cellIs" priority="6" operator="equal" id="{AE8CF19A-7813-4F95-974E-BCC7C5CD0492}">
            <xm:f>Groupe!$D$8</xm:f>
            <x14:dxf>
              <font>
                <b/>
                <i val="0"/>
                <color theme="0"/>
              </font>
              <fill>
                <patternFill>
                  <bgColor rgb="FFFF9933"/>
                </patternFill>
              </fill>
            </x14:dxf>
          </x14:cfRule>
          <x14:cfRule type="cellIs" priority="7" operator="equal" id="{168C8FF3-C65B-4CC3-930A-329C0A4F396B}">
            <xm:f>Groupe!$D$5</xm:f>
            <x14:dxf>
              <font>
                <b/>
                <i val="0"/>
                <color theme="0"/>
              </font>
              <fill>
                <patternFill>
                  <bgColor rgb="FF63C384"/>
                </patternFill>
              </fill>
            </x14:dxf>
          </x14:cfRule>
          <x14:cfRule type="cellIs" priority="8" operator="equal" id="{34A6A8AB-8053-4200-A017-21D57527A16E}">
            <xm:f>Groupe!$D$4</xm:f>
            <x14:dxf>
              <font>
                <b/>
                <i val="0"/>
                <color theme="0"/>
              </font>
              <fill>
                <patternFill>
                  <bgColor rgb="FFFF5B5F"/>
                </patternFill>
              </fill>
            </x14:dxf>
          </x14:cfRule>
          <xm:sqref>K1:K47 K49:K1048576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DC2078-F7A5-5044-A106-2A14D08A8C39}">
          <x14:formula1>
            <xm:f>Groupe!$D$4:$D$7</xm:f>
          </x14:formula1>
          <xm:sqref>K48:K53</xm:sqref>
        </x14:dataValidation>
        <x14:dataValidation type="list" allowBlank="1" showInputMessage="1" showErrorMessage="1" xr:uid="{0365829A-5622-BF42-BFC6-97529F1E3411}">
          <x14:formula1>
            <xm:f>Groupe!$B$4:$B$9</xm:f>
          </x14:formula1>
          <xm:sqref>E4:E34</xm:sqref>
        </x14:dataValidation>
        <x14:dataValidation type="list" allowBlank="1" showInputMessage="1" showErrorMessage="1" xr:uid="{22ECD67A-2432-4797-81F4-DF9B4C4B6176}">
          <x14:formula1>
            <xm:f>Groupe!$D$4:$D$8</xm:f>
          </x14:formula1>
          <xm:sqref>K4:K47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1718-FE07-4A24-BD7A-D5EAA66435A6}">
  <sheetPr>
    <tabColor rgb="FF00C85A"/>
  </sheetPr>
  <dimension ref="A1:E6"/>
  <sheetViews>
    <sheetView workbookViewId="0">
      <selection activeCell="C33" sqref="C33"/>
    </sheetView>
  </sheetViews>
  <sheetFormatPr baseColWidth="10" defaultColWidth="11" defaultRowHeight="15.75" x14ac:dyDescent="0.25"/>
  <cols>
    <col min="1" max="1" width="20.25" bestFit="1" customWidth="1"/>
    <col min="2" max="2" width="24.625" bestFit="1" customWidth="1"/>
    <col min="3" max="3" width="34.625" bestFit="1" customWidth="1"/>
    <col min="4" max="4" width="33.5" bestFit="1" customWidth="1"/>
    <col min="5" max="5" width="19" bestFit="1" customWidth="1"/>
  </cols>
  <sheetData>
    <row r="1" spans="1:5" x14ac:dyDescent="0.25">
      <c r="A1" s="6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5" x14ac:dyDescent="0.25">
      <c r="A2" s="7" t="s">
        <v>8</v>
      </c>
      <c r="B2">
        <v>15</v>
      </c>
      <c r="C2">
        <v>14.5</v>
      </c>
      <c r="D2">
        <v>12.5</v>
      </c>
      <c r="E2">
        <v>-2</v>
      </c>
    </row>
    <row r="3" spans="1:5" x14ac:dyDescent="0.25">
      <c r="A3" s="7" t="s">
        <v>12</v>
      </c>
      <c r="B3">
        <v>9</v>
      </c>
      <c r="C3">
        <v>12.5</v>
      </c>
      <c r="D3">
        <v>9.75</v>
      </c>
      <c r="E3">
        <v>-2.75</v>
      </c>
    </row>
    <row r="4" spans="1:5" x14ac:dyDescent="0.25">
      <c r="A4" s="7" t="s">
        <v>6</v>
      </c>
      <c r="B4">
        <v>11</v>
      </c>
      <c r="C4">
        <v>11</v>
      </c>
      <c r="D4">
        <v>10.65</v>
      </c>
      <c r="E4">
        <v>-0.35000000000000009</v>
      </c>
    </row>
    <row r="5" spans="1:5" x14ac:dyDescent="0.25">
      <c r="A5" s="7" t="s">
        <v>10</v>
      </c>
      <c r="B5">
        <v>9</v>
      </c>
      <c r="C5">
        <v>10.5</v>
      </c>
      <c r="D5">
        <v>9.75</v>
      </c>
      <c r="E5">
        <v>-0.75</v>
      </c>
    </row>
    <row r="6" spans="1:5" x14ac:dyDescent="0.25">
      <c r="A6" s="7" t="s">
        <v>129</v>
      </c>
      <c r="B6">
        <v>44</v>
      </c>
      <c r="C6">
        <v>48.5</v>
      </c>
      <c r="D6">
        <v>42.65</v>
      </c>
      <c r="E6">
        <v>-5.85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714C-52F0-48DD-9C56-D536C25D0FAA}">
  <sheetPr>
    <tabColor rgb="FF00D661"/>
  </sheetPr>
  <dimension ref="A1:R122"/>
  <sheetViews>
    <sheetView zoomScaleNormal="100" workbookViewId="0">
      <pane ySplit="2" topLeftCell="A3" activePane="bottomLeft" state="frozen"/>
      <selection activeCell="B22" activeCellId="1" sqref="B3:B15 B17:B25 B27:B36 B38:B53"/>
      <selection pane="bottomLeft" activeCell="H82" sqref="H82"/>
    </sheetView>
  </sheetViews>
  <sheetFormatPr baseColWidth="10" defaultColWidth="11" defaultRowHeight="15" outlineLevelCol="1" x14ac:dyDescent="0.25"/>
  <cols>
    <col min="1" max="1" width="10.75" style="59" customWidth="1"/>
    <col min="2" max="2" width="58.375" style="59" customWidth="1"/>
    <col min="3" max="3" width="23.25" style="59" customWidth="1"/>
    <col min="4" max="4" width="9.5" style="59" customWidth="1"/>
    <col min="5" max="5" width="9.75" style="59" customWidth="1"/>
    <col min="6" max="6" width="8.5" style="81" hidden="1" customWidth="1" outlineLevel="1"/>
    <col min="7" max="7" width="8.5" style="81" customWidth="1" collapsed="1"/>
    <col min="8" max="8" width="8.5" style="81" customWidth="1"/>
    <col min="9" max="9" width="9.625" style="73" customWidth="1"/>
    <col min="10" max="10" width="8.75" style="82" customWidth="1"/>
    <col min="11" max="11" width="2.75" style="83" customWidth="1"/>
    <col min="12" max="12" width="13.75" style="93" bestFit="1" customWidth="1"/>
    <col min="13" max="13" width="11" style="91"/>
    <col min="14" max="14" width="3.375" style="87" customWidth="1"/>
    <col min="15" max="15" width="75.25" style="59" customWidth="1"/>
    <col min="16" max="16384" width="11" style="59"/>
  </cols>
  <sheetData>
    <row r="1" spans="1:15" x14ac:dyDescent="0.25">
      <c r="A1" s="53" t="s">
        <v>16</v>
      </c>
      <c r="B1" s="54" t="s">
        <v>130</v>
      </c>
      <c r="C1" s="54"/>
      <c r="D1" s="53" t="s">
        <v>131</v>
      </c>
      <c r="E1" s="55"/>
      <c r="F1" s="56"/>
      <c r="G1" s="56"/>
      <c r="H1" s="56"/>
      <c r="J1" s="57"/>
      <c r="K1" s="58"/>
      <c r="O1" s="55"/>
    </row>
    <row r="2" spans="1:15" s="44" customFormat="1" ht="51" x14ac:dyDescent="0.25">
      <c r="A2" s="97" t="s">
        <v>20</v>
      </c>
      <c r="B2" s="97" t="s">
        <v>21</v>
      </c>
      <c r="C2" s="97" t="s">
        <v>132</v>
      </c>
      <c r="D2" s="97" t="s">
        <v>23</v>
      </c>
      <c r="E2" s="97" t="s">
        <v>133</v>
      </c>
      <c r="F2" s="98" t="s">
        <v>134</v>
      </c>
      <c r="G2" s="98" t="s">
        <v>135</v>
      </c>
      <c r="H2" s="98" t="s">
        <v>136</v>
      </c>
      <c r="I2" s="98" t="s">
        <v>26</v>
      </c>
      <c r="J2" s="97" t="s">
        <v>27</v>
      </c>
      <c r="K2" s="97" t="s">
        <v>28</v>
      </c>
      <c r="L2" s="97" t="s">
        <v>29</v>
      </c>
      <c r="M2" s="99" t="s">
        <v>30</v>
      </c>
      <c r="N2" s="100"/>
      <c r="O2" s="102" t="s">
        <v>137</v>
      </c>
    </row>
    <row r="3" spans="1:15" s="44" customFormat="1" x14ac:dyDescent="0.25">
      <c r="A3" s="55" t="s">
        <v>138</v>
      </c>
      <c r="B3" s="55" t="s">
        <v>139</v>
      </c>
      <c r="C3" s="55"/>
      <c r="D3" s="47"/>
      <c r="E3" s="60" t="s">
        <v>8</v>
      </c>
      <c r="F3" s="61">
        <v>3</v>
      </c>
      <c r="G3" s="62">
        <v>3</v>
      </c>
      <c r="H3" s="63">
        <v>3</v>
      </c>
      <c r="I3" s="62">
        <f>+H3</f>
        <v>3</v>
      </c>
      <c r="J3" s="64">
        <f>IF(I3="","",I3-H3)</f>
        <v>0</v>
      </c>
      <c r="K3" s="65">
        <f t="shared" ref="K3" si="0">J3</f>
        <v>0</v>
      </c>
      <c r="L3" s="94">
        <v>1</v>
      </c>
      <c r="M3" s="91" t="s">
        <v>9</v>
      </c>
      <c r="N3" s="88">
        <f t="shared" ref="N3:N7" si="1">IF(M3="Terminée",2,IF(M3="À faire",0,1))</f>
        <v>2</v>
      </c>
      <c r="O3" s="74"/>
    </row>
    <row r="4" spans="1:15" s="44" customFormat="1" x14ac:dyDescent="0.25">
      <c r="A4" s="55" t="s">
        <v>140</v>
      </c>
      <c r="B4" s="55" t="s">
        <v>141</v>
      </c>
      <c r="C4" s="55"/>
      <c r="D4" s="47"/>
      <c r="E4" s="60" t="s">
        <v>8</v>
      </c>
      <c r="F4" s="61"/>
      <c r="G4" s="62"/>
      <c r="H4" s="63"/>
      <c r="I4" s="62">
        <v>0.75</v>
      </c>
      <c r="J4" s="64">
        <f>IF(I4="","",I4-H4)</f>
        <v>0.75</v>
      </c>
      <c r="K4" s="65">
        <f t="shared" ref="K4:K11" si="2">J4</f>
        <v>0.75</v>
      </c>
      <c r="L4" s="94">
        <v>1</v>
      </c>
      <c r="M4" s="91" t="s">
        <v>9</v>
      </c>
      <c r="N4" s="88">
        <f t="shared" si="1"/>
        <v>2</v>
      </c>
      <c r="O4" s="74"/>
    </row>
    <row r="5" spans="1:15" s="44" customFormat="1" x14ac:dyDescent="0.25">
      <c r="A5" s="55" t="s">
        <v>140</v>
      </c>
      <c r="B5" s="55" t="s">
        <v>141</v>
      </c>
      <c r="C5" s="55"/>
      <c r="D5" s="47"/>
      <c r="E5" s="60" t="s">
        <v>6</v>
      </c>
      <c r="F5" s="61"/>
      <c r="G5" s="62"/>
      <c r="H5" s="63"/>
      <c r="I5" s="62">
        <v>0.75</v>
      </c>
      <c r="J5" s="64">
        <f t="shared" ref="J5:J11" si="3">IF(I5="","",I5-H5)</f>
        <v>0.75</v>
      </c>
      <c r="K5" s="65">
        <f t="shared" si="2"/>
        <v>0.75</v>
      </c>
      <c r="L5" s="94">
        <v>1</v>
      </c>
      <c r="M5" s="91" t="s">
        <v>9</v>
      </c>
      <c r="N5" s="88">
        <f t="shared" si="1"/>
        <v>2</v>
      </c>
      <c r="O5" s="74"/>
    </row>
    <row r="6" spans="1:15" s="44" customFormat="1" x14ac:dyDescent="0.25">
      <c r="A6" s="55" t="s">
        <v>140</v>
      </c>
      <c r="B6" s="117" t="s">
        <v>141</v>
      </c>
      <c r="C6" s="117"/>
      <c r="D6" s="47"/>
      <c r="E6" s="60" t="s">
        <v>10</v>
      </c>
      <c r="F6" s="61"/>
      <c r="G6" s="62"/>
      <c r="H6" s="63"/>
      <c r="I6" s="62">
        <v>0.75</v>
      </c>
      <c r="J6" s="64">
        <f t="shared" si="3"/>
        <v>0.75</v>
      </c>
      <c r="K6" s="65">
        <f t="shared" si="2"/>
        <v>0.75</v>
      </c>
      <c r="L6" s="94">
        <v>1</v>
      </c>
      <c r="M6" s="91" t="s">
        <v>9</v>
      </c>
      <c r="N6" s="88">
        <f t="shared" si="1"/>
        <v>2</v>
      </c>
      <c r="O6" s="74"/>
    </row>
    <row r="7" spans="1:15" s="44" customFormat="1" x14ac:dyDescent="0.25">
      <c r="A7" s="55" t="s">
        <v>140</v>
      </c>
      <c r="B7" s="55" t="s">
        <v>141</v>
      </c>
      <c r="C7" s="55"/>
      <c r="D7" s="47"/>
      <c r="E7" s="60" t="s">
        <v>12</v>
      </c>
      <c r="F7" s="61"/>
      <c r="G7" s="62"/>
      <c r="H7" s="63"/>
      <c r="I7" s="62">
        <v>0.75</v>
      </c>
      <c r="J7" s="64">
        <f t="shared" si="3"/>
        <v>0.75</v>
      </c>
      <c r="K7" s="65">
        <f t="shared" si="2"/>
        <v>0.75</v>
      </c>
      <c r="L7" s="94">
        <v>1</v>
      </c>
      <c r="M7" s="91" t="s">
        <v>9</v>
      </c>
      <c r="N7" s="88">
        <f t="shared" si="1"/>
        <v>2</v>
      </c>
      <c r="O7" s="74"/>
    </row>
    <row r="8" spans="1:15" s="44" customFormat="1" x14ac:dyDescent="0.25">
      <c r="A8" s="55" t="s">
        <v>142</v>
      </c>
      <c r="B8" s="55" t="s">
        <v>143</v>
      </c>
      <c r="C8" s="55"/>
      <c r="D8" s="47"/>
      <c r="E8" s="60" t="s">
        <v>12</v>
      </c>
      <c r="F8" s="61"/>
      <c r="G8" s="62"/>
      <c r="H8" s="63"/>
      <c r="I8" s="62">
        <v>2.5</v>
      </c>
      <c r="J8" s="64">
        <f t="shared" si="3"/>
        <v>2.5</v>
      </c>
      <c r="K8" s="65">
        <f t="shared" si="2"/>
        <v>2.5</v>
      </c>
      <c r="L8" s="94">
        <v>1</v>
      </c>
      <c r="M8" s="91" t="s">
        <v>9</v>
      </c>
      <c r="N8" s="88">
        <f t="shared" ref="N8:N11" si="4">IF(M8="Terminée",2,IF(M8="À faire",0,1))</f>
        <v>2</v>
      </c>
      <c r="O8" s="74"/>
    </row>
    <row r="9" spans="1:15" s="44" customFormat="1" x14ac:dyDescent="0.25">
      <c r="A9" s="55" t="s">
        <v>142</v>
      </c>
      <c r="B9" s="55" t="s">
        <v>143</v>
      </c>
      <c r="C9" s="55"/>
      <c r="D9" s="47"/>
      <c r="E9" s="60" t="s">
        <v>8</v>
      </c>
      <c r="F9" s="61"/>
      <c r="G9" s="62"/>
      <c r="H9" s="63"/>
      <c r="I9" s="62">
        <v>2.5</v>
      </c>
      <c r="J9" s="64">
        <f t="shared" si="3"/>
        <v>2.5</v>
      </c>
      <c r="K9" s="65">
        <f t="shared" si="2"/>
        <v>2.5</v>
      </c>
      <c r="L9" s="94">
        <v>1</v>
      </c>
      <c r="M9" s="91" t="s">
        <v>9</v>
      </c>
      <c r="N9" s="88">
        <f t="shared" si="4"/>
        <v>2</v>
      </c>
      <c r="O9" s="74"/>
    </row>
    <row r="10" spans="1:15" s="44" customFormat="1" x14ac:dyDescent="0.25">
      <c r="A10" s="55" t="s">
        <v>142</v>
      </c>
      <c r="B10" s="55" t="s">
        <v>143</v>
      </c>
      <c r="C10" s="55"/>
      <c r="D10" s="47"/>
      <c r="E10" s="60" t="s">
        <v>6</v>
      </c>
      <c r="F10" s="61"/>
      <c r="G10" s="62"/>
      <c r="H10" s="63"/>
      <c r="I10" s="62">
        <v>2.5</v>
      </c>
      <c r="J10" s="64">
        <f t="shared" si="3"/>
        <v>2.5</v>
      </c>
      <c r="K10" s="65">
        <f t="shared" si="2"/>
        <v>2.5</v>
      </c>
      <c r="L10" s="94">
        <v>1</v>
      </c>
      <c r="M10" s="91" t="s">
        <v>9</v>
      </c>
      <c r="N10" s="88">
        <f t="shared" si="4"/>
        <v>2</v>
      </c>
      <c r="O10" s="74"/>
    </row>
    <row r="11" spans="1:15" s="44" customFormat="1" x14ac:dyDescent="0.25">
      <c r="A11" s="55" t="s">
        <v>142</v>
      </c>
      <c r="B11" s="55" t="s">
        <v>143</v>
      </c>
      <c r="C11" s="55"/>
      <c r="D11" s="47"/>
      <c r="E11" s="60" t="s">
        <v>10</v>
      </c>
      <c r="F11" s="61"/>
      <c r="G11" s="62"/>
      <c r="H11" s="63"/>
      <c r="I11" s="62">
        <v>2.5</v>
      </c>
      <c r="J11" s="64">
        <f t="shared" si="3"/>
        <v>2.5</v>
      </c>
      <c r="K11" s="65">
        <f t="shared" si="2"/>
        <v>2.5</v>
      </c>
      <c r="L11" s="94">
        <v>1</v>
      </c>
      <c r="M11" s="91" t="s">
        <v>9</v>
      </c>
      <c r="N11" s="88">
        <f t="shared" si="4"/>
        <v>2</v>
      </c>
      <c r="O11" s="74"/>
    </row>
    <row r="12" spans="1:15" s="44" customFormat="1" x14ac:dyDescent="0.25">
      <c r="A12" s="55" t="s">
        <v>144</v>
      </c>
      <c r="B12" s="55" t="s">
        <v>145</v>
      </c>
      <c r="C12" s="55"/>
      <c r="D12" s="47"/>
      <c r="E12" s="60" t="s">
        <v>8</v>
      </c>
      <c r="F12" s="61"/>
      <c r="G12" s="62"/>
      <c r="H12" s="63">
        <v>1</v>
      </c>
      <c r="I12" s="62">
        <v>1</v>
      </c>
      <c r="J12" s="64">
        <f>IF(I12="","",I12-H12)</f>
        <v>0</v>
      </c>
      <c r="K12" s="65">
        <f>J12</f>
        <v>0</v>
      </c>
      <c r="L12" s="94">
        <v>1</v>
      </c>
      <c r="M12" s="91" t="s">
        <v>9</v>
      </c>
      <c r="N12" s="88">
        <f>IF(M12="Terminée",2,IF(M12="À faire",0,1))</f>
        <v>2</v>
      </c>
      <c r="O12" s="74"/>
    </row>
    <row r="13" spans="1:15" s="44" customFormat="1" x14ac:dyDescent="0.25">
      <c r="A13" s="55" t="s">
        <v>146</v>
      </c>
      <c r="B13" s="55" t="s">
        <v>147</v>
      </c>
      <c r="C13" s="55"/>
      <c r="D13" s="47"/>
      <c r="E13" s="60" t="s">
        <v>8</v>
      </c>
      <c r="F13" s="61"/>
      <c r="G13" s="62"/>
      <c r="H13" s="63"/>
      <c r="I13" s="62">
        <v>0.25</v>
      </c>
      <c r="J13" s="64"/>
      <c r="K13" s="65">
        <f>J13</f>
        <v>0</v>
      </c>
      <c r="L13" s="94">
        <v>1</v>
      </c>
      <c r="M13" s="91" t="s">
        <v>9</v>
      </c>
      <c r="N13" s="88">
        <f>IF(M13="Terminée",2,IF(M13="À faire",0,1))</f>
        <v>2</v>
      </c>
      <c r="O13" s="74"/>
    </row>
    <row r="14" spans="1:15" s="44" customFormat="1" x14ac:dyDescent="0.25">
      <c r="A14" s="55" t="s">
        <v>119</v>
      </c>
      <c r="B14" s="55" t="s">
        <v>148</v>
      </c>
      <c r="C14" s="55"/>
      <c r="D14" s="47"/>
      <c r="E14" s="60" t="s">
        <v>8</v>
      </c>
      <c r="F14" s="61"/>
      <c r="G14" s="62"/>
      <c r="H14" s="63"/>
      <c r="I14" s="62">
        <v>1</v>
      </c>
      <c r="J14" s="64"/>
      <c r="K14" s="65">
        <f>J14</f>
        <v>0</v>
      </c>
      <c r="L14" s="94">
        <v>1</v>
      </c>
      <c r="M14" s="91" t="s">
        <v>9</v>
      </c>
      <c r="N14" s="88">
        <f>IF(M14="Terminée",2,IF(M14="À faire",0,1))</f>
        <v>2</v>
      </c>
      <c r="O14" s="74"/>
    </row>
    <row r="15" spans="1:15" s="44" customFormat="1" x14ac:dyDescent="0.25">
      <c r="A15" s="66" t="s">
        <v>149</v>
      </c>
      <c r="B15" s="66" t="s">
        <v>108</v>
      </c>
      <c r="C15" s="66"/>
      <c r="D15" s="67" t="s">
        <v>8</v>
      </c>
      <c r="E15" s="68"/>
      <c r="F15" s="69">
        <v>3</v>
      </c>
      <c r="G15" s="69">
        <f>SUM(H16:H19)</f>
        <v>12</v>
      </c>
      <c r="H15" s="70"/>
      <c r="I15" s="69">
        <f>SUM(I16:I19)</f>
        <v>12</v>
      </c>
      <c r="J15" s="70"/>
      <c r="K15" s="70"/>
      <c r="L15" s="95"/>
      <c r="M15" s="92"/>
      <c r="N15" s="89"/>
      <c r="O15" s="103"/>
    </row>
    <row r="16" spans="1:15" s="44" customFormat="1" x14ac:dyDescent="0.25">
      <c r="A16" s="55" t="s">
        <v>150</v>
      </c>
      <c r="B16" s="55" t="s">
        <v>151</v>
      </c>
      <c r="C16" s="55"/>
      <c r="D16" s="47"/>
      <c r="E16" s="60" t="s">
        <v>6</v>
      </c>
      <c r="F16" s="61"/>
      <c r="G16" s="47"/>
      <c r="H16" s="63">
        <v>3</v>
      </c>
      <c r="I16" s="62">
        <v>3</v>
      </c>
      <c r="J16" s="64">
        <f>IF(I16="","",I16-H16)</f>
        <v>0</v>
      </c>
      <c r="K16" s="65">
        <f t="shared" ref="K16:K28" si="5">J16</f>
        <v>0</v>
      </c>
      <c r="L16" s="94">
        <v>1</v>
      </c>
      <c r="M16" s="91" t="s">
        <v>9</v>
      </c>
      <c r="N16" s="88">
        <f t="shared" ref="N16:N19" si="6">IF(M16="Terminée",2,IF(M16="À faire",0,1))</f>
        <v>2</v>
      </c>
      <c r="O16" s="74"/>
    </row>
    <row r="17" spans="1:15" s="44" customFormat="1" x14ac:dyDescent="0.25">
      <c r="A17" s="55" t="s">
        <v>152</v>
      </c>
      <c r="B17" s="55" t="s">
        <v>153</v>
      </c>
      <c r="C17" s="55"/>
      <c r="D17" s="47"/>
      <c r="E17" s="60" t="s">
        <v>12</v>
      </c>
      <c r="F17" s="61"/>
      <c r="G17" s="47"/>
      <c r="H17" s="63">
        <v>3</v>
      </c>
      <c r="I17" s="62">
        <v>3</v>
      </c>
      <c r="J17" s="64">
        <f t="shared" ref="J17:J19" si="7">IF(I17="","",I17-H17)</f>
        <v>0</v>
      </c>
      <c r="K17" s="65">
        <f t="shared" si="5"/>
        <v>0</v>
      </c>
      <c r="L17" s="94">
        <v>1</v>
      </c>
      <c r="M17" s="91" t="s">
        <v>9</v>
      </c>
      <c r="N17" s="88">
        <f t="shared" si="6"/>
        <v>2</v>
      </c>
      <c r="O17" s="74"/>
    </row>
    <row r="18" spans="1:15" s="44" customFormat="1" x14ac:dyDescent="0.25">
      <c r="A18" s="55" t="s">
        <v>154</v>
      </c>
      <c r="B18" s="55" t="s">
        <v>155</v>
      </c>
      <c r="C18" s="55"/>
      <c r="D18" s="47"/>
      <c r="E18" s="60" t="s">
        <v>10</v>
      </c>
      <c r="F18" s="61"/>
      <c r="G18" s="47"/>
      <c r="H18" s="63">
        <v>3</v>
      </c>
      <c r="I18" s="62">
        <v>3</v>
      </c>
      <c r="J18" s="64">
        <f t="shared" si="7"/>
        <v>0</v>
      </c>
      <c r="K18" s="65">
        <f t="shared" si="5"/>
        <v>0</v>
      </c>
      <c r="L18" s="94">
        <v>1</v>
      </c>
      <c r="M18" s="91" t="s">
        <v>9</v>
      </c>
      <c r="N18" s="88">
        <f t="shared" si="6"/>
        <v>2</v>
      </c>
      <c r="O18" s="74"/>
    </row>
    <row r="19" spans="1:15" s="44" customFormat="1" x14ac:dyDescent="0.25">
      <c r="A19" s="55" t="s">
        <v>156</v>
      </c>
      <c r="B19" s="55" t="s">
        <v>157</v>
      </c>
      <c r="C19" s="55"/>
      <c r="D19" s="47"/>
      <c r="E19" s="60" t="s">
        <v>8</v>
      </c>
      <c r="F19" s="61"/>
      <c r="G19" s="47"/>
      <c r="H19" s="63">
        <v>3</v>
      </c>
      <c r="I19" s="62">
        <v>3</v>
      </c>
      <c r="J19" s="64">
        <f t="shared" si="7"/>
        <v>0</v>
      </c>
      <c r="K19" s="65">
        <f t="shared" si="5"/>
        <v>0</v>
      </c>
      <c r="L19" s="94">
        <v>1</v>
      </c>
      <c r="M19" s="91" t="s">
        <v>9</v>
      </c>
      <c r="N19" s="88">
        <f t="shared" si="6"/>
        <v>2</v>
      </c>
      <c r="O19" s="74"/>
    </row>
    <row r="20" spans="1:15" x14ac:dyDescent="0.25">
      <c r="A20" s="66" t="s">
        <v>158</v>
      </c>
      <c r="B20" s="66" t="s">
        <v>159</v>
      </c>
      <c r="C20" s="66"/>
      <c r="D20" s="66" t="s">
        <v>8</v>
      </c>
      <c r="E20" s="71"/>
      <c r="F20" s="69">
        <v>3</v>
      </c>
      <c r="G20" s="69">
        <v>3</v>
      </c>
      <c r="H20" s="70"/>
      <c r="I20" s="69">
        <f>SUM(I21:I22)</f>
        <v>1.75</v>
      </c>
      <c r="J20" s="70"/>
      <c r="K20" s="70"/>
      <c r="L20" s="95"/>
      <c r="M20" s="92"/>
      <c r="N20" s="89"/>
      <c r="O20" s="103"/>
    </row>
    <row r="21" spans="1:15" ht="15.75" x14ac:dyDescent="0.25">
      <c r="A21" s="55" t="s">
        <v>160</v>
      </c>
      <c r="B21" s="55" t="s">
        <v>161</v>
      </c>
      <c r="C21" s="55"/>
      <c r="D21" s="72"/>
      <c r="E21" s="60" t="s">
        <v>8</v>
      </c>
      <c r="F21" s="61"/>
      <c r="G21" s="62"/>
      <c r="H21" s="63">
        <v>1</v>
      </c>
      <c r="I21" s="84">
        <v>0.75</v>
      </c>
      <c r="J21" s="64">
        <f t="shared" ref="J21:J22" si="8">IF(I21="","",I21-H21)</f>
        <v>-0.25</v>
      </c>
      <c r="K21" s="65">
        <f t="shared" si="5"/>
        <v>-0.25</v>
      </c>
      <c r="L21" s="94">
        <v>1</v>
      </c>
      <c r="M21" s="91" t="s">
        <v>9</v>
      </c>
      <c r="N21" s="88">
        <f t="shared" ref="N21:N22" si="9">IF(M21="Terminée",2,IF(M21="À faire",0,1))</f>
        <v>2</v>
      </c>
      <c r="O21" s="74"/>
    </row>
    <row r="22" spans="1:15" ht="15.75" x14ac:dyDescent="0.25">
      <c r="A22" s="55" t="s">
        <v>162</v>
      </c>
      <c r="B22" s="55" t="s">
        <v>163</v>
      </c>
      <c r="C22" s="55"/>
      <c r="D22" s="72"/>
      <c r="E22" s="60" t="s">
        <v>12</v>
      </c>
      <c r="F22" s="61"/>
      <c r="G22" s="62"/>
      <c r="H22" s="63">
        <v>1</v>
      </c>
      <c r="I22" s="84">
        <v>1</v>
      </c>
      <c r="J22" s="64">
        <f t="shared" si="8"/>
        <v>0</v>
      </c>
      <c r="K22" s="65">
        <f t="shared" si="5"/>
        <v>0</v>
      </c>
      <c r="L22" s="94">
        <v>1</v>
      </c>
      <c r="M22" s="91" t="s">
        <v>9</v>
      </c>
      <c r="N22" s="88">
        <f t="shared" si="9"/>
        <v>2</v>
      </c>
      <c r="O22" s="74"/>
    </row>
    <row r="23" spans="1:15" x14ac:dyDescent="0.25">
      <c r="A23" s="66" t="s">
        <v>164</v>
      </c>
      <c r="B23" s="66" t="s">
        <v>165</v>
      </c>
      <c r="C23" s="66"/>
      <c r="D23" s="66" t="s">
        <v>6</v>
      </c>
      <c r="E23" s="68"/>
      <c r="F23" s="69"/>
      <c r="G23" s="69">
        <f>SUM(H24:H33)</f>
        <v>24</v>
      </c>
      <c r="H23" s="70"/>
      <c r="I23" s="69">
        <f>SUM(I24:I33)</f>
        <v>12.45</v>
      </c>
      <c r="J23" s="70"/>
      <c r="K23" s="70"/>
      <c r="L23" s="95"/>
      <c r="M23" s="92"/>
      <c r="N23" s="89"/>
      <c r="O23" s="103"/>
    </row>
    <row r="24" spans="1:15" x14ac:dyDescent="0.25">
      <c r="A24" s="55" t="s">
        <v>166</v>
      </c>
      <c r="B24" s="55" t="s">
        <v>167</v>
      </c>
      <c r="C24" s="55"/>
      <c r="D24" s="55"/>
      <c r="E24" s="60" t="s">
        <v>12</v>
      </c>
      <c r="F24" s="61">
        <v>2</v>
      </c>
      <c r="G24" s="73"/>
      <c r="H24" s="63">
        <v>1</v>
      </c>
      <c r="I24" s="84">
        <v>0.5</v>
      </c>
      <c r="J24" s="64">
        <f t="shared" ref="J24:J33" si="10">IF(I24="","",I24-H24)</f>
        <v>-0.5</v>
      </c>
      <c r="K24" s="65">
        <f t="shared" si="5"/>
        <v>-0.5</v>
      </c>
      <c r="L24" s="94">
        <v>1</v>
      </c>
      <c r="M24" s="91" t="s">
        <v>9</v>
      </c>
      <c r="N24" s="88">
        <f t="shared" ref="N24:N33" si="11">IF(M24="Terminée",2,IF(M24="À faire",0,1))</f>
        <v>2</v>
      </c>
      <c r="O24" s="74"/>
    </row>
    <row r="25" spans="1:15" x14ac:dyDescent="0.25">
      <c r="A25" s="55" t="s">
        <v>168</v>
      </c>
      <c r="B25" s="55" t="s">
        <v>169</v>
      </c>
      <c r="C25" s="55"/>
      <c r="D25" s="55"/>
      <c r="E25" s="60" t="s">
        <v>8</v>
      </c>
      <c r="F25" s="61">
        <v>4</v>
      </c>
      <c r="G25" s="73"/>
      <c r="H25" s="63">
        <v>6</v>
      </c>
      <c r="I25" s="84">
        <v>3</v>
      </c>
      <c r="J25" s="64">
        <f t="shared" si="10"/>
        <v>-3</v>
      </c>
      <c r="K25" s="65">
        <f t="shared" si="5"/>
        <v>-3</v>
      </c>
      <c r="L25" s="94">
        <v>1</v>
      </c>
      <c r="M25" s="91" t="s">
        <v>9</v>
      </c>
      <c r="N25" s="88">
        <f t="shared" si="11"/>
        <v>2</v>
      </c>
      <c r="O25" s="74"/>
    </row>
    <row r="26" spans="1:15" x14ac:dyDescent="0.25">
      <c r="A26" s="55" t="s">
        <v>170</v>
      </c>
      <c r="B26" s="55" t="s">
        <v>171</v>
      </c>
      <c r="C26" s="55"/>
      <c r="D26" s="55"/>
      <c r="E26" s="60" t="s">
        <v>8</v>
      </c>
      <c r="F26" s="61">
        <v>4</v>
      </c>
      <c r="G26" s="73"/>
      <c r="H26" s="63">
        <v>4</v>
      </c>
      <c r="I26" s="84">
        <v>2.5</v>
      </c>
      <c r="J26" s="64">
        <f t="shared" si="10"/>
        <v>-1.5</v>
      </c>
      <c r="K26" s="65">
        <f t="shared" si="5"/>
        <v>-1.5</v>
      </c>
      <c r="L26" s="94">
        <v>1</v>
      </c>
      <c r="M26" s="91" t="s">
        <v>9</v>
      </c>
      <c r="N26" s="88">
        <f t="shared" si="11"/>
        <v>2</v>
      </c>
      <c r="O26" s="74"/>
    </row>
    <row r="27" spans="1:15" x14ac:dyDescent="0.25">
      <c r="A27" s="55" t="s">
        <v>172</v>
      </c>
      <c r="B27" s="55" t="s">
        <v>173</v>
      </c>
      <c r="C27" s="55"/>
      <c r="D27" s="55"/>
      <c r="E27" s="60" t="s">
        <v>6</v>
      </c>
      <c r="F27" s="61">
        <v>2</v>
      </c>
      <c r="G27" s="73"/>
      <c r="H27" s="63">
        <v>2</v>
      </c>
      <c r="I27" s="84">
        <v>1.45</v>
      </c>
      <c r="J27" s="64">
        <f t="shared" si="10"/>
        <v>-0.55000000000000004</v>
      </c>
      <c r="K27" s="65">
        <f t="shared" si="5"/>
        <v>-0.55000000000000004</v>
      </c>
      <c r="L27" s="94">
        <v>1</v>
      </c>
      <c r="M27" s="91" t="s">
        <v>9</v>
      </c>
      <c r="N27" s="88">
        <f t="shared" si="11"/>
        <v>2</v>
      </c>
      <c r="O27" s="74"/>
    </row>
    <row r="28" spans="1:15" x14ac:dyDescent="0.25">
      <c r="A28" s="55" t="s">
        <v>174</v>
      </c>
      <c r="B28" s="55" t="s">
        <v>175</v>
      </c>
      <c r="C28" s="55"/>
      <c r="D28" s="55"/>
      <c r="E28" s="60" t="s">
        <v>6</v>
      </c>
      <c r="F28" s="61">
        <v>2</v>
      </c>
      <c r="G28" s="73"/>
      <c r="H28" s="63">
        <v>2</v>
      </c>
      <c r="I28" s="84">
        <v>0.75</v>
      </c>
      <c r="J28" s="64">
        <f t="shared" si="10"/>
        <v>-1.25</v>
      </c>
      <c r="K28" s="65">
        <f t="shared" si="5"/>
        <v>-1.25</v>
      </c>
      <c r="L28" s="94">
        <v>1</v>
      </c>
      <c r="M28" s="91" t="s">
        <v>9</v>
      </c>
      <c r="N28" s="88">
        <f t="shared" si="11"/>
        <v>2</v>
      </c>
      <c r="O28" s="74"/>
    </row>
    <row r="29" spans="1:15" x14ac:dyDescent="0.25">
      <c r="A29" s="55" t="s">
        <v>176</v>
      </c>
      <c r="B29" s="55" t="s">
        <v>177</v>
      </c>
      <c r="C29" s="55"/>
      <c r="D29" s="55"/>
      <c r="E29" s="60" t="s">
        <v>10</v>
      </c>
      <c r="F29" s="61">
        <v>2</v>
      </c>
      <c r="G29" s="73"/>
      <c r="H29" s="63">
        <v>2</v>
      </c>
      <c r="I29" s="84">
        <v>1.5</v>
      </c>
      <c r="J29" s="64">
        <f t="shared" si="10"/>
        <v>-0.5</v>
      </c>
      <c r="K29" s="65">
        <f t="shared" ref="K29:K59" si="12">J29</f>
        <v>-0.5</v>
      </c>
      <c r="L29" s="94">
        <v>1</v>
      </c>
      <c r="M29" s="91" t="s">
        <v>9</v>
      </c>
      <c r="N29" s="88">
        <f t="shared" si="11"/>
        <v>2</v>
      </c>
      <c r="O29" s="74"/>
    </row>
    <row r="30" spans="1:15" x14ac:dyDescent="0.25">
      <c r="A30" s="55" t="s">
        <v>178</v>
      </c>
      <c r="B30" s="55" t="s">
        <v>179</v>
      </c>
      <c r="C30" s="55"/>
      <c r="D30" s="55"/>
      <c r="E30" s="60" t="s">
        <v>10</v>
      </c>
      <c r="F30" s="61">
        <v>2</v>
      </c>
      <c r="G30" s="73"/>
      <c r="H30" s="63">
        <v>2</v>
      </c>
      <c r="I30" s="84">
        <v>1.5</v>
      </c>
      <c r="J30" s="64">
        <f t="shared" si="10"/>
        <v>-0.5</v>
      </c>
      <c r="K30" s="65">
        <f t="shared" si="12"/>
        <v>-0.5</v>
      </c>
      <c r="L30" s="94">
        <v>1</v>
      </c>
      <c r="M30" s="91" t="s">
        <v>9</v>
      </c>
      <c r="N30" s="88">
        <f t="shared" si="11"/>
        <v>2</v>
      </c>
      <c r="O30" s="74"/>
    </row>
    <row r="31" spans="1:15" x14ac:dyDescent="0.25">
      <c r="A31" s="55" t="s">
        <v>180</v>
      </c>
      <c r="B31" s="55" t="s">
        <v>181</v>
      </c>
      <c r="C31" s="55"/>
      <c r="D31" s="55"/>
      <c r="E31" s="60" t="s">
        <v>12</v>
      </c>
      <c r="F31" s="61">
        <v>2</v>
      </c>
      <c r="G31" s="73"/>
      <c r="H31" s="63">
        <v>2</v>
      </c>
      <c r="I31" s="84">
        <v>0.25</v>
      </c>
      <c r="J31" s="64">
        <f t="shared" si="10"/>
        <v>-1.75</v>
      </c>
      <c r="K31" s="65">
        <f t="shared" si="12"/>
        <v>-1.75</v>
      </c>
      <c r="L31" s="94">
        <v>1</v>
      </c>
      <c r="M31" s="91" t="s">
        <v>9</v>
      </c>
      <c r="N31" s="88">
        <f t="shared" si="11"/>
        <v>2</v>
      </c>
      <c r="O31" s="74"/>
    </row>
    <row r="32" spans="1:15" x14ac:dyDescent="0.25">
      <c r="A32" s="55" t="s">
        <v>182</v>
      </c>
      <c r="B32" s="55" t="s">
        <v>183</v>
      </c>
      <c r="C32" s="55"/>
      <c r="D32" s="55"/>
      <c r="E32" s="60" t="s">
        <v>12</v>
      </c>
      <c r="F32" s="61">
        <v>2</v>
      </c>
      <c r="G32" s="73"/>
      <c r="H32" s="63">
        <v>2</v>
      </c>
      <c r="I32" s="84">
        <v>0.75</v>
      </c>
      <c r="J32" s="64">
        <f t="shared" si="10"/>
        <v>-1.25</v>
      </c>
      <c r="K32" s="65">
        <f t="shared" si="12"/>
        <v>-1.25</v>
      </c>
      <c r="L32" s="94">
        <v>1</v>
      </c>
      <c r="M32" s="91" t="s">
        <v>9</v>
      </c>
      <c r="N32" s="88">
        <f t="shared" si="11"/>
        <v>2</v>
      </c>
      <c r="O32" s="74"/>
    </row>
    <row r="33" spans="1:18" x14ac:dyDescent="0.25">
      <c r="A33" s="55" t="s">
        <v>184</v>
      </c>
      <c r="B33" s="55" t="s">
        <v>185</v>
      </c>
      <c r="C33" s="55"/>
      <c r="D33" s="55"/>
      <c r="E33" s="60" t="s">
        <v>10</v>
      </c>
      <c r="F33" s="61">
        <v>1</v>
      </c>
      <c r="G33" s="73"/>
      <c r="H33" s="63">
        <v>1</v>
      </c>
      <c r="I33" s="84">
        <v>0.25</v>
      </c>
      <c r="J33" s="64">
        <f t="shared" si="10"/>
        <v>-0.75</v>
      </c>
      <c r="K33" s="65">
        <f t="shared" si="12"/>
        <v>-0.75</v>
      </c>
      <c r="L33" s="94">
        <v>1</v>
      </c>
      <c r="M33" s="91" t="s">
        <v>9</v>
      </c>
      <c r="N33" s="88">
        <f t="shared" si="11"/>
        <v>2</v>
      </c>
      <c r="O33" s="74"/>
      <c r="P33" s="55"/>
      <c r="Q33" s="55"/>
      <c r="R33" s="55"/>
    </row>
    <row r="34" spans="1:18" x14ac:dyDescent="0.25">
      <c r="A34" s="66" t="s">
        <v>186</v>
      </c>
      <c r="B34" s="66" t="s">
        <v>187</v>
      </c>
      <c r="C34" s="66" t="s">
        <v>188</v>
      </c>
      <c r="D34" s="66" t="s">
        <v>12</v>
      </c>
      <c r="E34" s="66"/>
      <c r="F34" s="69"/>
      <c r="G34" s="69">
        <f>SUM(H35:H51)</f>
        <v>17</v>
      </c>
      <c r="H34" s="70"/>
      <c r="I34" s="69">
        <f>SUM(I35:I51)</f>
        <v>15.35</v>
      </c>
      <c r="J34" s="70"/>
      <c r="K34" s="70"/>
      <c r="L34" s="95"/>
      <c r="M34" s="92"/>
      <c r="N34" s="89"/>
      <c r="O34" s="103"/>
      <c r="P34" s="55"/>
      <c r="Q34" s="55"/>
      <c r="R34" s="55"/>
    </row>
    <row r="35" spans="1:18" x14ac:dyDescent="0.25">
      <c r="A35" s="55" t="s">
        <v>189</v>
      </c>
      <c r="B35" s="55" t="s">
        <v>190</v>
      </c>
      <c r="C35" s="55"/>
      <c r="D35" s="55"/>
      <c r="E35" s="55" t="s">
        <v>12</v>
      </c>
      <c r="F35" s="61">
        <v>3</v>
      </c>
      <c r="G35" s="73"/>
      <c r="H35" s="63">
        <v>1</v>
      </c>
      <c r="I35" s="84">
        <v>0.75</v>
      </c>
      <c r="J35" s="64">
        <f t="shared" ref="J35:J51" si="13">IF(I35="","",I35-H35)</f>
        <v>-0.25</v>
      </c>
      <c r="K35" s="65">
        <f t="shared" si="12"/>
        <v>-0.25</v>
      </c>
      <c r="L35" s="94">
        <v>1</v>
      </c>
      <c r="M35" s="91" t="s">
        <v>9</v>
      </c>
      <c r="N35" s="88">
        <f t="shared" ref="N35:N51" si="14">IF(M35="Terminée",2,IF(M35="À faire",0,1))</f>
        <v>2</v>
      </c>
      <c r="O35" s="74"/>
      <c r="P35" s="55"/>
      <c r="Q35" s="55"/>
      <c r="R35" s="55"/>
    </row>
    <row r="36" spans="1:18" x14ac:dyDescent="0.25">
      <c r="A36" s="55" t="s">
        <v>191</v>
      </c>
      <c r="B36" s="55" t="s">
        <v>192</v>
      </c>
      <c r="C36" s="55"/>
      <c r="D36" s="55"/>
      <c r="E36" s="55" t="s">
        <v>12</v>
      </c>
      <c r="F36" s="61"/>
      <c r="G36" s="73"/>
      <c r="H36" s="63">
        <v>1</v>
      </c>
      <c r="I36" s="84">
        <v>0.5</v>
      </c>
      <c r="J36" s="64">
        <f t="shared" si="13"/>
        <v>-0.5</v>
      </c>
      <c r="K36" s="65">
        <f t="shared" si="12"/>
        <v>-0.5</v>
      </c>
      <c r="L36" s="94">
        <v>1</v>
      </c>
      <c r="M36" s="91" t="s">
        <v>9</v>
      </c>
      <c r="N36" s="88">
        <f t="shared" si="14"/>
        <v>2</v>
      </c>
      <c r="O36" s="74"/>
      <c r="P36" s="55"/>
      <c r="Q36" s="55"/>
      <c r="R36" s="55"/>
    </row>
    <row r="37" spans="1:18" x14ac:dyDescent="0.25">
      <c r="A37" s="55" t="s">
        <v>193</v>
      </c>
      <c r="B37" s="55" t="s">
        <v>194</v>
      </c>
      <c r="C37" s="55"/>
      <c r="D37" s="55"/>
      <c r="E37" s="55" t="s">
        <v>12</v>
      </c>
      <c r="F37" s="61"/>
      <c r="G37" s="73"/>
      <c r="H37" s="63">
        <v>1</v>
      </c>
      <c r="I37" s="84">
        <v>0.5</v>
      </c>
      <c r="J37" s="64">
        <f t="shared" si="13"/>
        <v>-0.5</v>
      </c>
      <c r="K37" s="65">
        <f t="shared" si="12"/>
        <v>-0.5</v>
      </c>
      <c r="L37" s="94">
        <v>1</v>
      </c>
      <c r="M37" s="91" t="s">
        <v>9</v>
      </c>
      <c r="N37" s="88">
        <f t="shared" si="14"/>
        <v>2</v>
      </c>
      <c r="O37" s="74"/>
      <c r="P37" s="55"/>
      <c r="Q37" s="55"/>
      <c r="R37" s="55"/>
    </row>
    <row r="38" spans="1:18" x14ac:dyDescent="0.25">
      <c r="A38" s="55" t="s">
        <v>195</v>
      </c>
      <c r="B38" s="55" t="s">
        <v>196</v>
      </c>
      <c r="C38" s="55"/>
      <c r="D38" s="55"/>
      <c r="E38" s="55" t="s">
        <v>12</v>
      </c>
      <c r="F38" s="61"/>
      <c r="G38" s="73"/>
      <c r="H38" s="63">
        <v>1</v>
      </c>
      <c r="I38" s="84">
        <v>0.5</v>
      </c>
      <c r="J38" s="64">
        <f t="shared" si="13"/>
        <v>-0.5</v>
      </c>
      <c r="K38" s="65">
        <f t="shared" si="12"/>
        <v>-0.5</v>
      </c>
      <c r="L38" s="94">
        <v>1</v>
      </c>
      <c r="M38" s="91" t="s">
        <v>9</v>
      </c>
      <c r="N38" s="88">
        <f t="shared" si="14"/>
        <v>2</v>
      </c>
      <c r="O38" s="74"/>
      <c r="P38" s="55"/>
      <c r="Q38" s="55"/>
      <c r="R38" s="55"/>
    </row>
    <row r="39" spans="1:18" x14ac:dyDescent="0.25">
      <c r="A39" s="55" t="s">
        <v>197</v>
      </c>
      <c r="B39" s="55" t="s">
        <v>198</v>
      </c>
      <c r="C39" s="55"/>
      <c r="D39" s="55"/>
      <c r="E39" s="55" t="s">
        <v>12</v>
      </c>
      <c r="F39" s="61"/>
      <c r="G39" s="73"/>
      <c r="H39" s="63">
        <v>1</v>
      </c>
      <c r="I39" s="84">
        <v>0.5</v>
      </c>
      <c r="J39" s="64">
        <f t="shared" si="13"/>
        <v>-0.5</v>
      </c>
      <c r="K39" s="65">
        <f t="shared" si="12"/>
        <v>-0.5</v>
      </c>
      <c r="L39" s="94">
        <v>1</v>
      </c>
      <c r="M39" s="91" t="s">
        <v>9</v>
      </c>
      <c r="N39" s="88">
        <f t="shared" si="14"/>
        <v>2</v>
      </c>
      <c r="O39" s="74"/>
      <c r="P39" s="55"/>
      <c r="Q39" s="55"/>
      <c r="R39" s="55"/>
    </row>
    <row r="40" spans="1:18" x14ac:dyDescent="0.25">
      <c r="A40" s="55" t="s">
        <v>199</v>
      </c>
      <c r="B40" s="55" t="s">
        <v>200</v>
      </c>
      <c r="C40" s="55"/>
      <c r="D40" s="55"/>
      <c r="E40" s="55" t="s">
        <v>8</v>
      </c>
      <c r="F40" s="61"/>
      <c r="G40" s="73"/>
      <c r="H40" s="63">
        <v>1</v>
      </c>
      <c r="I40" s="84">
        <v>1</v>
      </c>
      <c r="J40" s="64">
        <f t="shared" si="13"/>
        <v>0</v>
      </c>
      <c r="K40" s="65">
        <f t="shared" si="12"/>
        <v>0</v>
      </c>
      <c r="L40" s="94">
        <v>1</v>
      </c>
      <c r="M40" s="91" t="s">
        <v>9</v>
      </c>
      <c r="N40" s="88">
        <f t="shared" si="14"/>
        <v>2</v>
      </c>
      <c r="O40" s="74"/>
      <c r="P40" s="55"/>
      <c r="Q40" s="55"/>
      <c r="R40" s="55"/>
    </row>
    <row r="41" spans="1:18" x14ac:dyDescent="0.25">
      <c r="A41" s="55" t="s">
        <v>201</v>
      </c>
      <c r="B41" s="55" t="s">
        <v>202</v>
      </c>
      <c r="C41" s="55"/>
      <c r="D41" s="55"/>
      <c r="E41" s="55" t="s">
        <v>8</v>
      </c>
      <c r="F41" s="61"/>
      <c r="G41" s="73"/>
      <c r="H41" s="63">
        <v>1</v>
      </c>
      <c r="I41" s="84">
        <v>1</v>
      </c>
      <c r="J41" s="64">
        <f t="shared" si="13"/>
        <v>0</v>
      </c>
      <c r="K41" s="65">
        <f t="shared" si="12"/>
        <v>0</v>
      </c>
      <c r="L41" s="94">
        <v>1</v>
      </c>
      <c r="M41" s="91" t="s">
        <v>9</v>
      </c>
      <c r="N41" s="88">
        <f t="shared" si="14"/>
        <v>2</v>
      </c>
      <c r="O41" s="74"/>
      <c r="P41" s="55"/>
      <c r="Q41" s="55"/>
      <c r="R41" s="55"/>
    </row>
    <row r="42" spans="1:18" x14ac:dyDescent="0.25">
      <c r="A42" s="55" t="s">
        <v>203</v>
      </c>
      <c r="B42" s="55" t="s">
        <v>204</v>
      </c>
      <c r="C42" s="55"/>
      <c r="D42" s="55"/>
      <c r="E42" s="55" t="s">
        <v>8</v>
      </c>
      <c r="F42" s="61"/>
      <c r="G42" s="73"/>
      <c r="H42" s="63">
        <v>1</v>
      </c>
      <c r="I42" s="84">
        <v>1</v>
      </c>
      <c r="J42" s="64">
        <f t="shared" si="13"/>
        <v>0</v>
      </c>
      <c r="K42" s="65">
        <f t="shared" si="12"/>
        <v>0</v>
      </c>
      <c r="L42" s="94">
        <v>1</v>
      </c>
      <c r="M42" s="91" t="s">
        <v>9</v>
      </c>
      <c r="N42" s="88">
        <f t="shared" si="14"/>
        <v>2</v>
      </c>
      <c r="O42" s="74"/>
      <c r="P42" s="55"/>
      <c r="Q42" s="55"/>
      <c r="R42" s="55"/>
    </row>
    <row r="43" spans="1:18" x14ac:dyDescent="0.25">
      <c r="A43" s="55" t="s">
        <v>205</v>
      </c>
      <c r="B43" s="55" t="s">
        <v>206</v>
      </c>
      <c r="C43" s="55"/>
      <c r="D43" s="55"/>
      <c r="E43" s="55" t="s">
        <v>6</v>
      </c>
      <c r="F43" s="61"/>
      <c r="G43" s="73"/>
      <c r="H43" s="63">
        <v>1</v>
      </c>
      <c r="I43" s="84">
        <v>2.0499999999999998</v>
      </c>
      <c r="J43" s="64">
        <f t="shared" si="13"/>
        <v>1.0499999999999998</v>
      </c>
      <c r="K43" s="65">
        <f t="shared" si="12"/>
        <v>1.0499999999999998</v>
      </c>
      <c r="L43" s="94">
        <v>1</v>
      </c>
      <c r="M43" s="91" t="s">
        <v>9</v>
      </c>
      <c r="N43" s="88">
        <f t="shared" si="14"/>
        <v>2</v>
      </c>
      <c r="O43" s="74" t="s">
        <v>207</v>
      </c>
      <c r="P43" s="55"/>
      <c r="Q43" s="55"/>
      <c r="R43" s="55"/>
    </row>
    <row r="44" spans="1:18" x14ac:dyDescent="0.25">
      <c r="A44" s="55" t="s">
        <v>208</v>
      </c>
      <c r="B44" s="55" t="s">
        <v>209</v>
      </c>
      <c r="C44" s="55"/>
      <c r="D44" s="55"/>
      <c r="E44" s="55" t="s">
        <v>6</v>
      </c>
      <c r="F44" s="61"/>
      <c r="G44" s="73"/>
      <c r="H44" s="63">
        <v>1</v>
      </c>
      <c r="I44" s="84">
        <v>1.05</v>
      </c>
      <c r="J44" s="64">
        <f t="shared" si="13"/>
        <v>5.0000000000000044E-2</v>
      </c>
      <c r="K44" s="65">
        <f t="shared" si="12"/>
        <v>5.0000000000000044E-2</v>
      </c>
      <c r="L44" s="94">
        <v>1</v>
      </c>
      <c r="M44" s="91" t="s">
        <v>9</v>
      </c>
      <c r="N44" s="88">
        <f t="shared" si="14"/>
        <v>2</v>
      </c>
      <c r="O44" s="74" t="s">
        <v>210</v>
      </c>
      <c r="P44" s="55"/>
      <c r="Q44" s="55"/>
      <c r="R44" s="55"/>
    </row>
    <row r="45" spans="1:18" x14ac:dyDescent="0.25">
      <c r="A45" s="55" t="s">
        <v>211</v>
      </c>
      <c r="B45" s="55" t="s">
        <v>212</v>
      </c>
      <c r="C45" s="55"/>
      <c r="D45" s="55"/>
      <c r="E45" s="55" t="s">
        <v>6</v>
      </c>
      <c r="F45" s="61"/>
      <c r="G45" s="73"/>
      <c r="H45" s="63">
        <v>1</v>
      </c>
      <c r="I45" s="84">
        <v>0.5</v>
      </c>
      <c r="J45" s="64">
        <f t="shared" si="13"/>
        <v>-0.5</v>
      </c>
      <c r="K45" s="65">
        <f t="shared" si="12"/>
        <v>-0.5</v>
      </c>
      <c r="L45" s="94">
        <v>1</v>
      </c>
      <c r="M45" s="91" t="s">
        <v>9</v>
      </c>
      <c r="N45" s="88">
        <f t="shared" si="14"/>
        <v>2</v>
      </c>
      <c r="O45" s="74"/>
      <c r="P45" s="55"/>
      <c r="Q45" s="55"/>
      <c r="R45" s="55"/>
    </row>
    <row r="46" spans="1:18" x14ac:dyDescent="0.25">
      <c r="A46" s="55" t="s">
        <v>213</v>
      </c>
      <c r="B46" s="55" t="s">
        <v>214</v>
      </c>
      <c r="C46" s="55"/>
      <c r="D46" s="55"/>
      <c r="E46" s="55" t="s">
        <v>6</v>
      </c>
      <c r="F46" s="61"/>
      <c r="G46" s="73"/>
      <c r="H46" s="63">
        <v>1</v>
      </c>
      <c r="I46" s="84">
        <v>1</v>
      </c>
      <c r="J46" s="64">
        <f t="shared" si="13"/>
        <v>0</v>
      </c>
      <c r="K46" s="65">
        <f t="shared" si="12"/>
        <v>0</v>
      </c>
      <c r="L46" s="94">
        <v>1</v>
      </c>
      <c r="M46" s="91" t="s">
        <v>9</v>
      </c>
      <c r="N46" s="88">
        <f t="shared" si="14"/>
        <v>2</v>
      </c>
      <c r="O46" s="74"/>
      <c r="P46" s="55"/>
      <c r="Q46" s="55"/>
      <c r="R46" s="55"/>
    </row>
    <row r="47" spans="1:18" x14ac:dyDescent="0.25">
      <c r="A47" s="55" t="s">
        <v>215</v>
      </c>
      <c r="B47" s="55" t="s">
        <v>216</v>
      </c>
      <c r="C47" s="55"/>
      <c r="D47" s="55"/>
      <c r="E47" s="55" t="s">
        <v>6</v>
      </c>
      <c r="F47" s="61"/>
      <c r="G47" s="73"/>
      <c r="H47" s="63">
        <v>1</v>
      </c>
      <c r="I47" s="84">
        <v>1</v>
      </c>
      <c r="J47" s="64">
        <f t="shared" si="13"/>
        <v>0</v>
      </c>
      <c r="K47" s="65">
        <f t="shared" si="12"/>
        <v>0</v>
      </c>
      <c r="L47" s="94">
        <v>1</v>
      </c>
      <c r="M47" s="91" t="s">
        <v>9</v>
      </c>
      <c r="N47" s="88">
        <f t="shared" si="14"/>
        <v>2</v>
      </c>
      <c r="O47" s="74"/>
      <c r="P47" s="55"/>
      <c r="Q47" s="55"/>
      <c r="R47" s="55"/>
    </row>
    <row r="48" spans="1:18" x14ac:dyDescent="0.25">
      <c r="A48" s="55" t="s">
        <v>217</v>
      </c>
      <c r="B48" s="55" t="s">
        <v>218</v>
      </c>
      <c r="C48" s="55"/>
      <c r="D48" s="55"/>
      <c r="E48" s="55" t="s">
        <v>6</v>
      </c>
      <c r="F48" s="61"/>
      <c r="G48" s="73"/>
      <c r="H48" s="63">
        <v>1</v>
      </c>
      <c r="I48" s="84">
        <v>0.5</v>
      </c>
      <c r="J48" s="64">
        <f t="shared" si="13"/>
        <v>-0.5</v>
      </c>
      <c r="K48" s="65">
        <f t="shared" si="12"/>
        <v>-0.5</v>
      </c>
      <c r="L48" s="94">
        <v>1</v>
      </c>
      <c r="M48" s="91" t="s">
        <v>9</v>
      </c>
      <c r="N48" s="88">
        <f t="shared" si="14"/>
        <v>2</v>
      </c>
      <c r="O48" s="74"/>
      <c r="P48" s="55"/>
      <c r="Q48" s="55"/>
      <c r="R48" s="55"/>
    </row>
    <row r="49" spans="1:18" x14ac:dyDescent="0.25">
      <c r="A49" s="55" t="s">
        <v>219</v>
      </c>
      <c r="B49" s="55" t="s">
        <v>220</v>
      </c>
      <c r="C49" s="55"/>
      <c r="D49" s="55"/>
      <c r="E49" s="55" t="s">
        <v>10</v>
      </c>
      <c r="F49" s="61"/>
      <c r="G49" s="73"/>
      <c r="H49" s="63">
        <v>1</v>
      </c>
      <c r="I49" s="84">
        <v>1.5</v>
      </c>
      <c r="J49" s="64">
        <f t="shared" si="13"/>
        <v>0.5</v>
      </c>
      <c r="K49" s="65">
        <f t="shared" si="12"/>
        <v>0.5</v>
      </c>
      <c r="L49" s="94">
        <v>1</v>
      </c>
      <c r="M49" s="91" t="s">
        <v>9</v>
      </c>
      <c r="N49" s="88">
        <f t="shared" si="14"/>
        <v>2</v>
      </c>
      <c r="O49" s="74"/>
      <c r="P49" s="55"/>
      <c r="Q49" s="55"/>
      <c r="R49" s="55"/>
    </row>
    <row r="50" spans="1:18" x14ac:dyDescent="0.25">
      <c r="A50" s="55" t="s">
        <v>221</v>
      </c>
      <c r="B50" s="55" t="s">
        <v>222</v>
      </c>
      <c r="C50" s="55"/>
      <c r="D50" s="55"/>
      <c r="E50" s="55" t="s">
        <v>10</v>
      </c>
      <c r="F50" s="61"/>
      <c r="G50" s="73"/>
      <c r="H50" s="63">
        <v>1</v>
      </c>
      <c r="I50" s="84">
        <v>1</v>
      </c>
      <c r="J50" s="64">
        <f t="shared" si="13"/>
        <v>0</v>
      </c>
      <c r="K50" s="65">
        <f t="shared" si="12"/>
        <v>0</v>
      </c>
      <c r="L50" s="94">
        <v>1</v>
      </c>
      <c r="M50" s="91" t="s">
        <v>9</v>
      </c>
      <c r="N50" s="88">
        <f t="shared" si="14"/>
        <v>2</v>
      </c>
      <c r="O50" s="74"/>
      <c r="P50" s="55"/>
      <c r="Q50" s="55"/>
      <c r="R50" s="55"/>
    </row>
    <row r="51" spans="1:18" x14ac:dyDescent="0.25">
      <c r="A51" s="55" t="s">
        <v>223</v>
      </c>
      <c r="B51" s="55" t="s">
        <v>224</v>
      </c>
      <c r="C51" s="55"/>
      <c r="D51" s="55"/>
      <c r="E51" s="55" t="s">
        <v>10</v>
      </c>
      <c r="F51" s="61"/>
      <c r="G51" s="73"/>
      <c r="H51" s="63">
        <v>1</v>
      </c>
      <c r="I51" s="84">
        <v>1</v>
      </c>
      <c r="J51" s="64">
        <f t="shared" si="13"/>
        <v>0</v>
      </c>
      <c r="K51" s="65">
        <f t="shared" si="12"/>
        <v>0</v>
      </c>
      <c r="L51" s="94">
        <v>1</v>
      </c>
      <c r="M51" s="91" t="s">
        <v>9</v>
      </c>
      <c r="N51" s="88">
        <f t="shared" si="14"/>
        <v>2</v>
      </c>
      <c r="O51" s="74"/>
      <c r="P51" s="55"/>
      <c r="Q51" s="55"/>
      <c r="R51" s="55"/>
    </row>
    <row r="52" spans="1:18" x14ac:dyDescent="0.25">
      <c r="A52" s="66" t="s">
        <v>225</v>
      </c>
      <c r="B52" s="66" t="s">
        <v>226</v>
      </c>
      <c r="C52" s="66" t="s">
        <v>227</v>
      </c>
      <c r="D52" s="66" t="s">
        <v>6</v>
      </c>
      <c r="E52" s="66"/>
      <c r="F52" s="69"/>
      <c r="G52" s="69">
        <f>SUM(H53:H55)</f>
        <v>15</v>
      </c>
      <c r="H52" s="70"/>
      <c r="I52" s="69">
        <f>SUM(I53:I56)</f>
        <v>20.5</v>
      </c>
      <c r="J52" s="70"/>
      <c r="K52" s="70"/>
      <c r="L52" s="95"/>
      <c r="M52" s="92"/>
      <c r="N52" s="89"/>
      <c r="O52" s="103"/>
      <c r="P52" s="55"/>
      <c r="Q52" s="55"/>
      <c r="R52" s="55"/>
    </row>
    <row r="53" spans="1:18" x14ac:dyDescent="0.25">
      <c r="A53" s="55" t="s">
        <v>228</v>
      </c>
      <c r="B53" s="55" t="s">
        <v>229</v>
      </c>
      <c r="C53" s="55"/>
      <c r="D53" s="55"/>
      <c r="E53" s="60" t="s">
        <v>10</v>
      </c>
      <c r="F53" s="61">
        <v>5</v>
      </c>
      <c r="G53" s="73"/>
      <c r="H53" s="63">
        <v>7.5</v>
      </c>
      <c r="I53" s="84">
        <v>4</v>
      </c>
      <c r="J53" s="64">
        <f t="shared" ref="J53:J55" si="15">IF(I53="","",I53-H53)</f>
        <v>-3.5</v>
      </c>
      <c r="K53" s="65">
        <f t="shared" si="12"/>
        <v>-3.5</v>
      </c>
      <c r="L53" s="94">
        <f>+L54</f>
        <v>1</v>
      </c>
      <c r="M53" s="91" t="s">
        <v>9</v>
      </c>
      <c r="N53" s="88">
        <f t="shared" ref="N53:N61" si="16">IF(M53="Terminée",2,IF(M53="À faire",0,1))</f>
        <v>2</v>
      </c>
      <c r="O53" s="74"/>
      <c r="P53" s="55"/>
      <c r="Q53" s="55"/>
      <c r="R53" s="55"/>
    </row>
    <row r="54" spans="1:18" x14ac:dyDescent="0.25">
      <c r="A54" s="55" t="s">
        <v>230</v>
      </c>
      <c r="B54" s="55" t="s">
        <v>231</v>
      </c>
      <c r="C54" s="55"/>
      <c r="D54" s="55"/>
      <c r="E54" s="60" t="s">
        <v>6</v>
      </c>
      <c r="F54" s="61"/>
      <c r="G54" s="73"/>
      <c r="H54" s="63"/>
      <c r="I54" s="84">
        <v>0.5</v>
      </c>
      <c r="J54" s="64"/>
      <c r="K54" s="65">
        <f>J54</f>
        <v>0</v>
      </c>
      <c r="L54" s="94">
        <v>1</v>
      </c>
      <c r="M54" s="91" t="s">
        <v>9</v>
      </c>
      <c r="N54" s="88">
        <f>IF(M54="Terminée",2,IF(M54="À faire",0,1))</f>
        <v>2</v>
      </c>
      <c r="O54" s="74"/>
      <c r="P54" s="55"/>
      <c r="Q54" s="55"/>
      <c r="R54" s="55"/>
    </row>
    <row r="55" spans="1:18" x14ac:dyDescent="0.25">
      <c r="A55" s="55" t="s">
        <v>232</v>
      </c>
      <c r="B55" s="55" t="s">
        <v>233</v>
      </c>
      <c r="C55" s="55"/>
      <c r="D55" s="55"/>
      <c r="E55" s="60" t="s">
        <v>6</v>
      </c>
      <c r="F55" s="61">
        <v>5</v>
      </c>
      <c r="G55" s="73"/>
      <c r="H55" s="63">
        <v>7.5</v>
      </c>
      <c r="I55" s="84">
        <f>6.5+3.5</f>
        <v>10</v>
      </c>
      <c r="J55" s="64">
        <f t="shared" si="15"/>
        <v>2.5</v>
      </c>
      <c r="K55" s="65">
        <f t="shared" si="12"/>
        <v>2.5</v>
      </c>
      <c r="L55" s="94">
        <v>1</v>
      </c>
      <c r="M55" s="91" t="s">
        <v>9</v>
      </c>
      <c r="N55" s="88">
        <f t="shared" si="16"/>
        <v>2</v>
      </c>
      <c r="O55" s="74"/>
      <c r="P55" s="55"/>
      <c r="Q55" s="55"/>
      <c r="R55" s="55"/>
    </row>
    <row r="56" spans="1:18" x14ac:dyDescent="0.25">
      <c r="A56" s="55" t="s">
        <v>232</v>
      </c>
      <c r="B56" s="55" t="s">
        <v>234</v>
      </c>
      <c r="C56" s="55"/>
      <c r="D56" s="55"/>
      <c r="E56" s="60" t="s">
        <v>10</v>
      </c>
      <c r="F56" s="61">
        <v>5</v>
      </c>
      <c r="G56" s="73"/>
      <c r="H56" s="63"/>
      <c r="I56" s="84">
        <v>6</v>
      </c>
      <c r="J56" s="64">
        <f t="shared" ref="J56" si="17">IF(I56="","",I56-H56)</f>
        <v>6</v>
      </c>
      <c r="K56" s="65">
        <f t="shared" ref="K56" si="18">J56</f>
        <v>6</v>
      </c>
      <c r="L56" s="94">
        <v>1</v>
      </c>
      <c r="M56" s="91" t="s">
        <v>9</v>
      </c>
      <c r="N56" s="88">
        <f t="shared" si="16"/>
        <v>2</v>
      </c>
      <c r="O56" s="74" t="s">
        <v>235</v>
      </c>
      <c r="P56" s="55"/>
      <c r="Q56" s="55"/>
      <c r="R56" s="55"/>
    </row>
    <row r="57" spans="1:18" x14ac:dyDescent="0.25">
      <c r="A57" s="66" t="s">
        <v>236</v>
      </c>
      <c r="B57" s="66" t="s">
        <v>237</v>
      </c>
      <c r="C57" s="118" t="s">
        <v>238</v>
      </c>
      <c r="D57" s="66" t="s">
        <v>10</v>
      </c>
      <c r="E57" s="68"/>
      <c r="F57" s="69"/>
      <c r="G57" s="69">
        <f>SUM(H58:H61)</f>
        <v>16</v>
      </c>
      <c r="H57" s="70"/>
      <c r="I57" s="69">
        <f>SUM(I58:I61)</f>
        <v>12.5</v>
      </c>
      <c r="J57" s="70"/>
      <c r="K57" s="70"/>
      <c r="L57" s="95"/>
      <c r="M57" s="92"/>
      <c r="N57" s="89"/>
      <c r="O57" s="103"/>
      <c r="P57" s="55"/>
      <c r="Q57" s="55"/>
      <c r="R57" s="55"/>
    </row>
    <row r="58" spans="1:18" x14ac:dyDescent="0.25">
      <c r="A58" s="55" t="s">
        <v>239</v>
      </c>
      <c r="B58" s="55" t="s">
        <v>240</v>
      </c>
      <c r="C58" s="55"/>
      <c r="D58" s="55"/>
      <c r="E58" s="60" t="s">
        <v>6</v>
      </c>
      <c r="F58" s="61">
        <v>8</v>
      </c>
      <c r="G58" s="73"/>
      <c r="H58" s="63">
        <v>2</v>
      </c>
      <c r="I58" s="84">
        <v>1</v>
      </c>
      <c r="J58" s="64">
        <f t="shared" ref="J58:J61" si="19">IF(I58="","",I58-H58)</f>
        <v>-1</v>
      </c>
      <c r="K58" s="65">
        <f t="shared" si="12"/>
        <v>-1</v>
      </c>
      <c r="L58" s="94">
        <v>1</v>
      </c>
      <c r="M58" s="91" t="s">
        <v>9</v>
      </c>
      <c r="N58" s="88">
        <f t="shared" si="16"/>
        <v>2</v>
      </c>
      <c r="O58" s="74"/>
      <c r="P58" s="55"/>
      <c r="Q58" s="55"/>
      <c r="R58" s="55"/>
    </row>
    <row r="59" spans="1:18" x14ac:dyDescent="0.25">
      <c r="A59" s="55" t="s">
        <v>241</v>
      </c>
      <c r="B59" s="55" t="s">
        <v>242</v>
      </c>
      <c r="C59" s="55"/>
      <c r="D59" s="55"/>
      <c r="E59" s="60" t="s">
        <v>6</v>
      </c>
      <c r="F59" s="61">
        <v>5</v>
      </c>
      <c r="G59" s="73"/>
      <c r="H59" s="63">
        <v>4</v>
      </c>
      <c r="I59" s="84">
        <f>5.5+1</f>
        <v>6.5</v>
      </c>
      <c r="J59" s="64">
        <f t="shared" si="19"/>
        <v>2.5</v>
      </c>
      <c r="K59" s="65">
        <f t="shared" si="12"/>
        <v>2.5</v>
      </c>
      <c r="L59" s="94">
        <v>1</v>
      </c>
      <c r="M59" s="91" t="s">
        <v>9</v>
      </c>
      <c r="N59" s="88">
        <f t="shared" si="16"/>
        <v>2</v>
      </c>
      <c r="O59" s="74" t="s">
        <v>243</v>
      </c>
      <c r="P59" s="55"/>
      <c r="Q59" s="55"/>
      <c r="R59" s="55"/>
    </row>
    <row r="60" spans="1:18" x14ac:dyDescent="0.25">
      <c r="A60" s="55" t="s">
        <v>244</v>
      </c>
      <c r="B60" s="55" t="s">
        <v>245</v>
      </c>
      <c r="C60" s="55"/>
      <c r="D60" s="55"/>
      <c r="E60" s="60" t="s">
        <v>8</v>
      </c>
      <c r="F60" s="61">
        <v>5</v>
      </c>
      <c r="G60" s="73"/>
      <c r="H60" s="63">
        <v>2</v>
      </c>
      <c r="I60" s="84">
        <v>0.75</v>
      </c>
      <c r="J60" s="64">
        <f t="shared" si="19"/>
        <v>-1.25</v>
      </c>
      <c r="K60" s="65">
        <f t="shared" ref="K60:K91" si="20">J60</f>
        <v>-1.25</v>
      </c>
      <c r="L60" s="94">
        <v>1</v>
      </c>
      <c r="M60" s="91" t="s">
        <v>9</v>
      </c>
      <c r="N60" s="88">
        <f t="shared" si="16"/>
        <v>2</v>
      </c>
      <c r="O60" s="74"/>
      <c r="P60" s="55"/>
      <c r="Q60" s="55"/>
      <c r="R60" s="55"/>
    </row>
    <row r="61" spans="1:18" x14ac:dyDescent="0.25">
      <c r="A61" s="55" t="s">
        <v>246</v>
      </c>
      <c r="B61" s="55" t="s">
        <v>247</v>
      </c>
      <c r="C61" s="55"/>
      <c r="D61" s="55"/>
      <c r="E61" s="55" t="s">
        <v>8</v>
      </c>
      <c r="F61" s="61">
        <v>5</v>
      </c>
      <c r="G61" s="73"/>
      <c r="H61" s="63">
        <v>8</v>
      </c>
      <c r="I61" s="84">
        <v>4.25</v>
      </c>
      <c r="J61" s="64">
        <f t="shared" si="19"/>
        <v>-3.75</v>
      </c>
      <c r="K61" s="65">
        <f t="shared" si="20"/>
        <v>-3.75</v>
      </c>
      <c r="L61" s="94">
        <v>1</v>
      </c>
      <c r="M61" s="91" t="s">
        <v>9</v>
      </c>
      <c r="N61" s="88">
        <f t="shared" si="16"/>
        <v>2</v>
      </c>
      <c r="O61" s="74"/>
      <c r="P61" s="55"/>
      <c r="Q61" s="55"/>
      <c r="R61" s="55"/>
    </row>
    <row r="62" spans="1:18" x14ac:dyDescent="0.25">
      <c r="A62" s="107" t="s">
        <v>248</v>
      </c>
      <c r="B62" s="107" t="s">
        <v>249</v>
      </c>
      <c r="C62" s="107"/>
      <c r="D62" s="108"/>
      <c r="E62" s="109"/>
      <c r="F62" s="110"/>
      <c r="G62" s="111"/>
      <c r="H62" s="112"/>
      <c r="I62" s="110">
        <f>+G62</f>
        <v>0</v>
      </c>
      <c r="J62" s="112"/>
      <c r="K62" s="112"/>
      <c r="L62" s="113"/>
      <c r="M62" s="114"/>
      <c r="N62" s="115"/>
      <c r="O62" s="116"/>
      <c r="P62" s="55"/>
      <c r="Q62" s="55"/>
      <c r="R62" s="55"/>
    </row>
    <row r="63" spans="1:18" x14ac:dyDescent="0.25">
      <c r="A63" s="66" t="s">
        <v>250</v>
      </c>
      <c r="B63" s="66" t="s">
        <v>251</v>
      </c>
      <c r="C63" s="118" t="s">
        <v>188</v>
      </c>
      <c r="D63" s="66" t="s">
        <v>12</v>
      </c>
      <c r="E63" s="68"/>
      <c r="F63" s="69"/>
      <c r="G63" s="75">
        <f>SUM(H64:H65)</f>
        <v>60</v>
      </c>
      <c r="H63" s="70"/>
      <c r="I63" s="69">
        <f>SUM(I64:I65)</f>
        <v>28</v>
      </c>
      <c r="J63" s="70"/>
      <c r="K63" s="70"/>
      <c r="L63" s="95"/>
      <c r="M63" s="92"/>
      <c r="N63" s="89"/>
      <c r="O63" s="103"/>
      <c r="P63" s="55"/>
      <c r="Q63" s="55"/>
      <c r="R63" s="55"/>
    </row>
    <row r="64" spans="1:18" x14ac:dyDescent="0.25">
      <c r="A64" s="55" t="s">
        <v>252</v>
      </c>
      <c r="B64" s="55" t="s">
        <v>253</v>
      </c>
      <c r="C64" s="55"/>
      <c r="D64" s="55"/>
      <c r="E64" s="60" t="s">
        <v>12</v>
      </c>
      <c r="F64" s="61">
        <v>75</v>
      </c>
      <c r="G64" s="73"/>
      <c r="H64" s="63">
        <v>40</v>
      </c>
      <c r="I64" s="84">
        <v>20</v>
      </c>
      <c r="J64" s="64">
        <f t="shared" ref="J64:J65" si="21">IF(I64="","",I64-H64)</f>
        <v>-20</v>
      </c>
      <c r="K64" s="65">
        <f t="shared" si="20"/>
        <v>-20</v>
      </c>
      <c r="L64" s="94">
        <v>1</v>
      </c>
      <c r="M64" s="91" t="s">
        <v>9</v>
      </c>
      <c r="N64" s="88">
        <f t="shared" ref="N64:N65" si="22">IF(M64="Terminée",2,IF(M64="À faire",0,1))</f>
        <v>2</v>
      </c>
      <c r="O64" s="74"/>
      <c r="P64" s="55"/>
      <c r="Q64" s="55"/>
      <c r="R64" s="55"/>
    </row>
    <row r="65" spans="1:18" x14ac:dyDescent="0.25">
      <c r="A65" s="55" t="s">
        <v>254</v>
      </c>
      <c r="B65" s="55" t="s">
        <v>255</v>
      </c>
      <c r="C65" s="55"/>
      <c r="D65" s="55"/>
      <c r="E65" s="60" t="s">
        <v>8</v>
      </c>
      <c r="F65" s="61"/>
      <c r="G65" s="73"/>
      <c r="H65" s="63">
        <v>20</v>
      </c>
      <c r="I65" s="84">
        <v>8</v>
      </c>
      <c r="J65" s="64">
        <f t="shared" si="21"/>
        <v>-12</v>
      </c>
      <c r="K65" s="65">
        <f t="shared" si="20"/>
        <v>-12</v>
      </c>
      <c r="L65" s="94">
        <v>1</v>
      </c>
      <c r="M65" s="91" t="s">
        <v>9</v>
      </c>
      <c r="N65" s="88">
        <f t="shared" si="22"/>
        <v>2</v>
      </c>
      <c r="O65" s="74"/>
      <c r="P65" s="55"/>
      <c r="Q65" s="55"/>
      <c r="R65" s="55"/>
    </row>
    <row r="66" spans="1:18" x14ac:dyDescent="0.25">
      <c r="A66" s="66" t="s">
        <v>256</v>
      </c>
      <c r="B66" s="66" t="s">
        <v>257</v>
      </c>
      <c r="C66" s="66" t="s">
        <v>238</v>
      </c>
      <c r="D66" s="66" t="s">
        <v>10</v>
      </c>
      <c r="E66" s="68"/>
      <c r="F66" s="69"/>
      <c r="G66" s="69">
        <f>SUM(H67:H68)</f>
        <v>60</v>
      </c>
      <c r="H66" s="70"/>
      <c r="I66" s="69">
        <f>SUM(I67:I68)</f>
        <v>20</v>
      </c>
      <c r="J66" s="70"/>
      <c r="K66" s="70"/>
      <c r="L66" s="95"/>
      <c r="M66" s="92"/>
      <c r="N66" s="89"/>
      <c r="O66" s="103"/>
      <c r="P66" s="55"/>
      <c r="Q66" s="55"/>
      <c r="R66" s="55"/>
    </row>
    <row r="67" spans="1:18" x14ac:dyDescent="0.25">
      <c r="A67" s="55" t="s">
        <v>258</v>
      </c>
      <c r="B67" s="55" t="s">
        <v>259</v>
      </c>
      <c r="C67" s="55"/>
      <c r="D67" s="55"/>
      <c r="E67" s="60" t="s">
        <v>10</v>
      </c>
      <c r="F67" s="61">
        <v>75</v>
      </c>
      <c r="G67" s="73"/>
      <c r="H67" s="63">
        <v>35</v>
      </c>
      <c r="I67" s="84">
        <v>15</v>
      </c>
      <c r="J67" s="64">
        <f t="shared" ref="J67:J68" si="23">IF(I67="","",I67-H67)</f>
        <v>-20</v>
      </c>
      <c r="K67" s="65">
        <f t="shared" si="20"/>
        <v>-20</v>
      </c>
      <c r="L67" s="94">
        <v>0.95</v>
      </c>
      <c r="M67" s="91" t="s">
        <v>14</v>
      </c>
      <c r="N67" s="88">
        <f t="shared" ref="N67:N68" si="24">IF(M67="Terminée",2,IF(M67="À faire",0,1))</f>
        <v>1</v>
      </c>
      <c r="O67" s="74"/>
      <c r="P67" s="55"/>
      <c r="Q67" s="55"/>
      <c r="R67" s="55"/>
    </row>
    <row r="68" spans="1:18" x14ac:dyDescent="0.25">
      <c r="A68" s="55" t="s">
        <v>260</v>
      </c>
      <c r="B68" s="55" t="s">
        <v>261</v>
      </c>
      <c r="C68" s="55"/>
      <c r="D68" s="55"/>
      <c r="E68" s="60" t="s">
        <v>6</v>
      </c>
      <c r="F68" s="61"/>
      <c r="G68" s="73"/>
      <c r="H68" s="63">
        <v>25</v>
      </c>
      <c r="I68" s="84">
        <v>5</v>
      </c>
      <c r="J68" s="64">
        <f t="shared" si="23"/>
        <v>-20</v>
      </c>
      <c r="K68" s="65">
        <f t="shared" si="20"/>
        <v>-20</v>
      </c>
      <c r="L68" s="94">
        <f>L67</f>
        <v>0.95</v>
      </c>
      <c r="M68" s="91" t="s">
        <v>14</v>
      </c>
      <c r="N68" s="88">
        <f t="shared" si="24"/>
        <v>1</v>
      </c>
      <c r="O68" s="74"/>
      <c r="P68" s="55"/>
      <c r="Q68" s="55"/>
      <c r="R68" s="55"/>
    </row>
    <row r="69" spans="1:18" x14ac:dyDescent="0.25">
      <c r="A69" s="66" t="s">
        <v>262</v>
      </c>
      <c r="B69" s="66" t="s">
        <v>263</v>
      </c>
      <c r="C69" s="118"/>
      <c r="D69" s="66" t="s">
        <v>6</v>
      </c>
      <c r="E69" s="66"/>
      <c r="F69" s="66"/>
      <c r="G69" s="75">
        <f>SUM(H70:H78)</f>
        <v>4.5</v>
      </c>
      <c r="H69" s="70"/>
      <c r="I69" s="69">
        <f>SUM(I70:I78)</f>
        <v>1.25</v>
      </c>
      <c r="J69" s="70"/>
      <c r="K69" s="70"/>
      <c r="L69" s="95"/>
      <c r="M69" s="92"/>
      <c r="N69" s="89"/>
      <c r="O69" s="103"/>
      <c r="P69" s="55"/>
      <c r="Q69" s="55"/>
      <c r="R69" s="55"/>
    </row>
    <row r="70" spans="1:18" x14ac:dyDescent="0.25">
      <c r="A70" s="55" t="s">
        <v>264</v>
      </c>
      <c r="B70" s="55" t="s">
        <v>265</v>
      </c>
      <c r="C70" s="55"/>
      <c r="D70" s="55"/>
      <c r="E70" s="60" t="s">
        <v>8</v>
      </c>
      <c r="F70" s="61">
        <v>4</v>
      </c>
      <c r="G70" s="73"/>
      <c r="H70" s="63">
        <v>1</v>
      </c>
      <c r="I70" s="84">
        <v>0.5</v>
      </c>
      <c r="J70" s="64">
        <f t="shared" ref="J70:J78" si="25">IF(I70="","",I70-H70)</f>
        <v>-0.5</v>
      </c>
      <c r="K70" s="65">
        <f t="shared" si="20"/>
        <v>-0.5</v>
      </c>
      <c r="L70" s="94">
        <v>1</v>
      </c>
      <c r="M70" s="91" t="s">
        <v>9</v>
      </c>
      <c r="N70" s="88">
        <f t="shared" ref="N70:N78" si="26">IF(M70="Terminée",2,IF(M70="À faire",0,1))</f>
        <v>2</v>
      </c>
      <c r="O70" s="74"/>
      <c r="P70" s="55"/>
      <c r="Q70" s="55"/>
      <c r="R70" s="55"/>
    </row>
    <row r="71" spans="1:18" x14ac:dyDescent="0.25">
      <c r="A71" s="55" t="s">
        <v>266</v>
      </c>
      <c r="B71" s="55" t="s">
        <v>267</v>
      </c>
      <c r="C71" s="55"/>
      <c r="D71" s="55"/>
      <c r="E71" s="60" t="s">
        <v>8</v>
      </c>
      <c r="F71" s="61">
        <v>2</v>
      </c>
      <c r="G71" s="73"/>
      <c r="H71" s="63">
        <v>1</v>
      </c>
      <c r="I71" s="84">
        <v>0.25</v>
      </c>
      <c r="J71" s="64">
        <f t="shared" si="25"/>
        <v>-0.75</v>
      </c>
      <c r="K71" s="65">
        <f t="shared" si="20"/>
        <v>-0.75</v>
      </c>
      <c r="L71" s="94">
        <v>1</v>
      </c>
      <c r="M71" s="91" t="s">
        <v>9</v>
      </c>
      <c r="N71" s="88">
        <f t="shared" si="26"/>
        <v>2</v>
      </c>
      <c r="O71" s="74"/>
      <c r="P71" s="55"/>
      <c r="Q71" s="55"/>
      <c r="R71" s="55"/>
    </row>
    <row r="72" spans="1:18" x14ac:dyDescent="0.25">
      <c r="A72" s="55" t="s">
        <v>268</v>
      </c>
      <c r="B72" s="55" t="s">
        <v>269</v>
      </c>
      <c r="C72" s="55"/>
      <c r="D72" s="55"/>
      <c r="E72" s="60" t="s">
        <v>8</v>
      </c>
      <c r="F72" s="61">
        <v>4</v>
      </c>
      <c r="G72" s="73"/>
      <c r="H72" s="63">
        <v>1</v>
      </c>
      <c r="I72" s="84">
        <v>0.5</v>
      </c>
      <c r="J72" s="64">
        <f t="shared" si="25"/>
        <v>-0.5</v>
      </c>
      <c r="K72" s="65">
        <f t="shared" si="20"/>
        <v>-0.5</v>
      </c>
      <c r="L72" s="94">
        <v>1</v>
      </c>
      <c r="M72" s="91" t="s">
        <v>9</v>
      </c>
      <c r="N72" s="88">
        <f t="shared" si="26"/>
        <v>2</v>
      </c>
      <c r="O72" s="74"/>
      <c r="P72" s="55"/>
      <c r="Q72" s="55"/>
      <c r="R72" s="55"/>
    </row>
    <row r="73" spans="1:18" x14ac:dyDescent="0.25">
      <c r="A73" s="55" t="s">
        <v>270</v>
      </c>
      <c r="B73" s="55" t="s">
        <v>271</v>
      </c>
      <c r="C73" s="55"/>
      <c r="D73" s="55"/>
      <c r="E73" s="60" t="s">
        <v>6</v>
      </c>
      <c r="F73" s="61">
        <v>3</v>
      </c>
      <c r="G73" s="73"/>
      <c r="H73" s="63">
        <v>0.25</v>
      </c>
      <c r="I73" s="84"/>
      <c r="J73" s="64" t="str">
        <f t="shared" si="25"/>
        <v/>
      </c>
      <c r="K73" s="65" t="str">
        <f t="shared" si="20"/>
        <v/>
      </c>
      <c r="L73" s="94">
        <v>0</v>
      </c>
      <c r="M73" s="91" t="s">
        <v>7</v>
      </c>
      <c r="N73" s="88">
        <f t="shared" si="26"/>
        <v>0</v>
      </c>
      <c r="O73" s="74"/>
      <c r="P73" s="55"/>
      <c r="Q73" s="55"/>
      <c r="R73" s="55"/>
    </row>
    <row r="74" spans="1:18" x14ac:dyDescent="0.25">
      <c r="A74" s="55" t="s">
        <v>272</v>
      </c>
      <c r="B74" s="55" t="s">
        <v>273</v>
      </c>
      <c r="C74" s="55"/>
      <c r="D74" s="55"/>
      <c r="E74" s="60" t="s">
        <v>6</v>
      </c>
      <c r="F74" s="61">
        <v>3</v>
      </c>
      <c r="G74" s="73"/>
      <c r="H74" s="63">
        <v>0.25</v>
      </c>
      <c r="I74" s="84"/>
      <c r="J74" s="64" t="str">
        <f t="shared" si="25"/>
        <v/>
      </c>
      <c r="K74" s="65" t="str">
        <f t="shared" si="20"/>
        <v/>
      </c>
      <c r="L74" s="94">
        <v>0</v>
      </c>
      <c r="M74" s="91" t="s">
        <v>7</v>
      </c>
      <c r="N74" s="88">
        <f t="shared" si="26"/>
        <v>0</v>
      </c>
      <c r="O74" s="74"/>
      <c r="P74" s="55"/>
      <c r="Q74" s="55"/>
      <c r="R74" s="55"/>
    </row>
    <row r="75" spans="1:18" x14ac:dyDescent="0.25">
      <c r="A75" s="55" t="s">
        <v>274</v>
      </c>
      <c r="B75" s="55" t="s">
        <v>275</v>
      </c>
      <c r="C75" s="55"/>
      <c r="D75" s="55"/>
      <c r="E75" s="60" t="s">
        <v>6</v>
      </c>
      <c r="F75" s="61">
        <v>3</v>
      </c>
      <c r="G75" s="73"/>
      <c r="H75" s="63">
        <v>0.25</v>
      </c>
      <c r="I75" s="84"/>
      <c r="J75" s="64" t="str">
        <f t="shared" si="25"/>
        <v/>
      </c>
      <c r="K75" s="65" t="str">
        <f t="shared" si="20"/>
        <v/>
      </c>
      <c r="L75" s="94">
        <v>0</v>
      </c>
      <c r="M75" s="91" t="s">
        <v>7</v>
      </c>
      <c r="N75" s="88">
        <f t="shared" si="26"/>
        <v>0</v>
      </c>
      <c r="O75" s="74"/>
      <c r="P75" s="55"/>
      <c r="Q75" s="55"/>
      <c r="R75" s="55"/>
    </row>
    <row r="76" spans="1:18" x14ac:dyDescent="0.25">
      <c r="A76" s="55" t="s">
        <v>276</v>
      </c>
      <c r="B76" s="55" t="s">
        <v>277</v>
      </c>
      <c r="C76" s="55"/>
      <c r="D76" s="55"/>
      <c r="E76" s="55" t="s">
        <v>12</v>
      </c>
      <c r="F76" s="61">
        <v>2</v>
      </c>
      <c r="G76" s="73"/>
      <c r="H76" s="63">
        <v>0.25</v>
      </c>
      <c r="I76" s="84"/>
      <c r="J76" s="64" t="str">
        <f t="shared" si="25"/>
        <v/>
      </c>
      <c r="K76" s="65" t="str">
        <f t="shared" si="20"/>
        <v/>
      </c>
      <c r="L76" s="94">
        <v>0</v>
      </c>
      <c r="M76" s="91" t="s">
        <v>7</v>
      </c>
      <c r="N76" s="88">
        <f t="shared" si="26"/>
        <v>0</v>
      </c>
      <c r="O76" s="74"/>
      <c r="P76" s="55"/>
      <c r="Q76" s="55"/>
      <c r="R76" s="55"/>
    </row>
    <row r="77" spans="1:18" x14ac:dyDescent="0.25">
      <c r="A77" s="55" t="s">
        <v>278</v>
      </c>
      <c r="B77" s="55" t="s">
        <v>279</v>
      </c>
      <c r="C77" s="55"/>
      <c r="D77" s="55"/>
      <c r="E77" s="60" t="s">
        <v>10</v>
      </c>
      <c r="F77" s="61">
        <v>2</v>
      </c>
      <c r="G77" s="73"/>
      <c r="H77" s="63">
        <v>0.25</v>
      </c>
      <c r="I77" s="84"/>
      <c r="J77" s="64" t="str">
        <f t="shared" si="25"/>
        <v/>
      </c>
      <c r="K77" s="65" t="str">
        <f t="shared" si="20"/>
        <v/>
      </c>
      <c r="L77" s="94">
        <v>0</v>
      </c>
      <c r="M77" s="91" t="s">
        <v>7</v>
      </c>
      <c r="N77" s="88">
        <f t="shared" si="26"/>
        <v>0</v>
      </c>
      <c r="O77" s="74"/>
      <c r="P77" s="55"/>
      <c r="Q77" s="55"/>
      <c r="R77" s="55"/>
    </row>
    <row r="78" spans="1:18" x14ac:dyDescent="0.25">
      <c r="A78" s="55" t="s">
        <v>280</v>
      </c>
      <c r="B78" s="55" t="s">
        <v>281</v>
      </c>
      <c r="C78" s="55"/>
      <c r="D78" s="55"/>
      <c r="E78" s="55" t="s">
        <v>12</v>
      </c>
      <c r="F78" s="61">
        <v>2</v>
      </c>
      <c r="G78" s="73"/>
      <c r="H78" s="63">
        <v>0.25</v>
      </c>
      <c r="I78" s="84"/>
      <c r="J78" s="64" t="str">
        <f t="shared" si="25"/>
        <v/>
      </c>
      <c r="K78" s="65" t="str">
        <f t="shared" si="20"/>
        <v/>
      </c>
      <c r="L78" s="94">
        <v>0</v>
      </c>
      <c r="M78" s="91" t="s">
        <v>7</v>
      </c>
      <c r="N78" s="88">
        <f t="shared" si="26"/>
        <v>0</v>
      </c>
      <c r="O78" s="74"/>
      <c r="P78" s="55"/>
      <c r="Q78" s="55"/>
      <c r="R78" s="55"/>
    </row>
    <row r="79" spans="1:18" x14ac:dyDescent="0.25">
      <c r="A79" s="66" t="s">
        <v>282</v>
      </c>
      <c r="B79" s="66" t="s">
        <v>283</v>
      </c>
      <c r="C79" s="118"/>
      <c r="D79" s="66" t="s">
        <v>8</v>
      </c>
      <c r="E79" s="66"/>
      <c r="F79" s="66"/>
      <c r="G79" s="75">
        <v>4.75</v>
      </c>
      <c r="H79" s="70"/>
      <c r="I79" s="69">
        <f>SUM(I80:I91)</f>
        <v>2.1500000000000004</v>
      </c>
      <c r="J79" s="70"/>
      <c r="K79" s="70"/>
      <c r="L79" s="95"/>
      <c r="M79" s="92"/>
      <c r="N79" s="89"/>
      <c r="O79" s="103"/>
      <c r="P79" s="55"/>
      <c r="Q79" s="55"/>
      <c r="R79" s="55"/>
    </row>
    <row r="80" spans="1:18" x14ac:dyDescent="0.25">
      <c r="A80" s="55" t="s">
        <v>284</v>
      </c>
      <c r="B80" s="55" t="s">
        <v>285</v>
      </c>
      <c r="C80" s="55"/>
      <c r="D80" s="55"/>
      <c r="E80" s="60" t="s">
        <v>8</v>
      </c>
      <c r="F80" s="61">
        <v>6</v>
      </c>
      <c r="G80" s="73"/>
      <c r="H80" s="63">
        <v>0.25</v>
      </c>
      <c r="I80" s="84">
        <v>0.5</v>
      </c>
      <c r="J80" s="64">
        <f t="shared" ref="J80:J91" si="27">IF(I80="","",I80-H80)</f>
        <v>0.25</v>
      </c>
      <c r="K80" s="65">
        <f t="shared" si="20"/>
        <v>0.25</v>
      </c>
      <c r="L80" s="94">
        <v>1</v>
      </c>
      <c r="M80" s="91" t="s">
        <v>9</v>
      </c>
      <c r="N80" s="88">
        <f t="shared" ref="N80:N91" si="28">IF(M80="Terminée",2,IF(M80="À faire",0,1))</f>
        <v>2</v>
      </c>
      <c r="O80" s="74"/>
      <c r="P80" s="55"/>
      <c r="Q80" s="55"/>
      <c r="R80" s="55"/>
    </row>
    <row r="81" spans="1:18" x14ac:dyDescent="0.25">
      <c r="A81" s="55" t="s">
        <v>286</v>
      </c>
      <c r="B81" s="55" t="s">
        <v>287</v>
      </c>
      <c r="C81" s="55"/>
      <c r="D81" s="55"/>
      <c r="E81" s="60" t="s">
        <v>8</v>
      </c>
      <c r="F81" s="61">
        <v>4</v>
      </c>
      <c r="G81" s="73"/>
      <c r="H81" s="63">
        <v>0.5</v>
      </c>
      <c r="I81" s="84">
        <v>0.5</v>
      </c>
      <c r="J81" s="64">
        <f t="shared" si="27"/>
        <v>0</v>
      </c>
      <c r="K81" s="65">
        <f t="shared" si="20"/>
        <v>0</v>
      </c>
      <c r="L81" s="94">
        <v>1</v>
      </c>
      <c r="M81" s="91" t="s">
        <v>9</v>
      </c>
      <c r="N81" s="88">
        <f t="shared" si="28"/>
        <v>2</v>
      </c>
      <c r="O81" s="74"/>
      <c r="P81" s="55"/>
      <c r="Q81" s="55"/>
      <c r="R81" s="55"/>
    </row>
    <row r="82" spans="1:18" x14ac:dyDescent="0.25">
      <c r="A82" s="55" t="s">
        <v>288</v>
      </c>
      <c r="B82" s="55" t="s">
        <v>289</v>
      </c>
      <c r="C82" s="55"/>
      <c r="D82" s="55"/>
      <c r="E82" s="60" t="s">
        <v>6</v>
      </c>
      <c r="F82" s="61">
        <v>5</v>
      </c>
      <c r="G82" s="73"/>
      <c r="H82" s="63">
        <v>0.25</v>
      </c>
      <c r="I82" s="84">
        <v>0.5</v>
      </c>
      <c r="J82" s="64">
        <f t="shared" si="27"/>
        <v>0.25</v>
      </c>
      <c r="K82" s="65">
        <f t="shared" si="20"/>
        <v>0.25</v>
      </c>
      <c r="L82" s="94">
        <v>1</v>
      </c>
      <c r="M82" s="91" t="s">
        <v>9</v>
      </c>
      <c r="N82" s="88">
        <f t="shared" si="28"/>
        <v>2</v>
      </c>
      <c r="O82" s="74" t="s">
        <v>290</v>
      </c>
      <c r="P82" s="55"/>
      <c r="Q82" s="55"/>
      <c r="R82" s="55"/>
    </row>
    <row r="83" spans="1:18" x14ac:dyDescent="0.25">
      <c r="A83" s="55" t="s">
        <v>291</v>
      </c>
      <c r="B83" s="55" t="s">
        <v>292</v>
      </c>
      <c r="C83" s="55"/>
      <c r="D83" s="55"/>
      <c r="E83" s="60" t="s">
        <v>6</v>
      </c>
      <c r="F83" s="61">
        <v>4</v>
      </c>
      <c r="G83" s="73"/>
      <c r="H83" s="63">
        <v>0.25</v>
      </c>
      <c r="I83" s="84">
        <v>0.05</v>
      </c>
      <c r="J83" s="64">
        <f t="shared" si="27"/>
        <v>-0.2</v>
      </c>
      <c r="K83" s="65">
        <f t="shared" si="20"/>
        <v>-0.2</v>
      </c>
      <c r="L83" s="94">
        <v>1</v>
      </c>
      <c r="M83" s="91" t="s">
        <v>9</v>
      </c>
      <c r="N83" s="88">
        <f t="shared" si="28"/>
        <v>2</v>
      </c>
      <c r="O83" s="74"/>
      <c r="P83" s="55"/>
      <c r="Q83" s="55"/>
      <c r="R83" s="55"/>
    </row>
    <row r="84" spans="1:18" x14ac:dyDescent="0.25">
      <c r="A84" s="55" t="s">
        <v>293</v>
      </c>
      <c r="B84" s="55" t="s">
        <v>294</v>
      </c>
      <c r="C84" s="55"/>
      <c r="D84" s="55"/>
      <c r="E84" s="60" t="s">
        <v>6</v>
      </c>
      <c r="F84" s="61">
        <v>4</v>
      </c>
      <c r="G84" s="73"/>
      <c r="H84" s="63">
        <v>0.25</v>
      </c>
      <c r="I84" s="84">
        <v>0.1</v>
      </c>
      <c r="J84" s="64">
        <f t="shared" si="27"/>
        <v>-0.15</v>
      </c>
      <c r="K84" s="65">
        <f t="shared" si="20"/>
        <v>-0.15</v>
      </c>
      <c r="L84" s="94">
        <v>1</v>
      </c>
      <c r="M84" s="91" t="s">
        <v>9</v>
      </c>
      <c r="N84" s="88">
        <f t="shared" si="28"/>
        <v>2</v>
      </c>
      <c r="O84" s="74" t="s">
        <v>290</v>
      </c>
      <c r="P84" s="55"/>
      <c r="Q84" s="55"/>
      <c r="R84" s="55"/>
    </row>
    <row r="85" spans="1:18" x14ac:dyDescent="0.25">
      <c r="A85" s="55" t="s">
        <v>295</v>
      </c>
      <c r="B85" s="55" t="s">
        <v>296</v>
      </c>
      <c r="C85" s="55"/>
      <c r="D85" s="55"/>
      <c r="E85" s="60" t="s">
        <v>8</v>
      </c>
      <c r="F85" s="61">
        <v>4</v>
      </c>
      <c r="G85" s="73"/>
      <c r="H85" s="63">
        <v>0.25</v>
      </c>
      <c r="I85" s="84">
        <v>0.5</v>
      </c>
      <c r="J85" s="64">
        <f t="shared" si="27"/>
        <v>0.25</v>
      </c>
      <c r="K85" s="65">
        <f t="shared" si="20"/>
        <v>0.25</v>
      </c>
      <c r="L85" s="94">
        <v>1</v>
      </c>
      <c r="M85" s="91" t="s">
        <v>9</v>
      </c>
      <c r="N85" s="88">
        <f t="shared" si="28"/>
        <v>2</v>
      </c>
      <c r="O85" s="74"/>
      <c r="P85" s="55"/>
      <c r="Q85" s="55"/>
      <c r="R85" s="55"/>
    </row>
    <row r="86" spans="1:18" x14ac:dyDescent="0.25">
      <c r="A86" s="55" t="s">
        <v>297</v>
      </c>
      <c r="B86" s="55" t="s">
        <v>298</v>
      </c>
      <c r="C86" s="55"/>
      <c r="D86" s="55"/>
      <c r="E86" s="60" t="s">
        <v>12</v>
      </c>
      <c r="F86" s="61">
        <v>5</v>
      </c>
      <c r="G86" s="73"/>
      <c r="H86" s="63">
        <v>0.5</v>
      </c>
      <c r="I86" s="84"/>
      <c r="J86" s="64" t="str">
        <f t="shared" si="27"/>
        <v/>
      </c>
      <c r="K86" s="65" t="str">
        <f t="shared" si="20"/>
        <v/>
      </c>
      <c r="L86" s="94">
        <v>0</v>
      </c>
      <c r="M86" s="91" t="s">
        <v>7</v>
      </c>
      <c r="N86" s="88">
        <f t="shared" si="28"/>
        <v>0</v>
      </c>
      <c r="O86" s="74"/>
      <c r="P86" s="55"/>
      <c r="Q86" s="55"/>
      <c r="R86" s="55"/>
    </row>
    <row r="87" spans="1:18" x14ac:dyDescent="0.25">
      <c r="A87" s="55" t="s">
        <v>299</v>
      </c>
      <c r="B87" s="55" t="s">
        <v>300</v>
      </c>
      <c r="C87" s="55"/>
      <c r="D87" s="55"/>
      <c r="E87" s="60" t="s">
        <v>10</v>
      </c>
      <c r="F87" s="61">
        <v>5</v>
      </c>
      <c r="G87" s="73"/>
      <c r="H87" s="63">
        <v>0.5</v>
      </c>
      <c r="I87" s="84"/>
      <c r="J87" s="64" t="str">
        <f t="shared" si="27"/>
        <v/>
      </c>
      <c r="K87" s="65" t="str">
        <f t="shared" si="20"/>
        <v/>
      </c>
      <c r="L87" s="94">
        <v>0</v>
      </c>
      <c r="M87" s="91" t="s">
        <v>7</v>
      </c>
      <c r="N87" s="88">
        <f t="shared" si="28"/>
        <v>0</v>
      </c>
      <c r="O87" s="74"/>
      <c r="P87" s="55"/>
      <c r="Q87" s="55"/>
      <c r="R87" s="55"/>
    </row>
    <row r="88" spans="1:18" x14ac:dyDescent="0.25">
      <c r="A88" s="55" t="s">
        <v>301</v>
      </c>
      <c r="B88" s="55" t="s">
        <v>302</v>
      </c>
      <c r="C88" s="55"/>
      <c r="D88" s="55"/>
      <c r="E88" s="60" t="s">
        <v>8</v>
      </c>
      <c r="F88" s="61">
        <v>4</v>
      </c>
      <c r="G88" s="73"/>
      <c r="H88" s="63">
        <v>0.75</v>
      </c>
      <c r="I88" s="84"/>
      <c r="J88" s="64" t="str">
        <f t="shared" si="27"/>
        <v/>
      </c>
      <c r="K88" s="65" t="str">
        <f t="shared" si="20"/>
        <v/>
      </c>
      <c r="L88" s="94">
        <v>0</v>
      </c>
      <c r="M88" s="91" t="s">
        <v>7</v>
      </c>
      <c r="N88" s="88">
        <f t="shared" si="28"/>
        <v>0</v>
      </c>
      <c r="O88" s="74"/>
      <c r="P88" s="55"/>
      <c r="Q88" s="55"/>
      <c r="R88" s="55"/>
    </row>
    <row r="89" spans="1:18" x14ac:dyDescent="0.25">
      <c r="A89" s="55" t="s">
        <v>303</v>
      </c>
      <c r="B89" s="55" t="s">
        <v>304</v>
      </c>
      <c r="C89" s="55"/>
      <c r="D89" s="55"/>
      <c r="E89" s="60" t="s">
        <v>8</v>
      </c>
      <c r="F89" s="61">
        <v>5</v>
      </c>
      <c r="G89" s="73"/>
      <c r="H89" s="63">
        <v>0.5</v>
      </c>
      <c r="J89" s="64" t="str">
        <f t="shared" si="27"/>
        <v/>
      </c>
      <c r="K89" s="65" t="str">
        <f t="shared" si="20"/>
        <v/>
      </c>
      <c r="L89" s="94">
        <v>0</v>
      </c>
      <c r="M89" s="91" t="s">
        <v>7</v>
      </c>
      <c r="N89" s="88">
        <f t="shared" si="28"/>
        <v>0</v>
      </c>
      <c r="O89" s="74"/>
      <c r="P89" s="55"/>
      <c r="Q89" s="55"/>
      <c r="R89" s="55"/>
    </row>
    <row r="90" spans="1:18" x14ac:dyDescent="0.25">
      <c r="A90" s="55" t="s">
        <v>305</v>
      </c>
      <c r="B90" s="55" t="s">
        <v>306</v>
      </c>
      <c r="C90" s="55"/>
      <c r="D90" s="55"/>
      <c r="E90" s="55" t="s">
        <v>8</v>
      </c>
      <c r="F90" s="61">
        <v>4</v>
      </c>
      <c r="G90" s="73"/>
      <c r="H90" s="63">
        <v>0.5</v>
      </c>
      <c r="J90" s="64" t="str">
        <f t="shared" si="27"/>
        <v/>
      </c>
      <c r="K90" s="65" t="str">
        <f t="shared" si="20"/>
        <v/>
      </c>
      <c r="L90" s="94">
        <v>0</v>
      </c>
      <c r="M90" s="91" t="s">
        <v>7</v>
      </c>
      <c r="N90" s="88">
        <f t="shared" si="28"/>
        <v>0</v>
      </c>
      <c r="O90" s="74"/>
      <c r="P90" s="55"/>
      <c r="Q90" s="55"/>
      <c r="R90" s="55"/>
    </row>
    <row r="91" spans="1:18" x14ac:dyDescent="0.25">
      <c r="A91" s="55" t="s">
        <v>307</v>
      </c>
      <c r="B91" s="55" t="s">
        <v>308</v>
      </c>
      <c r="C91" s="55"/>
      <c r="D91" s="55"/>
      <c r="E91" s="55" t="s">
        <v>8</v>
      </c>
      <c r="F91" s="61">
        <v>4</v>
      </c>
      <c r="G91" s="73"/>
      <c r="H91" s="63">
        <v>0.25</v>
      </c>
      <c r="I91" s="73">
        <v>0</v>
      </c>
      <c r="J91" s="64">
        <f t="shared" si="27"/>
        <v>-0.25</v>
      </c>
      <c r="K91" s="65">
        <f t="shared" si="20"/>
        <v>-0.25</v>
      </c>
      <c r="L91" s="94">
        <v>1</v>
      </c>
      <c r="M91" s="91" t="s">
        <v>9</v>
      </c>
      <c r="N91" s="88">
        <f t="shared" si="28"/>
        <v>2</v>
      </c>
      <c r="O91" s="74"/>
      <c r="P91" s="55"/>
      <c r="Q91" s="55"/>
      <c r="R91" s="55"/>
    </row>
    <row r="92" spans="1:18" x14ac:dyDescent="0.25">
      <c r="A92" s="66" t="s">
        <v>309</v>
      </c>
      <c r="B92" s="66" t="s">
        <v>310</v>
      </c>
      <c r="C92" s="118"/>
      <c r="D92" s="66" t="s">
        <v>10</v>
      </c>
      <c r="E92" s="66"/>
      <c r="F92" s="69">
        <v>4</v>
      </c>
      <c r="G92" s="75">
        <v>1</v>
      </c>
      <c r="H92" s="70"/>
      <c r="I92" s="69">
        <f>SUM(I93)</f>
        <v>0</v>
      </c>
      <c r="J92" s="70"/>
      <c r="K92" s="104"/>
      <c r="L92" s="105"/>
      <c r="M92" s="106"/>
      <c r="N92" s="89"/>
      <c r="O92" s="103"/>
      <c r="P92" s="55"/>
      <c r="Q92" s="55"/>
      <c r="R92" s="55"/>
    </row>
    <row r="93" spans="1:18" x14ac:dyDescent="0.25">
      <c r="A93" s="55" t="s">
        <v>309</v>
      </c>
      <c r="B93" s="55" t="s">
        <v>310</v>
      </c>
      <c r="C93" s="55"/>
      <c r="D93" s="55"/>
      <c r="E93" s="55" t="s">
        <v>10</v>
      </c>
      <c r="F93" s="55"/>
      <c r="G93" s="55"/>
      <c r="H93" s="63">
        <v>1</v>
      </c>
      <c r="J93" s="64" t="str">
        <f t="shared" ref="J93" si="29">IF(I93="","",I93-H93)</f>
        <v/>
      </c>
      <c r="K93" s="65" t="str">
        <f t="shared" ref="K93" si="30">J93</f>
        <v/>
      </c>
      <c r="L93" s="94">
        <v>0</v>
      </c>
      <c r="M93" s="91" t="s">
        <v>7</v>
      </c>
      <c r="N93" s="88">
        <f t="shared" ref="N93" si="31">IF(M93="Terminée",2,IF(M93="À faire",0,1))</f>
        <v>0</v>
      </c>
      <c r="O93" s="74"/>
      <c r="P93" s="55"/>
      <c r="Q93" s="55"/>
      <c r="R93" s="55"/>
    </row>
    <row r="94" spans="1:18" x14ac:dyDescent="0.25">
      <c r="A94" s="66" t="s">
        <v>311</v>
      </c>
      <c r="B94" s="66" t="s">
        <v>312</v>
      </c>
      <c r="C94" s="118"/>
      <c r="D94" s="66"/>
      <c r="E94" s="66" t="s">
        <v>8</v>
      </c>
      <c r="F94" s="69">
        <v>4</v>
      </c>
      <c r="G94" s="75">
        <v>1</v>
      </c>
      <c r="H94" s="70"/>
      <c r="I94" s="69">
        <f>SUM(I95)</f>
        <v>1</v>
      </c>
      <c r="J94" s="70"/>
      <c r="K94" s="104"/>
      <c r="L94" s="105"/>
      <c r="M94" s="106"/>
      <c r="N94" s="89"/>
      <c r="O94" s="103"/>
      <c r="P94" s="55"/>
      <c r="Q94" s="55"/>
      <c r="R94" s="55"/>
    </row>
    <row r="95" spans="1:18" x14ac:dyDescent="0.25">
      <c r="A95" s="55" t="s">
        <v>309</v>
      </c>
      <c r="B95" s="55" t="s">
        <v>312</v>
      </c>
      <c r="C95" s="55"/>
      <c r="D95" s="55"/>
      <c r="E95" s="55" t="s">
        <v>8</v>
      </c>
      <c r="F95" s="69"/>
      <c r="G95" s="55"/>
      <c r="H95" s="63">
        <v>1</v>
      </c>
      <c r="I95" s="73">
        <v>1</v>
      </c>
      <c r="J95" s="64">
        <f t="shared" ref="J95" si="32">IF(I95="","",I95-H95)</f>
        <v>0</v>
      </c>
      <c r="K95" s="65">
        <f t="shared" ref="K95" si="33">J95</f>
        <v>0</v>
      </c>
      <c r="L95" s="94">
        <v>1</v>
      </c>
      <c r="M95" s="91" t="s">
        <v>9</v>
      </c>
      <c r="N95" s="88">
        <f t="shared" ref="N95" si="34">IF(M95="Terminée",2,IF(M95="À faire",0,1))</f>
        <v>2</v>
      </c>
      <c r="O95" s="74"/>
      <c r="P95" s="55"/>
      <c r="Q95" s="55"/>
      <c r="R95" s="55"/>
    </row>
    <row r="96" spans="1:18" ht="15.75" thickBot="1" x14ac:dyDescent="0.3">
      <c r="A96" s="76"/>
      <c r="B96" s="76"/>
      <c r="C96" s="76"/>
      <c r="D96" s="76"/>
      <c r="E96" s="76" t="s">
        <v>313</v>
      </c>
      <c r="F96" s="77">
        <f>SUM(F3:F94)</f>
        <v>310</v>
      </c>
      <c r="G96" s="77">
        <f>SUM(G3:G95)</f>
        <v>221.25</v>
      </c>
      <c r="H96" s="77">
        <f>SUM(H3:H95)</f>
        <v>221.25</v>
      </c>
      <c r="I96" s="78">
        <f>SUM(I3:I95)-I79-I69-I66-I62-I63-I57-I34-I52-I20-I23-I15</f>
        <v>146.20000000000007</v>
      </c>
      <c r="J96" s="79">
        <f>SUM(J3:J95)</f>
        <v>-72.550000000000011</v>
      </c>
      <c r="K96" s="79"/>
      <c r="L96" s="96">
        <f>AVERAGE(L3:L95)</f>
        <v>0.84875000000000012</v>
      </c>
      <c r="M96" s="46"/>
      <c r="N96" s="90"/>
      <c r="O96" s="101"/>
      <c r="P96" s="55"/>
      <c r="Q96" s="55"/>
      <c r="R96" s="55"/>
    </row>
    <row r="97" spans="1:15" ht="15.75" thickTop="1" x14ac:dyDescent="0.25">
      <c r="A97" s="55"/>
      <c r="B97" s="55"/>
      <c r="C97" s="55"/>
      <c r="D97" s="55"/>
      <c r="E97" s="55"/>
      <c r="F97" s="56"/>
      <c r="G97" s="56"/>
      <c r="H97" s="56"/>
      <c r="J97" s="57"/>
      <c r="K97" s="58"/>
      <c r="L97" s="94"/>
      <c r="O97" s="55"/>
    </row>
    <row r="98" spans="1:15" ht="15.75" x14ac:dyDescent="0.25">
      <c r="A98" s="55" t="s">
        <v>122</v>
      </c>
      <c r="B98" s="72" t="s">
        <v>123</v>
      </c>
      <c r="C98" s="72"/>
      <c r="D98" s="55"/>
      <c r="E98" s="55"/>
      <c r="F98" s="56"/>
      <c r="G98" s="56"/>
      <c r="H98" s="56"/>
      <c r="J98" s="57"/>
      <c r="K98" s="58"/>
      <c r="L98" s="94"/>
      <c r="O98" s="55"/>
    </row>
    <row r="99" spans="1:15" ht="15.75" x14ac:dyDescent="0.25">
      <c r="A99" s="55"/>
      <c r="B99" s="80" t="s">
        <v>123</v>
      </c>
      <c r="C99" s="80"/>
      <c r="D99" s="55"/>
      <c r="E99" s="55"/>
      <c r="F99" s="56"/>
      <c r="G99" s="56"/>
      <c r="H99" s="56"/>
      <c r="J99" s="57"/>
      <c r="K99" s="58"/>
      <c r="L99" s="94"/>
      <c r="O99" s="55"/>
    </row>
    <row r="100" spans="1:15" x14ac:dyDescent="0.25">
      <c r="A100" s="55"/>
      <c r="B100" s="55"/>
      <c r="C100" s="55"/>
      <c r="D100" s="55"/>
      <c r="E100" s="55"/>
      <c r="F100" s="56"/>
      <c r="G100" s="56"/>
      <c r="H100" s="56"/>
      <c r="J100" s="57"/>
      <c r="K100" s="58"/>
      <c r="L100" s="94"/>
      <c r="O100" s="55"/>
    </row>
    <row r="101" spans="1:15" x14ac:dyDescent="0.25">
      <c r="A101" s="55"/>
      <c r="B101" s="55"/>
      <c r="C101" s="55"/>
      <c r="D101" s="55"/>
      <c r="E101" s="55"/>
      <c r="F101" s="56"/>
      <c r="G101" s="56"/>
      <c r="H101" s="56"/>
      <c r="J101" s="57"/>
      <c r="K101" s="58"/>
      <c r="L101" s="94"/>
      <c r="O101" s="55"/>
    </row>
    <row r="102" spans="1:15" x14ac:dyDescent="0.25">
      <c r="A102" s="55"/>
      <c r="B102" s="55"/>
      <c r="C102" s="55"/>
      <c r="D102" s="55"/>
      <c r="E102" s="55"/>
      <c r="F102" s="56"/>
      <c r="G102" s="56"/>
      <c r="H102" s="56"/>
      <c r="J102" s="57"/>
      <c r="K102" s="58"/>
      <c r="L102" s="94"/>
      <c r="O102" s="55"/>
    </row>
    <row r="103" spans="1:15" x14ac:dyDescent="0.25">
      <c r="A103" s="55"/>
      <c r="B103" s="55"/>
      <c r="C103" s="55"/>
      <c r="D103" s="55"/>
      <c r="E103" s="55"/>
      <c r="F103" s="56"/>
      <c r="G103" s="56"/>
      <c r="H103" s="56"/>
      <c r="J103" s="57"/>
      <c r="K103" s="58"/>
      <c r="L103" s="94"/>
      <c r="O103" s="55"/>
    </row>
    <row r="104" spans="1:15" x14ac:dyDescent="0.25">
      <c r="A104" s="55"/>
      <c r="B104" s="55"/>
      <c r="C104" s="55"/>
      <c r="D104" s="55"/>
      <c r="E104" s="55"/>
      <c r="F104" s="56"/>
      <c r="G104" s="56"/>
      <c r="H104" s="56"/>
      <c r="J104" s="57"/>
      <c r="K104" s="58"/>
      <c r="L104" s="94"/>
      <c r="O104" s="55"/>
    </row>
    <row r="105" spans="1:15" x14ac:dyDescent="0.25">
      <c r="A105" s="55"/>
      <c r="B105" s="55"/>
      <c r="C105" s="55"/>
      <c r="D105" s="55"/>
      <c r="E105" s="55"/>
      <c r="F105" s="56"/>
      <c r="G105" s="56"/>
      <c r="H105" s="56"/>
      <c r="J105" s="57"/>
      <c r="K105" s="58"/>
      <c r="L105" s="94"/>
      <c r="O105" s="55"/>
    </row>
    <row r="106" spans="1:15" x14ac:dyDescent="0.25">
      <c r="A106" s="55"/>
      <c r="B106" s="55"/>
      <c r="C106" s="55"/>
      <c r="D106" s="55"/>
      <c r="E106" s="55"/>
      <c r="F106" s="56"/>
      <c r="G106" s="56"/>
      <c r="H106" s="56"/>
      <c r="J106" s="57"/>
      <c r="K106" s="58"/>
      <c r="L106" s="94"/>
      <c r="O106" s="55"/>
    </row>
    <row r="107" spans="1:15" x14ac:dyDescent="0.25">
      <c r="A107" s="55"/>
      <c r="B107" s="55"/>
      <c r="C107" s="55"/>
      <c r="D107" s="55"/>
      <c r="E107" s="55"/>
      <c r="F107" s="56"/>
      <c r="G107" s="56"/>
      <c r="H107" s="56"/>
      <c r="J107" s="57"/>
      <c r="K107" s="58"/>
      <c r="L107" s="94"/>
      <c r="O107" s="55"/>
    </row>
    <row r="108" spans="1:15" x14ac:dyDescent="0.25">
      <c r="A108" s="55"/>
      <c r="B108" s="55"/>
      <c r="C108" s="55"/>
      <c r="D108" s="55"/>
      <c r="E108" s="55"/>
      <c r="F108" s="56"/>
      <c r="G108" s="56"/>
      <c r="H108" s="56"/>
      <c r="J108" s="57"/>
      <c r="K108" s="58"/>
      <c r="L108" s="94"/>
      <c r="O108" s="55"/>
    </row>
    <row r="109" spans="1:15" x14ac:dyDescent="0.25">
      <c r="A109" s="55"/>
      <c r="B109" s="55"/>
      <c r="C109" s="55"/>
      <c r="D109" s="55"/>
      <c r="E109" s="55"/>
      <c r="F109" s="56"/>
      <c r="G109" s="56"/>
      <c r="H109" s="56"/>
      <c r="J109" s="57"/>
      <c r="K109" s="58"/>
      <c r="L109" s="94"/>
      <c r="O109" s="55"/>
    </row>
    <row r="110" spans="1:15" x14ac:dyDescent="0.25">
      <c r="A110" s="55"/>
      <c r="B110" s="55"/>
      <c r="C110" s="55"/>
      <c r="D110" s="55"/>
      <c r="E110" s="55"/>
      <c r="F110" s="56"/>
      <c r="G110" s="56"/>
      <c r="H110" s="56"/>
      <c r="J110" s="57"/>
      <c r="K110" s="58"/>
      <c r="L110" s="94"/>
      <c r="O110" s="55"/>
    </row>
    <row r="111" spans="1:15" x14ac:dyDescent="0.25">
      <c r="A111" s="55"/>
      <c r="B111" s="55"/>
      <c r="C111" s="55"/>
      <c r="D111" s="55"/>
      <c r="E111" s="55"/>
      <c r="F111" s="56"/>
      <c r="G111" s="56"/>
      <c r="H111" s="56"/>
      <c r="J111" s="57"/>
      <c r="K111" s="58"/>
      <c r="L111" s="94"/>
      <c r="O111" s="55"/>
    </row>
    <row r="112" spans="1:15" x14ac:dyDescent="0.25">
      <c r="A112" s="55"/>
      <c r="B112" s="55"/>
      <c r="C112" s="55"/>
      <c r="D112" s="55"/>
      <c r="E112" s="55"/>
      <c r="F112" s="56"/>
      <c r="G112" s="56"/>
      <c r="H112" s="56"/>
      <c r="J112" s="57"/>
      <c r="K112" s="58"/>
      <c r="L112" s="94"/>
      <c r="O112" s="55"/>
    </row>
    <row r="113" spans="1:15" x14ac:dyDescent="0.25">
      <c r="A113" s="55"/>
      <c r="B113" s="55"/>
      <c r="C113" s="55"/>
      <c r="D113" s="55"/>
      <c r="E113" s="55"/>
      <c r="F113" s="56"/>
      <c r="G113" s="56"/>
      <c r="H113" s="56"/>
      <c r="J113" s="57"/>
      <c r="K113" s="58"/>
      <c r="L113" s="94"/>
      <c r="O113" s="55"/>
    </row>
    <row r="114" spans="1:15" x14ac:dyDescent="0.25">
      <c r="A114" s="55"/>
      <c r="B114" s="55"/>
      <c r="C114" s="55"/>
      <c r="D114" s="55"/>
      <c r="E114" s="55"/>
      <c r="F114" s="56"/>
      <c r="G114" s="56"/>
      <c r="H114" s="56"/>
      <c r="J114" s="57"/>
      <c r="K114" s="58"/>
      <c r="L114" s="94"/>
      <c r="O114" s="55"/>
    </row>
    <row r="115" spans="1:15" x14ac:dyDescent="0.25">
      <c r="A115" s="55"/>
      <c r="B115" s="55"/>
      <c r="C115" s="55"/>
      <c r="D115" s="55"/>
      <c r="E115" s="55"/>
      <c r="F115" s="56"/>
      <c r="G115" s="56"/>
      <c r="H115" s="56"/>
      <c r="J115" s="57"/>
      <c r="K115" s="58"/>
      <c r="L115" s="94"/>
      <c r="O115" s="55"/>
    </row>
    <row r="116" spans="1:15" x14ac:dyDescent="0.25">
      <c r="A116" s="55"/>
      <c r="B116" s="55"/>
      <c r="C116" s="55"/>
      <c r="D116" s="55"/>
      <c r="E116" s="55"/>
      <c r="F116" s="56"/>
      <c r="G116" s="56"/>
      <c r="H116" s="56"/>
      <c r="J116" s="57"/>
      <c r="K116" s="58"/>
      <c r="L116" s="94"/>
      <c r="O116" s="55"/>
    </row>
    <row r="117" spans="1:15" x14ac:dyDescent="0.25">
      <c r="A117" s="55"/>
      <c r="B117" s="55"/>
      <c r="C117" s="55"/>
      <c r="D117" s="55"/>
      <c r="E117" s="55"/>
      <c r="F117" s="56"/>
      <c r="G117" s="56"/>
      <c r="H117" s="56"/>
      <c r="J117" s="57"/>
      <c r="K117" s="58"/>
      <c r="L117" s="94"/>
      <c r="O117" s="55"/>
    </row>
    <row r="118" spans="1:15" x14ac:dyDescent="0.25">
      <c r="A118" s="55"/>
      <c r="B118" s="55"/>
      <c r="C118" s="55"/>
      <c r="D118" s="55"/>
      <c r="E118" s="55"/>
      <c r="F118" s="56"/>
      <c r="G118" s="56"/>
      <c r="H118" s="56"/>
      <c r="J118" s="57"/>
      <c r="K118" s="58"/>
      <c r="L118" s="94"/>
      <c r="O118" s="55"/>
    </row>
    <row r="119" spans="1:15" x14ac:dyDescent="0.25">
      <c r="A119" s="55"/>
      <c r="B119" s="55"/>
      <c r="C119" s="55"/>
      <c r="D119" s="55"/>
      <c r="E119" s="55"/>
      <c r="F119" s="56"/>
      <c r="G119" s="56"/>
      <c r="H119" s="56"/>
      <c r="J119" s="57"/>
      <c r="K119" s="58"/>
      <c r="L119" s="94"/>
      <c r="O119" s="55"/>
    </row>
    <row r="120" spans="1:15" x14ac:dyDescent="0.25">
      <c r="A120" s="55"/>
      <c r="B120" s="55"/>
      <c r="C120" s="55"/>
      <c r="D120" s="55"/>
      <c r="E120" s="55"/>
      <c r="F120" s="56"/>
      <c r="G120" s="56"/>
      <c r="H120" s="56"/>
      <c r="J120" s="57"/>
      <c r="K120" s="58"/>
      <c r="L120" s="94"/>
      <c r="O120" s="55"/>
    </row>
    <row r="121" spans="1:15" x14ac:dyDescent="0.25">
      <c r="A121" s="55"/>
      <c r="B121" s="55"/>
      <c r="C121" s="55"/>
      <c r="D121" s="55"/>
      <c r="E121" s="55"/>
      <c r="F121" s="56"/>
      <c r="G121" s="56"/>
      <c r="H121" s="56"/>
      <c r="J121" s="57"/>
      <c r="K121" s="58"/>
      <c r="L121" s="94"/>
      <c r="O121" s="55"/>
    </row>
    <row r="122" spans="1:15" x14ac:dyDescent="0.25">
      <c r="A122" s="55"/>
      <c r="B122" s="55"/>
      <c r="C122" s="55"/>
      <c r="D122" s="55"/>
      <c r="E122" s="55"/>
      <c r="F122" s="56"/>
      <c r="G122" s="56"/>
      <c r="H122" s="56"/>
      <c r="J122" s="57"/>
      <c r="K122" s="58"/>
      <c r="L122" s="94"/>
      <c r="O122" s="55"/>
    </row>
  </sheetData>
  <autoFilter ref="A2:M96" xr:uid="{B64CD099-9617-F74A-A66D-5CB7D2894A5C}"/>
  <phoneticPr fontId="20" type="noConversion"/>
  <conditionalFormatting sqref="J3:J14 J16:J19 J21:J22 J24:J33 J35:J51 J53:J56 J58:J61 J64:J65 J67:J68 J70:J78 J80:J91 J93 J95">
    <cfRule type="cellIs" dxfId="143" priority="2" operator="equal">
      <formula>0</formula>
    </cfRule>
    <cfRule type="cellIs" dxfId="142" priority="45" operator="lessThan">
      <formula>0</formula>
    </cfRule>
    <cfRule type="cellIs" dxfId="141" priority="46" operator="greaterThan">
      <formula>0</formula>
    </cfRule>
  </conditionalFormatting>
  <conditionalFormatting sqref="L3:L96">
    <cfRule type="dataBar" priority="158">
      <dataBar>
        <cfvo type="min"/>
        <cfvo type="max"/>
        <color rgb="FF00D661"/>
      </dataBar>
      <extLst>
        <ext xmlns:x14="http://schemas.microsoft.com/office/spreadsheetml/2009/9/main" uri="{B025F937-C7B1-47D3-B67F-A62EFF666E3E}">
          <x14:id>{95A62E5D-55FE-4525-9FE1-10D0C9A640A6}</x14:id>
        </ext>
      </extLst>
    </cfRule>
  </conditionalFormatting>
  <conditionalFormatting sqref="M3:M96">
    <cfRule type="cellIs" dxfId="138" priority="5" operator="equal">
      <formula>"À faire"</formula>
    </cfRule>
    <cfRule type="cellIs" dxfId="137" priority="6" operator="equal">
      <formula>"Terminée"</formula>
    </cfRule>
  </conditionalFormatting>
  <conditionalFormatting sqref="N1:N1048576">
    <cfRule type="iconSet" priority="3">
      <iconSet iconSet="3Symbols" showValue="0">
        <cfvo type="percent" val="0"/>
        <cfvo type="percent" val="33"/>
        <cfvo type="percent" val="67"/>
      </iconSet>
    </cfRule>
  </conditionalFormatting>
  <hyperlinks>
    <hyperlink ref="B98" r:id="rId1" xr:uid="{91948E45-45EC-4F1B-8627-E47489CD6A5B}"/>
    <hyperlink ref="B99" r:id="rId2" xr:uid="{823F1D3D-A80F-4B6B-A275-D58CFA6CECA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6" id="{7249305A-F750-450C-B881-55579A3A989E}">
            <x14:iconSet iconSet="3Symbols" showValue="0" custom="1">
              <x14:cfvo type="percent">
                <xm:f>0</xm:f>
              </x14:cfvo>
              <x14:cfvo type="num">
                <xm:f>0.05</xm:f>
              </x14:cfvo>
              <x14:cfvo type="num" gte="0">
                <xm:f>2</xm:f>
              </x14:cfvo>
              <x14:cfIcon iconSet="3Triangles" iconId="2"/>
              <x14:cfIcon iconSet="3Triangles" iconId="0"/>
              <x14:cfIcon iconSet="3Triangles" iconId="0"/>
            </x14:iconSet>
          </x14:cfRule>
          <xm:sqref>K3:K95</xm:sqref>
        </x14:conditionalFormatting>
        <x14:conditionalFormatting xmlns:xm="http://schemas.microsoft.com/office/excel/2006/main">
          <x14:cfRule type="dataBar" id="{95A62E5D-55FE-4525-9FE1-10D0C9A640A6}">
            <x14:dataBar minLength="0" maxLength="100" gradient="0">
              <x14:cfvo type="autoMin"/>
              <x14:cfvo type="autoMax"/>
              <x14:negativeFillColor rgb="FFFF0000"/>
              <x14:axisColor rgb="FFFF0000"/>
            </x14:dataBar>
          </x14:cfRule>
          <xm:sqref>L3:L96</xm:sqref>
        </x14:conditionalFormatting>
        <x14:conditionalFormatting xmlns:xm="http://schemas.microsoft.com/office/excel/2006/main">
          <x14:cfRule type="cellIs" priority="1" operator="equal" id="{96E49780-6E4D-4469-B95F-CAF23247C289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603AFD56-2426-4336-9C0A-F7AA4117EDDA}">
            <xm:f>Groupe!$D$9</xm:f>
            <x14:dxf>
              <fill>
                <patternFill>
                  <bgColor rgb="FF00B0F0"/>
                </patternFill>
              </fill>
            </x14:dxf>
          </x14:cfRule>
          <xm:sqref>M3:M96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F6647-783B-4B45-A0DE-A9ABE9E59639}">
          <x14:formula1>
            <xm:f>Groupe!$D$4:$D$7</xm:f>
          </x14:formula1>
          <xm:sqref>M96:N101</xm:sqref>
        </x14:dataValidation>
        <x14:dataValidation type="list" allowBlank="1" showInputMessage="1" showErrorMessage="1" xr:uid="{A1304247-DBB3-415C-9DB1-342385AED9FF}">
          <x14:formula1>
            <xm:f>Groupe!$D$4:$D$9</xm:f>
          </x14:formula1>
          <xm:sqref>M3:M95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2C84-560B-47A3-8953-4C4F2E9F406E}">
  <sheetPr>
    <tabColor rgb="FF00D661"/>
  </sheetPr>
  <dimension ref="A1:I150"/>
  <sheetViews>
    <sheetView workbookViewId="0">
      <pane ySplit="1" topLeftCell="A22" activePane="bottomLeft" state="frozen"/>
      <selection activeCell="B22" activeCellId="1" sqref="B3:B15 B17:B25 B27:B36 B38:B53"/>
      <selection pane="bottomLeft" activeCell="B22" sqref="B17:B25"/>
    </sheetView>
  </sheetViews>
  <sheetFormatPr baseColWidth="10" defaultColWidth="11" defaultRowHeight="15.75" x14ac:dyDescent="0.25"/>
  <cols>
    <col min="1" max="1" width="13.75" bestFit="1" customWidth="1"/>
    <col min="2" max="2" width="9.25" bestFit="1" customWidth="1"/>
    <col min="3" max="3" width="17.5" bestFit="1" customWidth="1"/>
    <col min="4" max="4" width="19.375" style="51" bestFit="1" customWidth="1"/>
    <col min="5" max="5" width="15.625" bestFit="1" customWidth="1"/>
    <col min="6" max="6" width="7.875" hidden="1" customWidth="1"/>
    <col min="7" max="7" width="8.875" bestFit="1" customWidth="1"/>
    <col min="8" max="8" width="11.75" bestFit="1" customWidth="1"/>
    <col min="9" max="9" width="8.125" bestFit="1" customWidth="1"/>
    <col min="10" max="10" width="8.875" bestFit="1" customWidth="1"/>
    <col min="11" max="11" width="22.625" bestFit="1" customWidth="1"/>
    <col min="12" max="12" width="24.5" bestFit="1" customWidth="1"/>
    <col min="13" max="13" width="16.75" bestFit="1" customWidth="1"/>
    <col min="14" max="14" width="63" bestFit="1" customWidth="1"/>
    <col min="15" max="16" width="64" bestFit="1" customWidth="1"/>
    <col min="17" max="17" width="33.25" bestFit="1" customWidth="1"/>
    <col min="18" max="18" width="15.125" bestFit="1" customWidth="1"/>
    <col min="19" max="19" width="14.25" bestFit="1" customWidth="1"/>
    <col min="20" max="20" width="27.5" bestFit="1" customWidth="1"/>
    <col min="21" max="21" width="32.5" bestFit="1" customWidth="1"/>
    <col min="22" max="22" width="39.125" bestFit="1" customWidth="1"/>
    <col min="23" max="23" width="36" bestFit="1" customWidth="1"/>
    <col min="24" max="24" width="51.125" bestFit="1" customWidth="1"/>
    <col min="25" max="25" width="34.625" bestFit="1" customWidth="1"/>
    <col min="26" max="26" width="31.75" bestFit="1" customWidth="1"/>
    <col min="27" max="27" width="28.75" bestFit="1" customWidth="1"/>
    <col min="28" max="28" width="35.25" bestFit="1" customWidth="1"/>
    <col min="29" max="29" width="58.125" bestFit="1" customWidth="1"/>
    <col min="30" max="30" width="27.5" bestFit="1" customWidth="1"/>
    <col min="31" max="31" width="27.375" bestFit="1" customWidth="1"/>
    <col min="32" max="32" width="26.625" bestFit="1" customWidth="1"/>
    <col min="33" max="33" width="35.375" bestFit="1" customWidth="1"/>
    <col min="34" max="34" width="38.5" bestFit="1" customWidth="1"/>
    <col min="35" max="35" width="36" bestFit="1" customWidth="1"/>
    <col min="36" max="36" width="36.625" bestFit="1" customWidth="1"/>
    <col min="37" max="37" width="63.5" bestFit="1" customWidth="1"/>
    <col min="38" max="38" width="44.5" bestFit="1" customWidth="1"/>
    <col min="39" max="41" width="58.375" bestFit="1" customWidth="1"/>
    <col min="42" max="42" width="24.75" bestFit="1" customWidth="1"/>
    <col min="43" max="44" width="46.125" bestFit="1" customWidth="1"/>
    <col min="45" max="45" width="71.625" bestFit="1" customWidth="1"/>
    <col min="46" max="46" width="71.875" bestFit="1" customWidth="1"/>
    <col min="47" max="47" width="73" bestFit="1" customWidth="1"/>
    <col min="48" max="48" width="64.625" bestFit="1" customWidth="1"/>
    <col min="49" max="49" width="61.875" bestFit="1" customWidth="1"/>
    <col min="50" max="50" width="65.5" bestFit="1" customWidth="1"/>
    <col min="51" max="51" width="43.625" bestFit="1" customWidth="1"/>
    <col min="52" max="52" width="61.625" bestFit="1" customWidth="1"/>
    <col min="53" max="53" width="45.25" bestFit="1" customWidth="1"/>
    <col min="54" max="56" width="48" bestFit="1" customWidth="1"/>
    <col min="57" max="57" width="33.375" bestFit="1" customWidth="1"/>
    <col min="58" max="58" width="58.625" bestFit="1" customWidth="1"/>
    <col min="59" max="60" width="59.375" bestFit="1" customWidth="1"/>
    <col min="61" max="62" width="44.625" bestFit="1" customWidth="1"/>
    <col min="63" max="63" width="27.25" bestFit="1" customWidth="1"/>
    <col min="64" max="64" width="31.5" bestFit="1" customWidth="1"/>
    <col min="65" max="65" width="20.125" bestFit="1" customWidth="1"/>
    <col min="66" max="69" width="22.875" bestFit="1" customWidth="1"/>
    <col min="70" max="70" width="37.875" bestFit="1" customWidth="1"/>
    <col min="71" max="71" width="8.125" bestFit="1" customWidth="1"/>
    <col min="72" max="72" width="34.125" bestFit="1" customWidth="1"/>
    <col min="73" max="73" width="47.375" bestFit="1" customWidth="1"/>
    <col min="74" max="74" width="49.5" bestFit="1" customWidth="1"/>
    <col min="75" max="75" width="63.5" bestFit="1" customWidth="1"/>
    <col min="76" max="76" width="56.5" bestFit="1" customWidth="1"/>
    <col min="77" max="78" width="39.75" bestFit="1" customWidth="1"/>
    <col min="79" max="79" width="57.375" bestFit="1" customWidth="1"/>
    <col min="80" max="80" width="56.25" bestFit="1" customWidth="1"/>
    <col min="81" max="81" width="63.75" bestFit="1" customWidth="1"/>
    <col min="82" max="82" width="53.5" bestFit="1" customWidth="1"/>
    <col min="83" max="83" width="63.125" bestFit="1" customWidth="1"/>
    <col min="84" max="84" width="62.625" bestFit="1" customWidth="1"/>
    <col min="85" max="85" width="59.875" bestFit="1" customWidth="1"/>
    <col min="86" max="86" width="61.875" bestFit="1" customWidth="1"/>
    <col min="87" max="87" width="54.625" bestFit="1" customWidth="1"/>
    <col min="88" max="88" width="59.5" bestFit="1" customWidth="1"/>
    <col min="89" max="89" width="61.875" bestFit="1" customWidth="1"/>
    <col min="90" max="90" width="70.875" bestFit="1" customWidth="1"/>
    <col min="91" max="91" width="53.125" bestFit="1" customWidth="1"/>
    <col min="92" max="92" width="70" bestFit="1" customWidth="1"/>
    <col min="93" max="93" width="63" bestFit="1" customWidth="1"/>
    <col min="94" max="95" width="64" bestFit="1" customWidth="1"/>
    <col min="96" max="96" width="33.25" bestFit="1" customWidth="1"/>
    <col min="97" max="97" width="15.125" bestFit="1" customWidth="1"/>
    <col min="98" max="98" width="14.25" bestFit="1" customWidth="1"/>
    <col min="99" max="99" width="27.5" bestFit="1" customWidth="1"/>
    <col min="100" max="100" width="32.5" bestFit="1" customWidth="1"/>
    <col min="101" max="101" width="39.125" bestFit="1" customWidth="1"/>
    <col min="102" max="102" width="36" bestFit="1" customWidth="1"/>
    <col min="103" max="103" width="51.125" bestFit="1" customWidth="1"/>
    <col min="104" max="104" width="34.625" bestFit="1" customWidth="1"/>
    <col min="105" max="105" width="31.75" bestFit="1" customWidth="1"/>
    <col min="106" max="106" width="28.75" bestFit="1" customWidth="1"/>
    <col min="107" max="107" width="35.25" bestFit="1" customWidth="1"/>
    <col min="108" max="108" width="58.125" bestFit="1" customWidth="1"/>
    <col min="109" max="109" width="27.5" bestFit="1" customWidth="1"/>
    <col min="110" max="110" width="27.375" bestFit="1" customWidth="1"/>
    <col min="111" max="111" width="26.625" bestFit="1" customWidth="1"/>
    <col min="112" max="112" width="35.375" bestFit="1" customWidth="1"/>
    <col min="113" max="113" width="38.5" bestFit="1" customWidth="1"/>
    <col min="114" max="114" width="36" bestFit="1" customWidth="1"/>
    <col min="115" max="115" width="36.625" bestFit="1" customWidth="1"/>
    <col min="116" max="116" width="63.5" bestFit="1" customWidth="1"/>
    <col min="117" max="117" width="44.5" bestFit="1" customWidth="1"/>
    <col min="118" max="120" width="58.375" bestFit="1" customWidth="1"/>
    <col min="121" max="121" width="24.75" bestFit="1" customWidth="1"/>
    <col min="122" max="123" width="46.125" bestFit="1" customWidth="1"/>
    <col min="124" max="124" width="71.625" bestFit="1" customWidth="1"/>
    <col min="125" max="125" width="71.875" bestFit="1" customWidth="1"/>
    <col min="126" max="126" width="73" bestFit="1" customWidth="1"/>
    <col min="127" max="127" width="64.625" bestFit="1" customWidth="1"/>
    <col min="128" max="128" width="61.875" bestFit="1" customWidth="1"/>
    <col min="129" max="129" width="65.5" bestFit="1" customWidth="1"/>
    <col min="130" max="130" width="43.625" bestFit="1" customWidth="1"/>
    <col min="131" max="131" width="61.625" bestFit="1" customWidth="1"/>
    <col min="132" max="132" width="45.25" bestFit="1" customWidth="1"/>
    <col min="133" max="135" width="48" bestFit="1" customWidth="1"/>
    <col min="136" max="136" width="33.375" bestFit="1" customWidth="1"/>
    <col min="137" max="137" width="58.625" bestFit="1" customWidth="1"/>
    <col min="138" max="139" width="59.375" bestFit="1" customWidth="1"/>
    <col min="140" max="141" width="44.625" bestFit="1" customWidth="1"/>
    <col min="142" max="142" width="27.25" bestFit="1" customWidth="1"/>
    <col min="143" max="143" width="31.5" bestFit="1" customWidth="1"/>
    <col min="144" max="144" width="20.125" bestFit="1" customWidth="1"/>
    <col min="145" max="148" width="22.875" bestFit="1" customWidth="1"/>
    <col min="149" max="149" width="37.875" bestFit="1" customWidth="1"/>
    <col min="150" max="150" width="8.125" bestFit="1" customWidth="1"/>
    <col min="151" max="151" width="22" bestFit="1" customWidth="1"/>
    <col min="152" max="152" width="47.375" bestFit="1" customWidth="1"/>
    <col min="153" max="153" width="49.5" bestFit="1" customWidth="1"/>
    <col min="154" max="154" width="63.5" bestFit="1" customWidth="1"/>
    <col min="155" max="155" width="56.5" bestFit="1" customWidth="1"/>
    <col min="156" max="157" width="39.75" bestFit="1" customWidth="1"/>
    <col min="158" max="158" width="57.375" bestFit="1" customWidth="1"/>
    <col min="159" max="159" width="56.25" bestFit="1" customWidth="1"/>
    <col min="160" max="160" width="63.75" bestFit="1" customWidth="1"/>
    <col min="161" max="161" width="53.5" bestFit="1" customWidth="1"/>
    <col min="162" max="162" width="63.125" bestFit="1" customWidth="1"/>
    <col min="163" max="163" width="62.625" bestFit="1" customWidth="1"/>
    <col min="164" max="164" width="59.875" bestFit="1" customWidth="1"/>
    <col min="165" max="165" width="61.875" bestFit="1" customWidth="1"/>
    <col min="166" max="166" width="54.625" bestFit="1" customWidth="1"/>
    <col min="167" max="167" width="59.5" bestFit="1" customWidth="1"/>
    <col min="168" max="168" width="61.875" bestFit="1" customWidth="1"/>
    <col min="169" max="169" width="70.875" bestFit="1" customWidth="1"/>
    <col min="170" max="170" width="53.125" bestFit="1" customWidth="1"/>
    <col min="171" max="171" width="70" bestFit="1" customWidth="1"/>
    <col min="172" max="172" width="63" bestFit="1" customWidth="1"/>
    <col min="173" max="174" width="64" bestFit="1" customWidth="1"/>
    <col min="175" max="175" width="33.25" bestFit="1" customWidth="1"/>
    <col min="176" max="176" width="15.125" bestFit="1" customWidth="1"/>
    <col min="177" max="177" width="14.25" bestFit="1" customWidth="1"/>
    <col min="178" max="178" width="27.5" bestFit="1" customWidth="1"/>
    <col min="179" max="179" width="32.5" bestFit="1" customWidth="1"/>
    <col min="180" max="180" width="39.125" bestFit="1" customWidth="1"/>
    <col min="181" max="181" width="36" bestFit="1" customWidth="1"/>
    <col min="182" max="182" width="51.125" bestFit="1" customWidth="1"/>
    <col min="183" max="183" width="34.625" bestFit="1" customWidth="1"/>
    <col min="184" max="184" width="31.75" bestFit="1" customWidth="1"/>
    <col min="185" max="185" width="28.75" bestFit="1" customWidth="1"/>
    <col min="186" max="186" width="35.25" bestFit="1" customWidth="1"/>
    <col min="187" max="187" width="58.125" bestFit="1" customWidth="1"/>
    <col min="188" max="188" width="27.5" bestFit="1" customWidth="1"/>
    <col min="189" max="189" width="27.375" bestFit="1" customWidth="1"/>
    <col min="190" max="190" width="26.625" bestFit="1" customWidth="1"/>
    <col min="191" max="191" width="35.375" bestFit="1" customWidth="1"/>
    <col min="192" max="192" width="38.5" bestFit="1" customWidth="1"/>
    <col min="193" max="193" width="36" bestFit="1" customWidth="1"/>
    <col min="194" max="194" width="36.625" bestFit="1" customWidth="1"/>
    <col min="195" max="195" width="63.5" bestFit="1" customWidth="1"/>
    <col min="196" max="196" width="44.5" bestFit="1" customWidth="1"/>
    <col min="197" max="199" width="58.375" bestFit="1" customWidth="1"/>
    <col min="200" max="200" width="24.75" bestFit="1" customWidth="1"/>
    <col min="201" max="202" width="46.125" bestFit="1" customWidth="1"/>
    <col min="203" max="203" width="71.625" bestFit="1" customWidth="1"/>
    <col min="204" max="204" width="71.875" bestFit="1" customWidth="1"/>
    <col min="205" max="205" width="73" bestFit="1" customWidth="1"/>
    <col min="206" max="206" width="64.625" bestFit="1" customWidth="1"/>
    <col min="207" max="207" width="61.875" bestFit="1" customWidth="1"/>
    <col min="208" max="208" width="65.5" bestFit="1" customWidth="1"/>
    <col min="209" max="209" width="43.625" bestFit="1" customWidth="1"/>
    <col min="210" max="210" width="61.625" bestFit="1" customWidth="1"/>
    <col min="211" max="211" width="45.25" bestFit="1" customWidth="1"/>
    <col min="212" max="214" width="48" bestFit="1" customWidth="1"/>
    <col min="215" max="215" width="33.375" bestFit="1" customWidth="1"/>
    <col min="216" max="216" width="58.625" bestFit="1" customWidth="1"/>
    <col min="217" max="218" width="59.375" bestFit="1" customWidth="1"/>
    <col min="219" max="220" width="44.625" bestFit="1" customWidth="1"/>
    <col min="221" max="221" width="27.25" bestFit="1" customWidth="1"/>
    <col min="222" max="222" width="31.5" bestFit="1" customWidth="1"/>
    <col min="223" max="223" width="20.125" bestFit="1" customWidth="1"/>
    <col min="224" max="227" width="22.875" bestFit="1" customWidth="1"/>
    <col min="228" max="228" width="37.875" bestFit="1" customWidth="1"/>
    <col min="229" max="229" width="8.125" bestFit="1" customWidth="1"/>
    <col min="230" max="230" width="44.75" bestFit="1" customWidth="1"/>
    <col min="231" max="231" width="39.125" bestFit="1" customWidth="1"/>
    <col min="232" max="232" width="24.875" bestFit="1" customWidth="1"/>
  </cols>
  <sheetData>
    <row r="1" spans="1:7" x14ac:dyDescent="0.25">
      <c r="A1" s="6" t="s">
        <v>24</v>
      </c>
      <c r="B1" t="s">
        <v>314</v>
      </c>
      <c r="C1" t="s">
        <v>315</v>
      </c>
      <c r="D1" t="s">
        <v>316</v>
      </c>
      <c r="E1" s="50" t="s">
        <v>317</v>
      </c>
      <c r="F1" s="1" t="s">
        <v>318</v>
      </c>
      <c r="G1" s="1" t="s">
        <v>319</v>
      </c>
    </row>
    <row r="2" spans="1:7" x14ac:dyDescent="0.25">
      <c r="A2" s="48" t="s">
        <v>8</v>
      </c>
      <c r="B2" s="49">
        <v>27</v>
      </c>
      <c r="C2" s="49">
        <v>57</v>
      </c>
      <c r="D2" s="49">
        <v>37.5</v>
      </c>
      <c r="E2" s="49">
        <v>-20</v>
      </c>
      <c r="F2" s="52">
        <v>23</v>
      </c>
    </row>
    <row r="3" spans="1:7" x14ac:dyDescent="0.25">
      <c r="A3" s="48" t="s">
        <v>12</v>
      </c>
      <c r="B3" s="49">
        <v>16</v>
      </c>
      <c r="C3" s="49">
        <v>55</v>
      </c>
      <c r="D3" s="49">
        <v>31.5</v>
      </c>
      <c r="E3" s="49">
        <v>-22.5</v>
      </c>
      <c r="F3" s="52">
        <v>13</v>
      </c>
    </row>
    <row r="4" spans="1:7" x14ac:dyDescent="0.25">
      <c r="A4" s="48" t="s">
        <v>6</v>
      </c>
      <c r="B4" s="49">
        <v>22</v>
      </c>
      <c r="C4" s="49">
        <v>53</v>
      </c>
      <c r="D4" s="49">
        <v>38.199999999999996</v>
      </c>
      <c r="E4" s="49">
        <v>-14.549999999999999</v>
      </c>
      <c r="F4" s="52">
        <v>18.95</v>
      </c>
    </row>
    <row r="5" spans="1:7" x14ac:dyDescent="0.25">
      <c r="A5" s="48" t="s">
        <v>10</v>
      </c>
      <c r="B5" s="49">
        <v>15</v>
      </c>
      <c r="C5" s="49">
        <v>55.25</v>
      </c>
      <c r="D5" s="49">
        <v>38</v>
      </c>
      <c r="E5" s="49">
        <v>-15.5</v>
      </c>
      <c r="F5" s="52">
        <v>11.95</v>
      </c>
    </row>
    <row r="6" spans="1:7" x14ac:dyDescent="0.25">
      <c r="A6" s="48" t="s">
        <v>129</v>
      </c>
      <c r="B6" s="49">
        <v>80</v>
      </c>
      <c r="C6" s="49">
        <v>220.25</v>
      </c>
      <c r="D6" s="49">
        <v>145.19999999999999</v>
      </c>
      <c r="E6" s="49">
        <v>-72.550000000000011</v>
      </c>
      <c r="F6" s="52">
        <v>66.900000000000006</v>
      </c>
    </row>
    <row r="7" spans="1:7" x14ac:dyDescent="0.25">
      <c r="D7"/>
    </row>
    <row r="8" spans="1:7" x14ac:dyDescent="0.25">
      <c r="D8"/>
    </row>
    <row r="9" spans="1:7" x14ac:dyDescent="0.25">
      <c r="D9"/>
    </row>
    <row r="10" spans="1:7" x14ac:dyDescent="0.25">
      <c r="D10"/>
    </row>
    <row r="11" spans="1:7" x14ac:dyDescent="0.25">
      <c r="D11"/>
    </row>
    <row r="12" spans="1:7" x14ac:dyDescent="0.25">
      <c r="D12"/>
    </row>
    <row r="13" spans="1:7" x14ac:dyDescent="0.25">
      <c r="D13"/>
    </row>
    <row r="14" spans="1:7" x14ac:dyDescent="0.25">
      <c r="D14"/>
    </row>
    <row r="15" spans="1:7" x14ac:dyDescent="0.25">
      <c r="D15"/>
    </row>
    <row r="16" spans="1:7" x14ac:dyDescent="0.25">
      <c r="D16"/>
    </row>
    <row r="17" spans="4:9" x14ac:dyDescent="0.25">
      <c r="D17"/>
    </row>
    <row r="18" spans="4:9" x14ac:dyDescent="0.25">
      <c r="D18"/>
    </row>
    <row r="19" spans="4:9" x14ac:dyDescent="0.25">
      <c r="D19"/>
    </row>
    <row r="20" spans="4:9" x14ac:dyDescent="0.25">
      <c r="D20"/>
    </row>
    <row r="21" spans="4:9" x14ac:dyDescent="0.25">
      <c r="D21"/>
    </row>
    <row r="22" spans="4:9" x14ac:dyDescent="0.25">
      <c r="D22"/>
    </row>
    <row r="23" spans="4:9" x14ac:dyDescent="0.25">
      <c r="D23"/>
    </row>
    <row r="24" spans="4:9" x14ac:dyDescent="0.25">
      <c r="D24"/>
    </row>
    <row r="25" spans="4:9" x14ac:dyDescent="0.25">
      <c r="D25"/>
    </row>
    <row r="26" spans="4:9" x14ac:dyDescent="0.25">
      <c r="D26"/>
    </row>
    <row r="27" spans="4:9" x14ac:dyDescent="0.25">
      <c r="D27"/>
    </row>
    <row r="28" spans="4:9" x14ac:dyDescent="0.25">
      <c r="D28"/>
    </row>
    <row r="29" spans="4:9" x14ac:dyDescent="0.25">
      <c r="D29"/>
    </row>
    <row r="30" spans="4:9" x14ac:dyDescent="0.25">
      <c r="D30"/>
    </row>
    <row r="31" spans="4:9" x14ac:dyDescent="0.25">
      <c r="D31"/>
      <c r="I31" s="85"/>
    </row>
    <row r="32" spans="4:9" x14ac:dyDescent="0.25">
      <c r="D32"/>
      <c r="I32" s="85"/>
    </row>
    <row r="33" spans="4:9" x14ac:dyDescent="0.25">
      <c r="D33"/>
      <c r="I33" s="85"/>
    </row>
    <row r="34" spans="4:9" x14ac:dyDescent="0.25">
      <c r="D34"/>
      <c r="I34" s="85"/>
    </row>
    <row r="35" spans="4:9" x14ac:dyDescent="0.25">
      <c r="D35"/>
      <c r="I35" s="85"/>
    </row>
    <row r="36" spans="4:9" x14ac:dyDescent="0.25">
      <c r="D36"/>
      <c r="I36" s="85"/>
    </row>
    <row r="37" spans="4:9" x14ac:dyDescent="0.25">
      <c r="D37"/>
      <c r="I37" s="85"/>
    </row>
    <row r="38" spans="4:9" x14ac:dyDescent="0.25">
      <c r="D38"/>
      <c r="I38" s="85"/>
    </row>
    <row r="39" spans="4:9" x14ac:dyDescent="0.25">
      <c r="D39"/>
      <c r="I39" s="85"/>
    </row>
    <row r="40" spans="4:9" x14ac:dyDescent="0.25">
      <c r="D40"/>
      <c r="I40" s="85"/>
    </row>
    <row r="41" spans="4:9" x14ac:dyDescent="0.25">
      <c r="D41"/>
      <c r="I41" s="85"/>
    </row>
    <row r="42" spans="4:9" x14ac:dyDescent="0.25">
      <c r="D42"/>
      <c r="I42" s="85"/>
    </row>
    <row r="43" spans="4:9" x14ac:dyDescent="0.25">
      <c r="D43"/>
      <c r="I43" s="85"/>
    </row>
    <row r="44" spans="4:9" x14ac:dyDescent="0.25">
      <c r="D44"/>
      <c r="I44" s="85"/>
    </row>
    <row r="45" spans="4:9" x14ac:dyDescent="0.25">
      <c r="D45"/>
      <c r="I45" s="85"/>
    </row>
    <row r="46" spans="4:9" x14ac:dyDescent="0.25">
      <c r="D46"/>
      <c r="I46" s="85"/>
    </row>
    <row r="47" spans="4:9" x14ac:dyDescent="0.25">
      <c r="D47"/>
      <c r="I47" s="85"/>
    </row>
    <row r="48" spans="4:9" x14ac:dyDescent="0.25">
      <c r="D48"/>
      <c r="I48" s="85"/>
    </row>
    <row r="49" spans="4:9" x14ac:dyDescent="0.25">
      <c r="D49"/>
      <c r="I49" s="85"/>
    </row>
    <row r="50" spans="4:9" x14ac:dyDescent="0.25">
      <c r="D50"/>
      <c r="I50" s="85"/>
    </row>
    <row r="51" spans="4:9" x14ac:dyDescent="0.25">
      <c r="D51"/>
      <c r="I51" s="85"/>
    </row>
    <row r="52" spans="4:9" x14ac:dyDescent="0.25">
      <c r="D52"/>
      <c r="I52" s="85"/>
    </row>
    <row r="53" spans="4:9" x14ac:dyDescent="0.25">
      <c r="D53"/>
      <c r="I53" s="85"/>
    </row>
    <row r="54" spans="4:9" x14ac:dyDescent="0.25">
      <c r="D54"/>
      <c r="I54" s="85"/>
    </row>
    <row r="55" spans="4:9" x14ac:dyDescent="0.25">
      <c r="D55"/>
    </row>
    <row r="56" spans="4:9" x14ac:dyDescent="0.25">
      <c r="D56"/>
    </row>
    <row r="57" spans="4:9" x14ac:dyDescent="0.25">
      <c r="D57"/>
    </row>
    <row r="58" spans="4:9" x14ac:dyDescent="0.25">
      <c r="D58"/>
    </row>
    <row r="59" spans="4:9" x14ac:dyDescent="0.25">
      <c r="D59"/>
    </row>
    <row r="60" spans="4:9" x14ac:dyDescent="0.25">
      <c r="D60"/>
    </row>
    <row r="61" spans="4:9" x14ac:dyDescent="0.25">
      <c r="D61"/>
    </row>
    <row r="62" spans="4:9" x14ac:dyDescent="0.25">
      <c r="D62"/>
    </row>
    <row r="63" spans="4:9" x14ac:dyDescent="0.25">
      <c r="D63"/>
    </row>
    <row r="64" spans="4:9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 s="9"/>
    </row>
    <row r="88" spans="4:4" x14ac:dyDescent="0.25">
      <c r="D88" s="9"/>
    </row>
    <row r="89" spans="4:4" x14ac:dyDescent="0.25">
      <c r="D89" s="9"/>
    </row>
    <row r="90" spans="4:4" x14ac:dyDescent="0.25">
      <c r="D90" s="9"/>
    </row>
    <row r="91" spans="4:4" x14ac:dyDescent="0.25">
      <c r="D91" s="9"/>
    </row>
    <row r="92" spans="4:4" x14ac:dyDescent="0.25">
      <c r="D92" s="9"/>
    </row>
    <row r="93" spans="4:4" x14ac:dyDescent="0.25">
      <c r="D93" s="9"/>
    </row>
    <row r="94" spans="4:4" x14ac:dyDescent="0.25">
      <c r="D94" s="9"/>
    </row>
    <row r="95" spans="4:4" x14ac:dyDescent="0.25">
      <c r="D95" s="9"/>
    </row>
    <row r="96" spans="4:4" x14ac:dyDescent="0.25">
      <c r="D96" s="9"/>
    </row>
    <row r="97" spans="4:4" x14ac:dyDescent="0.25">
      <c r="D97" s="9"/>
    </row>
    <row r="98" spans="4:4" x14ac:dyDescent="0.25">
      <c r="D98" s="9"/>
    </row>
    <row r="99" spans="4:4" x14ac:dyDescent="0.25">
      <c r="D99" s="9"/>
    </row>
    <row r="100" spans="4:4" x14ac:dyDescent="0.25">
      <c r="D100" s="9"/>
    </row>
    <row r="101" spans="4:4" x14ac:dyDescent="0.25">
      <c r="D101" s="9"/>
    </row>
    <row r="102" spans="4:4" x14ac:dyDescent="0.25">
      <c r="D102" s="9"/>
    </row>
    <row r="103" spans="4:4" x14ac:dyDescent="0.25">
      <c r="D103" s="9"/>
    </row>
    <row r="104" spans="4:4" x14ac:dyDescent="0.25">
      <c r="D104" s="9"/>
    </row>
    <row r="105" spans="4:4" x14ac:dyDescent="0.25">
      <c r="D105" s="9"/>
    </row>
    <row r="106" spans="4:4" x14ac:dyDescent="0.25">
      <c r="D106" s="9"/>
    </row>
    <row r="107" spans="4:4" x14ac:dyDescent="0.25">
      <c r="D107" s="9"/>
    </row>
    <row r="108" spans="4:4" x14ac:dyDescent="0.25">
      <c r="D108" s="9"/>
    </row>
    <row r="109" spans="4:4" x14ac:dyDescent="0.25">
      <c r="D109" s="9"/>
    </row>
    <row r="110" spans="4:4" x14ac:dyDescent="0.25">
      <c r="D110" s="9"/>
    </row>
    <row r="111" spans="4:4" x14ac:dyDescent="0.25">
      <c r="D111" s="9"/>
    </row>
    <row r="112" spans="4:4" x14ac:dyDescent="0.25">
      <c r="D112" s="9"/>
    </row>
    <row r="113" spans="4:4" x14ac:dyDescent="0.25">
      <c r="D113" s="9"/>
    </row>
    <row r="114" spans="4:4" x14ac:dyDescent="0.25">
      <c r="D114" s="9"/>
    </row>
    <row r="115" spans="4:4" x14ac:dyDescent="0.25">
      <c r="D115" s="9"/>
    </row>
    <row r="116" spans="4:4" x14ac:dyDescent="0.25">
      <c r="D116" s="9"/>
    </row>
    <row r="117" spans="4:4" x14ac:dyDescent="0.25">
      <c r="D117" s="9"/>
    </row>
    <row r="118" spans="4:4" x14ac:dyDescent="0.25">
      <c r="D118" s="9"/>
    </row>
    <row r="119" spans="4:4" x14ac:dyDescent="0.25">
      <c r="D119" s="9"/>
    </row>
    <row r="120" spans="4:4" x14ac:dyDescent="0.25">
      <c r="D120" s="9"/>
    </row>
    <row r="121" spans="4:4" x14ac:dyDescent="0.25">
      <c r="D121" s="9"/>
    </row>
    <row r="122" spans="4:4" x14ac:dyDescent="0.25">
      <c r="D122" s="9"/>
    </row>
    <row r="123" spans="4:4" x14ac:dyDescent="0.25">
      <c r="D123" s="9"/>
    </row>
    <row r="124" spans="4:4" x14ac:dyDescent="0.25">
      <c r="D124" s="9"/>
    </row>
    <row r="125" spans="4:4" x14ac:dyDescent="0.25">
      <c r="D125" s="9"/>
    </row>
    <row r="126" spans="4:4" x14ac:dyDescent="0.25">
      <c r="D126" s="9"/>
    </row>
    <row r="127" spans="4:4" x14ac:dyDescent="0.25">
      <c r="D127" s="9"/>
    </row>
    <row r="128" spans="4:4" x14ac:dyDescent="0.25">
      <c r="D128" s="9"/>
    </row>
    <row r="129" spans="4:4" x14ac:dyDescent="0.25">
      <c r="D129" s="9"/>
    </row>
    <row r="130" spans="4:4" x14ac:dyDescent="0.25">
      <c r="D130" s="9"/>
    </row>
    <row r="131" spans="4:4" x14ac:dyDescent="0.25">
      <c r="D131" s="9"/>
    </row>
    <row r="132" spans="4:4" x14ac:dyDescent="0.25">
      <c r="D132" s="9"/>
    </row>
    <row r="133" spans="4:4" x14ac:dyDescent="0.25">
      <c r="D133" s="9"/>
    </row>
    <row r="134" spans="4:4" x14ac:dyDescent="0.25">
      <c r="D134" s="9"/>
    </row>
    <row r="135" spans="4:4" x14ac:dyDescent="0.25">
      <c r="D135" s="9"/>
    </row>
    <row r="136" spans="4:4" x14ac:dyDescent="0.25">
      <c r="D136" s="9"/>
    </row>
    <row r="137" spans="4:4" x14ac:dyDescent="0.25">
      <c r="D137" s="9"/>
    </row>
    <row r="138" spans="4:4" x14ac:dyDescent="0.25">
      <c r="D138" s="9"/>
    </row>
    <row r="139" spans="4:4" x14ac:dyDescent="0.25">
      <c r="D139" s="9"/>
    </row>
    <row r="140" spans="4:4" x14ac:dyDescent="0.25">
      <c r="D140" s="9"/>
    </row>
    <row r="141" spans="4:4" x14ac:dyDescent="0.25">
      <c r="D141" s="9"/>
    </row>
    <row r="142" spans="4:4" x14ac:dyDescent="0.25">
      <c r="D142" s="9"/>
    </row>
    <row r="143" spans="4:4" x14ac:dyDescent="0.25">
      <c r="D143" s="9"/>
    </row>
    <row r="144" spans="4:4" x14ac:dyDescent="0.25">
      <c r="D144" s="9"/>
    </row>
    <row r="145" spans="4:4" x14ac:dyDescent="0.25">
      <c r="D145" s="9"/>
    </row>
    <row r="146" spans="4:4" x14ac:dyDescent="0.25">
      <c r="D146" s="9"/>
    </row>
    <row r="147" spans="4:4" x14ac:dyDescent="0.25">
      <c r="D147" s="9"/>
    </row>
    <row r="148" spans="4:4" x14ac:dyDescent="0.25">
      <c r="D148" s="9"/>
    </row>
    <row r="149" spans="4:4" x14ac:dyDescent="0.25">
      <c r="D149" s="9"/>
    </row>
    <row r="150" spans="4:4" x14ac:dyDescent="0.25">
      <c r="D150" s="9"/>
    </row>
  </sheetData>
  <conditionalFormatting pivot="1">
    <cfRule type="cellIs" dxfId="279" priority="20" operator="greaterThan">
      <formula>0</formula>
    </cfRule>
  </conditionalFormatting>
  <conditionalFormatting pivot="1">
    <cfRule type="containsBlanks" dxfId="278" priority="18">
      <formula>LEN(TRIM(A1))=0</formula>
    </cfRule>
  </conditionalFormatting>
  <conditionalFormatting pivot="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{45CE0629-0746-49C4-AA27-7CB83156D7B8}</x14:id>
        </ext>
      </extLst>
    </cfRule>
  </conditionalFormatting>
  <conditionalFormatting sqref="I31:I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{4640DDDF-70B6-44F8-A132-77BA60BC1394}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5CE0629-0746-49C4-AA27-7CB83156D7B8}">
            <x14:dataBar minLength="0" maxLength="100" border="1" gradient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0DDDF-70B6-44F8-A132-77BA60BC1394}">
            <x14:dataBar minLength="0" maxLength="100" border="1" gradient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I31:I54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4B7-59B0-4299-80EA-395AE58E9C26}">
  <sheetPr>
    <tabColor rgb="FF00D661"/>
  </sheetPr>
  <dimension ref="A1:R87"/>
  <sheetViews>
    <sheetView zoomScale="85" zoomScaleNormal="85" workbookViewId="0">
      <pane ySplit="2" topLeftCell="A10" activePane="bottomLeft" state="frozen"/>
      <selection activeCell="B22" activeCellId="1" sqref="B3:B15 B17:B25 B27:B36 B38:B53"/>
      <selection pane="bottomLeft" activeCell="I26" sqref="I26"/>
    </sheetView>
  </sheetViews>
  <sheetFormatPr baseColWidth="10" defaultColWidth="11" defaultRowHeight="15" outlineLevelCol="1" x14ac:dyDescent="0.25"/>
  <cols>
    <col min="1" max="1" width="21.625" style="59" bestFit="1" customWidth="1"/>
    <col min="2" max="2" width="58.375" style="59" customWidth="1"/>
    <col min="3" max="3" width="12.25" style="59" hidden="1" customWidth="1" outlineLevel="1"/>
    <col min="4" max="4" width="9.5" style="59" customWidth="1" collapsed="1"/>
    <col min="5" max="5" width="9.75" style="59" customWidth="1"/>
    <col min="6" max="6" width="8.5" style="81" hidden="1" customWidth="1" outlineLevel="1"/>
    <col min="7" max="7" width="8.5" style="81" customWidth="1" collapsed="1"/>
    <col min="8" max="8" width="8.5" style="81" customWidth="1"/>
    <col min="9" max="9" width="9.625" style="73" customWidth="1"/>
    <col min="10" max="10" width="8.75" style="82" customWidth="1"/>
    <col min="11" max="11" width="2.75" style="83" customWidth="1"/>
    <col min="12" max="12" width="13.75" style="93" bestFit="1" customWidth="1"/>
    <col min="13" max="13" width="11" style="91"/>
    <col min="14" max="14" width="3.375" style="87" customWidth="1"/>
    <col min="15" max="15" width="75.25" style="59" customWidth="1"/>
    <col min="16" max="16384" width="11" style="59"/>
  </cols>
  <sheetData>
    <row r="1" spans="1:18" x14ac:dyDescent="0.25">
      <c r="A1" s="53" t="s">
        <v>16</v>
      </c>
      <c r="B1" s="54" t="s">
        <v>130</v>
      </c>
      <c r="C1" s="54"/>
      <c r="D1" s="53" t="s">
        <v>131</v>
      </c>
      <c r="E1" s="55"/>
      <c r="F1" s="56"/>
      <c r="G1" s="56"/>
      <c r="H1" s="56"/>
      <c r="J1" s="57"/>
      <c r="K1" s="58"/>
      <c r="O1" s="55"/>
      <c r="P1" s="55"/>
      <c r="Q1" s="55"/>
      <c r="R1" s="55"/>
    </row>
    <row r="2" spans="1:18" s="44" customFormat="1" ht="51" x14ac:dyDescent="0.25">
      <c r="A2" s="97" t="s">
        <v>20</v>
      </c>
      <c r="B2" s="97" t="s">
        <v>21</v>
      </c>
      <c r="C2" s="97" t="s">
        <v>320</v>
      </c>
      <c r="D2" s="97" t="s">
        <v>23</v>
      </c>
      <c r="E2" s="97" t="s">
        <v>133</v>
      </c>
      <c r="F2" s="98" t="s">
        <v>134</v>
      </c>
      <c r="G2" s="98" t="s">
        <v>321</v>
      </c>
      <c r="H2" s="98" t="s">
        <v>322</v>
      </c>
      <c r="I2" s="98" t="s">
        <v>26</v>
      </c>
      <c r="J2" s="97" t="s">
        <v>27</v>
      </c>
      <c r="K2" s="97" t="s">
        <v>28</v>
      </c>
      <c r="L2" s="97" t="s">
        <v>29</v>
      </c>
      <c r="M2" s="99" t="s">
        <v>30</v>
      </c>
      <c r="N2" s="100"/>
      <c r="O2" s="102" t="s">
        <v>137</v>
      </c>
      <c r="P2" s="47"/>
      <c r="Q2" s="47"/>
      <c r="R2" s="47"/>
    </row>
    <row r="3" spans="1:18" s="44" customFormat="1" x14ac:dyDescent="0.25">
      <c r="A3" s="55" t="s">
        <v>140</v>
      </c>
      <c r="B3" s="55" t="s">
        <v>323</v>
      </c>
      <c r="C3" s="55"/>
      <c r="D3" s="47"/>
      <c r="E3" s="60" t="s">
        <v>6</v>
      </c>
      <c r="F3" s="61"/>
      <c r="G3" s="47"/>
      <c r="H3" s="63">
        <v>0</v>
      </c>
      <c r="I3" s="62">
        <v>4</v>
      </c>
      <c r="J3" s="64">
        <f t="shared" ref="J3:J6" si="0">IF(I3="","",I3-H3)</f>
        <v>4</v>
      </c>
      <c r="K3" s="65">
        <f t="shared" ref="K3:K6" si="1">J3</f>
        <v>4</v>
      </c>
      <c r="L3" s="94">
        <v>1</v>
      </c>
      <c r="M3" s="91" t="s">
        <v>9</v>
      </c>
      <c r="N3" s="88">
        <f t="shared" ref="N3:N5" si="2">IF(M3="Terminée",2,IF(M3="À faire",0,1))</f>
        <v>2</v>
      </c>
      <c r="O3" s="74"/>
      <c r="P3" s="47"/>
      <c r="Q3" s="47"/>
      <c r="R3" s="47"/>
    </row>
    <row r="4" spans="1:18" s="44" customFormat="1" x14ac:dyDescent="0.25">
      <c r="A4" s="55" t="s">
        <v>140</v>
      </c>
      <c r="B4" s="55" t="s">
        <v>323</v>
      </c>
      <c r="C4" s="55"/>
      <c r="D4" s="47"/>
      <c r="E4" s="60" t="s">
        <v>8</v>
      </c>
      <c r="F4" s="61"/>
      <c r="G4" s="47"/>
      <c r="H4" s="63">
        <v>0</v>
      </c>
      <c r="I4" s="62">
        <v>4</v>
      </c>
      <c r="J4" s="64">
        <f t="shared" si="0"/>
        <v>4</v>
      </c>
      <c r="K4" s="65">
        <f t="shared" si="1"/>
        <v>4</v>
      </c>
      <c r="L4" s="94">
        <v>1</v>
      </c>
      <c r="M4" s="91" t="s">
        <v>9</v>
      </c>
      <c r="N4" s="88">
        <f t="shared" si="2"/>
        <v>2</v>
      </c>
      <c r="O4" s="74"/>
      <c r="P4" s="47"/>
      <c r="Q4" s="47"/>
      <c r="R4" s="47"/>
    </row>
    <row r="5" spans="1:18" s="44" customFormat="1" x14ac:dyDescent="0.25">
      <c r="A5" s="55" t="s">
        <v>140</v>
      </c>
      <c r="B5" s="55" t="s">
        <v>323</v>
      </c>
      <c r="C5" s="55"/>
      <c r="D5" s="47"/>
      <c r="E5" s="60" t="s">
        <v>10</v>
      </c>
      <c r="F5" s="61"/>
      <c r="G5" s="47"/>
      <c r="H5" s="63">
        <v>0</v>
      </c>
      <c r="I5" s="62">
        <v>4</v>
      </c>
      <c r="J5" s="64">
        <f t="shared" si="0"/>
        <v>4</v>
      </c>
      <c r="K5" s="65">
        <f t="shared" si="1"/>
        <v>4</v>
      </c>
      <c r="L5" s="94">
        <v>1</v>
      </c>
      <c r="M5" s="91" t="s">
        <v>9</v>
      </c>
      <c r="N5" s="88">
        <f t="shared" si="2"/>
        <v>2</v>
      </c>
      <c r="O5" s="74"/>
      <c r="P5" s="47"/>
      <c r="Q5" s="47"/>
      <c r="R5" s="47"/>
    </row>
    <row r="6" spans="1:18" s="44" customFormat="1" x14ac:dyDescent="0.25">
      <c r="A6" s="55" t="s">
        <v>140</v>
      </c>
      <c r="B6" s="55" t="s">
        <v>323</v>
      </c>
      <c r="C6" s="55"/>
      <c r="D6" s="47"/>
      <c r="E6" s="60" t="s">
        <v>12</v>
      </c>
      <c r="F6" s="61"/>
      <c r="G6" s="47"/>
      <c r="H6" s="63">
        <v>0</v>
      </c>
      <c r="I6" s="62">
        <v>4</v>
      </c>
      <c r="J6" s="64">
        <f t="shared" si="0"/>
        <v>4</v>
      </c>
      <c r="K6" s="65">
        <f t="shared" si="1"/>
        <v>4</v>
      </c>
      <c r="L6" s="94">
        <v>1</v>
      </c>
      <c r="M6" s="91" t="s">
        <v>9</v>
      </c>
      <c r="N6" s="88">
        <f t="shared" ref="N6:N12" si="3">IF(M6="Terminée",2,IF(M6="À faire",0,1))</f>
        <v>2</v>
      </c>
      <c r="O6" s="74"/>
      <c r="P6" s="47"/>
      <c r="Q6" s="47"/>
      <c r="R6" s="47"/>
    </row>
    <row r="7" spans="1:18" s="44" customFormat="1" x14ac:dyDescent="0.25">
      <c r="A7" s="55" t="s">
        <v>324</v>
      </c>
      <c r="B7" s="55" t="s">
        <v>325</v>
      </c>
      <c r="C7" s="55"/>
      <c r="D7" s="47"/>
      <c r="E7" s="60" t="s">
        <v>12</v>
      </c>
      <c r="F7" s="61"/>
      <c r="G7" s="47"/>
      <c r="H7" s="63"/>
      <c r="I7" s="62">
        <v>1.5</v>
      </c>
      <c r="J7" s="64">
        <f>IF(I7="","",I7-H7)</f>
        <v>1.5</v>
      </c>
      <c r="K7" s="65">
        <f>J7</f>
        <v>1.5</v>
      </c>
      <c r="L7" s="94">
        <v>1</v>
      </c>
      <c r="M7" s="91" t="s">
        <v>9</v>
      </c>
      <c r="N7" s="88">
        <f t="shared" si="3"/>
        <v>2</v>
      </c>
      <c r="O7" s="74"/>
      <c r="P7" s="47"/>
      <c r="Q7" s="47"/>
      <c r="R7" s="47"/>
    </row>
    <row r="8" spans="1:18" s="44" customFormat="1" x14ac:dyDescent="0.25">
      <c r="A8" s="55" t="s">
        <v>324</v>
      </c>
      <c r="B8" s="55" t="s">
        <v>325</v>
      </c>
      <c r="C8" s="55"/>
      <c r="D8" s="47"/>
      <c r="E8" s="60" t="s">
        <v>10</v>
      </c>
      <c r="F8" s="61"/>
      <c r="G8" s="47"/>
      <c r="H8" s="63"/>
      <c r="I8" s="62">
        <v>3.5</v>
      </c>
      <c r="J8" s="64">
        <f>IF(I8="","",I8-H8)</f>
        <v>3.5</v>
      </c>
      <c r="K8" s="65">
        <f>J8</f>
        <v>3.5</v>
      </c>
      <c r="L8" s="94">
        <v>1</v>
      </c>
      <c r="M8" s="91" t="s">
        <v>9</v>
      </c>
      <c r="N8" s="88">
        <f t="shared" si="3"/>
        <v>2</v>
      </c>
      <c r="O8" s="74"/>
      <c r="P8" s="47"/>
      <c r="Q8" s="47"/>
      <c r="R8" s="47"/>
    </row>
    <row r="9" spans="1:18" s="44" customFormat="1" x14ac:dyDescent="0.25">
      <c r="A9" s="55" t="s">
        <v>324</v>
      </c>
      <c r="B9" s="55" t="s">
        <v>325</v>
      </c>
      <c r="C9" s="55"/>
      <c r="D9" s="47"/>
      <c r="E9" s="60" t="s">
        <v>8</v>
      </c>
      <c r="F9" s="61"/>
      <c r="G9" s="47"/>
      <c r="H9" s="63"/>
      <c r="I9" s="62">
        <v>1.5</v>
      </c>
      <c r="J9" s="64">
        <f>IF(I9="","",I9-H9)</f>
        <v>1.5</v>
      </c>
      <c r="K9" s="65">
        <f>J9</f>
        <v>1.5</v>
      </c>
      <c r="L9" s="94">
        <v>1</v>
      </c>
      <c r="M9" s="91" t="s">
        <v>9</v>
      </c>
      <c r="N9" s="88">
        <f t="shared" si="3"/>
        <v>2</v>
      </c>
      <c r="O9" s="74"/>
      <c r="P9" s="47"/>
      <c r="Q9" s="47"/>
      <c r="R9" s="47"/>
    </row>
    <row r="10" spans="1:18" s="44" customFormat="1" x14ac:dyDescent="0.25">
      <c r="A10" s="55" t="s">
        <v>326</v>
      </c>
      <c r="B10" s="55" t="s">
        <v>327</v>
      </c>
      <c r="C10" s="55"/>
      <c r="D10" s="47"/>
      <c r="E10" s="60" t="s">
        <v>6</v>
      </c>
      <c r="F10" s="61"/>
      <c r="G10" s="47"/>
      <c r="H10" s="63"/>
      <c r="I10" s="62">
        <v>0.5</v>
      </c>
      <c r="J10" s="64">
        <f>IF(I10="","",I10-H10)</f>
        <v>0.5</v>
      </c>
      <c r="K10" s="65">
        <f>J10</f>
        <v>0.5</v>
      </c>
      <c r="L10" s="94">
        <v>1</v>
      </c>
      <c r="M10" s="91" t="s">
        <v>9</v>
      </c>
      <c r="N10" s="88">
        <f>IF(M10="Terminée",2,IF(M10="À faire",0,1))</f>
        <v>2</v>
      </c>
      <c r="O10" s="74"/>
      <c r="P10" s="47"/>
      <c r="Q10" s="47"/>
      <c r="R10" s="47"/>
    </row>
    <row r="11" spans="1:18" s="44" customFormat="1" x14ac:dyDescent="0.25">
      <c r="A11" s="66" t="s">
        <v>328</v>
      </c>
      <c r="B11" s="66" t="s">
        <v>329</v>
      </c>
      <c r="C11" s="66"/>
      <c r="D11" s="67"/>
      <c r="E11" s="68"/>
      <c r="F11" s="69">
        <v>3</v>
      </c>
      <c r="G11" s="69">
        <f>SUM(H12:H16)</f>
        <v>12</v>
      </c>
      <c r="H11" s="70"/>
      <c r="I11" s="69">
        <f>SUM(I12:I16)</f>
        <v>28.75</v>
      </c>
      <c r="J11" s="70"/>
      <c r="K11" s="70"/>
      <c r="L11" s="92"/>
      <c r="M11" s="92"/>
      <c r="N11" s="89"/>
      <c r="O11" s="103"/>
      <c r="P11" s="47"/>
      <c r="Q11" s="47"/>
      <c r="R11" s="47"/>
    </row>
    <row r="12" spans="1:18" s="44" customFormat="1" x14ac:dyDescent="0.25">
      <c r="A12" s="55" t="s">
        <v>330</v>
      </c>
      <c r="B12" s="55" t="s">
        <v>331</v>
      </c>
      <c r="C12" s="55"/>
      <c r="D12" s="47"/>
      <c r="E12" s="60" t="s">
        <v>12</v>
      </c>
      <c r="F12" s="61"/>
      <c r="G12" s="47"/>
      <c r="H12" s="63">
        <v>5</v>
      </c>
      <c r="I12" s="62">
        <v>2.75</v>
      </c>
      <c r="J12" s="64">
        <f t="shared" ref="J12:J16" si="4">IF(I12="","",I12-H12)</f>
        <v>-2.25</v>
      </c>
      <c r="K12" s="65">
        <f t="shared" ref="K12:K16" si="5">J12</f>
        <v>-2.25</v>
      </c>
      <c r="L12" s="94">
        <v>0.95</v>
      </c>
      <c r="M12" s="91" t="s">
        <v>14</v>
      </c>
      <c r="N12" s="88">
        <f t="shared" si="3"/>
        <v>1</v>
      </c>
      <c r="O12" s="74"/>
      <c r="P12" s="47"/>
      <c r="Q12" s="47"/>
      <c r="R12" s="47"/>
    </row>
    <row r="13" spans="1:18" s="44" customFormat="1" x14ac:dyDescent="0.25">
      <c r="A13" s="55" t="s">
        <v>332</v>
      </c>
      <c r="B13" s="55" t="s">
        <v>333</v>
      </c>
      <c r="C13" s="55"/>
      <c r="D13" s="47"/>
      <c r="E13" s="60" t="s">
        <v>6</v>
      </c>
      <c r="F13" s="61"/>
      <c r="G13" s="47"/>
      <c r="H13" s="63">
        <v>1</v>
      </c>
      <c r="I13" s="62">
        <v>5</v>
      </c>
      <c r="J13" s="64">
        <f t="shared" si="4"/>
        <v>4</v>
      </c>
      <c r="K13" s="65">
        <f t="shared" si="5"/>
        <v>4</v>
      </c>
      <c r="L13" s="94">
        <v>1</v>
      </c>
      <c r="M13" s="91" t="s">
        <v>9</v>
      </c>
      <c r="N13" s="88">
        <f>IF(M13="Terminée",2,IF(M13="À faire",0,1))</f>
        <v>2</v>
      </c>
      <c r="O13" s="74"/>
      <c r="P13" s="47"/>
      <c r="Q13" s="47"/>
      <c r="R13" s="47"/>
    </row>
    <row r="14" spans="1:18" s="44" customFormat="1" x14ac:dyDescent="0.25">
      <c r="A14" s="55" t="s">
        <v>334</v>
      </c>
      <c r="B14" s="55" t="s">
        <v>335</v>
      </c>
      <c r="C14" s="55"/>
      <c r="D14" s="47"/>
      <c r="E14" s="60" t="s">
        <v>8</v>
      </c>
      <c r="F14" s="61"/>
      <c r="G14" s="47"/>
      <c r="H14" s="63">
        <v>2</v>
      </c>
      <c r="I14" s="62">
        <v>5</v>
      </c>
      <c r="J14" s="64">
        <f>IF(I14="","",I14-H14)</f>
        <v>3</v>
      </c>
      <c r="K14" s="65">
        <f>J14</f>
        <v>3</v>
      </c>
      <c r="L14" s="94">
        <v>1</v>
      </c>
      <c r="M14" s="91" t="s">
        <v>9</v>
      </c>
      <c r="N14" s="88">
        <f>IF(M14="Terminée",2,IF(M14="À faire",0,1))</f>
        <v>2</v>
      </c>
      <c r="O14" s="74"/>
      <c r="P14" s="47"/>
      <c r="Q14" s="47"/>
      <c r="R14" s="47"/>
    </row>
    <row r="15" spans="1:18" s="44" customFormat="1" x14ac:dyDescent="0.25">
      <c r="A15" s="55" t="s">
        <v>336</v>
      </c>
      <c r="B15" s="55" t="s">
        <v>335</v>
      </c>
      <c r="C15" s="55"/>
      <c r="D15" s="47"/>
      <c r="E15" s="60" t="s">
        <v>6</v>
      </c>
      <c r="F15" s="61"/>
      <c r="G15" s="47"/>
      <c r="H15" s="63">
        <v>2</v>
      </c>
      <c r="I15" s="62">
        <v>9</v>
      </c>
      <c r="J15" s="64">
        <f t="shared" si="4"/>
        <v>7</v>
      </c>
      <c r="K15" s="65">
        <f t="shared" si="5"/>
        <v>7</v>
      </c>
      <c r="L15" s="94">
        <v>1</v>
      </c>
      <c r="M15" s="91" t="s">
        <v>9</v>
      </c>
      <c r="N15" s="88">
        <f>IF(M15="Terminée",2,IF(M15="À faire",0,1))</f>
        <v>2</v>
      </c>
      <c r="O15" s="74"/>
      <c r="P15" s="47"/>
      <c r="Q15" s="47"/>
      <c r="R15" s="47"/>
    </row>
    <row r="16" spans="1:18" s="44" customFormat="1" x14ac:dyDescent="0.25">
      <c r="A16" s="55" t="s">
        <v>337</v>
      </c>
      <c r="B16" s="55" t="s">
        <v>338</v>
      </c>
      <c r="C16" s="55"/>
      <c r="D16" s="47"/>
      <c r="E16" s="60" t="s">
        <v>10</v>
      </c>
      <c r="F16" s="61"/>
      <c r="G16" s="47"/>
      <c r="H16" s="63">
        <v>2</v>
      </c>
      <c r="I16" s="62">
        <v>7</v>
      </c>
      <c r="J16" s="64">
        <f t="shared" si="4"/>
        <v>5</v>
      </c>
      <c r="K16" s="65">
        <f t="shared" si="5"/>
        <v>5</v>
      </c>
      <c r="L16" s="94">
        <v>1</v>
      </c>
      <c r="M16" s="91" t="s">
        <v>9</v>
      </c>
      <c r="N16" s="88">
        <f>IF(M16="Terminée",2,IF(M16="À faire",0,1))</f>
        <v>2</v>
      </c>
      <c r="O16" s="74"/>
      <c r="P16" s="47"/>
      <c r="Q16" s="47"/>
      <c r="R16" s="47"/>
    </row>
    <row r="17" spans="1:18" s="44" customFormat="1" x14ac:dyDescent="0.25">
      <c r="A17" s="66" t="s">
        <v>339</v>
      </c>
      <c r="B17" s="66" t="s">
        <v>340</v>
      </c>
      <c r="C17" s="66"/>
      <c r="D17" s="67" t="s">
        <v>12</v>
      </c>
      <c r="E17" s="68"/>
      <c r="F17" s="69">
        <v>3</v>
      </c>
      <c r="G17" s="69">
        <f>SUM(H18:H27)</f>
        <v>41</v>
      </c>
      <c r="H17" s="70"/>
      <c r="I17" s="69">
        <f>SUM(I18:I27)</f>
        <v>13</v>
      </c>
      <c r="J17" s="70"/>
      <c r="K17" s="70"/>
      <c r="L17" s="92"/>
      <c r="M17" s="92"/>
      <c r="N17" s="89"/>
      <c r="O17" s="103"/>
      <c r="P17" s="47"/>
      <c r="Q17" s="47"/>
      <c r="R17" s="47"/>
    </row>
    <row r="18" spans="1:18" s="44" customFormat="1" x14ac:dyDescent="0.25">
      <c r="A18" s="55" t="s">
        <v>341</v>
      </c>
      <c r="B18" s="55" t="s">
        <v>342</v>
      </c>
      <c r="C18" s="55"/>
      <c r="D18" s="47"/>
      <c r="E18" s="60" t="s">
        <v>12</v>
      </c>
      <c r="F18" s="61"/>
      <c r="G18" s="47"/>
      <c r="H18" s="63">
        <v>3</v>
      </c>
      <c r="I18" s="62">
        <v>1.5</v>
      </c>
      <c r="J18" s="64">
        <f>IF(I18="","",I18-H18)</f>
        <v>-1.5</v>
      </c>
      <c r="K18" s="65">
        <f t="shared" ref="K18:K59" si="6">J18</f>
        <v>-1.5</v>
      </c>
      <c r="L18" s="94">
        <v>0.5</v>
      </c>
      <c r="M18" s="91" t="s">
        <v>14</v>
      </c>
      <c r="N18" s="88">
        <f t="shared" ref="N18:N30" si="7">IF(M18="Terminée",2,IF(M18="À faire",0,1))</f>
        <v>1</v>
      </c>
      <c r="O18" s="74"/>
      <c r="P18" s="47"/>
      <c r="Q18" s="47"/>
      <c r="R18" s="47"/>
    </row>
    <row r="19" spans="1:18" s="44" customFormat="1" x14ac:dyDescent="0.25">
      <c r="A19" s="55" t="s">
        <v>343</v>
      </c>
      <c r="B19" s="55" t="s">
        <v>344</v>
      </c>
      <c r="C19" s="55"/>
      <c r="D19" s="47"/>
      <c r="E19" s="60" t="s">
        <v>8</v>
      </c>
      <c r="F19" s="61"/>
      <c r="G19" s="47"/>
      <c r="H19" s="63">
        <v>2</v>
      </c>
      <c r="I19" s="62">
        <v>1</v>
      </c>
      <c r="J19" s="64">
        <f t="shared" ref="J19:J32" si="8">IF(I19="","",I19-H19)</f>
        <v>-1</v>
      </c>
      <c r="K19" s="65">
        <f t="shared" si="6"/>
        <v>-1</v>
      </c>
      <c r="L19" s="94">
        <v>0.5</v>
      </c>
      <c r="M19" s="91" t="s">
        <v>14</v>
      </c>
      <c r="N19" s="88">
        <f t="shared" si="7"/>
        <v>1</v>
      </c>
      <c r="O19" s="74"/>
      <c r="P19" s="47"/>
      <c r="Q19" s="47"/>
      <c r="R19" s="47"/>
    </row>
    <row r="20" spans="1:18" s="44" customFormat="1" x14ac:dyDescent="0.25">
      <c r="A20" s="55" t="s">
        <v>345</v>
      </c>
      <c r="B20" s="55" t="s">
        <v>346</v>
      </c>
      <c r="C20" s="55"/>
      <c r="D20" s="47"/>
      <c r="E20" s="60" t="s">
        <v>12</v>
      </c>
      <c r="F20" s="61"/>
      <c r="G20" s="47"/>
      <c r="H20" s="63">
        <v>3</v>
      </c>
      <c r="I20" s="62">
        <v>1.5</v>
      </c>
      <c r="J20" s="64">
        <f t="shared" si="8"/>
        <v>-1.5</v>
      </c>
      <c r="K20" s="65">
        <f t="shared" si="6"/>
        <v>-1.5</v>
      </c>
      <c r="L20" s="94">
        <v>0.5</v>
      </c>
      <c r="M20" s="91" t="s">
        <v>14</v>
      </c>
      <c r="N20" s="88">
        <f t="shared" ref="N20" si="9">IF(M20="Terminée",2,IF(M20="À faire",0,1))</f>
        <v>1</v>
      </c>
      <c r="O20" s="74"/>
      <c r="P20" s="47"/>
      <c r="Q20" s="47"/>
      <c r="R20" s="47"/>
    </row>
    <row r="21" spans="1:18" s="44" customFormat="1" x14ac:dyDescent="0.25">
      <c r="A21" s="55" t="s">
        <v>347</v>
      </c>
      <c r="B21" s="55" t="s">
        <v>348</v>
      </c>
      <c r="C21" s="55"/>
      <c r="D21" s="47"/>
      <c r="E21" s="60" t="s">
        <v>8</v>
      </c>
      <c r="F21" s="61"/>
      <c r="G21" s="47"/>
      <c r="H21" s="63">
        <v>2</v>
      </c>
      <c r="I21" s="62">
        <v>1</v>
      </c>
      <c r="J21" s="64">
        <f t="shared" si="8"/>
        <v>-1</v>
      </c>
      <c r="K21" s="65">
        <f t="shared" si="6"/>
        <v>-1</v>
      </c>
      <c r="L21" s="94">
        <v>0.5</v>
      </c>
      <c r="M21" s="91" t="s">
        <v>14</v>
      </c>
      <c r="N21" s="88">
        <f t="shared" ref="N21:N23" si="10">IF(M21="Terminée",2,IF(M21="À faire",0,1))</f>
        <v>1</v>
      </c>
      <c r="O21" s="74"/>
      <c r="P21" s="47"/>
      <c r="Q21" s="47"/>
      <c r="R21" s="47"/>
    </row>
    <row r="22" spans="1:18" s="44" customFormat="1" x14ac:dyDescent="0.25">
      <c r="A22" s="55" t="s">
        <v>349</v>
      </c>
      <c r="B22" s="55" t="s">
        <v>350</v>
      </c>
      <c r="C22" s="55"/>
      <c r="D22" s="47"/>
      <c r="E22" s="60" t="s">
        <v>12</v>
      </c>
      <c r="F22" s="61"/>
      <c r="G22" s="47"/>
      <c r="H22" s="63">
        <v>5</v>
      </c>
      <c r="I22" s="62">
        <v>1</v>
      </c>
      <c r="J22" s="64">
        <f t="shared" si="8"/>
        <v>-4</v>
      </c>
      <c r="K22" s="65">
        <f t="shared" si="6"/>
        <v>-4</v>
      </c>
      <c r="L22" s="94">
        <v>0.5</v>
      </c>
      <c r="M22" s="91" t="s">
        <v>14</v>
      </c>
      <c r="N22" s="88">
        <f t="shared" si="10"/>
        <v>1</v>
      </c>
      <c r="O22" s="74"/>
      <c r="P22" s="47"/>
      <c r="Q22" s="47"/>
      <c r="R22" s="47"/>
    </row>
    <row r="23" spans="1:18" s="44" customFormat="1" x14ac:dyDescent="0.25">
      <c r="A23" s="55" t="s">
        <v>351</v>
      </c>
      <c r="B23" s="55" t="s">
        <v>352</v>
      </c>
      <c r="C23" s="55"/>
      <c r="D23" s="47"/>
      <c r="E23" s="60" t="s">
        <v>8</v>
      </c>
      <c r="F23" s="61"/>
      <c r="G23" s="47"/>
      <c r="H23" s="63">
        <v>3</v>
      </c>
      <c r="I23" s="62">
        <v>1</v>
      </c>
      <c r="J23" s="64">
        <f t="shared" si="8"/>
        <v>-2</v>
      </c>
      <c r="K23" s="65">
        <f t="shared" si="6"/>
        <v>-2</v>
      </c>
      <c r="L23" s="94">
        <v>0.5</v>
      </c>
      <c r="M23" s="91" t="s">
        <v>14</v>
      </c>
      <c r="N23" s="88">
        <f t="shared" si="10"/>
        <v>1</v>
      </c>
      <c r="O23" s="74"/>
      <c r="P23" s="47"/>
      <c r="Q23" s="47"/>
      <c r="R23" s="47"/>
    </row>
    <row r="24" spans="1:18" s="44" customFormat="1" x14ac:dyDescent="0.25">
      <c r="A24" s="55" t="s">
        <v>353</v>
      </c>
      <c r="B24" s="55" t="s">
        <v>354</v>
      </c>
      <c r="C24" s="55"/>
      <c r="D24" s="47"/>
      <c r="E24" s="60" t="s">
        <v>12</v>
      </c>
      <c r="F24" s="61"/>
      <c r="G24" s="47"/>
      <c r="H24" s="63">
        <v>8</v>
      </c>
      <c r="I24" s="62">
        <v>3</v>
      </c>
      <c r="J24" s="64">
        <f>IF(I24="","",I24-H24)</f>
        <v>-5</v>
      </c>
      <c r="K24" s="65">
        <f t="shared" si="6"/>
        <v>-5</v>
      </c>
      <c r="L24" s="94">
        <v>0.5</v>
      </c>
      <c r="M24" s="91" t="s">
        <v>14</v>
      </c>
      <c r="N24" s="88">
        <f>IF(M24="Terminée",2,IF(M24="À faire",0,1))</f>
        <v>1</v>
      </c>
      <c r="O24" s="74"/>
      <c r="P24" s="47"/>
      <c r="Q24" s="47"/>
      <c r="R24" s="47"/>
    </row>
    <row r="25" spans="1:18" s="44" customFormat="1" x14ac:dyDescent="0.25">
      <c r="A25" s="55" t="s">
        <v>353</v>
      </c>
      <c r="B25" s="55" t="s">
        <v>354</v>
      </c>
      <c r="C25" s="55"/>
      <c r="D25" s="47"/>
      <c r="E25" s="60" t="s">
        <v>8</v>
      </c>
      <c r="F25" s="61"/>
      <c r="G25" s="47"/>
      <c r="H25" s="63">
        <v>8</v>
      </c>
      <c r="I25" s="62">
        <v>3</v>
      </c>
      <c r="J25" s="64">
        <f t="shared" si="8"/>
        <v>-5</v>
      </c>
      <c r="K25" s="65">
        <f t="shared" si="6"/>
        <v>-5</v>
      </c>
      <c r="L25" s="94">
        <v>0.5</v>
      </c>
      <c r="M25" s="91" t="s">
        <v>14</v>
      </c>
      <c r="N25" s="88">
        <f t="shared" si="7"/>
        <v>1</v>
      </c>
      <c r="O25" s="74"/>
      <c r="P25" s="47"/>
      <c r="Q25" s="47"/>
      <c r="R25" s="47"/>
    </row>
    <row r="26" spans="1:18" s="44" customFormat="1" x14ac:dyDescent="0.25">
      <c r="A26" s="55" t="s">
        <v>355</v>
      </c>
      <c r="B26" s="55" t="s">
        <v>356</v>
      </c>
      <c r="C26" s="55"/>
      <c r="D26" s="47"/>
      <c r="E26" s="60" t="s">
        <v>12</v>
      </c>
      <c r="F26" s="61"/>
      <c r="G26" s="47"/>
      <c r="H26" s="63">
        <v>6</v>
      </c>
      <c r="I26" s="62"/>
      <c r="J26" s="64" t="str">
        <f t="shared" si="8"/>
        <v/>
      </c>
      <c r="K26" s="65" t="str">
        <f t="shared" si="6"/>
        <v/>
      </c>
      <c r="L26" s="94">
        <v>0</v>
      </c>
      <c r="M26" s="91" t="s">
        <v>7</v>
      </c>
      <c r="N26" s="88">
        <f t="shared" si="7"/>
        <v>0</v>
      </c>
      <c r="O26" s="74"/>
      <c r="P26" s="47"/>
      <c r="Q26" s="47"/>
      <c r="R26" s="47"/>
    </row>
    <row r="27" spans="1:18" s="44" customFormat="1" x14ac:dyDescent="0.25">
      <c r="A27" s="55" t="s">
        <v>357</v>
      </c>
      <c r="B27" s="55" t="s">
        <v>358</v>
      </c>
      <c r="C27" s="55"/>
      <c r="D27" s="47"/>
      <c r="E27" s="60" t="s">
        <v>8</v>
      </c>
      <c r="F27" s="61"/>
      <c r="G27" s="47"/>
      <c r="H27" s="63">
        <v>1</v>
      </c>
      <c r="I27" s="62"/>
      <c r="J27" s="64" t="str">
        <f t="shared" si="8"/>
        <v/>
      </c>
      <c r="K27" s="65" t="str">
        <f t="shared" si="6"/>
        <v/>
      </c>
      <c r="L27" s="94">
        <v>0</v>
      </c>
      <c r="M27" s="91" t="s">
        <v>7</v>
      </c>
      <c r="N27" s="88">
        <f t="shared" si="7"/>
        <v>0</v>
      </c>
      <c r="O27" s="74" t="s">
        <v>359</v>
      </c>
      <c r="P27" s="47"/>
      <c r="Q27" s="47"/>
      <c r="R27" s="47"/>
    </row>
    <row r="28" spans="1:18" x14ac:dyDescent="0.25">
      <c r="A28" s="66" t="s">
        <v>360</v>
      </c>
      <c r="B28" s="66" t="s">
        <v>361</v>
      </c>
      <c r="C28" s="66"/>
      <c r="D28" s="66" t="s">
        <v>6</v>
      </c>
      <c r="E28" s="71"/>
      <c r="F28" s="69">
        <v>3</v>
      </c>
      <c r="G28" s="69">
        <f>SUM(H29:H32)</f>
        <v>18</v>
      </c>
      <c r="H28" s="70"/>
      <c r="I28" s="69">
        <f>SUM(I29:I32)</f>
        <v>5.75</v>
      </c>
      <c r="J28" s="70"/>
      <c r="K28" s="70"/>
      <c r="L28" s="92"/>
      <c r="M28" s="92"/>
      <c r="N28" s="89"/>
      <c r="O28" s="103"/>
      <c r="P28" s="55"/>
      <c r="Q28" s="55"/>
      <c r="R28" s="55"/>
    </row>
    <row r="29" spans="1:18" ht="15.75" x14ac:dyDescent="0.25">
      <c r="A29" s="55" t="s">
        <v>362</v>
      </c>
      <c r="B29" s="55" t="s">
        <v>363</v>
      </c>
      <c r="C29" s="55"/>
      <c r="D29" s="72"/>
      <c r="E29" s="60" t="s">
        <v>6</v>
      </c>
      <c r="F29" s="61"/>
      <c r="G29" s="62"/>
      <c r="H29" s="63">
        <v>4</v>
      </c>
      <c r="I29" s="84">
        <v>0.75</v>
      </c>
      <c r="J29" s="64">
        <f t="shared" si="8"/>
        <v>-3.25</v>
      </c>
      <c r="K29" s="65">
        <f t="shared" si="6"/>
        <v>-3.25</v>
      </c>
      <c r="L29" s="94">
        <v>0.95</v>
      </c>
      <c r="M29" s="91" t="s">
        <v>15</v>
      </c>
      <c r="N29" s="88">
        <f t="shared" si="7"/>
        <v>1</v>
      </c>
      <c r="O29" s="74" t="s">
        <v>364</v>
      </c>
      <c r="P29" s="55"/>
      <c r="Q29" s="55"/>
      <c r="R29" s="55"/>
    </row>
    <row r="30" spans="1:18" ht="15.75" x14ac:dyDescent="0.25">
      <c r="A30" s="55" t="s">
        <v>365</v>
      </c>
      <c r="B30" s="55" t="s">
        <v>366</v>
      </c>
      <c r="C30" s="55"/>
      <c r="D30" s="72"/>
      <c r="E30" s="60" t="s">
        <v>6</v>
      </c>
      <c r="F30" s="61"/>
      <c r="G30" s="62"/>
      <c r="H30" s="63">
        <v>3</v>
      </c>
      <c r="I30" s="84">
        <v>1.75</v>
      </c>
      <c r="J30" s="64">
        <f t="shared" si="8"/>
        <v>-1.25</v>
      </c>
      <c r="K30" s="65">
        <f t="shared" si="6"/>
        <v>-1.25</v>
      </c>
      <c r="L30" s="94">
        <v>0.95</v>
      </c>
      <c r="M30" s="91" t="s">
        <v>15</v>
      </c>
      <c r="N30" s="88">
        <f t="shared" si="7"/>
        <v>1</v>
      </c>
      <c r="O30" s="74"/>
      <c r="P30" s="55"/>
      <c r="Q30" s="55"/>
      <c r="R30" s="55"/>
    </row>
    <row r="31" spans="1:18" ht="15.75" x14ac:dyDescent="0.25">
      <c r="A31" s="55" t="s">
        <v>367</v>
      </c>
      <c r="B31" s="55" t="s">
        <v>368</v>
      </c>
      <c r="C31" s="55"/>
      <c r="D31" s="72"/>
      <c r="E31" s="60" t="s">
        <v>6</v>
      </c>
      <c r="F31" s="61"/>
      <c r="G31" s="62"/>
      <c r="H31" s="63">
        <v>6</v>
      </c>
      <c r="I31" s="84">
        <v>0.75</v>
      </c>
      <c r="J31" s="64">
        <f t="shared" si="8"/>
        <v>-5.25</v>
      </c>
      <c r="K31" s="65">
        <f t="shared" si="6"/>
        <v>-5.25</v>
      </c>
      <c r="L31" s="94">
        <v>0.95</v>
      </c>
      <c r="M31" s="91" t="s">
        <v>15</v>
      </c>
      <c r="N31" s="88">
        <f t="shared" ref="N31:N32" si="11">IF(M31="Terminée",2,IF(M31="À faire",0,1))</f>
        <v>1</v>
      </c>
      <c r="O31" s="74" t="s">
        <v>369</v>
      </c>
      <c r="P31" s="55"/>
      <c r="Q31" s="55"/>
      <c r="R31" s="55"/>
    </row>
    <row r="32" spans="1:18" ht="15.75" x14ac:dyDescent="0.25">
      <c r="A32" s="55" t="s">
        <v>370</v>
      </c>
      <c r="B32" s="55" t="s">
        <v>371</v>
      </c>
      <c r="C32" s="55"/>
      <c r="D32" s="72"/>
      <c r="E32" s="60" t="s">
        <v>6</v>
      </c>
      <c r="F32" s="61"/>
      <c r="G32" s="62"/>
      <c r="H32" s="63">
        <v>5</v>
      </c>
      <c r="I32" s="84">
        <f>1.5+1</f>
        <v>2.5</v>
      </c>
      <c r="J32" s="64">
        <f t="shared" si="8"/>
        <v>-2.5</v>
      </c>
      <c r="K32" s="65">
        <f t="shared" si="6"/>
        <v>-2.5</v>
      </c>
      <c r="L32" s="94">
        <v>0.95</v>
      </c>
      <c r="M32" s="91" t="s">
        <v>15</v>
      </c>
      <c r="N32" s="88">
        <f t="shared" si="11"/>
        <v>1</v>
      </c>
      <c r="O32" s="74"/>
      <c r="P32" s="55"/>
      <c r="Q32" s="55"/>
      <c r="R32" s="55"/>
    </row>
    <row r="33" spans="1:18" s="120" customFormat="1" x14ac:dyDescent="0.25">
      <c r="A33" s="66" t="s">
        <v>372</v>
      </c>
      <c r="B33" s="66" t="s">
        <v>373</v>
      </c>
      <c r="C33" s="66"/>
      <c r="D33" s="66" t="s">
        <v>10</v>
      </c>
      <c r="E33" s="71"/>
      <c r="F33" s="69">
        <v>3</v>
      </c>
      <c r="G33" s="69">
        <f>SUM(H34:H37)</f>
        <v>12</v>
      </c>
      <c r="H33" s="70"/>
      <c r="I33" s="69">
        <f>SUM(I34:I37)</f>
        <v>7</v>
      </c>
      <c r="J33" s="70"/>
      <c r="K33" s="70"/>
      <c r="L33" s="92"/>
      <c r="M33" s="92"/>
      <c r="N33" s="89"/>
      <c r="O33" s="103"/>
      <c r="P33" s="55"/>
      <c r="Q33" s="55"/>
      <c r="R33" s="55"/>
    </row>
    <row r="34" spans="1:18" s="120" customFormat="1" ht="15.75" x14ac:dyDescent="0.25">
      <c r="A34" s="55" t="s">
        <v>374</v>
      </c>
      <c r="B34" s="55" t="s">
        <v>375</v>
      </c>
      <c r="C34" s="55"/>
      <c r="D34" s="72"/>
      <c r="E34" s="60" t="s">
        <v>10</v>
      </c>
      <c r="F34" s="61"/>
      <c r="G34" s="62"/>
      <c r="H34" s="63">
        <v>3</v>
      </c>
      <c r="I34" s="84">
        <v>2</v>
      </c>
      <c r="J34" s="64">
        <f>IF(I34="","",I34-H34)</f>
        <v>-1</v>
      </c>
      <c r="K34" s="65">
        <f t="shared" si="6"/>
        <v>-1</v>
      </c>
      <c r="L34" s="94">
        <v>1</v>
      </c>
      <c r="M34" s="91" t="s">
        <v>9</v>
      </c>
      <c r="N34" s="88">
        <f>IF(M34="Terminée",2,IF(M34="À faire",0,1))</f>
        <v>2</v>
      </c>
      <c r="O34" s="74"/>
      <c r="P34" s="55"/>
      <c r="Q34" s="55"/>
      <c r="R34" s="55"/>
    </row>
    <row r="35" spans="1:18" s="120" customFormat="1" ht="15.75" x14ac:dyDescent="0.25">
      <c r="A35" s="55" t="s">
        <v>376</v>
      </c>
      <c r="B35" s="55" t="s">
        <v>377</v>
      </c>
      <c r="C35" s="55"/>
      <c r="D35" s="72"/>
      <c r="E35" s="60" t="s">
        <v>10</v>
      </c>
      <c r="F35" s="61"/>
      <c r="G35" s="62"/>
      <c r="H35" s="63">
        <v>3</v>
      </c>
      <c r="I35" s="84">
        <v>3</v>
      </c>
      <c r="J35" s="64">
        <f>IF(I35="","",I35-H35)</f>
        <v>0</v>
      </c>
      <c r="K35" s="65">
        <f t="shared" si="6"/>
        <v>0</v>
      </c>
      <c r="L35" s="94">
        <v>1</v>
      </c>
      <c r="M35" s="91" t="s">
        <v>9</v>
      </c>
      <c r="N35" s="88">
        <f>IF(M35="Terminée",2,IF(M35="À faire",0,1))</f>
        <v>2</v>
      </c>
      <c r="O35" s="74"/>
      <c r="P35" s="55"/>
      <c r="Q35" s="55"/>
      <c r="R35" s="55"/>
    </row>
    <row r="36" spans="1:18" s="120" customFormat="1" ht="15.75" x14ac:dyDescent="0.25">
      <c r="A36" s="55" t="s">
        <v>378</v>
      </c>
      <c r="B36" s="55" t="s">
        <v>379</v>
      </c>
      <c r="C36" s="55"/>
      <c r="D36" s="72"/>
      <c r="E36" s="55" t="s">
        <v>10</v>
      </c>
      <c r="F36" s="61"/>
      <c r="G36" s="62"/>
      <c r="H36" s="63">
        <v>2</v>
      </c>
      <c r="I36" s="84">
        <v>0.5</v>
      </c>
      <c r="J36" s="64">
        <f>IF(I36="","",I36-H36)</f>
        <v>-1.5</v>
      </c>
      <c r="K36" s="65">
        <f t="shared" si="6"/>
        <v>-1.5</v>
      </c>
      <c r="L36" s="94">
        <v>0.9</v>
      </c>
      <c r="M36" s="91" t="s">
        <v>14</v>
      </c>
      <c r="N36" s="88">
        <f>IF(M36="Terminée",2,IF(M36="À faire",0,1))</f>
        <v>1</v>
      </c>
      <c r="O36" s="74"/>
      <c r="P36" s="55"/>
      <c r="Q36" s="55"/>
      <c r="R36" s="55"/>
    </row>
    <row r="37" spans="1:18" s="120" customFormat="1" ht="15.75" x14ac:dyDescent="0.25">
      <c r="A37" s="55" t="s">
        <v>380</v>
      </c>
      <c r="B37" s="55" t="s">
        <v>381</v>
      </c>
      <c r="C37" s="55"/>
      <c r="D37" s="72"/>
      <c r="E37" s="60" t="s">
        <v>10</v>
      </c>
      <c r="F37" s="61"/>
      <c r="G37" s="62"/>
      <c r="H37" s="63">
        <v>4</v>
      </c>
      <c r="I37" s="84">
        <v>1.5</v>
      </c>
      <c r="J37" s="64">
        <f>IF(I37="","",I37-H37)</f>
        <v>-2.5</v>
      </c>
      <c r="K37" s="65">
        <f t="shared" si="6"/>
        <v>-2.5</v>
      </c>
      <c r="L37" s="94">
        <v>0.9</v>
      </c>
      <c r="M37" s="91" t="s">
        <v>14</v>
      </c>
      <c r="N37" s="88">
        <f>IF(M37="Terminée",2,IF(M37="À faire",0,1))</f>
        <v>1</v>
      </c>
      <c r="O37" s="74"/>
      <c r="P37" s="55"/>
      <c r="Q37" s="55"/>
      <c r="R37" s="55"/>
    </row>
    <row r="38" spans="1:18" x14ac:dyDescent="0.25">
      <c r="A38" s="66" t="s">
        <v>382</v>
      </c>
      <c r="B38" s="66" t="s">
        <v>383</v>
      </c>
      <c r="C38" s="66"/>
      <c r="D38" s="66" t="s">
        <v>8</v>
      </c>
      <c r="E38" s="71"/>
      <c r="F38" s="69">
        <v>3</v>
      </c>
      <c r="G38" s="69">
        <f>SUM(H39:H42)</f>
        <v>17</v>
      </c>
      <c r="H38" s="70"/>
      <c r="I38" s="69">
        <f>SUM(I39:I42)</f>
        <v>9</v>
      </c>
      <c r="J38" s="70"/>
      <c r="K38" s="70"/>
      <c r="L38" s="92"/>
      <c r="M38" s="92"/>
      <c r="N38" s="89"/>
      <c r="O38" s="103"/>
      <c r="P38" s="55"/>
      <c r="Q38" s="55"/>
      <c r="R38" s="55"/>
    </row>
    <row r="39" spans="1:18" ht="15.75" x14ac:dyDescent="0.25">
      <c r="A39" s="55" t="s">
        <v>384</v>
      </c>
      <c r="B39" s="55" t="s">
        <v>385</v>
      </c>
      <c r="C39" s="55"/>
      <c r="D39" s="72"/>
      <c r="E39" s="60" t="s">
        <v>8</v>
      </c>
      <c r="F39" s="61"/>
      <c r="G39" s="62"/>
      <c r="H39" s="63">
        <v>5</v>
      </c>
      <c r="I39" s="84">
        <v>4</v>
      </c>
      <c r="J39" s="64">
        <f t="shared" ref="J39:J47" si="12">IF(I39="","",I39-H39)</f>
        <v>-1</v>
      </c>
      <c r="K39" s="65">
        <f t="shared" si="6"/>
        <v>-1</v>
      </c>
      <c r="L39" s="94">
        <v>0.4</v>
      </c>
      <c r="M39" s="91" t="s">
        <v>14</v>
      </c>
      <c r="N39" s="88">
        <f t="shared" ref="N39:N42" si="13">IF(M39="Terminée",2,IF(M39="À faire",0,1))</f>
        <v>1</v>
      </c>
      <c r="O39" s="74"/>
      <c r="P39" s="55"/>
      <c r="Q39" s="55"/>
      <c r="R39" s="55"/>
    </row>
    <row r="40" spans="1:18" ht="15.75" x14ac:dyDescent="0.25">
      <c r="A40" s="55" t="s">
        <v>386</v>
      </c>
      <c r="B40" s="55" t="s">
        <v>387</v>
      </c>
      <c r="C40" s="55"/>
      <c r="D40" s="72"/>
      <c r="E40" s="60" t="s">
        <v>8</v>
      </c>
      <c r="F40" s="61"/>
      <c r="G40" s="62"/>
      <c r="H40" s="63">
        <v>6</v>
      </c>
      <c r="I40" s="84">
        <v>3</v>
      </c>
      <c r="J40" s="64">
        <f t="shared" si="12"/>
        <v>-3</v>
      </c>
      <c r="K40" s="65">
        <f t="shared" si="6"/>
        <v>-3</v>
      </c>
      <c r="L40" s="94">
        <v>0.4</v>
      </c>
      <c r="M40" s="91" t="s">
        <v>14</v>
      </c>
      <c r="N40" s="88">
        <f t="shared" si="13"/>
        <v>1</v>
      </c>
      <c r="O40" s="74"/>
      <c r="P40" s="55" t="s">
        <v>388</v>
      </c>
      <c r="Q40" s="55"/>
      <c r="R40" s="55"/>
    </row>
    <row r="41" spans="1:18" ht="15.75" x14ac:dyDescent="0.25">
      <c r="A41" s="55" t="s">
        <v>389</v>
      </c>
      <c r="B41" s="55" t="s">
        <v>390</v>
      </c>
      <c r="C41" s="55"/>
      <c r="D41" s="72"/>
      <c r="E41" s="55" t="s">
        <v>8</v>
      </c>
      <c r="F41" s="61"/>
      <c r="G41" s="62"/>
      <c r="H41" s="63">
        <v>3</v>
      </c>
      <c r="I41" s="84">
        <v>1</v>
      </c>
      <c r="J41" s="64">
        <f t="shared" si="12"/>
        <v>-2</v>
      </c>
      <c r="K41" s="65">
        <f t="shared" si="6"/>
        <v>-2</v>
      </c>
      <c r="L41" s="94">
        <v>0.4</v>
      </c>
      <c r="M41" s="91" t="s">
        <v>14</v>
      </c>
      <c r="N41" s="88">
        <f t="shared" si="13"/>
        <v>1</v>
      </c>
      <c r="O41" s="74"/>
      <c r="P41" s="55"/>
      <c r="Q41" s="55"/>
      <c r="R41" s="55"/>
    </row>
    <row r="42" spans="1:18" ht="15.75" x14ac:dyDescent="0.25">
      <c r="A42" s="55" t="s">
        <v>391</v>
      </c>
      <c r="B42" s="55" t="s">
        <v>392</v>
      </c>
      <c r="C42" s="55"/>
      <c r="D42" s="72"/>
      <c r="E42" s="60" t="s">
        <v>8</v>
      </c>
      <c r="F42" s="61"/>
      <c r="G42" s="62"/>
      <c r="H42" s="63">
        <v>3</v>
      </c>
      <c r="I42" s="84">
        <v>1</v>
      </c>
      <c r="J42" s="64">
        <f t="shared" si="12"/>
        <v>-2</v>
      </c>
      <c r="K42" s="65">
        <f t="shared" si="6"/>
        <v>-2</v>
      </c>
      <c r="L42" s="94">
        <v>0.4</v>
      </c>
      <c r="M42" s="91" t="s">
        <v>14</v>
      </c>
      <c r="N42" s="88">
        <f t="shared" si="13"/>
        <v>1</v>
      </c>
      <c r="O42" s="74"/>
      <c r="P42" s="55"/>
      <c r="Q42" s="55"/>
      <c r="R42" s="55"/>
    </row>
    <row r="43" spans="1:18" x14ac:dyDescent="0.25">
      <c r="A43" s="66" t="s">
        <v>393</v>
      </c>
      <c r="B43" s="66" t="s">
        <v>394</v>
      </c>
      <c r="C43" s="66"/>
      <c r="D43" s="66" t="s">
        <v>10</v>
      </c>
      <c r="E43" s="71"/>
      <c r="F43" s="69">
        <v>3</v>
      </c>
      <c r="G43" s="69">
        <f>SUM(H44:H47)</f>
        <v>12</v>
      </c>
      <c r="H43" s="70"/>
      <c r="I43" s="69">
        <f>SUM(I44:I47)</f>
        <v>3</v>
      </c>
      <c r="J43" s="70"/>
      <c r="K43" s="70"/>
      <c r="L43" s="92"/>
      <c r="M43" s="92"/>
      <c r="N43" s="89"/>
      <c r="O43" s="103"/>
      <c r="P43" s="55"/>
      <c r="Q43" s="55"/>
      <c r="R43" s="55"/>
    </row>
    <row r="44" spans="1:18" ht="15.75" x14ac:dyDescent="0.25">
      <c r="A44" s="55" t="s">
        <v>395</v>
      </c>
      <c r="B44" s="55" t="s">
        <v>396</v>
      </c>
      <c r="C44" s="55"/>
      <c r="D44" s="72"/>
      <c r="E44" s="60" t="s">
        <v>10</v>
      </c>
      <c r="F44" s="61"/>
      <c r="G44" s="62"/>
      <c r="H44" s="63">
        <v>3</v>
      </c>
      <c r="I44" s="84">
        <v>0.5</v>
      </c>
      <c r="J44" s="64">
        <f t="shared" si="12"/>
        <v>-2.5</v>
      </c>
      <c r="K44" s="65">
        <f t="shared" si="6"/>
        <v>-2.5</v>
      </c>
      <c r="L44" s="94">
        <v>0.9</v>
      </c>
      <c r="M44" s="91" t="s">
        <v>14</v>
      </c>
      <c r="N44" s="88">
        <f t="shared" ref="N44:N52" si="14">IF(M44="Terminée",2,IF(M44="À faire",0,1))</f>
        <v>1</v>
      </c>
      <c r="O44" s="74"/>
      <c r="P44" s="55"/>
      <c r="Q44" s="55"/>
      <c r="R44" s="55"/>
    </row>
    <row r="45" spans="1:18" ht="15.75" x14ac:dyDescent="0.25">
      <c r="A45" s="55" t="s">
        <v>397</v>
      </c>
      <c r="B45" s="55" t="s">
        <v>398</v>
      </c>
      <c r="C45" s="55"/>
      <c r="D45" s="72"/>
      <c r="E45" s="60" t="s">
        <v>10</v>
      </c>
      <c r="F45" s="61"/>
      <c r="G45" s="62"/>
      <c r="H45" s="63">
        <v>3</v>
      </c>
      <c r="I45" s="84">
        <v>1</v>
      </c>
      <c r="J45" s="64">
        <f t="shared" si="12"/>
        <v>-2</v>
      </c>
      <c r="K45" s="65">
        <f t="shared" si="6"/>
        <v>-2</v>
      </c>
      <c r="L45" s="94">
        <v>0.9</v>
      </c>
      <c r="M45" s="91" t="s">
        <v>14</v>
      </c>
      <c r="N45" s="88">
        <f t="shared" si="14"/>
        <v>1</v>
      </c>
      <c r="O45" s="74"/>
      <c r="P45" s="55"/>
      <c r="Q45" s="55"/>
      <c r="R45" s="55"/>
    </row>
    <row r="46" spans="1:18" ht="15.75" x14ac:dyDescent="0.25">
      <c r="A46" s="55" t="s">
        <v>399</v>
      </c>
      <c r="B46" s="55" t="s">
        <v>400</v>
      </c>
      <c r="C46" s="55"/>
      <c r="D46" s="72"/>
      <c r="E46" s="60" t="s">
        <v>10</v>
      </c>
      <c r="F46" s="61"/>
      <c r="G46" s="62"/>
      <c r="H46" s="63">
        <v>2</v>
      </c>
      <c r="I46" s="84">
        <v>0.5</v>
      </c>
      <c r="J46" s="64">
        <f t="shared" si="12"/>
        <v>-1.5</v>
      </c>
      <c r="K46" s="65">
        <f t="shared" si="6"/>
        <v>-1.5</v>
      </c>
      <c r="L46" s="94">
        <v>0.9</v>
      </c>
      <c r="M46" s="91" t="s">
        <v>14</v>
      </c>
      <c r="N46" s="88">
        <f t="shared" si="14"/>
        <v>1</v>
      </c>
      <c r="O46" s="74"/>
      <c r="P46" s="55"/>
      <c r="Q46" s="55"/>
      <c r="R46" s="55"/>
    </row>
    <row r="47" spans="1:18" ht="15.75" x14ac:dyDescent="0.25">
      <c r="A47" s="55" t="s">
        <v>401</v>
      </c>
      <c r="B47" s="55" t="s">
        <v>402</v>
      </c>
      <c r="C47" s="55"/>
      <c r="D47" s="72"/>
      <c r="E47" s="60" t="s">
        <v>10</v>
      </c>
      <c r="F47" s="61"/>
      <c r="G47" s="62"/>
      <c r="H47" s="63">
        <v>4</v>
      </c>
      <c r="I47" s="84">
        <v>1</v>
      </c>
      <c r="J47" s="64">
        <f t="shared" si="12"/>
        <v>-3</v>
      </c>
      <c r="K47" s="65">
        <f t="shared" si="6"/>
        <v>-3</v>
      </c>
      <c r="L47" s="94">
        <v>0.9</v>
      </c>
      <c r="M47" s="91" t="s">
        <v>14</v>
      </c>
      <c r="N47" s="88">
        <f t="shared" si="14"/>
        <v>1</v>
      </c>
      <c r="O47" s="74"/>
      <c r="P47" s="55"/>
      <c r="Q47" s="55"/>
      <c r="R47" s="55"/>
    </row>
    <row r="48" spans="1:18" x14ac:dyDescent="0.25">
      <c r="A48" s="66" t="s">
        <v>403</v>
      </c>
      <c r="B48" s="66" t="s">
        <v>404</v>
      </c>
      <c r="C48" s="66"/>
      <c r="D48" s="66" t="s">
        <v>10</v>
      </c>
      <c r="E48" s="71"/>
      <c r="F48" s="69">
        <v>3</v>
      </c>
      <c r="G48" s="69">
        <f>SUM(H49:H52)</f>
        <v>12</v>
      </c>
      <c r="H48" s="70"/>
      <c r="I48" s="69">
        <f>SUM(I49:I54)</f>
        <v>7</v>
      </c>
      <c r="J48" s="70"/>
      <c r="K48" s="70"/>
      <c r="L48" s="92"/>
      <c r="M48" s="92"/>
      <c r="N48" s="89"/>
      <c r="O48" s="103"/>
      <c r="P48" s="55"/>
      <c r="Q48" s="55"/>
      <c r="R48" s="55"/>
    </row>
    <row r="49" spans="1:18" ht="15.75" x14ac:dyDescent="0.25">
      <c r="A49" s="55" t="s">
        <v>405</v>
      </c>
      <c r="B49" s="55" t="s">
        <v>406</v>
      </c>
      <c r="C49" s="55"/>
      <c r="D49" s="72"/>
      <c r="E49" s="60" t="s">
        <v>10</v>
      </c>
      <c r="F49" s="61"/>
      <c r="G49" s="62"/>
      <c r="H49" s="63">
        <v>3</v>
      </c>
      <c r="I49" s="84">
        <v>1</v>
      </c>
      <c r="J49" s="64">
        <f>IF(I49="","",I49-H49)</f>
        <v>-2</v>
      </c>
      <c r="K49" s="65">
        <f t="shared" si="6"/>
        <v>-2</v>
      </c>
      <c r="L49" s="94">
        <v>1</v>
      </c>
      <c r="M49" s="91" t="s">
        <v>9</v>
      </c>
      <c r="N49" s="88">
        <f t="shared" si="14"/>
        <v>2</v>
      </c>
      <c r="O49" s="74"/>
      <c r="P49" s="55"/>
      <c r="Q49" s="55"/>
      <c r="R49" s="55"/>
    </row>
    <row r="50" spans="1:18" ht="15.75" x14ac:dyDescent="0.25">
      <c r="A50" s="55" t="s">
        <v>407</v>
      </c>
      <c r="B50" s="55" t="s">
        <v>408</v>
      </c>
      <c r="C50" s="55"/>
      <c r="D50" s="72"/>
      <c r="E50" s="60" t="s">
        <v>10</v>
      </c>
      <c r="F50" s="61"/>
      <c r="G50" s="62"/>
      <c r="H50" s="63">
        <v>3</v>
      </c>
      <c r="I50" s="84">
        <v>2.5</v>
      </c>
      <c r="J50" s="64">
        <f t="shared" ref="J50:J52" si="15">IF(I50="","",I48-H50)</f>
        <v>4</v>
      </c>
      <c r="K50" s="65">
        <f t="shared" si="6"/>
        <v>4</v>
      </c>
      <c r="L50" s="94">
        <v>1</v>
      </c>
      <c r="M50" s="91" t="s">
        <v>9</v>
      </c>
      <c r="N50" s="88">
        <f t="shared" si="14"/>
        <v>2</v>
      </c>
      <c r="O50" s="74"/>
      <c r="P50" s="55"/>
      <c r="Q50" s="55"/>
      <c r="R50" s="55"/>
    </row>
    <row r="51" spans="1:18" ht="15.75" x14ac:dyDescent="0.25">
      <c r="A51" s="55" t="s">
        <v>409</v>
      </c>
      <c r="B51" s="55" t="s">
        <v>410</v>
      </c>
      <c r="C51" s="55"/>
      <c r="D51" s="72"/>
      <c r="E51" s="60" t="s">
        <v>10</v>
      </c>
      <c r="F51" s="61"/>
      <c r="G51" s="62"/>
      <c r="H51" s="63">
        <v>2</v>
      </c>
      <c r="I51" s="84">
        <v>1</v>
      </c>
      <c r="J51" s="64">
        <f t="shared" si="15"/>
        <v>-1</v>
      </c>
      <c r="K51" s="65">
        <f t="shared" si="6"/>
        <v>-1</v>
      </c>
      <c r="L51" s="94">
        <v>0.8</v>
      </c>
      <c r="M51" s="91" t="s">
        <v>14</v>
      </c>
      <c r="N51" s="88">
        <f t="shared" si="14"/>
        <v>1</v>
      </c>
      <c r="O51" s="74"/>
      <c r="P51" s="55"/>
      <c r="Q51" s="55"/>
      <c r="R51" s="55"/>
    </row>
    <row r="52" spans="1:18" ht="15.75" x14ac:dyDescent="0.25">
      <c r="A52" s="55" t="s">
        <v>411</v>
      </c>
      <c r="B52" s="55" t="s">
        <v>412</v>
      </c>
      <c r="C52" s="55"/>
      <c r="D52" s="72"/>
      <c r="E52" s="60" t="s">
        <v>10</v>
      </c>
      <c r="F52" s="61"/>
      <c r="G52" s="62"/>
      <c r="H52" s="63">
        <v>4</v>
      </c>
      <c r="I52" s="84">
        <v>2.5</v>
      </c>
      <c r="J52" s="64">
        <f t="shared" si="15"/>
        <v>-1.5</v>
      </c>
      <c r="K52" s="65">
        <f t="shared" si="6"/>
        <v>-1.5</v>
      </c>
      <c r="L52" s="94">
        <v>0.8</v>
      </c>
      <c r="M52" s="91" t="s">
        <v>14</v>
      </c>
      <c r="N52" s="88">
        <f t="shared" si="14"/>
        <v>1</v>
      </c>
      <c r="O52" s="74"/>
      <c r="P52" s="55"/>
      <c r="Q52" s="55"/>
      <c r="R52" s="55"/>
    </row>
    <row r="53" spans="1:18" x14ac:dyDescent="0.25">
      <c r="A53" s="66" t="s">
        <v>413</v>
      </c>
      <c r="B53" s="66" t="s">
        <v>414</v>
      </c>
      <c r="C53" s="66"/>
      <c r="D53" s="66" t="s">
        <v>8</v>
      </c>
      <c r="E53" s="68"/>
      <c r="F53" s="69"/>
      <c r="G53" s="69">
        <f>SUM(H54:H55)</f>
        <v>9</v>
      </c>
      <c r="H53" s="70"/>
      <c r="I53" s="69">
        <f>SUM(I54:I55)</f>
        <v>0</v>
      </c>
      <c r="J53" s="70"/>
      <c r="K53" s="70"/>
      <c r="L53" s="92"/>
      <c r="M53" s="92"/>
      <c r="N53" s="89"/>
      <c r="O53" s="103"/>
      <c r="P53" s="55"/>
      <c r="Q53" s="55"/>
      <c r="R53" s="55"/>
    </row>
    <row r="54" spans="1:18" x14ac:dyDescent="0.25">
      <c r="A54" s="55" t="s">
        <v>415</v>
      </c>
      <c r="B54" s="55" t="s">
        <v>416</v>
      </c>
      <c r="C54" s="55"/>
      <c r="D54" s="55"/>
      <c r="E54" s="60" t="s">
        <v>6</v>
      </c>
      <c r="F54" s="61"/>
      <c r="G54" s="73"/>
      <c r="H54" s="63">
        <v>3</v>
      </c>
      <c r="I54" s="84"/>
      <c r="J54" s="64" t="str">
        <f t="shared" ref="J54:J55" si="16">IF(I54="","",I54-H54)</f>
        <v/>
      </c>
      <c r="K54" s="65" t="str">
        <f t="shared" si="6"/>
        <v/>
      </c>
      <c r="L54" s="94">
        <v>0</v>
      </c>
      <c r="M54" s="91" t="s">
        <v>15</v>
      </c>
      <c r="N54" s="88">
        <f t="shared" ref="N54:N55" si="17">IF(M54="Terminée",2,IF(M54="À faire",0,1))</f>
        <v>1</v>
      </c>
      <c r="O54" s="74"/>
      <c r="P54" s="55"/>
      <c r="Q54" s="55"/>
      <c r="R54" s="55"/>
    </row>
    <row r="55" spans="1:18" x14ac:dyDescent="0.25">
      <c r="A55" s="55" t="s">
        <v>417</v>
      </c>
      <c r="B55" s="55" t="s">
        <v>418</v>
      </c>
      <c r="C55" s="55"/>
      <c r="D55" s="55"/>
      <c r="E55" s="60" t="s">
        <v>8</v>
      </c>
      <c r="F55" s="61"/>
      <c r="G55" s="73"/>
      <c r="H55" s="63">
        <v>6</v>
      </c>
      <c r="I55" s="84"/>
      <c r="J55" s="64" t="str">
        <f t="shared" si="16"/>
        <v/>
      </c>
      <c r="K55" s="65" t="str">
        <f t="shared" si="6"/>
        <v/>
      </c>
      <c r="L55" s="94">
        <v>0</v>
      </c>
      <c r="M55" s="91" t="s">
        <v>15</v>
      </c>
      <c r="N55" s="88">
        <f t="shared" si="17"/>
        <v>1</v>
      </c>
      <c r="O55" s="74"/>
      <c r="P55" s="55"/>
      <c r="Q55" s="55"/>
      <c r="R55" s="55"/>
    </row>
    <row r="56" spans="1:18" x14ac:dyDescent="0.25">
      <c r="A56" s="66" t="s">
        <v>419</v>
      </c>
      <c r="B56" s="66" t="s">
        <v>420</v>
      </c>
      <c r="C56" s="66" t="s">
        <v>188</v>
      </c>
      <c r="D56" s="66" t="s">
        <v>6</v>
      </c>
      <c r="E56" s="66"/>
      <c r="F56" s="69"/>
      <c r="G56" s="69">
        <f>SUM(H57:H59)</f>
        <v>6</v>
      </c>
      <c r="H56" s="70"/>
      <c r="I56" s="69">
        <f>SUM(I57:I59)</f>
        <v>0</v>
      </c>
      <c r="J56" s="70"/>
      <c r="K56" s="70"/>
      <c r="L56" s="92"/>
      <c r="M56" s="92"/>
      <c r="N56" s="89"/>
      <c r="O56" s="103"/>
      <c r="P56" s="55"/>
      <c r="Q56" s="55"/>
      <c r="R56" s="55"/>
    </row>
    <row r="57" spans="1:18" x14ac:dyDescent="0.25">
      <c r="A57" s="55" t="s">
        <v>421</v>
      </c>
      <c r="B57" s="55" t="s">
        <v>422</v>
      </c>
      <c r="C57" s="55"/>
      <c r="D57" s="55"/>
      <c r="E57" s="55" t="s">
        <v>12</v>
      </c>
      <c r="F57" s="61"/>
      <c r="G57" s="73"/>
      <c r="H57" s="63">
        <v>2</v>
      </c>
      <c r="I57" s="84"/>
      <c r="J57" s="64" t="str">
        <f t="shared" ref="J57:J59" si="18">IF(I57="","",I57-H57)</f>
        <v/>
      </c>
      <c r="K57" s="65" t="str">
        <f t="shared" si="6"/>
        <v/>
      </c>
      <c r="L57" s="94">
        <v>0</v>
      </c>
      <c r="M57" s="91" t="s">
        <v>15</v>
      </c>
      <c r="N57" s="88">
        <f t="shared" ref="N57" si="19">IF(M57="Terminée",2,IF(M57="À faire",0,1))</f>
        <v>1</v>
      </c>
      <c r="O57" s="74"/>
      <c r="P57" s="55"/>
      <c r="Q57" s="55"/>
      <c r="R57" s="55"/>
    </row>
    <row r="58" spans="1:18" x14ac:dyDescent="0.25">
      <c r="A58" s="55" t="s">
        <v>423</v>
      </c>
      <c r="B58" s="55" t="s">
        <v>424</v>
      </c>
      <c r="C58" s="55"/>
      <c r="D58" s="55"/>
      <c r="E58" s="55" t="s">
        <v>10</v>
      </c>
      <c r="F58" s="61"/>
      <c r="G58" s="73"/>
      <c r="H58" s="63">
        <v>2</v>
      </c>
      <c r="I58" s="84"/>
      <c r="J58" s="64" t="str">
        <f t="shared" si="18"/>
        <v/>
      </c>
      <c r="K58" s="65" t="str">
        <f t="shared" si="6"/>
        <v/>
      </c>
      <c r="L58" s="94">
        <v>0</v>
      </c>
      <c r="M58" s="91" t="s">
        <v>15</v>
      </c>
      <c r="N58" s="88">
        <f>IF(M58="Terminée",2,IF(M58="À faire",0,1))</f>
        <v>1</v>
      </c>
      <c r="O58" s="74"/>
      <c r="P58" s="55"/>
      <c r="Q58" s="55"/>
      <c r="R58" s="55"/>
    </row>
    <row r="59" spans="1:18" x14ac:dyDescent="0.25">
      <c r="A59" s="55" t="s">
        <v>425</v>
      </c>
      <c r="B59" s="55" t="s">
        <v>426</v>
      </c>
      <c r="C59" s="55"/>
      <c r="D59" s="55"/>
      <c r="E59" s="55" t="s">
        <v>6</v>
      </c>
      <c r="F59" s="61"/>
      <c r="G59" s="73"/>
      <c r="H59" s="63">
        <v>2</v>
      </c>
      <c r="I59" s="84"/>
      <c r="J59" s="64" t="str">
        <f t="shared" si="18"/>
        <v/>
      </c>
      <c r="K59" s="65" t="str">
        <f t="shared" si="6"/>
        <v/>
      </c>
      <c r="L59" s="94">
        <v>0</v>
      </c>
      <c r="M59" s="91" t="s">
        <v>15</v>
      </c>
      <c r="N59" s="88">
        <f>IF(M59="Terminée",2,IF(M59="À faire",0,1))</f>
        <v>1</v>
      </c>
      <c r="O59" s="74"/>
      <c r="P59" s="55"/>
      <c r="Q59" s="55"/>
      <c r="R59" s="55"/>
    </row>
    <row r="60" spans="1:18" ht="15.75" thickBot="1" x14ac:dyDescent="0.3">
      <c r="A60" s="76"/>
      <c r="B60" s="76"/>
      <c r="C60" s="76"/>
      <c r="D60" s="76"/>
      <c r="E60" s="76" t="s">
        <v>313</v>
      </c>
      <c r="F60" s="77">
        <f>SUM(F17:F58)</f>
        <v>18</v>
      </c>
      <c r="G60" s="77">
        <f>SUM(G17:G58)</f>
        <v>127</v>
      </c>
      <c r="H60" s="77">
        <f>SUM(H3:H59)</f>
        <v>139</v>
      </c>
      <c r="I60" s="78">
        <f>SUM(I56,I53,I43,I38,I33,I28,I17,I11,I3:I10,I48)</f>
        <v>96.5</v>
      </c>
      <c r="J60" s="79">
        <f>SUM(J17:J59)</f>
        <v>-55.75</v>
      </c>
      <c r="K60" s="79"/>
      <c r="L60" s="94">
        <f>AVERAGE(L3:L59)</f>
        <v>0.69479166666666625</v>
      </c>
      <c r="M60" s="46"/>
      <c r="N60" s="90"/>
      <c r="O60" s="101"/>
      <c r="P60" s="55"/>
      <c r="Q60" s="55"/>
      <c r="R60" s="55"/>
    </row>
    <row r="61" spans="1:18" ht="15.75" thickTop="1" x14ac:dyDescent="0.25">
      <c r="A61" s="55"/>
      <c r="B61" s="55"/>
      <c r="C61" s="55"/>
      <c r="D61" s="55"/>
      <c r="E61" s="55"/>
      <c r="F61" s="56"/>
      <c r="G61" s="55"/>
      <c r="H61" s="55"/>
      <c r="J61" s="57"/>
      <c r="K61" s="58"/>
      <c r="L61" s="94"/>
      <c r="O61" s="55"/>
      <c r="P61" s="55"/>
      <c r="Q61" s="55"/>
      <c r="R61" s="55"/>
    </row>
    <row r="62" spans="1:18" ht="15.75" x14ac:dyDescent="0.25">
      <c r="A62" s="55" t="s">
        <v>122</v>
      </c>
      <c r="B62" s="72" t="s">
        <v>123</v>
      </c>
      <c r="C62" s="72"/>
      <c r="D62" s="55"/>
      <c r="E62" s="55"/>
      <c r="F62" s="56"/>
      <c r="G62" s="56"/>
      <c r="H62" s="73"/>
      <c r="J62" s="57"/>
      <c r="K62" s="58"/>
      <c r="L62" s="94"/>
      <c r="O62" s="55"/>
      <c r="P62" s="55"/>
      <c r="Q62" s="55"/>
      <c r="R62" s="55"/>
    </row>
    <row r="63" spans="1:18" ht="15.75" x14ac:dyDescent="0.25">
      <c r="A63" s="55"/>
      <c r="B63" s="80" t="s">
        <v>123</v>
      </c>
      <c r="C63" s="80"/>
      <c r="D63" s="55"/>
      <c r="E63" s="55"/>
      <c r="F63" s="56"/>
      <c r="G63" s="56"/>
      <c r="H63" s="56"/>
      <c r="J63" s="57"/>
      <c r="K63" s="58"/>
      <c r="L63" s="94"/>
      <c r="O63" s="55"/>
      <c r="P63" s="55"/>
      <c r="Q63" s="55"/>
      <c r="R63" s="55"/>
    </row>
    <row r="64" spans="1:18" x14ac:dyDescent="0.25">
      <c r="A64" s="55"/>
      <c r="B64" s="55"/>
      <c r="C64" s="55"/>
      <c r="D64" s="55"/>
      <c r="E64" s="55"/>
      <c r="F64" s="56"/>
      <c r="G64" s="56"/>
      <c r="H64" s="56"/>
      <c r="J64" s="57"/>
      <c r="K64" s="58"/>
      <c r="L64" s="94"/>
      <c r="O64" s="55"/>
      <c r="P64" s="55"/>
      <c r="Q64" s="55"/>
      <c r="R64" s="55"/>
    </row>
    <row r="65" spans="1:18" x14ac:dyDescent="0.25">
      <c r="A65" s="55"/>
      <c r="B65" s="55"/>
      <c r="C65" s="55"/>
      <c r="D65" s="55"/>
      <c r="E65" s="55"/>
      <c r="F65" s="56"/>
      <c r="G65" s="56"/>
      <c r="H65" s="56"/>
      <c r="J65" s="57"/>
      <c r="K65" s="58"/>
      <c r="L65" s="94"/>
      <c r="O65" s="55"/>
      <c r="P65" s="55"/>
      <c r="Q65" s="55"/>
      <c r="R65" s="55"/>
    </row>
    <row r="66" spans="1:18" x14ac:dyDescent="0.25">
      <c r="A66" s="55"/>
      <c r="B66" s="55"/>
      <c r="C66" s="55"/>
      <c r="D66" s="55"/>
      <c r="E66" s="55"/>
      <c r="F66" s="56"/>
      <c r="G66" s="56"/>
      <c r="H66" s="56"/>
      <c r="J66" s="57"/>
      <c r="K66" s="58"/>
      <c r="L66" s="94"/>
      <c r="O66" s="55"/>
      <c r="P66" s="55"/>
      <c r="Q66" s="55"/>
      <c r="R66" s="55"/>
    </row>
    <row r="67" spans="1:18" x14ac:dyDescent="0.25">
      <c r="A67" s="55"/>
      <c r="B67" s="55"/>
      <c r="C67" s="55"/>
      <c r="D67" s="55"/>
      <c r="E67" s="55"/>
      <c r="F67" s="56"/>
      <c r="G67" s="56"/>
      <c r="H67" s="56"/>
      <c r="J67" s="57"/>
      <c r="K67" s="58"/>
      <c r="L67" s="94"/>
      <c r="O67" s="55"/>
      <c r="P67" s="55"/>
      <c r="Q67" s="55"/>
      <c r="R67" s="55"/>
    </row>
    <row r="68" spans="1:18" x14ac:dyDescent="0.25">
      <c r="A68" s="55"/>
      <c r="B68" s="55"/>
      <c r="C68" s="55"/>
      <c r="D68" s="55"/>
      <c r="E68" s="55"/>
      <c r="F68" s="56"/>
      <c r="G68" s="56"/>
      <c r="H68" s="56"/>
      <c r="J68" s="57"/>
      <c r="K68" s="58"/>
      <c r="L68" s="94"/>
      <c r="O68" s="55"/>
      <c r="P68" s="55"/>
      <c r="Q68" s="55"/>
      <c r="R68" s="55"/>
    </row>
    <row r="69" spans="1:18" x14ac:dyDescent="0.25">
      <c r="A69" s="55"/>
      <c r="B69" s="55"/>
      <c r="C69" s="55"/>
      <c r="D69" s="55"/>
      <c r="E69" s="55"/>
      <c r="F69" s="56"/>
      <c r="G69" s="56"/>
      <c r="H69" s="56"/>
      <c r="J69" s="57"/>
      <c r="K69" s="58"/>
      <c r="L69" s="94"/>
      <c r="O69" s="55"/>
      <c r="P69" s="55"/>
      <c r="Q69" s="55"/>
      <c r="R69" s="55"/>
    </row>
    <row r="70" spans="1:18" x14ac:dyDescent="0.25">
      <c r="A70" s="55"/>
      <c r="B70" s="55"/>
      <c r="C70" s="55"/>
      <c r="D70" s="55"/>
      <c r="E70" s="55"/>
      <c r="F70" s="56"/>
      <c r="G70" s="56"/>
      <c r="H70" s="56"/>
      <c r="J70" s="57"/>
      <c r="K70" s="58"/>
      <c r="L70" s="94"/>
      <c r="O70" s="55"/>
      <c r="P70" s="55"/>
      <c r="Q70" s="55"/>
      <c r="R70" s="55"/>
    </row>
    <row r="71" spans="1:18" x14ac:dyDescent="0.25">
      <c r="A71" s="55"/>
      <c r="B71" s="55"/>
      <c r="C71" s="55"/>
      <c r="D71" s="55"/>
      <c r="E71" s="55"/>
      <c r="F71" s="56"/>
      <c r="G71" s="56"/>
      <c r="H71" s="56"/>
      <c r="J71" s="57"/>
      <c r="K71" s="58"/>
      <c r="L71" s="94"/>
      <c r="O71" s="55"/>
      <c r="P71" s="55"/>
      <c r="Q71" s="55"/>
      <c r="R71" s="55"/>
    </row>
    <row r="72" spans="1:18" x14ac:dyDescent="0.25">
      <c r="A72" s="55"/>
      <c r="B72" s="55"/>
      <c r="C72" s="55"/>
      <c r="D72" s="55"/>
      <c r="E72" s="55"/>
      <c r="F72" s="56"/>
      <c r="G72" s="56"/>
      <c r="H72" s="56"/>
      <c r="J72" s="57"/>
      <c r="K72" s="58"/>
      <c r="L72" s="94"/>
      <c r="O72" s="55"/>
      <c r="P72" s="55"/>
      <c r="Q72" s="55"/>
      <c r="R72" s="55"/>
    </row>
    <row r="73" spans="1:18" x14ac:dyDescent="0.25">
      <c r="A73" s="55"/>
      <c r="B73" s="55"/>
      <c r="C73" s="55"/>
      <c r="D73" s="55"/>
      <c r="E73" s="55"/>
      <c r="F73" s="56"/>
      <c r="G73" s="56"/>
      <c r="H73" s="56"/>
      <c r="J73" s="57"/>
      <c r="K73" s="58"/>
      <c r="L73" s="94"/>
      <c r="O73" s="55"/>
      <c r="P73" s="55"/>
      <c r="Q73" s="55"/>
      <c r="R73" s="55"/>
    </row>
    <row r="74" spans="1:18" x14ac:dyDescent="0.25">
      <c r="A74" s="55"/>
      <c r="B74" s="55"/>
      <c r="C74" s="55"/>
      <c r="D74" s="55"/>
      <c r="E74" s="55"/>
      <c r="F74" s="56"/>
      <c r="G74" s="56"/>
      <c r="H74" s="56"/>
      <c r="J74" s="57"/>
      <c r="K74" s="58"/>
      <c r="L74" s="94"/>
      <c r="O74" s="55"/>
      <c r="P74" s="55"/>
      <c r="Q74" s="55"/>
      <c r="R74" s="55"/>
    </row>
    <row r="75" spans="1:18" x14ac:dyDescent="0.25">
      <c r="A75" s="55"/>
      <c r="B75" s="55"/>
      <c r="C75" s="55"/>
      <c r="D75" s="55"/>
      <c r="E75" s="55"/>
      <c r="F75" s="56"/>
      <c r="G75" s="56"/>
      <c r="H75" s="56"/>
      <c r="J75" s="57"/>
      <c r="K75" s="58"/>
      <c r="L75" s="94"/>
      <c r="O75" s="55"/>
      <c r="P75" s="55"/>
      <c r="Q75" s="55"/>
      <c r="R75" s="55"/>
    </row>
    <row r="76" spans="1:18" x14ac:dyDescent="0.25">
      <c r="A76" s="55"/>
      <c r="B76" s="55"/>
      <c r="C76" s="55"/>
      <c r="D76" s="55"/>
      <c r="E76" s="55"/>
      <c r="F76" s="56"/>
      <c r="G76" s="56"/>
      <c r="H76" s="56"/>
      <c r="J76" s="57"/>
      <c r="K76" s="58"/>
      <c r="L76" s="94"/>
      <c r="O76" s="55"/>
      <c r="P76" s="55"/>
      <c r="Q76" s="55"/>
      <c r="R76" s="55"/>
    </row>
    <row r="77" spans="1:18" x14ac:dyDescent="0.25">
      <c r="A77" s="55"/>
      <c r="B77" s="55"/>
      <c r="C77" s="55"/>
      <c r="D77" s="55"/>
      <c r="E77" s="55"/>
      <c r="F77" s="56"/>
      <c r="G77" s="56"/>
      <c r="H77" s="56"/>
      <c r="J77" s="57"/>
      <c r="K77" s="58"/>
      <c r="L77" s="94"/>
      <c r="O77" s="55"/>
      <c r="P77" s="55"/>
      <c r="Q77" s="55"/>
      <c r="R77" s="55"/>
    </row>
    <row r="78" spans="1:18" x14ac:dyDescent="0.25">
      <c r="A78" s="55"/>
      <c r="B78" s="55"/>
      <c r="C78" s="55"/>
      <c r="D78" s="55"/>
      <c r="E78" s="55"/>
      <c r="F78" s="56"/>
      <c r="G78" s="56"/>
      <c r="H78" s="56"/>
      <c r="J78" s="57"/>
      <c r="K78" s="58"/>
      <c r="L78" s="94"/>
      <c r="O78" s="55"/>
      <c r="P78" s="55"/>
      <c r="Q78" s="55"/>
      <c r="R78" s="55"/>
    </row>
    <row r="79" spans="1:18" x14ac:dyDescent="0.25">
      <c r="A79" s="55"/>
      <c r="B79" s="55"/>
      <c r="C79" s="55"/>
      <c r="D79" s="55"/>
      <c r="E79" s="55"/>
      <c r="F79" s="56"/>
      <c r="G79" s="56"/>
      <c r="H79" s="56"/>
      <c r="J79" s="57"/>
      <c r="K79" s="58"/>
      <c r="L79" s="94"/>
      <c r="O79" s="55"/>
      <c r="P79" s="55"/>
      <c r="Q79" s="55"/>
      <c r="R79" s="55"/>
    </row>
    <row r="80" spans="1:18" x14ac:dyDescent="0.25">
      <c r="A80" s="55"/>
      <c r="B80" s="55"/>
      <c r="C80" s="55"/>
      <c r="D80" s="55"/>
      <c r="E80" s="55"/>
      <c r="F80" s="56"/>
      <c r="G80" s="56"/>
      <c r="H80" s="56"/>
      <c r="J80" s="57"/>
      <c r="K80" s="58"/>
      <c r="L80" s="94"/>
      <c r="O80" s="55"/>
      <c r="P80" s="55"/>
      <c r="Q80" s="55"/>
      <c r="R80" s="55"/>
    </row>
    <row r="81" spans="1:18" x14ac:dyDescent="0.25">
      <c r="A81" s="55"/>
      <c r="B81" s="55"/>
      <c r="C81" s="55"/>
      <c r="D81" s="55"/>
      <c r="E81" s="55"/>
      <c r="F81" s="56"/>
      <c r="G81" s="56"/>
      <c r="H81" s="56"/>
      <c r="J81" s="57"/>
      <c r="K81" s="58"/>
      <c r="L81" s="94"/>
      <c r="O81" s="55"/>
      <c r="P81" s="55"/>
      <c r="Q81" s="55"/>
      <c r="R81" s="55"/>
    </row>
    <row r="82" spans="1:18" x14ac:dyDescent="0.25">
      <c r="A82" s="55"/>
      <c r="B82" s="55"/>
      <c r="C82" s="55"/>
      <c r="D82" s="55"/>
      <c r="E82" s="55"/>
      <c r="F82" s="56"/>
      <c r="G82" s="56"/>
      <c r="H82" s="56"/>
      <c r="J82" s="57"/>
      <c r="K82" s="58"/>
      <c r="L82" s="94"/>
      <c r="O82" s="55"/>
      <c r="P82" s="55"/>
      <c r="Q82" s="55"/>
      <c r="R82" s="55"/>
    </row>
    <row r="83" spans="1:18" x14ac:dyDescent="0.25">
      <c r="A83" s="55"/>
      <c r="B83" s="55"/>
      <c r="C83" s="55"/>
      <c r="D83" s="55"/>
      <c r="E83" s="55"/>
      <c r="F83" s="56"/>
      <c r="G83" s="56"/>
      <c r="H83" s="56"/>
      <c r="J83" s="57"/>
      <c r="K83" s="58"/>
      <c r="L83" s="94"/>
      <c r="O83" s="55"/>
      <c r="P83" s="55"/>
      <c r="Q83" s="55"/>
      <c r="R83" s="55"/>
    </row>
    <row r="84" spans="1:18" x14ac:dyDescent="0.25">
      <c r="A84" s="55"/>
      <c r="B84" s="55"/>
      <c r="C84" s="55"/>
      <c r="D84" s="55"/>
      <c r="E84" s="55"/>
      <c r="F84" s="56"/>
      <c r="G84" s="56"/>
      <c r="H84" s="56"/>
      <c r="J84" s="57"/>
      <c r="K84" s="58"/>
      <c r="L84" s="94"/>
      <c r="O84" s="55"/>
      <c r="P84" s="55"/>
      <c r="Q84" s="55"/>
      <c r="R84" s="55"/>
    </row>
    <row r="85" spans="1:18" x14ac:dyDescent="0.25">
      <c r="A85" s="55"/>
      <c r="B85" s="55"/>
      <c r="C85" s="55"/>
      <c r="D85" s="55"/>
      <c r="E85" s="55"/>
      <c r="F85" s="56"/>
      <c r="G85" s="56"/>
      <c r="H85" s="56"/>
      <c r="J85" s="57"/>
      <c r="K85" s="58"/>
      <c r="L85" s="94"/>
      <c r="O85" s="55"/>
      <c r="P85" s="55"/>
      <c r="Q85" s="55"/>
      <c r="R85" s="55"/>
    </row>
    <row r="86" spans="1:18" x14ac:dyDescent="0.25">
      <c r="A86" s="55"/>
      <c r="B86" s="55"/>
      <c r="C86" s="55"/>
      <c r="D86" s="55"/>
      <c r="E86" s="55"/>
      <c r="F86" s="56"/>
      <c r="G86" s="56"/>
      <c r="H86" s="56"/>
      <c r="J86" s="57"/>
      <c r="K86" s="58"/>
      <c r="L86" s="94"/>
      <c r="O86" s="55"/>
      <c r="P86" s="55"/>
      <c r="Q86" s="55"/>
      <c r="R86" s="55"/>
    </row>
    <row r="87" spans="1:18" x14ac:dyDescent="0.25">
      <c r="A87" s="55"/>
      <c r="B87" s="55"/>
      <c r="C87" s="55"/>
      <c r="D87" s="55"/>
      <c r="E87" s="55"/>
      <c r="F87" s="56"/>
      <c r="G87" s="56"/>
      <c r="H87" s="56"/>
      <c r="J87" s="57"/>
      <c r="K87" s="58"/>
      <c r="O87" s="55"/>
      <c r="P87" s="55"/>
      <c r="Q87" s="55"/>
      <c r="R87" s="55"/>
    </row>
  </sheetData>
  <autoFilter ref="A2:M63" xr:uid="{B64CD099-9617-F74A-A66D-5CB7D2894A5C}"/>
  <phoneticPr fontId="20" type="noConversion"/>
  <conditionalFormatting sqref="G62">
    <cfRule type="cellIs" dxfId="136" priority="59" operator="notEqual">
      <formula>$G$61</formula>
    </cfRule>
  </conditionalFormatting>
  <conditionalFormatting sqref="J3:J10">
    <cfRule type="cellIs" dxfId="135" priority="39" operator="greaterThan">
      <formula>0</formula>
    </cfRule>
    <cfRule type="cellIs" dxfId="134" priority="38" operator="lessThan">
      <formula>0</formula>
    </cfRule>
    <cfRule type="cellIs" dxfId="133" priority="37" operator="equal">
      <formula>0</formula>
    </cfRule>
  </conditionalFormatting>
  <conditionalFormatting sqref="J12:J16 J18:J27 J29:J32 J34:J37 J39:J42 J44:J47 J49:J52 J54:J55 J57:J59">
    <cfRule type="cellIs" dxfId="132" priority="76" operator="greaterThan">
      <formula>0</formula>
    </cfRule>
    <cfRule type="cellIs" dxfId="131" priority="75" operator="lessThan">
      <formula>0</formula>
    </cfRule>
    <cfRule type="cellIs" dxfId="130" priority="70" operator="equal">
      <formula>0</formula>
    </cfRule>
  </conditionalFormatting>
  <conditionalFormatting sqref="L3:L10 L44:L47 L49:L52 L54:L55 L57:L60 L39:L42 L34:L37 L29:L32 L18:L27 L12:L16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{838C999D-0132-467D-84C7-9D35B2939C38}</x14:id>
        </ext>
      </extLst>
    </cfRule>
  </conditionalFormatting>
  <conditionalFormatting sqref="L11">
    <cfRule type="cellIs" dxfId="127" priority="3" operator="equal">
      <formula>"À faire"</formula>
    </cfRule>
    <cfRule type="cellIs" dxfId="126" priority="4" operator="equal">
      <formula>"Terminée"</formula>
    </cfRule>
  </conditionalFormatting>
  <conditionalFormatting sqref="L17">
    <cfRule type="cellIs" dxfId="123" priority="8" operator="equal">
      <formula>"Terminée"</formula>
    </cfRule>
    <cfRule type="cellIs" dxfId="122" priority="7" operator="equal">
      <formula>"À faire"</formula>
    </cfRule>
  </conditionalFormatting>
  <conditionalFormatting sqref="L28">
    <cfRule type="cellIs" dxfId="119" priority="11" operator="equal">
      <formula>"À faire"</formula>
    </cfRule>
    <cfRule type="cellIs" dxfId="118" priority="12" operator="equal">
      <formula>"Terminée"</formula>
    </cfRule>
  </conditionalFormatting>
  <conditionalFormatting sqref="L33">
    <cfRule type="cellIs" dxfId="115" priority="15" operator="equal">
      <formula>"À faire"</formula>
    </cfRule>
    <cfRule type="cellIs" dxfId="114" priority="16" operator="equal">
      <formula>"Terminée"</formula>
    </cfRule>
  </conditionalFormatting>
  <conditionalFormatting sqref="L38">
    <cfRule type="cellIs" dxfId="111" priority="19" operator="equal">
      <formula>"À faire"</formula>
    </cfRule>
    <cfRule type="cellIs" dxfId="110" priority="20" operator="equal">
      <formula>"Terminée"</formula>
    </cfRule>
  </conditionalFormatting>
  <conditionalFormatting sqref="L43">
    <cfRule type="cellIs" dxfId="108" priority="35" operator="equal">
      <formula>"À faire"</formula>
    </cfRule>
    <cfRule type="cellIs" dxfId="107" priority="36" operator="equal">
      <formula>"Terminée"</formula>
    </cfRule>
  </conditionalFormatting>
  <conditionalFormatting sqref="L48">
    <cfRule type="cellIs" dxfId="104" priority="32" operator="equal">
      <formula>"Terminée"</formula>
    </cfRule>
    <cfRule type="cellIs" dxfId="103" priority="31" operator="equal">
      <formula>"À faire"</formula>
    </cfRule>
  </conditionalFormatting>
  <conditionalFormatting sqref="L53">
    <cfRule type="cellIs" dxfId="101" priority="27" operator="equal">
      <formula>"À faire"</formula>
    </cfRule>
    <cfRule type="cellIs" dxfId="100" priority="28" operator="equal">
      <formula>"Terminée"</formula>
    </cfRule>
  </conditionalFormatting>
  <conditionalFormatting sqref="L56">
    <cfRule type="cellIs" dxfId="97" priority="24" operator="equal">
      <formula>"Terminée"</formula>
    </cfRule>
    <cfRule type="cellIs" dxfId="96" priority="23" operator="equal">
      <formula>"À faire"</formula>
    </cfRule>
  </conditionalFormatting>
  <conditionalFormatting sqref="M3:M60">
    <cfRule type="cellIs" dxfId="92" priority="73" operator="equal">
      <formula>"À faire"</formula>
    </cfRule>
    <cfRule type="cellIs" dxfId="91" priority="74" operator="equal">
      <formula>"Terminée"</formula>
    </cfRule>
  </conditionalFormatting>
  <conditionalFormatting sqref="N1:N1048576">
    <cfRule type="iconSet" priority="71">
      <iconSet iconSet="3Symbols" showValue="0">
        <cfvo type="percent" val="0"/>
        <cfvo type="percent" val="33"/>
        <cfvo type="percent" val="67"/>
      </iconSet>
    </cfRule>
  </conditionalFormatting>
  <hyperlinks>
    <hyperlink ref="B62" r:id="rId1" xr:uid="{E0A408FE-76D2-4A11-9D1F-46E88159CE44}"/>
    <hyperlink ref="B63" r:id="rId2" xr:uid="{7AA7290B-CDE1-40C6-9AD1-63A5400661B9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2" id="{084C6B4E-BE52-4DB3-A2DB-1AB194DD777B}">
            <x14:iconSet iconSet="3Symbols" showValue="0" custom="1">
              <x14:cfvo type="percent">
                <xm:f>0</xm:f>
              </x14:cfvo>
              <x14:cfvo type="num">
                <xm:f>0.05</xm:f>
              </x14:cfvo>
              <x14:cfvo type="num" gte="0">
                <xm:f>2</xm:f>
              </x14:cfvo>
              <x14:cfIcon iconSet="3Triangles" iconId="2"/>
              <x14:cfIcon iconSet="3Triangles" iconId="0"/>
              <x14:cfIcon iconSet="3Triangles" iconId="0"/>
            </x14:iconSet>
          </x14:cfRule>
          <xm:sqref>K3:K59</xm:sqref>
        </x14:conditionalFormatting>
        <x14:conditionalFormatting xmlns:xm="http://schemas.microsoft.com/office/excel/2006/main">
          <x14:cfRule type="dataBar" id="{838C999D-0132-467D-84C7-9D35B2939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L3:L10 L44:L47 L49:L52 L54:L55 L57:L60 L39:L42 L34:L37 L29:L32 L18:L27 L12:L16</xm:sqref>
        </x14:conditionalFormatting>
        <x14:conditionalFormatting xmlns:xm="http://schemas.microsoft.com/office/excel/2006/main">
          <x14:cfRule type="cellIs" priority="1" operator="equal" id="{37AF1520-5573-4BFA-99D1-1BE6E9472D3D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7BEDE014-10C9-4077-929B-4348C590C915}">
            <xm:f>Groupe!$D$9</xm:f>
            <x14:dxf>
              <fill>
                <patternFill>
                  <bgColor rgb="FF00B0F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5" operator="equal" id="{E18B4D79-C62F-4558-B80F-15B664C910F8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equal" id="{A77115E2-5C4B-440E-8932-31EE7B346C16}">
            <xm:f>Groupe!$D$9</xm:f>
            <x14:dxf>
              <fill>
                <patternFill>
                  <bgColor rgb="FF00B0F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ellIs" priority="9" operator="equal" id="{D8F4F054-737F-422C-AB42-EEA1D4CFC834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5D057ED5-B4E2-4F09-A3CD-B10215D3BA65}">
            <xm:f>Groupe!$D$9</xm:f>
            <x14:dxf>
              <fill>
                <patternFill>
                  <bgColor rgb="FF00B0F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ellIs" priority="13" operator="equal" id="{0C86E001-939A-467A-814B-B01548C78D57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equal" id="{2714A495-35CB-4FDE-B383-B15654914FE3}">
            <xm:f>Groupe!$D$9</xm:f>
            <x14:dxf>
              <fill>
                <patternFill>
                  <bgColor rgb="FF00B0F0"/>
                </patternFill>
              </fill>
            </x14:dxf>
          </x14:cfRule>
          <xm:sqref>L33</xm:sqref>
        </x14:conditionalFormatting>
        <x14:conditionalFormatting xmlns:xm="http://schemas.microsoft.com/office/excel/2006/main">
          <x14:cfRule type="cellIs" priority="17" operator="equal" id="{B9E4C3FB-4A64-4BF7-B7A3-5A792802DDB4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1EFBDF-C683-40CA-BEFE-276EE5A3223C}">
            <xm:f>Groupe!$D$9</xm:f>
            <x14:dxf>
              <fill>
                <patternFill>
                  <bgColor rgb="FF00B0F0"/>
                </patternFill>
              </fill>
            </x14:dxf>
          </x14:cfRule>
          <xm:sqref>L38</xm:sqref>
        </x14:conditionalFormatting>
        <x14:conditionalFormatting xmlns:xm="http://schemas.microsoft.com/office/excel/2006/main">
          <x14:cfRule type="cellIs" priority="34" operator="equal" id="{A61EE8A3-C554-42A7-A0A1-4AABCAD94167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33" operator="equal" id="{8B77BBDD-F9A2-4FBD-B263-19285824D350}">
            <xm:f>Groupe!$D$8</xm:f>
            <x14:dxf>
              <fill>
                <patternFill>
                  <bgColor rgb="FFFFC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cellIs" priority="29" operator="equal" id="{4392193F-FB77-41BF-910E-142FDCC87DBB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F58E6FC-87EB-4F91-B73A-C0EF1BDDE919}">
            <xm:f>Groupe!$D$9</xm:f>
            <x14:dxf>
              <fill>
                <patternFill>
                  <bgColor rgb="FF00B0F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5" operator="equal" id="{EC6F0CAD-FD86-4DFE-8A4C-F452CE6E5853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26" operator="equal" id="{58E3EAB2-0F91-49E7-9789-5DA6D8A67E03}">
            <xm:f>Groupe!$D$9</xm:f>
            <x14:dxf>
              <fill>
                <patternFill>
                  <bgColor rgb="FF00B0F0"/>
                </patternFill>
              </fill>
            </x14:dxf>
          </x14:cfRule>
          <xm:sqref>L53</xm:sqref>
        </x14:conditionalFormatting>
        <x14:conditionalFormatting xmlns:xm="http://schemas.microsoft.com/office/excel/2006/main">
          <x14:cfRule type="cellIs" priority="22" operator="equal" id="{C3CBA9DB-C04F-41FB-BECC-EDCAF72CEE04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21" operator="equal" id="{7494E641-ACD4-4C28-A83E-C4CBB1A8E3D8}">
            <xm:f>Groupe!$D$8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ellIs" priority="69" operator="equal" id="{787B0D71-FA83-4E63-84C0-C451C8CE83E0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72" operator="equal" id="{C0A3F1DF-B165-4F00-9A1D-DF82C7EF587E}">
            <xm:f>Groupe!$D$9</xm:f>
            <x14:dxf>
              <fill>
                <patternFill>
                  <bgColor rgb="FF00B0F0"/>
                </patternFill>
              </fill>
            </x14:dxf>
          </x14:cfRule>
          <xm:sqref>M3:M60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09F8A0-BCA9-4EE2-B398-3A672E695F20}">
          <x14:formula1>
            <xm:f>Groupe!$D$4:$D$7</xm:f>
          </x14:formula1>
          <xm:sqref>M60:N65</xm:sqref>
        </x14:dataValidation>
        <x14:dataValidation type="list" allowBlank="1" showInputMessage="1" showErrorMessage="1" xr:uid="{45BF0779-44BB-4B88-8489-2094AF9796A8}">
          <x14:formula1>
            <xm:f>Groupe!$D$4:$D$9</xm:f>
          </x14:formula1>
          <xm:sqref>M3:M59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00BB-4011-43B1-A3E4-4AFFAEE76EE7}">
  <sheetPr>
    <tabColor rgb="FF00D661"/>
  </sheetPr>
  <dimension ref="B1:I54"/>
  <sheetViews>
    <sheetView zoomScale="95" workbookViewId="0">
      <selection activeCell="B22" sqref="B17:B25"/>
    </sheetView>
  </sheetViews>
  <sheetFormatPr baseColWidth="10" defaultColWidth="11" defaultRowHeight="15.75" x14ac:dyDescent="0.25"/>
  <cols>
    <col min="1" max="1" width="4.625" customWidth="1"/>
    <col min="2" max="2" width="44.375" bestFit="1" customWidth="1"/>
    <col min="3" max="3" width="9.375" style="123" bestFit="1" customWidth="1"/>
    <col min="4" max="4" width="12.25" style="123" bestFit="1" customWidth="1"/>
    <col min="5" max="5" width="10" style="123" bestFit="1" customWidth="1"/>
  </cols>
  <sheetData>
    <row r="1" spans="2:9" x14ac:dyDescent="0.25">
      <c r="B1" s="6" t="s">
        <v>427</v>
      </c>
      <c r="C1" s="123" t="s">
        <v>428</v>
      </c>
      <c r="D1" s="123" t="s">
        <v>429</v>
      </c>
      <c r="E1" s="123" t="s">
        <v>430</v>
      </c>
    </row>
    <row r="2" spans="2:9" x14ac:dyDescent="0.25">
      <c r="B2" s="121" t="s">
        <v>8</v>
      </c>
      <c r="C2" s="124">
        <v>13</v>
      </c>
      <c r="D2" s="124">
        <v>41</v>
      </c>
      <c r="E2" s="124">
        <v>25.5</v>
      </c>
    </row>
    <row r="3" spans="2:9" x14ac:dyDescent="0.25">
      <c r="B3" s="119" t="s">
        <v>354</v>
      </c>
      <c r="C3" s="123">
        <v>1</v>
      </c>
      <c r="D3" s="123">
        <v>8</v>
      </c>
      <c r="E3" s="123">
        <v>3</v>
      </c>
    </row>
    <row r="4" spans="2:9" x14ac:dyDescent="0.25">
      <c r="B4" s="119" t="s">
        <v>358</v>
      </c>
      <c r="C4" s="123">
        <v>1</v>
      </c>
      <c r="D4" s="123">
        <v>1</v>
      </c>
    </row>
    <row r="5" spans="2:9" x14ac:dyDescent="0.25">
      <c r="B5" s="119" t="s">
        <v>418</v>
      </c>
      <c r="C5" s="123">
        <v>1</v>
      </c>
      <c r="D5" s="123">
        <v>6</v>
      </c>
    </row>
    <row r="6" spans="2:9" x14ac:dyDescent="0.25">
      <c r="B6" s="119" t="s">
        <v>344</v>
      </c>
      <c r="C6" s="123">
        <v>1</v>
      </c>
      <c r="D6" s="123">
        <v>2</v>
      </c>
      <c r="E6" s="123">
        <v>1</v>
      </c>
    </row>
    <row r="7" spans="2:9" x14ac:dyDescent="0.25">
      <c r="B7" s="119" t="s">
        <v>348</v>
      </c>
      <c r="C7" s="123">
        <v>1</v>
      </c>
      <c r="D7" s="123">
        <v>2</v>
      </c>
      <c r="E7" s="123">
        <v>1</v>
      </c>
    </row>
    <row r="8" spans="2:9" x14ac:dyDescent="0.25">
      <c r="B8" s="119" t="s">
        <v>352</v>
      </c>
      <c r="C8" s="123">
        <v>1</v>
      </c>
      <c r="D8" s="123">
        <v>3</v>
      </c>
      <c r="E8" s="123">
        <v>1</v>
      </c>
    </row>
    <row r="9" spans="2:9" x14ac:dyDescent="0.25">
      <c r="B9" s="119" t="s">
        <v>335</v>
      </c>
      <c r="C9" s="123">
        <v>1</v>
      </c>
      <c r="D9" s="123">
        <v>2</v>
      </c>
      <c r="E9" s="123">
        <v>5</v>
      </c>
    </row>
    <row r="10" spans="2:9" x14ac:dyDescent="0.25">
      <c r="B10" s="119" t="s">
        <v>385</v>
      </c>
      <c r="C10" s="123">
        <v>1</v>
      </c>
      <c r="D10" s="123">
        <v>5</v>
      </c>
      <c r="E10" s="123">
        <v>4</v>
      </c>
    </row>
    <row r="11" spans="2:9" x14ac:dyDescent="0.25">
      <c r="B11" s="119" t="s">
        <v>387</v>
      </c>
      <c r="C11" s="123">
        <v>1</v>
      </c>
      <c r="D11" s="123">
        <v>6</v>
      </c>
      <c r="E11" s="123">
        <v>3</v>
      </c>
    </row>
    <row r="12" spans="2:9" x14ac:dyDescent="0.25">
      <c r="B12" s="119" t="s">
        <v>390</v>
      </c>
      <c r="C12" s="123">
        <v>1</v>
      </c>
      <c r="D12" s="123">
        <v>3</v>
      </c>
      <c r="E12" s="123">
        <v>1</v>
      </c>
    </row>
    <row r="13" spans="2:9" x14ac:dyDescent="0.25">
      <c r="B13" s="119" t="s">
        <v>392</v>
      </c>
      <c r="C13" s="123">
        <v>1</v>
      </c>
      <c r="D13" s="123">
        <v>3</v>
      </c>
      <c r="E13" s="123">
        <v>1</v>
      </c>
    </row>
    <row r="14" spans="2:9" x14ac:dyDescent="0.25">
      <c r="B14" s="119" t="s">
        <v>323</v>
      </c>
      <c r="C14" s="123">
        <v>1</v>
      </c>
      <c r="D14" s="123">
        <v>0</v>
      </c>
      <c r="E14" s="123">
        <v>4</v>
      </c>
    </row>
    <row r="15" spans="2:9" x14ac:dyDescent="0.25">
      <c r="B15" s="119" t="s">
        <v>325</v>
      </c>
      <c r="C15" s="123">
        <v>1</v>
      </c>
      <c r="E15" s="123">
        <v>1.5</v>
      </c>
    </row>
    <row r="16" spans="2:9" x14ac:dyDescent="0.25">
      <c r="B16" s="121" t="s">
        <v>12</v>
      </c>
      <c r="C16" s="124">
        <v>9</v>
      </c>
      <c r="D16" s="124">
        <v>32</v>
      </c>
      <c r="E16" s="124">
        <v>15.25</v>
      </c>
      <c r="I16" t="s">
        <v>388</v>
      </c>
    </row>
    <row r="17" spans="2:5" x14ac:dyDescent="0.25">
      <c r="B17" s="119" t="s">
        <v>356</v>
      </c>
      <c r="C17" s="123">
        <v>1</v>
      </c>
      <c r="D17" s="123">
        <v>6</v>
      </c>
    </row>
    <row r="18" spans="2:5" x14ac:dyDescent="0.25">
      <c r="B18" s="119" t="s">
        <v>354</v>
      </c>
      <c r="C18" s="123">
        <v>1</v>
      </c>
      <c r="D18" s="123">
        <v>8</v>
      </c>
      <c r="E18" s="123">
        <v>3</v>
      </c>
    </row>
    <row r="19" spans="2:5" x14ac:dyDescent="0.25">
      <c r="B19" s="119" t="s">
        <v>342</v>
      </c>
      <c r="C19" s="123">
        <v>1</v>
      </c>
      <c r="D19" s="123">
        <v>3</v>
      </c>
      <c r="E19" s="123">
        <v>1.5</v>
      </c>
    </row>
    <row r="20" spans="2:5" x14ac:dyDescent="0.25">
      <c r="B20" s="119" t="s">
        <v>346</v>
      </c>
      <c r="C20" s="123">
        <v>1</v>
      </c>
      <c r="D20" s="123">
        <v>3</v>
      </c>
      <c r="E20" s="123">
        <v>1.5</v>
      </c>
    </row>
    <row r="21" spans="2:5" x14ac:dyDescent="0.25">
      <c r="B21" s="119" t="s">
        <v>350</v>
      </c>
      <c r="C21" s="123">
        <v>1</v>
      </c>
      <c r="D21" s="123">
        <v>5</v>
      </c>
      <c r="E21" s="123">
        <v>1</v>
      </c>
    </row>
    <row r="22" spans="2:5" x14ac:dyDescent="0.25">
      <c r="B22" s="119" t="s">
        <v>422</v>
      </c>
      <c r="C22" s="123">
        <v>1</v>
      </c>
      <c r="D22" s="123">
        <v>2</v>
      </c>
    </row>
    <row r="23" spans="2:5" x14ac:dyDescent="0.25">
      <c r="B23" s="119" t="s">
        <v>331</v>
      </c>
      <c r="C23" s="123">
        <v>1</v>
      </c>
      <c r="D23" s="123">
        <v>5</v>
      </c>
      <c r="E23" s="123">
        <v>2.75</v>
      </c>
    </row>
    <row r="24" spans="2:5" x14ac:dyDescent="0.25">
      <c r="B24" s="119" t="s">
        <v>323</v>
      </c>
      <c r="C24" s="123">
        <v>1</v>
      </c>
      <c r="D24" s="123">
        <v>0</v>
      </c>
      <c r="E24" s="123">
        <v>4</v>
      </c>
    </row>
    <row r="25" spans="2:5" x14ac:dyDescent="0.25">
      <c r="B25" s="119" t="s">
        <v>325</v>
      </c>
      <c r="C25" s="123">
        <v>1</v>
      </c>
      <c r="E25" s="123">
        <v>1.5</v>
      </c>
    </row>
    <row r="26" spans="2:5" x14ac:dyDescent="0.25">
      <c r="B26" s="121" t="s">
        <v>6</v>
      </c>
      <c r="C26" s="124">
        <v>10</v>
      </c>
      <c r="D26" s="124">
        <v>26</v>
      </c>
      <c r="E26" s="124">
        <v>24.25</v>
      </c>
    </row>
    <row r="27" spans="2:5" x14ac:dyDescent="0.25">
      <c r="B27" s="119" t="s">
        <v>416</v>
      </c>
      <c r="C27" s="123">
        <v>1</v>
      </c>
      <c r="D27" s="123">
        <v>3</v>
      </c>
    </row>
    <row r="28" spans="2:5" x14ac:dyDescent="0.25">
      <c r="B28" s="119" t="s">
        <v>426</v>
      </c>
      <c r="C28" s="123">
        <v>1</v>
      </c>
      <c r="D28" s="123">
        <v>2</v>
      </c>
    </row>
    <row r="29" spans="2:5" x14ac:dyDescent="0.25">
      <c r="B29" s="119" t="s">
        <v>335</v>
      </c>
      <c r="C29" s="123">
        <v>1</v>
      </c>
      <c r="D29" s="123">
        <v>2</v>
      </c>
      <c r="E29" s="123">
        <v>9</v>
      </c>
    </row>
    <row r="30" spans="2:5" x14ac:dyDescent="0.25">
      <c r="B30" s="119" t="s">
        <v>333</v>
      </c>
      <c r="C30" s="123">
        <v>1</v>
      </c>
      <c r="D30" s="123">
        <v>1</v>
      </c>
      <c r="E30" s="123">
        <v>5</v>
      </c>
    </row>
    <row r="31" spans="2:5" x14ac:dyDescent="0.25">
      <c r="B31" s="119" t="s">
        <v>363</v>
      </c>
      <c r="C31" s="123">
        <v>1</v>
      </c>
      <c r="D31" s="123">
        <v>4</v>
      </c>
      <c r="E31" s="123">
        <v>0.75</v>
      </c>
    </row>
    <row r="32" spans="2:5" x14ac:dyDescent="0.25">
      <c r="B32" s="119" t="s">
        <v>366</v>
      </c>
      <c r="C32" s="123">
        <v>1</v>
      </c>
      <c r="D32" s="123">
        <v>3</v>
      </c>
      <c r="E32" s="123">
        <v>1.75</v>
      </c>
    </row>
    <row r="33" spans="2:5" x14ac:dyDescent="0.25">
      <c r="B33" s="119" t="s">
        <v>368</v>
      </c>
      <c r="C33" s="123">
        <v>1</v>
      </c>
      <c r="D33" s="123">
        <v>6</v>
      </c>
      <c r="E33" s="123">
        <v>0.75</v>
      </c>
    </row>
    <row r="34" spans="2:5" x14ac:dyDescent="0.25">
      <c r="B34" s="119" t="s">
        <v>371</v>
      </c>
      <c r="C34" s="123">
        <v>1</v>
      </c>
      <c r="D34" s="123">
        <v>5</v>
      </c>
      <c r="E34" s="123">
        <v>2.5</v>
      </c>
    </row>
    <row r="35" spans="2:5" x14ac:dyDescent="0.25">
      <c r="B35" s="119" t="s">
        <v>323</v>
      </c>
      <c r="C35" s="123">
        <v>1</v>
      </c>
      <c r="D35" s="123">
        <v>0</v>
      </c>
      <c r="E35" s="123">
        <v>4</v>
      </c>
    </row>
    <row r="36" spans="2:5" x14ac:dyDescent="0.25">
      <c r="B36" s="119" t="s">
        <v>327</v>
      </c>
      <c r="C36" s="123">
        <v>1</v>
      </c>
      <c r="E36" s="123">
        <v>0.5</v>
      </c>
    </row>
    <row r="37" spans="2:5" x14ac:dyDescent="0.25">
      <c r="B37" s="121" t="s">
        <v>10</v>
      </c>
      <c r="C37" s="124">
        <v>16</v>
      </c>
      <c r="D37" s="124">
        <v>40</v>
      </c>
      <c r="E37" s="124">
        <v>31.5</v>
      </c>
    </row>
    <row r="38" spans="2:5" x14ac:dyDescent="0.25">
      <c r="B38" s="119" t="s">
        <v>379</v>
      </c>
      <c r="C38" s="123">
        <v>1</v>
      </c>
      <c r="D38" s="123">
        <v>2</v>
      </c>
      <c r="E38" s="123">
        <v>0.5</v>
      </c>
    </row>
    <row r="39" spans="2:5" x14ac:dyDescent="0.25">
      <c r="B39" s="119" t="s">
        <v>375</v>
      </c>
      <c r="C39" s="123">
        <v>1</v>
      </c>
      <c r="D39" s="123">
        <v>3</v>
      </c>
      <c r="E39" s="123">
        <v>2</v>
      </c>
    </row>
    <row r="40" spans="2:5" x14ac:dyDescent="0.25">
      <c r="B40" s="119" t="s">
        <v>381</v>
      </c>
      <c r="C40" s="123">
        <v>1</v>
      </c>
      <c r="D40" s="123">
        <v>4</v>
      </c>
      <c r="E40" s="123">
        <v>1.5</v>
      </c>
    </row>
    <row r="41" spans="2:5" x14ac:dyDescent="0.25">
      <c r="B41" s="119" t="s">
        <v>377</v>
      </c>
      <c r="C41" s="123">
        <v>1</v>
      </c>
      <c r="D41" s="123">
        <v>3</v>
      </c>
      <c r="E41" s="123">
        <v>3</v>
      </c>
    </row>
    <row r="42" spans="2:5" x14ac:dyDescent="0.25">
      <c r="B42" s="119" t="s">
        <v>424</v>
      </c>
      <c r="C42" s="123">
        <v>1</v>
      </c>
      <c r="D42" s="123">
        <v>2</v>
      </c>
    </row>
    <row r="43" spans="2:5" x14ac:dyDescent="0.25">
      <c r="B43" s="119" t="s">
        <v>396</v>
      </c>
      <c r="C43" s="123">
        <v>1</v>
      </c>
      <c r="D43" s="123">
        <v>3</v>
      </c>
      <c r="E43" s="123">
        <v>0.5</v>
      </c>
    </row>
    <row r="44" spans="2:5" x14ac:dyDescent="0.25">
      <c r="B44" s="119" t="s">
        <v>398</v>
      </c>
      <c r="C44" s="123">
        <v>1</v>
      </c>
      <c r="D44" s="123">
        <v>3</v>
      </c>
      <c r="E44" s="123">
        <v>1</v>
      </c>
    </row>
    <row r="45" spans="2:5" x14ac:dyDescent="0.25">
      <c r="B45" s="119" t="s">
        <v>400</v>
      </c>
      <c r="C45" s="123">
        <v>1</v>
      </c>
      <c r="D45" s="123">
        <v>2</v>
      </c>
      <c r="E45" s="123">
        <v>0.5</v>
      </c>
    </row>
    <row r="46" spans="2:5" ht="16.5" thickBot="1" x14ac:dyDescent="0.3">
      <c r="B46" s="119" t="s">
        <v>402</v>
      </c>
      <c r="C46" s="123">
        <v>1</v>
      </c>
      <c r="D46" s="123">
        <v>4</v>
      </c>
      <c r="E46" s="123">
        <v>1</v>
      </c>
    </row>
    <row r="47" spans="2:5" ht="16.5" thickTop="1" x14ac:dyDescent="0.25">
      <c r="B47" s="119" t="s">
        <v>323</v>
      </c>
      <c r="C47" s="123">
        <v>1</v>
      </c>
      <c r="D47" s="123">
        <v>0</v>
      </c>
      <c r="E47" s="123">
        <v>4</v>
      </c>
    </row>
    <row r="48" spans="2:5" x14ac:dyDescent="0.25">
      <c r="B48" s="119" t="s">
        <v>338</v>
      </c>
      <c r="C48" s="123">
        <v>1</v>
      </c>
      <c r="D48" s="123">
        <v>2</v>
      </c>
      <c r="E48" s="123">
        <v>7</v>
      </c>
    </row>
    <row r="49" spans="2:5" x14ac:dyDescent="0.25">
      <c r="B49" s="119" t="s">
        <v>406</v>
      </c>
      <c r="C49" s="123">
        <v>1</v>
      </c>
      <c r="D49" s="123">
        <v>3</v>
      </c>
      <c r="E49" s="123">
        <v>1</v>
      </c>
    </row>
    <row r="50" spans="2:5" ht="16.5" thickBot="1" x14ac:dyDescent="0.3">
      <c r="B50" s="119" t="s">
        <v>408</v>
      </c>
      <c r="C50" s="123">
        <v>1</v>
      </c>
      <c r="D50" s="123">
        <v>3</v>
      </c>
      <c r="E50" s="123">
        <v>2.5</v>
      </c>
    </row>
    <row r="51" spans="2:5" ht="16.5" thickTop="1" x14ac:dyDescent="0.25">
      <c r="B51" s="119" t="s">
        <v>410</v>
      </c>
      <c r="C51" s="123">
        <v>1</v>
      </c>
      <c r="D51" s="123">
        <v>2</v>
      </c>
      <c r="E51" s="123">
        <v>1</v>
      </c>
    </row>
    <row r="52" spans="2:5" x14ac:dyDescent="0.25">
      <c r="B52" s="119" t="s">
        <v>412</v>
      </c>
      <c r="C52" s="123">
        <v>1</v>
      </c>
      <c r="D52" s="123">
        <v>4</v>
      </c>
      <c r="E52" s="123">
        <v>2.5</v>
      </c>
    </row>
    <row r="53" spans="2:5" x14ac:dyDescent="0.25">
      <c r="B53" s="119" t="s">
        <v>325</v>
      </c>
      <c r="C53" s="123">
        <v>1</v>
      </c>
      <c r="E53" s="123">
        <v>3.5</v>
      </c>
    </row>
    <row r="54" spans="2:5" x14ac:dyDescent="0.25">
      <c r="B54" s="122" t="s">
        <v>129</v>
      </c>
      <c r="C54" s="125">
        <v>48</v>
      </c>
      <c r="D54" s="125">
        <v>139</v>
      </c>
      <c r="E54" s="125">
        <v>96.5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4F38-C967-461C-8C51-8AD5500D95CB}">
  <sheetPr>
    <tabColor rgb="FF00C85A"/>
  </sheetPr>
  <dimension ref="A1:R96"/>
  <sheetViews>
    <sheetView zoomScale="79" zoomScaleNormal="100" workbookViewId="0">
      <pane ySplit="2" topLeftCell="A38" activePane="bottomLeft" state="frozen"/>
      <selection activeCell="E65" sqref="E65"/>
      <selection pane="bottomLeft" activeCell="B45" activeCellId="7" sqref="B46:B47 B49 B51 B52 B53 B54 B55 B45"/>
    </sheetView>
  </sheetViews>
  <sheetFormatPr baseColWidth="10" defaultColWidth="11" defaultRowHeight="15.75" outlineLevelCol="1" x14ac:dyDescent="0.25"/>
  <cols>
    <col min="1" max="1" width="21.625" style="59" bestFit="1" customWidth="1"/>
    <col min="2" max="2" width="65.875" style="59" customWidth="1"/>
    <col min="3" max="3" width="12.25" style="59" hidden="1" customWidth="1" outlineLevel="1"/>
    <col min="4" max="4" width="9.5" style="59" customWidth="1" collapsed="1"/>
    <col min="5" max="5" width="12.75" style="59" bestFit="1" customWidth="1"/>
    <col min="6" max="6" width="8.5" style="81" hidden="1" customWidth="1" outlineLevel="1"/>
    <col min="7" max="7" width="8.5" style="81" customWidth="1" collapsed="1"/>
    <col min="8" max="8" width="8.5" style="81" customWidth="1"/>
    <col min="9" max="9" width="9.625" style="73" customWidth="1"/>
    <col min="10" max="10" width="8.75" style="82" customWidth="1"/>
    <col min="11" max="11" width="4.25" style="83" customWidth="1"/>
    <col min="12" max="12" width="13.75" style="93" bestFit="1" customWidth="1"/>
    <col min="13" max="13" width="11" style="91"/>
    <col min="14" max="14" width="4.75" style="129" customWidth="1"/>
    <col min="15" max="15" width="75.25" style="59" customWidth="1"/>
    <col min="16" max="16384" width="11" style="59"/>
  </cols>
  <sheetData>
    <row r="1" spans="1:18" x14ac:dyDescent="0.25">
      <c r="A1" s="53" t="s">
        <v>16</v>
      </c>
      <c r="B1" s="54" t="s">
        <v>130</v>
      </c>
      <c r="C1" s="54"/>
      <c r="D1" s="53" t="s">
        <v>131</v>
      </c>
      <c r="E1" s="55"/>
      <c r="F1" s="56"/>
      <c r="G1" s="56"/>
      <c r="H1" s="56"/>
      <c r="J1" s="57"/>
      <c r="K1" s="58"/>
      <c r="O1" s="55"/>
      <c r="P1" s="55"/>
      <c r="Q1" s="55"/>
      <c r="R1" s="55"/>
    </row>
    <row r="2" spans="1:18" s="44" customFormat="1" ht="51" x14ac:dyDescent="0.25">
      <c r="A2" s="97" t="s">
        <v>20</v>
      </c>
      <c r="B2" s="97" t="s">
        <v>21</v>
      </c>
      <c r="C2" s="97" t="s">
        <v>320</v>
      </c>
      <c r="D2" s="97" t="s">
        <v>23</v>
      </c>
      <c r="E2" s="97" t="s">
        <v>133</v>
      </c>
      <c r="F2" s="98" t="s">
        <v>134</v>
      </c>
      <c r="G2" s="98" t="s">
        <v>431</v>
      </c>
      <c r="H2" s="98" t="s">
        <v>432</v>
      </c>
      <c r="I2" s="98" t="s">
        <v>26</v>
      </c>
      <c r="J2" s="97" t="s">
        <v>27</v>
      </c>
      <c r="K2" s="97" t="s">
        <v>28</v>
      </c>
      <c r="L2" s="97" t="s">
        <v>29</v>
      </c>
      <c r="M2" s="99" t="s">
        <v>30</v>
      </c>
      <c r="N2" s="130"/>
      <c r="O2" s="102" t="s">
        <v>137</v>
      </c>
      <c r="P2" s="47"/>
      <c r="Q2" s="47"/>
      <c r="R2" s="47"/>
    </row>
    <row r="3" spans="1:18" s="44" customFormat="1" x14ac:dyDescent="0.25">
      <c r="A3" s="66" t="s">
        <v>433</v>
      </c>
      <c r="B3" s="66" t="s">
        <v>434</v>
      </c>
      <c r="C3" s="66"/>
      <c r="D3" s="67" t="s">
        <v>8</v>
      </c>
      <c r="E3" s="68"/>
      <c r="F3" s="69">
        <v>3</v>
      </c>
      <c r="G3" s="69">
        <f>SUM(H4:H7)</f>
        <v>6</v>
      </c>
      <c r="H3" s="70"/>
      <c r="I3" s="69">
        <f>SUM(I4:I7)</f>
        <v>6</v>
      </c>
      <c r="J3" s="70"/>
      <c r="K3" s="70"/>
      <c r="L3" s="92"/>
      <c r="M3" s="92"/>
      <c r="N3" s="131"/>
      <c r="O3" s="103"/>
      <c r="P3" s="47"/>
      <c r="Q3" s="47"/>
      <c r="R3" s="47"/>
    </row>
    <row r="4" spans="1:18" s="44" customFormat="1" x14ac:dyDescent="0.25">
      <c r="A4" s="55" t="s">
        <v>435</v>
      </c>
      <c r="B4" s="55" t="s">
        <v>436</v>
      </c>
      <c r="C4" s="55"/>
      <c r="D4" s="47" t="s">
        <v>8</v>
      </c>
      <c r="E4" s="60" t="s">
        <v>8</v>
      </c>
      <c r="F4" s="61"/>
      <c r="G4" s="47"/>
      <c r="H4" s="63">
        <v>1.5</v>
      </c>
      <c r="I4" s="62">
        <v>1.5</v>
      </c>
      <c r="J4" s="64">
        <f>IF(I4="","",I4-H4)</f>
        <v>0</v>
      </c>
      <c r="K4" s="65">
        <f>J4</f>
        <v>0</v>
      </c>
      <c r="L4" s="94">
        <v>1</v>
      </c>
      <c r="M4" s="91" t="s">
        <v>9</v>
      </c>
      <c r="N4" s="132">
        <f t="shared" ref="N4" si="0">IF(M4="Terminée",2,IF(M4="À faire",0,1))</f>
        <v>2</v>
      </c>
      <c r="O4" s="74"/>
      <c r="P4" s="47"/>
      <c r="Q4" s="47"/>
      <c r="R4" s="47"/>
    </row>
    <row r="5" spans="1:18" s="44" customFormat="1" x14ac:dyDescent="0.25">
      <c r="A5" s="55" t="s">
        <v>437</v>
      </c>
      <c r="B5" s="55" t="s">
        <v>436</v>
      </c>
      <c r="C5" s="55"/>
      <c r="D5" s="47" t="s">
        <v>10</v>
      </c>
      <c r="E5" s="60" t="s">
        <v>10</v>
      </c>
      <c r="F5" s="61"/>
      <c r="G5" s="47"/>
      <c r="H5" s="63">
        <v>1.5</v>
      </c>
      <c r="I5" s="62">
        <v>1.5</v>
      </c>
      <c r="J5" s="64">
        <f>IF(I5="","",I5-H5)</f>
        <v>0</v>
      </c>
      <c r="K5" s="65">
        <f>J5</f>
        <v>0</v>
      </c>
      <c r="L5" s="94">
        <v>1</v>
      </c>
      <c r="M5" s="91" t="s">
        <v>9</v>
      </c>
      <c r="N5" s="132">
        <f t="shared" ref="N5:N9" si="1">IF(M5="Terminée",2,IF(M5="À faire",0,1))</f>
        <v>2</v>
      </c>
      <c r="O5" s="74"/>
      <c r="P5" s="47"/>
      <c r="Q5" s="47"/>
      <c r="R5" s="47"/>
    </row>
    <row r="6" spans="1:18" s="44" customFormat="1" x14ac:dyDescent="0.25">
      <c r="A6" s="55" t="s">
        <v>438</v>
      </c>
      <c r="B6" s="55" t="s">
        <v>436</v>
      </c>
      <c r="C6" s="55"/>
      <c r="D6" s="47" t="s">
        <v>6</v>
      </c>
      <c r="E6" s="60" t="s">
        <v>6</v>
      </c>
      <c r="F6" s="61"/>
      <c r="G6" s="47"/>
      <c r="H6" s="63">
        <v>1.5</v>
      </c>
      <c r="I6" s="62">
        <v>1.5</v>
      </c>
      <c r="J6" s="64">
        <f>IF(I6="","",I6-H6)</f>
        <v>0</v>
      </c>
      <c r="K6" s="65">
        <f>J6</f>
        <v>0</v>
      </c>
      <c r="L6" s="94">
        <v>1</v>
      </c>
      <c r="M6" s="91" t="s">
        <v>9</v>
      </c>
      <c r="N6" s="132">
        <f t="shared" si="1"/>
        <v>2</v>
      </c>
      <c r="O6" s="74"/>
      <c r="P6" s="47"/>
      <c r="Q6" s="47"/>
      <c r="R6" s="47"/>
    </row>
    <row r="7" spans="1:18" s="44" customFormat="1" x14ac:dyDescent="0.25">
      <c r="A7" s="55" t="s">
        <v>439</v>
      </c>
      <c r="B7" s="55" t="s">
        <v>436</v>
      </c>
      <c r="C7" s="55"/>
      <c r="D7" s="47" t="s">
        <v>12</v>
      </c>
      <c r="E7" s="60" t="s">
        <v>12</v>
      </c>
      <c r="F7" s="61"/>
      <c r="G7" s="47"/>
      <c r="H7" s="63">
        <v>1.5</v>
      </c>
      <c r="I7" s="62">
        <v>1.5</v>
      </c>
      <c r="J7" s="64">
        <f>IF(I7="","",I7-H7)</f>
        <v>0</v>
      </c>
      <c r="K7" s="65">
        <f>J7</f>
        <v>0</v>
      </c>
      <c r="L7" s="94">
        <v>1</v>
      </c>
      <c r="M7" s="91" t="s">
        <v>9</v>
      </c>
      <c r="N7" s="132">
        <f t="shared" si="1"/>
        <v>2</v>
      </c>
      <c r="O7" s="74"/>
      <c r="P7" s="47"/>
      <c r="Q7" s="47"/>
      <c r="R7" s="47"/>
    </row>
    <row r="8" spans="1:18" s="44" customFormat="1" x14ac:dyDescent="0.25">
      <c r="A8" s="66" t="s">
        <v>440</v>
      </c>
      <c r="B8" s="66" t="s">
        <v>441</v>
      </c>
      <c r="C8" s="66"/>
      <c r="D8" s="67" t="s">
        <v>8</v>
      </c>
      <c r="E8" s="68"/>
      <c r="F8" s="69">
        <v>3</v>
      </c>
      <c r="G8" s="69">
        <f>SUM(H9:H12)</f>
        <v>9.5</v>
      </c>
      <c r="H8" s="70"/>
      <c r="I8" s="69">
        <f>SUM(I9:I13)</f>
        <v>25</v>
      </c>
      <c r="J8" s="70"/>
      <c r="K8" s="70"/>
      <c r="L8" s="92"/>
      <c r="M8" s="92"/>
      <c r="N8" s="131"/>
      <c r="O8" s="103"/>
      <c r="P8" s="47"/>
      <c r="Q8" s="47"/>
      <c r="R8" s="47"/>
    </row>
    <row r="9" spans="1:18" s="44" customFormat="1" x14ac:dyDescent="0.25">
      <c r="A9" s="55" t="s">
        <v>442</v>
      </c>
      <c r="B9" s="55" t="s">
        <v>443</v>
      </c>
      <c r="C9" s="55"/>
      <c r="D9" s="47"/>
      <c r="E9" s="60" t="s">
        <v>8</v>
      </c>
      <c r="F9" s="61"/>
      <c r="G9" s="47"/>
      <c r="H9" s="63">
        <v>4</v>
      </c>
      <c r="I9" s="62">
        <v>5</v>
      </c>
      <c r="J9" s="64">
        <f>IF(I9="","",I9-H9)</f>
        <v>1</v>
      </c>
      <c r="K9" s="65">
        <f>J9</f>
        <v>1</v>
      </c>
      <c r="L9" s="94">
        <v>1</v>
      </c>
      <c r="M9" s="91" t="s">
        <v>9</v>
      </c>
      <c r="N9" s="132">
        <f t="shared" si="1"/>
        <v>2</v>
      </c>
      <c r="O9" s="74"/>
      <c r="P9" s="47"/>
      <c r="Q9" s="47"/>
      <c r="R9" s="47"/>
    </row>
    <row r="10" spans="1:18" s="44" customFormat="1" x14ac:dyDescent="0.25">
      <c r="A10" s="55" t="s">
        <v>444</v>
      </c>
      <c r="B10" s="55" t="s">
        <v>443</v>
      </c>
      <c r="C10" s="55"/>
      <c r="D10" s="47"/>
      <c r="E10" s="60" t="s">
        <v>6</v>
      </c>
      <c r="F10" s="61"/>
      <c r="G10" s="47"/>
      <c r="H10" s="63"/>
      <c r="I10" s="62">
        <v>6</v>
      </c>
      <c r="J10" s="64">
        <f>IF(I10="","",I10-H10)</f>
        <v>6</v>
      </c>
      <c r="K10" s="65">
        <f>J10</f>
        <v>6</v>
      </c>
      <c r="L10" s="94">
        <v>1</v>
      </c>
      <c r="M10" s="91" t="s">
        <v>9</v>
      </c>
      <c r="N10" s="132">
        <f t="shared" ref="N10" si="2">IF(M10="Terminée",2,IF(M10="À faire",0,1))</f>
        <v>2</v>
      </c>
      <c r="O10" s="74"/>
      <c r="P10" s="47"/>
      <c r="Q10" s="47"/>
      <c r="R10" s="47"/>
    </row>
    <row r="11" spans="1:18" s="44" customFormat="1" x14ac:dyDescent="0.25">
      <c r="A11" s="55" t="s">
        <v>445</v>
      </c>
      <c r="B11" s="55" t="s">
        <v>446</v>
      </c>
      <c r="C11" s="55"/>
      <c r="D11" s="47"/>
      <c r="E11" s="60" t="s">
        <v>8</v>
      </c>
      <c r="F11" s="61"/>
      <c r="G11" s="47"/>
      <c r="H11" s="63">
        <v>2.75</v>
      </c>
      <c r="I11" s="62">
        <v>5</v>
      </c>
      <c r="J11" s="64">
        <f>IF(I11="","",I11-H11)</f>
        <v>2.25</v>
      </c>
      <c r="K11" s="65">
        <f>J11</f>
        <v>2.25</v>
      </c>
      <c r="L11" s="94">
        <v>1</v>
      </c>
      <c r="M11" s="91" t="s">
        <v>9</v>
      </c>
      <c r="N11" s="132">
        <f t="shared" ref="N11" si="3">IF(M11="Terminée",2,IF(M11="À faire",0,1))</f>
        <v>2</v>
      </c>
      <c r="O11" s="74"/>
      <c r="P11" s="47"/>
      <c r="Q11" s="47"/>
      <c r="R11" s="47"/>
    </row>
    <row r="12" spans="1:18" s="44" customFormat="1" x14ac:dyDescent="0.25">
      <c r="A12" s="55" t="s">
        <v>447</v>
      </c>
      <c r="B12" s="55" t="s">
        <v>448</v>
      </c>
      <c r="C12" s="55"/>
      <c r="D12" s="47"/>
      <c r="E12" s="60" t="s">
        <v>6</v>
      </c>
      <c r="F12" s="61"/>
      <c r="G12" s="47"/>
      <c r="H12" s="63">
        <v>2.75</v>
      </c>
      <c r="I12" s="62">
        <v>5</v>
      </c>
      <c r="J12" s="64">
        <f>IF(I12="","",I12-H12)</f>
        <v>2.25</v>
      </c>
      <c r="K12" s="65">
        <f>J12</f>
        <v>2.25</v>
      </c>
      <c r="L12" s="94">
        <v>1</v>
      </c>
      <c r="M12" s="91" t="s">
        <v>9</v>
      </c>
      <c r="N12" s="132">
        <f t="shared" ref="N12" si="4">IF(M12="Terminée",2,IF(M12="À faire",0,1))</f>
        <v>2</v>
      </c>
      <c r="O12" s="74"/>
      <c r="P12" s="47"/>
      <c r="Q12" s="47"/>
      <c r="R12" s="47"/>
    </row>
    <row r="13" spans="1:18" s="44" customFormat="1" x14ac:dyDescent="0.25">
      <c r="A13" s="55" t="s">
        <v>449</v>
      </c>
      <c r="B13" s="55" t="s">
        <v>448</v>
      </c>
      <c r="C13" s="55"/>
      <c r="D13" s="47"/>
      <c r="E13" s="60" t="s">
        <v>12</v>
      </c>
      <c r="F13" s="61"/>
      <c r="G13" s="47"/>
      <c r="H13" s="63"/>
      <c r="I13" s="62">
        <v>4</v>
      </c>
      <c r="J13" s="64"/>
      <c r="K13" s="65">
        <f>J13</f>
        <v>0</v>
      </c>
      <c r="L13" s="94">
        <v>1</v>
      </c>
      <c r="M13" s="91" t="s">
        <v>9</v>
      </c>
      <c r="N13" s="132">
        <f t="shared" ref="N13" si="5">IF(M13="Terminée",2,IF(M13="À faire",0,1))</f>
        <v>2</v>
      </c>
      <c r="O13" s="74"/>
      <c r="P13" s="47"/>
      <c r="Q13" s="47"/>
      <c r="R13" s="47"/>
    </row>
    <row r="14" spans="1:18" s="44" customFormat="1" x14ac:dyDescent="0.25">
      <c r="A14" s="66" t="s">
        <v>328</v>
      </c>
      <c r="B14" s="66" t="s">
        <v>450</v>
      </c>
      <c r="C14" s="66"/>
      <c r="D14" s="67" t="s">
        <v>10</v>
      </c>
      <c r="E14" s="68"/>
      <c r="F14" s="69">
        <v>3</v>
      </c>
      <c r="G14" s="69">
        <f>SUM(H15:H16)</f>
        <v>4</v>
      </c>
      <c r="H14" s="70"/>
      <c r="I14" s="69">
        <f>SUM(I15:I16)</f>
        <v>5</v>
      </c>
      <c r="J14" s="70"/>
      <c r="K14" s="70"/>
      <c r="L14" s="92"/>
      <c r="M14" s="92"/>
      <c r="N14" s="131"/>
      <c r="O14" s="103"/>
      <c r="P14" s="47"/>
      <c r="Q14" s="47"/>
      <c r="R14" s="47"/>
    </row>
    <row r="15" spans="1:18" s="44" customFormat="1" x14ac:dyDescent="0.25">
      <c r="A15" s="55" t="s">
        <v>451</v>
      </c>
      <c r="B15" s="55" t="s">
        <v>331</v>
      </c>
      <c r="C15" s="55"/>
      <c r="D15" s="47"/>
      <c r="E15" s="60" t="s">
        <v>10</v>
      </c>
      <c r="F15" s="61"/>
      <c r="G15" s="47"/>
      <c r="H15" s="63">
        <v>2</v>
      </c>
      <c r="I15" s="62">
        <v>2.5</v>
      </c>
      <c r="J15" s="64">
        <f>IF(I15="","",I15-H15)</f>
        <v>0.5</v>
      </c>
      <c r="K15" s="65">
        <f>J15</f>
        <v>0.5</v>
      </c>
      <c r="L15" s="94">
        <v>1</v>
      </c>
      <c r="M15" s="91" t="s">
        <v>9</v>
      </c>
      <c r="N15" s="132">
        <f t="shared" ref="N15:N16" si="6">IF(M15="Terminée",2,IF(M15="À faire",0,1))</f>
        <v>2</v>
      </c>
      <c r="O15" s="74"/>
      <c r="P15" s="47"/>
      <c r="Q15" s="47"/>
      <c r="R15" s="47"/>
    </row>
    <row r="16" spans="1:18" s="44" customFormat="1" x14ac:dyDescent="0.25">
      <c r="A16" s="55" t="s">
        <v>452</v>
      </c>
      <c r="B16" s="55" t="s">
        <v>338</v>
      </c>
      <c r="C16" s="55"/>
      <c r="D16" s="47"/>
      <c r="E16" s="60" t="s">
        <v>10</v>
      </c>
      <c r="F16" s="61"/>
      <c r="G16" s="47"/>
      <c r="H16" s="63">
        <v>2</v>
      </c>
      <c r="I16" s="62">
        <v>2.5</v>
      </c>
      <c r="J16" s="64">
        <f>IF(I16="","",I16-H16)</f>
        <v>0.5</v>
      </c>
      <c r="K16" s="65">
        <f>J16</f>
        <v>0.5</v>
      </c>
      <c r="L16" s="94">
        <v>1</v>
      </c>
      <c r="M16" s="91" t="s">
        <v>9</v>
      </c>
      <c r="N16" s="132">
        <f t="shared" si="6"/>
        <v>2</v>
      </c>
      <c r="O16" s="74"/>
      <c r="P16" s="47"/>
      <c r="Q16" s="47"/>
      <c r="R16" s="47"/>
    </row>
    <row r="17" spans="1:18" s="44" customFormat="1" x14ac:dyDescent="0.25">
      <c r="A17" s="66" t="s">
        <v>453</v>
      </c>
      <c r="B17" s="66" t="s">
        <v>340</v>
      </c>
      <c r="C17" s="66"/>
      <c r="D17" s="67" t="s">
        <v>12</v>
      </c>
      <c r="E17" s="68"/>
      <c r="F17" s="69">
        <v>3</v>
      </c>
      <c r="G17" s="69">
        <f>SUM(H18:H21)</f>
        <v>15</v>
      </c>
      <c r="H17" s="70"/>
      <c r="I17" s="69">
        <f>SUM(I18:I21)</f>
        <v>22</v>
      </c>
      <c r="J17" s="70"/>
      <c r="K17" s="70"/>
      <c r="L17" s="92"/>
      <c r="M17" s="92"/>
      <c r="N17" s="131"/>
      <c r="O17" s="103"/>
      <c r="P17" s="47"/>
      <c r="Q17" s="47"/>
      <c r="R17" s="47"/>
    </row>
    <row r="18" spans="1:18" s="44" customFormat="1" x14ac:dyDescent="0.25">
      <c r="A18" s="55" t="s">
        <v>454</v>
      </c>
      <c r="B18" s="55" t="s">
        <v>350</v>
      </c>
      <c r="C18" s="55"/>
      <c r="D18" s="47"/>
      <c r="E18" s="60" t="s">
        <v>12</v>
      </c>
      <c r="F18" s="61"/>
      <c r="G18" s="47"/>
      <c r="H18" s="63">
        <v>2</v>
      </c>
      <c r="I18" s="62">
        <v>3</v>
      </c>
      <c r="J18" s="64">
        <f>IF(I18="","",I18-H18)</f>
        <v>1</v>
      </c>
      <c r="K18" s="65">
        <f>J18</f>
        <v>1</v>
      </c>
      <c r="L18" s="94">
        <v>1</v>
      </c>
      <c r="M18" s="91" t="s">
        <v>9</v>
      </c>
      <c r="N18" s="132">
        <f t="shared" ref="N18:N19" si="7">IF(M18="Terminée",2,IF(M18="À faire",0,1))</f>
        <v>2</v>
      </c>
      <c r="O18" s="74"/>
      <c r="P18" s="47"/>
      <c r="Q18" s="47"/>
      <c r="R18" s="47"/>
    </row>
    <row r="19" spans="1:18" s="44" customFormat="1" x14ac:dyDescent="0.25">
      <c r="A19" s="55" t="s">
        <v>455</v>
      </c>
      <c r="B19" s="55" t="s">
        <v>352</v>
      </c>
      <c r="C19" s="55"/>
      <c r="D19" s="47"/>
      <c r="E19" s="60" t="s">
        <v>12</v>
      </c>
      <c r="F19" s="61"/>
      <c r="G19" s="47"/>
      <c r="H19" s="63">
        <v>1</v>
      </c>
      <c r="I19" s="62">
        <v>3</v>
      </c>
      <c r="J19" s="64">
        <f>IF(I19="","",I19-H19)</f>
        <v>2</v>
      </c>
      <c r="K19" s="65">
        <f>J19</f>
        <v>2</v>
      </c>
      <c r="L19" s="94">
        <v>1</v>
      </c>
      <c r="M19" s="91" t="s">
        <v>9</v>
      </c>
      <c r="N19" s="132">
        <f t="shared" si="7"/>
        <v>2</v>
      </c>
      <c r="O19" s="74"/>
      <c r="P19" s="47"/>
      <c r="Q19" s="47"/>
      <c r="R19" s="47"/>
    </row>
    <row r="20" spans="1:18" s="44" customFormat="1" x14ac:dyDescent="0.25">
      <c r="A20" s="55" t="s">
        <v>456</v>
      </c>
      <c r="B20" s="55" t="s">
        <v>457</v>
      </c>
      <c r="C20" s="55"/>
      <c r="D20" s="47"/>
      <c r="E20" s="60" t="s">
        <v>8</v>
      </c>
      <c r="F20" s="61"/>
      <c r="G20" s="47"/>
      <c r="H20" s="63">
        <v>6</v>
      </c>
      <c r="I20" s="62">
        <v>4.5</v>
      </c>
      <c r="J20" s="64">
        <f>IF(I20="","",I20-H20)</f>
        <v>-1.5</v>
      </c>
      <c r="K20" s="65">
        <f>J20</f>
        <v>-1.5</v>
      </c>
      <c r="L20" s="94">
        <v>1</v>
      </c>
      <c r="M20" s="91" t="s">
        <v>9</v>
      </c>
      <c r="N20" s="132"/>
      <c r="O20" s="74"/>
      <c r="P20" s="47"/>
      <c r="Q20" s="47"/>
      <c r="R20" s="47"/>
    </row>
    <row r="21" spans="1:18" s="44" customFormat="1" x14ac:dyDescent="0.25">
      <c r="A21" s="55" t="s">
        <v>458</v>
      </c>
      <c r="B21" s="55" t="s">
        <v>459</v>
      </c>
      <c r="C21" s="55"/>
      <c r="D21" s="47"/>
      <c r="E21" s="60" t="s">
        <v>12</v>
      </c>
      <c r="F21" s="61"/>
      <c r="G21" s="47"/>
      <c r="H21" s="63">
        <v>6</v>
      </c>
      <c r="I21" s="62">
        <v>11.5</v>
      </c>
      <c r="J21" s="64">
        <f>IF(I21="","",I21-H21)</f>
        <v>5.5</v>
      </c>
      <c r="K21" s="65">
        <f>J21</f>
        <v>5.5</v>
      </c>
      <c r="L21" s="94">
        <v>1</v>
      </c>
      <c r="M21" s="91" t="s">
        <v>9</v>
      </c>
      <c r="N21" s="132">
        <f t="shared" ref="N21" si="8">IF(M21="Terminée",2,IF(M21="À faire",0,1))</f>
        <v>2</v>
      </c>
      <c r="O21" s="74"/>
      <c r="P21" s="47"/>
      <c r="Q21" s="47"/>
      <c r="R21" s="47"/>
    </row>
    <row r="22" spans="1:18" s="44" customFormat="1" x14ac:dyDescent="0.25">
      <c r="A22" s="66" t="s">
        <v>460</v>
      </c>
      <c r="B22" s="66" t="s">
        <v>461</v>
      </c>
      <c r="C22" s="66"/>
      <c r="D22" s="67" t="s">
        <v>10</v>
      </c>
      <c r="E22" s="68"/>
      <c r="F22" s="69">
        <v>3</v>
      </c>
      <c r="G22" s="69">
        <f>SUM(H23:H23)</f>
        <v>3</v>
      </c>
      <c r="H22" s="70"/>
      <c r="I22" s="69">
        <f>SUM(I23)</f>
        <v>5.5</v>
      </c>
      <c r="J22" s="70"/>
      <c r="K22" s="70"/>
      <c r="L22" s="92"/>
      <c r="M22" s="92"/>
      <c r="N22" s="131"/>
      <c r="O22" s="103"/>
      <c r="P22" s="47"/>
      <c r="Q22" s="47"/>
      <c r="R22" s="47"/>
    </row>
    <row r="23" spans="1:18" s="44" customFormat="1" x14ac:dyDescent="0.25">
      <c r="A23" s="55" t="s">
        <v>462</v>
      </c>
      <c r="B23" s="55" t="s">
        <v>463</v>
      </c>
      <c r="C23" s="55"/>
      <c r="D23" s="47"/>
      <c r="E23" s="60" t="s">
        <v>10</v>
      </c>
      <c r="F23" s="61"/>
      <c r="G23" s="47"/>
      <c r="H23" s="63">
        <v>3</v>
      </c>
      <c r="I23" s="62">
        <v>5.5</v>
      </c>
      <c r="J23" s="64">
        <f>IF(I23="","",I23-H23)</f>
        <v>2.5</v>
      </c>
      <c r="K23" s="65">
        <f>J23</f>
        <v>2.5</v>
      </c>
      <c r="L23" s="94">
        <v>1</v>
      </c>
      <c r="M23" s="91" t="s">
        <v>9</v>
      </c>
      <c r="N23" s="132">
        <f t="shared" ref="N23" si="9">IF(M23="Terminée",2,IF(M23="À faire",0,1))</f>
        <v>2</v>
      </c>
      <c r="O23" s="74"/>
      <c r="P23" s="47"/>
      <c r="Q23" s="47"/>
      <c r="R23" s="47"/>
    </row>
    <row r="24" spans="1:18" s="44" customFormat="1" x14ac:dyDescent="0.25">
      <c r="A24" s="66" t="s">
        <v>464</v>
      </c>
      <c r="B24" s="66" t="s">
        <v>465</v>
      </c>
      <c r="C24" s="66"/>
      <c r="D24" s="67" t="s">
        <v>6</v>
      </c>
      <c r="E24" s="68"/>
      <c r="F24" s="69">
        <v>3</v>
      </c>
      <c r="G24" s="69">
        <f>SUM(H25:H41)</f>
        <v>40.25</v>
      </c>
      <c r="H24" s="70"/>
      <c r="I24" s="69">
        <f>SUM(I25:I41)</f>
        <v>17.450000000000003</v>
      </c>
      <c r="J24" s="70"/>
      <c r="K24" s="70"/>
      <c r="L24" s="92"/>
      <c r="M24" s="92"/>
      <c r="N24" s="131"/>
      <c r="O24" s="103"/>
      <c r="P24" s="47"/>
      <c r="Q24" s="47"/>
      <c r="R24" s="47"/>
    </row>
    <row r="25" spans="1:18" s="44" customFormat="1" x14ac:dyDescent="0.25">
      <c r="A25" s="55" t="s">
        <v>466</v>
      </c>
      <c r="B25" s="55" t="s">
        <v>467</v>
      </c>
      <c r="C25" s="55"/>
      <c r="D25" s="47"/>
      <c r="E25" s="60" t="s">
        <v>12</v>
      </c>
      <c r="F25" s="61"/>
      <c r="G25" s="47"/>
      <c r="H25" s="63">
        <v>4</v>
      </c>
      <c r="I25" s="62"/>
      <c r="J25" s="64" t="str">
        <f t="shared" ref="J25:J41" si="10">IF(I25="","",I25-H25)</f>
        <v/>
      </c>
      <c r="K25" s="65" t="str">
        <f>J25</f>
        <v/>
      </c>
      <c r="L25" s="94">
        <v>0</v>
      </c>
      <c r="M25" s="91" t="s">
        <v>14</v>
      </c>
      <c r="N25" s="132">
        <f t="shared" ref="N25" si="11">IF(M25="Terminée",2,IF(M25="À faire",0,1))</f>
        <v>1</v>
      </c>
      <c r="O25" s="74"/>
      <c r="P25" s="47"/>
      <c r="Q25" s="47"/>
      <c r="R25" s="47"/>
    </row>
    <row r="26" spans="1:18" s="44" customFormat="1" x14ac:dyDescent="0.25">
      <c r="A26" s="55" t="s">
        <v>468</v>
      </c>
      <c r="B26" s="55" t="s">
        <v>469</v>
      </c>
      <c r="C26" s="55"/>
      <c r="D26" s="47"/>
      <c r="E26" s="60" t="s">
        <v>6</v>
      </c>
      <c r="F26" s="61"/>
      <c r="G26" s="47"/>
      <c r="H26" s="63">
        <v>4</v>
      </c>
      <c r="I26" s="62"/>
      <c r="J26" s="64" t="str">
        <f t="shared" si="10"/>
        <v/>
      </c>
      <c r="K26" s="65" t="str">
        <f>J26</f>
        <v/>
      </c>
      <c r="L26" s="94">
        <v>0</v>
      </c>
      <c r="M26" s="91" t="s">
        <v>7</v>
      </c>
      <c r="N26" s="132">
        <f t="shared" ref="N26" si="12">IF(M26="Terminée",2,IF(M26="À faire",0,1))</f>
        <v>0</v>
      </c>
      <c r="O26" s="74" t="s">
        <v>470</v>
      </c>
      <c r="P26" s="47"/>
      <c r="Q26" s="47"/>
      <c r="R26" s="47"/>
    </row>
    <row r="27" spans="1:18" s="44" customFormat="1" x14ac:dyDescent="0.25">
      <c r="A27" s="55" t="s">
        <v>471</v>
      </c>
      <c r="B27" s="55" t="s">
        <v>472</v>
      </c>
      <c r="C27" s="55"/>
      <c r="D27" s="47"/>
      <c r="E27" s="60" t="s">
        <v>6</v>
      </c>
      <c r="F27" s="61"/>
      <c r="G27" s="47"/>
      <c r="H27" s="63">
        <v>4</v>
      </c>
      <c r="I27" s="62">
        <v>8.5</v>
      </c>
      <c r="J27" s="64">
        <f t="shared" si="10"/>
        <v>4.5</v>
      </c>
      <c r="K27" s="65">
        <f>J27</f>
        <v>4.5</v>
      </c>
      <c r="L27" s="94">
        <v>0.95</v>
      </c>
      <c r="M27" s="91" t="s">
        <v>14</v>
      </c>
      <c r="N27" s="132">
        <f t="shared" ref="N27:N40" si="13">IF(M27="Terminée",2,IF(M27="À faire",0,1))</f>
        <v>1</v>
      </c>
      <c r="O27" s="74" t="s">
        <v>473</v>
      </c>
      <c r="P27" s="47"/>
      <c r="Q27" s="47"/>
      <c r="R27" s="47"/>
    </row>
    <row r="28" spans="1:18" s="44" customFormat="1" x14ac:dyDescent="0.25">
      <c r="A28" s="55" t="s">
        <v>474</v>
      </c>
      <c r="B28" s="55" t="s">
        <v>472</v>
      </c>
      <c r="C28" s="55"/>
      <c r="D28" s="47"/>
      <c r="E28" s="60" t="s">
        <v>12</v>
      </c>
      <c r="F28" s="61"/>
      <c r="G28" s="47"/>
      <c r="H28" s="63"/>
      <c r="I28" s="62">
        <v>3</v>
      </c>
      <c r="J28" s="64">
        <f t="shared" si="10"/>
        <v>3</v>
      </c>
      <c r="K28" s="65">
        <f>J28</f>
        <v>3</v>
      </c>
      <c r="L28" s="94">
        <v>1</v>
      </c>
      <c r="M28" s="91" t="s">
        <v>9</v>
      </c>
      <c r="N28" s="132">
        <f t="shared" ref="N28" si="14">IF(M28="Terminée",2,IF(M28="À faire",0,1))</f>
        <v>2</v>
      </c>
      <c r="O28" s="74"/>
      <c r="P28" s="47"/>
      <c r="Q28" s="47"/>
      <c r="R28" s="47"/>
    </row>
    <row r="29" spans="1:18" s="44" customFormat="1" x14ac:dyDescent="0.25">
      <c r="A29" s="55" t="s">
        <v>475</v>
      </c>
      <c r="B29" s="55" t="s">
        <v>476</v>
      </c>
      <c r="C29" s="55"/>
      <c r="D29" s="47"/>
      <c r="E29" s="60" t="s">
        <v>8</v>
      </c>
      <c r="F29" s="61"/>
      <c r="G29" s="47"/>
      <c r="H29" s="63"/>
      <c r="I29" s="62">
        <v>0.25</v>
      </c>
      <c r="J29" s="64">
        <f t="shared" si="10"/>
        <v>0.25</v>
      </c>
      <c r="K29" s="65"/>
      <c r="L29" s="94">
        <v>1</v>
      </c>
      <c r="M29" s="91" t="s">
        <v>9</v>
      </c>
      <c r="N29" s="132">
        <f>IF(M29="Terminée",2,IF(M29="À faire",0,1))</f>
        <v>2</v>
      </c>
      <c r="O29" s="74"/>
      <c r="P29" s="47"/>
      <c r="Q29" s="47"/>
      <c r="R29" s="47"/>
    </row>
    <row r="30" spans="1:18" s="44" customFormat="1" x14ac:dyDescent="0.25">
      <c r="A30" s="55" t="s">
        <v>477</v>
      </c>
      <c r="B30" s="55" t="s">
        <v>478</v>
      </c>
      <c r="C30" s="55"/>
      <c r="D30" s="47"/>
      <c r="E30" s="60" t="s">
        <v>12</v>
      </c>
      <c r="F30" s="61"/>
      <c r="G30" s="47"/>
      <c r="H30" s="63">
        <v>4</v>
      </c>
      <c r="I30" s="62"/>
      <c r="J30" s="64" t="str">
        <f t="shared" si="10"/>
        <v/>
      </c>
      <c r="K30" s="65" t="str">
        <f t="shared" ref="K30:K35" si="15">J30</f>
        <v/>
      </c>
      <c r="L30" s="94">
        <v>0</v>
      </c>
      <c r="M30" s="91" t="s">
        <v>14</v>
      </c>
      <c r="N30" s="132">
        <f t="shared" si="13"/>
        <v>1</v>
      </c>
      <c r="O30" s="74"/>
      <c r="P30" s="47"/>
      <c r="Q30" s="47"/>
      <c r="R30" s="47"/>
    </row>
    <row r="31" spans="1:18" s="44" customFormat="1" x14ac:dyDescent="0.25">
      <c r="A31" s="55" t="s">
        <v>479</v>
      </c>
      <c r="B31" s="55" t="s">
        <v>480</v>
      </c>
      <c r="C31" s="55"/>
      <c r="D31" s="47"/>
      <c r="E31" s="60" t="s">
        <v>8</v>
      </c>
      <c r="F31" s="61"/>
      <c r="G31" s="47"/>
      <c r="H31" s="63"/>
      <c r="I31" s="62">
        <v>0.25</v>
      </c>
      <c r="J31" s="64">
        <f t="shared" si="10"/>
        <v>0.25</v>
      </c>
      <c r="K31" s="65">
        <f t="shared" si="15"/>
        <v>0.25</v>
      </c>
      <c r="L31" s="94">
        <v>1</v>
      </c>
      <c r="M31" s="91" t="s">
        <v>9</v>
      </c>
      <c r="N31" s="132">
        <f>IF(M31="Terminée",2,IF(M31="À faire",0,1))</f>
        <v>2</v>
      </c>
      <c r="O31" s="74"/>
      <c r="P31" s="47"/>
      <c r="Q31" s="47"/>
      <c r="R31" s="47"/>
    </row>
    <row r="32" spans="1:18" s="44" customFormat="1" x14ac:dyDescent="0.25">
      <c r="A32" s="55" t="s">
        <v>481</v>
      </c>
      <c r="B32" s="55" t="s">
        <v>482</v>
      </c>
      <c r="C32" s="55"/>
      <c r="D32" s="47"/>
      <c r="E32" s="60" t="s">
        <v>12</v>
      </c>
      <c r="F32" s="61"/>
      <c r="G32" s="47"/>
      <c r="H32" s="63">
        <v>4</v>
      </c>
      <c r="I32" s="62"/>
      <c r="J32" s="64" t="str">
        <f t="shared" si="10"/>
        <v/>
      </c>
      <c r="K32" s="65" t="str">
        <f t="shared" si="15"/>
        <v/>
      </c>
      <c r="L32" s="94">
        <v>0</v>
      </c>
      <c r="M32" s="91" t="s">
        <v>7</v>
      </c>
      <c r="N32" s="132">
        <f t="shared" si="13"/>
        <v>0</v>
      </c>
      <c r="O32" s="74"/>
      <c r="P32" s="47"/>
      <c r="Q32" s="47"/>
      <c r="R32" s="47"/>
    </row>
    <row r="33" spans="1:18" s="44" customFormat="1" x14ac:dyDescent="0.25">
      <c r="A33" s="55" t="s">
        <v>483</v>
      </c>
      <c r="B33" s="55" t="s">
        <v>484</v>
      </c>
      <c r="C33" s="55"/>
      <c r="D33" s="47"/>
      <c r="E33" s="60" t="s">
        <v>8</v>
      </c>
      <c r="F33" s="61"/>
      <c r="G33" s="47"/>
      <c r="H33" s="63">
        <v>4</v>
      </c>
      <c r="I33" s="62">
        <v>2</v>
      </c>
      <c r="J33" s="64">
        <f t="shared" si="10"/>
        <v>-2</v>
      </c>
      <c r="K33" s="65">
        <f t="shared" si="15"/>
        <v>-2</v>
      </c>
      <c r="L33" s="94">
        <v>0.5</v>
      </c>
      <c r="M33" s="91" t="s">
        <v>14</v>
      </c>
      <c r="N33" s="132">
        <f t="shared" ref="N33:N39" si="16">IF(M33="Terminée",2,IF(M33="À faire",0,1))</f>
        <v>1</v>
      </c>
      <c r="O33" s="74"/>
      <c r="P33" s="47"/>
      <c r="Q33" s="47"/>
      <c r="R33" s="47"/>
    </row>
    <row r="34" spans="1:18" s="44" customFormat="1" x14ac:dyDescent="0.25">
      <c r="A34" s="55" t="s">
        <v>485</v>
      </c>
      <c r="B34" s="55" t="s">
        <v>486</v>
      </c>
      <c r="C34" s="55"/>
      <c r="D34" s="47"/>
      <c r="E34" s="60" t="s">
        <v>8</v>
      </c>
      <c r="F34" s="61"/>
      <c r="G34" s="47"/>
      <c r="H34" s="63">
        <v>4</v>
      </c>
      <c r="I34" s="62">
        <v>1</v>
      </c>
      <c r="J34" s="64">
        <f t="shared" si="10"/>
        <v>-3</v>
      </c>
      <c r="K34" s="65">
        <f t="shared" si="15"/>
        <v>-3</v>
      </c>
      <c r="L34" s="94">
        <v>0.5</v>
      </c>
      <c r="M34" s="91" t="s">
        <v>7</v>
      </c>
      <c r="N34" s="132">
        <f t="shared" si="16"/>
        <v>0</v>
      </c>
      <c r="O34" s="74"/>
      <c r="P34" s="47"/>
      <c r="Q34" s="47"/>
      <c r="R34" s="47"/>
    </row>
    <row r="35" spans="1:18" s="44" customFormat="1" x14ac:dyDescent="0.25">
      <c r="A35" s="55" t="s">
        <v>487</v>
      </c>
      <c r="B35" s="55" t="s">
        <v>488</v>
      </c>
      <c r="C35" s="55"/>
      <c r="D35" s="47"/>
      <c r="E35" s="60" t="s">
        <v>8</v>
      </c>
      <c r="F35" s="61"/>
      <c r="G35" s="47"/>
      <c r="H35" s="63"/>
      <c r="I35" s="62">
        <v>0.5</v>
      </c>
      <c r="J35" s="64">
        <f t="shared" si="10"/>
        <v>0.5</v>
      </c>
      <c r="K35" s="65">
        <f t="shared" si="15"/>
        <v>0.5</v>
      </c>
      <c r="L35" s="94">
        <v>1</v>
      </c>
      <c r="M35" s="91" t="s">
        <v>9</v>
      </c>
      <c r="N35" s="132">
        <f t="shared" si="16"/>
        <v>2</v>
      </c>
      <c r="O35" s="74"/>
      <c r="P35" s="47"/>
      <c r="Q35" s="47"/>
      <c r="R35" s="47"/>
    </row>
    <row r="36" spans="1:18" s="44" customFormat="1" x14ac:dyDescent="0.25">
      <c r="A36" s="55" t="s">
        <v>489</v>
      </c>
      <c r="B36" s="55" t="s">
        <v>490</v>
      </c>
      <c r="C36" s="55"/>
      <c r="D36" s="47"/>
      <c r="E36" s="60" t="s">
        <v>8</v>
      </c>
      <c r="F36" s="61"/>
      <c r="G36" s="47"/>
      <c r="H36" s="63"/>
      <c r="I36" s="62">
        <v>0.5</v>
      </c>
      <c r="J36" s="64">
        <f t="shared" si="10"/>
        <v>0.5</v>
      </c>
      <c r="K36" s="65"/>
      <c r="L36" s="94">
        <v>1</v>
      </c>
      <c r="M36" s="91" t="s">
        <v>9</v>
      </c>
      <c r="N36" s="132">
        <f t="shared" si="16"/>
        <v>2</v>
      </c>
      <c r="O36" s="74"/>
      <c r="P36" s="47"/>
      <c r="Q36" s="47"/>
      <c r="R36" s="47"/>
    </row>
    <row r="37" spans="1:18" s="44" customFormat="1" ht="17.25" customHeight="1" x14ac:dyDescent="0.25">
      <c r="A37" s="55" t="s">
        <v>491</v>
      </c>
      <c r="B37" s="55" t="s">
        <v>492</v>
      </c>
      <c r="C37" s="55"/>
      <c r="D37" s="47"/>
      <c r="E37" s="60" t="s">
        <v>6</v>
      </c>
      <c r="F37" s="61"/>
      <c r="G37" s="47"/>
      <c r="H37" s="63">
        <v>4</v>
      </c>
      <c r="I37" s="62">
        <v>0.1</v>
      </c>
      <c r="J37" s="64">
        <f t="shared" si="10"/>
        <v>-3.9</v>
      </c>
      <c r="K37" s="65">
        <f>J37</f>
        <v>-3.9</v>
      </c>
      <c r="L37" s="94">
        <v>1</v>
      </c>
      <c r="M37" s="91" t="s">
        <v>9</v>
      </c>
      <c r="N37" s="132">
        <f t="shared" si="16"/>
        <v>2</v>
      </c>
      <c r="O37" s="74"/>
      <c r="P37" s="47"/>
      <c r="Q37" s="47"/>
      <c r="R37" s="47"/>
    </row>
    <row r="38" spans="1:18" s="44" customFormat="1" x14ac:dyDescent="0.25">
      <c r="A38" s="55" t="s">
        <v>493</v>
      </c>
      <c r="B38" s="55" t="s">
        <v>494</v>
      </c>
      <c r="C38" s="55"/>
      <c r="D38" s="47"/>
      <c r="E38" s="60" t="s">
        <v>6</v>
      </c>
      <c r="F38" s="61"/>
      <c r="G38" s="47"/>
      <c r="H38" s="63">
        <v>4</v>
      </c>
      <c r="I38" s="62">
        <v>0.1</v>
      </c>
      <c r="J38" s="64">
        <f t="shared" si="10"/>
        <v>-3.9</v>
      </c>
      <c r="K38" s="65">
        <f>J38</f>
        <v>-3.9</v>
      </c>
      <c r="L38" s="94">
        <v>1</v>
      </c>
      <c r="M38" s="91" t="s">
        <v>9</v>
      </c>
      <c r="N38" s="132">
        <f t="shared" si="16"/>
        <v>2</v>
      </c>
      <c r="O38" s="74"/>
      <c r="P38" s="47"/>
      <c r="Q38" s="47"/>
      <c r="R38" s="47"/>
    </row>
    <row r="39" spans="1:18" s="44" customFormat="1" x14ac:dyDescent="0.25">
      <c r="A39" s="55" t="s">
        <v>495</v>
      </c>
      <c r="B39" s="55" t="s">
        <v>496</v>
      </c>
      <c r="C39" s="55"/>
      <c r="D39" s="47"/>
      <c r="E39" s="60" t="s">
        <v>10</v>
      </c>
      <c r="F39" s="61"/>
      <c r="G39" s="47"/>
      <c r="H39" s="63">
        <v>2</v>
      </c>
      <c r="I39" s="62">
        <v>0.5</v>
      </c>
      <c r="J39" s="64">
        <f t="shared" si="10"/>
        <v>-1.5</v>
      </c>
      <c r="K39" s="65">
        <f>J39</f>
        <v>-1.5</v>
      </c>
      <c r="L39" s="94">
        <v>1</v>
      </c>
      <c r="M39" s="91" t="s">
        <v>9</v>
      </c>
      <c r="N39" s="132">
        <f t="shared" si="16"/>
        <v>2</v>
      </c>
      <c r="O39" s="74"/>
      <c r="P39" s="47"/>
      <c r="Q39" s="47"/>
      <c r="R39" s="47"/>
    </row>
    <row r="40" spans="1:18" s="44" customFormat="1" x14ac:dyDescent="0.25">
      <c r="A40" s="55" t="s">
        <v>497</v>
      </c>
      <c r="B40" s="55" t="s">
        <v>498</v>
      </c>
      <c r="C40" s="55"/>
      <c r="D40" s="47"/>
      <c r="E40" s="60" t="s">
        <v>10</v>
      </c>
      <c r="F40" s="61"/>
      <c r="G40" s="47"/>
      <c r="H40" s="63">
        <v>2</v>
      </c>
      <c r="I40" s="62">
        <v>0.5</v>
      </c>
      <c r="J40" s="64">
        <f t="shared" si="10"/>
        <v>-1.5</v>
      </c>
      <c r="K40" s="65">
        <f>J40</f>
        <v>-1.5</v>
      </c>
      <c r="L40" s="94">
        <v>1</v>
      </c>
      <c r="M40" s="91" t="s">
        <v>9</v>
      </c>
      <c r="N40" s="132">
        <f t="shared" si="13"/>
        <v>2</v>
      </c>
      <c r="O40" s="74"/>
      <c r="P40" s="47"/>
      <c r="Q40" s="47"/>
      <c r="R40" s="47"/>
    </row>
    <row r="41" spans="1:18" s="44" customFormat="1" x14ac:dyDescent="0.25">
      <c r="A41" s="55" t="s">
        <v>499</v>
      </c>
      <c r="B41" s="55" t="s">
        <v>500</v>
      </c>
      <c r="C41" s="55"/>
      <c r="D41" s="47"/>
      <c r="E41" s="60" t="s">
        <v>8</v>
      </c>
      <c r="F41" s="61"/>
      <c r="G41" s="47"/>
      <c r="H41" s="63">
        <v>0.25</v>
      </c>
      <c r="I41" s="62">
        <v>0.25</v>
      </c>
      <c r="J41" s="64">
        <f t="shared" si="10"/>
        <v>0</v>
      </c>
      <c r="K41" s="65">
        <f>J41</f>
        <v>0</v>
      </c>
      <c r="L41" s="94">
        <v>1</v>
      </c>
      <c r="M41" s="91" t="s">
        <v>9</v>
      </c>
      <c r="N41" s="132">
        <f>IF(M41="Terminée",2,IF(M41="À faire",0,1))</f>
        <v>2</v>
      </c>
      <c r="O41" s="74"/>
      <c r="P41" s="47"/>
      <c r="Q41" s="47"/>
      <c r="R41" s="47"/>
    </row>
    <row r="42" spans="1:18" s="44" customFormat="1" x14ac:dyDescent="0.25">
      <c r="A42" s="66" t="s">
        <v>501</v>
      </c>
      <c r="B42" s="66" t="s">
        <v>502</v>
      </c>
      <c r="C42" s="66"/>
      <c r="D42" s="67" t="s">
        <v>8</v>
      </c>
      <c r="E42" s="68"/>
      <c r="F42" s="69">
        <v>3</v>
      </c>
      <c r="G42" s="69">
        <f>SUM(H43)</f>
        <v>3</v>
      </c>
      <c r="H42" s="70"/>
      <c r="I42" s="69">
        <f>SUM(I43:I56)</f>
        <v>4.3000000000000007</v>
      </c>
      <c r="J42" s="70"/>
      <c r="K42" s="70"/>
      <c r="L42" s="92"/>
      <c r="M42" s="92"/>
      <c r="N42" s="131"/>
      <c r="O42" s="103"/>
      <c r="P42" s="47"/>
      <c r="Q42" s="47"/>
      <c r="R42" s="47"/>
    </row>
    <row r="43" spans="1:18" s="44" customFormat="1" x14ac:dyDescent="0.25">
      <c r="A43" s="55" t="s">
        <v>503</v>
      </c>
      <c r="B43" s="55" t="s">
        <v>504</v>
      </c>
      <c r="C43" s="55"/>
      <c r="D43" s="136"/>
      <c r="E43" s="137"/>
      <c r="F43" s="61"/>
      <c r="G43" s="47"/>
      <c r="H43" s="63">
        <v>3</v>
      </c>
      <c r="I43" s="62"/>
      <c r="J43" s="64" t="str">
        <f t="shared" ref="J43:J56" si="17">IF(I43="","",I43-H43)</f>
        <v/>
      </c>
      <c r="K43" s="65" t="str">
        <f t="shared" ref="K43:K56" si="18">J43</f>
        <v/>
      </c>
      <c r="L43" s="94">
        <v>1</v>
      </c>
      <c r="M43" s="91" t="s">
        <v>9</v>
      </c>
      <c r="N43" s="132">
        <f t="shared" ref="N43:N54" si="19">IF(M43="Terminée",2,IF(M43="À faire",0,1))</f>
        <v>2</v>
      </c>
      <c r="O43" s="74" t="s">
        <v>505</v>
      </c>
      <c r="P43" s="47"/>
      <c r="Q43" s="47"/>
      <c r="R43" s="47"/>
    </row>
    <row r="44" spans="1:18" s="44" customFormat="1" x14ac:dyDescent="0.25">
      <c r="A44" s="55" t="s">
        <v>506</v>
      </c>
      <c r="B44" s="55" t="s">
        <v>467</v>
      </c>
      <c r="C44" s="55"/>
      <c r="D44" s="47"/>
      <c r="E44" s="60" t="s">
        <v>12</v>
      </c>
      <c r="F44" s="61"/>
      <c r="G44" s="47"/>
      <c r="H44" s="63"/>
      <c r="I44" s="62"/>
      <c r="J44" s="64" t="str">
        <f t="shared" si="17"/>
        <v/>
      </c>
      <c r="K44" s="65" t="str">
        <f t="shared" si="18"/>
        <v/>
      </c>
      <c r="L44" s="94">
        <v>0</v>
      </c>
      <c r="M44" s="91" t="s">
        <v>7</v>
      </c>
      <c r="N44" s="132">
        <f t="shared" si="19"/>
        <v>0</v>
      </c>
      <c r="O44" s="74"/>
      <c r="P44" s="47"/>
      <c r="Q44" s="47"/>
      <c r="R44" s="47"/>
    </row>
    <row r="45" spans="1:18" s="44" customFormat="1" x14ac:dyDescent="0.25">
      <c r="A45" s="55" t="s">
        <v>507</v>
      </c>
      <c r="B45" s="55" t="s">
        <v>469</v>
      </c>
      <c r="C45" s="55"/>
      <c r="D45" s="47"/>
      <c r="E45" s="60" t="s">
        <v>6</v>
      </c>
      <c r="F45" s="61"/>
      <c r="G45" s="47"/>
      <c r="H45" s="63"/>
      <c r="I45" s="62"/>
      <c r="J45" s="64" t="str">
        <f t="shared" si="17"/>
        <v/>
      </c>
      <c r="K45" s="65" t="str">
        <f t="shared" si="18"/>
        <v/>
      </c>
      <c r="L45" s="94">
        <v>0</v>
      </c>
      <c r="M45" s="91" t="s">
        <v>14</v>
      </c>
      <c r="N45" s="132">
        <f t="shared" si="19"/>
        <v>1</v>
      </c>
      <c r="O45" s="74"/>
      <c r="P45" s="47"/>
      <c r="Q45" s="47"/>
      <c r="R45" s="47"/>
    </row>
    <row r="46" spans="1:18" s="44" customFormat="1" x14ac:dyDescent="0.25">
      <c r="A46" s="55" t="s">
        <v>508</v>
      </c>
      <c r="B46" s="55" t="s">
        <v>472</v>
      </c>
      <c r="C46" s="55"/>
      <c r="D46" s="47"/>
      <c r="E46" s="60" t="s">
        <v>6</v>
      </c>
      <c r="F46" s="61"/>
      <c r="G46" s="47"/>
      <c r="H46" s="63"/>
      <c r="I46" s="62">
        <v>2.1</v>
      </c>
      <c r="J46" s="64">
        <f t="shared" si="17"/>
        <v>2.1</v>
      </c>
      <c r="K46" s="65">
        <f t="shared" si="18"/>
        <v>2.1</v>
      </c>
      <c r="L46" s="94">
        <v>1</v>
      </c>
      <c r="M46" s="91" t="s">
        <v>9</v>
      </c>
      <c r="N46" s="132">
        <f t="shared" si="19"/>
        <v>2</v>
      </c>
      <c r="O46" s="74"/>
      <c r="P46" s="47"/>
      <c r="Q46" s="47"/>
      <c r="R46" s="47"/>
    </row>
    <row r="47" spans="1:18" s="44" customFormat="1" x14ac:dyDescent="0.25">
      <c r="A47" s="55" t="s">
        <v>509</v>
      </c>
      <c r="B47" s="55" t="s">
        <v>478</v>
      </c>
      <c r="C47" s="55"/>
      <c r="D47" s="47"/>
      <c r="E47" s="60" t="s">
        <v>12</v>
      </c>
      <c r="F47" s="61"/>
      <c r="G47" s="47"/>
      <c r="H47" s="63"/>
      <c r="I47" s="62"/>
      <c r="J47" s="64" t="str">
        <f t="shared" si="17"/>
        <v/>
      </c>
      <c r="K47" s="65" t="str">
        <f t="shared" si="18"/>
        <v/>
      </c>
      <c r="L47" s="94">
        <v>0</v>
      </c>
      <c r="M47" s="91" t="s">
        <v>7</v>
      </c>
      <c r="N47" s="132">
        <f t="shared" si="19"/>
        <v>0</v>
      </c>
      <c r="O47" s="74"/>
      <c r="P47" s="47"/>
      <c r="Q47" s="47"/>
      <c r="R47" s="47"/>
    </row>
    <row r="48" spans="1:18" s="44" customFormat="1" x14ac:dyDescent="0.25">
      <c r="A48" s="55" t="s">
        <v>510</v>
      </c>
      <c r="B48" s="55" t="s">
        <v>511</v>
      </c>
      <c r="C48" s="55"/>
      <c r="D48" s="47"/>
      <c r="E48" s="60" t="s">
        <v>6</v>
      </c>
      <c r="F48" s="61"/>
      <c r="G48" s="47"/>
      <c r="H48" s="63"/>
      <c r="I48" s="62">
        <v>0.5</v>
      </c>
      <c r="J48" s="64">
        <f>IF(I48="","",I48-H48)</f>
        <v>0.5</v>
      </c>
      <c r="K48" s="65">
        <f>J48</f>
        <v>0.5</v>
      </c>
      <c r="L48" s="94">
        <v>1</v>
      </c>
      <c r="M48" s="91" t="s">
        <v>9</v>
      </c>
      <c r="N48" s="132">
        <f>IF(M48="Terminée",2,IF(M48="À faire",0,1))</f>
        <v>2</v>
      </c>
      <c r="O48" s="74"/>
      <c r="P48" s="47"/>
      <c r="Q48" s="47"/>
      <c r="R48" s="47"/>
    </row>
    <row r="49" spans="1:18" s="44" customFormat="1" x14ac:dyDescent="0.25">
      <c r="A49" s="55" t="s">
        <v>512</v>
      </c>
      <c r="B49" s="55" t="s">
        <v>482</v>
      </c>
      <c r="C49" s="55"/>
      <c r="D49" s="47"/>
      <c r="E49" s="60" t="s">
        <v>12</v>
      </c>
      <c r="F49" s="61"/>
      <c r="G49" s="47"/>
      <c r="H49" s="63"/>
      <c r="I49" s="62"/>
      <c r="J49" s="64" t="str">
        <f t="shared" si="17"/>
        <v/>
      </c>
      <c r="K49" s="65" t="str">
        <f t="shared" si="18"/>
        <v/>
      </c>
      <c r="L49" s="94">
        <v>0</v>
      </c>
      <c r="M49" s="91" t="s">
        <v>7</v>
      </c>
      <c r="N49" s="132">
        <f t="shared" si="19"/>
        <v>0</v>
      </c>
      <c r="O49" s="74"/>
      <c r="P49" s="47"/>
      <c r="Q49" s="47"/>
      <c r="R49" s="47"/>
    </row>
    <row r="50" spans="1:18" s="44" customFormat="1" x14ac:dyDescent="0.25">
      <c r="A50" s="55" t="s">
        <v>513</v>
      </c>
      <c r="B50" s="55" t="s">
        <v>482</v>
      </c>
      <c r="C50" s="55"/>
      <c r="D50" s="47"/>
      <c r="E50" s="60" t="s">
        <v>6</v>
      </c>
      <c r="F50" s="61"/>
      <c r="G50" s="47"/>
      <c r="H50" s="63"/>
      <c r="I50" s="62">
        <v>0.1</v>
      </c>
      <c r="J50" s="64">
        <f>IF(I50="","",I50-H50)</f>
        <v>0.1</v>
      </c>
      <c r="K50" s="65">
        <f>J50</f>
        <v>0.1</v>
      </c>
      <c r="L50" s="94">
        <v>1</v>
      </c>
      <c r="M50" s="91" t="s">
        <v>9</v>
      </c>
      <c r="N50" s="132">
        <f>IF(M50="Terminée",2,IF(M50="À faire",0,1))</f>
        <v>2</v>
      </c>
      <c r="O50" s="74"/>
      <c r="P50" s="47"/>
      <c r="Q50" s="47"/>
      <c r="R50" s="47"/>
    </row>
    <row r="51" spans="1:18" s="44" customFormat="1" x14ac:dyDescent="0.25">
      <c r="A51" s="55" t="s">
        <v>514</v>
      </c>
      <c r="B51" s="55" t="s">
        <v>484</v>
      </c>
      <c r="C51" s="55"/>
      <c r="D51" s="47"/>
      <c r="E51" s="60" t="s">
        <v>8</v>
      </c>
      <c r="F51" s="61"/>
      <c r="G51" s="47"/>
      <c r="H51" s="63"/>
      <c r="I51" s="62"/>
      <c r="J51" s="64" t="str">
        <f t="shared" si="17"/>
        <v/>
      </c>
      <c r="K51" s="65" t="str">
        <f t="shared" si="18"/>
        <v/>
      </c>
      <c r="L51" s="94">
        <v>0</v>
      </c>
      <c r="M51" s="91" t="s">
        <v>7</v>
      </c>
      <c r="N51" s="132">
        <f t="shared" si="19"/>
        <v>0</v>
      </c>
      <c r="O51" s="74"/>
      <c r="P51" s="47"/>
      <c r="Q51" s="47"/>
      <c r="R51" s="47"/>
    </row>
    <row r="52" spans="1:18" s="44" customFormat="1" x14ac:dyDescent="0.25">
      <c r="A52" s="55" t="s">
        <v>515</v>
      </c>
      <c r="B52" s="55" t="s">
        <v>486</v>
      </c>
      <c r="C52" s="55"/>
      <c r="D52" s="47"/>
      <c r="E52" s="60" t="s">
        <v>8</v>
      </c>
      <c r="F52" s="61"/>
      <c r="G52" s="47"/>
      <c r="H52" s="63"/>
      <c r="I52" s="62"/>
      <c r="J52" s="64" t="str">
        <f t="shared" si="17"/>
        <v/>
      </c>
      <c r="K52" s="65" t="str">
        <f t="shared" si="18"/>
        <v/>
      </c>
      <c r="L52" s="94">
        <v>0</v>
      </c>
      <c r="M52" s="91" t="s">
        <v>7</v>
      </c>
      <c r="N52" s="132">
        <f t="shared" si="19"/>
        <v>0</v>
      </c>
      <c r="O52" s="74"/>
      <c r="P52" s="47"/>
      <c r="Q52" s="47"/>
      <c r="R52" s="47"/>
    </row>
    <row r="53" spans="1:18" s="44" customFormat="1" x14ac:dyDescent="0.25">
      <c r="A53" s="55" t="s">
        <v>516</v>
      </c>
      <c r="B53" s="55" t="s">
        <v>517</v>
      </c>
      <c r="C53" s="55"/>
      <c r="D53" s="47"/>
      <c r="E53" s="60" t="s">
        <v>6</v>
      </c>
      <c r="F53" s="61"/>
      <c r="G53" s="47"/>
      <c r="H53" s="63"/>
      <c r="I53" s="62">
        <v>0.1</v>
      </c>
      <c r="J53" s="64">
        <f t="shared" si="17"/>
        <v>0.1</v>
      </c>
      <c r="K53" s="65">
        <f t="shared" si="18"/>
        <v>0.1</v>
      </c>
      <c r="L53" s="94">
        <v>1</v>
      </c>
      <c r="M53" s="91" t="s">
        <v>9</v>
      </c>
      <c r="N53" s="132">
        <f t="shared" si="19"/>
        <v>2</v>
      </c>
      <c r="O53" s="74"/>
      <c r="P53" s="47"/>
      <c r="Q53" s="47"/>
      <c r="R53" s="47"/>
    </row>
    <row r="54" spans="1:18" s="44" customFormat="1" x14ac:dyDescent="0.25">
      <c r="A54" s="55" t="s">
        <v>518</v>
      </c>
      <c r="B54" s="55" t="s">
        <v>494</v>
      </c>
      <c r="C54" s="55"/>
      <c r="D54" s="47"/>
      <c r="E54" s="60" t="s">
        <v>6</v>
      </c>
      <c r="F54" s="61"/>
      <c r="G54" s="47"/>
      <c r="H54" s="63"/>
      <c r="I54" s="62">
        <v>0.5</v>
      </c>
      <c r="J54" s="64">
        <f t="shared" si="17"/>
        <v>0.5</v>
      </c>
      <c r="K54" s="65">
        <f t="shared" si="18"/>
        <v>0.5</v>
      </c>
      <c r="L54" s="94">
        <v>1</v>
      </c>
      <c r="M54" s="91" t="s">
        <v>9</v>
      </c>
      <c r="N54" s="132">
        <f t="shared" si="19"/>
        <v>2</v>
      </c>
      <c r="O54" s="74"/>
      <c r="P54" s="47"/>
      <c r="Q54" s="47"/>
      <c r="R54" s="47"/>
    </row>
    <row r="55" spans="1:18" s="44" customFormat="1" x14ac:dyDescent="0.25">
      <c r="A55" s="55" t="s">
        <v>519</v>
      </c>
      <c r="B55" s="55" t="s">
        <v>496</v>
      </c>
      <c r="C55" s="55"/>
      <c r="D55" s="47"/>
      <c r="E55" s="60" t="s">
        <v>10</v>
      </c>
      <c r="F55" s="61"/>
      <c r="G55" s="47"/>
      <c r="H55" s="63"/>
      <c r="I55" s="62">
        <v>0.5</v>
      </c>
      <c r="J55" s="64">
        <f t="shared" si="17"/>
        <v>0.5</v>
      </c>
      <c r="K55" s="65">
        <f t="shared" si="18"/>
        <v>0.5</v>
      </c>
      <c r="L55" s="94">
        <v>1</v>
      </c>
      <c r="M55" s="91" t="s">
        <v>9</v>
      </c>
      <c r="N55" s="132">
        <f>IF(M55="Terminée",2,IF(M55="À faire",0,1))</f>
        <v>2</v>
      </c>
      <c r="O55" s="74"/>
      <c r="P55" s="47"/>
      <c r="Q55" s="47"/>
      <c r="R55" s="47"/>
    </row>
    <row r="56" spans="1:18" s="44" customFormat="1" x14ac:dyDescent="0.25">
      <c r="A56" s="55" t="s">
        <v>520</v>
      </c>
      <c r="B56" s="55" t="s">
        <v>498</v>
      </c>
      <c r="C56" s="55"/>
      <c r="D56" s="47"/>
      <c r="E56" s="60" t="s">
        <v>10</v>
      </c>
      <c r="F56" s="61"/>
      <c r="G56" s="47"/>
      <c r="H56" s="63"/>
      <c r="I56" s="62">
        <v>0.5</v>
      </c>
      <c r="J56" s="64">
        <f t="shared" si="17"/>
        <v>0.5</v>
      </c>
      <c r="K56" s="65">
        <f t="shared" si="18"/>
        <v>0.5</v>
      </c>
      <c r="L56" s="94">
        <v>1</v>
      </c>
      <c r="M56" s="91" t="s">
        <v>9</v>
      </c>
      <c r="N56" s="132">
        <f t="shared" ref="N56" si="20">IF(M56="Terminée",2,IF(M56="À faire",0,1))</f>
        <v>2</v>
      </c>
      <c r="O56" s="74"/>
      <c r="P56" s="47"/>
      <c r="Q56" s="47"/>
      <c r="R56" s="47"/>
    </row>
    <row r="57" spans="1:18" s="44" customFormat="1" x14ac:dyDescent="0.25">
      <c r="A57" s="66" t="s">
        <v>521</v>
      </c>
      <c r="B57" s="66" t="s">
        <v>404</v>
      </c>
      <c r="C57" s="66"/>
      <c r="D57" s="67" t="s">
        <v>10</v>
      </c>
      <c r="E57" s="68"/>
      <c r="F57" s="69">
        <v>3</v>
      </c>
      <c r="G57" s="69">
        <f>SUM(H58:H61)</f>
        <v>12</v>
      </c>
      <c r="H57" s="70"/>
      <c r="I57" s="69">
        <f>SUM(I58:I61)</f>
        <v>5</v>
      </c>
      <c r="J57" s="70"/>
      <c r="K57" s="70"/>
      <c r="L57" s="92"/>
      <c r="M57" s="92"/>
      <c r="N57" s="131"/>
      <c r="O57" s="103"/>
      <c r="P57" s="47"/>
      <c r="Q57" s="47"/>
      <c r="R57" s="47"/>
    </row>
    <row r="58" spans="1:18" s="44" customFormat="1" x14ac:dyDescent="0.25">
      <c r="A58" s="55" t="s">
        <v>341</v>
      </c>
      <c r="B58" s="55" t="s">
        <v>406</v>
      </c>
      <c r="C58" s="55"/>
      <c r="D58" s="47"/>
      <c r="E58" s="60" t="s">
        <v>10</v>
      </c>
      <c r="F58" s="61"/>
      <c r="G58" s="47"/>
      <c r="H58" s="63">
        <v>3</v>
      </c>
      <c r="I58" s="62">
        <v>0.5</v>
      </c>
      <c r="J58" s="64">
        <f>IF(I58="","",I58-H58)</f>
        <v>-2.5</v>
      </c>
      <c r="K58" s="65">
        <f>J58</f>
        <v>-2.5</v>
      </c>
      <c r="L58" s="94">
        <v>1</v>
      </c>
      <c r="M58" s="91" t="s">
        <v>9</v>
      </c>
      <c r="N58" s="132">
        <f t="shared" ref="N58:N61" si="21">IF(M58="Terminée",2,IF(M58="À faire",0,1))</f>
        <v>2</v>
      </c>
      <c r="O58" s="74"/>
      <c r="P58" s="47"/>
      <c r="Q58" s="47"/>
      <c r="R58" s="47"/>
    </row>
    <row r="59" spans="1:18" s="44" customFormat="1" x14ac:dyDescent="0.25">
      <c r="A59" s="55" t="s">
        <v>343</v>
      </c>
      <c r="B59" s="55" t="s">
        <v>408</v>
      </c>
      <c r="C59" s="55"/>
      <c r="D59" s="47"/>
      <c r="E59" s="60" t="s">
        <v>10</v>
      </c>
      <c r="F59" s="61"/>
      <c r="G59" s="47"/>
      <c r="H59" s="63">
        <v>3</v>
      </c>
      <c r="I59" s="62">
        <v>0.5</v>
      </c>
      <c r="J59" s="64">
        <f>IF(I59="","",I59-H59)</f>
        <v>-2.5</v>
      </c>
      <c r="K59" s="65">
        <f>J59</f>
        <v>-2.5</v>
      </c>
      <c r="L59" s="94">
        <v>1</v>
      </c>
      <c r="M59" s="91" t="s">
        <v>9</v>
      </c>
      <c r="N59" s="132">
        <f t="shared" si="21"/>
        <v>2</v>
      </c>
      <c r="O59" s="74"/>
      <c r="P59" s="47"/>
      <c r="Q59" s="47"/>
      <c r="R59" s="47"/>
    </row>
    <row r="60" spans="1:18" s="44" customFormat="1" x14ac:dyDescent="0.25">
      <c r="A60" s="55" t="s">
        <v>345</v>
      </c>
      <c r="B60" s="55" t="s">
        <v>410</v>
      </c>
      <c r="C60" s="55"/>
      <c r="D60" s="47"/>
      <c r="E60" s="60" t="s">
        <v>10</v>
      </c>
      <c r="F60" s="61"/>
      <c r="G60" s="47"/>
      <c r="H60" s="63">
        <v>3</v>
      </c>
      <c r="I60" s="62">
        <v>2</v>
      </c>
      <c r="J60" s="64">
        <f>IF(I60="","",I60-H60)</f>
        <v>-1</v>
      </c>
      <c r="K60" s="65">
        <f>J60</f>
        <v>-1</v>
      </c>
      <c r="L60" s="94">
        <v>1</v>
      </c>
      <c r="M60" s="91" t="s">
        <v>9</v>
      </c>
      <c r="N60" s="132">
        <f t="shared" si="21"/>
        <v>2</v>
      </c>
      <c r="O60" s="74"/>
      <c r="P60" s="47"/>
      <c r="Q60" s="47"/>
      <c r="R60" s="47"/>
    </row>
    <row r="61" spans="1:18" s="44" customFormat="1" x14ac:dyDescent="0.25">
      <c r="A61" s="55" t="s">
        <v>347</v>
      </c>
      <c r="B61" s="55" t="s">
        <v>412</v>
      </c>
      <c r="C61" s="55"/>
      <c r="D61" s="47"/>
      <c r="E61" s="60" t="s">
        <v>10</v>
      </c>
      <c r="F61" s="61"/>
      <c r="G61" s="47"/>
      <c r="H61" s="63">
        <v>3</v>
      </c>
      <c r="I61" s="62">
        <v>2</v>
      </c>
      <c r="J61" s="64">
        <f>IF(I61="","",I61-H61)</f>
        <v>-1</v>
      </c>
      <c r="K61" s="65">
        <f>J61</f>
        <v>-1</v>
      </c>
      <c r="L61" s="94">
        <v>1</v>
      </c>
      <c r="M61" s="91" t="s">
        <v>9</v>
      </c>
      <c r="N61" s="132">
        <f t="shared" si="21"/>
        <v>2</v>
      </c>
      <c r="O61" s="74"/>
      <c r="P61" s="47"/>
      <c r="Q61" s="47"/>
      <c r="R61" s="47"/>
    </row>
    <row r="62" spans="1:18" s="44" customFormat="1" x14ac:dyDescent="0.25">
      <c r="A62" s="66" t="s">
        <v>522</v>
      </c>
      <c r="B62" s="66" t="s">
        <v>523</v>
      </c>
      <c r="C62" s="66"/>
      <c r="D62" s="67"/>
      <c r="E62" s="68"/>
      <c r="F62" s="69">
        <v>3</v>
      </c>
      <c r="G62" s="69">
        <f>SUM(H69:H72)</f>
        <v>0</v>
      </c>
      <c r="H62" s="70"/>
      <c r="I62" s="69">
        <f>SUM(I63:I68)</f>
        <v>14.5</v>
      </c>
      <c r="J62" s="70"/>
      <c r="K62" s="70"/>
      <c r="L62" s="92"/>
      <c r="M62" s="92"/>
      <c r="N62" s="131"/>
      <c r="O62" s="103"/>
      <c r="P62" s="47"/>
      <c r="Q62" s="47"/>
      <c r="R62" s="47"/>
    </row>
    <row r="63" spans="1:18" s="44" customFormat="1" x14ac:dyDescent="0.25">
      <c r="A63" s="55" t="s">
        <v>524</v>
      </c>
      <c r="B63" s="55" t="s">
        <v>525</v>
      </c>
      <c r="C63" s="55"/>
      <c r="D63" s="47"/>
      <c r="E63" s="60" t="s">
        <v>10</v>
      </c>
      <c r="F63" s="61"/>
      <c r="G63" s="47"/>
      <c r="H63" s="63"/>
      <c r="I63" s="62">
        <v>1</v>
      </c>
      <c r="J63" s="64">
        <f t="shared" ref="J63:J68" si="22">IF(I63="","",I63-H63)</f>
        <v>1</v>
      </c>
      <c r="K63" s="65">
        <f t="shared" ref="K63:K68" si="23">J63</f>
        <v>1</v>
      </c>
      <c r="L63" s="94">
        <v>1</v>
      </c>
      <c r="M63" s="91" t="s">
        <v>9</v>
      </c>
      <c r="N63" s="132">
        <f t="shared" ref="N63" si="24">IF(M63="Terminée",2,IF(M63="À faire",0,1))</f>
        <v>2</v>
      </c>
      <c r="O63" s="74"/>
      <c r="P63" s="47"/>
      <c r="Q63" s="47"/>
      <c r="R63" s="47"/>
    </row>
    <row r="64" spans="1:18" s="44" customFormat="1" x14ac:dyDescent="0.25">
      <c r="A64" s="55" t="s">
        <v>526</v>
      </c>
      <c r="B64" s="55" t="s">
        <v>527</v>
      </c>
      <c r="C64" s="55"/>
      <c r="D64" s="47"/>
      <c r="E64" s="60" t="s">
        <v>6</v>
      </c>
      <c r="F64" s="61"/>
      <c r="G64" s="47"/>
      <c r="H64" s="63"/>
      <c r="I64" s="62">
        <v>3</v>
      </c>
      <c r="J64" s="64">
        <f t="shared" si="22"/>
        <v>3</v>
      </c>
      <c r="K64" s="65">
        <f t="shared" si="23"/>
        <v>3</v>
      </c>
      <c r="L64" s="94">
        <v>1</v>
      </c>
      <c r="M64" s="91" t="s">
        <v>9</v>
      </c>
      <c r="N64" s="132">
        <f t="shared" ref="N64" si="25">IF(M64="Terminée",2,IF(M64="À faire",0,1))</f>
        <v>2</v>
      </c>
      <c r="O64" s="74"/>
      <c r="P64" s="47"/>
      <c r="Q64" s="47"/>
      <c r="R64" s="47"/>
    </row>
    <row r="65" spans="1:18" s="44" customFormat="1" x14ac:dyDescent="0.25">
      <c r="A65" s="55" t="s">
        <v>528</v>
      </c>
      <c r="B65" s="55" t="s">
        <v>529</v>
      </c>
      <c r="C65" s="55"/>
      <c r="D65" s="47"/>
      <c r="E65" s="60" t="s">
        <v>8</v>
      </c>
      <c r="F65" s="61"/>
      <c r="G65" s="47"/>
      <c r="H65" s="63"/>
      <c r="I65" s="62">
        <v>1.5</v>
      </c>
      <c r="J65" s="64">
        <f t="shared" si="22"/>
        <v>1.5</v>
      </c>
      <c r="K65" s="65">
        <f t="shared" si="23"/>
        <v>1.5</v>
      </c>
      <c r="L65" s="94">
        <v>0.5</v>
      </c>
      <c r="M65" s="91" t="s">
        <v>14</v>
      </c>
      <c r="N65" s="132">
        <f t="shared" ref="N65:N68" si="26">IF(M65="Terminée",2,IF(M65="À faire",0,1))</f>
        <v>1</v>
      </c>
      <c r="O65" s="74"/>
      <c r="P65" s="47"/>
      <c r="Q65" s="47"/>
      <c r="R65" s="47"/>
    </row>
    <row r="66" spans="1:18" s="44" customFormat="1" x14ac:dyDescent="0.25">
      <c r="A66" s="55" t="s">
        <v>530</v>
      </c>
      <c r="B66" s="55" t="s">
        <v>531</v>
      </c>
      <c r="C66" s="55"/>
      <c r="D66" s="47"/>
      <c r="E66" s="60" t="s">
        <v>10</v>
      </c>
      <c r="F66" s="61"/>
      <c r="G66" s="47"/>
      <c r="H66" s="63"/>
      <c r="I66" s="62">
        <v>4.5</v>
      </c>
      <c r="J66" s="64">
        <f t="shared" si="22"/>
        <v>4.5</v>
      </c>
      <c r="K66" s="65">
        <f t="shared" si="23"/>
        <v>4.5</v>
      </c>
      <c r="L66" s="94">
        <v>1</v>
      </c>
      <c r="M66" s="91" t="s">
        <v>9</v>
      </c>
      <c r="N66" s="132">
        <f t="shared" si="26"/>
        <v>2</v>
      </c>
      <c r="O66" s="74"/>
      <c r="P66" s="47"/>
      <c r="Q66" s="47"/>
      <c r="R66" s="47"/>
    </row>
    <row r="67" spans="1:18" s="44" customFormat="1" x14ac:dyDescent="0.25">
      <c r="A67" s="55" t="s">
        <v>532</v>
      </c>
      <c r="B67" s="55" t="s">
        <v>533</v>
      </c>
      <c r="C67" s="55"/>
      <c r="D67" s="47"/>
      <c r="E67" s="60" t="s">
        <v>6</v>
      </c>
      <c r="F67" s="61"/>
      <c r="G67" s="47"/>
      <c r="H67" s="63"/>
      <c r="I67" s="62">
        <v>1.5</v>
      </c>
      <c r="J67" s="64">
        <f t="shared" si="22"/>
        <v>1.5</v>
      </c>
      <c r="K67" s="65">
        <f t="shared" si="23"/>
        <v>1.5</v>
      </c>
      <c r="L67" s="94">
        <v>1</v>
      </c>
      <c r="M67" s="91" t="s">
        <v>9</v>
      </c>
      <c r="N67" s="132">
        <f t="shared" si="26"/>
        <v>2</v>
      </c>
      <c r="O67" s="74"/>
      <c r="P67" s="47"/>
      <c r="Q67" s="47"/>
      <c r="R67" s="47"/>
    </row>
    <row r="68" spans="1:18" s="44" customFormat="1" x14ac:dyDescent="0.25">
      <c r="A68" s="55" t="s">
        <v>534</v>
      </c>
      <c r="B68" s="55" t="s">
        <v>535</v>
      </c>
      <c r="C68" s="55"/>
      <c r="D68" s="47"/>
      <c r="E68" s="60" t="s">
        <v>10</v>
      </c>
      <c r="F68" s="61"/>
      <c r="G68" s="47"/>
      <c r="H68" s="63"/>
      <c r="I68" s="62">
        <v>3</v>
      </c>
      <c r="J68" s="64">
        <f t="shared" si="22"/>
        <v>3</v>
      </c>
      <c r="K68" s="65">
        <f t="shared" si="23"/>
        <v>3</v>
      </c>
      <c r="L68" s="94">
        <v>0.95</v>
      </c>
      <c r="M68" s="91" t="s">
        <v>14</v>
      </c>
      <c r="N68" s="132">
        <f t="shared" si="26"/>
        <v>1</v>
      </c>
      <c r="O68" s="74"/>
      <c r="P68" s="47"/>
      <c r="Q68" s="47"/>
      <c r="R68" s="47"/>
    </row>
    <row r="69" spans="1:18" ht="16.5" thickBot="1" x14ac:dyDescent="0.3">
      <c r="A69" s="76"/>
      <c r="B69" s="76"/>
      <c r="C69" s="76"/>
      <c r="D69" s="76"/>
      <c r="E69" s="76" t="s">
        <v>313</v>
      </c>
      <c r="F69" s="77">
        <f>SUM(F17:F19)</f>
        <v>3</v>
      </c>
      <c r="G69" s="77">
        <f>SUM(G3:G61)</f>
        <v>92.75</v>
      </c>
      <c r="H69" s="77"/>
      <c r="I69" s="78">
        <f>I3+I8+I14+I17+I22+I24+I42+I57+I62</f>
        <v>104.75</v>
      </c>
      <c r="J69" s="79">
        <f>SUM(J17:J19)</f>
        <v>3</v>
      </c>
      <c r="K69" s="79"/>
      <c r="L69" s="94">
        <f>AVERAGE(L3:L68)</f>
        <v>0.79649122807017558</v>
      </c>
      <c r="M69" s="46"/>
      <c r="N69" s="133"/>
      <c r="O69" s="101"/>
      <c r="P69" s="55"/>
      <c r="Q69" s="55"/>
      <c r="R69" s="55"/>
    </row>
    <row r="70" spans="1:18" ht="16.5" thickTop="1" x14ac:dyDescent="0.25">
      <c r="A70" s="55"/>
      <c r="B70" s="55"/>
      <c r="C70" s="55"/>
      <c r="D70" s="55"/>
      <c r="E70" s="53" t="s">
        <v>536</v>
      </c>
      <c r="F70" s="73"/>
      <c r="G70" s="56"/>
      <c r="H70" s="55"/>
      <c r="I70" s="73">
        <f>G69/4</f>
        <v>23.1875</v>
      </c>
      <c r="J70" s="57"/>
      <c r="K70" s="58"/>
      <c r="L70" s="94"/>
      <c r="O70" s="55"/>
      <c r="P70" s="55"/>
      <c r="Q70" s="55"/>
      <c r="R70" s="55"/>
    </row>
    <row r="71" spans="1:18" x14ac:dyDescent="0.25">
      <c r="A71" s="55" t="s">
        <v>122</v>
      </c>
      <c r="B71" s="72" t="s">
        <v>123</v>
      </c>
      <c r="C71" s="72"/>
      <c r="D71" s="55"/>
      <c r="E71" s="53" t="s">
        <v>537</v>
      </c>
      <c r="F71" s="56"/>
      <c r="G71" s="56"/>
      <c r="H71" s="73"/>
      <c r="I71" s="147">
        <f>+I69-G69</f>
        <v>12</v>
      </c>
      <c r="J71" s="57"/>
      <c r="K71" s="58"/>
      <c r="L71" s="94"/>
      <c r="O71" s="55"/>
      <c r="P71" s="55"/>
      <c r="Q71" s="55"/>
      <c r="R71" s="55"/>
    </row>
    <row r="72" spans="1:18" x14ac:dyDescent="0.25">
      <c r="A72" s="55"/>
      <c r="B72" s="80" t="s">
        <v>123</v>
      </c>
      <c r="C72" s="80"/>
      <c r="D72" s="55"/>
      <c r="E72" s="55"/>
      <c r="F72" s="56"/>
      <c r="G72" s="56"/>
      <c r="H72" s="56"/>
      <c r="J72" s="57"/>
      <c r="K72" s="58"/>
      <c r="L72" s="94"/>
      <c r="O72" s="55"/>
      <c r="P72" s="55"/>
      <c r="Q72" s="55"/>
      <c r="R72" s="55"/>
    </row>
    <row r="73" spans="1:18" x14ac:dyDescent="0.25">
      <c r="A73" s="55"/>
      <c r="B73" s="55"/>
      <c r="C73" s="55"/>
      <c r="D73" s="55"/>
      <c r="E73" s="55"/>
      <c r="F73" s="56"/>
      <c r="G73" s="56"/>
      <c r="H73" s="56"/>
      <c r="J73" s="57"/>
      <c r="K73" s="58"/>
      <c r="L73" s="94"/>
      <c r="O73" s="55"/>
      <c r="P73" s="55"/>
      <c r="Q73" s="55"/>
      <c r="R73" s="55"/>
    </row>
    <row r="74" spans="1:18" x14ac:dyDescent="0.25">
      <c r="A74" s="55"/>
      <c r="B74" s="55"/>
      <c r="C74" s="55"/>
      <c r="D74" s="55"/>
      <c r="E74" s="55"/>
      <c r="F74" s="56"/>
      <c r="G74" s="56"/>
      <c r="H74" s="56"/>
      <c r="J74" s="57"/>
      <c r="K74" s="58"/>
      <c r="L74" s="94"/>
      <c r="O74" s="55"/>
      <c r="P74" s="55"/>
      <c r="Q74" s="55"/>
      <c r="R74" s="55"/>
    </row>
    <row r="75" spans="1:18" x14ac:dyDescent="0.25">
      <c r="A75" s="55"/>
      <c r="B75" s="55"/>
      <c r="C75" s="55"/>
      <c r="D75" s="55"/>
      <c r="E75" s="55"/>
      <c r="F75" s="56"/>
      <c r="G75" s="56"/>
      <c r="H75" s="56"/>
      <c r="J75" s="57"/>
      <c r="K75" s="58"/>
      <c r="L75" s="94"/>
      <c r="O75" s="55"/>
      <c r="P75" s="55"/>
      <c r="Q75" s="55"/>
      <c r="R75" s="55"/>
    </row>
    <row r="76" spans="1:18" x14ac:dyDescent="0.25">
      <c r="A76" s="55"/>
      <c r="B76" s="55"/>
      <c r="C76" s="55"/>
      <c r="D76" s="55"/>
      <c r="E76" s="55"/>
      <c r="F76" s="56"/>
      <c r="G76" s="56"/>
      <c r="H76" s="56"/>
      <c r="J76" s="57"/>
      <c r="K76" s="58"/>
      <c r="L76" s="94"/>
      <c r="O76" s="55"/>
      <c r="P76" s="55"/>
      <c r="Q76" s="55"/>
      <c r="R76" s="55"/>
    </row>
    <row r="77" spans="1:18" x14ac:dyDescent="0.25">
      <c r="A77" s="55"/>
      <c r="B77" s="55"/>
      <c r="C77" s="55"/>
      <c r="D77" s="55"/>
      <c r="E77" s="55"/>
      <c r="F77" s="56"/>
      <c r="G77" s="56"/>
      <c r="H77" s="56"/>
      <c r="J77" s="57"/>
      <c r="K77" s="58"/>
      <c r="L77" s="94"/>
      <c r="O77" s="55"/>
      <c r="P77" s="55"/>
      <c r="Q77" s="55"/>
      <c r="R77" s="55"/>
    </row>
    <row r="78" spans="1:18" x14ac:dyDescent="0.25">
      <c r="A78" s="55"/>
      <c r="B78" s="55"/>
      <c r="C78" s="55"/>
      <c r="D78" s="55"/>
      <c r="E78" s="55"/>
      <c r="F78" s="56"/>
      <c r="G78" s="56"/>
      <c r="H78" s="56"/>
      <c r="J78" s="57"/>
      <c r="K78" s="58"/>
      <c r="L78" s="94"/>
      <c r="O78" s="55"/>
      <c r="P78" s="55"/>
      <c r="Q78" s="55"/>
      <c r="R78" s="55"/>
    </row>
    <row r="79" spans="1:18" x14ac:dyDescent="0.25">
      <c r="A79" s="55"/>
      <c r="B79" s="55"/>
      <c r="C79" s="55"/>
      <c r="D79" s="55"/>
      <c r="E79" s="55"/>
      <c r="F79" s="56"/>
      <c r="G79" s="56"/>
      <c r="H79" s="56"/>
      <c r="J79" s="57"/>
      <c r="K79" s="58"/>
      <c r="L79" s="94"/>
      <c r="O79" s="55"/>
      <c r="P79" s="55"/>
      <c r="Q79" s="55"/>
      <c r="R79" s="55"/>
    </row>
    <row r="80" spans="1:18" x14ac:dyDescent="0.25">
      <c r="A80" s="55"/>
      <c r="B80" s="55"/>
      <c r="C80" s="55"/>
      <c r="D80" s="55"/>
      <c r="E80" s="55"/>
      <c r="F80" s="56"/>
      <c r="G80" s="56"/>
      <c r="H80" s="56"/>
      <c r="J80" s="57"/>
      <c r="K80" s="58"/>
      <c r="L80" s="94"/>
      <c r="O80" s="55"/>
      <c r="P80" s="55"/>
      <c r="Q80" s="55"/>
      <c r="R80" s="55"/>
    </row>
    <row r="81" spans="1:18" x14ac:dyDescent="0.25">
      <c r="A81" s="55"/>
      <c r="B81" s="55"/>
      <c r="C81" s="55"/>
      <c r="D81" s="55"/>
      <c r="E81" s="55"/>
      <c r="F81" s="56"/>
      <c r="G81" s="56"/>
      <c r="H81" s="56"/>
      <c r="J81" s="57"/>
      <c r="K81" s="58"/>
      <c r="L81" s="94"/>
      <c r="O81" s="55"/>
      <c r="P81" s="55"/>
      <c r="Q81" s="55"/>
      <c r="R81" s="55"/>
    </row>
    <row r="82" spans="1:18" x14ac:dyDescent="0.25">
      <c r="A82" s="55"/>
      <c r="B82" s="55"/>
      <c r="C82" s="55"/>
      <c r="D82" s="55"/>
      <c r="E82" s="55"/>
      <c r="F82" s="56"/>
      <c r="G82" s="56"/>
      <c r="H82" s="56"/>
      <c r="J82" s="57"/>
      <c r="K82" s="58"/>
      <c r="L82" s="94"/>
      <c r="O82" s="55"/>
      <c r="P82" s="55"/>
      <c r="Q82" s="55"/>
      <c r="R82" s="55"/>
    </row>
    <row r="83" spans="1:18" x14ac:dyDescent="0.25">
      <c r="A83" s="55"/>
      <c r="B83" s="55"/>
      <c r="C83" s="55"/>
      <c r="D83" s="55"/>
      <c r="E83" s="55"/>
      <c r="F83" s="56"/>
      <c r="G83" s="56"/>
      <c r="H83" s="56"/>
      <c r="J83" s="57"/>
      <c r="K83" s="58"/>
      <c r="L83" s="94"/>
      <c r="O83" s="55"/>
      <c r="P83" s="55"/>
      <c r="Q83" s="55"/>
      <c r="R83" s="55"/>
    </row>
    <row r="84" spans="1:18" x14ac:dyDescent="0.25">
      <c r="A84" s="55"/>
      <c r="B84" s="55"/>
      <c r="C84" s="55"/>
      <c r="D84" s="55"/>
      <c r="E84" s="55"/>
      <c r="F84" s="56"/>
      <c r="G84" s="56"/>
      <c r="H84" s="56"/>
      <c r="J84" s="57"/>
      <c r="K84" s="58"/>
      <c r="L84" s="94"/>
      <c r="O84" s="55"/>
      <c r="P84" s="55"/>
      <c r="Q84" s="55"/>
      <c r="R84" s="55"/>
    </row>
    <row r="85" spans="1:18" x14ac:dyDescent="0.25">
      <c r="A85" s="55"/>
      <c r="B85" s="55"/>
      <c r="C85" s="55"/>
      <c r="D85" s="55"/>
      <c r="E85" s="55"/>
      <c r="F85" s="56"/>
      <c r="G85" s="56"/>
      <c r="H85" s="56"/>
      <c r="J85" s="57"/>
      <c r="K85" s="58"/>
      <c r="L85" s="94"/>
      <c r="O85" s="55"/>
      <c r="P85" s="55"/>
      <c r="Q85" s="55"/>
      <c r="R85" s="55"/>
    </row>
    <row r="86" spans="1:18" x14ac:dyDescent="0.25">
      <c r="A86" s="55"/>
      <c r="B86" s="55"/>
      <c r="C86" s="55"/>
      <c r="D86" s="55"/>
      <c r="E86" s="55"/>
      <c r="F86" s="56"/>
      <c r="G86" s="56"/>
      <c r="H86" s="56"/>
      <c r="J86" s="57"/>
      <c r="K86" s="58"/>
      <c r="L86" s="94"/>
      <c r="O86" s="55"/>
      <c r="P86" s="55"/>
      <c r="Q86" s="55"/>
      <c r="R86" s="55"/>
    </row>
    <row r="87" spans="1:18" x14ac:dyDescent="0.25">
      <c r="A87" s="55"/>
      <c r="B87" s="55"/>
      <c r="C87" s="55"/>
      <c r="D87" s="55"/>
      <c r="E87" s="55"/>
      <c r="F87" s="56"/>
      <c r="G87" s="56"/>
      <c r="H87" s="56"/>
      <c r="J87" s="57"/>
      <c r="K87" s="58"/>
      <c r="L87" s="94"/>
      <c r="O87" s="55"/>
      <c r="P87" s="55"/>
      <c r="Q87" s="55"/>
      <c r="R87" s="55"/>
    </row>
    <row r="88" spans="1:18" x14ac:dyDescent="0.25">
      <c r="A88" s="55"/>
      <c r="B88" s="55"/>
      <c r="C88" s="55"/>
      <c r="D88" s="55"/>
      <c r="E88" s="55"/>
      <c r="F88" s="56"/>
      <c r="G88" s="56"/>
      <c r="H88" s="56"/>
      <c r="J88" s="57"/>
      <c r="K88" s="58"/>
      <c r="L88" s="94"/>
      <c r="O88" s="55"/>
      <c r="P88" s="55"/>
      <c r="Q88" s="55"/>
      <c r="R88" s="55"/>
    </row>
    <row r="89" spans="1:18" x14ac:dyDescent="0.25">
      <c r="A89" s="55"/>
      <c r="B89" s="55"/>
      <c r="C89" s="55"/>
      <c r="D89" s="55"/>
      <c r="E89" s="55"/>
      <c r="F89" s="56"/>
      <c r="G89" s="56"/>
      <c r="H89" s="56"/>
      <c r="J89" s="57"/>
      <c r="K89" s="58"/>
      <c r="L89" s="94"/>
      <c r="O89" s="55"/>
      <c r="P89" s="55"/>
      <c r="Q89" s="55"/>
      <c r="R89" s="55"/>
    </row>
    <row r="90" spans="1:18" x14ac:dyDescent="0.25">
      <c r="A90" s="55"/>
      <c r="B90" s="55"/>
      <c r="C90" s="55"/>
      <c r="D90" s="55"/>
      <c r="E90" s="55"/>
      <c r="F90" s="56"/>
      <c r="G90" s="56"/>
      <c r="H90" s="56"/>
      <c r="J90" s="57"/>
      <c r="K90" s="58"/>
      <c r="L90" s="94"/>
      <c r="O90" s="55"/>
      <c r="P90" s="55"/>
      <c r="Q90" s="55"/>
      <c r="R90" s="55"/>
    </row>
    <row r="91" spans="1:18" x14ac:dyDescent="0.25">
      <c r="A91" s="55"/>
      <c r="B91" s="55"/>
      <c r="C91" s="55"/>
      <c r="D91" s="55"/>
      <c r="E91" s="55"/>
      <c r="F91" s="56"/>
      <c r="G91" s="56"/>
      <c r="H91" s="56"/>
      <c r="J91" s="57"/>
      <c r="K91" s="58"/>
      <c r="L91" s="94"/>
      <c r="O91" s="55"/>
      <c r="P91" s="55"/>
      <c r="Q91" s="55"/>
      <c r="R91" s="55"/>
    </row>
    <row r="92" spans="1:18" x14ac:dyDescent="0.25">
      <c r="A92" s="55"/>
      <c r="B92" s="55"/>
      <c r="C92" s="55"/>
      <c r="D92" s="55"/>
      <c r="E92" s="55"/>
      <c r="F92" s="56"/>
      <c r="G92" s="56"/>
      <c r="H92" s="56"/>
      <c r="J92" s="57"/>
      <c r="K92" s="58"/>
      <c r="L92" s="94"/>
      <c r="O92" s="55"/>
      <c r="P92" s="55"/>
      <c r="Q92" s="55"/>
      <c r="R92" s="55"/>
    </row>
    <row r="93" spans="1:18" x14ac:dyDescent="0.25">
      <c r="A93" s="55"/>
      <c r="B93" s="55"/>
      <c r="C93" s="55"/>
      <c r="D93" s="55"/>
      <c r="E93" s="55"/>
      <c r="F93" s="56"/>
      <c r="G93" s="56"/>
      <c r="H93" s="56"/>
      <c r="J93" s="57"/>
      <c r="K93" s="58"/>
      <c r="L93" s="94"/>
      <c r="O93" s="55"/>
      <c r="P93" s="55"/>
      <c r="Q93" s="55"/>
      <c r="R93" s="55"/>
    </row>
    <row r="94" spans="1:18" x14ac:dyDescent="0.25">
      <c r="A94" s="55"/>
      <c r="B94" s="55"/>
      <c r="C94" s="55"/>
      <c r="D94" s="55"/>
      <c r="E94" s="55"/>
      <c r="F94" s="56"/>
      <c r="G94" s="56"/>
      <c r="H94" s="56"/>
      <c r="J94" s="57"/>
      <c r="K94" s="58"/>
      <c r="L94" s="94"/>
      <c r="O94" s="55"/>
      <c r="P94" s="55"/>
      <c r="Q94" s="55"/>
      <c r="R94" s="55"/>
    </row>
    <row r="95" spans="1:18" x14ac:dyDescent="0.25">
      <c r="A95" s="55"/>
      <c r="B95" s="55"/>
      <c r="C95" s="55"/>
      <c r="D95" s="55"/>
      <c r="E95" s="55"/>
      <c r="F95" s="56"/>
      <c r="G95" s="56"/>
      <c r="H95" s="56"/>
      <c r="J95" s="57"/>
      <c r="K95" s="58"/>
      <c r="L95" s="94"/>
      <c r="O95" s="55"/>
      <c r="P95" s="55"/>
      <c r="Q95" s="55"/>
      <c r="R95" s="55"/>
    </row>
    <row r="96" spans="1:18" x14ac:dyDescent="0.25">
      <c r="A96" s="55"/>
      <c r="B96" s="55"/>
      <c r="C96" s="55"/>
      <c r="D96" s="55"/>
      <c r="E96" s="55"/>
      <c r="F96" s="56"/>
      <c r="G96" s="56"/>
      <c r="H96" s="56"/>
      <c r="J96" s="57"/>
      <c r="K96" s="58"/>
      <c r="O96" s="55"/>
      <c r="P96" s="55"/>
      <c r="Q96" s="55"/>
      <c r="R96" s="55"/>
    </row>
  </sheetData>
  <autoFilter ref="A2:M72" xr:uid="{B64CD099-9617-F74A-A66D-5CB7D2894A5C}"/>
  <phoneticPr fontId="20" type="noConversion"/>
  <conditionalFormatting sqref="I71">
    <cfRule type="cellIs" dxfId="89" priority="1" operator="greaterThan">
      <formula>0</formula>
    </cfRule>
    <cfRule type="cellIs" dxfId="88" priority="2" operator="lessThan">
      <formula>0</formula>
    </cfRule>
  </conditionalFormatting>
  <conditionalFormatting sqref="J4:J7 J9:J13 J15:J16 J18:J21 J25:J41 J43:J56">
    <cfRule type="cellIs" dxfId="87" priority="79" operator="equal">
      <formula>0</formula>
    </cfRule>
    <cfRule type="cellIs" dxfId="86" priority="80" operator="lessThan">
      <formula>0</formula>
    </cfRule>
    <cfRule type="cellIs" dxfId="85" priority="81" operator="greaterThan">
      <formula>0</formula>
    </cfRule>
  </conditionalFormatting>
  <conditionalFormatting sqref="J23 J58:J61">
    <cfRule type="cellIs" dxfId="84" priority="28" operator="equal">
      <formula>0</formula>
    </cfRule>
    <cfRule type="cellIs" dxfId="83" priority="29" operator="lessThan">
      <formula>0</formula>
    </cfRule>
    <cfRule type="cellIs" dxfId="82" priority="30" operator="greaterThan">
      <formula>0</formula>
    </cfRule>
  </conditionalFormatting>
  <conditionalFormatting sqref="J63:J68">
    <cfRule type="cellIs" dxfId="81" priority="6" operator="equal">
      <formula>0</formula>
    </cfRule>
    <cfRule type="cellIs" dxfId="80" priority="7" operator="lessThan">
      <formula>0</formula>
    </cfRule>
    <cfRule type="cellIs" dxfId="79" priority="8" operator="greaterThan">
      <formula>0</formula>
    </cfRule>
  </conditionalFormatting>
  <conditionalFormatting sqref="L3 M3:M69">
    <cfRule type="cellIs" dxfId="78" priority="37" operator="equal">
      <formula>"À faire"</formula>
    </cfRule>
    <cfRule type="cellIs" dxfId="76" priority="38" operator="equal">
      <formula>"Terminée"</formula>
    </cfRule>
  </conditionalFormatting>
  <conditionalFormatting sqref="L8">
    <cfRule type="cellIs" dxfId="74" priority="42" operator="equal">
      <formula>"Terminée"</formula>
    </cfRule>
    <cfRule type="cellIs" dxfId="73" priority="41" operator="equal">
      <formula>"À faire"</formula>
    </cfRule>
  </conditionalFormatting>
  <conditionalFormatting sqref="L14">
    <cfRule type="cellIs" dxfId="69" priority="46" operator="equal">
      <formula>"Terminée"</formula>
    </cfRule>
    <cfRule type="cellIs" dxfId="68" priority="45" operator="equal">
      <formula>"À faire"</formula>
    </cfRule>
  </conditionalFormatting>
  <conditionalFormatting sqref="L17">
    <cfRule type="cellIs" dxfId="66" priority="49" operator="equal">
      <formula>"À faire"</formula>
    </cfRule>
    <cfRule type="cellIs" dxfId="63" priority="50" operator="equal">
      <formula>"Terminée"</formula>
    </cfRule>
  </conditionalFormatting>
  <conditionalFormatting sqref="L22">
    <cfRule type="cellIs" dxfId="60" priority="33" operator="equal">
      <formula>"À faire"</formula>
    </cfRule>
    <cfRule type="cellIs" dxfId="59" priority="34" operator="equal">
      <formula>"Terminée"</formula>
    </cfRule>
  </conditionalFormatting>
  <conditionalFormatting sqref="L24">
    <cfRule type="cellIs" dxfId="58" priority="27" operator="equal">
      <formula>"Terminée"</formula>
    </cfRule>
    <cfRule type="cellIs" dxfId="55" priority="26" operator="equal">
      <formula>"À faire"</formula>
    </cfRule>
  </conditionalFormatting>
  <conditionalFormatting sqref="L42">
    <cfRule type="cellIs" dxfId="54" priority="23" operator="equal">
      <formula>"Terminée"</formula>
    </cfRule>
    <cfRule type="cellIs" dxfId="53" priority="22" operator="equal">
      <formula>"À faire"</formula>
    </cfRule>
  </conditionalFormatting>
  <conditionalFormatting sqref="L57">
    <cfRule type="cellIs" dxfId="50" priority="18" operator="equal">
      <formula>"À faire"</formula>
    </cfRule>
    <cfRule type="cellIs" dxfId="47" priority="19" operator="equal">
      <formula>"Terminée"</formula>
    </cfRule>
  </conditionalFormatting>
  <conditionalFormatting sqref="L58:L61 L4:L7 L23 L15:L16 L18:L21 L9:L13 L25:L41 L43:L56 L63:L6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{B1E8820B-54BA-4EC3-8FDE-5BAE08AEA7E8}</x14:id>
        </ext>
      </extLst>
    </cfRule>
  </conditionalFormatting>
  <conditionalFormatting sqref="L62">
    <cfRule type="cellIs" dxfId="45" priority="15" operator="equal">
      <formula>"Terminée"</formula>
    </cfRule>
    <cfRule type="cellIs" dxfId="44" priority="14" operator="equal">
      <formula>"À faire"</formula>
    </cfRule>
  </conditionalFormatting>
  <conditionalFormatting sqref="N1:N1048576">
    <cfRule type="iconSet" priority="85">
      <iconSet iconSet="3Symbols" showValue="0">
        <cfvo type="percent" val="0"/>
        <cfvo type="percent" val="33"/>
        <cfvo type="percent" val="67"/>
      </iconSet>
    </cfRule>
  </conditionalFormatting>
  <hyperlinks>
    <hyperlink ref="B71" r:id="rId1" xr:uid="{B3B68BC6-CEA4-402C-A507-9066F8BED731}"/>
    <hyperlink ref="B72" r:id="rId2" xr:uid="{B56D5213-9523-487E-831D-DAAAF68E5BBD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53" id="{63F82A01-BC88-45A5-BEC9-9AA6786ED518}">
            <x14:iconSet iconSet="3Symbols" showValue="0" custom="1">
              <x14:cfvo type="percent">
                <xm:f>0</xm:f>
              </x14:cfvo>
              <x14:cfvo type="num">
                <xm:f>0.05</xm:f>
              </x14:cfvo>
              <x14:cfvo type="num" gte="0">
                <xm:f>2</xm:f>
              </x14:cfvo>
              <x14:cfIcon iconSet="3Triangles" iconId="2"/>
              <x14:cfIcon iconSet="3Triangles" iconId="0"/>
              <x14:cfIcon iconSet="3Triangles" iconId="0"/>
            </x14:iconSet>
          </x14:cfRule>
          <xm:sqref>K3:K68</xm:sqref>
        </x14:conditionalFormatting>
        <x14:conditionalFormatting xmlns:xm="http://schemas.microsoft.com/office/excel/2006/main">
          <x14:cfRule type="cellIs" priority="36" operator="equal" id="{AB1948A5-C8A6-4978-95F6-0AEA883F3195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35" operator="equal" id="{0B379351-AF05-4EE4-B1B6-BA90B9FA8708}">
            <xm:f>Groupe!$D$8</xm:f>
            <x14:dxf>
              <fill>
                <patternFill>
                  <bgColor rgb="FFFFC000"/>
                </patternFill>
              </fill>
            </x14:dxf>
          </x14:cfRule>
          <xm:sqref>L3 M3:M69</xm:sqref>
        </x14:conditionalFormatting>
        <x14:conditionalFormatting xmlns:xm="http://schemas.microsoft.com/office/excel/2006/main">
          <x14:cfRule type="cellIs" priority="40" operator="equal" id="{C5A2C6A6-869B-46E7-840F-78E63397A6AC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39" operator="equal" id="{A336B47D-E811-4403-80FC-4C42C974A0E0}">
            <xm:f>Groupe!$D$8</xm:f>
            <x14:dxf>
              <fill>
                <patternFill>
                  <bgColor rgb="FFFFC000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ellIs" priority="44" operator="equal" id="{1F7D59B2-7C71-46AB-9E6D-7426E954D868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43" operator="equal" id="{44019878-0E67-445D-AF5B-9DF9B87F16C1}">
            <xm:f>Groupe!$D$8</xm:f>
            <x14:dxf>
              <fill>
                <patternFill>
                  <bgColor rgb="FFFFC000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8" operator="equal" id="{FFBCCB9A-0BE0-4F7F-ABA6-C2D8E1250526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47" operator="equal" id="{1B844C40-5DF9-4EE5-B984-082C58040284}">
            <xm:f>Groupe!$D$8</xm:f>
            <x14:dxf>
              <fill>
                <patternFill>
                  <bgColor rgb="FFFFC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ellIs" priority="31" operator="equal" id="{999F8BC8-212A-4EAD-8F05-90E45D7E0024}">
            <xm:f>Groupe!$D$8</xm:f>
            <x14:dxf>
              <fill>
                <patternFill>
                  <bgColor rgb="FFFFC000"/>
                </patternFill>
              </fill>
            </x14:dxf>
          </x14:cfRule>
          <x14:cfRule type="cellIs" priority="32" operator="equal" id="{6E704393-F297-48CA-8249-DBDB5EFED330}">
            <xm:f>Groupe!$D$9</xm:f>
            <x14:dxf>
              <fill>
                <patternFill>
                  <bgColor rgb="FF00B0F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ellIs" priority="25" operator="equal" id="{E92E4F9C-1A31-4C95-923F-03CCA3FD4058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24" operator="equal" id="{5AFA701F-10C8-46CA-8578-1059D5CCDE13}">
            <xm:f>Groupe!$D$8</xm:f>
            <x14:dxf>
              <fill>
                <patternFill>
                  <bgColor rgb="FFFFC000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21" operator="equal" id="{AB110BC0-DE19-43B5-AC9B-2145CB70BD23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20" operator="equal" id="{192232A0-8D96-414B-8B15-D45B86EB9AF3}">
            <xm:f>Groupe!$D$8</xm:f>
            <x14:dxf>
              <fill>
                <patternFill>
                  <bgColor rgb="FFFFC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cellIs" priority="17" operator="equal" id="{7D16E016-1D72-482B-B2E1-0CB121BC8874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16" operator="equal" id="{7F409690-550A-4871-8148-3DF4E936F4BB}">
            <xm:f>Groupe!$D$8</xm:f>
            <x14:dxf>
              <fill>
                <patternFill>
                  <bgColor rgb="FFFFC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dataBar" id="{B1E8820B-54BA-4EC3-8FDE-5BAE08AEA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L58:L61 L4:L7 L23 L15:L16 L18:L21 L9:L13 L25:L41 L43:L56 L63:L69</xm:sqref>
        </x14:conditionalFormatting>
        <x14:conditionalFormatting xmlns:xm="http://schemas.microsoft.com/office/excel/2006/main">
          <x14:cfRule type="cellIs" priority="13" operator="equal" id="{5DA1192A-BC75-467B-9049-E2916EDF2703}">
            <xm:f>Groupe!$D$9</xm:f>
            <x14:dxf>
              <fill>
                <patternFill>
                  <bgColor rgb="FF00B0F0"/>
                </patternFill>
              </fill>
            </x14:dxf>
          </x14:cfRule>
          <x14:cfRule type="cellIs" priority="12" operator="equal" id="{A834AA30-16D2-4ED0-87C0-4BC1B61C71C2}">
            <xm:f>Groupe!$D$8</xm:f>
            <x14:dxf>
              <fill>
                <patternFill>
                  <bgColor rgb="FFFFC000"/>
                </patternFill>
              </fill>
            </x14:dxf>
          </x14:cfRule>
          <xm:sqref>L62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FBE7A1-AAE8-4E19-A3EC-1BD6556A44AA}">
          <x14:formula1>
            <xm:f>Groupe!$D$4:$D$7</xm:f>
          </x14:formula1>
          <xm:sqref>M69:N74</xm:sqref>
        </x14:dataValidation>
        <x14:dataValidation type="list" allowBlank="1" showInputMessage="1" showErrorMessage="1" xr:uid="{4FE40FE1-618F-41CB-AE00-E082849B1066}">
          <x14:formula1>
            <xm:f>Groupe!$D$4:$D$9</xm:f>
          </x14:formula1>
          <xm:sqref>M3:M68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A44A-1DB0-430F-834C-BC4BC429447A}">
  <sheetPr>
    <tabColor rgb="FF00C85A"/>
  </sheetPr>
  <dimension ref="B1:E109"/>
  <sheetViews>
    <sheetView zoomScale="70" zoomScaleNormal="70" workbookViewId="0">
      <pane ySplit="1" topLeftCell="A2" activePane="bottomLeft" state="frozen"/>
      <selection activeCell="E65" sqref="E65"/>
      <selection pane="bottomLeft" activeCell="E17" sqref="E17"/>
    </sheetView>
  </sheetViews>
  <sheetFormatPr baseColWidth="10" defaultColWidth="11" defaultRowHeight="15.75" x14ac:dyDescent="0.25"/>
  <cols>
    <col min="1" max="1" width="4.75" customWidth="1"/>
    <col min="2" max="2" width="48.625" bestFit="1" customWidth="1"/>
    <col min="3" max="3" width="9.25" style="127" bestFit="1" customWidth="1"/>
    <col min="4" max="4" width="16.25" style="143" bestFit="1" customWidth="1"/>
    <col min="5" max="5" width="16" style="138" bestFit="1" customWidth="1"/>
    <col min="6" max="7" width="6.125" bestFit="1" customWidth="1"/>
    <col min="8" max="12" width="5" bestFit="1" customWidth="1"/>
    <col min="13" max="13" width="6.75" bestFit="1" customWidth="1"/>
    <col min="14" max="15" width="7.75" bestFit="1" customWidth="1"/>
    <col min="16" max="23" width="6.75" bestFit="1" customWidth="1"/>
    <col min="24" max="30" width="7.125" bestFit="1" customWidth="1"/>
    <col min="31" max="31" width="7.5" bestFit="1" customWidth="1"/>
    <col min="32" max="35" width="7" bestFit="1" customWidth="1"/>
    <col min="36" max="36" width="6.75" bestFit="1" customWidth="1"/>
    <col min="37" max="38" width="7.125" bestFit="1" customWidth="1"/>
    <col min="39" max="39" width="7.375" bestFit="1" customWidth="1"/>
    <col min="40" max="46" width="8.375" bestFit="1" customWidth="1"/>
    <col min="47" max="48" width="7.375" bestFit="1" customWidth="1"/>
    <col min="49" max="49" width="9" bestFit="1" customWidth="1"/>
    <col min="50" max="55" width="7.375" bestFit="1" customWidth="1"/>
    <col min="56" max="56" width="16.625" bestFit="1" customWidth="1"/>
    <col min="57" max="57" width="7.375" bestFit="1" customWidth="1"/>
    <col min="58" max="60" width="6.125" bestFit="1" customWidth="1"/>
    <col min="61" max="65" width="5" bestFit="1" customWidth="1"/>
    <col min="66" max="66" width="6.75" bestFit="1" customWidth="1"/>
    <col min="67" max="68" width="7.75" bestFit="1" customWidth="1"/>
    <col min="69" max="76" width="6.75" bestFit="1" customWidth="1"/>
    <col min="77" max="83" width="7.125" bestFit="1" customWidth="1"/>
    <col min="84" max="84" width="7.5" bestFit="1" customWidth="1"/>
    <col min="85" max="88" width="7" bestFit="1" customWidth="1"/>
    <col min="89" max="89" width="6.75" bestFit="1" customWidth="1"/>
    <col min="90" max="91" width="7.125" bestFit="1" customWidth="1"/>
    <col min="92" max="92" width="7.375" bestFit="1" customWidth="1"/>
    <col min="93" max="99" width="8.375" bestFit="1" customWidth="1"/>
    <col min="100" max="101" width="7.375" bestFit="1" customWidth="1"/>
    <col min="102" max="102" width="9" bestFit="1" customWidth="1"/>
    <col min="103" max="108" width="7.375" bestFit="1" customWidth="1"/>
    <col min="109" max="109" width="16.625" bestFit="1" customWidth="1"/>
    <col min="110" max="110" width="7.375" bestFit="1" customWidth="1"/>
    <col min="111" max="113" width="6.125" bestFit="1" customWidth="1"/>
    <col min="114" max="118" width="5" bestFit="1" customWidth="1"/>
    <col min="119" max="119" width="6.75" bestFit="1" customWidth="1"/>
    <col min="120" max="121" width="7.75" bestFit="1" customWidth="1"/>
    <col min="122" max="129" width="6.75" bestFit="1" customWidth="1"/>
    <col min="130" max="136" width="7.125" bestFit="1" customWidth="1"/>
    <col min="137" max="137" width="7.5" bestFit="1" customWidth="1"/>
    <col min="138" max="141" width="7" bestFit="1" customWidth="1"/>
    <col min="142" max="142" width="6.75" bestFit="1" customWidth="1"/>
    <col min="143" max="144" width="7.125" bestFit="1" customWidth="1"/>
    <col min="145" max="145" width="7.375" bestFit="1" customWidth="1"/>
    <col min="146" max="152" width="8.375" bestFit="1" customWidth="1"/>
    <col min="153" max="154" width="7.375" bestFit="1" customWidth="1"/>
    <col min="155" max="155" width="9" bestFit="1" customWidth="1"/>
    <col min="156" max="161" width="7.375" bestFit="1" customWidth="1"/>
    <col min="162" max="162" width="14.5" bestFit="1" customWidth="1"/>
    <col min="163" max="164" width="21.5" bestFit="1" customWidth="1"/>
  </cols>
  <sheetData>
    <row r="1" spans="2:5" x14ac:dyDescent="0.25">
      <c r="B1" s="6" t="s">
        <v>427</v>
      </c>
      <c r="C1" s="127" t="s">
        <v>314</v>
      </c>
      <c r="D1" s="50" t="s">
        <v>538</v>
      </c>
      <c r="E1" s="138" t="s">
        <v>539</v>
      </c>
    </row>
    <row r="2" spans="2:5" x14ac:dyDescent="0.25">
      <c r="B2" s="134" t="s">
        <v>8</v>
      </c>
      <c r="C2" s="135">
        <v>14</v>
      </c>
      <c r="D2" s="142">
        <v>22.5</v>
      </c>
      <c r="E2" s="139">
        <v>22.25</v>
      </c>
    </row>
    <row r="3" spans="2:5" x14ac:dyDescent="0.25">
      <c r="B3" s="119" t="s">
        <v>436</v>
      </c>
      <c r="C3" s="127">
        <v>1</v>
      </c>
      <c r="D3" s="143">
        <v>1.5</v>
      </c>
      <c r="E3" s="140">
        <v>1.5</v>
      </c>
    </row>
    <row r="4" spans="2:5" x14ac:dyDescent="0.25">
      <c r="B4" s="119" t="s">
        <v>443</v>
      </c>
      <c r="C4" s="127">
        <v>1</v>
      </c>
      <c r="D4" s="143">
        <v>4</v>
      </c>
      <c r="E4" s="140">
        <v>5</v>
      </c>
    </row>
    <row r="5" spans="2:5" x14ac:dyDescent="0.25">
      <c r="B5" s="119" t="s">
        <v>484</v>
      </c>
      <c r="C5" s="127">
        <v>2</v>
      </c>
      <c r="D5" s="143">
        <v>4</v>
      </c>
      <c r="E5" s="140">
        <v>2</v>
      </c>
    </row>
    <row r="6" spans="2:5" x14ac:dyDescent="0.25">
      <c r="B6" s="119" t="s">
        <v>486</v>
      </c>
      <c r="C6" s="127">
        <v>2</v>
      </c>
      <c r="D6" s="143">
        <v>4</v>
      </c>
      <c r="E6" s="140">
        <v>1</v>
      </c>
    </row>
    <row r="7" spans="2:5" x14ac:dyDescent="0.25">
      <c r="B7" s="119" t="s">
        <v>446</v>
      </c>
      <c r="C7" s="127">
        <v>1</v>
      </c>
      <c r="D7" s="143">
        <v>2.75</v>
      </c>
      <c r="E7" s="140">
        <v>5</v>
      </c>
    </row>
    <row r="8" spans="2:5" x14ac:dyDescent="0.25">
      <c r="B8" s="119" t="s">
        <v>529</v>
      </c>
      <c r="C8" s="127">
        <v>1</v>
      </c>
      <c r="E8" s="140">
        <v>1.5</v>
      </c>
    </row>
    <row r="9" spans="2:5" x14ac:dyDescent="0.25">
      <c r="B9" s="119" t="s">
        <v>457</v>
      </c>
      <c r="C9" s="127">
        <v>1</v>
      </c>
      <c r="D9" s="143">
        <v>6</v>
      </c>
      <c r="E9" s="140">
        <v>4.5</v>
      </c>
    </row>
    <row r="10" spans="2:5" x14ac:dyDescent="0.25">
      <c r="B10" s="119" t="s">
        <v>476</v>
      </c>
      <c r="C10" s="127">
        <v>1</v>
      </c>
      <c r="E10" s="140">
        <v>0.25</v>
      </c>
    </row>
    <row r="11" spans="2:5" x14ac:dyDescent="0.25">
      <c r="B11" s="119" t="s">
        <v>480</v>
      </c>
      <c r="C11" s="127">
        <v>1</v>
      </c>
      <c r="E11" s="140">
        <v>0.25</v>
      </c>
    </row>
    <row r="12" spans="2:5" x14ac:dyDescent="0.25">
      <c r="B12" s="119" t="s">
        <v>488</v>
      </c>
      <c r="C12" s="127">
        <v>1</v>
      </c>
      <c r="E12" s="140">
        <v>0.5</v>
      </c>
    </row>
    <row r="13" spans="2:5" x14ac:dyDescent="0.25">
      <c r="B13" s="119" t="s">
        <v>490</v>
      </c>
      <c r="C13" s="127">
        <v>1</v>
      </c>
      <c r="E13" s="140">
        <v>0.5</v>
      </c>
    </row>
    <row r="14" spans="2:5" x14ac:dyDescent="0.25">
      <c r="B14" s="119" t="s">
        <v>500</v>
      </c>
      <c r="C14" s="127">
        <v>1</v>
      </c>
      <c r="D14" s="143">
        <v>0.25</v>
      </c>
      <c r="E14" s="140">
        <v>0.25</v>
      </c>
    </row>
    <row r="15" spans="2:5" x14ac:dyDescent="0.25">
      <c r="B15" s="134" t="s">
        <v>12</v>
      </c>
      <c r="C15" s="135">
        <v>12</v>
      </c>
      <c r="D15" s="142">
        <v>22.5</v>
      </c>
      <c r="E15" s="139">
        <v>26</v>
      </c>
    </row>
    <row r="16" spans="2:5" x14ac:dyDescent="0.25">
      <c r="B16" s="119" t="s">
        <v>350</v>
      </c>
      <c r="C16" s="127">
        <v>1</v>
      </c>
      <c r="D16" s="143">
        <v>2</v>
      </c>
      <c r="E16" s="140">
        <v>3</v>
      </c>
    </row>
    <row r="17" spans="2:5" x14ac:dyDescent="0.25">
      <c r="B17" s="119" t="s">
        <v>352</v>
      </c>
      <c r="C17" s="127">
        <v>1</v>
      </c>
      <c r="D17" s="143">
        <v>1</v>
      </c>
      <c r="E17" s="140">
        <v>3</v>
      </c>
    </row>
    <row r="18" spans="2:5" x14ac:dyDescent="0.25">
      <c r="B18" s="119" t="s">
        <v>436</v>
      </c>
      <c r="C18" s="127">
        <v>1</v>
      </c>
      <c r="D18" s="143">
        <v>1.5</v>
      </c>
      <c r="E18" s="140">
        <v>1.5</v>
      </c>
    </row>
    <row r="19" spans="2:5" x14ac:dyDescent="0.25">
      <c r="B19" s="119" t="s">
        <v>472</v>
      </c>
      <c r="C19" s="127">
        <v>1</v>
      </c>
      <c r="E19" s="140">
        <v>3</v>
      </c>
    </row>
    <row r="20" spans="2:5" x14ac:dyDescent="0.25">
      <c r="B20" s="119" t="s">
        <v>478</v>
      </c>
      <c r="C20" s="127">
        <v>2</v>
      </c>
      <c r="D20" s="143">
        <v>4</v>
      </c>
      <c r="E20" s="140"/>
    </row>
    <row r="21" spans="2:5" x14ac:dyDescent="0.25">
      <c r="B21" s="119" t="s">
        <v>482</v>
      </c>
      <c r="C21" s="127">
        <v>2</v>
      </c>
      <c r="D21" s="143">
        <v>4</v>
      </c>
      <c r="E21" s="140"/>
    </row>
    <row r="22" spans="2:5" x14ac:dyDescent="0.25">
      <c r="B22" s="119" t="s">
        <v>467</v>
      </c>
      <c r="C22" s="127">
        <v>2</v>
      </c>
      <c r="D22" s="143">
        <v>4</v>
      </c>
      <c r="E22" s="140"/>
    </row>
    <row r="23" spans="2:5" x14ac:dyDescent="0.25">
      <c r="B23" s="119" t="s">
        <v>448</v>
      </c>
      <c r="C23" s="127">
        <v>1</v>
      </c>
      <c r="E23" s="140">
        <v>4</v>
      </c>
    </row>
    <row r="24" spans="2:5" x14ac:dyDescent="0.25">
      <c r="B24" s="119" t="s">
        <v>459</v>
      </c>
      <c r="C24" s="127">
        <v>1</v>
      </c>
      <c r="D24" s="143">
        <v>6</v>
      </c>
      <c r="E24" s="140">
        <v>11.5</v>
      </c>
    </row>
    <row r="25" spans="2:5" x14ac:dyDescent="0.25">
      <c r="B25" s="134" t="s">
        <v>6</v>
      </c>
      <c r="C25" s="135">
        <v>15</v>
      </c>
      <c r="D25" s="142">
        <v>20.25</v>
      </c>
      <c r="E25" s="139">
        <v>29.000000000000007</v>
      </c>
    </row>
    <row r="26" spans="2:5" x14ac:dyDescent="0.25">
      <c r="B26" s="119" t="s">
        <v>436</v>
      </c>
      <c r="C26" s="127">
        <v>1</v>
      </c>
      <c r="D26" s="143">
        <v>1.5</v>
      </c>
      <c r="E26" s="140">
        <v>1.5</v>
      </c>
    </row>
    <row r="27" spans="2:5" x14ac:dyDescent="0.25">
      <c r="B27" s="119" t="s">
        <v>443</v>
      </c>
      <c r="C27" s="127">
        <v>1</v>
      </c>
      <c r="E27" s="140">
        <v>6</v>
      </c>
    </row>
    <row r="28" spans="2:5" x14ac:dyDescent="0.25">
      <c r="B28" s="119" t="s">
        <v>469</v>
      </c>
      <c r="C28" s="127">
        <v>2</v>
      </c>
      <c r="D28" s="143">
        <v>4</v>
      </c>
      <c r="E28" s="140"/>
    </row>
    <row r="29" spans="2:5" x14ac:dyDescent="0.25">
      <c r="B29" s="119" t="s">
        <v>472</v>
      </c>
      <c r="C29" s="127">
        <v>2</v>
      </c>
      <c r="D29" s="143">
        <v>4</v>
      </c>
      <c r="E29" s="140">
        <v>10.6</v>
      </c>
    </row>
    <row r="30" spans="2:5" x14ac:dyDescent="0.25">
      <c r="B30" s="119" t="s">
        <v>482</v>
      </c>
      <c r="C30" s="127">
        <v>1</v>
      </c>
      <c r="E30" s="140">
        <v>0.1</v>
      </c>
    </row>
    <row r="31" spans="2:5" x14ac:dyDescent="0.25">
      <c r="B31" s="119" t="s">
        <v>517</v>
      </c>
      <c r="C31" s="127">
        <v>1</v>
      </c>
      <c r="E31" s="140">
        <v>0.1</v>
      </c>
    </row>
    <row r="32" spans="2:5" x14ac:dyDescent="0.25">
      <c r="B32" s="119" t="s">
        <v>448</v>
      </c>
      <c r="C32" s="127">
        <v>1</v>
      </c>
      <c r="D32" s="143">
        <v>2.75</v>
      </c>
      <c r="E32" s="140">
        <v>5</v>
      </c>
    </row>
    <row r="33" spans="2:5" x14ac:dyDescent="0.25">
      <c r="B33" s="119" t="s">
        <v>527</v>
      </c>
      <c r="C33" s="127">
        <v>1</v>
      </c>
      <c r="E33" s="140">
        <v>3</v>
      </c>
    </row>
    <row r="34" spans="2:5" x14ac:dyDescent="0.25">
      <c r="B34" s="119" t="s">
        <v>492</v>
      </c>
      <c r="C34" s="127">
        <v>1</v>
      </c>
      <c r="D34" s="143">
        <v>4</v>
      </c>
      <c r="E34" s="140">
        <v>0.1</v>
      </c>
    </row>
    <row r="35" spans="2:5" x14ac:dyDescent="0.25">
      <c r="B35" s="119" t="s">
        <v>494</v>
      </c>
      <c r="C35" s="127">
        <v>2</v>
      </c>
      <c r="D35" s="143">
        <v>4</v>
      </c>
      <c r="E35" s="140">
        <v>0.6</v>
      </c>
    </row>
    <row r="36" spans="2:5" x14ac:dyDescent="0.25">
      <c r="B36" s="119" t="s">
        <v>533</v>
      </c>
      <c r="C36" s="127">
        <v>1</v>
      </c>
      <c r="E36" s="140">
        <v>1.5</v>
      </c>
    </row>
    <row r="37" spans="2:5" x14ac:dyDescent="0.25">
      <c r="B37" s="119" t="s">
        <v>511</v>
      </c>
      <c r="C37" s="127">
        <v>1</v>
      </c>
      <c r="E37" s="140">
        <v>0.5</v>
      </c>
    </row>
    <row r="38" spans="2:5" x14ac:dyDescent="0.25">
      <c r="B38" s="134" t="s">
        <v>10</v>
      </c>
      <c r="C38" s="135">
        <v>15</v>
      </c>
      <c r="D38" s="142">
        <v>24.5</v>
      </c>
      <c r="E38" s="139">
        <v>27.5</v>
      </c>
    </row>
    <row r="39" spans="2:5" x14ac:dyDescent="0.25">
      <c r="B39" s="119" t="s">
        <v>410</v>
      </c>
      <c r="C39" s="127">
        <v>1</v>
      </c>
      <c r="D39" s="143">
        <v>3</v>
      </c>
      <c r="E39" s="140">
        <v>2</v>
      </c>
    </row>
    <row r="40" spans="2:5" x14ac:dyDescent="0.25">
      <c r="B40" s="119" t="s">
        <v>406</v>
      </c>
      <c r="C40" s="127">
        <v>1</v>
      </c>
      <c r="D40" s="143">
        <v>3</v>
      </c>
      <c r="E40" s="140">
        <v>0.5</v>
      </c>
    </row>
    <row r="41" spans="2:5" x14ac:dyDescent="0.25">
      <c r="B41" s="119" t="s">
        <v>338</v>
      </c>
      <c r="C41" s="127">
        <v>1</v>
      </c>
      <c r="D41" s="143">
        <v>2</v>
      </c>
      <c r="E41" s="140">
        <v>2.5</v>
      </c>
    </row>
    <row r="42" spans="2:5" x14ac:dyDescent="0.25">
      <c r="B42" s="119" t="s">
        <v>412</v>
      </c>
      <c r="C42" s="127">
        <v>1</v>
      </c>
      <c r="D42" s="143">
        <v>3</v>
      </c>
      <c r="E42" s="140">
        <v>2</v>
      </c>
    </row>
    <row r="43" spans="2:5" x14ac:dyDescent="0.25">
      <c r="B43" s="119" t="s">
        <v>408</v>
      </c>
      <c r="C43" s="127">
        <v>1</v>
      </c>
      <c r="D43" s="143">
        <v>3</v>
      </c>
      <c r="E43" s="140">
        <v>0.5</v>
      </c>
    </row>
    <row r="44" spans="2:5" x14ac:dyDescent="0.25">
      <c r="B44" s="119" t="s">
        <v>331</v>
      </c>
      <c r="C44" s="127">
        <v>1</v>
      </c>
      <c r="D44" s="143">
        <v>2</v>
      </c>
      <c r="E44" s="140">
        <v>2.5</v>
      </c>
    </row>
    <row r="45" spans="2:5" x14ac:dyDescent="0.25">
      <c r="B45" s="119" t="s">
        <v>436</v>
      </c>
      <c r="C45" s="127">
        <v>1</v>
      </c>
      <c r="D45" s="143">
        <v>1.5</v>
      </c>
      <c r="E45" s="140">
        <v>1.5</v>
      </c>
    </row>
    <row r="46" spans="2:5" x14ac:dyDescent="0.25">
      <c r="B46" s="119" t="s">
        <v>463</v>
      </c>
      <c r="C46" s="127">
        <v>1</v>
      </c>
      <c r="D46" s="143">
        <v>3</v>
      </c>
      <c r="E46" s="140">
        <v>5.5</v>
      </c>
    </row>
    <row r="47" spans="2:5" x14ac:dyDescent="0.25">
      <c r="B47" s="119" t="s">
        <v>498</v>
      </c>
      <c r="C47" s="127">
        <v>2</v>
      </c>
      <c r="D47" s="143">
        <v>2</v>
      </c>
      <c r="E47" s="140">
        <v>1</v>
      </c>
    </row>
    <row r="48" spans="2:5" x14ac:dyDescent="0.25">
      <c r="B48" s="119" t="s">
        <v>496</v>
      </c>
      <c r="C48" s="127">
        <v>2</v>
      </c>
      <c r="D48" s="143">
        <v>2</v>
      </c>
      <c r="E48" s="140">
        <v>1</v>
      </c>
    </row>
    <row r="49" spans="2:5" x14ac:dyDescent="0.25">
      <c r="B49" s="119" t="s">
        <v>525</v>
      </c>
      <c r="C49" s="127">
        <v>1</v>
      </c>
      <c r="E49" s="140">
        <v>1</v>
      </c>
    </row>
    <row r="50" spans="2:5" x14ac:dyDescent="0.25">
      <c r="B50" s="119" t="s">
        <v>531</v>
      </c>
      <c r="C50" s="127">
        <v>1</v>
      </c>
      <c r="E50" s="140">
        <v>4.5</v>
      </c>
    </row>
    <row r="51" spans="2:5" x14ac:dyDescent="0.25">
      <c r="B51" s="119" t="s">
        <v>535</v>
      </c>
      <c r="C51" s="127">
        <v>1</v>
      </c>
      <c r="E51" s="140">
        <v>3</v>
      </c>
    </row>
    <row r="52" spans="2:5" x14ac:dyDescent="0.25">
      <c r="B52" s="126" t="s">
        <v>540</v>
      </c>
      <c r="C52" s="128">
        <v>56</v>
      </c>
      <c r="D52" s="144">
        <v>89.75</v>
      </c>
      <c r="E52" s="141">
        <v>104.74999999999997</v>
      </c>
    </row>
    <row r="53" spans="2:5" x14ac:dyDescent="0.25">
      <c r="C53"/>
      <c r="D53" s="50"/>
    </row>
    <row r="54" spans="2:5" x14ac:dyDescent="0.25">
      <c r="C54"/>
      <c r="D54" s="50"/>
    </row>
    <row r="55" spans="2:5" x14ac:dyDescent="0.25">
      <c r="C55"/>
      <c r="D55" s="50"/>
    </row>
    <row r="56" spans="2:5" x14ac:dyDescent="0.25">
      <c r="C56"/>
      <c r="D56" s="50"/>
    </row>
    <row r="57" spans="2:5" x14ac:dyDescent="0.25">
      <c r="C57"/>
      <c r="D57" s="50"/>
    </row>
    <row r="58" spans="2:5" x14ac:dyDescent="0.25">
      <c r="C58"/>
      <c r="D58" s="50"/>
    </row>
    <row r="59" spans="2:5" x14ac:dyDescent="0.25">
      <c r="C59"/>
      <c r="D59" s="50"/>
    </row>
    <row r="60" spans="2:5" x14ac:dyDescent="0.25">
      <c r="C60"/>
      <c r="D60" s="50"/>
    </row>
    <row r="61" spans="2:5" x14ac:dyDescent="0.25">
      <c r="C61"/>
      <c r="D61" s="50"/>
    </row>
    <row r="62" spans="2:5" x14ac:dyDescent="0.25">
      <c r="C62"/>
      <c r="D62" s="50"/>
    </row>
    <row r="63" spans="2:5" x14ac:dyDescent="0.25">
      <c r="C63"/>
      <c r="D63" s="50"/>
    </row>
    <row r="64" spans="2:5" x14ac:dyDescent="0.25">
      <c r="C64"/>
      <c r="D64" s="50"/>
    </row>
    <row r="65" spans="3:4" x14ac:dyDescent="0.25">
      <c r="C65"/>
      <c r="D65" s="50"/>
    </row>
    <row r="66" spans="3:4" x14ac:dyDescent="0.25">
      <c r="C66"/>
      <c r="D66" s="50"/>
    </row>
    <row r="67" spans="3:4" x14ac:dyDescent="0.25">
      <c r="C67"/>
      <c r="D67" s="50"/>
    </row>
    <row r="68" spans="3:4" x14ac:dyDescent="0.25">
      <c r="C68"/>
      <c r="D68" s="50"/>
    </row>
    <row r="69" spans="3:4" x14ac:dyDescent="0.25">
      <c r="C69"/>
      <c r="D69" s="50"/>
    </row>
    <row r="70" spans="3:4" x14ac:dyDescent="0.25">
      <c r="C70"/>
      <c r="D70" s="50"/>
    </row>
    <row r="71" spans="3:4" x14ac:dyDescent="0.25">
      <c r="C71"/>
      <c r="D71" s="50"/>
    </row>
    <row r="72" spans="3:4" x14ac:dyDescent="0.25">
      <c r="C72"/>
      <c r="D72" s="50"/>
    </row>
    <row r="73" spans="3:4" x14ac:dyDescent="0.25">
      <c r="C73"/>
      <c r="D73" s="50"/>
    </row>
    <row r="74" spans="3:4" x14ac:dyDescent="0.25">
      <c r="C74"/>
      <c r="D74" s="50"/>
    </row>
    <row r="75" spans="3:4" x14ac:dyDescent="0.25">
      <c r="C75"/>
      <c r="D75" s="50"/>
    </row>
    <row r="76" spans="3:4" x14ac:dyDescent="0.25">
      <c r="C76"/>
      <c r="D76" s="50"/>
    </row>
    <row r="77" spans="3:4" x14ac:dyDescent="0.25">
      <c r="C77"/>
      <c r="D77" s="50"/>
    </row>
    <row r="78" spans="3:4" x14ac:dyDescent="0.25">
      <c r="C78"/>
      <c r="D78" s="50"/>
    </row>
    <row r="79" spans="3:4" x14ac:dyDescent="0.25">
      <c r="C79"/>
      <c r="D79" s="50"/>
    </row>
    <row r="80" spans="3:4" x14ac:dyDescent="0.25">
      <c r="C80"/>
      <c r="D80" s="50"/>
    </row>
    <row r="81" spans="3:4" x14ac:dyDescent="0.25">
      <c r="C81"/>
      <c r="D81" s="50"/>
    </row>
    <row r="82" spans="3:4" x14ac:dyDescent="0.25">
      <c r="C82"/>
      <c r="D82" s="50"/>
    </row>
    <row r="83" spans="3:4" x14ac:dyDescent="0.25">
      <c r="C83"/>
      <c r="D83" s="50"/>
    </row>
    <row r="84" spans="3:4" x14ac:dyDescent="0.25">
      <c r="C84"/>
      <c r="D84" s="50"/>
    </row>
    <row r="85" spans="3:4" x14ac:dyDescent="0.25">
      <c r="C85"/>
      <c r="D85" s="50"/>
    </row>
    <row r="86" spans="3:4" x14ac:dyDescent="0.25">
      <c r="C86"/>
      <c r="D86" s="50"/>
    </row>
    <row r="87" spans="3:4" x14ac:dyDescent="0.25">
      <c r="C87"/>
      <c r="D87" s="50"/>
    </row>
    <row r="88" spans="3:4" x14ac:dyDescent="0.25">
      <c r="C88"/>
      <c r="D88" s="50"/>
    </row>
    <row r="89" spans="3:4" x14ac:dyDescent="0.25">
      <c r="C89"/>
      <c r="D89" s="50"/>
    </row>
    <row r="90" spans="3:4" x14ac:dyDescent="0.25">
      <c r="C90"/>
      <c r="D90" s="50"/>
    </row>
    <row r="91" spans="3:4" x14ac:dyDescent="0.25">
      <c r="C91"/>
      <c r="D91" s="50"/>
    </row>
    <row r="92" spans="3:4" x14ac:dyDescent="0.25">
      <c r="C92"/>
      <c r="D92" s="50"/>
    </row>
    <row r="93" spans="3:4" x14ac:dyDescent="0.25">
      <c r="C93"/>
      <c r="D93" s="50"/>
    </row>
    <row r="94" spans="3:4" x14ac:dyDescent="0.25">
      <c r="C94"/>
      <c r="D94" s="50"/>
    </row>
    <row r="95" spans="3:4" x14ac:dyDescent="0.25">
      <c r="C95"/>
      <c r="D95" s="50"/>
    </row>
    <row r="96" spans="3:4" x14ac:dyDescent="0.25">
      <c r="C96"/>
      <c r="D96" s="50"/>
    </row>
    <row r="97" spans="3:4" x14ac:dyDescent="0.25">
      <c r="C97"/>
      <c r="D97" s="50"/>
    </row>
    <row r="98" spans="3:4" x14ac:dyDescent="0.25">
      <c r="C98"/>
      <c r="D98" s="50"/>
    </row>
    <row r="99" spans="3:4" x14ac:dyDescent="0.25">
      <c r="C99"/>
      <c r="D99" s="50"/>
    </row>
    <row r="100" spans="3:4" x14ac:dyDescent="0.25">
      <c r="C100"/>
      <c r="D100" s="50"/>
    </row>
    <row r="101" spans="3:4" x14ac:dyDescent="0.25">
      <c r="C101"/>
      <c r="D101" s="50"/>
    </row>
    <row r="102" spans="3:4" x14ac:dyDescent="0.25">
      <c r="C102"/>
      <c r="D102" s="50"/>
    </row>
    <row r="103" spans="3:4" x14ac:dyDescent="0.25">
      <c r="C103"/>
      <c r="D103" s="50"/>
    </row>
    <row r="104" spans="3:4" x14ac:dyDescent="0.25">
      <c r="C104"/>
      <c r="D104" s="50"/>
    </row>
    <row r="105" spans="3:4" x14ac:dyDescent="0.25">
      <c r="C105"/>
      <c r="D105" s="50"/>
    </row>
    <row r="106" spans="3:4" x14ac:dyDescent="0.25">
      <c r="C106"/>
      <c r="D106" s="50"/>
    </row>
    <row r="107" spans="3:4" x14ac:dyDescent="0.25">
      <c r="C107"/>
      <c r="D107" s="50"/>
    </row>
    <row r="108" spans="3:4" x14ac:dyDescent="0.25">
      <c r="C108"/>
      <c r="D108" s="50"/>
    </row>
    <row r="109" spans="3:4" x14ac:dyDescent="0.25">
      <c r="C109"/>
      <c r="D109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3" ma:contentTypeDescription="Crée un document." ma:contentTypeScope="" ma:versionID="77172a2a1d5b431e013bfd320c2257d3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c6581a968617f0a785090c0eb716292a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80e90e9-a0c9-447e-b058-c5153fbc0213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0076FA-17F1-4BB5-9CFC-624C285CC9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778859-920C-48D6-8464-6456D3546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7D19FC-06B5-45D2-AA98-416FC9609872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Groupe</vt:lpstr>
      <vt:lpstr>Phase 1 - Initialisation</vt:lpstr>
      <vt:lpstr>Phase1_Repartition</vt:lpstr>
      <vt:lpstr>Phase 2 - Conception</vt:lpstr>
      <vt:lpstr>Phase 2 - Répartition</vt:lpstr>
      <vt:lpstr>Phase 3 -Réalisation</vt:lpstr>
      <vt:lpstr>Phase 3 - Récap</vt:lpstr>
      <vt:lpstr>Phase 4 -Réalisation</vt:lpstr>
      <vt:lpstr>Phase 4 - Récap</vt:lpstr>
      <vt:lpstr>Phase 5 - Réalisation </vt:lpstr>
      <vt:lpstr>Phase 5 - Récap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Gander</dc:creator>
  <cp:keywords/>
  <dc:description/>
  <cp:lastModifiedBy>Julie Cobas</cp:lastModifiedBy>
  <cp:revision/>
  <dcterms:created xsi:type="dcterms:W3CDTF">2024-01-30T18:59:12Z</dcterms:created>
  <dcterms:modified xsi:type="dcterms:W3CDTF">2024-06-24T12:18:34Z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