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JulienJacquemin\Documents\Master2\Stage\"/>
    </mc:Choice>
  </mc:AlternateContent>
  <xr:revisionPtr revIDLastSave="0" documentId="13_ncr:1_{66BF22CE-9AF6-4C45-8AD1-BBC326BBD3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0" i="1" l="1"/>
  <c r="E34" i="1"/>
  <c r="I29" i="1"/>
  <c r="J29" i="1" s="1"/>
  <c r="M6" i="1" l="1"/>
  <c r="D34" i="1"/>
  <c r="C30" i="1" s="1"/>
  <c r="G30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2" i="1"/>
  <c r="G2" i="1"/>
  <c r="G3" i="1"/>
  <c r="G4" i="1"/>
  <c r="G5" i="1"/>
  <c r="G6" i="1"/>
  <c r="G7" i="1"/>
  <c r="M3" i="1" s="1"/>
  <c r="G8" i="1"/>
  <c r="M4" i="1" s="1"/>
  <c r="G9" i="1"/>
  <c r="G10" i="1"/>
  <c r="G11" i="1"/>
  <c r="M5" i="1" s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M7" i="1" s="1"/>
  <c r="H8" i="1" a="1"/>
  <c r="E5" i="1" a="1"/>
  <c r="E19" i="1" a="1"/>
  <c r="H15" i="1" a="1"/>
  <c r="E3" i="1" a="1"/>
  <c r="E13" i="1" a="1"/>
  <c r="H25" i="1" a="1"/>
  <c r="E10" i="1" a="1"/>
  <c r="E22" i="1" a="1"/>
  <c r="H4" i="1" a="1"/>
  <c r="H7" i="1" a="1"/>
  <c r="E2" i="1" a="1"/>
  <c r="E28" i="1" a="1"/>
  <c r="E18" i="1" a="1"/>
  <c r="H12" i="1" a="1"/>
  <c r="H9" i="1" a="1"/>
  <c r="E15" i="1" a="1"/>
  <c r="H24" i="1" a="1"/>
  <c r="H27" i="1" a="1"/>
  <c r="H5" i="1" a="1"/>
  <c r="E24" i="1" a="1"/>
  <c r="H21" i="1" a="1"/>
  <c r="H20" i="1" a="1"/>
  <c r="E27" i="1" a="1"/>
  <c r="E21" i="1" a="1"/>
  <c r="E26" i="1" a="1"/>
  <c r="H14" i="1" a="1"/>
  <c r="H2" i="1" a="1"/>
  <c r="H13" i="1" a="1"/>
  <c r="H28" i="1" a="1"/>
  <c r="E12" i="1" a="1"/>
  <c r="E14" i="1" a="1"/>
  <c r="E8" i="1" a="1"/>
  <c r="H23" i="1" a="1"/>
  <c r="E7" i="1" a="1"/>
  <c r="E16" i="1" a="1"/>
  <c r="E6" i="1" a="1"/>
  <c r="H18" i="1" a="1"/>
  <c r="H19" i="1" a="1"/>
  <c r="E17" i="1" a="1"/>
  <c r="H16" i="1" a="1"/>
  <c r="H3" i="1" a="1"/>
  <c r="E11" i="1" a="1"/>
  <c r="H17" i="1" a="1"/>
  <c r="H26" i="1" a="1"/>
  <c r="E20" i="1" a="1"/>
  <c r="E9" i="1" a="1"/>
  <c r="H11" i="1" a="1"/>
  <c r="H22" i="1" a="1"/>
  <c r="E4" i="1" a="1"/>
  <c r="H6" i="1" a="1"/>
  <c r="H10" i="1" a="1"/>
  <c r="E23" i="1" a="1"/>
  <c r="E25" i="1" a="1"/>
  <c r="M2" i="1" l="1"/>
  <c r="E10" i="1"/>
  <c r="E25" i="1"/>
  <c r="E8" i="1"/>
  <c r="E16" i="1"/>
  <c r="E18" i="1"/>
  <c r="E9" i="1"/>
  <c r="E7" i="1"/>
  <c r="E26" i="1"/>
  <c r="E15" i="1"/>
  <c r="E17" i="1"/>
  <c r="E24" i="1"/>
  <c r="E23" i="1"/>
  <c r="E22" i="1"/>
  <c r="E14" i="1"/>
  <c r="E6" i="1"/>
  <c r="E13" i="1"/>
  <c r="E5" i="1"/>
  <c r="E4" i="1"/>
  <c r="E12" i="1"/>
  <c r="E21" i="1"/>
  <c r="E28" i="1"/>
  <c r="E20" i="1"/>
  <c r="E27" i="1"/>
  <c r="E19" i="1"/>
  <c r="E11" i="1"/>
  <c r="E3" i="1"/>
  <c r="E2" i="1"/>
  <c r="H15" i="1"/>
  <c r="H25" i="1"/>
  <c r="H6" i="1"/>
  <c r="H7" i="1"/>
  <c r="H26" i="1"/>
  <c r="H22" i="1"/>
  <c r="H2" i="1"/>
  <c r="H14" i="1"/>
  <c r="H23" i="1"/>
  <c r="H10" i="1"/>
  <c r="H27" i="1"/>
  <c r="H9" i="1"/>
  <c r="H21" i="1"/>
  <c r="H5" i="1"/>
  <c r="H17" i="1"/>
  <c r="H8" i="1"/>
  <c r="H13" i="1"/>
  <c r="H20" i="1"/>
  <c r="H19" i="1"/>
  <c r="I19" i="1" s="1"/>
  <c r="J19" i="1" s="1"/>
  <c r="H24" i="1"/>
  <c r="H4" i="1"/>
  <c r="H28" i="1"/>
  <c r="H16" i="1"/>
  <c r="H18" i="1"/>
  <c r="H12" i="1"/>
  <c r="H11" i="1"/>
  <c r="H3" i="1"/>
  <c r="I20" i="1" l="1"/>
  <c r="J20" i="1" s="1"/>
  <c r="I25" i="1"/>
  <c r="J25" i="1" s="1"/>
  <c r="I8" i="1"/>
  <c r="F30" i="1"/>
  <c r="I5" i="1"/>
  <c r="J5" i="1" s="1"/>
  <c r="I21" i="1"/>
  <c r="J21" i="1" s="1"/>
  <c r="I9" i="1"/>
  <c r="J9" i="1" s="1"/>
  <c r="I15" i="1"/>
  <c r="J15" i="1" s="1"/>
  <c r="I17" i="1"/>
  <c r="J17" i="1" s="1"/>
  <c r="I6" i="1"/>
  <c r="J6" i="1" s="1"/>
  <c r="I3" i="1"/>
  <c r="J3" i="1" s="1"/>
  <c r="I27" i="1"/>
  <c r="J27" i="1" s="1"/>
  <c r="I10" i="1"/>
  <c r="J10" i="1" s="1"/>
  <c r="I12" i="1"/>
  <c r="J12" i="1" s="1"/>
  <c r="I4" i="1"/>
  <c r="J4" i="1" s="1"/>
  <c r="I26" i="1"/>
  <c r="J26" i="1" s="1"/>
  <c r="I24" i="1"/>
  <c r="J24" i="1" s="1"/>
  <c r="I7" i="1"/>
  <c r="I13" i="1"/>
  <c r="O6" i="1" s="1"/>
  <c r="I11" i="1"/>
  <c r="I23" i="1"/>
  <c r="J23" i="1" s="1"/>
  <c r="I14" i="1"/>
  <c r="J14" i="1" s="1"/>
  <c r="I18" i="1"/>
  <c r="J18" i="1" s="1"/>
  <c r="I16" i="1"/>
  <c r="O7" i="1" s="1"/>
  <c r="I28" i="1"/>
  <c r="J28" i="1" s="1"/>
  <c r="I22" i="1"/>
  <c r="J22" i="1" s="1"/>
  <c r="I2" i="1"/>
  <c r="H30" i="1"/>
  <c r="I30" i="1" s="1"/>
  <c r="J30" i="1" s="1"/>
  <c r="O2" i="1" l="1"/>
  <c r="O5" i="1"/>
  <c r="J8" i="1"/>
  <c r="O4" i="1"/>
  <c r="O3" i="1"/>
  <c r="J16" i="1"/>
  <c r="N7" i="1"/>
  <c r="J13" i="1"/>
  <c r="N6" i="1"/>
  <c r="J11" i="1"/>
  <c r="N5" i="1"/>
  <c r="N4" i="1"/>
  <c r="J7" i="1"/>
  <c r="N3" i="1"/>
  <c r="J2" i="1"/>
  <c r="N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<sst xmlns="http://schemas.openxmlformats.org/spreadsheetml/2006/main" count="54" uniqueCount="51">
  <si>
    <t>Country</t>
  </si>
  <si>
    <t>AT</t>
  </si>
  <si>
    <t>BE</t>
  </si>
  <si>
    <t>BG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</si>
  <si>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</si>
  <si>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</si>
  <si>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</si>
  <si>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</si>
  <si>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</si>
  <si>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</si>
  <si>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</si>
  <si>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</si>
  <si>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</si>
  <si>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</si>
  <si>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</si>
  <si>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</si>
  <si>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</si>
  <si>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</si>
  <si>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</si>
  <si>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</si>
  <si>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</si>
  <si>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</si>
  <si>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</si>
  <si>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</si>
  <si>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</si>
  <si>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</si>
  <si>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</si>
  <si>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</si>
  <si>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UK</t>
  </si>
  <si>
    <t>Average growth per year [%]</t>
  </si>
  <si>
    <t>Intra-EU aviation demand [Gpkm](Eurostat 2019)</t>
  </si>
  <si>
    <t>Intra-EU aviation demand [Gpkm](ref scenario 2035)</t>
  </si>
  <si>
    <t>Extra-EU aviation demand [Gpkm](Eurostat 2019)</t>
  </si>
  <si>
    <t>AT-CH-IT</t>
  </si>
  <si>
    <t>BE-DE-LU-NL</t>
  </si>
  <si>
    <t>DK-SE</t>
  </si>
  <si>
    <t>ES-PT</t>
  </si>
  <si>
    <t>IE-UK</t>
  </si>
  <si>
    <t>CH</t>
  </si>
  <si>
    <t>AT population [Mhab]</t>
  </si>
  <si>
    <t>Swiss population [Mhab]</t>
  </si>
  <si>
    <t>AT-CH-IT Public mobility forecast of ref scenario 2016</t>
  </si>
  <si>
    <t>Intra-EU aviation demand [Gpkm](extrapolated from eurostat and eurocontrol)(2035)</t>
  </si>
  <si>
    <t>Extra-EU aviation demand [Gpkm](extrapolated from eurostat and eurocontrol)(2035)</t>
  </si>
  <si>
    <t>Extra EU aviation demand [Gpkm](2035)</t>
  </si>
  <si>
    <t>Passenger mobility including intra-EU aviation [Gpkm]</t>
  </si>
  <si>
    <t>Share of intra-aviation in passenger mobility [%]</t>
  </si>
  <si>
    <t>Estimation Extra-EU aviation demand [Gpkm](2019)</t>
  </si>
  <si>
    <t>Passenger mobility including intra-EU aviation-ref+eurostat [Gpkm]</t>
  </si>
  <si>
    <t>Passenger mobility including intra-EU aviation - reference aviation + eurostat intra aviation [Gpkm]</t>
  </si>
  <si>
    <t>Estimation Intra-EU aviation demand [Gpkm] (2035)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</si>
</sst>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???,???.00"/>
    <numFmt numFmtId="165" formatCode="#,##0.000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charset val="161"/>
    </font>
    <font>
      <sz val="8"/>
      <name val="Arial"/>
      <family val="2"/>
    </font>
    <font>
      <sz val="8"/>
      <name val="Arial"/>
      <family val="2"/>
      <charset val="161"/>
    </font>
    <font>
      <sz val="10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darkTrellis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1">
    <xf numFmtId="0" fontId="0" fillId="0" borderId="0"/>
    <xf numFmtId="0" fontId="2" fillId="0" borderId="0"/>
    <xf numFmtId="49" fontId="6" fillId="0" borderId="1" applyNumberFormat="0" applyFont="0" applyFill="0" applyBorder="0" applyProtection="0">
      <alignment horizontal="left" vertical="center" indent="5"/>
    </xf>
    <xf numFmtId="4" fontId="7" fillId="0" borderId="2" applyFill="0" applyBorder="0" applyProtection="0">
      <alignment horizontal="right" vertical="center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3" fillId="0" borderId="0"/>
    <xf numFmtId="0" fontId="3" fillId="0" borderId="0"/>
    <xf numFmtId="0" fontId="1" fillId="0" borderId="0"/>
    <xf numFmtId="164" fontId="9" fillId="0" borderId="0" applyNumberFormat="0" applyProtection="0">
      <alignment horizontal="center" vertical="center"/>
    </xf>
    <xf numFmtId="0" fontId="4" fillId="0" borderId="0"/>
    <xf numFmtId="0" fontId="12" fillId="0" borderId="0"/>
    <xf numFmtId="4" fontId="6" fillId="0" borderId="3" applyFill="0" applyBorder="0" applyProtection="0">
      <alignment horizontal="right" vertical="center"/>
    </xf>
    <xf numFmtId="0" fontId="6" fillId="0" borderId="3" applyNumberFormat="0" applyFill="0" applyAlignment="0" applyProtection="0"/>
    <xf numFmtId="0" fontId="10" fillId="2" borderId="0" applyNumberFormat="0" applyFont="0" applyBorder="0" applyAlignment="0" applyProtection="0"/>
    <xf numFmtId="165" fontId="6" fillId="3" borderId="3" applyNumberFormat="0" applyFont="0" applyBorder="0" applyAlignment="0" applyProtection="0">
      <alignment horizontal="right" vertical="center"/>
    </xf>
    <xf numFmtId="9" fontId="3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" fillId="0" borderId="0"/>
    <xf numFmtId="0" fontId="11" fillId="0" borderId="4">
      <alignment horizontal="center"/>
      <protection hidden="1"/>
    </xf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21">
    <cellStyle name="5x indented GHG Textfiels" xfId="2" xr:uid="{F664DFBC-42C8-4D27-91C4-1D16F5C10556}"/>
    <cellStyle name="Bold GHG Numbers (0.00)" xfId="3" xr:uid="{B9EF6931-2129-4206-9294-E9DFC739A9EE}"/>
    <cellStyle name="Comma 2" xfId="5" xr:uid="{1A3EBDB9-9FA3-4DD2-ACCA-A0C88D152E72}"/>
    <cellStyle name="Headline" xfId="6" xr:uid="{3126B221-B2DF-46B9-9DDE-1333A5B62CD3}"/>
    <cellStyle name="Milliers 2" xfId="4" xr:uid="{E01CC32C-406E-42C4-8472-FC29E6058BFE}"/>
    <cellStyle name="Normal" xfId="0" builtinId="0"/>
    <cellStyle name="Normal 2" xfId="7" xr:uid="{F187084E-778E-41F3-8E99-B50373CF67CC}"/>
    <cellStyle name="Normal 3" xfId="8" xr:uid="{50CF21E1-0D3A-41AC-BB40-423CA88B897F}"/>
    <cellStyle name="Normal 4" xfId="9" xr:uid="{59B76AA3-2851-45C0-8CE1-1CE3192D818E}"/>
    <cellStyle name="Normal 5" xfId="10" xr:uid="{7C2E8F80-39FF-4EEF-B4B1-97D2F054BB7A}"/>
    <cellStyle name="Normal 6" xfId="11" xr:uid="{7885932A-615B-4745-B543-E44C3FFE5CE2}"/>
    <cellStyle name="Normal 7" xfId="12" xr:uid="{0A046113-F87A-4E7A-B74A-A15EC36F1436}"/>
    <cellStyle name="Normal 8" xfId="1" xr:uid="{3F5F75B8-5C24-4E0D-806B-065FC071D2D1}"/>
    <cellStyle name="Normal GHG Numbers (0.00)" xfId="13" xr:uid="{E8CC07A4-D552-4091-B3BD-D24623EB1D97}"/>
    <cellStyle name="Normal GHG whole table" xfId="14" xr:uid="{6F30F680-8D7A-436E-9144-BB692E342323}"/>
    <cellStyle name="Normal GHG-Shade" xfId="15" xr:uid="{2C67A148-E427-407E-A816-D7094251943D}"/>
    <cellStyle name="Pattern" xfId="16" xr:uid="{4DA79C9F-0BB2-4B6C-9741-4781561C39DC}"/>
    <cellStyle name="Percent 2" xfId="18" xr:uid="{7FA8954D-D2EA-40B7-97A7-B6EF2F66E608}"/>
    <cellStyle name="Pourcentage 2" xfId="17" xr:uid="{8D31FCDA-EF2F-4B17-8712-67C419B04EEC}"/>
    <cellStyle name="Standard_FI00EU01" xfId="19" xr:uid="{BBACF271-D420-4B18-B702-35841ABF63A6}"/>
    <cellStyle name="Year" xfId="20" xr:uid="{B66ABF42-48A3-44F5-B41A-69755782F7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zoomScale="73" workbookViewId="0">
      <selection activeCell="B31" sqref="B31"/>
    </sheetView>
  </sheetViews>
  <sheetFormatPr baseColWidth="10" defaultColWidth="8.88671875" defaultRowHeight="14.4" x14ac:dyDescent="0.3"/>
  <cols>
    <col min="2" max="2" width="34.21875" customWidth="1"/>
    <col min="3" max="3" width="20.33203125" customWidth="1"/>
    <col min="4" max="4" width="20.88671875" customWidth="1"/>
    <col min="5" max="5" width="20.5546875" customWidth="1"/>
    <col min="6" max="6" width="17.33203125" customWidth="1"/>
    <col min="7" max="7" width="18.44140625" customWidth="1"/>
    <col min="8" max="8" width="21.44140625" customWidth="1"/>
    <col min="9" max="9" width="18.109375" customWidth="1"/>
    <col min="10" max="10" width="17.77734375" customWidth="1"/>
    <col min="12" max="12" width="12.33203125" customWidth="1"/>
    <col min="13" max="13" width="17.88671875" customWidth="1"/>
    <col min="14" max="14" width="17.6640625" customWidth="1"/>
    <col min="15" max="15" width="15.33203125" customWidth="1"/>
  </cols>
  <sheetData>
    <row r="1" spans="1:15" ht="82.2" customHeight="1" x14ac:dyDescent="0.3">
      <c r="A1" s="1" t="s">
        <v>0</v>
      </c>
      <c r="B1" s="1" t="s">
        <v>30</v>
      </c>
      <c r="C1" s="1" t="s">
        <v>32</v>
      </c>
      <c r="D1" s="1" t="s">
        <v>29</v>
      </c>
      <c r="E1" s="1" t="s">
        <v>31</v>
      </c>
      <c r="F1" s="1" t="s">
        <v>42</v>
      </c>
      <c r="G1" s="1" t="s">
        <v>43</v>
      </c>
      <c r="H1" s="1" t="s">
        <v>45</v>
      </c>
      <c r="I1" s="1" t="s">
        <v>49</v>
      </c>
      <c r="J1" s="1" t="s">
        <v>46</v>
      </c>
      <c r="M1" s="1" t="s">
        <v>44</v>
      </c>
      <c r="N1" s="1" t="s">
        <v>48</v>
      </c>
      <c r="O1" s="1" t="s">
        <v>46</v>
      </c>
    </row>
    <row r="2" spans="1:15" x14ac:dyDescent="0.3">
      <c r="A2" t="s">
        <v>1</v>
      </c>
      <c r="B2">
        <v>11.46</v>
      </c>
      <c r="C2">
        <v>17.63</v>
      </c>
      <c r="D2">
        <v>1</v>
      </c>
      <c r="E2" cm="1">
        <f t="array" aca="1" ref="E2" ca="1">INDIRECT(SUBSTITUTE("'[ref2020_energy-transport-ghg_0.xlsx]AT_B'!$H$47","AT",A2))+C40</f>
        <v>11.761212574583798</v>
      </c>
      <c r="F2">
        <f>B2*(1+D2/100)^(2035-2023)</f>
        <v>12.913414845312374</v>
      </c>
      <c r="G2">
        <f t="shared" ref="G2:G30" si="0">C2*(1+D2/100)^(2035-2023)</f>
        <v>19.865925281226627</v>
      </c>
      <c r="H2" cm="1">
        <f t="array" aca="1" ref="H2" ca="1">INDIRECT(SUBSTITUTE("'[ref2020_energy-transport-ghg_0.xlsx]AT_B'!$H$42","AT",A2))</f>
        <v>140.89220090732132</v>
      </c>
      <c r="I2">
        <f ca="1">H2-E2+F2</f>
        <v>142.04440317804989</v>
      </c>
      <c r="J2">
        <f ca="1">F2/I2</f>
        <v>9.0911113401107829E-2</v>
      </c>
      <c r="L2" t="s">
        <v>33</v>
      </c>
      <c r="M2">
        <f>G2+G30+G17</f>
        <v>115.10229526356383</v>
      </c>
      <c r="N2">
        <f ca="1">I2+I30+I17</f>
        <v>1352.5065119649767</v>
      </c>
      <c r="O2">
        <f ca="1">(F2+F30+F17)/(I2+I30+I17)</f>
        <v>6.7270194632334787E-2</v>
      </c>
    </row>
    <row r="3" spans="1:15" x14ac:dyDescent="0.3">
      <c r="A3" t="s">
        <v>2</v>
      </c>
      <c r="B3">
        <v>14.04</v>
      </c>
      <c r="C3">
        <v>18.739999999999998</v>
      </c>
      <c r="D3">
        <v>0.7</v>
      </c>
      <c r="E3" cm="1">
        <f t="array" aca="1" ref="E3" ca="1">INDIRECT(SUBSTITUTE("'[ref2020_energy-transport-ghg_0.xlsx]AT_B'!$H$47","AT",A3))+C41</f>
        <v>16.147940412239439</v>
      </c>
      <c r="F3">
        <f t="shared" ref="F3:F29" si="1">B3*(1+D3/100)^(2035-2023)</f>
        <v>15.265841693293693</v>
      </c>
      <c r="G3">
        <f t="shared" si="0"/>
        <v>20.376201804296567</v>
      </c>
      <c r="H3" cm="1">
        <f t="array" aca="1" ref="H3" ca="1">INDIRECT(SUBSTITUTE("'[ref2020_energy-transport-ghg_0.xlsx]AT_B'!$H$42","AT",A3))</f>
        <v>151.20475835782756</v>
      </c>
      <c r="I3">
        <f t="shared" ref="I3:I29" ca="1" si="2">H3-E3+F3</f>
        <v>150.32265963888179</v>
      </c>
      <c r="J3">
        <f t="shared" ref="J3:J29" ca="1" si="3">F3/I3</f>
        <v>0.10155382914303558</v>
      </c>
      <c r="L3" t="s">
        <v>34</v>
      </c>
      <c r="M3">
        <f>G7+G3+G19+G22</f>
        <v>299.0201534767674</v>
      </c>
      <c r="N3">
        <f ca="1">I7+I3+I19+I22</f>
        <v>1684.677637919468</v>
      </c>
      <c r="O3">
        <f ca="1">(F7+F3+F19+F22)/(I7+I3+I19+I22)</f>
        <v>7.4746275343709992E-2</v>
      </c>
    </row>
    <row r="4" spans="1:15" x14ac:dyDescent="0.3">
      <c r="A4" t="s">
        <v>3</v>
      </c>
      <c r="B4">
        <v>7.63</v>
      </c>
      <c r="C4">
        <v>2.2200000000000002</v>
      </c>
      <c r="D4">
        <v>1.7</v>
      </c>
      <c r="E4" cm="1">
        <f t="array" aca="1" ref="E4" ca="1">INDIRECT(SUBSTITUTE("'[ref2020_energy-transport-ghg_0.xlsx]AT_B'!$H$47","AT",A4))+C42</f>
        <v>6.3728395715476882</v>
      </c>
      <c r="F4">
        <f t="shared" si="1"/>
        <v>9.3406257809068602</v>
      </c>
      <c r="G4">
        <f t="shared" si="0"/>
        <v>2.7177181171183791</v>
      </c>
      <c r="H4" cm="1">
        <f t="array" aca="1" ref="H4" ca="1">INDIRECT(SUBSTITUTE("'[ref2020_energy-transport-ghg_0.xlsx]AT_B'!$H$42","AT",A4))</f>
        <v>87.943821724726689</v>
      </c>
      <c r="I4">
        <f t="shared" ca="1" si="2"/>
        <v>90.911607934085865</v>
      </c>
      <c r="J4">
        <f t="shared" ca="1" si="3"/>
        <v>0.10274403888752187</v>
      </c>
      <c r="L4" t="s">
        <v>35</v>
      </c>
      <c r="M4">
        <f>G8+G26</f>
        <v>31.430667834117671</v>
      </c>
      <c r="N4">
        <f ca="1">I8+I26</f>
        <v>304.1318880631265</v>
      </c>
      <c r="O4">
        <f ca="1">(F8+F26)/(I8+I26)</f>
        <v>0.11073589896455813</v>
      </c>
    </row>
    <row r="5" spans="1:15" x14ac:dyDescent="0.3">
      <c r="A5" t="s">
        <v>4</v>
      </c>
      <c r="B5">
        <v>9.4600000000000009</v>
      </c>
      <c r="C5">
        <v>4.41</v>
      </c>
      <c r="D5">
        <v>2.2999999999999998</v>
      </c>
      <c r="E5" cm="1">
        <f t="array" aca="1" ref="E5" ca="1">INDIRECT(SUBSTITUTE("'[ref2020_energy-transport-ghg_0.xlsx]AT_B'!$H$47","AT",A5))+C43</f>
        <v>6.2922619356810481</v>
      </c>
      <c r="F5">
        <f t="shared" si="1"/>
        <v>12.427928354860223</v>
      </c>
      <c r="G5">
        <f t="shared" si="0"/>
        <v>5.7935691379422387</v>
      </c>
      <c r="H5" cm="1">
        <f t="array" aca="1" ref="H5" ca="1">INDIRECT(SUBSTITUTE("'[ref2020_energy-transport-ghg_0.xlsx]AT_B'!$H$42","AT",A5))</f>
        <v>16.550684931613745</v>
      </c>
      <c r="I5">
        <f t="shared" ca="1" si="2"/>
        <v>22.686351350792918</v>
      </c>
      <c r="J5">
        <f t="shared" ca="1" si="3"/>
        <v>0.54781521112366316</v>
      </c>
      <c r="L5" t="s">
        <v>36</v>
      </c>
      <c r="M5">
        <f>G11+G24</f>
        <v>128.76536405681125</v>
      </c>
      <c r="N5">
        <f ca="1">I11+I24</f>
        <v>799.68618760004222</v>
      </c>
      <c r="O5">
        <f ca="1">(F11+F24)/(I11+I24)</f>
        <v>0.22773360250739635</v>
      </c>
    </row>
    <row r="6" spans="1:15" x14ac:dyDescent="0.3">
      <c r="A6" t="s">
        <v>5</v>
      </c>
      <c r="B6">
        <v>6.99</v>
      </c>
      <c r="C6">
        <v>8.4499999999999993</v>
      </c>
      <c r="D6">
        <v>1</v>
      </c>
      <c r="E6" cm="1">
        <f t="array" aca="1" ref="E6" ca="1">INDIRECT(SUBSTITUTE("'[ref2020_energy-transport-ghg_0.xlsx]AT_B'!$H$47","AT",A6))+C44</f>
        <v>10.100556722365834</v>
      </c>
      <c r="F6">
        <f t="shared" si="1"/>
        <v>7.8765069606224687</v>
      </c>
      <c r="G6">
        <f t="shared" si="0"/>
        <v>9.5216715046151439</v>
      </c>
      <c r="H6" cm="1">
        <f t="array" aca="1" ref="H6" ca="1">INDIRECT(SUBSTITUTE("'[ref2020_energy-transport-ghg_0.xlsx]AT_B'!$H$42","AT",A6))</f>
        <v>158.94847480485848</v>
      </c>
      <c r="I6">
        <f t="shared" ca="1" si="2"/>
        <v>156.7244250431151</v>
      </c>
      <c r="J6">
        <f t="shared" ca="1" si="3"/>
        <v>5.0257048053968807E-2</v>
      </c>
      <c r="L6" t="s">
        <v>12</v>
      </c>
      <c r="M6">
        <f>G13</f>
        <v>159.37799682357479</v>
      </c>
      <c r="N6">
        <f ca="1">I13</f>
        <v>1042.7812909192571</v>
      </c>
      <c r="O6">
        <f ca="1">F13/I13</f>
        <v>4.1134613735497115E-2</v>
      </c>
    </row>
    <row r="7" spans="1:15" x14ac:dyDescent="0.3">
      <c r="A7" t="s">
        <v>6</v>
      </c>
      <c r="B7">
        <v>72.53</v>
      </c>
      <c r="C7">
        <v>170.75</v>
      </c>
      <c r="D7">
        <v>0.8</v>
      </c>
      <c r="E7" cm="1">
        <f t="array" aca="1" ref="E7" ca="1">INDIRECT(SUBSTITUTE("'[ref2020_energy-transport-ghg_0.xlsx]AT_B'!$H$47","AT",A7))+C45</f>
        <v>98.436083549334981</v>
      </c>
      <c r="F7">
        <f t="shared" si="1"/>
        <v>79.807565455232137</v>
      </c>
      <c r="G7">
        <f t="shared" si="0"/>
        <v>187.88283195203209</v>
      </c>
      <c r="H7" cm="1">
        <f t="array" aca="1" ref="H7" ca="1">INDIRECT(SUBSTITUTE("'[ref2020_energy-transport-ghg_0.xlsx]AT_B'!$H$42","AT",A7))</f>
        <v>1322.8828402885515</v>
      </c>
      <c r="I7">
        <f t="shared" ca="1" si="2"/>
        <v>1304.2543221944486</v>
      </c>
      <c r="J7">
        <f t="shared" ca="1" si="3"/>
        <v>6.119018668150044E-2</v>
      </c>
      <c r="L7" t="s">
        <v>37</v>
      </c>
      <c r="M7">
        <f>G16+G29</f>
        <v>281.53742253793524</v>
      </c>
      <c r="N7">
        <f ca="1">I16+I29</f>
        <v>1169.9985075329362</v>
      </c>
      <c r="O7">
        <f ca="1">(F16+F29)/(I16+I29)</f>
        <v>0.13405568316096786</v>
      </c>
    </row>
    <row r="8" spans="1:15" x14ac:dyDescent="0.3">
      <c r="A8" t="s">
        <v>7</v>
      </c>
      <c r="B8">
        <v>12.88</v>
      </c>
      <c r="C8">
        <v>15.79</v>
      </c>
      <c r="D8">
        <v>0.9</v>
      </c>
      <c r="E8" cm="1">
        <f t="array" aca="1" ref="E8" ca="1">INDIRECT(SUBSTITUTE("'[ref2020_energy-transport-ghg_0.xlsx]AT_B'!$H$47","AT",A8))+C46</f>
        <v>18.511305770248136</v>
      </c>
      <c r="F8">
        <f t="shared" si="1"/>
        <v>14.342004613441885</v>
      </c>
      <c r="G8">
        <f t="shared" si="0"/>
        <v>17.582317767565787</v>
      </c>
      <c r="H8" cm="1">
        <f t="array" aca="1" ref="H8" ca="1">INDIRECT(SUBSTITUTE("'[ref2020_energy-transport-ghg_0.xlsx]AT_B'!$H$42","AT",A8))</f>
        <v>112.78439764979183</v>
      </c>
      <c r="I8">
        <f t="shared" ca="1" si="2"/>
        <v>108.61509649298559</v>
      </c>
      <c r="J8">
        <f t="shared" ca="1" si="3"/>
        <v>0.1320443020954099</v>
      </c>
    </row>
    <row r="9" spans="1:15" x14ac:dyDescent="0.3">
      <c r="A9" t="s">
        <v>8</v>
      </c>
      <c r="B9">
        <v>1.46</v>
      </c>
      <c r="C9">
        <v>0.69</v>
      </c>
      <c r="D9">
        <v>1.4</v>
      </c>
      <c r="E9" cm="1">
        <f t="array" aca="1" ref="E9" ca="1">INDIRECT(SUBSTITUTE("'[ref2020_energy-transport-ghg_0.xlsx]AT_B'!$H$47","AT",A9))+C47</f>
        <v>1.419244429871845</v>
      </c>
      <c r="F9">
        <f t="shared" si="1"/>
        <v>1.7250763282204593</v>
      </c>
      <c r="G9">
        <f t="shared" si="0"/>
        <v>0.81527579895350477</v>
      </c>
      <c r="H9" cm="1">
        <f t="array" aca="1" ref="H9" ca="1">INDIRECT(SUBSTITUTE("'[ref2020_energy-transport-ghg_0.xlsx]AT_B'!$H$42","AT",A9))</f>
        <v>23.465184795305269</v>
      </c>
      <c r="I9">
        <f t="shared" ca="1" si="2"/>
        <v>23.771016693653884</v>
      </c>
      <c r="J9">
        <f t="shared" ca="1" si="3"/>
        <v>7.2570574092482992E-2</v>
      </c>
    </row>
    <row r="10" spans="1:15" x14ac:dyDescent="0.3">
      <c r="A10" t="s">
        <v>9</v>
      </c>
      <c r="B10">
        <v>33.86</v>
      </c>
      <c r="C10">
        <v>13</v>
      </c>
      <c r="D10">
        <v>1.3</v>
      </c>
      <c r="E10" cm="1">
        <f t="array" aca="1" ref="E10" ca="1">INDIRECT(SUBSTITUTE("'[ref2020_energy-transport-ghg_0.xlsx]AT_B'!$H$47","AT",A10))+C48</f>
        <v>38.209304802560361</v>
      </c>
      <c r="F10">
        <f t="shared" si="1"/>
        <v>39.536689144472746</v>
      </c>
      <c r="G10">
        <f t="shared" si="0"/>
        <v>15.179473091498691</v>
      </c>
      <c r="H10" cm="1">
        <f t="array" aca="1" ref="H10" ca="1">INDIRECT(SUBSTITUTE("'[ref2020_energy-transport-ghg_0.xlsx]AT_B'!$H$42","AT",A10))</f>
        <v>198.30310099978158</v>
      </c>
      <c r="I10">
        <f t="shared" ca="1" si="2"/>
        <v>199.63048534169397</v>
      </c>
      <c r="J10">
        <f t="shared" ca="1" si="3"/>
        <v>0.19804935642369689</v>
      </c>
    </row>
    <row r="11" spans="1:15" x14ac:dyDescent="0.3">
      <c r="A11" t="s">
        <v>10</v>
      </c>
      <c r="B11">
        <v>124.8</v>
      </c>
      <c r="C11">
        <v>84.45</v>
      </c>
      <c r="D11">
        <v>1.6</v>
      </c>
      <c r="E11" cm="1">
        <f t="array" aca="1" ref="E11" ca="1">INDIRECT(SUBSTITUTE("'[ref2020_energy-transport-ghg_0.xlsx]AT_B'!$H$47","AT",A11))+C49</f>
        <v>161.2699028851784</v>
      </c>
      <c r="F11">
        <f t="shared" si="1"/>
        <v>150.98683473233342</v>
      </c>
      <c r="G11">
        <f t="shared" si="0"/>
        <v>102.17017782969197</v>
      </c>
      <c r="H11" cm="1">
        <f t="array" aca="1" ref="H11" ca="1">INDIRECT(SUBSTITUTE("'[ref2020_energy-transport-ghg_0.xlsx]AT_B'!$H$42","AT",A11))</f>
        <v>660.99439603998417</v>
      </c>
      <c r="I11">
        <f t="shared" ca="1" si="2"/>
        <v>650.71132788713919</v>
      </c>
      <c r="J11">
        <f t="shared" ca="1" si="3"/>
        <v>0.23203351203764647</v>
      </c>
    </row>
    <row r="12" spans="1:15" x14ac:dyDescent="0.3">
      <c r="A12" t="s">
        <v>11</v>
      </c>
      <c r="B12">
        <v>13.03</v>
      </c>
      <c r="C12">
        <v>15.85</v>
      </c>
      <c r="D12">
        <v>1.6</v>
      </c>
      <c r="E12" cm="1">
        <f t="array" aca="1" ref="E12" ca="1">INDIRECT(SUBSTITUTE("'[ref2020_energy-transport-ghg_0.xlsx]AT_B'!$H$47","AT",A12))+C50</f>
        <v>15.039634118035833</v>
      </c>
      <c r="F12">
        <f t="shared" si="1"/>
        <v>15.764090196813337</v>
      </c>
      <c r="G12">
        <f t="shared" si="0"/>
        <v>19.175811943168949</v>
      </c>
      <c r="H12" cm="1">
        <f t="array" aca="1" ref="H12" ca="1">INDIRECT(SUBSTITUTE("'[ref2020_energy-transport-ghg_0.xlsx]AT_B'!$H$42","AT",A12))</f>
        <v>100.45710418326887</v>
      </c>
      <c r="I12">
        <f t="shared" ca="1" si="2"/>
        <v>101.18156026204637</v>
      </c>
      <c r="J12">
        <f t="shared" ca="1" si="3"/>
        <v>0.15580003071692614</v>
      </c>
    </row>
    <row r="13" spans="1:15" x14ac:dyDescent="0.3">
      <c r="A13" t="s">
        <v>12</v>
      </c>
      <c r="B13">
        <v>39.450000000000003</v>
      </c>
      <c r="C13">
        <v>146.58000000000001</v>
      </c>
      <c r="D13">
        <v>0.7</v>
      </c>
      <c r="E13" cm="1">
        <f t="array" aca="1" ref="E13" ca="1">INDIRECT(SUBSTITUTE("'[ref2020_energy-transport-ghg_0.xlsx]AT_B'!$H$47","AT",A13))+C51</f>
        <v>97.971974707418923</v>
      </c>
      <c r="F13">
        <f t="shared" si="1"/>
        <v>42.894405612566686</v>
      </c>
      <c r="G13">
        <f t="shared" si="0"/>
        <v>159.37799682357479</v>
      </c>
      <c r="H13" cm="1">
        <f t="array" aca="1" ref="H13" ca="1">INDIRECT(SUBSTITUTE("'[ref2020_energy-transport-ghg_0.xlsx]AT_B'!$H$42","AT",A13))</f>
        <v>1097.8588600141093</v>
      </c>
      <c r="I13">
        <f t="shared" ca="1" si="2"/>
        <v>1042.7812909192571</v>
      </c>
      <c r="J13">
        <f t="shared" ca="1" si="3"/>
        <v>4.1134613735497115E-2</v>
      </c>
    </row>
    <row r="14" spans="1:15" x14ac:dyDescent="0.3">
      <c r="A14" t="s">
        <v>13</v>
      </c>
      <c r="B14">
        <v>4.79</v>
      </c>
      <c r="C14">
        <v>1.96</v>
      </c>
      <c r="D14">
        <v>1.3</v>
      </c>
      <c r="E14" cm="1">
        <f t="array" aca="1" ref="E14" ca="1">INDIRECT(SUBSTITUTE("'[ref2020_energy-transport-ghg_0.xlsx]AT_B'!$H$47","AT",A14))+C52</f>
        <v>5.0253840039215536</v>
      </c>
      <c r="F14">
        <f t="shared" si="1"/>
        <v>5.5930520083291331</v>
      </c>
      <c r="G14">
        <f t="shared" si="0"/>
        <v>2.288597481487495</v>
      </c>
      <c r="H14" cm="1">
        <f t="array" aca="1" ref="H14" ca="1">INDIRECT(SUBSTITUTE("'[ref2020_energy-transport-ghg_0.xlsx]AT_B'!$H$42","AT",A14))</f>
        <v>44.204620453003983</v>
      </c>
      <c r="I14">
        <f t="shared" ca="1" si="2"/>
        <v>44.772288457411562</v>
      </c>
      <c r="J14">
        <f t="shared" ca="1" si="3"/>
        <v>0.12492218291788622</v>
      </c>
    </row>
    <row r="15" spans="1:15" x14ac:dyDescent="0.3">
      <c r="A15" t="s">
        <v>14</v>
      </c>
      <c r="B15">
        <v>8.15</v>
      </c>
      <c r="C15">
        <v>5.07</v>
      </c>
      <c r="D15">
        <v>1.4</v>
      </c>
      <c r="E15" cm="1">
        <f t="array" aca="1" ref="E15" ca="1">INDIRECT(SUBSTITUTE("'[ref2020_energy-transport-ghg_0.xlsx]AT_B'!$H$47","AT",A15))+C53</f>
        <v>6.8275432699415157</v>
      </c>
      <c r="F15">
        <f t="shared" si="1"/>
        <v>9.6297069006827023</v>
      </c>
      <c r="G15">
        <f t="shared" si="0"/>
        <v>5.9905047836148837</v>
      </c>
      <c r="H15" cm="1">
        <f t="array" aca="1" ref="H15" ca="1">INDIRECT(SUBSTITUTE("'[ref2020_energy-transport-ghg_0.xlsx]AT_B'!$H$42","AT",A15))</f>
        <v>125.98920480554219</v>
      </c>
      <c r="I15">
        <f t="shared" ca="1" si="2"/>
        <v>128.79136843628336</v>
      </c>
      <c r="J15">
        <f t="shared" ca="1" si="3"/>
        <v>7.4769815847144941E-2</v>
      </c>
    </row>
    <row r="16" spans="1:15" x14ac:dyDescent="0.3">
      <c r="A16" t="s">
        <v>15</v>
      </c>
      <c r="B16">
        <v>15.87</v>
      </c>
      <c r="C16">
        <v>18.579999999999998</v>
      </c>
      <c r="D16">
        <v>1.2</v>
      </c>
      <c r="E16" cm="1">
        <f t="array" aca="1" ref="E16" ca="1">INDIRECT(SUBSTITUTE("'[ref2020_energy-transport-ghg_0.xlsx]AT_B'!$H$47","AT",A16))+C54</f>
        <v>15.277673717405214</v>
      </c>
      <c r="F16">
        <f t="shared" si="1"/>
        <v>18.312307685777636</v>
      </c>
      <c r="G16">
        <f t="shared" si="0"/>
        <v>21.439362117312442</v>
      </c>
      <c r="H16" cm="1">
        <f t="array" aca="1" ref="H16" ca="1">INDIRECT(SUBSTITUTE("'[ref2020_energy-transport-ghg_0.xlsx]AT_B'!$H$42","AT",A16))</f>
        <v>95.022439167354861</v>
      </c>
      <c r="I16">
        <f t="shared" ca="1" si="2"/>
        <v>98.057073135727293</v>
      </c>
      <c r="J16">
        <f t="shared" ca="1" si="3"/>
        <v>0.18675152235505088</v>
      </c>
    </row>
    <row r="17" spans="1:10" x14ac:dyDescent="0.3">
      <c r="A17" t="s">
        <v>16</v>
      </c>
      <c r="B17">
        <v>60.26</v>
      </c>
      <c r="C17">
        <v>70.66</v>
      </c>
      <c r="D17">
        <v>0.7</v>
      </c>
      <c r="E17" cm="1">
        <f t="array" aca="1" ref="E17" ca="1">INDIRECT(SUBSTITUTE("'[ref2020_energy-transport-ghg_0.xlsx]AT_B'!$H$47","AT",A17))+C55</f>
        <v>87.349030792779956</v>
      </c>
      <c r="F17">
        <f t="shared" si="1"/>
        <v>65.52134048702834</v>
      </c>
      <c r="G17">
        <f t="shared" si="0"/>
        <v>76.829371370949602</v>
      </c>
      <c r="H17" cm="1">
        <f t="array" aca="1" ref="H17" ca="1">INDIRECT(SUBSTITUTE("'[ref2020_energy-transport-ghg_0.xlsx]AT_B'!$H$42","AT",A17))</f>
        <v>1086.240485853916</v>
      </c>
      <c r="I17">
        <f t="shared" ca="1" si="2"/>
        <v>1064.4127955481642</v>
      </c>
      <c r="J17">
        <f t="shared" ca="1" si="3"/>
        <v>6.1556325479237936E-2</v>
      </c>
    </row>
    <row r="18" spans="1:10" x14ac:dyDescent="0.3">
      <c r="A18" t="s">
        <v>17</v>
      </c>
      <c r="B18">
        <v>3.18</v>
      </c>
      <c r="C18">
        <v>1.58</v>
      </c>
      <c r="D18">
        <v>1.4</v>
      </c>
      <c r="E18" cm="1">
        <f t="array" aca="1" ref="E18" ca="1">INDIRECT(SUBSTITUTE("'[ref2020_energy-transport-ghg_0.xlsx]AT_B'!$H$47","AT",A18))+C56</f>
        <v>2.5093614309265151</v>
      </c>
      <c r="F18">
        <f t="shared" si="1"/>
        <v>3.7573580299596308</v>
      </c>
      <c r="G18">
        <f t="shared" si="0"/>
        <v>1.8668634236906343</v>
      </c>
      <c r="H18" cm="1">
        <f t="array" aca="1" ref="H18" ca="1">INDIRECT(SUBSTITUTE("'[ref2020_energy-transport-ghg_0.xlsx]AT_B'!$H$42","AT",A18))</f>
        <v>46.446168597338115</v>
      </c>
      <c r="I18">
        <f t="shared" ca="1" si="2"/>
        <v>47.69416519637123</v>
      </c>
      <c r="J18">
        <f t="shared" ca="1" si="3"/>
        <v>7.8780245224745152E-2</v>
      </c>
    </row>
    <row r="19" spans="1:10" x14ac:dyDescent="0.3">
      <c r="A19" t="s">
        <v>18</v>
      </c>
      <c r="B19">
        <v>1.92</v>
      </c>
      <c r="C19">
        <v>0.35</v>
      </c>
      <c r="D19">
        <v>0.7</v>
      </c>
      <c r="E19" cm="1">
        <f t="array" aca="1" ref="E19" ca="1">INDIRECT(SUBSTITUTE("'[ref2020_energy-transport-ghg_0.xlsx]AT_B'!$H$47","AT",A19))+C57</f>
        <v>1.4299216456097676</v>
      </c>
      <c r="F19">
        <f t="shared" si="1"/>
        <v>2.0876364708777699</v>
      </c>
      <c r="G19">
        <f t="shared" si="0"/>
        <v>0.38055873167042681</v>
      </c>
      <c r="H19" cm="1">
        <f t="array" aca="1" ref="H19" ca="1">INDIRECT(SUBSTITUTE("'[ref2020_energy-transport-ghg_0.xlsx]AT_B'!$H$42","AT",A19))</f>
        <v>11.711627465107183</v>
      </c>
      <c r="I19">
        <f t="shared" ca="1" si="2"/>
        <v>12.369342290375185</v>
      </c>
      <c r="J19">
        <f t="shared" ca="1" si="3"/>
        <v>0.16877505867892414</v>
      </c>
    </row>
    <row r="20" spans="1:10" x14ac:dyDescent="0.3">
      <c r="A20" t="s">
        <v>19</v>
      </c>
      <c r="B20">
        <v>3.42</v>
      </c>
      <c r="C20">
        <v>2.06</v>
      </c>
      <c r="D20">
        <v>1.4</v>
      </c>
      <c r="E20" cm="1">
        <f t="array" aca="1" ref="E20" ca="1">INDIRECT(SUBSTITUTE("'[ref2020_energy-transport-ghg_0.xlsx]AT_B'!$H$47","AT",A20))+C58</f>
        <v>2.5973260631754802</v>
      </c>
      <c r="F20">
        <f t="shared" si="1"/>
        <v>4.0409322208999798</v>
      </c>
      <c r="G20">
        <f t="shared" si="0"/>
        <v>2.4340118055713331</v>
      </c>
      <c r="H20" cm="1">
        <f t="array" aca="1" ref="H20" ca="1">INDIRECT(SUBSTITUTE("'[ref2020_energy-transport-ghg_0.xlsx]AT_B'!$H$42","AT",A20))</f>
        <v>23.218085137654153</v>
      </c>
      <c r="I20">
        <f t="shared" ca="1" si="2"/>
        <v>24.661691295378652</v>
      </c>
      <c r="J20">
        <f t="shared" ca="1" si="3"/>
        <v>0.16385462669615075</v>
      </c>
    </row>
    <row r="21" spans="1:10" x14ac:dyDescent="0.3">
      <c r="A21" t="s">
        <v>20</v>
      </c>
      <c r="B21">
        <v>5.67</v>
      </c>
      <c r="C21">
        <v>0.78</v>
      </c>
      <c r="D21">
        <v>2.2000000000000002</v>
      </c>
      <c r="E21" cm="1">
        <f t="array" aca="1" ref="E21" ca="1">INDIRECT(SUBSTITUTE("'[ref2020_energy-transport-ghg_0.xlsx]AT_B'!$H$47","AT",A21))+C59</f>
        <v>4.5279917002205483</v>
      </c>
      <c r="F21">
        <f t="shared" si="1"/>
        <v>7.3619660182715894</v>
      </c>
      <c r="G21">
        <f t="shared" si="0"/>
        <v>1.0127572300267795</v>
      </c>
      <c r="H21" cm="1">
        <f t="array" aca="1" ref="H21" ca="1">INDIRECT(SUBSTITUTE("'[ref2020_energy-transport-ghg_0.xlsx]AT_B'!$H$42","AT",A21))</f>
        <v>9.0938166754071545</v>
      </c>
      <c r="I21">
        <f t="shared" ca="1" si="2"/>
        <v>11.927790993458196</v>
      </c>
      <c r="J21">
        <f t="shared" ca="1" si="3"/>
        <v>0.61721118539964892</v>
      </c>
    </row>
    <row r="22" spans="1:10" x14ac:dyDescent="0.3">
      <c r="A22" t="s">
        <v>21</v>
      </c>
      <c r="B22">
        <v>26.77</v>
      </c>
      <c r="C22">
        <v>84.12</v>
      </c>
      <c r="D22">
        <v>0.6</v>
      </c>
      <c r="E22" cm="1">
        <f t="array" aca="1" ref="E22" ca="1">INDIRECT(SUBSTITUTE("'[ref2020_energy-transport-ghg_0.xlsx]AT_B'!$H$47","AT",A22))+C60</f>
        <v>27.579957264947442</v>
      </c>
      <c r="F22">
        <f t="shared" si="1"/>
        <v>28.762334969915923</v>
      </c>
      <c r="G22">
        <f t="shared" si="0"/>
        <v>90.380560988768309</v>
      </c>
      <c r="H22" cm="1">
        <f t="array" aca="1" ref="H22" ca="1">INDIRECT(SUBSTITUTE("'[ref2020_energy-transport-ghg_0.xlsx]AT_B'!$H$42","AT",A22))</f>
        <v>216.54893609079403</v>
      </c>
      <c r="I22">
        <f t="shared" ca="1" si="2"/>
        <v>217.7313137957625</v>
      </c>
      <c r="J22">
        <f t="shared" ca="1" si="3"/>
        <v>0.13210013051634698</v>
      </c>
    </row>
    <row r="23" spans="1:10" x14ac:dyDescent="0.3">
      <c r="A23" t="s">
        <v>22</v>
      </c>
      <c r="B23">
        <v>20.38</v>
      </c>
      <c r="C23">
        <v>17.28</v>
      </c>
      <c r="D23">
        <v>1.4</v>
      </c>
      <c r="E23" cm="1">
        <f t="array" aca="1" ref="E23" ca="1">INDIRECT(SUBSTITUTE("'[ref2020_energy-transport-ghg_0.xlsx]AT_B'!$H$47","AT",A23))+C61</f>
        <v>18.321110533187731</v>
      </c>
      <c r="F23">
        <f t="shared" si="1"/>
        <v>24.080175047351343</v>
      </c>
      <c r="G23">
        <f t="shared" si="0"/>
        <v>20.417341747705166</v>
      </c>
      <c r="H23" cm="1">
        <f t="array" aca="1" ref="H23" ca="1">INDIRECT(SUBSTITUTE("'[ref2020_energy-transport-ghg_0.xlsx]AT_B'!$H$42","AT",A23))</f>
        <v>393.8771787667319</v>
      </c>
      <c r="I23">
        <f t="shared" ca="1" si="2"/>
        <v>399.63624328089554</v>
      </c>
      <c r="J23">
        <f t="shared" ca="1" si="3"/>
        <v>6.025523323325286E-2</v>
      </c>
    </row>
    <row r="24" spans="1:10" x14ac:dyDescent="0.3">
      <c r="A24" t="s">
        <v>23</v>
      </c>
      <c r="B24">
        <v>28.29</v>
      </c>
      <c r="C24">
        <v>24.17</v>
      </c>
      <c r="D24">
        <v>0.8</v>
      </c>
      <c r="E24" cm="1">
        <f t="array" aca="1" ref="E24" ca="1">INDIRECT(SUBSTITUTE("'[ref2020_energy-transport-ghg_0.xlsx]AT_B'!$H$47","AT",A24))+C62</f>
        <v>25.415010799902575</v>
      </c>
      <c r="F24">
        <f t="shared" si="1"/>
        <v>31.128581645229797</v>
      </c>
      <c r="G24">
        <f t="shared" si="0"/>
        <v>26.595186227119274</v>
      </c>
      <c r="H24" cm="1">
        <f t="array" aca="1" ref="H24" ca="1">INDIRECT(SUBSTITUTE("'[ref2020_energy-transport-ghg_0.xlsx]AT_B'!$H$42","AT",A24))</f>
        <v>143.26128886757584</v>
      </c>
      <c r="I24">
        <f t="shared" ca="1" si="2"/>
        <v>148.97485971290305</v>
      </c>
      <c r="J24">
        <f t="shared" ca="1" si="3"/>
        <v>0.2089519111158705</v>
      </c>
    </row>
    <row r="25" spans="1:10" x14ac:dyDescent="0.3">
      <c r="A25" t="s">
        <v>24</v>
      </c>
      <c r="B25">
        <v>13.29</v>
      </c>
      <c r="C25">
        <v>2.77</v>
      </c>
      <c r="D25">
        <v>1.7</v>
      </c>
      <c r="E25" cm="1">
        <f t="array" aca="1" ref="E25" ca="1">INDIRECT(SUBSTITUTE("'[ref2020_energy-transport-ghg_0.xlsx]AT_B'!$H$47","AT",A25))+C63</f>
        <v>12.404769072838445</v>
      </c>
      <c r="F25">
        <f t="shared" si="1"/>
        <v>16.269582782208673</v>
      </c>
      <c r="G25">
        <f t="shared" si="0"/>
        <v>3.3910266596477072</v>
      </c>
      <c r="H25" cm="1">
        <f t="array" aca="1" ref="H25" ca="1">INDIRECT(SUBSTITUTE("'[ref2020_energy-transport-ghg_0.xlsx]AT_B'!$H$42","AT",A25))</f>
        <v>211.48690955858783</v>
      </c>
      <c r="I25">
        <f t="shared" ca="1" si="2"/>
        <v>215.35172326795805</v>
      </c>
      <c r="J25">
        <f t="shared" ca="1" si="3"/>
        <v>7.55488859588309E-2</v>
      </c>
    </row>
    <row r="26" spans="1:10" x14ac:dyDescent="0.3">
      <c r="A26" t="s">
        <v>25</v>
      </c>
      <c r="B26">
        <v>16.559999999999999</v>
      </c>
      <c r="C26">
        <v>11.86</v>
      </c>
      <c r="D26">
        <v>1.3</v>
      </c>
      <c r="E26" cm="1">
        <f t="array" aca="1" ref="E26" ca="1">INDIRECT(SUBSTITUTE("'[ref2020_energy-transport-ghg_0.xlsx]AT_B'!$H$47","AT",A26))+C64</f>
        <v>23.726530739434203</v>
      </c>
      <c r="F26">
        <f t="shared" si="1"/>
        <v>19.336313415016793</v>
      </c>
      <c r="G26">
        <f t="shared" si="0"/>
        <v>13.848350066551882</v>
      </c>
      <c r="H26" cm="1">
        <f t="array" aca="1" ref="H26" ca="1">INDIRECT(SUBSTITUTE("'[ref2020_energy-transport-ghg_0.xlsx]AT_B'!$H$42","AT",A26))</f>
        <v>199.90700889455832</v>
      </c>
      <c r="I26">
        <f t="shared" ca="1" si="2"/>
        <v>195.51679157014092</v>
      </c>
      <c r="J26">
        <f t="shared" ca="1" si="3"/>
        <v>9.8898479561434299E-2</v>
      </c>
    </row>
    <row r="27" spans="1:10" x14ac:dyDescent="0.3">
      <c r="A27" t="s">
        <v>26</v>
      </c>
      <c r="B27">
        <v>0.52</v>
      </c>
      <c r="C27">
        <v>0.67</v>
      </c>
      <c r="D27">
        <v>1.2</v>
      </c>
      <c r="E27" cm="1">
        <f t="array" aca="1" ref="E27" ca="1">INDIRECT(SUBSTITUTE("'[ref2020_energy-transport-ghg_0.xlsx]AT_B'!$H$47","AT",A27))+C65</f>
        <v>0.49130290793743281</v>
      </c>
      <c r="F27">
        <f t="shared" si="1"/>
        <v>0.60002520457494468</v>
      </c>
      <c r="G27">
        <f t="shared" si="0"/>
        <v>0.77310939820233249</v>
      </c>
      <c r="H27" cm="1">
        <f t="array" aca="1" ref="H27" ca="1">INDIRECT(SUBSTITUTE("'[ref2020_energy-transport-ghg_0.xlsx]AT_B'!$H$42","AT",A27))</f>
        <v>38.221072615360896</v>
      </c>
      <c r="I27">
        <f t="shared" ca="1" si="2"/>
        <v>38.329794911998412</v>
      </c>
      <c r="J27">
        <f t="shared" ca="1" si="3"/>
        <v>1.5654276417407031E-2</v>
      </c>
    </row>
    <row r="28" spans="1:10" x14ac:dyDescent="0.3">
      <c r="A28" t="s">
        <v>27</v>
      </c>
      <c r="B28">
        <v>1.32</v>
      </c>
      <c r="C28">
        <v>0.78</v>
      </c>
      <c r="D28">
        <v>1.2</v>
      </c>
      <c r="E28" cm="1">
        <f t="array" aca="1" ref="E28" ca="1">INDIRECT(SUBSTITUTE("'[ref2020_energy-transport-ghg_0.xlsx]AT_B'!$H$47","AT",A28))+C66</f>
        <v>1.1594459432397188</v>
      </c>
      <c r="F28">
        <f t="shared" si="1"/>
        <v>1.5231409039210133</v>
      </c>
      <c r="G28">
        <f t="shared" si="0"/>
        <v>0.90003780686241697</v>
      </c>
      <c r="H28" cm="1">
        <f t="array" aca="1" ref="H28" ca="1">INDIRECT(SUBSTITUTE("'[ref2020_energy-transport-ghg_0.xlsx]AT_B'!$H$42","AT",A28))</f>
        <v>54.639873337297047</v>
      </c>
      <c r="I28">
        <f t="shared" ca="1" si="2"/>
        <v>55.00356829797834</v>
      </c>
      <c r="J28">
        <f t="shared" ca="1" si="3"/>
        <v>2.7691674395913628E-2</v>
      </c>
    </row>
    <row r="29" spans="1:10" x14ac:dyDescent="0.3">
      <c r="A29" t="s">
        <v>28</v>
      </c>
      <c r="B29">
        <v>125.9</v>
      </c>
      <c r="C29">
        <v>236.38</v>
      </c>
      <c r="D29">
        <v>0.8</v>
      </c>
      <c r="E29">
        <v>123.31069964833219</v>
      </c>
      <c r="F29">
        <f t="shared" si="1"/>
        <v>138.53264153886292</v>
      </c>
      <c r="G29">
        <f t="shared" si="0"/>
        <v>260.0980604206228</v>
      </c>
      <c r="H29">
        <v>1056.7194925066781</v>
      </c>
      <c r="I29">
        <f t="shared" si="2"/>
        <v>1071.9414343972089</v>
      </c>
      <c r="J29">
        <f t="shared" si="3"/>
        <v>0.12923527078395358</v>
      </c>
    </row>
    <row r="30" spans="1:10" x14ac:dyDescent="0.3">
      <c r="A30" t="s">
        <v>38</v>
      </c>
      <c r="B30">
        <f>E34</f>
        <v>12.548620969043499</v>
      </c>
      <c r="C30">
        <f>D34</f>
        <v>17.131966279589101</v>
      </c>
      <c r="D30">
        <v>0.6</v>
      </c>
      <c r="F30">
        <f>E34</f>
        <v>12.548620969043499</v>
      </c>
      <c r="G30">
        <f t="shared" si="0"/>
        <v>18.406998611387596</v>
      </c>
      <c r="H30">
        <f ca="1">(F34-H2*1000-H17*1000)/1000</f>
        <v>146.04931323876255</v>
      </c>
      <c r="I30">
        <f ca="1">H30</f>
        <v>146.04931323876255</v>
      </c>
      <c r="J30">
        <f ca="1">F30/I30</f>
        <v>8.5920438040875388E-2</v>
      </c>
    </row>
    <row r="33" spans="1:7" ht="55.8" customHeight="1" x14ac:dyDescent="0.3">
      <c r="B33" s="1" t="s">
        <v>40</v>
      </c>
      <c r="C33" s="1" t="s">
        <v>39</v>
      </c>
      <c r="D33" s="1" t="s">
        <v>47</v>
      </c>
      <c r="E33" s="1" t="s">
        <v>50</v>
      </c>
      <c r="F33" s="1" t="s">
        <v>41</v>
      </c>
      <c r="G33" s="1"/>
    </row>
    <row r="34" spans="1:7" x14ac:dyDescent="0.3">
      <c r="A34" t="s">
        <v>38</v>
      </c>
      <c r="B34">
        <v>8.7029999999999994</v>
      </c>
      <c r="C34">
        <v>8.9559999999999995</v>
      </c>
      <c r="D34">
        <f>B34/C34*C2</f>
        <v>17.131966279589101</v>
      </c>
      <c r="E34">
        <f>B34/C34*F2</f>
        <v>12.548620969043499</v>
      </c>
      <c r="F34">
        <v>1373182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julien jacquemin</dc:creator>
  <cp:lastModifiedBy>julien jacquemin</cp:lastModifiedBy>
  <dcterms:created xsi:type="dcterms:W3CDTF">2015-06-05T18:19:34Z</dcterms:created>
  <dcterms:modified xsi:type="dcterms:W3CDTF">2023-10-18T08:14:20Z</dcterms:modified>
</cp:coreProperties>
</file>