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Jacquemin\Documents\Master2\Stage\"/>
    </mc:Choice>
  </mc:AlternateContent>
  <xr:revisionPtr revIDLastSave="0" documentId="13_ncr:1_{BF81E230-2EDA-4ACB-AA20-B53A843D44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proces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O12" i="1" s="1"/>
  <c r="I10" i="1"/>
  <c r="I11" i="1"/>
  <c r="L12" i="1"/>
  <c r="K12" i="1"/>
  <c r="D12" i="1"/>
  <c r="C12" i="1"/>
  <c r="M19" i="1"/>
  <c r="M22" i="1" s="1"/>
  <c r="P22" i="1" s="1"/>
  <c r="S22" i="1" s="1"/>
  <c r="E11" i="1"/>
  <c r="N11" i="1" s="1"/>
  <c r="D11" i="1"/>
  <c r="F11" i="1"/>
  <c r="M11" i="1" s="1"/>
  <c r="M26" i="1"/>
  <c r="P26" i="1" s="1"/>
  <c r="M25" i="1"/>
  <c r="P25" i="1" s="1"/>
  <c r="P23" i="1"/>
  <c r="M24" i="1" l="1"/>
  <c r="P24" i="1" s="1"/>
  <c r="K11" i="1"/>
  <c r="L11" i="1" s="1"/>
  <c r="O11" i="1"/>
  <c r="M20" i="1"/>
  <c r="P20" i="1" s="1"/>
  <c r="M21" i="1"/>
  <c r="P21" i="1" s="1"/>
  <c r="P19" i="1"/>
</calcChain>
</file>

<file path=xl/sharedStrings.xml><?xml version="1.0" encoding="utf-8"?>
<sst xmlns="http://schemas.openxmlformats.org/spreadsheetml/2006/main" count="113" uniqueCount="102">
  <si>
    <t>Sources :</t>
  </si>
  <si>
    <t>Data collected</t>
  </si>
  <si>
    <t>Techno-economic assumptions of the PRIMES-TREMOVE transport model</t>
  </si>
  <si>
    <t>Assumption for cost and consumption of container boats.</t>
  </si>
  <si>
    <t>https://www.ssi-corporate.com/content/managing-ship-life-cycle-prepare-for-ships-lifespan/</t>
  </si>
  <si>
    <t>Lifetime of a container ship.</t>
  </si>
  <si>
    <t>https://www.ukpandi.com/news-and-resources/bulletins/2021/overweight-container-guide/</t>
  </si>
  <si>
    <t>Maximum allowable payload of a shipping container.</t>
  </si>
  <si>
    <t>Second Imo GHG study 2009, p131</t>
  </si>
  <si>
    <t>Average yearly capacity utilization of container ships. Average service speed.</t>
  </si>
  <si>
    <t>https://www.ioscm.com/blog/industry-facts-101-the-shipping-industry-is-enormous/</t>
  </si>
  <si>
    <t>Average distance travelled in a year for a container ship.</t>
  </si>
  <si>
    <t>MOBILITY</t>
  </si>
  <si>
    <t>https://transportgeography.org/contents/chapter5/maritime-transportation/containerships-operating-costs-panamax-post-panamax/</t>
  </si>
  <si>
    <t>Operating cost of 4000 TEU container ships.</t>
  </si>
  <si>
    <t>Maintenance [k€/veh]10</t>
  </si>
  <si>
    <t>Av. Distance [1000 km/y]15</t>
  </si>
  <si>
    <t>Lifetime [years]16</t>
  </si>
  <si>
    <t>Fuel Consumption [kWh/km]</t>
  </si>
  <si>
    <t>gwp_constr</t>
  </si>
  <si>
    <t>c_inv [€/km-pass/h]</t>
  </si>
  <si>
    <t>c_main [€/km-pass/h/y]</t>
  </si>
  <si>
    <t>c_p</t>
  </si>
  <si>
    <t>veh_capa</t>
  </si>
  <si>
    <t>Fuel Consumption [Wh/km-pass]</t>
  </si>
  <si>
    <t>https://unctadstat.unctad.org/wds/TableViewer/tableView.aspx?ReportId=170027</t>
  </si>
  <si>
    <t>Mean capacity of container ships.</t>
  </si>
  <si>
    <t>Airbus A320</t>
  </si>
  <si>
    <t>https://transportgeography.org/contents/chapter4/transportation-and-energy/fuel-consumption-containerships/</t>
  </si>
  <si>
    <t>Fuel consumption per day fo a container ship.</t>
  </si>
  <si>
    <t>https://container-news.com/vesselsvalue-newbuild-report-2021/</t>
  </si>
  <si>
    <t>Price of newbuild 4000 TEU vessels.</t>
  </si>
  <si>
    <t>Veh. Cost [k€]1</t>
  </si>
  <si>
    <t>Maintenance [k€/veh]</t>
  </si>
  <si>
    <t>Tonnage [t/veh.]</t>
  </si>
  <si>
    <t>Av. Distance [1000 km/y]5</t>
  </si>
  <si>
    <t>Av. speed [km/h]4</t>
  </si>
  <si>
    <t>Lifetime [years]</t>
  </si>
  <si>
    <t>c_inv [€/km-t/h]</t>
  </si>
  <si>
    <t>Fuel Consumption [toe/Mtkm]1</t>
  </si>
  <si>
    <t>TEU7</t>
  </si>
  <si>
    <t>TEU net-weight [kg/TEU]3, 4</t>
  </si>
  <si>
    <t>Fuel Consumption [Wh/t-km]</t>
  </si>
  <si>
    <t>Cargo container vessel 1000-1999 TEU (diesel/fuel oil)</t>
  </si>
  <si>
    <t>https://aviatorinsider.com/airplane-brands/airbus-a320/</t>
  </si>
  <si>
    <t>Investment and maintenance cost of airbus A320. Maximum number of passenger per flight.</t>
  </si>
  <si>
    <t>Cargo container vessel 1000-1999 TEU (LNG)</t>
  </si>
  <si>
    <t>https://www.iata.org/en/iata-repository/publications/economic-reports/air-passenger-monthly-analysis---august-2022/</t>
  </si>
  <si>
    <t>Passenger load factor.</t>
  </si>
  <si>
    <t>Cargo container vessel 1000-1999 TEU (Fuel Cell)</t>
  </si>
  <si>
    <t>https://www.oag.com/blog/which-part-flight-uses-most-fuel</t>
  </si>
  <si>
    <t>Aviation fuel consumption</t>
  </si>
  <si>
    <t>Veh. Cost [k€]9,1,18</t>
  </si>
  <si>
    <t>Maintenance [k€/veh]6</t>
  </si>
  <si>
    <t>Lifetime [years]18</t>
  </si>
  <si>
    <t>Fuel Consumption [toe/Mtkm]8</t>
  </si>
  <si>
    <t>TEU net-weight [kg/TEU]3, 4,18</t>
  </si>
  <si>
    <t xml:space="preserve">Fuel Consumption [Wh/t-km] </t>
  </si>
  <si>
    <t xml:space="preserve">Fuel Consumption (Pilot Fuel) [Wh/t-km] </t>
  </si>
  <si>
    <t xml:space="preserve">Fuel Consumption (Main Fuel) [Wh/t-km] </t>
  </si>
  <si>
    <t>https://www.eurocontrol.int/sites/default/files/2021-04/eurocontrol-data-snapshot-9-average-flight-2020.pdf</t>
  </si>
  <si>
    <t>Mean flight length of european domestic flights.</t>
  </si>
  <si>
    <t>Cargo container vessel 4000 TEU (diesel/fuel oil)</t>
  </si>
  <si>
    <t>https://www.ryanair.com/fr/fr/trip/flights/select?adults=1&amp;teens=0&amp;children=0&amp;infants=0&amp;dateOut=2023-05-23&amp;dateIn=2023-05-26&amp;isConnectedFlight=false&amp;isReturn=true&amp;discount=0&amp;promoCode=&amp;originMac=LON&amp;destinationMac=MIL&amp;tpAdults=1&amp;tpTeens=0&amp;tpChildren=0&amp;tpInfants=0&amp;tpStartDate=2023-05-23&amp;tpEndDate=2023-05-26&amp;tpDiscount=0&amp;tpPromoCode=&amp;tpOriginMac=LON&amp;tpDestinationMac=MIL</t>
  </si>
  <si>
    <t>Flight duration of a typical domestic flight in europe (London-Milano)</t>
  </si>
  <si>
    <t>Cargo container vessel 4000 TEU (LNG)</t>
  </si>
  <si>
    <t>https://blog.gitnux.com/aircraft-utilization-statistics/</t>
  </si>
  <si>
    <t>Average utilization rate of aircraft.</t>
  </si>
  <si>
    <t>Cargo container vessel 4000 TEU (Fuel Cell, ammonia)</t>
  </si>
  <si>
    <t>https://simpleflying.com/how-many-engines-do-airliners-go-through/</t>
  </si>
  <si>
    <t>A320 aircraft lifetime</t>
  </si>
  <si>
    <t>Cargo container vessel 4000 TEU (methanol)</t>
  </si>
  <si>
    <t>Technology Data for Renewable Fuels, Gamborg F</t>
  </si>
  <si>
    <t>Technology data for Fischer-Tropsch process</t>
  </si>
  <si>
    <t>Cargo container vessel 4000 TEU (ammonia)</t>
  </si>
  <si>
    <t>Preparing Container Vessels for Conversion to Green Fuels</t>
  </si>
  <si>
    <t xml:space="preserve">Price of ammonia newbuild is same of LNG.                       Slot losses due to fuel convertion.                                        Cost of convertion.                                            </t>
  </si>
  <si>
    <t>Cargo container 4000 TEU  convertion oil-&gt;methanol</t>
  </si>
  <si>
    <t>Cargo container 4000 TEU convertion oil-&gt;ammonia</t>
  </si>
  <si>
    <t>RESOURCES</t>
  </si>
  <si>
    <t>Local availability [GWh/y]</t>
  </si>
  <si>
    <t>Exterior availability [GWh/y]</t>
  </si>
  <si>
    <t>Direct and indirect emissions for local resource [ktCO2-eq./GWh]</t>
  </si>
  <si>
    <t>Price for local resource [Meuro/GWh]</t>
  </si>
  <si>
    <t>Energy Density [kWh/l]</t>
  </si>
  <si>
    <t>Price for local resource [€/l]</t>
  </si>
  <si>
    <t>Energy Density [MJ/kg]</t>
  </si>
  <si>
    <t>Energy Density [toe/kg]</t>
  </si>
  <si>
    <t>HFO</t>
  </si>
  <si>
    <t>1 toe =</t>
  </si>
  <si>
    <t>kWh</t>
  </si>
  <si>
    <t>Cargo container vessel 4000 TEU (Fuel Cell, LH2)</t>
  </si>
  <si>
    <t>Electricity consumption for fuel conditioning</t>
  </si>
  <si>
    <t>Boeing 777</t>
  </si>
  <si>
    <t>https://www.boeing.com/farnborough2014/pdf/BCA/bck-777%20Family%20Backgrounder.pdf</t>
  </si>
  <si>
    <t>https://eu.usatoday.com/story/money/business/2014/03/30/why-a-boeing-777-costs-320-million-dollars/7063805/</t>
  </si>
  <si>
    <t>Veh. Cost [k€]10, 20</t>
  </si>
  <si>
    <t>Occupancy [pass/veh.]10,11, 19</t>
  </si>
  <si>
    <t>https://www.lufthansa.com/be/fr/homepage</t>
  </si>
  <si>
    <t>Av. speed [km/h]14, 21</t>
  </si>
  <si>
    <t>Hydrogen aircraft</t>
  </si>
  <si>
    <t>18% reduction, p28 ; H2 : 5-26%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</si>
</sst>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18" fillId="0" borderId="0" xfId="42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gitnux.com/aircraft-utilization-statistics/" TargetMode="External"/><Relationship Id="rId3" Type="http://schemas.openxmlformats.org/officeDocument/2006/relationships/hyperlink" Target="https://www.ioscm.com/blog/industry-facts-101-the-shipping-industry-is-enormous/" TargetMode="External"/><Relationship Id="rId7" Type="http://schemas.openxmlformats.org/officeDocument/2006/relationships/hyperlink" Target="https://aviatorinsider.com/airplane-brands/airbus-a320/" TargetMode="External"/><Relationship Id="rId12" Type="http://schemas.openxmlformats.org/officeDocument/2006/relationships/hyperlink" Target="https://simpleflying.com/how-many-engines-do-airliners-go-through/" TargetMode="External"/><Relationship Id="rId2" Type="http://schemas.openxmlformats.org/officeDocument/2006/relationships/hyperlink" Target="https://container-news.com/vesselsvalue-newbuild-report-2021/" TargetMode="External"/><Relationship Id="rId1" Type="http://schemas.openxmlformats.org/officeDocument/2006/relationships/hyperlink" Target="https://transportgeography.org/contents/chapter5/maritime-transportation/containerships-operating-costs-panamax-post-panamax/" TargetMode="External"/><Relationship Id="rId6" Type="http://schemas.openxmlformats.org/officeDocument/2006/relationships/hyperlink" Target="https://transportgeography.org/contents/chapter4/transportation-and-energy/fuel-consumption-containerships/" TargetMode="External"/><Relationship Id="rId11" Type="http://schemas.openxmlformats.org/officeDocument/2006/relationships/hyperlink" Target="https://www.boeing.com/farnborough2014/pdf/BCA/bck-777%20Family%20Backgrounder.pdf" TargetMode="External"/><Relationship Id="rId5" Type="http://schemas.openxmlformats.org/officeDocument/2006/relationships/hyperlink" Target="https://www.ukpandi.com/news-and-resources/bulletins/2021/overweight-container-guide/" TargetMode="External"/><Relationship Id="rId10" Type="http://schemas.openxmlformats.org/officeDocument/2006/relationships/hyperlink" Target="https://www.iata.org/en/iata-repository/publications/economic-reports/air-passenger-monthly-analysis---august-2022/" TargetMode="External"/><Relationship Id="rId4" Type="http://schemas.openxmlformats.org/officeDocument/2006/relationships/hyperlink" Target="https://unctadstat.unctad.org/wds/TableViewer/tableView.aspx?ReportId=170027" TargetMode="External"/><Relationship Id="rId9" Type="http://schemas.openxmlformats.org/officeDocument/2006/relationships/hyperlink" Target="https://www.ryanair.com/fr/fr/trip/flights/select?adults=1&amp;teens=0&amp;children=0&amp;infants=0&amp;dateOut=2023-05-23&amp;dateIn=2023-05-26&amp;isConnectedFlight=false&amp;isReturn=true&amp;discount=0&amp;promoCode=&amp;originMac=LON&amp;destinationMac=MIL&amp;tpAdults=1&amp;tpTeens=0&amp;tpChildren=0&amp;tpInfants=0&amp;tpStartDate=2023-05-23&amp;tpEndDate=2023-05-26&amp;tpDiscount=0&amp;tpPromoCode=&amp;tpOriginMac=LON&amp;tpDestinationMac=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5"/>
  <sheetViews>
    <sheetView tabSelected="1" topLeftCell="A4" zoomScale="85" zoomScaleNormal="85" workbookViewId="0">
      <selection activeCell="N23" sqref="N23"/>
    </sheetView>
  </sheetViews>
  <sheetFormatPr baseColWidth="10" defaultRowHeight="14.4" x14ac:dyDescent="0.3"/>
  <cols>
    <col min="1" max="1" width="42" customWidth="1"/>
    <col min="2" max="2" width="27.21875" customWidth="1"/>
    <col min="13" max="13" width="20.6640625" customWidth="1"/>
    <col min="24" max="24" width="28.33203125" customWidth="1"/>
  </cols>
  <sheetData>
    <row r="2" spans="1:25" x14ac:dyDescent="0.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W2" t="s">
        <v>0</v>
      </c>
      <c r="Y2" t="s">
        <v>1</v>
      </c>
    </row>
    <row r="3" spans="1:25" x14ac:dyDescent="0.3">
      <c r="W3">
        <v>1</v>
      </c>
      <c r="X3" t="s">
        <v>2</v>
      </c>
      <c r="Y3" t="s">
        <v>3</v>
      </c>
    </row>
    <row r="4" spans="1:25" x14ac:dyDescent="0.3">
      <c r="W4">
        <v>2</v>
      </c>
      <c r="X4" t="s">
        <v>4</v>
      </c>
      <c r="Y4" t="s">
        <v>5</v>
      </c>
    </row>
    <row r="5" spans="1:25" x14ac:dyDescent="0.3">
      <c r="W5">
        <v>3</v>
      </c>
      <c r="X5" s="3" t="s">
        <v>6</v>
      </c>
      <c r="Y5" t="s">
        <v>7</v>
      </c>
    </row>
    <row r="6" spans="1:25" x14ac:dyDescent="0.3">
      <c r="W6">
        <v>4</v>
      </c>
      <c r="X6" t="s">
        <v>8</v>
      </c>
      <c r="Y6" t="s">
        <v>9</v>
      </c>
    </row>
    <row r="7" spans="1:25" x14ac:dyDescent="0.3">
      <c r="W7">
        <v>5</v>
      </c>
      <c r="X7" s="3" t="s">
        <v>10</v>
      </c>
      <c r="Y7" t="s">
        <v>11</v>
      </c>
    </row>
    <row r="8" spans="1:25" x14ac:dyDescent="0.3">
      <c r="A8" t="s">
        <v>12</v>
      </c>
      <c r="W8">
        <v>6</v>
      </c>
      <c r="X8" s="3" t="s">
        <v>13</v>
      </c>
      <c r="Y8" t="s">
        <v>14</v>
      </c>
    </row>
    <row r="9" spans="1:25" ht="57.6" x14ac:dyDescent="0.3">
      <c r="C9" s="2" t="s">
        <v>96</v>
      </c>
      <c r="D9" s="2" t="s">
        <v>15</v>
      </c>
      <c r="E9" s="2" t="s">
        <v>97</v>
      </c>
      <c r="F9" s="2" t="s">
        <v>16</v>
      </c>
      <c r="G9" s="2" t="s">
        <v>99</v>
      </c>
      <c r="H9" s="2" t="s">
        <v>17</v>
      </c>
      <c r="I9" s="2" t="s">
        <v>18</v>
      </c>
      <c r="J9" s="2" t="s">
        <v>19</v>
      </c>
      <c r="K9" s="2" t="s">
        <v>20</v>
      </c>
      <c r="L9" s="2" t="s">
        <v>21</v>
      </c>
      <c r="M9" s="2" t="s">
        <v>22</v>
      </c>
      <c r="N9" s="2" t="s">
        <v>23</v>
      </c>
      <c r="O9" s="2" t="s">
        <v>24</v>
      </c>
      <c r="P9" s="2"/>
      <c r="W9">
        <v>7</v>
      </c>
      <c r="X9" s="3" t="s">
        <v>25</v>
      </c>
      <c r="Y9" t="s">
        <v>26</v>
      </c>
    </row>
    <row r="10" spans="1:25" x14ac:dyDescent="0.3">
      <c r="A10" t="s">
        <v>27</v>
      </c>
      <c r="C10">
        <v>111000</v>
      </c>
      <c r="D10">
        <v>3035.78</v>
      </c>
      <c r="E10">
        <v>153</v>
      </c>
      <c r="F10">
        <v>2182</v>
      </c>
      <c r="G10">
        <v>498.26</v>
      </c>
      <c r="H10">
        <v>35</v>
      </c>
      <c r="I10">
        <f>4.84*1000*0.0435/3600/1244*10^6</f>
        <v>47.012325830653801</v>
      </c>
      <c r="K10">
        <v>1456.0474369999999</v>
      </c>
      <c r="L10">
        <v>39.82197918</v>
      </c>
      <c r="M10">
        <v>0.49991321399999999</v>
      </c>
      <c r="N10">
        <v>76233.78</v>
      </c>
      <c r="O10">
        <v>263.52941179999999</v>
      </c>
      <c r="W10">
        <v>8</v>
      </c>
      <c r="X10" s="3" t="s">
        <v>28</v>
      </c>
      <c r="Y10" t="s">
        <v>29</v>
      </c>
    </row>
    <row r="11" spans="1:25" x14ac:dyDescent="0.3">
      <c r="A11" t="s">
        <v>93</v>
      </c>
      <c r="C11">
        <v>320000</v>
      </c>
      <c r="D11">
        <f>C11*D10/C10</f>
        <v>8751.7981981981993</v>
      </c>
      <c r="E11">
        <f>340*0.85</f>
        <v>289</v>
      </c>
      <c r="F11">
        <f>4708*G11/1000</f>
        <v>3879.3919999999998</v>
      </c>
      <c r="G11">
        <v>824</v>
      </c>
      <c r="H11">
        <v>35</v>
      </c>
      <c r="I11">
        <f>55.613*1000*0.0435/3600/5539*10^6</f>
        <v>121.3198080279232</v>
      </c>
      <c r="K11">
        <f>C11*1000/E11/G11</f>
        <v>1343.7699465851447</v>
      </c>
      <c r="L11">
        <f>K11*L10/K10</f>
        <v>36.751260622303029</v>
      </c>
      <c r="M11">
        <f>F11*1000/G11/8760</f>
        <v>0.53744292237442925</v>
      </c>
      <c r="N11">
        <f>E11*G11</f>
        <v>238136</v>
      </c>
      <c r="O11">
        <f>I11*1000/E11</f>
        <v>419.79172328001107</v>
      </c>
      <c r="W11">
        <v>9</v>
      </c>
      <c r="X11" s="3" t="s">
        <v>30</v>
      </c>
      <c r="Y11" t="s">
        <v>31</v>
      </c>
    </row>
    <row r="12" spans="1:25" x14ac:dyDescent="0.3">
      <c r="A12" t="s">
        <v>100</v>
      </c>
      <c r="C12">
        <f>C10+14000</f>
        <v>125000</v>
      </c>
      <c r="D12">
        <f>C12*D10/C10</f>
        <v>3418.671171171171</v>
      </c>
      <c r="E12">
        <v>153</v>
      </c>
      <c r="F12">
        <v>2182</v>
      </c>
      <c r="G12">
        <v>498.26</v>
      </c>
      <c r="H12">
        <v>35</v>
      </c>
      <c r="I12">
        <f>4.84*1000*0.0435/3600/1244*10^6*1.2</f>
        <v>56.414790996784561</v>
      </c>
      <c r="K12">
        <f>C12*1000/(G12*E12)</f>
        <v>1639.6930599532125</v>
      </c>
      <c r="L12">
        <f>D12*K12/C12</f>
        <v>44.844571149051923</v>
      </c>
      <c r="M12">
        <v>0.49991321399999999</v>
      </c>
      <c r="N12">
        <v>76233.78</v>
      </c>
      <c r="O12">
        <f>I12*1000/E12</f>
        <v>368.72412416199063</v>
      </c>
    </row>
    <row r="13" spans="1:25" x14ac:dyDescent="0.3">
      <c r="A13" t="s">
        <v>101</v>
      </c>
      <c r="W13">
        <v>10</v>
      </c>
      <c r="X13" s="3" t="s">
        <v>44</v>
      </c>
      <c r="Y13" t="s">
        <v>45</v>
      </c>
    </row>
    <row r="14" spans="1:25" ht="43.2" x14ac:dyDescent="0.3">
      <c r="C14" s="2" t="s">
        <v>32</v>
      </c>
      <c r="D14" s="2" t="s">
        <v>33</v>
      </c>
      <c r="E14" s="2" t="s">
        <v>34</v>
      </c>
      <c r="F14" s="2" t="s">
        <v>35</v>
      </c>
      <c r="G14" s="2" t="s">
        <v>36</v>
      </c>
      <c r="H14" s="2" t="s">
        <v>37</v>
      </c>
      <c r="I14" s="2" t="s">
        <v>38</v>
      </c>
      <c r="J14" s="2" t="s">
        <v>21</v>
      </c>
      <c r="K14" s="2" t="s">
        <v>22</v>
      </c>
      <c r="L14" s="2" t="s">
        <v>23</v>
      </c>
      <c r="M14" s="2" t="s">
        <v>39</v>
      </c>
      <c r="N14" s="2" t="s">
        <v>40</v>
      </c>
      <c r="O14" s="2" t="s">
        <v>41</v>
      </c>
      <c r="P14" s="2" t="s">
        <v>42</v>
      </c>
      <c r="Q14" s="2"/>
      <c r="W14">
        <v>11</v>
      </c>
      <c r="X14" s="3" t="s">
        <v>47</v>
      </c>
      <c r="Y14" t="s">
        <v>48</v>
      </c>
    </row>
    <row r="15" spans="1:25" x14ac:dyDescent="0.3">
      <c r="A15" t="s">
        <v>43</v>
      </c>
      <c r="C15">
        <v>22650</v>
      </c>
      <c r="D15">
        <v>2251.272727</v>
      </c>
      <c r="E15">
        <v>28000</v>
      </c>
      <c r="F15">
        <v>288</v>
      </c>
      <c r="G15">
        <v>35.188000000000002</v>
      </c>
      <c r="H15">
        <v>50</v>
      </c>
      <c r="I15">
        <v>22.988762399999999</v>
      </c>
      <c r="J15">
        <v>2.2849436569999999</v>
      </c>
      <c r="K15">
        <v>0.93431602599999997</v>
      </c>
      <c r="L15">
        <v>985264</v>
      </c>
      <c r="M15">
        <v>7.65</v>
      </c>
      <c r="N15">
        <v>2000</v>
      </c>
      <c r="O15">
        <v>14000</v>
      </c>
      <c r="P15">
        <v>88.969499999999996</v>
      </c>
      <c r="W15">
        <v>12</v>
      </c>
      <c r="X15" t="s">
        <v>50</v>
      </c>
      <c r="Y15" t="s">
        <v>51</v>
      </c>
    </row>
    <row r="16" spans="1:25" x14ac:dyDescent="0.3">
      <c r="A16" t="s">
        <v>46</v>
      </c>
      <c r="C16">
        <v>25150</v>
      </c>
      <c r="D16">
        <v>2499.757576</v>
      </c>
      <c r="E16">
        <v>28000</v>
      </c>
      <c r="F16">
        <v>288</v>
      </c>
      <c r="G16">
        <v>35.188000000000002</v>
      </c>
      <c r="H16">
        <v>50</v>
      </c>
      <c r="I16">
        <v>25.526153399999998</v>
      </c>
      <c r="J16">
        <v>2.537144944</v>
      </c>
      <c r="K16">
        <v>0.93431602599999997</v>
      </c>
      <c r="L16">
        <v>985264</v>
      </c>
      <c r="M16">
        <v>7.99</v>
      </c>
      <c r="N16">
        <v>2000</v>
      </c>
      <c r="O16">
        <v>14000</v>
      </c>
      <c r="P16">
        <v>92.923699999999997</v>
      </c>
      <c r="W16">
        <v>13</v>
      </c>
      <c r="X16" t="s">
        <v>60</v>
      </c>
      <c r="Y16" t="s">
        <v>61</v>
      </c>
    </row>
    <row r="17" spans="1:25" x14ac:dyDescent="0.3">
      <c r="A17" t="s">
        <v>49</v>
      </c>
      <c r="C17">
        <v>32650</v>
      </c>
      <c r="D17">
        <v>3245.212121</v>
      </c>
      <c r="E17">
        <v>28000</v>
      </c>
      <c r="F17">
        <v>288</v>
      </c>
      <c r="G17">
        <v>35.188000000000002</v>
      </c>
      <c r="H17">
        <v>50</v>
      </c>
      <c r="I17">
        <v>33.138326380000002</v>
      </c>
      <c r="J17">
        <v>3.2937488039999998</v>
      </c>
      <c r="K17">
        <v>0.93431602599999997</v>
      </c>
      <c r="L17">
        <v>985264</v>
      </c>
      <c r="M17">
        <v>5.0049999999999999</v>
      </c>
      <c r="N17">
        <v>2000</v>
      </c>
      <c r="O17">
        <v>14000</v>
      </c>
      <c r="P17">
        <v>58.208150000000003</v>
      </c>
      <c r="W17">
        <v>14</v>
      </c>
      <c r="X17" s="3" t="s">
        <v>63</v>
      </c>
      <c r="Y17" t="s">
        <v>64</v>
      </c>
    </row>
    <row r="18" spans="1:25" ht="57.6" x14ac:dyDescent="0.3">
      <c r="C18" s="2" t="s">
        <v>52</v>
      </c>
      <c r="D18" s="2" t="s">
        <v>53</v>
      </c>
      <c r="E18" s="2" t="s">
        <v>34</v>
      </c>
      <c r="F18" s="2" t="s">
        <v>35</v>
      </c>
      <c r="G18" s="2" t="s">
        <v>36</v>
      </c>
      <c r="H18" s="2" t="s">
        <v>54</v>
      </c>
      <c r="I18" s="2" t="s">
        <v>38</v>
      </c>
      <c r="J18" s="2" t="s">
        <v>21</v>
      </c>
      <c r="K18" s="2" t="s">
        <v>22</v>
      </c>
      <c r="L18" s="2" t="s">
        <v>23</v>
      </c>
      <c r="M18" s="2" t="s">
        <v>55</v>
      </c>
      <c r="N18" s="2" t="s">
        <v>40</v>
      </c>
      <c r="O18" s="2" t="s">
        <v>56</v>
      </c>
      <c r="P18" s="2" t="s">
        <v>57</v>
      </c>
      <c r="Q18" s="2" t="s">
        <v>58</v>
      </c>
      <c r="R18" s="2" t="s">
        <v>59</v>
      </c>
      <c r="S18" s="2" t="s">
        <v>92</v>
      </c>
      <c r="W18">
        <v>15</v>
      </c>
      <c r="X18" s="3" t="s">
        <v>66</v>
      </c>
      <c r="Y18" t="s">
        <v>67</v>
      </c>
    </row>
    <row r="19" spans="1:25" x14ac:dyDescent="0.3">
      <c r="A19" t="s">
        <v>62</v>
      </c>
      <c r="C19">
        <v>44550</v>
      </c>
      <c r="D19">
        <v>4428</v>
      </c>
      <c r="E19">
        <v>56000</v>
      </c>
      <c r="F19">
        <v>288</v>
      </c>
      <c r="G19">
        <v>42.595999999999997</v>
      </c>
      <c r="H19">
        <v>25</v>
      </c>
      <c r="I19">
        <v>18.67630093</v>
      </c>
      <c r="J19">
        <v>1.8563111219999999</v>
      </c>
      <c r="K19">
        <v>0.77182628200000003</v>
      </c>
      <c r="L19">
        <v>2385376</v>
      </c>
      <c r="M19">
        <f>120*1000/24/G19*J33/(E19*10^-6)</f>
        <v>2.0476436419247954</v>
      </c>
      <c r="N19">
        <v>4000</v>
      </c>
      <c r="O19">
        <v>14000</v>
      </c>
      <c r="P19">
        <f>M19*B$35*1000/10^6</f>
        <v>23.814095555585371</v>
      </c>
      <c r="W19">
        <v>16</v>
      </c>
      <c r="X19" s="3" t="s">
        <v>69</v>
      </c>
      <c r="Y19" t="s">
        <v>70</v>
      </c>
    </row>
    <row r="20" spans="1:25" x14ac:dyDescent="0.3">
      <c r="A20" t="s">
        <v>65</v>
      </c>
      <c r="C20">
        <v>51678</v>
      </c>
      <c r="D20">
        <v>5136.4799999999996</v>
      </c>
      <c r="E20">
        <v>56000</v>
      </c>
      <c r="F20">
        <v>288</v>
      </c>
      <c r="G20">
        <v>42.595999999999997</v>
      </c>
      <c r="H20">
        <v>25</v>
      </c>
      <c r="I20">
        <v>21.664509079999998</v>
      </c>
      <c r="J20">
        <v>2.1533209019999999</v>
      </c>
      <c r="K20">
        <v>0.77182628200000003</v>
      </c>
      <c r="L20">
        <v>2385376</v>
      </c>
      <c r="M20">
        <f>M19*0.92259</f>
        <v>1.8891355476033971</v>
      </c>
      <c r="N20">
        <v>4000</v>
      </c>
      <c r="O20">
        <v>14000</v>
      </c>
      <c r="P20">
        <f>M20*B$35*1000/10^6</f>
        <v>21.970646418627506</v>
      </c>
    </row>
    <row r="21" spans="1:25" x14ac:dyDescent="0.3">
      <c r="A21" t="s">
        <v>68</v>
      </c>
      <c r="C21">
        <v>64218.874170000003</v>
      </c>
      <c r="D21">
        <v>6382.9668869999996</v>
      </c>
      <c r="E21">
        <v>56000</v>
      </c>
      <c r="F21">
        <v>288</v>
      </c>
      <c r="G21">
        <v>42.595999999999997</v>
      </c>
      <c r="H21">
        <v>25</v>
      </c>
      <c r="I21">
        <v>26.9219084</v>
      </c>
      <c r="J21">
        <v>2.6758745319999999</v>
      </c>
      <c r="K21">
        <v>0.77182628200000003</v>
      </c>
      <c r="L21">
        <v>2385376</v>
      </c>
      <c r="M21">
        <f>M19*0.7641764</f>
        <v>1.5647609467689791</v>
      </c>
      <c r="N21">
        <v>4000</v>
      </c>
      <c r="O21">
        <v>14000</v>
      </c>
      <c r="P21">
        <f>M21*B$35*1000/10^6</f>
        <v>18.198169810923225</v>
      </c>
      <c r="W21">
        <v>17</v>
      </c>
      <c r="X21" t="s">
        <v>72</v>
      </c>
      <c r="Y21" t="s">
        <v>73</v>
      </c>
    </row>
    <row r="22" spans="1:25" x14ac:dyDescent="0.3">
      <c r="A22" t="s">
        <v>91</v>
      </c>
      <c r="C22">
        <v>64218.874170000003</v>
      </c>
      <c r="D22">
        <v>6382.9668869999996</v>
      </c>
      <c r="E22">
        <v>56000</v>
      </c>
      <c r="F22">
        <v>288</v>
      </c>
      <c r="G22">
        <v>42.595999999999997</v>
      </c>
      <c r="H22">
        <v>25</v>
      </c>
      <c r="I22">
        <v>26.9219084</v>
      </c>
      <c r="J22">
        <v>2.6758745319999999</v>
      </c>
      <c r="K22">
        <v>0.77182628200000003</v>
      </c>
      <c r="L22">
        <v>2385376</v>
      </c>
      <c r="M22">
        <f>M19*0.8618</f>
        <v>1.7646592906107887</v>
      </c>
      <c r="N22">
        <v>4000</v>
      </c>
      <c r="O22">
        <v>14000</v>
      </c>
      <c r="P22">
        <f>M22*B$35*1000/10^6</f>
        <v>20.522987549803474</v>
      </c>
      <c r="S22">
        <f>0.409*P22</f>
        <v>8.3939019078696209</v>
      </c>
      <c r="W22">
        <v>18</v>
      </c>
      <c r="X22" t="s">
        <v>75</v>
      </c>
      <c r="Y22" t="s">
        <v>76</v>
      </c>
    </row>
    <row r="23" spans="1:25" x14ac:dyDescent="0.3">
      <c r="A23" t="s">
        <v>71</v>
      </c>
      <c r="C23">
        <v>49450.5</v>
      </c>
      <c r="D23">
        <v>4915.08</v>
      </c>
      <c r="E23">
        <v>56000</v>
      </c>
      <c r="F23">
        <v>288</v>
      </c>
      <c r="G23">
        <v>42.595999999999997</v>
      </c>
      <c r="H23">
        <v>25</v>
      </c>
      <c r="I23">
        <v>20.730694029999999</v>
      </c>
      <c r="J23">
        <v>2.0605053459999998</v>
      </c>
      <c r="K23">
        <v>0.77182628200000003</v>
      </c>
      <c r="L23">
        <v>2385376</v>
      </c>
      <c r="M23">
        <v>2.0476430489999999</v>
      </c>
      <c r="N23">
        <v>4000</v>
      </c>
      <c r="O23">
        <v>14000</v>
      </c>
      <c r="P23">
        <f>M23*B$35*1000/10^6</f>
        <v>23.814088659869999</v>
      </c>
      <c r="Q23">
        <v>1.1907044330000001</v>
      </c>
      <c r="R23">
        <v>22.623384229999999</v>
      </c>
      <c r="W23">
        <v>19</v>
      </c>
      <c r="X23" s="3" t="s">
        <v>94</v>
      </c>
    </row>
    <row r="24" spans="1:25" x14ac:dyDescent="0.3">
      <c r="A24" t="s">
        <v>74</v>
      </c>
      <c r="C24">
        <v>51678</v>
      </c>
      <c r="D24">
        <v>5136.4799999999996</v>
      </c>
      <c r="E24">
        <v>56000</v>
      </c>
      <c r="F24">
        <v>288</v>
      </c>
      <c r="G24">
        <v>42.595999999999997</v>
      </c>
      <c r="H24">
        <v>25</v>
      </c>
      <c r="I24">
        <v>21.664509079999998</v>
      </c>
      <c r="J24">
        <v>2.1533209019999999</v>
      </c>
      <c r="K24">
        <v>0.77182628200000003</v>
      </c>
      <c r="L24">
        <v>2385376</v>
      </c>
      <c r="M24">
        <f>M19*0.9</f>
        <v>1.842879277732316</v>
      </c>
      <c r="N24">
        <v>4000</v>
      </c>
      <c r="O24">
        <v>14000</v>
      </c>
      <c r="P24">
        <f>M24*B$35*1000/10^6</f>
        <v>21.432686000026838</v>
      </c>
      <c r="Q24">
        <v>1.9897994080000001</v>
      </c>
      <c r="R24">
        <v>22.882693190000001</v>
      </c>
      <c r="W24">
        <v>20</v>
      </c>
      <c r="X24" t="s">
        <v>95</v>
      </c>
    </row>
    <row r="25" spans="1:25" x14ac:dyDescent="0.3">
      <c r="A25" t="s">
        <v>77</v>
      </c>
      <c r="C25">
        <v>7128</v>
      </c>
      <c r="D25">
        <v>4915.08</v>
      </c>
      <c r="E25">
        <v>53760</v>
      </c>
      <c r="F25">
        <v>288</v>
      </c>
      <c r="G25">
        <v>42.595999999999997</v>
      </c>
      <c r="H25">
        <v>25</v>
      </c>
      <c r="I25">
        <v>3.1127168209999998</v>
      </c>
      <c r="J25">
        <v>2.1463597349999999</v>
      </c>
      <c r="K25">
        <v>0.77182628200000003</v>
      </c>
      <c r="L25">
        <v>2289960.96</v>
      </c>
      <c r="M25">
        <f>120*1000/24/G25*J33/(E25*10^-6)</f>
        <v>2.1329621270049954</v>
      </c>
      <c r="N25">
        <v>4000</v>
      </c>
      <c r="O25">
        <v>13440</v>
      </c>
      <c r="P25">
        <f>M25*B$35*1000/10^6</f>
        <v>24.806349537068098</v>
      </c>
      <c r="Q25">
        <v>1.2403171180000001</v>
      </c>
      <c r="R25">
        <v>23.566025239999998</v>
      </c>
      <c r="W25">
        <v>21</v>
      </c>
      <c r="X25" t="s">
        <v>98</v>
      </c>
    </row>
    <row r="26" spans="1:25" x14ac:dyDescent="0.3">
      <c r="A26" t="s">
        <v>78</v>
      </c>
      <c r="C26">
        <v>10692</v>
      </c>
      <c r="D26">
        <v>5136.4799999999996</v>
      </c>
      <c r="E26">
        <v>51912</v>
      </c>
      <c r="F26">
        <v>288</v>
      </c>
      <c r="G26">
        <v>42.595999999999997</v>
      </c>
      <c r="H26">
        <v>25</v>
      </c>
      <c r="I26">
        <v>4.8352882660000001</v>
      </c>
      <c r="J26">
        <v>2.3228920190000002</v>
      </c>
      <c r="K26">
        <v>0.77182628200000003</v>
      </c>
      <c r="L26">
        <v>2211243.5520000001</v>
      </c>
      <c r="M26">
        <f>120*1000/24/G26*J33/(E26*10^-6)</f>
        <v>2.2088928176103511</v>
      </c>
      <c r="N26">
        <v>4000</v>
      </c>
      <c r="O26">
        <v>12978</v>
      </c>
      <c r="P26">
        <f>M26*B$35*1000/10^6</f>
        <v>25.689423468808382</v>
      </c>
      <c r="Q26">
        <v>2.0551532830000001</v>
      </c>
      <c r="R26">
        <v>23.634262750000001</v>
      </c>
    </row>
    <row r="30" spans="1:25" x14ac:dyDescent="0.3">
      <c r="M30">
        <v>2.0476430489999999</v>
      </c>
    </row>
    <row r="31" spans="1:25" x14ac:dyDescent="0.3">
      <c r="A31" t="s">
        <v>79</v>
      </c>
    </row>
    <row r="32" spans="1:25" ht="100.8" x14ac:dyDescent="0.3">
      <c r="C32" s="2" t="s">
        <v>80</v>
      </c>
      <c r="D32" s="2" t="s">
        <v>81</v>
      </c>
      <c r="E32" s="2" t="s">
        <v>82</v>
      </c>
      <c r="F32" s="2" t="s">
        <v>83</v>
      </c>
      <c r="G32" s="2" t="s">
        <v>84</v>
      </c>
      <c r="H32" s="2" t="s">
        <v>85</v>
      </c>
      <c r="I32" s="2" t="s">
        <v>86</v>
      </c>
      <c r="J32" s="2" t="s">
        <v>87</v>
      </c>
      <c r="K32" s="2"/>
      <c r="L32" s="2"/>
      <c r="M32" s="2"/>
      <c r="N32" s="2"/>
      <c r="O32" s="2"/>
      <c r="P32" s="2"/>
      <c r="Q32" s="2"/>
    </row>
    <row r="33" spans="1:10" x14ac:dyDescent="0.3">
      <c r="A33" t="s">
        <v>88</v>
      </c>
      <c r="I33">
        <v>40900</v>
      </c>
      <c r="J33">
        <v>9.7688000000000007E-4</v>
      </c>
    </row>
    <row r="34" spans="1:10" x14ac:dyDescent="0.3">
      <c r="D34" s="1"/>
    </row>
    <row r="35" spans="1:10" x14ac:dyDescent="0.3">
      <c r="A35" t="s">
        <v>89</v>
      </c>
      <c r="B35">
        <v>11630</v>
      </c>
      <c r="C35" t="s">
        <v>90</v>
      </c>
    </row>
  </sheetData>
  <hyperlinks>
    <hyperlink ref="X8" r:id="rId1" xr:uid="{48916EB1-B372-4706-BA98-648ADC924AD0}"/>
    <hyperlink ref="X11" r:id="rId2" xr:uid="{E14AA86B-82AC-4D5F-BAC1-063197736F99}"/>
    <hyperlink ref="X7" r:id="rId3" xr:uid="{FA7FE3AD-99DD-460C-87EA-FDB28D432BDC}"/>
    <hyperlink ref="X9" r:id="rId4" xr:uid="{FA37E21A-E2A7-4FB3-A759-C6A640A6220F}"/>
    <hyperlink ref="X5" r:id="rId5" xr:uid="{B659ED6E-D03D-4C60-8EAE-B0ED5E5D5F0E}"/>
    <hyperlink ref="X10" r:id="rId6" xr:uid="{CC0D2596-9E23-47A5-8456-6157C3ABD869}"/>
    <hyperlink ref="X13" r:id="rId7" xr:uid="{65010A1A-536B-4DEC-892D-50EFECD3DBDD}"/>
    <hyperlink ref="X18" r:id="rId8" xr:uid="{84E001AF-749E-470F-9357-13A8EDE7375D}"/>
    <hyperlink ref="X17" r:id="rId9" display="https://www.ryanair.com/fr/fr/trip/flights/select?adults=1&amp;teens=0&amp;children=0&amp;infants=0&amp;dateOut=2023-05-23&amp;dateIn=2023-05-26&amp;isConnectedFlight=false&amp;isReturn=true&amp;discount=0&amp;promoCode=&amp;originMac=LON&amp;destinationMac=MIL&amp;tpAdults=1&amp;tpTeens=0&amp;tpChildren=0&amp;tpInfants=0&amp;tpStartDate=2023-05-23&amp;tpEndDate=2023-05-26&amp;tpDiscount=0&amp;tpPromoCode=&amp;tpOriginMac=LON&amp;tpDestinationMac=MIL" xr:uid="{6A993B83-1D14-44EE-99D0-F13A2CF7C782}"/>
    <hyperlink ref="X14" r:id="rId10" xr:uid="{F205273B-4D8C-4A59-BE33-D1787F13B410}"/>
    <hyperlink ref="X23" r:id="rId11" xr:uid="{3F571810-F9A4-4A4D-AC15-CA256EFCDE31}"/>
    <hyperlink ref="X19" r:id="rId12" xr:uid="{26B027BB-E372-4E8F-A76C-0C5EF99ABA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Preprocessing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jacquemin</cp:lastModifiedBy>
  <dcterms:created xsi:type="dcterms:W3CDTF">2023-04-25T09:42:18Z</dcterms:created>
  <dcterms:modified xsi:type="dcterms:W3CDTF">2023-10-18T12:16:10Z</dcterms:modified>
</cp:coreProperties>
</file>