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2"/>
  <workbookPr codeName="ThisWorkbook"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0" documentId="8_{B1FED2E0-DF8E-419E-892E-2BF66CDD2F31}" xr6:coauthVersionLast="47" xr6:coauthVersionMax="47" xr10:uidLastSave="{00000000-0000-0000-0000-000000000000}"/>
  <bookViews>
    <workbookView xWindow="-120" yWindow="-120" windowWidth="29040" windowHeight="15840" tabRatio="500" xr2:uid="{00000000-000D-0000-FFFF-FFFF00000000}"/>
  </bookViews>
  <sheets>
    <sheet name="Sommaire" sheetId="9" r:id="rId1"/>
    <sheet name="Assurance Qualité" sheetId="6" r:id="rId2"/>
    <sheet name="Fonctionnalités" sheetId="8" r:id="rId3"/>
    <sheet name="Documents" sheetId="10" r:id="rId4"/>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4" i="9" l="1"/>
  <c r="C4" i="9"/>
  <c r="D4" i="9"/>
  <c r="G4" i="9"/>
  <c r="G7" i="9"/>
  <c r="G17" i="10"/>
  <c r="F17" i="10"/>
  <c r="C17" i="10"/>
  <c r="B17" i="10"/>
  <c r="G16" i="10"/>
  <c r="G18" i="10" s="1"/>
  <c r="F16" i="10"/>
  <c r="F18" i="10" s="1"/>
  <c r="C16" i="10"/>
  <c r="C18" i="10" s="1"/>
  <c r="H6" i="9" s="1"/>
  <c r="B16" i="10"/>
  <c r="B18" i="10" s="1"/>
  <c r="H5" i="9" s="1"/>
  <c r="D43" i="8"/>
  <c r="E42" i="8"/>
  <c r="D28" i="8"/>
  <c r="E27" i="8"/>
  <c r="J41" i="6"/>
  <c r="J42" i="6"/>
  <c r="J43" i="6"/>
  <c r="J44" i="6"/>
  <c r="J45" i="6"/>
  <c r="J46" i="6"/>
  <c r="J47" i="6"/>
  <c r="J48" i="6"/>
  <c r="J40" i="6"/>
  <c r="G41" i="6"/>
  <c r="G42" i="6"/>
  <c r="G43" i="6"/>
  <c r="G44" i="6"/>
  <c r="G45" i="6"/>
  <c r="G46" i="6"/>
  <c r="G47" i="6"/>
  <c r="G48" i="6"/>
  <c r="G40" i="6"/>
  <c r="J30" i="6"/>
  <c r="J31" i="6"/>
  <c r="J29" i="6"/>
  <c r="G30" i="6"/>
  <c r="G31" i="6"/>
  <c r="G29" i="6"/>
  <c r="G14" i="6"/>
  <c r="J14" i="6" s="1"/>
  <c r="G15" i="6"/>
  <c r="J15" i="6" s="1"/>
  <c r="G16" i="6"/>
  <c r="J16" i="6" s="1"/>
  <c r="G17" i="6"/>
  <c r="J17" i="6" s="1"/>
  <c r="G13" i="6"/>
  <c r="J13" i="6" s="1"/>
  <c r="C56" i="6"/>
  <c r="E47" i="8"/>
  <c r="E46" i="8"/>
  <c r="E45" i="8"/>
  <c r="E32" i="8"/>
  <c r="E31" i="8"/>
  <c r="E30" i="8"/>
  <c r="E18" i="8"/>
  <c r="E17" i="8"/>
  <c r="J11" i="6"/>
  <c r="I11" i="6"/>
  <c r="G11" i="6"/>
  <c r="F11" i="6"/>
  <c r="D11" i="6"/>
  <c r="C11" i="6"/>
  <c r="E26" i="8"/>
  <c r="C18" i="6"/>
  <c r="D18" i="6"/>
  <c r="F18" i="6"/>
  <c r="G18" i="6"/>
  <c r="I18" i="6"/>
  <c r="J18" i="6"/>
  <c r="C22" i="6"/>
  <c r="D22" i="6"/>
  <c r="F22" i="6"/>
  <c r="G22" i="6"/>
  <c r="I22" i="6"/>
  <c r="J22" i="6"/>
  <c r="C27" i="6"/>
  <c r="D27" i="6"/>
  <c r="F27" i="6"/>
  <c r="G27" i="6"/>
  <c r="I27" i="6"/>
  <c r="J27" i="6"/>
  <c r="C32" i="6"/>
  <c r="D32" i="6"/>
  <c r="F32" i="6"/>
  <c r="G32" i="6"/>
  <c r="I32" i="6"/>
  <c r="J32" i="6"/>
  <c r="C38" i="6"/>
  <c r="D38" i="6"/>
  <c r="F38" i="6"/>
  <c r="G38" i="6"/>
  <c r="I38" i="6"/>
  <c r="J38" i="6"/>
  <c r="C49" i="6"/>
  <c r="D49" i="6"/>
  <c r="F49" i="6"/>
  <c r="G49" i="6"/>
  <c r="I49" i="6"/>
  <c r="J49" i="6"/>
  <c r="D56" i="6"/>
  <c r="F56" i="6"/>
  <c r="G56" i="6"/>
  <c r="I56" i="6"/>
  <c r="J56" i="6"/>
  <c r="E13" i="8"/>
  <c r="E40" i="8"/>
  <c r="E41" i="8"/>
  <c r="E22" i="8"/>
  <c r="E23" i="8"/>
  <c r="E24" i="8"/>
  <c r="E25" i="8"/>
  <c r="E10" i="8"/>
  <c r="E11" i="8"/>
  <c r="E12" i="8"/>
  <c r="E14" i="8"/>
  <c r="E9" i="8"/>
  <c r="D58" i="6" l="1"/>
  <c r="G58" i="6"/>
  <c r="F58" i="6"/>
  <c r="F59" i="6" s="1"/>
  <c r="C5" i="9" s="1"/>
  <c r="C58" i="6"/>
  <c r="C59" i="6" s="1"/>
  <c r="I58" i="6"/>
  <c r="J58" i="6"/>
  <c r="I59" i="6" l="1"/>
  <c r="C6" i="9" s="1"/>
  <c r="E8" i="8" l="1"/>
  <c r="D15" i="8"/>
  <c r="E21" i="8"/>
  <c r="E28" i="8" s="1"/>
  <c r="B5" i="9" s="1"/>
  <c r="D5" i="9" s="1"/>
  <c r="G5" i="9" s="1"/>
  <c r="E35" i="8"/>
  <c r="E36" i="8"/>
  <c r="E37" i="8"/>
  <c r="E38" i="8"/>
  <c r="E39" i="8"/>
  <c r="E43" i="8" l="1"/>
  <c r="B6" i="9" s="1"/>
  <c r="D6" i="9" s="1"/>
  <c r="G6" i="9" s="1"/>
  <c r="E15" i="8"/>
</calcChain>
</file>

<file path=xl/sharedStrings.xml><?xml version="1.0" encoding="utf-8"?>
<sst xmlns="http://schemas.openxmlformats.org/spreadsheetml/2006/main" count="356" uniqueCount="222">
  <si>
    <t>Fonct.</t>
  </si>
  <si>
    <t>A.Q</t>
  </si>
  <si>
    <t>Total</t>
  </si>
  <si>
    <t>Heures de retard
(-10%)/heure</t>
  </si>
  <si>
    <t>Poids</t>
  </si>
  <si>
    <t>Note pondérée</t>
  </si>
  <si>
    <t>Documents</t>
  </si>
  <si>
    <t>Sprint 1</t>
  </si>
  <si>
    <t>Sprint 2</t>
  </si>
  <si>
    <t>Sprint 3</t>
  </si>
  <si>
    <t>UX</t>
  </si>
  <si>
    <t>Grille de correction LOG2990</t>
  </si>
  <si>
    <t>Assurance Qualité</t>
  </si>
  <si>
    <t>Critère</t>
  </si>
  <si>
    <t>Description</t>
  </si>
  <si>
    <t>Note</t>
  </si>
  <si>
    <t>Commentaires</t>
  </si>
  <si>
    <t>1. Projet</t>
  </si>
  <si>
    <t>Correcteur</t>
  </si>
  <si>
    <t>Mike</t>
  </si>
  <si>
    <t>1.1 Utilisation des Cadriciels</t>
  </si>
  <si>
    <t>Le projet respecte les meilleures pratiques des cadriciels utilisés. (Exemple: séparation des responsabilités dans les Components et Services d'Angular, respect de la sémantique HTTP avec Express, etc.)</t>
  </si>
  <si>
    <t>style dans dans play-image.component.html</t>
  </si>
  <si>
    <t>un service n'est pas utilisé pour stocker des constantes ( constantes.service.ts)</t>
  </si>
  <si>
    <t>1.2 Arborescence</t>
  </si>
  <si>
    <t>Le projet respecte une arborescence de fichier claire,uniforme et structurée.
Les noms de fichiers et dossiers respectent le format kebab-case.</t>
  </si>
  <si>
    <t>Sous-total</t>
  </si>
  <si>
    <t>2. Classe</t>
  </si>
  <si>
    <t>Ghali</t>
  </si>
  <si>
    <t>2.1 Responsabilité</t>
  </si>
  <si>
    <t>La classe n'a qu'une responsabilitée.</t>
  </si>
  <si>
    <t>La logique utilisée pour jouer de la musique devrait être encapsulée dans un service, non pas dans PopDialogComponent ou PlayImageComponent.
La validation tu titre d'un jeu devrait se trouver dans un service pour ne pas ajouter plus de responsabilités à GameCreationFormComponent</t>
  </si>
  <si>
    <t xml:space="preserve">GameCreationFormComponent a toujours trop de responsabilités (gestion des messages d'erreurs, validation d'un titre, gestion des evenements, etc.)
DrawService a aussi beaucoup de responsabilités. Il est préférable d'extraire la gestion de l'historique dans un autre service
</t>
  </si>
  <si>
    <t>Erreurs du sprint 2 pas complètement résolues.
ImageOperationService a trop de responsabilités. Le mode de triche et les indices pourraient être décomposés dans d'autres ervices.
GameService pourrait être allégé si on extrait la logique du leaderboard dans une autre classe.</t>
  </si>
  <si>
    <t>2.2 Attributs</t>
  </si>
  <si>
    <t>La classe comporte uniquement des attributs utilisés.
La classe comporte uniquement des attributs qui sont des états de la classe.
La classe ne comporte pas d'attribut utilisé seulement dans les tests.</t>
  </si>
  <si>
    <t>timer.service.ts: pixelBlinkIntervals non utilisé.</t>
  </si>
  <si>
    <t>sidebar.component.ts: chatContainer
game-creation-form.component.ts: drawBar
popup-dialog.component.ts: playerWon, dialogRef
game.service.ts: prototype
chat.gateway.ts: logger</t>
  </si>
  <si>
    <t>replay-page.component.ts: opponentName, nDiffFoundOpponent, nDiffFoundMainPlayer
game.service.ts: prototype</t>
  </si>
  <si>
    <t>2.3 Accessibilité</t>
  </si>
  <si>
    <t>La classe minimise l'accessibilité des membres. (Bonne utilisation de public/private/protected pour les attributs et les fonctions)
Les méthodes get/set font une validation quelconque sur les attributs privés.</t>
  </si>
  <si>
    <t>popup-dialog.component.ts: audioPlayer devrait être private.
image-operation.service.ts: createBlinkInterval, originalImgContext, modifiedImgContext, isFirstBlink and originalImageSave
solo-game-page.component.ts: timer
play-image.component.ts: audioPlayer</t>
  </si>
  <si>
    <t xml:space="preserve">image-operation.service.ts: newestTimerId, oldestTimerId, intervalsIds
solo-game-page.component.ts: gameID, userSocketId
game-creation-form-component: shiftPressed
differenceDetectionService: mainImage, altImage, isDifficult, etc.
draw.service.ts: les stacks, etc.
</t>
  </si>
  <si>
    <t xml:space="preserve">Plusieurs fichiers n'ont aucun contrôle de l'accessibilité des variables/méthodes:
time-limited-session.ts,
chat.service.ts,
time-limited-session.ts,
session.service.ts,
</t>
  </si>
  <si>
    <t>2.4 Couplage</t>
  </si>
  <si>
    <t>La classe minimise le couplage aux autres classes.
La classe minimise les longues chaînes d'appels (ex : foo.bar.baz.foo)</t>
  </si>
  <si>
    <t>File match-making.gateway.ts: 21</t>
  </si>
  <si>
    <t>2.5 Valeur par défaut</t>
  </si>
  <si>
    <t>La classe initialise tous ses attributs de la même façon. Soit à la définition, soit dans le constructeur.</t>
  </si>
  <si>
    <t>Certains fichiers initialisent les variables de façon non uniforme :
name-form-dialog.components.ts
popup-dialog.component.ts
solo-game-page.component.ts</t>
  </si>
  <si>
    <t>solo-game-page.component.ts
play-image.component.ts
match-making-dialog.component.ts</t>
  </si>
  <si>
    <t>classic-session.ts
time-limited-session.ts
time-constants-popup.component.ts,
replay-page.component.ts</t>
  </si>
  <si>
    <t>3. Fonctions et méthodes</t>
  </si>
  <si>
    <t>Kamel</t>
  </si>
  <si>
    <t>3.1 Utilité</t>
  </si>
  <si>
    <t>La fonction est utilie et non-triviale.
La fonction ne peut pas être fragmenté en plusieurs fonctions.
La fonction n'a pas une longueur trop grande.</t>
  </si>
  <si>
    <t>submitNewGame peut être fragmentée, showErrorMessage ou ShowSuccessMessage est inutile, les fonctions sont les mêmes (game-creation-form), get mouse et get timer sont inutiles (play-image), getClueNumber est triviale (popup-dialog), etc.</t>
  </si>
  <si>
    <t>Mêmes erreurs que sprint 1</t>
  </si>
  <si>
    <t>commonMatchmakingFeatures trop longue peut être fragmentée (matchmaking-dialog-component)
Constructeur peut être fragmenté (classic-game-page)
ngOnInit trop long peut être fragmenté (limited-time-game-page)
performAction peut être fragmenté (drawService)
createLastClueImageData, handleCheat et createImageDataClue peuvent être fragmenté (image-operation-service)
etc</t>
  </si>
  <si>
    <t>3.2 Paramètres</t>
  </si>
  <si>
    <t>La fonction possède le moins de paramètres possibles en entrée.
La fonction possède uniquement des paramètres d'entrée qui sont utilisés.</t>
  </si>
  <si>
    <t xml:space="preserve">ChatGateway: constructeur logger non-utilisé
</t>
  </si>
  <si>
    <t>4. Gestion des ressources et erreurs</t>
  </si>
  <si>
    <t>MIke</t>
  </si>
  <si>
    <t>4.1 Console</t>
  </si>
  <si>
    <t>La console ne génère pas de message d'avertissement (warning) ou d'erreur (error) qui aurait pu être gérés par le programme.</t>
  </si>
  <si>
    <t>4.2 Code asynchrone</t>
  </si>
  <si>
    <t>Le code asynchrone (Promise, Observable, Event) est géré adéquatement.</t>
  </si>
  <si>
    <t>bgImage.onload  et  fgImage.onload doivent etre asynchrones</t>
  </si>
  <si>
    <t>4.3 Message d'erreur</t>
  </si>
  <si>
    <t>Le message d'erreur est précis et compréhensible par l'utilisateur moyen.</t>
  </si>
  <si>
    <t>5. Variables et constantes</t>
  </si>
  <si>
    <t>5.1 Groupement</t>
  </si>
  <si>
    <t>Les constantes sont regroupées ensemble en groupes logiques.</t>
  </si>
  <si>
    <t>noMagicNumber devrait être une constante (popup-dialog), directNeighbourCoordinates est une constante dans un service (difference-detection)</t>
  </si>
  <si>
    <t xml:space="preserve">Mêmes erreurs que sprint 1,
Draw-bottom-bar component: le 10 de setToolSize est un chiffre magique,
Audio service: le 0.5 de playAudio est un chiffre magique
etc.
</t>
  </si>
  <si>
    <t>5.2 Environnement</t>
  </si>
  <si>
    <t>Des variables d'environnements sont utilisées lorsque possible.</t>
  </si>
  <si>
    <t>5.3 Contexte d'utilisation</t>
  </si>
  <si>
    <t>La constante est utilisé dans un contexte lié à la logique d'affaire. (Exemple d'erreur: const DEUX = 2,  bonne utilisation: WAIT_TIME = 5000 )</t>
  </si>
  <si>
    <t>secInMs, minInSec, nine_pixels, fifeen_pixels (utils-constants)</t>
  </si>
  <si>
    <t>Bien!</t>
  </si>
  <si>
    <t>6. Expressions booléennes</t>
  </si>
  <si>
    <t>6.1 Expression</t>
  </si>
  <si>
    <t>L'expression booléenne n'es pas comparée à true ou false. (Exemple d'erreur: x === true)</t>
  </si>
  <si>
    <t>this.originalImage !== null, this.altImage !== null,  this.findById(session.id) != null</t>
  </si>
  <si>
    <t>images.controller.ts: 59
games.controller.ts: 32
draw.service.ts: 82, 90</t>
  </si>
  <si>
    <t>time-constants-pop.component.ts: 84</t>
  </si>
  <si>
    <t>6.2 Logique négative</t>
  </si>
  <si>
    <t>L'expression booléenne évite la logique négative. (Exemple d'erreur:  if( !notFound(…) )</t>
  </si>
  <si>
    <t>6.3 Ternaire</t>
  </si>
  <si>
    <t>L'expression booléenne utilise un ternaire dans le bon scénario.</t>
  </si>
  <si>
    <t>game-card.component.ts: 54</t>
  </si>
  <si>
    <t>difference-detection.service.ts: 277
session.ts: 121
session.service.ts: 28
draw.service.ts: 207
communication.service.ts: 160 (se simplifie en une expression)</t>
  </si>
  <si>
    <t>difference-detection.service.ts: 266,
time-limited-session.ts: 127 et 116 (se simplifie en un return),
time-constant-popup.component.ts: 84</t>
  </si>
  <si>
    <t>6.4 Prédicats</t>
  </si>
  <si>
    <t>L'expression booléenne est simple.
L'expression booléenne utilise un ou des prédicats pour simplifier une condition complexe.</t>
  </si>
  <si>
    <t>solo-game-page.component.ts: 40 Il aurait été préférable de mettre les trois conditions dans un prédicat (ex: isGameParamsValid())
difference-detection.service.ts: 307 Ces 4 conditions pouvaient être plus lisible dans un predicat (ex: isPixelInBounds())
game-creation-form.component.ts: 189. Une condition de 4 lignes est rarement lisible. Il est nécessaire d'utiliser des prédicats pour alléger la condition.</t>
  </si>
  <si>
    <t>images.controller.ts: 58
games.controller.ts: 31
match-making.gateway.ts: 198
game-creation-form.component.ts: 161</t>
  </si>
  <si>
    <t>7. Qualité générale</t>
  </si>
  <si>
    <t>Mike, Kamel, Ghali</t>
  </si>
  <si>
    <t xml:space="preserve">et </t>
  </si>
  <si>
    <t>7.1 Langue</t>
  </si>
  <si>
    <t>La langue utilisée pour les variables, classes et fonctions est uniforme pour tout le code source.
La langue utilisée pour les commentaires doit être uniforme, mais peut être différente que la langue du code source.</t>
  </si>
  <si>
    <t>La majorité des commentaires sont en anglais, mais il y a tout de même plusieurs commentaires en français:
game-creation-form.component.spec.ts
game-creation-form.component.ts
square-interface.component.ts
validate-image.service.ts
games.controller.ts
etc.</t>
  </si>
  <si>
    <t>Même erreurs que le sprint 1, avec plusieurs nouvelles classes billingues (in-game.service.ts, etc.)</t>
  </si>
  <si>
    <t>Encore plusieurs classes des deux premiers sprint ayant des commentaires bilingues.</t>
  </si>
  <si>
    <t>7.2 Commentaire</t>
  </si>
  <si>
    <t>Le commentaire est pertinent. (Pas de code mort commenté)</t>
  </si>
  <si>
    <t>popup-dialog.component.ts : 25
square-interface.component.ts : 56-62
retire les commentaires  des imports dans material.module.ts
le fichier difference-detection.service.ts contient plusieurs commentaires sur les attributs qui sont pas nécessaires
differences-detection.service.ts : 160</t>
  </si>
  <si>
    <t>Mike:
retire les commentaires  des imports dans material.module.ts
le fichier difference-detection.service.ts contient plusieurs commentaires sur les attributs qui sont pas nécessaires</t>
  </si>
  <si>
    <t>le fichier difference-detection.service.ts contient plusieurs commentaires sur les attributs qui sont pas nécessaires
et presence de TODO</t>
  </si>
  <si>
    <t>7.3 Enum</t>
  </si>
  <si>
    <t>Le code utilise des enum lorsque c'est pertinent.</t>
  </si>
  <si>
    <t>un peu d'effort pour les enums</t>
  </si>
  <si>
    <t>7.4 Classe et interface</t>
  </si>
  <si>
    <t>Le code n'utilise pas d'objets anonymes JS et priorise les classes et les interfaces.</t>
  </si>
  <si>
    <t>communication.service.ts: 97
differences-detection.service.ts : 156
resObj</t>
  </si>
  <si>
    <t>Mike:
 dialogInfos, gameInfo, pixel, joinedSet, socketIdToName</t>
  </si>
  <si>
    <t>pixel, joinedSet, socketIdToName</t>
  </si>
  <si>
    <t>7.5 Duplication</t>
  </si>
  <si>
    <t>Il n'y a pas de duplication de code.</t>
  </si>
  <si>
    <t>canvasContext1() et canvasContext2()</t>
  </si>
  <si>
    <t>Mike:
canvasContext1() et canvasContext2()
showSuccessMessage() et showErrorMessage()</t>
  </si>
  <si>
    <t>7.6 ESLint</t>
  </si>
  <si>
    <t>Il n'y a pas de "eslint:disable" non justifiés dans le code.
L'utilisation limitée de eslint:disable est tolérée dans les fichiers de test (.spec.ts). (Exemple : nombres magiques)</t>
  </si>
  <si>
    <t xml:space="preserve">Kamel: 
Services const: no inferrable types non-justifié
</t>
  </si>
  <si>
    <t xml:space="preserve">Kamel:
No explicit any non-justifié (game-action-logging-service)
Max-lines ne devrait pas être utilisé, votre service devrait être fragmenté en d’autres plus petits services (image-operation-service)
Max lines non-justifié et ne devrait pas être utilisé (session-gateway)
No magic numbers non-justifié (services-const)
</t>
  </si>
  <si>
    <t>7.7 Complexité</t>
  </si>
  <si>
    <t>Le code minimise la complexité cyclomatique. (Exemple : plusieurs if/else ou boucles for imbriqués, opérations complexes, etc.)</t>
  </si>
  <si>
    <t>7.7 Nomenclature des variables, classes et méthodes</t>
  </si>
  <si>
    <t>Les noms des variables, classes et méthodes sont précis et clairs.
Les noms respectent un format unique:  camelCase pour les variables et méthodes, SCREAMING_SNAKE_CASE pour les constantes, etc .
Les noms ne sont pas troncés excessivement. (Exemple: utiliser background au lieu de seulement bg).</t>
  </si>
  <si>
    <t>testRadius3Extension , testPixel, testAllRelativeNeighbours, testGameId, directNeighboursCoordinates pas en SCREAMING_SNAKE_CASE
resObj, resObj pas clairs
extract() quoi ?</t>
  </si>
  <si>
    <t>Mike:
altCanvasMouseDown ne décris pas un verbe d'action
revoir les noms de fonction booléenes dans DrawBottomBarComponent
keyBinds (pas un verbe d'action)
formatedTime (pas un verbe d'action)
des fois c'est formatedTime, des fois c'est foreground, soyez uniforme et privilégier foreground
background au lieu de bg
les noms des fonctions dans matchMakingService à revoir</t>
  </si>
  <si>
    <t>Utiliser alternative au lieu de Alt
iVeBeenAccepted n'est pas un bon nom de fontion, de meme que iVeBeenRejected</t>
  </si>
  <si>
    <t>7.8 Performance</t>
  </si>
  <si>
    <t>Le logiciel a une performance acceptable.</t>
  </si>
  <si>
    <t>8. Gestion de versions</t>
  </si>
  <si>
    <t>8.1 TAG</t>
  </si>
  <si>
    <t>La branche de développement possède le bon tag. (sprint1, sprint2, sprint3)</t>
  </si>
  <si>
    <t>8.2 Commit</t>
  </si>
  <si>
    <t>Le commit a un message pertinent et descriptif.</t>
  </si>
  <si>
    <t>Pas assez de commits, pas de commits de 16 Jan à 14 Feb (squashed?), remise sprint 1 = 207 changes</t>
  </si>
  <si>
    <t>8.3 Branches mortes</t>
  </si>
  <si>
    <t xml:space="preserve">Le projet ne contient pas de branches mortes (stale branch). Une branche est considérée comme morte si elle n'a pas de commit pendant plus de 3 semaines. </t>
  </si>
  <si>
    <t>8.4 Gitlab</t>
  </si>
  <si>
    <t>Des Merge Requests sont utilisées pour fusionner vers la branche de production.
Les Merge Requests sont approuvées par au moins un membre de l'équipe avant la fusion.
Les Issues sont mis à jour tout au long du projet.</t>
  </si>
  <si>
    <t>non-approuvés: !8, plusieurs issues ont été créées pour le sprint 1 non-closed</t>
  </si>
  <si>
    <t>Les issues du sprint 1 ne sont toujours pas closed</t>
  </si>
  <si>
    <t>8.5 Fichiers</t>
  </si>
  <si>
    <t>Le projet contient uniquement les fichiers nécessaires. (Exemple: pas de dossier node_modules ou coverage).</t>
  </si>
  <si>
    <t>Total QA sprint</t>
  </si>
  <si>
    <t>Note QA sprint</t>
  </si>
  <si>
    <t>Fonctionnalités</t>
  </si>
  <si>
    <t>Fonctionnalité</t>
  </si>
  <si>
    <t>Testé</t>
  </si>
  <si>
    <t>Note finale</t>
  </si>
  <si>
    <t>1.1 Vue Initiale</t>
  </si>
  <si>
    <t>1.2 Vue de Sélection de partie</t>
  </si>
  <si>
    <t>1.3 Vue de Configuration - interface de base</t>
  </si>
  <si>
    <t>1.4 Vue de création de jeu - modification de l'arrière plan</t>
  </si>
  <si>
    <t>1.5 Système de détection de différences</t>
  </si>
  <si>
    <t>1.6 Vue de jeu en solo</t>
  </si>
  <si>
    <t>1.7 Mode classique en solo</t>
  </si>
  <si>
    <t>Note finale pour le sprint</t>
  </si>
  <si>
    <t>Pénalités</t>
  </si>
  <si>
    <t>Crash</t>
  </si>
  <si>
    <t>Apres erreur de nom, il est impossible de confirmer une game 
(meme quand on l'a fix) un test qui echoue et ALERT dans le coverage a retirer</t>
  </si>
  <si>
    <t>Erreur de build</t>
  </si>
  <si>
    <t>2.1 Vue de création de jeu - modification de l'avant-plan</t>
  </si>
  <si>
    <t>2.2 Créer et Joindre une partie un contre un</t>
  </si>
  <si>
    <t>2.3 Mode Classique en un contre un</t>
  </si>
  <si>
    <t>2.4 Vue de jeu en un contre un et Section des messages</t>
  </si>
  <si>
    <t>2.5 Vue de Configuration - suppression de jeu</t>
  </si>
  <si>
    <t xml:space="preserve">2.6 Messages de partie (local) </t>
  </si>
  <si>
    <t>2.7 Mode Triche</t>
  </si>
  <si>
    <t>Commentaires: Excellent travail !</t>
  </si>
  <si>
    <t>Erreur de build  / déploiement erroné</t>
  </si>
  <si>
    <t>Anciennes fonctionnalités brisées</t>
  </si>
  <si>
    <t>La minuterie est brisée</t>
  </si>
  <si>
    <t>3.1 Mode Temps Limité</t>
  </si>
  <si>
    <t>3.2 Remise des données à leur état initial</t>
  </si>
  <si>
    <t>3.3 Vue de Configuration - constantes de jeu</t>
  </si>
  <si>
    <t>3.4 Indices de jeu</t>
  </si>
  <si>
    <t>3.5 Historique des parties jouées</t>
  </si>
  <si>
    <t>3.6 Meilleurs temps</t>
  </si>
  <si>
    <t>3.7 Messages de partie (global)</t>
  </si>
  <si>
    <t>3.8 Reprise vidéo de la partie</t>
  </si>
  <si>
    <t>Le coverage des fonctions de replay page component est à 81%.</t>
  </si>
  <si>
    <t>Erreur de build / déploiement erroné</t>
  </si>
  <si>
    <t>Document d'Architecture</t>
  </si>
  <si>
    <t>Protocole de communication</t>
  </si>
  <si>
    <t>Historique des révisions</t>
  </si>
  <si>
    <t>1 Introduction /1</t>
  </si>
  <si>
    <t>Il y a 4 parties et non 5.</t>
  </si>
  <si>
    <t>1 Introduction (commentaires)</t>
  </si>
  <si>
    <t xml:space="preserve">Présentation du contenu spécifique de chaque partie, mais pas général, protocole de communication sur quoi, c'est quoi, etc. 
</t>
  </si>
  <si>
    <t>Bien</t>
  </si>
  <si>
    <t>2 Vue des cas d'utilisation /5</t>
  </si>
  <si>
    <t>2 Communication client-serveur /7</t>
  </si>
  <si>
    <t>On s'attendait qu'à des diagrammes de classes. Les descriptions étendues des CUs ne donnent pas assez d'information utille. Ex : la page 7 décrit des détails d'implémentation qui n'a pas sa place dans les diagrammes de CUs : c'est à la limite une description de la séquence à effectuer.
Attention, il manquent les acteurs dans la majorité de vos diagrammes de cas d'utilisation, ainsi que les limtes de votre système : basez-vous sur le diagramme de la page 5.
Page 5 : La relation entre CU-01 et CU-02 utilise 2 notation : extends et généralisation : gardez une seule des 2.
Page 6  : CU-02.5 et CU-02.6 devraient être des "extend" : on peut finir une partie sans l'abandonner. Vous avez 3 CUs avez le même numéro (CU-01) : retirez les 2 CUs qui spécifient le Mode. CU-01.2 et CU-01.3 sont des "extend" puisqu'ils sont optionnels. CU-02.6 n'est pas valide pour le mode temps limité.
Page 6, tableau : Description devrait être "Scénario Principal" et les critères de fin devraient être clairement explicités
Page 8 : mêmes commentaires que diagramme c. Manque le type de relation entre CU-02.2 et CU-02.2.3 (extend) : vous ne pouvez pas avoir une relation entre 2 CUs sans expliciter le type de relation.
Page 9 : diagramme non demandé vu que ceci est déjà fait aux sprints 1 et 2. Mêmes commentaires que la page 8. 
Page 10 : mêmes commentaires que page 8 pour les relations. CU-04 devrait avoir des relations "extend" avec les CUs-04.X. Manque un CU pour la réinitialisation de l'historique. Le lien entre CU-04.1.1 et CU-04.1 n'est pas logique. Les noms des CUs-04.3.X devraient commencer par un verbe.
Page 11 : à retirer. Aucune information supplémentaire pertinante ajoutée ici.
Page 12 : diagramme trop similaire à un diagramme de séquence. Quel est la pertinence exacte ? Vous serez mieux à retirer ce diagrammes et mieux clairifier cette partie dans votre section 3.
Page 13 : CU-06.3 est conditionnel à un meilleur score, donc devrait avoir une relation "extends". CU-06.1 et CU-06.3 sont valides seulement pour le mode classique
Section à revoir. Les tableaux sont à retirer et vos diagrammes devraient mieux présenter les différences entre le mode temps limité et le mode classique.</t>
  </si>
  <si>
    <t xml:space="preserve">a : mauvaise notation pour extends.
b : la flèche pour un extend devrait être inversée. "optionnal" devrait être un "extend" CU-2.5 devrait être un extend. Tableau : "description" devrait être "scénario principal".
c : mêmes commentaire que b). Ici, CU-2.5 est correctement un "extend", mais la flèche est dans le mauvais sens. Extend entre 2.2.3 et 2.2. est dans le mauvais sens. Idme pour 2.0 et 1.3
d :  CU-04 devrait avoir des relations "extend" avec les CUs-04.X. Manque un CU pour la réinitialisation de l'historique. 4.1 et 4.1.1 n'est pas logique. CU-4.3 devrait commencer par un verbe.
 </t>
  </si>
  <si>
    <t>Indices de jeu: Perm incomplet et 1er raisonnement pas clair
Suppression des jeux: Raisonnement ne justifie pas l'utilisation de http (1 seul controlleur, on peut aussi avoir 1 seul gateway)
La plupart du temps votre case raisonnement explique comment vous utiliser le moyen de communication, il ne le justifie pas.</t>
  </si>
  <si>
    <t>Création de jeux: raisonnement ne justifie pas l'utilisation de http
Indice de jeu: 1er raisonnement pas clair et ne justifie pas l'utilisation de http
Suppression des jeux: Raisonnement ne justifie pas l'utilisation de http (1 seul controlleur, on peut aussi avoir 1 seul gateway)
La plupart du temps votre case raisonnement explique comment vous utiliser le moyen de communication, il ne le justifie pas.
Tableaux des meilleurs temps: ne justifie pas l'utilisation des websockets</t>
  </si>
  <si>
    <t>3 Vue des processus /6</t>
  </si>
  <si>
    <t>3 Description des paquets /12</t>
  </si>
  <si>
    <t>Commentaire général : il manque l'utilisateur de toute vos séquences sauf a et b. Selon vos séquence, on n'a pas un utilisateur humain.
Page 15 : manque une notation [loop] pour indiquer que la partie se terminé après avoir trouvé la moitié des différences. Manque un [alt] en cas d'un "GuessCoordinatines" invalide. La boîte d'acitivite de MongoDB devrait se rendre jusqu'à la fin ou avoir 2 boîtes pour les 2 actions en lien avec. Quel est le rôle du message "sendSystemMessage" ? Pourquoi le joueur perdant reçoit un message "GameWord" ?  Le fait que updateLeaderBoard est appelé dans un cas spécifique devrait être dans le diagramme et non dans le texte en bas de page.
Page 16 : Diagramme incomplet. Manque les mêmes informations que la page 15. Manque l'indication qu'on change d'images à chaque différence trouvée. Manquent les conditions de fin de partie autres que le temps à 0. Manque la gestion de l'abandon d'un des 2 joueurs.
Page 17 : Diagramme incomplet. Aucune information sur la séquence exacte dans la reprise vidéo : changement de vitesse, pause/play, relancer du départ, etc. Le texte en bas de page ne fournit pas d'information pertinente
Page 18 : aucune séquence pour la supression de l'historique ? Pourquoi seulement à la page 21 ? La séquence à la page 18 devient donc triviale.
Page 19 : les constantes sont globales et non par partie. Vous n'avez pas compris cette fonctionnalité.
Page 20 : pourquoi SetNewTime arrivé après "firstIndice" mais avant "secondIndice" ? 
Page 21 : manque une notation [opt] ou [alt]. Sinon votre séquence indique qu'on est forcé à réinitialiser les meilleurs temps avant de supprimer l'historique et par la suite tous les jeux obligatoirement.
Section à revoir : plusieurs séquence incomplètes et vous ne semblez pas avoir compris les fonctionnalités du sprint 3.</t>
  </si>
  <si>
    <t>a : GuessCoordinates invalide implique une pénalité de 1s pour le joueur l'ayant commis. Manque la boîte d'activation des 2 Player. N'est pas logique d'avoir "gameLost" vers Player2, mais GameWon ne se rend pas à Player. N'est pas clair ce que l'alt représente : trop de duplication. Manque un message de retour après la fin de partie pour les 2 joueurs.
b : diagramme toujours incomplet. Response est trop vague : au moins indiquez de voir le diagramme plus haut. Manque la notion de changement de paires d'images après une différence trouvée. "otherPlayerquit" est trop vague : n'est pas possible de voir que ceci implique une bascule vers un mode solo.
c: Diagramme incomplet. Manque des messages de retour après avoir changé la vitesse. Manque une notation [opt] ou [alt] pour indiquer que le changement de vitesse est un option et non une obligation avant de recommencer dès le début.
d : La supression devrait être dans un [opt] sinon vous indiquez qu'il faut supprimer obligatoirement l'historique après l'avoir consulté.
e : "return" est trop vague : que signifie ce message ? Aucun message de rétroaction vers Player1 (mauvais nom vu qu'on joue pas à une partie)
f : l'information du texte n'est pas présente dans le diagramme. Loop 3 est trop vague : n'est pas clair qu'on a droit à 3 indices. Manque un message de retour vers l'utilisateur. Votre diagramme a perdu des informations depuis la remise initiale.
g: il faut utiliser une notation [alt] et non 4 diagrammes (le document présente 1 seul titre, même si c'est 4 diagrammes...). Response est trop vague comme message de retour.
Manque de rigeur dans la correction de cette section</t>
  </si>
  <si>
    <t>Pas de description des interfaces utilisées ou de leur contenu
Pas de nom des méthodes http</t>
  </si>
  <si>
    <t>Pas de définition des codes de réponse (réussite/échec/deleted/etc)
someOneWaiting est une mauvaise utilisation du camel case, cela devrait être someoneWaiting
Même chose pour broadCastHighScore, devrait être broadcastHighScore</t>
  </si>
  <si>
    <t>4 Vue logique /6</t>
  </si>
  <si>
    <t xml:space="preserve">Page 22 : Votre diagramme mélange une notation de paquetages et de classes. Si vous présentez les classes, utilisez la bonne notation. Vu les détails présentés dans les autres diagrammes, gardez que les paquetages dans ce diagramme.
Page 23 : présentez les diagrammes b,c et d ensemble et donnez les liens explicites entre les components et les clases : on veut savoir quel component utiliser quel service et le diagramme a ne le présente pas assez clairement. La classe  "soloGamePageComponent" laisse sous-entendre que vous n'avez pas de vue pour le mode multijoueur. Aucune présentation de la vue des fonctionnalités du Sprint 3.
Page 24 : évitez des classes flottantes : on ne sait pas qui utilise ChatServce ou AudioService par exemple. Même commentaire que la page 23 plus haut. Dans la description de "Communication client", dernière phrase, voulez-vous dire protocles ? Méthode = fonction d'une classe.
Page 25 : même commentaire pour la mise en commun des diagrammes e,f et g : la division nuit à la compréhension.
Page 26 : la présence des fonctionnalités du Sprint 3 sauf le temps limité est difficile à trouver dans votre diagramme ou votre explication textuelle.
Page 27 : attention, vous sauvegardez les informations sur le disque de la machine qui exécute le serveur et le fait que ça soit EC2 est une information du diagramme de déploiement. Une telle explication laisse sous-entendre que vous utilisez EC2 spécifiquement pour le stockage des fichiers, ce qui n'est pas un bon choix puisque ça devrait être plutôt le service S3 si c'était le cas. Remplaces "Répertoire de fichiers AWS EC2" par "Répertoire de fichiers local".
</t>
  </si>
  <si>
    <t>p16 : cette description va trop dans les détails : ceci aurait dû être présenté dans un diagramme. Communication client : la correction demandée n'a pas été apportée.
p18 : même commentaire que page 16. Vous dupliquez beaucoup d'information présentée dans les diagrammes.</t>
  </si>
  <si>
    <t>5 Vue de déploiement /2</t>
  </si>
  <si>
    <t>Mongoose est une librairie et non un logiciel séparé. Idem pour NestJS
Manque l'indication que le code source (notation &lt;&lt;artefact&gt;&gt;) est disponible sur le serveur statique.</t>
  </si>
  <si>
    <t>Manque index.js comme point d'entrée à votre serveur dynamique</t>
  </si>
  <si>
    <t>Forme /1</t>
  </si>
  <si>
    <t>Notation UML à revoir
Section 2 : plusieurs fautes dans les tableaux. Ex : page 6 : "jeu [sic] continu" ou " n'ont pas été [sic] affiché", page 7 : "le [sic] déroulé", etc.
Section 3 : retirer le nom de Maxime du titre.
Section 3 : manque de cohérence dans le noms de vos messages : certains sont en majuscule (Respone/GameWon), d'autres sont en minuscule (sendSystemMessage)</t>
  </si>
  <si>
    <t>Notation UML à revoir.
Section 3 : manque de cohérence entre les diagrammes au niveau visuelles. Sentiment que c'est plusieurs personnes différentes ayant travaillé dans la même section avec un copier-collé dans le même document à la fin. MongoDB est parfois noté comme "Mongodb"
Beaucoup de titres sur des pages différentes que le diagramme.</t>
  </si>
  <si>
    <t>FOND</t>
  </si>
  <si>
    <t>FORME</t>
  </si>
  <si>
    <t>NOTE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</si>
</sst>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rgb="FF000000"/>
      <name val="Calibri"/>
      <family val="2"/>
      <charset val="1"/>
    </font>
    <font>
      <sz val="11"/>
      <color theme="1"/>
      <name val="Calibri"/>
      <scheme val="minor"/>
    </font>
    <font>
      <sz val="11"/>
      <color theme="1"/>
      <name val="Calibri"/>
      <scheme val="minor"/>
    </font>
    <font>
      <sz val="11"/>
      <color rgb="FFFFFFFF"/>
      <name val="Calibri"/>
      <family val="2"/>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rgb="FF3F3F3F"/>
      <name val="Calibri"/>
      <scheme val="minor"/>
    </font>
    <font>
      <b/>
      <sz val="16"/>
      <color rgb="FF000000"/>
      <name val="Calibri"/>
      <family val="2"/>
      <charset val="1"/>
    </font>
    <font>
      <sz val="14"/>
      <color rgb="FF000000"/>
      <name val="Calibri"/>
      <family val="2"/>
    </font>
    <font>
      <b/>
      <sz val="12"/>
      <color rgb="FF000000"/>
      <name val="Calibri"/>
      <family val="2"/>
    </font>
    <font>
      <sz val="14"/>
      <color rgb="FF000000"/>
      <name val="Calibri"/>
      <family val="2"/>
      <charset val="1"/>
    </font>
    <font>
      <b/>
      <sz val="12"/>
      <color rgb="FF000000"/>
      <name val="Calibri"/>
      <family val="2"/>
      <charset val="1"/>
    </font>
    <font>
      <sz val="11"/>
      <color rgb="FF000000"/>
      <name val="Calibri"/>
    </font>
    <font>
      <b/>
      <sz val="11"/>
      <color rgb="FF000000"/>
      <name val="Calibri"/>
    </font>
    <font>
      <b/>
      <sz val="11"/>
      <color theme="1"/>
      <name val="Calibri"/>
    </font>
    <font>
      <b/>
      <sz val="18"/>
      <color theme="1"/>
      <name val="Calibri"/>
    </font>
    <font>
      <b/>
      <sz val="11"/>
      <color rgb="FF000000"/>
      <name val="Calibri"/>
      <family val="2"/>
      <charset val="1"/>
    </font>
    <font>
      <b/>
      <sz val="12"/>
      <color theme="1"/>
      <name val="Calibri"/>
      <charset val="1"/>
    </font>
    <font>
      <sz val="12"/>
      <color theme="1"/>
      <name val="Calibri"/>
      <charset val="1"/>
    </font>
    <font>
      <sz val="10"/>
      <color theme="1"/>
      <name val="Arial"/>
      <charset val="1"/>
    </font>
  </fonts>
  <fills count="29">
    <fill>
      <patternFill patternType="none"/>
    </fill>
    <fill>
      <patternFill patternType="gray125"/>
    </fill>
    <fill>
      <patternFill patternType="solid">
        <fgColor rgb="FFF79646"/>
        <bgColor rgb="FFFF8080"/>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
      <patternFill patternType="solid">
        <fgColor theme="9" tint="0.79998168889431442"/>
        <bgColor rgb="FFCCC1DA"/>
      </patternFill>
    </fill>
    <fill>
      <patternFill patternType="solid">
        <fgColor theme="7" tint="0.79998168889431442"/>
        <bgColor rgb="FFCCC1DA"/>
      </patternFill>
    </fill>
    <fill>
      <patternFill patternType="solid">
        <fgColor theme="4" tint="0.79998168889431442"/>
        <bgColor rgb="FFB9CDE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rgb="FFB9CDE5"/>
      </patternFill>
    </fill>
    <fill>
      <patternFill patternType="solid">
        <fgColor theme="8" tint="0.79998168889431442"/>
        <bgColor indexed="64"/>
      </patternFill>
    </fill>
    <fill>
      <patternFill patternType="solid">
        <fgColor theme="8" tint="0.79998168889431442"/>
        <bgColor rgb="FFCCC1DA"/>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E2EFDA"/>
        <bgColor indexed="64"/>
      </patternFill>
    </fill>
    <fill>
      <patternFill patternType="solid">
        <fgColor rgb="FFFFF2CC"/>
        <bgColor indexed="64"/>
      </patternFill>
    </fill>
    <fill>
      <patternFill patternType="solid">
        <fgColor rgb="FFB4C6E7"/>
        <bgColor indexed="64"/>
      </patternFill>
    </fill>
    <fill>
      <patternFill patternType="solid">
        <fgColor rgb="FFE7E6E6"/>
        <bgColor indexed="64"/>
      </patternFill>
    </fill>
    <fill>
      <patternFill patternType="solid">
        <fgColor rgb="FFD9D9D9"/>
        <bgColor indexed="64"/>
      </patternFill>
    </fill>
    <fill>
      <patternFill patternType="solid">
        <fgColor rgb="FFFFFFFF"/>
        <bgColor indexed="64"/>
      </patternFill>
    </fill>
    <fill>
      <patternFill patternType="solid">
        <fgColor rgb="FFCCCCCC"/>
        <bgColor indexed="64"/>
      </patternFill>
    </fill>
    <fill>
      <patternFill patternType="solid">
        <fgColor rgb="FFF3F3F3"/>
        <bgColor indexed="64"/>
      </patternFill>
    </fill>
  </fills>
  <borders count="59">
    <border>
      <left/>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style="thin">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auto="1"/>
      </left>
      <right/>
      <top/>
      <bottom style="thin">
        <color auto="1"/>
      </bottom>
      <diagonal/>
    </border>
    <border>
      <left/>
      <right style="medium">
        <color indexed="64"/>
      </right>
      <top/>
      <bottom style="thin">
        <color auto="1"/>
      </bottom>
      <diagonal/>
    </border>
    <border>
      <left/>
      <right style="medium">
        <color indexed="64"/>
      </right>
      <top style="medium">
        <color indexed="64"/>
      </top>
      <bottom style="thin">
        <color auto="1"/>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bottom style="thin">
        <color auto="1"/>
      </bottom>
      <diagonal/>
    </border>
    <border>
      <left/>
      <right style="medium">
        <color rgb="FF000000"/>
      </right>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rgb="FF000000"/>
      </bottom>
      <diagonal/>
    </border>
    <border>
      <left style="medium">
        <color rgb="FF000000"/>
      </left>
      <right/>
      <top style="thin">
        <color auto="1"/>
      </top>
      <bottom style="thin">
        <color auto="1"/>
      </bottom>
      <diagonal/>
    </border>
    <border>
      <left/>
      <right style="medium">
        <color rgb="FF000000"/>
      </right>
      <top style="thin">
        <color auto="1"/>
      </top>
      <bottom style="thin">
        <color auto="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top/>
      <bottom style="thin">
        <color rgb="FFCCCCCC"/>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000000"/>
      </left>
      <right style="thin">
        <color rgb="FFCCCCCC"/>
      </right>
      <top style="thin">
        <color rgb="FFCCCCCC"/>
      </top>
      <bottom style="thin">
        <color rgb="FF000000"/>
      </bottom>
      <diagonal/>
    </border>
    <border>
      <left style="thin">
        <color rgb="FFCCCCCC"/>
      </left>
      <right style="thin">
        <color rgb="FFCCCCCC"/>
      </right>
      <top style="thin">
        <color rgb="FFCCCCCC"/>
      </top>
      <bottom style="thin">
        <color rgb="FF000000"/>
      </bottom>
      <diagonal/>
    </border>
  </borders>
  <cellStyleXfs count="7">
    <xf numFmtId="0" fontId="0" fillId="0" borderId="0"/>
    <xf numFmtId="9" fontId="5" fillId="0" borderId="0" applyBorder="0" applyProtection="0"/>
    <xf numFmtId="0" fontId="3" fillId="2" borderId="0" applyBorder="0" applyProtection="0"/>
    <xf numFmtId="0" fontId="9" fillId="3" borderId="23" applyNumberFormat="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cellStyleXfs>
  <cellXfs count="287">
    <xf numFmtId="0" fontId="0" fillId="0" borderId="0" xfId="0"/>
    <xf numFmtId="0" fontId="0" fillId="0" borderId="0" xfId="0" applyAlignment="1">
      <alignment wrapText="1"/>
    </xf>
    <xf numFmtId="0" fontId="4" fillId="0" borderId="0" xfId="0" applyFont="1" applyAlignment="1">
      <alignment horizontal="center" vertical="center" wrapText="1"/>
    </xf>
    <xf numFmtId="0" fontId="6" fillId="0" borderId="0" xfId="0" applyFont="1" applyAlignment="1">
      <alignment vertical="center" wrapText="1"/>
    </xf>
    <xf numFmtId="0" fontId="4"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4" fillId="0" borderId="0" xfId="0" applyFont="1" applyAlignment="1">
      <alignment vertical="center"/>
    </xf>
    <xf numFmtId="0" fontId="4" fillId="0" borderId="0" xfId="0" applyFont="1"/>
    <xf numFmtId="0" fontId="10" fillId="0" borderId="0" xfId="0" applyFont="1"/>
    <xf numFmtId="0" fontId="0" fillId="0" borderId="0" xfId="0" applyAlignment="1">
      <alignment horizontal="left" wrapText="1"/>
    </xf>
    <xf numFmtId="0" fontId="4" fillId="0" borderId="2" xfId="0" applyFont="1" applyBorder="1" applyAlignment="1">
      <alignment horizontal="center" vertical="center" wrapText="1"/>
    </xf>
    <xf numFmtId="0" fontId="11" fillId="0" borderId="0" xfId="0" applyFont="1"/>
    <xf numFmtId="49" fontId="0" fillId="0" borderId="13" xfId="0" applyNumberFormat="1" applyBorder="1" applyAlignment="1">
      <alignment horizontal="left" vertical="center" wrapText="1"/>
    </xf>
    <xf numFmtId="0" fontId="4" fillId="8" borderId="21" xfId="0" applyFont="1" applyFill="1" applyBorder="1" applyAlignment="1">
      <alignment horizontal="center" vertical="center" wrapText="1"/>
    </xf>
    <xf numFmtId="0" fontId="4" fillId="8" borderId="22" xfId="0" applyFont="1" applyFill="1" applyBorder="1" applyAlignment="1">
      <alignment horizontal="center" vertical="center" wrapText="1"/>
    </xf>
    <xf numFmtId="0" fontId="4" fillId="9" borderId="21" xfId="0" applyFont="1" applyFill="1" applyBorder="1" applyAlignment="1">
      <alignment horizontal="center" vertical="center" wrapText="1"/>
    </xf>
    <xf numFmtId="0" fontId="4" fillId="9" borderId="22" xfId="0" applyFont="1" applyFill="1" applyBorder="1" applyAlignment="1">
      <alignment horizontal="center" vertical="center" wrapText="1"/>
    </xf>
    <xf numFmtId="0" fontId="4" fillId="13" borderId="21" xfId="0" applyFont="1" applyFill="1" applyBorder="1" applyAlignment="1">
      <alignment horizontal="center" vertical="center" wrapText="1"/>
    </xf>
    <xf numFmtId="0" fontId="4" fillId="13" borderId="22" xfId="0" applyFont="1" applyFill="1" applyBorder="1" applyAlignment="1">
      <alignment horizontal="center" vertical="center" wrapText="1"/>
    </xf>
    <xf numFmtId="0" fontId="4" fillId="9" borderId="15" xfId="0" applyFont="1" applyFill="1" applyBorder="1" applyAlignment="1">
      <alignment horizontal="left" vertical="center" wrapText="1"/>
    </xf>
    <xf numFmtId="0" fontId="4" fillId="8" borderId="15" xfId="0" applyFont="1" applyFill="1" applyBorder="1" applyAlignment="1">
      <alignment horizontal="left" vertical="center" wrapText="1"/>
    </xf>
    <xf numFmtId="0" fontId="4" fillId="13" borderId="11" xfId="0" applyFont="1" applyFill="1" applyBorder="1" applyAlignment="1">
      <alignment horizontal="left" vertical="center" wrapText="1"/>
    </xf>
    <xf numFmtId="49" fontId="0" fillId="0" borderId="29" xfId="0" applyNumberFormat="1" applyBorder="1" applyAlignment="1">
      <alignment horizontal="left" vertical="center" wrapText="1"/>
    </xf>
    <xf numFmtId="49" fontId="0" fillId="0" borderId="29" xfId="0" applyNumberFormat="1" applyBorder="1" applyAlignment="1">
      <alignment vertical="center" wrapText="1"/>
    </xf>
    <xf numFmtId="0" fontId="0" fillId="8" borderId="28" xfId="0" applyFill="1" applyBorder="1" applyAlignment="1">
      <alignment horizontal="center" vertical="center" wrapText="1"/>
    </xf>
    <xf numFmtId="0" fontId="0" fillId="8" borderId="37" xfId="0" applyFill="1" applyBorder="1" applyAlignment="1">
      <alignment horizontal="left" vertical="center" wrapText="1"/>
    </xf>
    <xf numFmtId="0" fontId="0" fillId="9" borderId="28" xfId="0" applyFill="1" applyBorder="1" applyAlignment="1">
      <alignment horizontal="center" vertical="center" wrapText="1"/>
    </xf>
    <xf numFmtId="0" fontId="0" fillId="9" borderId="37" xfId="0" applyFill="1" applyBorder="1" applyAlignment="1">
      <alignment horizontal="left" vertical="center" wrapText="1"/>
    </xf>
    <xf numFmtId="49" fontId="0" fillId="0" borderId="24" xfId="0" applyNumberFormat="1" applyBorder="1" applyAlignment="1">
      <alignment horizontal="left" vertical="center" wrapText="1"/>
    </xf>
    <xf numFmtId="0" fontId="12" fillId="0" borderId="0" xfId="0" applyFont="1"/>
    <xf numFmtId="49" fontId="0" fillId="0" borderId="24" xfId="0" applyNumberFormat="1" applyBorder="1" applyAlignment="1">
      <alignment vertical="center" wrapText="1"/>
    </xf>
    <xf numFmtId="0" fontId="0" fillId="10" borderId="28" xfId="0" applyFill="1" applyBorder="1" applyAlignment="1">
      <alignment horizontal="center" vertical="center" wrapText="1"/>
    </xf>
    <xf numFmtId="0" fontId="0" fillId="10" borderId="37" xfId="0" applyFill="1" applyBorder="1" applyAlignment="1">
      <alignment horizontal="left" vertical="center" wrapText="1"/>
    </xf>
    <xf numFmtId="49" fontId="0" fillId="8" borderId="8" xfId="0" applyNumberFormat="1" applyFill="1" applyBorder="1" applyAlignment="1">
      <alignment horizontal="center" vertical="center" wrapText="1"/>
    </xf>
    <xf numFmtId="49" fontId="0" fillId="9" borderId="8" xfId="0" applyNumberFormat="1" applyFill="1" applyBorder="1" applyAlignment="1">
      <alignment horizontal="center" vertical="center" wrapText="1"/>
    </xf>
    <xf numFmtId="0" fontId="7"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2" fontId="0" fillId="0" borderId="0" xfId="0" applyNumberFormat="1" applyAlignment="1">
      <alignment horizontal="left" vertical="center"/>
    </xf>
    <xf numFmtId="0" fontId="0" fillId="0" borderId="0" xfId="0" applyAlignment="1">
      <alignment horizontal="center" vertical="center"/>
    </xf>
    <xf numFmtId="0" fontId="4" fillId="0" borderId="0" xfId="0" applyFont="1" applyAlignment="1">
      <alignment horizontal="left" vertical="center" wrapText="1"/>
    </xf>
    <xf numFmtId="49" fontId="0" fillId="0" borderId="28" xfId="0" applyNumberFormat="1" applyBorder="1" applyAlignment="1">
      <alignment horizontal="left" vertical="center" wrapText="1"/>
    </xf>
    <xf numFmtId="0" fontId="13" fillId="0" borderId="0" xfId="0" applyFont="1"/>
    <xf numFmtId="0" fontId="14" fillId="0" borderId="0" xfId="0" applyFont="1"/>
    <xf numFmtId="0" fontId="13" fillId="16" borderId="17" xfId="0" applyFont="1" applyFill="1" applyBorder="1" applyAlignment="1">
      <alignment horizontal="left" vertical="center" wrapText="1"/>
    </xf>
    <xf numFmtId="0" fontId="0" fillId="16" borderId="18" xfId="0" applyFill="1" applyBorder="1" applyAlignment="1">
      <alignment vertical="center" wrapText="1"/>
    </xf>
    <xf numFmtId="0" fontId="14" fillId="8" borderId="10" xfId="0" applyFont="1" applyFill="1" applyBorder="1" applyAlignment="1">
      <alignment horizontal="center" vertical="center" wrapText="1"/>
    </xf>
    <xf numFmtId="0" fontId="14" fillId="8" borderId="26" xfId="0" applyFont="1" applyFill="1" applyBorder="1" applyAlignment="1">
      <alignment horizontal="center" vertical="center" wrapText="1"/>
    </xf>
    <xf numFmtId="0" fontId="14" fillId="8" borderId="34" xfId="0" applyFont="1" applyFill="1" applyBorder="1" applyAlignment="1">
      <alignment horizontal="left" vertical="center" wrapText="1"/>
    </xf>
    <xf numFmtId="0" fontId="14" fillId="9" borderId="10" xfId="0" applyFont="1" applyFill="1" applyBorder="1" applyAlignment="1">
      <alignment horizontal="center" vertical="center" wrapText="1"/>
    </xf>
    <xf numFmtId="0" fontId="14" fillId="9" borderId="26" xfId="0" applyFont="1" applyFill="1" applyBorder="1" applyAlignment="1">
      <alignment horizontal="center" vertical="center" wrapText="1"/>
    </xf>
    <xf numFmtId="0" fontId="14" fillId="9" borderId="34" xfId="0" applyFont="1" applyFill="1" applyBorder="1" applyAlignment="1">
      <alignment horizontal="left" vertical="center" wrapText="1"/>
    </xf>
    <xf numFmtId="0" fontId="14" fillId="13" borderId="10" xfId="0" applyFont="1" applyFill="1" applyBorder="1" applyAlignment="1">
      <alignment horizontal="center" vertical="center" wrapText="1"/>
    </xf>
    <xf numFmtId="0" fontId="14" fillId="13" borderId="26" xfId="0" applyFont="1" applyFill="1" applyBorder="1" applyAlignment="1">
      <alignment horizontal="center" vertical="center" wrapText="1"/>
    </xf>
    <xf numFmtId="0" fontId="14" fillId="13" borderId="34" xfId="0" applyFont="1" applyFill="1" applyBorder="1" applyAlignment="1">
      <alignment horizontal="left" vertical="center" wrapText="1"/>
    </xf>
    <xf numFmtId="0" fontId="14" fillId="0" borderId="0" xfId="0" applyFont="1" applyAlignment="1">
      <alignment horizontal="center" vertical="center" wrapText="1"/>
    </xf>
    <xf numFmtId="0" fontId="14" fillId="8" borderId="9" xfId="0" applyFont="1" applyFill="1" applyBorder="1" applyAlignment="1">
      <alignment horizontal="center" vertical="center" wrapText="1"/>
    </xf>
    <xf numFmtId="0" fontId="14" fillId="8" borderId="25" xfId="0" applyFont="1" applyFill="1" applyBorder="1" applyAlignment="1">
      <alignment horizontal="center" vertical="center" wrapText="1"/>
    </xf>
    <xf numFmtId="0" fontId="14" fillId="8" borderId="30" xfId="0" applyFont="1" applyFill="1" applyBorder="1" applyAlignment="1">
      <alignment horizontal="left" vertical="center" wrapText="1"/>
    </xf>
    <xf numFmtId="0" fontId="14" fillId="9" borderId="9" xfId="0" applyFont="1" applyFill="1" applyBorder="1" applyAlignment="1">
      <alignment horizontal="center" vertical="center" wrapText="1"/>
    </xf>
    <xf numFmtId="0" fontId="14" fillId="9" borderId="25" xfId="0" applyFont="1" applyFill="1" applyBorder="1" applyAlignment="1">
      <alignment horizontal="center" vertical="center" wrapText="1"/>
    </xf>
    <xf numFmtId="0" fontId="14" fillId="9" borderId="30" xfId="0" applyFont="1" applyFill="1" applyBorder="1" applyAlignment="1">
      <alignment horizontal="left" vertical="center" wrapText="1"/>
    </xf>
    <xf numFmtId="0" fontId="14" fillId="13" borderId="9" xfId="0" applyFont="1" applyFill="1" applyBorder="1" applyAlignment="1">
      <alignment horizontal="center" vertical="center" wrapText="1"/>
    </xf>
    <xf numFmtId="0" fontId="14" fillId="13" borderId="25" xfId="0" applyFont="1" applyFill="1" applyBorder="1" applyAlignment="1">
      <alignment horizontal="center" vertical="center" wrapText="1"/>
    </xf>
    <xf numFmtId="0" fontId="14" fillId="13" borderId="30" xfId="0" applyFont="1" applyFill="1" applyBorder="1" applyAlignment="1">
      <alignment horizontal="left" vertical="center" wrapText="1"/>
    </xf>
    <xf numFmtId="0" fontId="0" fillId="16" borderId="17" xfId="0" applyFill="1" applyBorder="1" applyAlignment="1">
      <alignment vertical="center" wrapText="1"/>
    </xf>
    <xf numFmtId="0" fontId="14" fillId="9" borderId="26" xfId="0" applyFont="1" applyFill="1" applyBorder="1" applyAlignment="1">
      <alignment horizontal="left" vertical="center" wrapText="1"/>
    </xf>
    <xf numFmtId="0" fontId="0" fillId="16" borderId="7" xfId="0" applyFill="1" applyBorder="1" applyAlignment="1">
      <alignment vertical="center"/>
    </xf>
    <xf numFmtId="49" fontId="14" fillId="8" borderId="10" xfId="0" applyNumberFormat="1" applyFont="1" applyFill="1" applyBorder="1" applyAlignment="1">
      <alignment horizontal="center" vertical="center" wrapText="1"/>
    </xf>
    <xf numFmtId="49" fontId="14" fillId="9" borderId="10" xfId="0" applyNumberFormat="1" applyFont="1" applyFill="1" applyBorder="1" applyAlignment="1">
      <alignment horizontal="center" vertical="center" wrapText="1"/>
    </xf>
    <xf numFmtId="49" fontId="14" fillId="8" borderId="9" xfId="0" applyNumberFormat="1" applyFont="1" applyFill="1" applyBorder="1" applyAlignment="1">
      <alignment horizontal="center" vertical="center" wrapText="1"/>
    </xf>
    <xf numFmtId="9" fontId="14" fillId="0" borderId="0" xfId="1" applyFont="1" applyAlignment="1">
      <alignment vertical="center" wrapText="1"/>
    </xf>
    <xf numFmtId="0" fontId="0" fillId="13" borderId="8" xfId="0" applyFill="1" applyBorder="1" applyAlignment="1">
      <alignment horizontal="center" vertical="center" wrapText="1"/>
    </xf>
    <xf numFmtId="0" fontId="0" fillId="15" borderId="28" xfId="0" applyFill="1" applyBorder="1" applyAlignment="1">
      <alignment horizontal="center" vertical="center" wrapText="1"/>
    </xf>
    <xf numFmtId="0" fontId="0" fillId="15" borderId="37" xfId="0" applyFill="1" applyBorder="1" applyAlignment="1">
      <alignment horizontal="left" vertical="center" wrapText="1"/>
    </xf>
    <xf numFmtId="0" fontId="0" fillId="13" borderId="14" xfId="0" applyFill="1" applyBorder="1" applyAlignment="1">
      <alignment horizontal="center" vertical="center" wrapText="1"/>
    </xf>
    <xf numFmtId="0" fontId="0" fillId="15" borderId="29" xfId="0" applyFill="1" applyBorder="1" applyAlignment="1">
      <alignment horizontal="center" vertical="center" wrapText="1"/>
    </xf>
    <xf numFmtId="0" fontId="0" fillId="15" borderId="33" xfId="0" applyFill="1" applyBorder="1" applyAlignment="1">
      <alignment horizontal="left" vertical="center" wrapText="1"/>
    </xf>
    <xf numFmtId="0" fontId="0" fillId="8" borderId="35" xfId="0" applyFill="1" applyBorder="1" applyAlignment="1">
      <alignment horizontal="center" vertical="center" wrapText="1"/>
    </xf>
    <xf numFmtId="0" fontId="0" fillId="8" borderId="24" xfId="0" applyFill="1" applyBorder="1" applyAlignment="1">
      <alignment horizontal="center" vertical="center" wrapText="1"/>
    </xf>
    <xf numFmtId="0" fontId="0" fillId="8" borderId="36" xfId="0" applyFill="1" applyBorder="1" applyAlignment="1">
      <alignment horizontal="left" vertical="center" wrapText="1"/>
    </xf>
    <xf numFmtId="0" fontId="0" fillId="9" borderId="8" xfId="0" applyFill="1" applyBorder="1" applyAlignment="1">
      <alignment horizontal="center" vertical="center" wrapText="1"/>
    </xf>
    <xf numFmtId="0" fontId="0" fillId="8" borderId="14" xfId="0" applyFill="1" applyBorder="1" applyAlignment="1">
      <alignment horizontal="center" vertical="center" wrapText="1"/>
    </xf>
    <xf numFmtId="0" fontId="0" fillId="8" borderId="29" xfId="0" applyFill="1" applyBorder="1" applyAlignment="1">
      <alignment horizontal="center" vertical="center" wrapText="1"/>
    </xf>
    <xf numFmtId="0" fontId="0" fillId="8" borderId="33" xfId="0" applyFill="1" applyBorder="1" applyAlignment="1">
      <alignment horizontal="left" vertical="center" wrapText="1"/>
    </xf>
    <xf numFmtId="0" fontId="0" fillId="9" borderId="14" xfId="0" applyFill="1" applyBorder="1" applyAlignment="1">
      <alignment horizontal="center" vertical="center" wrapText="1"/>
    </xf>
    <xf numFmtId="0" fontId="0" fillId="9" borderId="29" xfId="0" applyFill="1" applyBorder="1" applyAlignment="1">
      <alignment horizontal="center" vertical="center" wrapText="1"/>
    </xf>
    <xf numFmtId="0" fontId="0" fillId="9" borderId="33" xfId="0" applyFill="1" applyBorder="1" applyAlignment="1">
      <alignment horizontal="left" vertical="center" wrapText="1"/>
    </xf>
    <xf numFmtId="0" fontId="0" fillId="9" borderId="35" xfId="0" applyFill="1" applyBorder="1" applyAlignment="1">
      <alignment horizontal="center" vertical="center" wrapText="1"/>
    </xf>
    <xf numFmtId="0" fontId="0" fillId="9" borderId="24" xfId="0" applyFill="1" applyBorder="1" applyAlignment="1">
      <alignment horizontal="center" vertical="center" wrapText="1"/>
    </xf>
    <xf numFmtId="0" fontId="0" fillId="9" borderId="36" xfId="0" applyFill="1" applyBorder="1" applyAlignment="1">
      <alignment horizontal="left" vertical="center" wrapText="1"/>
    </xf>
    <xf numFmtId="0" fontId="0" fillId="13" borderId="35" xfId="0" applyFill="1" applyBorder="1" applyAlignment="1">
      <alignment horizontal="center" vertical="center" wrapText="1"/>
    </xf>
    <xf numFmtId="0" fontId="0" fillId="15" borderId="24" xfId="0" applyFill="1" applyBorder="1" applyAlignment="1">
      <alignment horizontal="center" vertical="center" wrapText="1"/>
    </xf>
    <xf numFmtId="0" fontId="0" fillId="15" borderId="36" xfId="0" applyFill="1" applyBorder="1" applyAlignment="1">
      <alignment horizontal="left" vertical="center" wrapText="1"/>
    </xf>
    <xf numFmtId="0" fontId="0" fillId="9" borderId="24" xfId="0" applyFill="1" applyBorder="1" applyAlignment="1">
      <alignment horizontal="left" vertical="center" wrapText="1"/>
    </xf>
    <xf numFmtId="0" fontId="0" fillId="9" borderId="29" xfId="0" applyFill="1" applyBorder="1" applyAlignment="1">
      <alignment horizontal="left" vertical="center" wrapText="1"/>
    </xf>
    <xf numFmtId="0" fontId="0" fillId="8" borderId="8" xfId="0" applyFill="1" applyBorder="1" applyAlignment="1">
      <alignment horizontal="center" vertical="center" wrapText="1"/>
    </xf>
    <xf numFmtId="0" fontId="0" fillId="8" borderId="27" xfId="0" applyFill="1" applyBorder="1" applyAlignment="1">
      <alignment horizontal="center" vertical="center" wrapText="1"/>
    </xf>
    <xf numFmtId="0" fontId="0" fillId="9" borderId="27" xfId="0" applyFill="1" applyBorder="1" applyAlignment="1">
      <alignment horizontal="center" vertical="center" wrapText="1"/>
    </xf>
    <xf numFmtId="0" fontId="0" fillId="8" borderId="3" xfId="0" applyFill="1" applyBorder="1" applyAlignment="1">
      <alignment horizontal="center" vertical="center" wrapText="1"/>
    </xf>
    <xf numFmtId="0" fontId="0" fillId="8" borderId="27" xfId="0" applyFill="1" applyBorder="1" applyAlignment="1">
      <alignment horizontal="left" vertical="center" wrapText="1"/>
    </xf>
    <xf numFmtId="0" fontId="0" fillId="9" borderId="3" xfId="0" applyFill="1" applyBorder="1" applyAlignment="1">
      <alignment horizontal="center" vertical="center" wrapText="1"/>
    </xf>
    <xf numFmtId="0" fontId="0" fillId="9" borderId="27" xfId="0" applyFill="1" applyBorder="1" applyAlignment="1">
      <alignment horizontal="left" vertical="center" wrapText="1"/>
    </xf>
    <xf numFmtId="0" fontId="0" fillId="13" borderId="3" xfId="0" applyFill="1" applyBorder="1" applyAlignment="1">
      <alignment horizontal="center" vertical="center" wrapText="1"/>
    </xf>
    <xf numFmtId="0" fontId="0" fillId="13" borderId="27" xfId="0" applyFill="1" applyBorder="1" applyAlignment="1">
      <alignment horizontal="center" vertical="center" wrapText="1"/>
    </xf>
    <xf numFmtId="0" fontId="0" fillId="13" borderId="38" xfId="0" applyFill="1" applyBorder="1" applyAlignment="1">
      <alignment horizontal="left" vertical="center" wrapText="1"/>
    </xf>
    <xf numFmtId="0" fontId="0" fillId="21" borderId="39" xfId="0" applyFill="1" applyBorder="1"/>
    <xf numFmtId="1" fontId="0" fillId="21" borderId="39" xfId="0" applyNumberFormat="1" applyFill="1" applyBorder="1" applyAlignment="1">
      <alignment horizontal="center"/>
    </xf>
    <xf numFmtId="2" fontId="0" fillId="21" borderId="39" xfId="0" applyNumberFormat="1" applyFill="1" applyBorder="1" applyAlignment="1">
      <alignment horizontal="center"/>
    </xf>
    <xf numFmtId="0" fontId="0" fillId="22" borderId="39" xfId="0" applyFill="1" applyBorder="1"/>
    <xf numFmtId="1" fontId="0" fillId="22" borderId="39" xfId="0" applyNumberFormat="1" applyFill="1" applyBorder="1" applyAlignment="1">
      <alignment horizontal="center"/>
    </xf>
    <xf numFmtId="2" fontId="0" fillId="22" borderId="39" xfId="0" applyNumberFormat="1" applyFill="1" applyBorder="1" applyAlignment="1">
      <alignment horizontal="center"/>
    </xf>
    <xf numFmtId="0" fontId="0" fillId="23" borderId="39" xfId="0" applyFill="1" applyBorder="1"/>
    <xf numFmtId="1" fontId="0" fillId="23" borderId="39" xfId="0" applyNumberFormat="1" applyFill="1" applyBorder="1" applyAlignment="1">
      <alignment horizontal="center"/>
    </xf>
    <xf numFmtId="2" fontId="0" fillId="23" borderId="39" xfId="0" applyNumberFormat="1" applyFill="1" applyBorder="1" applyAlignment="1">
      <alignment horizontal="center"/>
    </xf>
    <xf numFmtId="0" fontId="0" fillId="7" borderId="39" xfId="0" applyFill="1" applyBorder="1" applyAlignment="1">
      <alignment horizontal="center"/>
    </xf>
    <xf numFmtId="10" fontId="0" fillId="7" borderId="39" xfId="0" applyNumberFormat="1" applyFill="1" applyBorder="1" applyAlignment="1">
      <alignment horizontal="center"/>
    </xf>
    <xf numFmtId="0" fontId="0" fillId="7" borderId="39" xfId="0" applyFill="1" applyBorder="1"/>
    <xf numFmtId="2" fontId="0" fillId="7" borderId="39" xfId="0" applyNumberFormat="1" applyFill="1" applyBorder="1" applyAlignment="1">
      <alignment horizontal="center"/>
    </xf>
    <xf numFmtId="0" fontId="15" fillId="24" borderId="40" xfId="3" applyFont="1" applyFill="1" applyBorder="1" applyAlignment="1">
      <alignment horizontal="center" vertical="center"/>
    </xf>
    <xf numFmtId="0" fontId="15" fillId="24" borderId="40" xfId="3" applyFont="1" applyFill="1" applyBorder="1" applyAlignment="1">
      <alignment horizontal="center" vertical="center" wrapText="1"/>
    </xf>
    <xf numFmtId="0" fontId="16" fillId="19" borderId="4" xfId="0" applyFont="1" applyFill="1" applyBorder="1" applyAlignment="1">
      <alignment horizontal="left" vertical="center" wrapText="1"/>
    </xf>
    <xf numFmtId="0" fontId="17" fillId="19" borderId="20" xfId="0" applyFont="1" applyFill="1" applyBorder="1" applyAlignment="1">
      <alignment horizontal="left" vertical="center"/>
    </xf>
    <xf numFmtId="0" fontId="16" fillId="19" borderId="5" xfId="0" applyFont="1" applyFill="1" applyBorder="1" applyAlignment="1">
      <alignment horizontal="left" vertical="center"/>
    </xf>
    <xf numFmtId="0" fontId="15" fillId="11" borderId="14" xfId="0" applyFont="1" applyFill="1" applyBorder="1" applyAlignment="1">
      <alignment horizontal="left" vertical="center"/>
    </xf>
    <xf numFmtId="0" fontId="15" fillId="11" borderId="29" xfId="0" applyFont="1" applyFill="1" applyBorder="1" applyAlignment="1">
      <alignment horizontal="left" vertical="center"/>
    </xf>
    <xf numFmtId="0" fontId="15" fillId="11" borderId="33" xfId="0" applyFont="1" applyFill="1" applyBorder="1" applyAlignment="1">
      <alignment horizontal="left" vertical="center"/>
    </xf>
    <xf numFmtId="0" fontId="15" fillId="19" borderId="14" xfId="0" applyFont="1" applyFill="1" applyBorder="1" applyAlignment="1">
      <alignment horizontal="left" vertical="center"/>
    </xf>
    <xf numFmtId="0" fontId="15" fillId="19" borderId="29" xfId="0" applyFont="1" applyFill="1" applyBorder="1" applyAlignment="1">
      <alignment horizontal="left" vertical="center"/>
    </xf>
    <xf numFmtId="0" fontId="15" fillId="19" borderId="33" xfId="0" applyFont="1" applyFill="1" applyBorder="1" applyAlignment="1">
      <alignment horizontal="left" vertical="center"/>
    </xf>
    <xf numFmtId="0" fontId="17" fillId="11" borderId="48" xfId="0" applyFont="1" applyFill="1" applyBorder="1" applyAlignment="1">
      <alignment horizontal="left" vertical="center"/>
    </xf>
    <xf numFmtId="0" fontId="17" fillId="11" borderId="49" xfId="0" applyFont="1" applyFill="1" applyBorder="1" applyAlignment="1">
      <alignment horizontal="left" vertical="center"/>
    </xf>
    <xf numFmtId="10" fontId="17" fillId="11" borderId="49" xfId="0" applyNumberFormat="1" applyFont="1" applyFill="1" applyBorder="1" applyAlignment="1">
      <alignment horizontal="left" vertical="center"/>
    </xf>
    <xf numFmtId="0" fontId="15" fillId="11" borderId="50" xfId="0" applyFont="1" applyFill="1" applyBorder="1" applyAlignment="1">
      <alignment horizontal="left" vertical="center"/>
    </xf>
    <xf numFmtId="0" fontId="17" fillId="11" borderId="51" xfId="0" applyFont="1" applyFill="1" applyBorder="1" applyAlignment="1">
      <alignment horizontal="left" vertical="center"/>
    </xf>
    <xf numFmtId="0" fontId="17" fillId="11" borderId="52" xfId="0" applyFont="1" applyFill="1" applyBorder="1" applyAlignment="1">
      <alignment horizontal="left" vertical="center"/>
    </xf>
    <xf numFmtId="10" fontId="17" fillId="11" borderId="52" xfId="0" applyNumberFormat="1" applyFont="1" applyFill="1" applyBorder="1" applyAlignment="1">
      <alignment horizontal="left" vertical="center"/>
    </xf>
    <xf numFmtId="0" fontId="16" fillId="11" borderId="53" xfId="0" applyFont="1" applyFill="1" applyBorder="1" applyAlignment="1">
      <alignment horizontal="left" vertical="center"/>
    </xf>
    <xf numFmtId="0" fontId="15" fillId="19" borderId="41" xfId="0" applyFont="1" applyFill="1" applyBorder="1" applyAlignment="1">
      <alignment horizontal="left" vertical="center"/>
    </xf>
    <xf numFmtId="0" fontId="15" fillId="19" borderId="24" xfId="0" applyFont="1" applyFill="1" applyBorder="1" applyAlignment="1">
      <alignment horizontal="left"/>
    </xf>
    <xf numFmtId="1" fontId="15" fillId="19" borderId="24" xfId="0" applyNumberFormat="1" applyFont="1" applyFill="1" applyBorder="1" applyAlignment="1">
      <alignment horizontal="left"/>
    </xf>
    <xf numFmtId="0" fontId="15" fillId="11" borderId="43" xfId="0" applyFont="1" applyFill="1" applyBorder="1" applyAlignment="1">
      <alignment horizontal="left" vertical="center"/>
    </xf>
    <xf numFmtId="0" fontId="15" fillId="11" borderId="44" xfId="0" applyFont="1" applyFill="1" applyBorder="1" applyAlignment="1">
      <alignment horizontal="left"/>
    </xf>
    <xf numFmtId="1" fontId="15" fillId="11" borderId="44" xfId="0" applyNumberFormat="1" applyFont="1" applyFill="1" applyBorder="1" applyAlignment="1">
      <alignment horizontal="left"/>
    </xf>
    <xf numFmtId="0" fontId="15" fillId="11" borderId="45" xfId="0" applyFont="1" applyFill="1" applyBorder="1" applyAlignment="1">
      <alignment horizontal="left"/>
    </xf>
    <xf numFmtId="0" fontId="16" fillId="20" borderId="4" xfId="0" applyFont="1" applyFill="1" applyBorder="1" applyAlignment="1">
      <alignment horizontal="left" vertical="center" wrapText="1"/>
    </xf>
    <xf numFmtId="0" fontId="16" fillId="20" borderId="20" xfId="0" applyFont="1" applyFill="1" applyBorder="1" applyAlignment="1">
      <alignment horizontal="left" vertical="center" wrapText="1"/>
    </xf>
    <xf numFmtId="0" fontId="16" fillId="20" borderId="5" xfId="0" applyFont="1" applyFill="1" applyBorder="1" applyAlignment="1">
      <alignment horizontal="left" vertical="center"/>
    </xf>
    <xf numFmtId="0" fontId="15" fillId="12" borderId="14" xfId="0" applyFont="1" applyFill="1" applyBorder="1" applyAlignment="1">
      <alignment horizontal="left" vertical="center" wrapText="1"/>
    </xf>
    <xf numFmtId="0" fontId="15" fillId="12" borderId="29" xfId="0" applyFont="1" applyFill="1" applyBorder="1" applyAlignment="1">
      <alignment horizontal="left" vertical="center" wrapText="1"/>
    </xf>
    <xf numFmtId="0" fontId="15" fillId="12" borderId="33" xfId="0" applyFont="1" applyFill="1" applyBorder="1" applyAlignment="1">
      <alignment horizontal="left" vertical="center"/>
    </xf>
    <xf numFmtId="0" fontId="15" fillId="20" borderId="14" xfId="0" applyFont="1" applyFill="1" applyBorder="1" applyAlignment="1">
      <alignment horizontal="left" vertical="center" wrapText="1"/>
    </xf>
    <xf numFmtId="0" fontId="15" fillId="20" borderId="29" xfId="0" applyFont="1" applyFill="1" applyBorder="1" applyAlignment="1">
      <alignment horizontal="left" vertical="center" wrapText="1"/>
    </xf>
    <xf numFmtId="0" fontId="15" fillId="20" borderId="33" xfId="0" applyFont="1" applyFill="1" applyBorder="1" applyAlignment="1">
      <alignment horizontal="left" vertical="center"/>
    </xf>
    <xf numFmtId="0" fontId="17" fillId="12" borderId="48" xfId="0" applyFont="1" applyFill="1" applyBorder="1" applyAlignment="1">
      <alignment horizontal="left" vertical="center" wrapText="1"/>
    </xf>
    <xf numFmtId="0" fontId="17" fillId="12" borderId="49" xfId="0" applyFont="1" applyFill="1" applyBorder="1" applyAlignment="1">
      <alignment horizontal="left" vertical="center" wrapText="1"/>
    </xf>
    <xf numFmtId="10" fontId="17" fillId="12" borderId="49" xfId="1" applyNumberFormat="1" applyFont="1" applyFill="1" applyBorder="1" applyAlignment="1">
      <alignment horizontal="left" vertical="center" wrapText="1"/>
    </xf>
    <xf numFmtId="0" fontId="17" fillId="12" borderId="50" xfId="0" applyFont="1" applyFill="1" applyBorder="1" applyAlignment="1">
      <alignment horizontal="left" vertical="center"/>
    </xf>
    <xf numFmtId="0" fontId="17" fillId="12" borderId="51" xfId="0" applyFont="1" applyFill="1" applyBorder="1" applyAlignment="1">
      <alignment horizontal="left" vertical="center" wrapText="1"/>
    </xf>
    <xf numFmtId="0" fontId="17" fillId="12" borderId="52" xfId="0" applyFont="1" applyFill="1" applyBorder="1" applyAlignment="1">
      <alignment horizontal="left" vertical="center" wrapText="1"/>
    </xf>
    <xf numFmtId="10" fontId="17" fillId="12" borderId="52" xfId="1" applyNumberFormat="1" applyFont="1" applyFill="1" applyBorder="1" applyAlignment="1">
      <alignment horizontal="left" vertical="center" wrapText="1"/>
    </xf>
    <xf numFmtId="0" fontId="17" fillId="12" borderId="53" xfId="0" applyFont="1" applyFill="1" applyBorder="1" applyAlignment="1">
      <alignment horizontal="left" vertical="center"/>
    </xf>
    <xf numFmtId="0" fontId="15" fillId="20" borderId="41" xfId="0" applyFont="1" applyFill="1" applyBorder="1" applyAlignment="1">
      <alignment horizontal="left" vertical="center" wrapText="1"/>
    </xf>
    <xf numFmtId="0" fontId="15" fillId="20" borderId="24" xfId="0" applyFont="1" applyFill="1" applyBorder="1" applyAlignment="1">
      <alignment horizontal="left"/>
    </xf>
    <xf numFmtId="1" fontId="15" fillId="20" borderId="24" xfId="0" applyNumberFormat="1" applyFont="1" applyFill="1" applyBorder="1" applyAlignment="1">
      <alignment horizontal="left" vertical="center" wrapText="1"/>
    </xf>
    <xf numFmtId="0" fontId="15" fillId="20" borderId="42" xfId="0" applyFont="1" applyFill="1" applyBorder="1" applyAlignment="1">
      <alignment horizontal="left"/>
    </xf>
    <xf numFmtId="0" fontId="15" fillId="12" borderId="46" xfId="0" applyFont="1" applyFill="1" applyBorder="1" applyAlignment="1">
      <alignment horizontal="left" vertical="center" wrapText="1"/>
    </xf>
    <xf numFmtId="0" fontId="15" fillId="12" borderId="29" xfId="0" applyFont="1" applyFill="1" applyBorder="1" applyAlignment="1">
      <alignment horizontal="left"/>
    </xf>
    <xf numFmtId="1" fontId="15" fillId="12" borderId="29" xfId="0" applyNumberFormat="1" applyFont="1" applyFill="1" applyBorder="1" applyAlignment="1">
      <alignment horizontal="left"/>
    </xf>
    <xf numFmtId="0" fontId="15" fillId="12" borderId="47" xfId="0" applyFont="1" applyFill="1" applyBorder="1" applyAlignment="1">
      <alignment horizontal="left"/>
    </xf>
    <xf numFmtId="0" fontId="15" fillId="20" borderId="43" xfId="0" applyFont="1" applyFill="1" applyBorder="1" applyAlignment="1">
      <alignment horizontal="left" vertical="center" wrapText="1"/>
    </xf>
    <xf numFmtId="0" fontId="15" fillId="20" borderId="44" xfId="0" applyFont="1" applyFill="1" applyBorder="1" applyAlignment="1">
      <alignment horizontal="left"/>
    </xf>
    <xf numFmtId="1" fontId="15" fillId="20" borderId="44" xfId="0" applyNumberFormat="1" applyFont="1" applyFill="1" applyBorder="1" applyAlignment="1">
      <alignment horizontal="left" vertical="center"/>
    </xf>
    <xf numFmtId="0" fontId="15" fillId="20" borderId="45" xfId="0" applyFont="1" applyFill="1" applyBorder="1" applyAlignment="1">
      <alignment horizontal="left"/>
    </xf>
    <xf numFmtId="0" fontId="17" fillId="18" borderId="4" xfId="0" applyFont="1" applyFill="1" applyBorder="1" applyAlignment="1">
      <alignment horizontal="left" vertical="center"/>
    </xf>
    <xf numFmtId="0" fontId="17" fillId="18" borderId="20" xfId="0" applyFont="1" applyFill="1" applyBorder="1" applyAlignment="1">
      <alignment horizontal="left" vertical="center"/>
    </xf>
    <xf numFmtId="0" fontId="16" fillId="18" borderId="5" xfId="0" applyFont="1" applyFill="1" applyBorder="1" applyAlignment="1">
      <alignment horizontal="left" vertical="center"/>
    </xf>
    <xf numFmtId="0" fontId="15" fillId="14" borderId="14" xfId="0" applyFont="1" applyFill="1" applyBorder="1" applyAlignment="1">
      <alignment horizontal="left" vertical="center"/>
    </xf>
    <xf numFmtId="0" fontId="15" fillId="14" borderId="29" xfId="0" applyFont="1" applyFill="1" applyBorder="1" applyAlignment="1">
      <alignment horizontal="left" vertical="center"/>
    </xf>
    <xf numFmtId="0" fontId="15" fillId="14" borderId="33" xfId="0" applyFont="1" applyFill="1" applyBorder="1" applyAlignment="1">
      <alignment horizontal="left" vertical="center"/>
    </xf>
    <xf numFmtId="0" fontId="15" fillId="18" borderId="14" xfId="0" applyFont="1" applyFill="1" applyBorder="1" applyAlignment="1">
      <alignment horizontal="left" vertical="center"/>
    </xf>
    <xf numFmtId="0" fontId="15" fillId="18" borderId="29" xfId="0" applyFont="1" applyFill="1" applyBorder="1" applyAlignment="1">
      <alignment horizontal="left" vertical="center"/>
    </xf>
    <xf numFmtId="0" fontId="15" fillId="18" borderId="33" xfId="0" applyFont="1" applyFill="1" applyBorder="1" applyAlignment="1">
      <alignment horizontal="left" vertical="center"/>
    </xf>
    <xf numFmtId="0" fontId="17" fillId="14" borderId="48" xfId="0" applyFont="1" applyFill="1" applyBorder="1" applyAlignment="1">
      <alignment horizontal="left" vertical="center"/>
    </xf>
    <xf numFmtId="0" fontId="17" fillId="14" borderId="49" xfId="0" applyFont="1" applyFill="1" applyBorder="1" applyAlignment="1">
      <alignment horizontal="left" vertical="center"/>
    </xf>
    <xf numFmtId="10" fontId="17" fillId="14" borderId="49" xfId="1" applyNumberFormat="1" applyFont="1" applyFill="1" applyBorder="1" applyAlignment="1">
      <alignment horizontal="left" vertical="center"/>
    </xf>
    <xf numFmtId="0" fontId="15" fillId="14" borderId="50" xfId="0" applyFont="1" applyFill="1" applyBorder="1" applyAlignment="1">
      <alignment horizontal="left" vertical="center"/>
    </xf>
    <xf numFmtId="0" fontId="17" fillId="14" borderId="51" xfId="0" applyFont="1" applyFill="1" applyBorder="1" applyAlignment="1">
      <alignment horizontal="left" vertical="center"/>
    </xf>
    <xf numFmtId="0" fontId="17" fillId="14" borderId="52" xfId="0" applyFont="1" applyFill="1" applyBorder="1" applyAlignment="1">
      <alignment horizontal="left" vertical="center"/>
    </xf>
    <xf numFmtId="10" fontId="17" fillId="14" borderId="52" xfId="1" applyNumberFormat="1" applyFont="1" applyFill="1" applyBorder="1" applyAlignment="1">
      <alignment horizontal="left" vertical="center"/>
    </xf>
    <xf numFmtId="0" fontId="16" fillId="14" borderId="53" xfId="0" applyFont="1" applyFill="1" applyBorder="1" applyAlignment="1">
      <alignment horizontal="left" vertical="center"/>
    </xf>
    <xf numFmtId="0" fontId="15" fillId="18" borderId="41" xfId="0" applyFont="1" applyFill="1" applyBorder="1" applyAlignment="1">
      <alignment horizontal="left" vertical="center"/>
    </xf>
    <xf numFmtId="0" fontId="15" fillId="18" borderId="24" xfId="0" applyFont="1" applyFill="1" applyBorder="1" applyAlignment="1">
      <alignment horizontal="left"/>
    </xf>
    <xf numFmtId="1" fontId="15" fillId="18" borderId="24" xfId="0" applyNumberFormat="1" applyFont="1" applyFill="1" applyBorder="1" applyAlignment="1">
      <alignment horizontal="left"/>
    </xf>
    <xf numFmtId="0" fontId="15" fillId="18" borderId="42" xfId="0" applyFont="1" applyFill="1" applyBorder="1" applyAlignment="1">
      <alignment horizontal="left"/>
    </xf>
    <xf numFmtId="0" fontId="15" fillId="14" borderId="46" xfId="0" applyFont="1" applyFill="1" applyBorder="1" applyAlignment="1">
      <alignment horizontal="left" vertical="center"/>
    </xf>
    <xf numFmtId="0" fontId="15" fillId="14" borderId="29" xfId="0" applyFont="1" applyFill="1" applyBorder="1" applyAlignment="1">
      <alignment horizontal="left"/>
    </xf>
    <xf numFmtId="1" fontId="15" fillId="14" borderId="29" xfId="0" applyNumberFormat="1" applyFont="1" applyFill="1" applyBorder="1" applyAlignment="1">
      <alignment horizontal="left"/>
    </xf>
    <xf numFmtId="0" fontId="15" fillId="14" borderId="47" xfId="0" applyFont="1" applyFill="1" applyBorder="1" applyAlignment="1">
      <alignment horizontal="left"/>
    </xf>
    <xf numFmtId="0" fontId="15" fillId="18" borderId="43" xfId="0" applyFont="1" applyFill="1" applyBorder="1" applyAlignment="1">
      <alignment horizontal="left" vertical="center"/>
    </xf>
    <xf numFmtId="0" fontId="15" fillId="18" borderId="44" xfId="0" applyFont="1" applyFill="1" applyBorder="1" applyAlignment="1">
      <alignment horizontal="left"/>
    </xf>
    <xf numFmtId="1" fontId="15" fillId="18" borderId="44" xfId="0" applyNumberFormat="1" applyFont="1" applyFill="1" applyBorder="1" applyAlignment="1">
      <alignment horizontal="left" vertical="center"/>
    </xf>
    <xf numFmtId="0" fontId="15" fillId="18" borderId="45" xfId="0" applyFont="1" applyFill="1" applyBorder="1" applyAlignment="1">
      <alignment horizontal="left"/>
    </xf>
    <xf numFmtId="0" fontId="0" fillId="10" borderId="8" xfId="0" applyFill="1" applyBorder="1" applyAlignment="1">
      <alignment horizontal="center" vertical="center" wrapText="1"/>
    </xf>
    <xf numFmtId="0" fontId="13" fillId="16" borderId="17" xfId="0" applyFont="1" applyFill="1" applyBorder="1" applyAlignment="1">
      <alignment vertical="center"/>
    </xf>
    <xf numFmtId="0" fontId="15" fillId="20" borderId="0" xfId="0" applyFont="1" applyFill="1" applyAlignment="1">
      <alignment horizontal="left" vertical="center" wrapText="1"/>
    </xf>
    <xf numFmtId="0" fontId="15" fillId="20" borderId="0" xfId="0" applyFont="1" applyFill="1" applyAlignment="1">
      <alignment horizontal="left" vertical="center"/>
    </xf>
    <xf numFmtId="0" fontId="15" fillId="14" borderId="0" xfId="0" applyFont="1" applyFill="1" applyAlignment="1">
      <alignment horizontal="left" vertical="center"/>
    </xf>
    <xf numFmtId="0" fontId="15" fillId="19" borderId="42" xfId="0" applyFont="1" applyFill="1" applyBorder="1" applyAlignment="1">
      <alignment horizontal="left" wrapText="1"/>
    </xf>
    <xf numFmtId="0" fontId="19" fillId="0" borderId="0" xfId="0" applyFont="1" applyAlignment="1">
      <alignment horizontal="center" vertical="center"/>
    </xf>
    <xf numFmtId="0" fontId="20" fillId="0" borderId="55" xfId="0" applyFont="1" applyBorder="1" applyAlignment="1">
      <alignment wrapText="1" readingOrder="1"/>
    </xf>
    <xf numFmtId="0" fontId="21" fillId="0" borderId="56" xfId="0" applyFont="1" applyBorder="1" applyAlignment="1">
      <alignment horizontal="left" vertical="top" wrapText="1" readingOrder="1"/>
    </xf>
    <xf numFmtId="0" fontId="20" fillId="25" borderId="55" xfId="0" applyFont="1" applyFill="1" applyBorder="1" applyAlignment="1">
      <alignment wrapText="1" readingOrder="1"/>
    </xf>
    <xf numFmtId="0" fontId="20" fillId="25" borderId="56" xfId="0" applyFont="1" applyFill="1" applyBorder="1" applyAlignment="1">
      <alignment wrapText="1" readingOrder="1"/>
    </xf>
    <xf numFmtId="0" fontId="21" fillId="0" borderId="55" xfId="0" applyFont="1" applyBorder="1" applyAlignment="1">
      <alignment vertical="top" wrapText="1" readingOrder="1"/>
    </xf>
    <xf numFmtId="0" fontId="22" fillId="0" borderId="55" xfId="0" applyFont="1" applyBorder="1" applyAlignment="1">
      <alignment readingOrder="1"/>
    </xf>
    <xf numFmtId="0" fontId="21" fillId="0" borderId="55" xfId="0" applyFont="1" applyBorder="1" applyAlignment="1">
      <alignment horizontal="left" vertical="top" wrapText="1" readingOrder="1"/>
    </xf>
    <xf numFmtId="0" fontId="20" fillId="27" borderId="55" xfId="0" applyFont="1" applyFill="1" applyBorder="1" applyAlignment="1">
      <alignment wrapText="1" readingOrder="1"/>
    </xf>
    <xf numFmtId="0" fontId="20" fillId="27" borderId="56" xfId="0" applyFont="1" applyFill="1" applyBorder="1" applyAlignment="1">
      <alignment wrapText="1" readingOrder="1"/>
    </xf>
    <xf numFmtId="0" fontId="20" fillId="28" borderId="55" xfId="0" applyFont="1" applyFill="1" applyBorder="1" applyAlignment="1">
      <alignment wrapText="1" readingOrder="1"/>
    </xf>
    <xf numFmtId="0" fontId="20" fillId="28" borderId="56" xfId="0" applyFont="1" applyFill="1" applyBorder="1" applyAlignment="1">
      <alignment wrapText="1" readingOrder="1"/>
    </xf>
    <xf numFmtId="0" fontId="20" fillId="28" borderId="57" xfId="0" applyFont="1" applyFill="1" applyBorder="1" applyAlignment="1">
      <alignment wrapText="1" readingOrder="1"/>
    </xf>
    <xf numFmtId="10" fontId="22" fillId="28" borderId="58" xfId="0" applyNumberFormat="1" applyFont="1" applyFill="1" applyBorder="1" applyAlignment="1">
      <alignment readingOrder="1"/>
    </xf>
    <xf numFmtId="0" fontId="0" fillId="24" borderId="40" xfId="0" applyFill="1" applyBorder="1" applyAlignment="1">
      <alignment horizontal="center"/>
    </xf>
    <xf numFmtId="0" fontId="0" fillId="24" borderId="40" xfId="0" applyFill="1" applyBorder="1"/>
    <xf numFmtId="0" fontId="21" fillId="26" borderId="56" xfId="0" applyFont="1" applyFill="1" applyBorder="1" applyAlignment="1">
      <alignment wrapText="1" readingOrder="1"/>
    </xf>
    <xf numFmtId="0" fontId="0" fillId="0" borderId="0" xfId="0" applyAlignment="1">
      <alignment vertical="top" wrapText="1"/>
    </xf>
    <xf numFmtId="0" fontId="0" fillId="16" borderId="7" xfId="0" applyFill="1" applyBorder="1" applyAlignment="1">
      <alignment horizontal="center" vertical="center"/>
    </xf>
    <xf numFmtId="0" fontId="0" fillId="16" borderId="17" xfId="0" applyFill="1" applyBorder="1" applyAlignment="1">
      <alignment horizontal="center" vertical="center"/>
    </xf>
    <xf numFmtId="49" fontId="14" fillId="0" borderId="12" xfId="0" applyNumberFormat="1" applyFont="1" applyBorder="1" applyAlignment="1">
      <alignment horizontal="right" vertical="center" wrapText="1"/>
    </xf>
    <xf numFmtId="49" fontId="14" fillId="0" borderId="25" xfId="0" applyNumberFormat="1" applyFont="1" applyBorder="1" applyAlignment="1">
      <alignment horizontal="right" vertical="center" wrapText="1"/>
    </xf>
    <xf numFmtId="0" fontId="13" fillId="17" borderId="7" xfId="0" applyFont="1" applyFill="1" applyBorder="1" applyAlignment="1">
      <alignment horizontal="left" vertical="center" wrapText="1"/>
    </xf>
    <xf numFmtId="0" fontId="13" fillId="17" borderId="17" xfId="0" applyFont="1" applyFill="1" applyBorder="1" applyAlignment="1">
      <alignment horizontal="left" vertical="center" wrapText="1"/>
    </xf>
    <xf numFmtId="0" fontId="13" fillId="17" borderId="18" xfId="0" applyFont="1" applyFill="1" applyBorder="1" applyAlignment="1">
      <alignment horizontal="left" vertical="center" wrapText="1"/>
    </xf>
    <xf numFmtId="0" fontId="13" fillId="16" borderId="17" xfId="0" applyFont="1" applyFill="1" applyBorder="1" applyAlignment="1">
      <alignment horizontal="left" vertical="center" wrapText="1"/>
    </xf>
    <xf numFmtId="0" fontId="0" fillId="0" borderId="8" xfId="0" applyBorder="1" applyAlignment="1">
      <alignment horizontal="right" vertical="center" wrapText="1"/>
    </xf>
    <xf numFmtId="0" fontId="0" fillId="0" borderId="28" xfId="0" applyBorder="1" applyAlignment="1">
      <alignment horizontal="right" vertical="center" wrapText="1"/>
    </xf>
    <xf numFmtId="0" fontId="14" fillId="0" borderId="10" xfId="0" applyFont="1" applyBorder="1" applyAlignment="1">
      <alignment horizontal="right" vertical="center" wrapText="1"/>
    </xf>
    <xf numFmtId="0" fontId="14" fillId="0" borderId="26" xfId="0" applyFont="1" applyBorder="1" applyAlignment="1">
      <alignment horizontal="right" vertical="center" wrapText="1"/>
    </xf>
    <xf numFmtId="9" fontId="14" fillId="8" borderId="10" xfId="1" applyFont="1" applyFill="1" applyBorder="1" applyAlignment="1">
      <alignment horizontal="center" vertical="center" wrapText="1"/>
    </xf>
    <xf numFmtId="9" fontId="14" fillId="8" borderId="26" xfId="1" applyFont="1" applyFill="1" applyBorder="1" applyAlignment="1">
      <alignment horizontal="center" vertical="center" wrapText="1"/>
    </xf>
    <xf numFmtId="9" fontId="14" fillId="8" borderId="34" xfId="1" applyFont="1" applyFill="1" applyBorder="1" applyAlignment="1">
      <alignment horizontal="center" vertical="center" wrapText="1"/>
    </xf>
    <xf numFmtId="9" fontId="14" fillId="9" borderId="10" xfId="1" applyFont="1" applyFill="1" applyBorder="1" applyAlignment="1">
      <alignment horizontal="center" vertical="center" wrapText="1"/>
    </xf>
    <xf numFmtId="9" fontId="14" fillId="9" borderId="26" xfId="1" applyFont="1" applyFill="1" applyBorder="1" applyAlignment="1">
      <alignment horizontal="center" vertical="center" wrapText="1"/>
    </xf>
    <xf numFmtId="9" fontId="14" fillId="9" borderId="34" xfId="1" applyFont="1" applyFill="1" applyBorder="1" applyAlignment="1">
      <alignment horizontal="center" vertical="center" wrapText="1"/>
    </xf>
    <xf numFmtId="9" fontId="14" fillId="10" borderId="10" xfId="1" applyFont="1" applyFill="1" applyBorder="1" applyAlignment="1">
      <alignment horizontal="center" vertical="center" wrapText="1"/>
    </xf>
    <xf numFmtId="9" fontId="14" fillId="10" borderId="26" xfId="1" applyFont="1" applyFill="1" applyBorder="1" applyAlignment="1">
      <alignment horizontal="center" vertical="center" wrapText="1"/>
    </xf>
    <xf numFmtId="9" fontId="14" fillId="10" borderId="34" xfId="1" applyFont="1" applyFill="1" applyBorder="1" applyAlignment="1">
      <alignment horizontal="center" vertical="center" wrapText="1"/>
    </xf>
    <xf numFmtId="49" fontId="14" fillId="0" borderId="10" xfId="0" applyNumberFormat="1" applyFont="1" applyBorder="1" applyAlignment="1">
      <alignment horizontal="right" vertical="center" wrapText="1"/>
    </xf>
    <xf numFmtId="49" fontId="14" fillId="0" borderId="34" xfId="0" applyNumberFormat="1" applyFont="1" applyBorder="1" applyAlignment="1">
      <alignment horizontal="right" vertical="center" wrapText="1"/>
    </xf>
    <xf numFmtId="0" fontId="0" fillId="0" borderId="0" xfId="0" applyAlignment="1">
      <alignment horizontal="center" vertical="center"/>
    </xf>
    <xf numFmtId="0" fontId="0" fillId="0" borderId="2" xfId="0" applyBorder="1" applyAlignment="1">
      <alignment horizontal="center" vertical="center"/>
    </xf>
    <xf numFmtId="49" fontId="4" fillId="0" borderId="1" xfId="0" applyNumberFormat="1" applyFont="1" applyBorder="1" applyAlignment="1">
      <alignment horizontal="left" vertical="center" wrapText="1"/>
    </xf>
    <xf numFmtId="49" fontId="4" fillId="0" borderId="3" xfId="0" applyNumberFormat="1" applyFont="1" applyBorder="1" applyAlignment="1">
      <alignment horizontal="left" vertical="center" wrapText="1"/>
    </xf>
    <xf numFmtId="0" fontId="4" fillId="8" borderId="1" xfId="0" applyFont="1" applyFill="1" applyBorder="1" applyAlignment="1">
      <alignment horizontal="center" vertical="center" wrapText="1"/>
    </xf>
    <xf numFmtId="0" fontId="4" fillId="8" borderId="6" xfId="0" applyFont="1" applyFill="1" applyBorder="1" applyAlignment="1">
      <alignment horizontal="center" vertical="center" wrapText="1"/>
    </xf>
    <xf numFmtId="0" fontId="4" fillId="9" borderId="31" xfId="0" applyFont="1" applyFill="1" applyBorder="1" applyAlignment="1">
      <alignment horizontal="center" vertical="center" wrapText="1"/>
    </xf>
    <xf numFmtId="0" fontId="4" fillId="9" borderId="19" xfId="0" applyFont="1" applyFill="1" applyBorder="1" applyAlignment="1">
      <alignment horizontal="center" vertical="center" wrapText="1"/>
    </xf>
    <xf numFmtId="0" fontId="4" fillId="9" borderId="32" xfId="0" applyFont="1" applyFill="1" applyBorder="1" applyAlignment="1">
      <alignment horizontal="center" vertical="center" wrapText="1"/>
    </xf>
    <xf numFmtId="0" fontId="4" fillId="0" borderId="0" xfId="0" applyFont="1" applyAlignment="1">
      <alignment horizontal="center" vertical="center"/>
    </xf>
    <xf numFmtId="0" fontId="4" fillId="0" borderId="0" xfId="0" applyFont="1" applyAlignment="1">
      <alignment horizontal="left" vertical="center" wrapText="1"/>
    </xf>
    <xf numFmtId="0" fontId="4" fillId="13" borderId="31" xfId="0" applyFont="1" applyFill="1" applyBorder="1" applyAlignment="1">
      <alignment horizontal="center" vertical="center" wrapText="1"/>
    </xf>
    <xf numFmtId="0" fontId="4" fillId="13" borderId="19" xfId="0" applyFont="1" applyFill="1" applyBorder="1" applyAlignment="1">
      <alignment horizontal="center" vertical="center" wrapText="1"/>
    </xf>
    <xf numFmtId="0" fontId="4" fillId="13" borderId="16" xfId="0" applyFont="1" applyFill="1" applyBorder="1" applyAlignment="1">
      <alignment horizontal="center" vertical="center" wrapText="1"/>
    </xf>
    <xf numFmtId="49" fontId="4" fillId="0" borderId="6" xfId="0" applyNumberFormat="1" applyFont="1" applyBorder="1" applyAlignment="1">
      <alignment horizontal="left" vertical="center" wrapText="1"/>
    </xf>
    <xf numFmtId="49" fontId="4" fillId="0" borderId="27" xfId="0" applyNumberFormat="1" applyFont="1" applyBorder="1" applyAlignment="1">
      <alignment horizontal="left" vertical="center" wrapText="1"/>
    </xf>
    <xf numFmtId="0" fontId="13" fillId="16" borderId="17" xfId="0" applyFont="1" applyFill="1" applyBorder="1" applyAlignment="1">
      <alignment horizontal="left" vertical="center"/>
    </xf>
    <xf numFmtId="49" fontId="14" fillId="0" borderId="15" xfId="0" applyNumberFormat="1" applyFont="1" applyBorder="1" applyAlignment="1">
      <alignment horizontal="right" vertical="center" wrapText="1"/>
    </xf>
    <xf numFmtId="0" fontId="7" fillId="0" borderId="0" xfId="0" applyFont="1" applyAlignment="1">
      <alignment horizontal="center" vertical="center"/>
    </xf>
    <xf numFmtId="0" fontId="18" fillId="18" borderId="3" xfId="0" applyFont="1" applyFill="1" applyBorder="1" applyAlignment="1">
      <alignment horizontal="center"/>
    </xf>
    <xf numFmtId="0" fontId="18" fillId="18" borderId="27" xfId="0" applyFont="1" applyFill="1" applyBorder="1" applyAlignment="1">
      <alignment horizontal="center"/>
    </xf>
    <xf numFmtId="0" fontId="18" fillId="18" borderId="38" xfId="0" applyFont="1" applyFill="1" applyBorder="1" applyAlignment="1">
      <alignment horizontal="center"/>
    </xf>
    <xf numFmtId="0" fontId="8" fillId="19" borderId="7" xfId="0" applyFont="1" applyFill="1" applyBorder="1" applyAlignment="1">
      <alignment horizontal="center"/>
    </xf>
    <xf numFmtId="0" fontId="8" fillId="19" borderId="17" xfId="0" applyFont="1" applyFill="1" applyBorder="1" applyAlignment="1">
      <alignment horizontal="center"/>
    </xf>
    <xf numFmtId="0" fontId="8" fillId="19" borderId="18" xfId="0" applyFont="1" applyFill="1" applyBorder="1" applyAlignment="1">
      <alignment horizontal="center"/>
    </xf>
    <xf numFmtId="0" fontId="17" fillId="11" borderId="49" xfId="0" applyFont="1" applyFill="1" applyBorder="1" applyAlignment="1">
      <alignment horizontal="left" vertical="center"/>
    </xf>
    <xf numFmtId="2" fontId="18" fillId="20" borderId="3" xfId="0" applyNumberFormat="1" applyFont="1" applyFill="1" applyBorder="1" applyAlignment="1">
      <alignment horizontal="center" vertical="center" wrapText="1"/>
    </xf>
    <xf numFmtId="2" fontId="18" fillId="20" borderId="27" xfId="0" applyNumberFormat="1" applyFont="1" applyFill="1" applyBorder="1" applyAlignment="1">
      <alignment horizontal="center" vertical="center" wrapText="1"/>
    </xf>
    <xf numFmtId="2" fontId="18" fillId="20" borderId="38" xfId="0" applyNumberFormat="1" applyFont="1" applyFill="1" applyBorder="1" applyAlignment="1">
      <alignment horizontal="center" vertical="center" wrapText="1"/>
    </xf>
    <xf numFmtId="0" fontId="19" fillId="0" borderId="54" xfId="0" applyFont="1" applyBorder="1" applyAlignment="1">
      <alignment horizontal="center" vertical="center"/>
    </xf>
    <xf numFmtId="0" fontId="1" fillId="21" borderId="39" xfId="4" applyFont="1" applyFill="1" applyBorder="1" applyAlignment="1">
      <alignment horizontal="center" vertical="center"/>
    </xf>
    <xf numFmtId="10" fontId="1" fillId="21" borderId="39" xfId="4" applyNumberFormat="1" applyFont="1" applyFill="1" applyBorder="1" applyAlignment="1">
      <alignment horizontal="center" vertical="center"/>
    </xf>
    <xf numFmtId="0" fontId="1" fillId="22" borderId="39" xfId="5" applyFont="1" applyFill="1" applyBorder="1" applyAlignment="1">
      <alignment horizontal="center" vertical="center"/>
    </xf>
    <xf numFmtId="10" fontId="1" fillId="22" borderId="39" xfId="5" applyNumberFormat="1" applyFont="1" applyFill="1" applyBorder="1" applyAlignment="1">
      <alignment horizontal="center" vertical="center"/>
    </xf>
    <xf numFmtId="0" fontId="1" fillId="23" borderId="39" xfId="6" applyFont="1" applyFill="1" applyBorder="1" applyAlignment="1">
      <alignment horizontal="center" vertical="center"/>
    </xf>
    <xf numFmtId="10" fontId="1" fillId="23" borderId="39" xfId="6" applyNumberFormat="1" applyFont="1" applyFill="1" applyBorder="1" applyAlignment="1">
      <alignment horizontal="center" vertical="center"/>
    </xf>
  </cellXfs>
  <cellStyles count="7">
    <cellStyle name="40% - Accent1" xfId="4" builtinId="31"/>
    <cellStyle name="40% - Accent2" xfId="5" builtinId="35"/>
    <cellStyle name="40% - Accent3" xfId="6" builtinId="39"/>
    <cellStyle name="Explanatory Text" xfId="2" builtinId="53" customBuiltin="1"/>
    <cellStyle name="Normal" xfId="0" builtinId="0"/>
    <cellStyle name="Output" xfId="3" builtinId="21"/>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sheetPr codeName="Sheet6"/>
  <dimension ref="A3:H7"/>
  <sheetViews>
    <sheetView tabSelected="1" workbookViewId="0">
      <selection activeCell="G6" sqref="G6:H6"/>
    </sheetView>
  </sheetViews>
  <sheetFormatPr defaultColWidth="9.140625" defaultRowHeight="15"/>
  <cols>
    <col min="2" max="2" width="15" customWidth="1"/>
    <col min="3" max="3" width="16" customWidth="1"/>
    <col min="4" max="4" width="14.140625" customWidth="1"/>
    <col min="5" max="5" width="16.140625" bestFit="1" customWidth="1"/>
    <col min="6" max="6" width="9.28515625" bestFit="1" customWidth="1"/>
    <col min="7" max="7" width="15.7109375" customWidth="1"/>
  </cols>
  <sheetData>
    <row r="3" spans="1:8" ht="30.75">
      <c r="A3" s="40"/>
      <c r="B3" s="120" t="s">
        <v>0</v>
      </c>
      <c r="C3" s="120" t="s">
        <v>1</v>
      </c>
      <c r="D3" s="120" t="s">
        <v>2</v>
      </c>
      <c r="E3" s="121" t="s">
        <v>3</v>
      </c>
      <c r="F3" s="224" t="s">
        <v>4</v>
      </c>
      <c r="G3" s="225" t="s">
        <v>5</v>
      </c>
      <c r="H3" s="225" t="s">
        <v>6</v>
      </c>
    </row>
    <row r="4" spans="1:8">
      <c r="A4" s="281" t="s">
        <v>7</v>
      </c>
      <c r="B4" s="282">
        <f>(Fonctionnalités!E15)</f>
        <v>0.98</v>
      </c>
      <c r="C4" s="282">
        <f>'Assurance Qualité'!C59</f>
        <v>0.72949999999999993</v>
      </c>
      <c r="D4" s="282">
        <f>B4*0.6+C4*0.4 - 0.1*E4</f>
        <v>0.87979999999999992</v>
      </c>
      <c r="E4" s="107"/>
      <c r="F4" s="108">
        <v>20</v>
      </c>
      <c r="G4" s="109">
        <f>D4*F4</f>
        <v>17.595999999999997</v>
      </c>
      <c r="H4" s="109"/>
    </row>
    <row r="5" spans="1:8">
      <c r="A5" s="283" t="s">
        <v>8</v>
      </c>
      <c r="B5" s="284">
        <f>(Fonctionnalités!E28)</f>
        <v>0.97499999999999998</v>
      </c>
      <c r="C5" s="284">
        <f>'Assurance Qualité'!F59</f>
        <v>0.58349999999999991</v>
      </c>
      <c r="D5" s="284">
        <f>B5*0.6+C5*0.4 - 0.1*E5</f>
        <v>0.81839999999999991</v>
      </c>
      <c r="E5" s="110"/>
      <c r="F5" s="111">
        <v>20</v>
      </c>
      <c r="G5" s="112">
        <f>D5*F5</f>
        <v>16.367999999999999</v>
      </c>
      <c r="H5" s="112">
        <f>AVERAGE(Documents!B18,Documents!F18)*5</f>
        <v>3.9093749999999998</v>
      </c>
    </row>
    <row r="6" spans="1:8">
      <c r="A6" s="285" t="s">
        <v>9</v>
      </c>
      <c r="B6" s="286">
        <f>(Fonctionnalités!E43)</f>
        <v>0.96</v>
      </c>
      <c r="C6" s="286">
        <f>'Assurance Qualité'!I59</f>
        <v>0.81099999999999994</v>
      </c>
      <c r="D6" s="286">
        <f>B6*0.6+C6*0.4 - 0.1*E6</f>
        <v>0.90039999999999998</v>
      </c>
      <c r="E6" s="113"/>
      <c r="F6" s="114">
        <v>20</v>
      </c>
      <c r="G6" s="115">
        <f>D6*F6</f>
        <v>18.007999999999999</v>
      </c>
      <c r="H6" s="115">
        <f>AVERAGE(Documents!C18,Documents!G18)*5</f>
        <v>4.3031249999999996</v>
      </c>
    </row>
    <row r="7" spans="1:8">
      <c r="A7" s="116" t="s">
        <v>10</v>
      </c>
      <c r="B7" s="116"/>
      <c r="C7" s="116"/>
      <c r="D7" s="117">
        <v>0.92</v>
      </c>
      <c r="E7" s="118"/>
      <c r="F7" s="116">
        <v>5</v>
      </c>
      <c r="G7" s="119">
        <f>D7*F7</f>
        <v>4.6000000000000005</v>
      </c>
      <c r="H7" s="11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Q59"/>
  <sheetViews>
    <sheetView topLeftCell="B47" zoomScaleNormal="100" workbookViewId="0">
      <selection activeCell="I46" sqref="I46"/>
    </sheetView>
  </sheetViews>
  <sheetFormatPr defaultColWidth="9.140625" defaultRowHeight="15"/>
  <cols>
    <col min="1" max="1" width="22.7109375" style="1" customWidth="1"/>
    <col min="2" max="2" width="77.5703125" style="10" customWidth="1"/>
    <col min="3" max="4" width="10.7109375" style="1" customWidth="1"/>
    <col min="5" max="5" width="48" style="10" customWidth="1"/>
    <col min="6" max="7" width="10.7109375" customWidth="1"/>
    <col min="8" max="8" width="38" style="10" customWidth="1"/>
    <col min="9" max="10" width="10.7109375" customWidth="1"/>
    <col min="11" max="11" width="31" style="10" customWidth="1"/>
    <col min="12" max="13" width="12.7109375" customWidth="1"/>
    <col min="14" max="16" width="15.7109375" customWidth="1"/>
    <col min="17" max="1029" width="9.140625" bestFit="1" customWidth="1"/>
  </cols>
  <sheetData>
    <row r="2" spans="1:17" ht="18.399999999999999" customHeight="1">
      <c r="A2" s="260" t="s">
        <v>11</v>
      </c>
      <c r="B2" s="260"/>
      <c r="C2" s="260"/>
      <c r="D2" s="260"/>
      <c r="E2" s="260"/>
      <c r="F2" s="260"/>
      <c r="G2" s="260"/>
      <c r="H2" s="260"/>
      <c r="I2" s="260"/>
      <c r="J2" s="260"/>
      <c r="K2" s="260"/>
      <c r="L2" s="7"/>
      <c r="M2" s="7"/>
    </row>
    <row r="4" spans="1:17" ht="18.399999999999999" customHeight="1">
      <c r="A4" s="261" t="s">
        <v>12</v>
      </c>
      <c r="B4" s="261"/>
      <c r="C4" s="261"/>
      <c r="D4" s="261"/>
      <c r="E4" s="261"/>
      <c r="F4" s="261"/>
      <c r="G4" s="261"/>
      <c r="H4" s="261"/>
      <c r="I4" s="261"/>
      <c r="J4" s="261"/>
      <c r="K4" s="261"/>
      <c r="L4" s="4"/>
      <c r="M4" s="4"/>
    </row>
    <row r="5" spans="1:17" ht="18.75">
      <c r="A5" s="11"/>
      <c r="B5" s="41"/>
      <c r="C5" s="2"/>
      <c r="D5" s="2"/>
      <c r="E5" s="41"/>
      <c r="F5" s="2"/>
      <c r="G5" s="2"/>
      <c r="H5" s="41"/>
      <c r="I5" s="2"/>
      <c r="J5" s="2"/>
      <c r="K5" s="41"/>
      <c r="L5" s="2"/>
      <c r="M5" s="2"/>
    </row>
    <row r="6" spans="1:17" ht="18.399999999999999" customHeight="1">
      <c r="A6" s="253" t="s">
        <v>13</v>
      </c>
      <c r="B6" s="265" t="s">
        <v>14</v>
      </c>
      <c r="C6" s="255" t="s">
        <v>7</v>
      </c>
      <c r="D6" s="256"/>
      <c r="E6" s="256"/>
      <c r="F6" s="257" t="s">
        <v>8</v>
      </c>
      <c r="G6" s="258"/>
      <c r="H6" s="259"/>
      <c r="I6" s="262" t="s">
        <v>9</v>
      </c>
      <c r="J6" s="263"/>
      <c r="K6" s="264"/>
      <c r="L6" s="3"/>
      <c r="M6" s="3"/>
      <c r="N6" s="251"/>
      <c r="O6" s="252"/>
      <c r="P6" s="252"/>
    </row>
    <row r="7" spans="1:17" ht="18.75">
      <c r="A7" s="254"/>
      <c r="B7" s="266"/>
      <c r="C7" s="14" t="s">
        <v>15</v>
      </c>
      <c r="D7" s="15" t="s">
        <v>4</v>
      </c>
      <c r="E7" s="21" t="s">
        <v>16</v>
      </c>
      <c r="F7" s="16" t="s">
        <v>15</v>
      </c>
      <c r="G7" s="17" t="s">
        <v>4</v>
      </c>
      <c r="H7" s="20" t="s">
        <v>16</v>
      </c>
      <c r="I7" s="18" t="s">
        <v>15</v>
      </c>
      <c r="J7" s="19" t="s">
        <v>4</v>
      </c>
      <c r="K7" s="22" t="s">
        <v>16</v>
      </c>
      <c r="L7" s="3"/>
      <c r="M7" s="3"/>
      <c r="N7" s="40"/>
      <c r="O7" s="40"/>
      <c r="P7" s="40"/>
      <c r="Q7" s="40"/>
    </row>
    <row r="8" spans="1:17" ht="18.75">
      <c r="A8" s="235" t="s">
        <v>17</v>
      </c>
      <c r="B8" s="235"/>
      <c r="C8" s="228" t="s">
        <v>18</v>
      </c>
      <c r="D8" s="229"/>
      <c r="E8" s="46" t="s">
        <v>19</v>
      </c>
      <c r="F8" s="228" t="s">
        <v>18</v>
      </c>
      <c r="G8" s="229"/>
      <c r="H8" s="46" t="s">
        <v>19</v>
      </c>
      <c r="I8" s="228" t="s">
        <v>18</v>
      </c>
      <c r="J8" s="229"/>
      <c r="K8" s="46" t="s">
        <v>19</v>
      </c>
      <c r="L8" s="3"/>
      <c r="M8" s="3"/>
      <c r="N8" s="40"/>
      <c r="O8" s="40"/>
      <c r="P8" s="40"/>
      <c r="Q8" s="40"/>
    </row>
    <row r="9" spans="1:17" ht="45.75">
      <c r="A9" s="29" t="s">
        <v>20</v>
      </c>
      <c r="B9" s="29" t="s">
        <v>21</v>
      </c>
      <c r="C9" s="100">
        <v>0.8</v>
      </c>
      <c r="D9" s="98">
        <v>6</v>
      </c>
      <c r="E9" s="101" t="s">
        <v>22</v>
      </c>
      <c r="F9" s="102">
        <v>0.85</v>
      </c>
      <c r="G9" s="99">
        <v>6</v>
      </c>
      <c r="H9" s="103" t="s">
        <v>23</v>
      </c>
      <c r="I9" s="104">
        <v>1</v>
      </c>
      <c r="J9" s="105">
        <v>6</v>
      </c>
      <c r="K9" s="106"/>
      <c r="L9" s="3"/>
      <c r="M9" s="3"/>
      <c r="N9" s="40"/>
      <c r="O9" s="40"/>
      <c r="P9" s="40"/>
      <c r="Q9" s="40"/>
    </row>
    <row r="10" spans="1:17" ht="30.75">
      <c r="A10" s="23" t="s">
        <v>24</v>
      </c>
      <c r="B10" s="23" t="s">
        <v>25</v>
      </c>
      <c r="C10" s="100">
        <v>1</v>
      </c>
      <c r="D10" s="98">
        <v>2</v>
      </c>
      <c r="E10" s="101"/>
      <c r="F10" s="102">
        <v>1</v>
      </c>
      <c r="G10" s="99">
        <v>2</v>
      </c>
      <c r="H10" s="103"/>
      <c r="I10" s="104">
        <v>1</v>
      </c>
      <c r="J10" s="105">
        <v>2</v>
      </c>
      <c r="K10" s="106"/>
      <c r="L10" s="3"/>
      <c r="M10" s="3"/>
      <c r="N10" s="40"/>
      <c r="O10" s="40"/>
      <c r="P10" s="40"/>
      <c r="Q10" s="40"/>
    </row>
    <row r="11" spans="1:17" s="30" customFormat="1" ht="15.75">
      <c r="A11" s="230" t="s">
        <v>26</v>
      </c>
      <c r="B11" s="231"/>
      <c r="C11" s="47">
        <f>SUMPRODUCT(C6:C10,D6:D10)</f>
        <v>6.8000000000000007</v>
      </c>
      <c r="D11" s="48">
        <f>SUM(D6:D10)</f>
        <v>8</v>
      </c>
      <c r="E11" s="49"/>
      <c r="F11" s="50">
        <f>SUMPRODUCT(F6:F10,G6:G10)</f>
        <v>7.1</v>
      </c>
      <c r="G11" s="51">
        <f>SUM(G6:G10)</f>
        <v>8</v>
      </c>
      <c r="H11" s="52"/>
      <c r="I11" s="53">
        <f>SUMPRODUCT(I6:I10,J6:J10)</f>
        <v>8</v>
      </c>
      <c r="J11" s="54">
        <f>SUM(J6:J10)</f>
        <v>8</v>
      </c>
      <c r="K11" s="55"/>
      <c r="L11" s="56"/>
      <c r="M11" s="56"/>
      <c r="N11" s="44"/>
      <c r="O11" s="44"/>
      <c r="P11" s="44"/>
      <c r="Q11" s="44"/>
    </row>
    <row r="12" spans="1:17" s="12" customFormat="1" ht="18.399999999999999" customHeight="1">
      <c r="A12" s="235" t="s">
        <v>27</v>
      </c>
      <c r="B12" s="235"/>
      <c r="C12" s="228" t="s">
        <v>18</v>
      </c>
      <c r="D12" s="229"/>
      <c r="E12" s="46" t="s">
        <v>28</v>
      </c>
      <c r="F12" s="228" t="s">
        <v>18</v>
      </c>
      <c r="G12" s="229"/>
      <c r="H12" s="46" t="s">
        <v>28</v>
      </c>
      <c r="I12" s="228" t="s">
        <v>18</v>
      </c>
      <c r="J12" s="229"/>
      <c r="K12" s="46" t="s">
        <v>28</v>
      </c>
      <c r="L12" s="4"/>
      <c r="M12" s="4"/>
      <c r="N12" s="43"/>
      <c r="O12" s="43"/>
      <c r="P12" s="43"/>
      <c r="Q12" s="43"/>
    </row>
    <row r="13" spans="1:17" ht="183">
      <c r="A13" s="29" t="s">
        <v>29</v>
      </c>
      <c r="B13" s="29" t="s">
        <v>30</v>
      </c>
      <c r="C13" s="79">
        <v>0.6</v>
      </c>
      <c r="D13" s="80">
        <v>3</v>
      </c>
      <c r="E13" s="81" t="s">
        <v>31</v>
      </c>
      <c r="F13" s="89">
        <v>0.6</v>
      </c>
      <c r="G13" s="90">
        <f>D13</f>
        <v>3</v>
      </c>
      <c r="H13" s="91" t="s">
        <v>32</v>
      </c>
      <c r="I13" s="92">
        <v>0.5</v>
      </c>
      <c r="J13" s="93">
        <f>G13</f>
        <v>3</v>
      </c>
      <c r="K13" s="94" t="s">
        <v>33</v>
      </c>
      <c r="L13" s="5"/>
      <c r="M13" s="5"/>
    </row>
    <row r="14" spans="1:17" ht="106.5">
      <c r="A14" s="23" t="s">
        <v>34</v>
      </c>
      <c r="B14" s="23" t="s">
        <v>35</v>
      </c>
      <c r="C14" s="83">
        <v>0.9</v>
      </c>
      <c r="D14" s="84">
        <v>2</v>
      </c>
      <c r="E14" s="85" t="s">
        <v>36</v>
      </c>
      <c r="F14" s="86">
        <v>0.4</v>
      </c>
      <c r="G14" s="90">
        <f t="shared" ref="G14:G17" si="0">D14</f>
        <v>2</v>
      </c>
      <c r="H14" s="88" t="s">
        <v>37</v>
      </c>
      <c r="I14" s="76">
        <v>0.75</v>
      </c>
      <c r="J14" s="93">
        <f t="shared" ref="J14:J17" si="1">G14</f>
        <v>2</v>
      </c>
      <c r="K14" s="78" t="s">
        <v>38</v>
      </c>
      <c r="L14" s="5"/>
      <c r="M14" s="5"/>
    </row>
    <row r="15" spans="1:17" ht="152.25">
      <c r="A15" s="23" t="s">
        <v>39</v>
      </c>
      <c r="B15" s="23" t="s">
        <v>40</v>
      </c>
      <c r="C15" s="83">
        <v>0.3</v>
      </c>
      <c r="D15" s="84">
        <v>2</v>
      </c>
      <c r="E15" s="85" t="s">
        <v>41</v>
      </c>
      <c r="F15" s="86">
        <v>0</v>
      </c>
      <c r="G15" s="90">
        <f t="shared" si="0"/>
        <v>2</v>
      </c>
      <c r="H15" s="88" t="s">
        <v>42</v>
      </c>
      <c r="I15" s="76">
        <v>0.5</v>
      </c>
      <c r="J15" s="93">
        <f t="shared" si="1"/>
        <v>2</v>
      </c>
      <c r="K15" s="78" t="s">
        <v>43</v>
      </c>
      <c r="L15" s="5"/>
      <c r="M15" s="5"/>
    </row>
    <row r="16" spans="1:17" ht="30.75">
      <c r="A16" s="23" t="s">
        <v>44</v>
      </c>
      <c r="B16" s="23" t="s">
        <v>45</v>
      </c>
      <c r="C16" s="83">
        <v>1</v>
      </c>
      <c r="D16" s="84">
        <v>4</v>
      </c>
      <c r="E16" s="85"/>
      <c r="F16" s="86">
        <v>0.9</v>
      </c>
      <c r="G16" s="90">
        <f t="shared" si="0"/>
        <v>4</v>
      </c>
      <c r="H16" s="88" t="s">
        <v>46</v>
      </c>
      <c r="I16" s="76">
        <v>1</v>
      </c>
      <c r="J16" s="93">
        <f t="shared" si="1"/>
        <v>4</v>
      </c>
      <c r="K16" s="78"/>
      <c r="L16" s="5"/>
      <c r="M16" s="5"/>
    </row>
    <row r="17" spans="1:17" ht="76.5">
      <c r="A17" s="23" t="s">
        <v>47</v>
      </c>
      <c r="B17" s="23" t="s">
        <v>48</v>
      </c>
      <c r="C17" s="83">
        <v>0.5</v>
      </c>
      <c r="D17" s="84">
        <v>4</v>
      </c>
      <c r="E17" s="85" t="s">
        <v>49</v>
      </c>
      <c r="F17" s="86">
        <v>0.5</v>
      </c>
      <c r="G17" s="90">
        <f t="shared" si="0"/>
        <v>4</v>
      </c>
      <c r="H17" s="88" t="s">
        <v>50</v>
      </c>
      <c r="I17" s="76">
        <v>0.75</v>
      </c>
      <c r="J17" s="93">
        <f t="shared" si="1"/>
        <v>4</v>
      </c>
      <c r="K17" s="78" t="s">
        <v>51</v>
      </c>
      <c r="L17" s="5"/>
      <c r="M17" s="5"/>
    </row>
    <row r="18" spans="1:17" s="30" customFormat="1" ht="15.75">
      <c r="A18" s="230" t="s">
        <v>26</v>
      </c>
      <c r="B18" s="231"/>
      <c r="C18" s="47">
        <f>SUMPRODUCT(C13:C17,D13:D17)</f>
        <v>10.199999999999999</v>
      </c>
      <c r="D18" s="48">
        <f>SUM(D13:D17)</f>
        <v>15</v>
      </c>
      <c r="E18" s="49"/>
      <c r="F18" s="50">
        <f>SUMPRODUCT(F13:F17,G13:G17)</f>
        <v>8.1999999999999993</v>
      </c>
      <c r="G18" s="51">
        <f>SUM(G13:G17)</f>
        <v>15</v>
      </c>
      <c r="H18" s="52"/>
      <c r="I18" s="53">
        <f>SUMPRODUCT(I13:I17,J13:J17)</f>
        <v>11</v>
      </c>
      <c r="J18" s="54">
        <f>SUM(J13:J17)</f>
        <v>15</v>
      </c>
      <c r="K18" s="55"/>
      <c r="L18" s="56"/>
      <c r="M18" s="56"/>
      <c r="N18" s="44"/>
      <c r="O18" s="44"/>
      <c r="P18" s="44"/>
      <c r="Q18" s="44"/>
    </row>
    <row r="19" spans="1:17" s="43" customFormat="1" ht="18.399999999999999" customHeight="1">
      <c r="A19" s="267" t="s">
        <v>52</v>
      </c>
      <c r="B19" s="267"/>
      <c r="C19" s="228" t="s">
        <v>18</v>
      </c>
      <c r="D19" s="229"/>
      <c r="E19" s="46" t="s">
        <v>53</v>
      </c>
      <c r="F19" s="228" t="s">
        <v>18</v>
      </c>
      <c r="G19" s="229"/>
      <c r="H19" s="46" t="s">
        <v>53</v>
      </c>
      <c r="I19" s="228" t="s">
        <v>18</v>
      </c>
      <c r="J19" s="229"/>
      <c r="K19" s="46" t="s">
        <v>53</v>
      </c>
      <c r="L19" s="4"/>
      <c r="M19" s="4"/>
    </row>
    <row r="20" spans="1:17" ht="336">
      <c r="A20" s="23" t="s">
        <v>54</v>
      </c>
      <c r="B20" s="23" t="s">
        <v>55</v>
      </c>
      <c r="C20" s="83">
        <v>0</v>
      </c>
      <c r="D20" s="84">
        <v>3</v>
      </c>
      <c r="E20" s="85" t="s">
        <v>56</v>
      </c>
      <c r="F20" s="86">
        <v>0</v>
      </c>
      <c r="G20" s="87">
        <v>3</v>
      </c>
      <c r="H20" s="88" t="s">
        <v>57</v>
      </c>
      <c r="I20" s="76">
        <v>0</v>
      </c>
      <c r="J20" s="77">
        <v>3</v>
      </c>
      <c r="K20" s="78" t="s">
        <v>58</v>
      </c>
      <c r="L20" s="5"/>
      <c r="M20" s="5"/>
    </row>
    <row r="21" spans="1:17" ht="60.75">
      <c r="A21" s="23" t="s">
        <v>59</v>
      </c>
      <c r="B21" s="23" t="s">
        <v>60</v>
      </c>
      <c r="C21" s="83">
        <v>1</v>
      </c>
      <c r="D21" s="84">
        <v>3</v>
      </c>
      <c r="E21" s="85"/>
      <c r="F21" s="86">
        <v>0.8</v>
      </c>
      <c r="G21" s="87">
        <v>3</v>
      </c>
      <c r="H21" s="88" t="s">
        <v>61</v>
      </c>
      <c r="I21" s="76">
        <v>1</v>
      </c>
      <c r="J21" s="77">
        <v>3</v>
      </c>
      <c r="K21" s="78"/>
      <c r="L21" s="5"/>
      <c r="M21" s="5"/>
    </row>
    <row r="22" spans="1:17" s="44" customFormat="1" ht="15.75">
      <c r="A22" s="268" t="s">
        <v>26</v>
      </c>
      <c r="B22" s="250"/>
      <c r="C22" s="57">
        <f>SUMPRODUCT(C20:C21,D20:D21)</f>
        <v>3</v>
      </c>
      <c r="D22" s="58">
        <f>SUM(D20:D21)</f>
        <v>6</v>
      </c>
      <c r="E22" s="59"/>
      <c r="F22" s="60">
        <f>SUMPRODUCT(F20:F21,G20:G21)</f>
        <v>2.4000000000000004</v>
      </c>
      <c r="G22" s="61">
        <f>SUM(G20:G21)</f>
        <v>6</v>
      </c>
      <c r="H22" s="62"/>
      <c r="I22" s="63">
        <f>SUMPRODUCT(I20:I21,J20:J21)</f>
        <v>3</v>
      </c>
      <c r="J22" s="64">
        <f>SUM(J20:J21)</f>
        <v>6</v>
      </c>
      <c r="K22" s="65"/>
      <c r="L22" s="56"/>
      <c r="M22" s="56"/>
    </row>
    <row r="23" spans="1:17" ht="18.75" customHeight="1">
      <c r="A23" s="205" t="s">
        <v>62</v>
      </c>
      <c r="B23" s="205"/>
      <c r="C23" s="228" t="s">
        <v>18</v>
      </c>
      <c r="D23" s="229"/>
      <c r="E23" s="46" t="s">
        <v>19</v>
      </c>
      <c r="F23" s="228" t="s">
        <v>18</v>
      </c>
      <c r="G23" s="229"/>
      <c r="H23" s="46" t="s">
        <v>19</v>
      </c>
      <c r="I23" s="228" t="s">
        <v>18</v>
      </c>
      <c r="J23" s="229"/>
      <c r="K23" s="46" t="s">
        <v>63</v>
      </c>
      <c r="L23" s="4"/>
      <c r="M23" s="4"/>
    </row>
    <row r="24" spans="1:17" ht="30.75">
      <c r="A24" s="42" t="s">
        <v>64</v>
      </c>
      <c r="B24" s="42" t="s">
        <v>65</v>
      </c>
      <c r="C24" s="97">
        <v>1</v>
      </c>
      <c r="D24" s="25">
        <v>1</v>
      </c>
      <c r="E24" s="26"/>
      <c r="F24" s="82">
        <v>1</v>
      </c>
      <c r="G24" s="27">
        <v>1</v>
      </c>
      <c r="H24" s="28"/>
      <c r="I24" s="73">
        <v>1</v>
      </c>
      <c r="J24" s="74">
        <v>1</v>
      </c>
      <c r="K24" s="75"/>
      <c r="L24" s="5"/>
      <c r="M24" s="5"/>
    </row>
    <row r="25" spans="1:17" ht="30.75">
      <c r="A25" s="23" t="s">
        <v>66</v>
      </c>
      <c r="B25" s="23" t="s">
        <v>67</v>
      </c>
      <c r="C25" s="83">
        <v>1</v>
      </c>
      <c r="D25" s="84">
        <v>2</v>
      </c>
      <c r="E25" s="85"/>
      <c r="F25" s="86">
        <v>0.5</v>
      </c>
      <c r="G25" s="87">
        <v>2</v>
      </c>
      <c r="H25" s="88" t="s">
        <v>68</v>
      </c>
      <c r="I25" s="76">
        <v>1</v>
      </c>
      <c r="J25" s="77">
        <v>2</v>
      </c>
      <c r="K25" s="78"/>
      <c r="L25" s="5"/>
      <c r="M25" s="5"/>
    </row>
    <row r="26" spans="1:17">
      <c r="A26" s="23" t="s">
        <v>69</v>
      </c>
      <c r="B26" s="23" t="s">
        <v>70</v>
      </c>
      <c r="C26" s="83">
        <v>1</v>
      </c>
      <c r="D26" s="84">
        <v>1</v>
      </c>
      <c r="E26" s="85"/>
      <c r="F26" s="86">
        <v>1</v>
      </c>
      <c r="G26" s="87">
        <v>1</v>
      </c>
      <c r="H26" s="88"/>
      <c r="I26" s="76">
        <v>1</v>
      </c>
      <c r="J26" s="77">
        <v>1</v>
      </c>
      <c r="K26" s="78"/>
      <c r="L26" s="5"/>
      <c r="M26" s="5"/>
    </row>
    <row r="27" spans="1:17" s="44" customFormat="1" ht="15.75">
      <c r="A27" s="249" t="s">
        <v>26</v>
      </c>
      <c r="B27" s="250"/>
      <c r="C27" s="47">
        <f>SUMPRODUCT(C24:C26,D24:D26)</f>
        <v>4</v>
      </c>
      <c r="D27" s="48">
        <f>SUM(D24:D26)</f>
        <v>4</v>
      </c>
      <c r="E27" s="49"/>
      <c r="F27" s="60">
        <f>SUMPRODUCT(F24:F26,G24:G26)</f>
        <v>3</v>
      </c>
      <c r="G27" s="61">
        <f>SUM(G24:G26)</f>
        <v>4</v>
      </c>
      <c r="H27" s="62"/>
      <c r="I27" s="63">
        <f>SUMPRODUCT(I24:I26,J24:J26)</f>
        <v>4</v>
      </c>
      <c r="J27" s="64">
        <f>SUM(J24:J26)</f>
        <v>4</v>
      </c>
      <c r="K27" s="65"/>
      <c r="L27" s="56"/>
      <c r="M27" s="56"/>
    </row>
    <row r="28" spans="1:17" ht="21" customHeight="1">
      <c r="A28" s="267" t="s">
        <v>71</v>
      </c>
      <c r="B28" s="267"/>
      <c r="C28" s="228" t="s">
        <v>18</v>
      </c>
      <c r="D28" s="229"/>
      <c r="E28" s="46" t="s">
        <v>53</v>
      </c>
      <c r="F28" s="228" t="s">
        <v>18</v>
      </c>
      <c r="G28" s="229"/>
      <c r="H28" s="66" t="s">
        <v>53</v>
      </c>
      <c r="I28" s="228" t="s">
        <v>18</v>
      </c>
      <c r="J28" s="229"/>
      <c r="K28" s="46" t="s">
        <v>53</v>
      </c>
      <c r="L28" s="9"/>
      <c r="M28" s="4"/>
    </row>
    <row r="29" spans="1:17" ht="106.5">
      <c r="A29" s="31" t="s">
        <v>72</v>
      </c>
      <c r="B29" s="31" t="s">
        <v>73</v>
      </c>
      <c r="C29" s="79">
        <v>0.6</v>
      </c>
      <c r="D29" s="80">
        <v>2</v>
      </c>
      <c r="E29" s="81" t="s">
        <v>74</v>
      </c>
      <c r="F29" s="89">
        <v>0</v>
      </c>
      <c r="G29" s="90">
        <f>D29</f>
        <v>2</v>
      </c>
      <c r="H29" s="95" t="s">
        <v>75</v>
      </c>
      <c r="I29" s="92">
        <v>1</v>
      </c>
      <c r="J29" s="93">
        <f>D29</f>
        <v>2</v>
      </c>
      <c r="K29" s="94"/>
      <c r="L29" s="5"/>
      <c r="M29" s="5"/>
    </row>
    <row r="30" spans="1:17">
      <c r="A30" s="24" t="s">
        <v>76</v>
      </c>
      <c r="B30" s="24" t="s">
        <v>77</v>
      </c>
      <c r="C30" s="83">
        <v>1</v>
      </c>
      <c r="D30" s="84">
        <v>2</v>
      </c>
      <c r="E30" s="85"/>
      <c r="F30" s="86">
        <v>1</v>
      </c>
      <c r="G30" s="90">
        <f t="shared" ref="G30:G31" si="2">D30</f>
        <v>2</v>
      </c>
      <c r="H30" s="96"/>
      <c r="I30" s="76">
        <v>1</v>
      </c>
      <c r="J30" s="93">
        <f t="shared" ref="J30:J31" si="3">D30</f>
        <v>2</v>
      </c>
      <c r="K30" s="78"/>
      <c r="L30" s="5"/>
      <c r="M30" s="5"/>
    </row>
    <row r="31" spans="1:17" ht="30.75">
      <c r="A31" s="24" t="s">
        <v>78</v>
      </c>
      <c r="B31" s="24" t="s">
        <v>79</v>
      </c>
      <c r="C31" s="83">
        <v>0.2</v>
      </c>
      <c r="D31" s="84">
        <v>2</v>
      </c>
      <c r="E31" s="85" t="s">
        <v>80</v>
      </c>
      <c r="F31" s="86">
        <v>0</v>
      </c>
      <c r="G31" s="90">
        <f t="shared" si="2"/>
        <v>2</v>
      </c>
      <c r="H31" s="96" t="s">
        <v>57</v>
      </c>
      <c r="I31" s="76">
        <v>1</v>
      </c>
      <c r="J31" s="93">
        <f t="shared" si="3"/>
        <v>2</v>
      </c>
      <c r="K31" s="78"/>
      <c r="L31" s="5"/>
      <c r="M31" s="5"/>
    </row>
    <row r="32" spans="1:17" s="44" customFormat="1" ht="16.5">
      <c r="A32" s="230" t="s">
        <v>26</v>
      </c>
      <c r="B32" s="231"/>
      <c r="C32" s="47">
        <f>SUMPRODUCT(C29:C31,D29:D31)</f>
        <v>3.6</v>
      </c>
      <c r="D32" s="48">
        <f>SUM(D29:D31)</f>
        <v>6</v>
      </c>
      <c r="E32" s="49"/>
      <c r="F32" s="50">
        <f>SUMPRODUCT(F29:F31,G29:G31)</f>
        <v>2</v>
      </c>
      <c r="G32" s="51">
        <f>SUM(G29:G31)</f>
        <v>6</v>
      </c>
      <c r="H32" s="67"/>
      <c r="I32" s="63">
        <f>SUMPRODUCT(I29:I31,J29:J31)</f>
        <v>6</v>
      </c>
      <c r="J32" s="64">
        <f>SUM(J29:J31)</f>
        <v>6</v>
      </c>
      <c r="K32" s="65" t="s">
        <v>81</v>
      </c>
      <c r="L32" s="56"/>
      <c r="M32" s="56"/>
    </row>
    <row r="33" spans="1:13" ht="18.75" customHeight="1">
      <c r="A33" s="235" t="s">
        <v>82</v>
      </c>
      <c r="B33" s="235"/>
      <c r="C33" s="228" t="s">
        <v>18</v>
      </c>
      <c r="D33" s="229"/>
      <c r="E33" s="46" t="s">
        <v>28</v>
      </c>
      <c r="F33" s="228" t="s">
        <v>18</v>
      </c>
      <c r="G33" s="229"/>
      <c r="H33" s="46" t="s">
        <v>28</v>
      </c>
      <c r="I33" s="68" t="s">
        <v>18</v>
      </c>
      <c r="J33" s="66"/>
      <c r="K33" s="46" t="s">
        <v>28</v>
      </c>
      <c r="L33" s="8"/>
      <c r="M33" s="4"/>
    </row>
    <row r="34" spans="1:13" ht="45.75">
      <c r="A34" s="29" t="s">
        <v>83</v>
      </c>
      <c r="B34" s="29" t="s">
        <v>84</v>
      </c>
      <c r="C34" s="79">
        <v>0.7</v>
      </c>
      <c r="D34" s="80">
        <v>2</v>
      </c>
      <c r="E34" s="81" t="s">
        <v>85</v>
      </c>
      <c r="F34" s="89">
        <v>0.55000000000000004</v>
      </c>
      <c r="G34" s="90">
        <v>2</v>
      </c>
      <c r="H34" s="91" t="s">
        <v>86</v>
      </c>
      <c r="I34" s="92">
        <v>0.9</v>
      </c>
      <c r="J34" s="93">
        <v>2</v>
      </c>
      <c r="K34" s="94" t="s">
        <v>87</v>
      </c>
      <c r="L34" s="5"/>
      <c r="M34" s="5"/>
    </row>
    <row r="35" spans="1:13">
      <c r="A35" s="23" t="s">
        <v>88</v>
      </c>
      <c r="B35" s="23" t="s">
        <v>89</v>
      </c>
      <c r="C35" s="83">
        <v>1</v>
      </c>
      <c r="D35" s="84">
        <v>2</v>
      </c>
      <c r="E35" s="85"/>
      <c r="F35" s="86"/>
      <c r="G35" s="87">
        <v>2</v>
      </c>
      <c r="H35" s="88"/>
      <c r="I35" s="76">
        <v>1</v>
      </c>
      <c r="J35" s="77">
        <v>2</v>
      </c>
      <c r="K35" s="78"/>
      <c r="L35" s="5"/>
      <c r="M35" s="5"/>
    </row>
    <row r="36" spans="1:13" ht="91.5">
      <c r="A36" s="23" t="s">
        <v>90</v>
      </c>
      <c r="B36" s="23" t="s">
        <v>91</v>
      </c>
      <c r="C36" s="83">
        <v>0.85</v>
      </c>
      <c r="D36" s="84">
        <v>3</v>
      </c>
      <c r="E36" s="85" t="s">
        <v>92</v>
      </c>
      <c r="F36" s="86">
        <v>0.25</v>
      </c>
      <c r="G36" s="87">
        <v>3</v>
      </c>
      <c r="H36" s="88" t="s">
        <v>93</v>
      </c>
      <c r="I36" s="76">
        <v>0.5</v>
      </c>
      <c r="J36" s="77">
        <v>3</v>
      </c>
      <c r="K36" s="78" t="s">
        <v>94</v>
      </c>
      <c r="L36" s="5"/>
      <c r="M36" s="5"/>
    </row>
    <row r="37" spans="1:13" ht="183">
      <c r="A37" s="23" t="s">
        <v>95</v>
      </c>
      <c r="B37" s="23" t="s">
        <v>96</v>
      </c>
      <c r="C37" s="83">
        <v>0.7</v>
      </c>
      <c r="D37" s="84">
        <v>3</v>
      </c>
      <c r="E37" s="85" t="s">
        <v>97</v>
      </c>
      <c r="F37" s="86">
        <v>0.6</v>
      </c>
      <c r="G37" s="87">
        <v>3</v>
      </c>
      <c r="H37" s="88" t="s">
        <v>98</v>
      </c>
      <c r="I37" s="76">
        <v>1</v>
      </c>
      <c r="J37" s="77">
        <v>3</v>
      </c>
      <c r="K37" s="78"/>
      <c r="L37" s="5"/>
      <c r="M37" s="5"/>
    </row>
    <row r="38" spans="1:13" s="44" customFormat="1" ht="15.75">
      <c r="A38" s="230" t="s">
        <v>26</v>
      </c>
      <c r="B38" s="231"/>
      <c r="C38" s="69">
        <f>SUMPRODUCT(C34:C37,D34:D37)</f>
        <v>8.0499999999999989</v>
      </c>
      <c r="D38" s="48">
        <f>SUM(D34:D37)</f>
        <v>10</v>
      </c>
      <c r="E38" s="49"/>
      <c r="F38" s="70">
        <f>SUMPRODUCT(F34:F37,G34:G37)</f>
        <v>3.65</v>
      </c>
      <c r="G38" s="51">
        <f>SUM(G34:G37)</f>
        <v>10</v>
      </c>
      <c r="H38" s="52"/>
      <c r="I38" s="63">
        <f>SUMPRODUCT(I34:I37,J34:J37)</f>
        <v>8.3000000000000007</v>
      </c>
      <c r="J38" s="64">
        <f>SUM(J34:J37)</f>
        <v>10</v>
      </c>
      <c r="K38" s="65"/>
      <c r="L38" s="56"/>
      <c r="M38" s="56"/>
    </row>
    <row r="39" spans="1:13" ht="18.75" customHeight="1">
      <c r="A39" s="45" t="s">
        <v>99</v>
      </c>
      <c r="B39" s="45"/>
      <c r="C39" s="228" t="s">
        <v>18</v>
      </c>
      <c r="D39" s="229"/>
      <c r="E39" s="66"/>
      <c r="F39" s="228" t="s">
        <v>18</v>
      </c>
      <c r="G39" s="229"/>
      <c r="H39" s="46" t="s">
        <v>100</v>
      </c>
      <c r="I39" s="228" t="s">
        <v>18</v>
      </c>
      <c r="J39" s="229"/>
      <c r="K39" s="46" t="s">
        <v>101</v>
      </c>
      <c r="L39" s="4"/>
      <c r="M39" s="4"/>
    </row>
    <row r="40" spans="1:13" ht="121.5">
      <c r="A40" s="23" t="s">
        <v>102</v>
      </c>
      <c r="B40" s="23" t="s">
        <v>103</v>
      </c>
      <c r="C40" s="83">
        <v>0</v>
      </c>
      <c r="D40" s="84">
        <v>2</v>
      </c>
      <c r="E40" s="85" t="s">
        <v>104</v>
      </c>
      <c r="F40" s="86">
        <v>0</v>
      </c>
      <c r="G40" s="87">
        <f>D40</f>
        <v>2</v>
      </c>
      <c r="H40" s="88" t="s">
        <v>105</v>
      </c>
      <c r="I40" s="76">
        <v>0.25</v>
      </c>
      <c r="J40" s="77">
        <f>D40</f>
        <v>2</v>
      </c>
      <c r="K40" s="78" t="s">
        <v>106</v>
      </c>
      <c r="L40" s="5"/>
      <c r="M40" s="5"/>
    </row>
    <row r="41" spans="1:13" ht="121.5">
      <c r="A41" s="23" t="s">
        <v>107</v>
      </c>
      <c r="B41" s="23" t="s">
        <v>108</v>
      </c>
      <c r="C41" s="83">
        <v>0</v>
      </c>
      <c r="D41" s="84">
        <v>2</v>
      </c>
      <c r="E41" s="85" t="s">
        <v>109</v>
      </c>
      <c r="F41" s="86">
        <v>0.3</v>
      </c>
      <c r="G41" s="87">
        <f t="shared" ref="G41:G48" si="4">D41</f>
        <v>2</v>
      </c>
      <c r="H41" s="88" t="s">
        <v>110</v>
      </c>
      <c r="I41" s="76">
        <v>0.5</v>
      </c>
      <c r="J41" s="77">
        <f t="shared" ref="J41:J48" si="5">D41</f>
        <v>2</v>
      </c>
      <c r="K41" s="78" t="s">
        <v>111</v>
      </c>
      <c r="L41" s="5"/>
      <c r="M41" s="5"/>
    </row>
    <row r="42" spans="1:13">
      <c r="A42" s="23" t="s">
        <v>112</v>
      </c>
      <c r="B42" s="23" t="s">
        <v>113</v>
      </c>
      <c r="C42" s="83">
        <v>0.9</v>
      </c>
      <c r="D42" s="84">
        <v>2</v>
      </c>
      <c r="E42" s="85" t="s">
        <v>114</v>
      </c>
      <c r="F42" s="86">
        <v>1</v>
      </c>
      <c r="G42" s="87">
        <f t="shared" si="4"/>
        <v>2</v>
      </c>
      <c r="H42" s="88"/>
      <c r="I42" s="76">
        <v>1</v>
      </c>
      <c r="J42" s="77">
        <f t="shared" si="5"/>
        <v>2</v>
      </c>
      <c r="K42" s="78"/>
      <c r="L42" s="5"/>
    </row>
    <row r="43" spans="1:13" ht="45.75">
      <c r="A43" s="23" t="s">
        <v>115</v>
      </c>
      <c r="B43" s="23" t="s">
        <v>116</v>
      </c>
      <c r="C43" s="83">
        <v>0.5</v>
      </c>
      <c r="D43" s="84">
        <v>4</v>
      </c>
      <c r="E43" s="85" t="s">
        <v>117</v>
      </c>
      <c r="F43" s="86">
        <v>0.25</v>
      </c>
      <c r="G43" s="87">
        <f t="shared" si="4"/>
        <v>4</v>
      </c>
      <c r="H43" s="88" t="s">
        <v>118</v>
      </c>
      <c r="I43" s="76">
        <v>0.75</v>
      </c>
      <c r="J43" s="77">
        <f t="shared" si="5"/>
        <v>4</v>
      </c>
      <c r="K43" s="78" t="s">
        <v>119</v>
      </c>
      <c r="L43" s="5"/>
      <c r="M43" s="5"/>
    </row>
    <row r="44" spans="1:13" ht="60.75">
      <c r="A44" s="23" t="s">
        <v>120</v>
      </c>
      <c r="B44" s="23" t="s">
        <v>121</v>
      </c>
      <c r="C44" s="83">
        <v>0.6</v>
      </c>
      <c r="D44" s="84">
        <v>6</v>
      </c>
      <c r="E44" s="85" t="s">
        <v>122</v>
      </c>
      <c r="F44" s="86">
        <v>0.5</v>
      </c>
      <c r="G44" s="87">
        <f t="shared" si="4"/>
        <v>6</v>
      </c>
      <c r="H44" s="88" t="s">
        <v>123</v>
      </c>
      <c r="I44" s="76">
        <v>0.8</v>
      </c>
      <c r="J44" s="77">
        <f t="shared" si="5"/>
        <v>6</v>
      </c>
      <c r="K44" s="78" t="s">
        <v>122</v>
      </c>
      <c r="L44" s="5"/>
      <c r="M44" s="5"/>
    </row>
    <row r="45" spans="1:13" ht="183">
      <c r="A45" s="23" t="s">
        <v>124</v>
      </c>
      <c r="B45" s="23" t="s">
        <v>125</v>
      </c>
      <c r="C45" s="83">
        <v>1</v>
      </c>
      <c r="D45" s="84">
        <v>8</v>
      </c>
      <c r="E45" s="85" t="s">
        <v>53</v>
      </c>
      <c r="F45" s="86">
        <v>0.8</v>
      </c>
      <c r="G45" s="87">
        <f t="shared" si="4"/>
        <v>8</v>
      </c>
      <c r="H45" s="88" t="s">
        <v>126</v>
      </c>
      <c r="I45" s="76">
        <v>0.5</v>
      </c>
      <c r="J45" s="77">
        <f t="shared" si="5"/>
        <v>8</v>
      </c>
      <c r="K45" s="78" t="s">
        <v>127</v>
      </c>
      <c r="L45" s="5"/>
      <c r="M45" s="5"/>
    </row>
    <row r="46" spans="1:13" ht="30.75">
      <c r="A46" s="23" t="s">
        <v>128</v>
      </c>
      <c r="B46" s="23" t="s">
        <v>129</v>
      </c>
      <c r="C46" s="83">
        <v>1</v>
      </c>
      <c r="D46" s="84">
        <v>6</v>
      </c>
      <c r="E46" s="85"/>
      <c r="F46" s="86">
        <v>1</v>
      </c>
      <c r="G46" s="87">
        <f t="shared" si="4"/>
        <v>6</v>
      </c>
      <c r="H46" s="88"/>
      <c r="I46" s="76">
        <v>1</v>
      </c>
      <c r="J46" s="77">
        <f t="shared" si="5"/>
        <v>6</v>
      </c>
      <c r="K46" s="78"/>
      <c r="L46" s="5"/>
      <c r="M46" s="5"/>
    </row>
    <row r="47" spans="1:13" ht="213">
      <c r="A47" s="23" t="s">
        <v>130</v>
      </c>
      <c r="B47" s="23" t="s">
        <v>131</v>
      </c>
      <c r="C47" s="83">
        <v>0.4</v>
      </c>
      <c r="D47" s="84">
        <v>6</v>
      </c>
      <c r="E47" s="85" t="s">
        <v>132</v>
      </c>
      <c r="F47" s="86">
        <v>0</v>
      </c>
      <c r="G47" s="87">
        <f t="shared" si="4"/>
        <v>6</v>
      </c>
      <c r="H47" s="88" t="s">
        <v>133</v>
      </c>
      <c r="I47" s="76">
        <v>0.75</v>
      </c>
      <c r="J47" s="77">
        <f t="shared" si="5"/>
        <v>6</v>
      </c>
      <c r="K47" s="78" t="s">
        <v>134</v>
      </c>
      <c r="L47" s="5"/>
      <c r="M47" s="5"/>
    </row>
    <row r="48" spans="1:13">
      <c r="A48" s="13" t="s">
        <v>135</v>
      </c>
      <c r="B48" s="23" t="s">
        <v>136</v>
      </c>
      <c r="C48" s="83">
        <v>1</v>
      </c>
      <c r="D48" s="84">
        <v>4</v>
      </c>
      <c r="E48" s="85"/>
      <c r="F48" s="86">
        <v>1</v>
      </c>
      <c r="G48" s="87">
        <f t="shared" si="4"/>
        <v>4</v>
      </c>
      <c r="H48" s="88"/>
      <c r="I48" s="76">
        <v>1</v>
      </c>
      <c r="J48" s="77">
        <f t="shared" si="5"/>
        <v>4</v>
      </c>
      <c r="K48" s="78"/>
      <c r="L48" s="5"/>
      <c r="M48" s="5"/>
    </row>
    <row r="49" spans="1:17" s="30" customFormat="1" ht="15.75">
      <c r="A49" s="230" t="s">
        <v>26</v>
      </c>
      <c r="B49" s="231"/>
      <c r="C49" s="71">
        <f>SUMPRODUCT(C40:C48,D40:D48)</f>
        <v>27.799999999999997</v>
      </c>
      <c r="D49" s="58">
        <f>SUM(D40:D48)</f>
        <v>40</v>
      </c>
      <c r="E49" s="59"/>
      <c r="F49" s="70">
        <f>SUMPRODUCT(F40:F48,G40:G48)</f>
        <v>23</v>
      </c>
      <c r="G49" s="51">
        <f>SUM(G40:G48)</f>
        <v>40</v>
      </c>
      <c r="H49" s="52"/>
      <c r="I49" s="53">
        <f>SUMPRODUCT(I40:I48,J40:J48)</f>
        <v>29.8</v>
      </c>
      <c r="J49" s="54">
        <f>SUM(J40:J48)</f>
        <v>40</v>
      </c>
      <c r="K49" s="55"/>
      <c r="L49" s="56"/>
      <c r="M49" s="56"/>
      <c r="N49" s="44"/>
      <c r="O49" s="44"/>
      <c r="P49" s="44"/>
      <c r="Q49" s="44"/>
    </row>
    <row r="50" spans="1:17" ht="18.399999999999999" customHeight="1">
      <c r="A50" s="235" t="s">
        <v>137</v>
      </c>
      <c r="B50" s="235"/>
      <c r="C50" s="228" t="s">
        <v>18</v>
      </c>
      <c r="D50" s="229"/>
      <c r="E50" s="46" t="s">
        <v>53</v>
      </c>
      <c r="F50" s="228" t="s">
        <v>18</v>
      </c>
      <c r="G50" s="229"/>
      <c r="H50" s="46" t="s">
        <v>53</v>
      </c>
      <c r="I50" s="228" t="s">
        <v>18</v>
      </c>
      <c r="J50" s="229"/>
      <c r="K50" s="46" t="s">
        <v>53</v>
      </c>
      <c r="L50" s="8"/>
      <c r="M50" s="4"/>
    </row>
    <row r="51" spans="1:17">
      <c r="A51" s="29" t="s">
        <v>138</v>
      </c>
      <c r="B51" s="29" t="s">
        <v>139</v>
      </c>
      <c r="C51" s="79">
        <v>1</v>
      </c>
      <c r="D51" s="80">
        <v>2</v>
      </c>
      <c r="E51" s="81"/>
      <c r="F51" s="82">
        <v>1</v>
      </c>
      <c r="G51" s="27">
        <v>2</v>
      </c>
      <c r="H51" s="28"/>
      <c r="I51" s="73">
        <v>1</v>
      </c>
      <c r="J51" s="74">
        <v>2</v>
      </c>
      <c r="K51" s="75"/>
      <c r="L51" s="5"/>
      <c r="M51" s="5"/>
    </row>
    <row r="52" spans="1:17" ht="30.75">
      <c r="A52" s="23" t="s">
        <v>140</v>
      </c>
      <c r="B52" s="23" t="s">
        <v>141</v>
      </c>
      <c r="C52" s="83">
        <v>0.75</v>
      </c>
      <c r="D52" s="84">
        <v>2</v>
      </c>
      <c r="E52" s="85" t="s">
        <v>142</v>
      </c>
      <c r="F52" s="86">
        <v>1</v>
      </c>
      <c r="G52" s="87">
        <v>2</v>
      </c>
      <c r="H52" s="88"/>
      <c r="I52" s="76">
        <v>1</v>
      </c>
      <c r="J52" s="77">
        <v>2</v>
      </c>
      <c r="K52" s="78"/>
      <c r="L52" s="5"/>
      <c r="M52" s="5"/>
    </row>
    <row r="53" spans="1:17" ht="30.75">
      <c r="A53" s="23" t="s">
        <v>143</v>
      </c>
      <c r="B53" s="23" t="s">
        <v>144</v>
      </c>
      <c r="C53" s="83">
        <v>1</v>
      </c>
      <c r="D53" s="84">
        <v>1</v>
      </c>
      <c r="E53" s="85"/>
      <c r="F53" s="86">
        <v>1</v>
      </c>
      <c r="G53" s="87">
        <v>1</v>
      </c>
      <c r="H53" s="88"/>
      <c r="I53" s="76">
        <v>1</v>
      </c>
      <c r="J53" s="77">
        <v>1</v>
      </c>
      <c r="K53" s="78"/>
      <c r="L53" s="5"/>
      <c r="M53" s="5"/>
    </row>
    <row r="54" spans="1:17" ht="60.75">
      <c r="A54" s="23" t="s">
        <v>145</v>
      </c>
      <c r="B54" s="23" t="s">
        <v>146</v>
      </c>
      <c r="C54" s="83">
        <v>0.75</v>
      </c>
      <c r="D54" s="84">
        <v>4</v>
      </c>
      <c r="E54" s="85" t="s">
        <v>147</v>
      </c>
      <c r="F54" s="86">
        <v>0.5</v>
      </c>
      <c r="G54" s="87">
        <v>4</v>
      </c>
      <c r="H54" s="88" t="s">
        <v>148</v>
      </c>
      <c r="I54" s="76">
        <v>1</v>
      </c>
      <c r="J54" s="77">
        <v>4</v>
      </c>
      <c r="K54" s="78"/>
      <c r="L54" s="5"/>
      <c r="M54" s="5"/>
    </row>
    <row r="55" spans="1:17" ht="30.75">
      <c r="A55" s="23" t="s">
        <v>149</v>
      </c>
      <c r="B55" s="23" t="s">
        <v>150</v>
      </c>
      <c r="C55" s="83">
        <v>1</v>
      </c>
      <c r="D55" s="84">
        <v>2</v>
      </c>
      <c r="E55" s="85"/>
      <c r="F55" s="86">
        <v>1</v>
      </c>
      <c r="G55" s="87">
        <v>2</v>
      </c>
      <c r="H55" s="88"/>
      <c r="I55" s="76">
        <v>1</v>
      </c>
      <c r="J55" s="77">
        <v>2</v>
      </c>
      <c r="K55" s="78"/>
      <c r="L55" s="6"/>
      <c r="M55" s="5"/>
    </row>
    <row r="56" spans="1:17" s="44" customFormat="1" ht="16.5">
      <c r="A56" s="230" t="s">
        <v>26</v>
      </c>
      <c r="B56" s="231"/>
      <c r="C56" s="57">
        <f>SUMPRODUCT(C51:C55,D51:D55)</f>
        <v>9.5</v>
      </c>
      <c r="D56" s="58">
        <f>SUM(D51:D55)</f>
        <v>11</v>
      </c>
      <c r="E56" s="59"/>
      <c r="F56" s="60">
        <f>SUMPRODUCT(F51:F55,G51:G55)</f>
        <v>9</v>
      </c>
      <c r="G56" s="61">
        <f>SUM(G51:G55)</f>
        <v>11</v>
      </c>
      <c r="H56" s="62"/>
      <c r="I56" s="53">
        <f>SUMPRODUCT(I51:I55,J51:J55)</f>
        <v>11</v>
      </c>
      <c r="J56" s="54">
        <f>SUM(J51:J55)</f>
        <v>11</v>
      </c>
      <c r="K56" s="55" t="s">
        <v>81</v>
      </c>
      <c r="L56" s="56"/>
      <c r="M56" s="56"/>
    </row>
    <row r="57" spans="1:17" ht="18.75" customHeight="1">
      <c r="A57" s="232" t="s">
        <v>2</v>
      </c>
      <c r="B57" s="233"/>
      <c r="C57" s="233"/>
      <c r="D57" s="233"/>
      <c r="E57" s="233"/>
      <c r="F57" s="233"/>
      <c r="G57" s="233"/>
      <c r="H57" s="233"/>
      <c r="I57" s="233"/>
      <c r="J57" s="233"/>
      <c r="K57" s="234"/>
      <c r="L57" s="4"/>
      <c r="M57" s="4"/>
    </row>
    <row r="58" spans="1:17">
      <c r="A58" s="236" t="s">
        <v>151</v>
      </c>
      <c r="B58" s="237"/>
      <c r="C58" s="34">
        <f>C11+C18+C22+C27+C32+C38+C49+C56</f>
        <v>72.949999999999989</v>
      </c>
      <c r="D58" s="25">
        <f>D11+D18+D22+D27+D32+D38+D49+D56</f>
        <v>100</v>
      </c>
      <c r="E58" s="26"/>
      <c r="F58" s="35">
        <f>F11+F18+F22+F27+F32+F38+F49+F56</f>
        <v>58.349999999999994</v>
      </c>
      <c r="G58" s="27">
        <f>G11+G18+G22+G27+G32+G38+G49+G56</f>
        <v>100</v>
      </c>
      <c r="H58" s="28"/>
      <c r="I58" s="204">
        <f>I11+I18+I22+I27+I32+I38+I49+I56</f>
        <v>81.099999999999994</v>
      </c>
      <c r="J58" s="32">
        <f>J11+J18+J22+J27+J32+J38+J49+J56</f>
        <v>100</v>
      </c>
      <c r="K58" s="33"/>
      <c r="L58" s="6"/>
      <c r="M58" s="5"/>
    </row>
    <row r="59" spans="1:17" s="44" customFormat="1" ht="15.75">
      <c r="A59" s="238" t="s">
        <v>152</v>
      </c>
      <c r="B59" s="239"/>
      <c r="C59" s="240">
        <f>C58/D58</f>
        <v>0.72949999999999993</v>
      </c>
      <c r="D59" s="241"/>
      <c r="E59" s="242"/>
      <c r="F59" s="243">
        <f>F58/G58</f>
        <v>0.58349999999999991</v>
      </c>
      <c r="G59" s="244"/>
      <c r="H59" s="245"/>
      <c r="I59" s="246">
        <f>I58/J58</f>
        <v>0.81099999999999994</v>
      </c>
      <c r="J59" s="247"/>
      <c r="K59" s="248"/>
      <c r="L59" s="72"/>
      <c r="M59" s="72"/>
    </row>
  </sheetData>
  <mergeCells count="51">
    <mergeCell ref="A2:K2"/>
    <mergeCell ref="A4:K4"/>
    <mergeCell ref="I6:K6"/>
    <mergeCell ref="B6:B7"/>
    <mergeCell ref="A28:B28"/>
    <mergeCell ref="C28:D28"/>
    <mergeCell ref="F28:G28"/>
    <mergeCell ref="A19:B19"/>
    <mergeCell ref="A18:B18"/>
    <mergeCell ref="A22:B22"/>
    <mergeCell ref="C23:D23"/>
    <mergeCell ref="F23:G23"/>
    <mergeCell ref="I23:J23"/>
    <mergeCell ref="C12:D12"/>
    <mergeCell ref="F12:G12"/>
    <mergeCell ref="C8:D8"/>
    <mergeCell ref="A27:B27"/>
    <mergeCell ref="A33:B33"/>
    <mergeCell ref="N6:P6"/>
    <mergeCell ref="A6:A7"/>
    <mergeCell ref="C6:E6"/>
    <mergeCell ref="F6:H6"/>
    <mergeCell ref="F8:G8"/>
    <mergeCell ref="I8:J8"/>
    <mergeCell ref="I12:J12"/>
    <mergeCell ref="C19:D19"/>
    <mergeCell ref="F19:G19"/>
    <mergeCell ref="I19:J19"/>
    <mergeCell ref="A11:B11"/>
    <mergeCell ref="A12:B12"/>
    <mergeCell ref="A8:B8"/>
    <mergeCell ref="I28:J28"/>
    <mergeCell ref="A58:B58"/>
    <mergeCell ref="A59:B59"/>
    <mergeCell ref="C59:E59"/>
    <mergeCell ref="F59:H59"/>
    <mergeCell ref="I59:K59"/>
    <mergeCell ref="A57:K57"/>
    <mergeCell ref="C39:D39"/>
    <mergeCell ref="F39:G39"/>
    <mergeCell ref="I39:J39"/>
    <mergeCell ref="A50:B50"/>
    <mergeCell ref="C50:D50"/>
    <mergeCell ref="F50:G50"/>
    <mergeCell ref="I50:J50"/>
    <mergeCell ref="A49:B49"/>
    <mergeCell ref="C33:D33"/>
    <mergeCell ref="F33:G33"/>
    <mergeCell ref="A38:B38"/>
    <mergeCell ref="A32:B32"/>
    <mergeCell ref="A56:B56"/>
  </mergeCells>
  <dataValidations count="2">
    <dataValidation type="decimal" allowBlank="1" showInputMessage="1" showErrorMessage="1" sqref="L18 L22 L27 L32 L38 L49 L11 C9:C10 F9:F10 I9:I10 C24:C26 F24:F26 I24:I26 C34:C37 F34:F37 I34:I37 C51:C55 F51:F55 I51:I55 I13:I17 F13:F17 C13:C17 I20:I21 F20:F21 C20:C21 I29:I31 F29:F31 C29:C31 I40:I48 F40:F48 C40:C48" xr:uid="{4A0D4DC8-F6F9-4765-AB49-E4E0ACDB1361}">
      <formula1>0</formula1>
      <formula2>1</formula2>
    </dataValidation>
    <dataValidation type="decimal" allowBlank="1" showInputMessage="1" showErrorMessage="1" error="Les évaluations sont faites en terme de pourcentage. Veuillez entrer une valeur entre 0 et 1" sqref="L51:L55 L24:L26 L34:L37 L13:L17 L20:L21 L29:L31 L40:L48" xr:uid="{AAE14471-5DF0-44BC-98DF-F030213BD16C}">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sheetPr codeName="Sheet8"/>
  <dimension ref="A2:G47"/>
  <sheetViews>
    <sheetView topLeftCell="A21" workbookViewId="0">
      <selection activeCell="F40" sqref="F40"/>
    </sheetView>
  </sheetViews>
  <sheetFormatPr defaultColWidth="9.140625" defaultRowHeight="15"/>
  <cols>
    <col min="1" max="1" width="50.5703125" style="37" customWidth="1"/>
    <col min="2" max="3" width="9.140625" style="37"/>
    <col min="4" max="4" width="9.85546875" style="37" bestFit="1" customWidth="1"/>
    <col min="5" max="5" width="11" style="37" bestFit="1" customWidth="1"/>
    <col min="6" max="6" width="11" style="37" customWidth="1"/>
    <col min="7" max="7" width="54.85546875" style="37" customWidth="1"/>
    <col min="8" max="16384" width="9.140625" style="37"/>
  </cols>
  <sheetData>
    <row r="2" spans="1:7" ht="18.75">
      <c r="A2" s="269" t="s">
        <v>11</v>
      </c>
      <c r="B2" s="269"/>
      <c r="C2" s="269"/>
      <c r="D2" s="269"/>
      <c r="E2" s="269"/>
      <c r="F2" s="269"/>
      <c r="G2" s="269"/>
    </row>
    <row r="3" spans="1:7">
      <c r="A3" s="38"/>
      <c r="B3" s="38"/>
      <c r="C3" s="39"/>
      <c r="D3" s="39"/>
      <c r="E3" s="38"/>
      <c r="F3" s="38"/>
      <c r="G3" s="39"/>
    </row>
    <row r="4" spans="1:7" ht="18.75">
      <c r="A4" s="36" t="s">
        <v>153</v>
      </c>
      <c r="B4" s="36"/>
      <c r="C4" s="36"/>
      <c r="D4" s="36"/>
      <c r="E4" s="36"/>
      <c r="F4" s="36"/>
      <c r="G4" s="36"/>
    </row>
    <row r="5" spans="1:7" ht="15.75" thickBot="1"/>
    <row r="6" spans="1:7" ht="23.25">
      <c r="A6" s="273" t="s">
        <v>7</v>
      </c>
      <c r="B6" s="274"/>
      <c r="C6" s="274"/>
      <c r="D6" s="274"/>
      <c r="E6" s="274"/>
      <c r="F6" s="274"/>
      <c r="G6" s="275"/>
    </row>
    <row r="7" spans="1:7">
      <c r="A7" s="122" t="s">
        <v>154</v>
      </c>
      <c r="B7" s="123" t="s">
        <v>15</v>
      </c>
      <c r="C7" s="123" t="s">
        <v>155</v>
      </c>
      <c r="D7" s="123" t="s">
        <v>4</v>
      </c>
      <c r="E7" s="123" t="s">
        <v>156</v>
      </c>
      <c r="F7" s="123" t="s">
        <v>18</v>
      </c>
      <c r="G7" s="124" t="s">
        <v>16</v>
      </c>
    </row>
    <row r="8" spans="1:7">
      <c r="A8" s="125" t="s">
        <v>157</v>
      </c>
      <c r="B8" s="126">
        <v>1</v>
      </c>
      <c r="C8" s="126">
        <v>1</v>
      </c>
      <c r="D8" s="126">
        <v>4</v>
      </c>
      <c r="E8" s="126">
        <f t="shared" ref="E8:E14" si="0">B8*C8*D8</f>
        <v>4</v>
      </c>
      <c r="F8" s="126" t="s">
        <v>19</v>
      </c>
      <c r="G8" s="127"/>
    </row>
    <row r="9" spans="1:7">
      <c r="A9" s="128" t="s">
        <v>158</v>
      </c>
      <c r="B9" s="129">
        <v>1</v>
      </c>
      <c r="C9" s="129">
        <v>1</v>
      </c>
      <c r="D9" s="129">
        <v>12</v>
      </c>
      <c r="E9" s="129">
        <f t="shared" si="0"/>
        <v>12</v>
      </c>
      <c r="F9" s="129" t="s">
        <v>53</v>
      </c>
      <c r="G9" s="130"/>
    </row>
    <row r="10" spans="1:7">
      <c r="A10" s="125" t="s">
        <v>159</v>
      </c>
      <c r="B10" s="126">
        <v>1</v>
      </c>
      <c r="C10" s="126">
        <v>1</v>
      </c>
      <c r="D10" s="126">
        <v>10</v>
      </c>
      <c r="E10" s="126">
        <f t="shared" si="0"/>
        <v>10</v>
      </c>
      <c r="F10" s="126" t="s">
        <v>53</v>
      </c>
      <c r="G10" s="127"/>
    </row>
    <row r="11" spans="1:7">
      <c r="A11" s="128" t="s">
        <v>160</v>
      </c>
      <c r="B11" s="129">
        <v>1</v>
      </c>
      <c r="C11" s="129">
        <v>1</v>
      </c>
      <c r="D11" s="129">
        <v>16</v>
      </c>
      <c r="E11" s="129">
        <f t="shared" si="0"/>
        <v>16</v>
      </c>
      <c r="F11" s="129" t="s">
        <v>19</v>
      </c>
      <c r="G11" s="130"/>
    </row>
    <row r="12" spans="1:7">
      <c r="A12" s="125" t="s">
        <v>161</v>
      </c>
      <c r="B12" s="126">
        <v>1</v>
      </c>
      <c r="C12" s="126">
        <v>1</v>
      </c>
      <c r="D12" s="126">
        <v>20</v>
      </c>
      <c r="E12" s="126">
        <f t="shared" si="0"/>
        <v>20</v>
      </c>
      <c r="F12" s="126" t="s">
        <v>19</v>
      </c>
      <c r="G12" s="127"/>
    </row>
    <row r="13" spans="1:7">
      <c r="A13" s="125" t="s">
        <v>162</v>
      </c>
      <c r="B13" s="126">
        <v>1</v>
      </c>
      <c r="C13" s="126">
        <v>1</v>
      </c>
      <c r="D13" s="126">
        <v>12</v>
      </c>
      <c r="E13" s="126">
        <f t="shared" si="0"/>
        <v>12</v>
      </c>
      <c r="F13" s="126" t="s">
        <v>19</v>
      </c>
      <c r="G13" s="127"/>
    </row>
    <row r="14" spans="1:7">
      <c r="A14" s="128" t="s">
        <v>163</v>
      </c>
      <c r="B14" s="129">
        <v>1</v>
      </c>
      <c r="C14" s="129">
        <v>1</v>
      </c>
      <c r="D14" s="129">
        <v>26</v>
      </c>
      <c r="E14" s="129">
        <f t="shared" si="0"/>
        <v>26</v>
      </c>
      <c r="F14" s="129" t="s">
        <v>19</v>
      </c>
      <c r="G14" s="130"/>
    </row>
    <row r="15" spans="1:7">
      <c r="A15" s="131" t="s">
        <v>164</v>
      </c>
      <c r="B15" s="276"/>
      <c r="C15" s="276"/>
      <c r="D15" s="132">
        <f>SUM(D8:D14)</f>
        <v>100</v>
      </c>
      <c r="E15" s="133">
        <f>(SUM(E8:E14)+E17+E18)/D15</f>
        <v>0.98</v>
      </c>
      <c r="F15" s="133"/>
      <c r="G15" s="134"/>
    </row>
    <row r="16" spans="1:7">
      <c r="A16" s="135" t="s">
        <v>165</v>
      </c>
      <c r="B16" s="136" t="s">
        <v>15</v>
      </c>
      <c r="C16" s="136"/>
      <c r="D16" s="136" t="s">
        <v>4</v>
      </c>
      <c r="E16" s="137" t="s">
        <v>156</v>
      </c>
      <c r="F16" s="137"/>
      <c r="G16" s="138" t="s">
        <v>16</v>
      </c>
    </row>
    <row r="17" spans="1:7" ht="45.75">
      <c r="A17" s="139" t="s">
        <v>166</v>
      </c>
      <c r="B17" s="140">
        <v>0.2</v>
      </c>
      <c r="C17" s="140"/>
      <c r="D17" s="141">
        <v>-10</v>
      </c>
      <c r="E17" s="140">
        <f>B17*D17</f>
        <v>-2</v>
      </c>
      <c r="F17" s="140"/>
      <c r="G17" s="209" t="s">
        <v>167</v>
      </c>
    </row>
    <row r="18" spans="1:7">
      <c r="A18" s="142" t="s">
        <v>168</v>
      </c>
      <c r="B18" s="143">
        <v>0</v>
      </c>
      <c r="C18" s="143"/>
      <c r="D18" s="144">
        <v>-15</v>
      </c>
      <c r="E18" s="143">
        <f>B18*D18</f>
        <v>0</v>
      </c>
      <c r="F18" s="143"/>
      <c r="G18" s="145"/>
    </row>
    <row r="19" spans="1:7" ht="23.25">
      <c r="A19" s="277" t="s">
        <v>8</v>
      </c>
      <c r="B19" s="278"/>
      <c r="C19" s="278"/>
      <c r="D19" s="278"/>
      <c r="E19" s="278"/>
      <c r="F19" s="278"/>
      <c r="G19" s="279"/>
    </row>
    <row r="20" spans="1:7">
      <c r="A20" s="146" t="s">
        <v>154</v>
      </c>
      <c r="B20" s="147" t="s">
        <v>15</v>
      </c>
      <c r="C20" s="147" t="s">
        <v>155</v>
      </c>
      <c r="D20" s="147" t="s">
        <v>4</v>
      </c>
      <c r="E20" s="147" t="s">
        <v>156</v>
      </c>
      <c r="F20" s="147" t="s">
        <v>18</v>
      </c>
      <c r="G20" s="148" t="s">
        <v>16</v>
      </c>
    </row>
    <row r="21" spans="1:7">
      <c r="A21" s="149" t="s">
        <v>169</v>
      </c>
      <c r="B21" s="150">
        <v>1</v>
      </c>
      <c r="C21" s="150">
        <v>1</v>
      </c>
      <c r="D21" s="150">
        <v>26</v>
      </c>
      <c r="E21" s="150">
        <f>B21*C21*D21</f>
        <v>26</v>
      </c>
      <c r="F21" s="150" t="s">
        <v>28</v>
      </c>
      <c r="G21" s="151"/>
    </row>
    <row r="22" spans="1:7">
      <c r="A22" s="152" t="s">
        <v>170</v>
      </c>
      <c r="B22" s="153">
        <v>1</v>
      </c>
      <c r="C22" s="153">
        <v>1</v>
      </c>
      <c r="D22" s="153">
        <v>14</v>
      </c>
      <c r="E22" s="153">
        <f t="shared" ref="E22:E28" si="1">B22*C22*D22</f>
        <v>14</v>
      </c>
      <c r="F22" s="153" t="s">
        <v>19</v>
      </c>
      <c r="G22" s="154"/>
    </row>
    <row r="23" spans="1:7">
      <c r="A23" s="149" t="s">
        <v>171</v>
      </c>
      <c r="B23" s="150">
        <v>1</v>
      </c>
      <c r="C23" s="150">
        <v>1</v>
      </c>
      <c r="D23" s="150">
        <v>26</v>
      </c>
      <c r="E23" s="150">
        <f t="shared" si="1"/>
        <v>26</v>
      </c>
      <c r="F23" s="150" t="s">
        <v>28</v>
      </c>
      <c r="G23" s="151"/>
    </row>
    <row r="24" spans="1:7">
      <c r="A24" s="152" t="s">
        <v>172</v>
      </c>
      <c r="B24" s="153">
        <v>1</v>
      </c>
      <c r="C24" s="153">
        <v>1</v>
      </c>
      <c r="D24" s="153">
        <v>12</v>
      </c>
      <c r="E24" s="153">
        <f t="shared" si="1"/>
        <v>12</v>
      </c>
      <c r="F24" s="153" t="s">
        <v>53</v>
      </c>
      <c r="G24" s="154"/>
    </row>
    <row r="25" spans="1:7">
      <c r="A25" s="149" t="s">
        <v>173</v>
      </c>
      <c r="B25" s="150">
        <v>1</v>
      </c>
      <c r="C25" s="150">
        <v>1</v>
      </c>
      <c r="D25" s="150">
        <v>8</v>
      </c>
      <c r="E25" s="150">
        <f t="shared" si="1"/>
        <v>8</v>
      </c>
      <c r="F25" s="150" t="s">
        <v>53</v>
      </c>
      <c r="G25" s="151"/>
    </row>
    <row r="26" spans="1:7">
      <c r="A26" s="152" t="s">
        <v>174</v>
      </c>
      <c r="B26" s="153">
        <v>1</v>
      </c>
      <c r="C26" s="153">
        <v>1</v>
      </c>
      <c r="D26" s="153">
        <v>6</v>
      </c>
      <c r="E26" s="153">
        <f t="shared" si="1"/>
        <v>6</v>
      </c>
      <c r="F26" s="153" t="s">
        <v>28</v>
      </c>
      <c r="G26" s="154"/>
    </row>
    <row r="27" spans="1:7">
      <c r="A27" s="206" t="s">
        <v>175</v>
      </c>
      <c r="B27" s="206">
        <v>1</v>
      </c>
      <c r="C27" s="206">
        <v>1</v>
      </c>
      <c r="D27" s="206">
        <v>8</v>
      </c>
      <c r="E27" s="153">
        <f t="shared" si="1"/>
        <v>8</v>
      </c>
      <c r="F27" s="206" t="s">
        <v>19</v>
      </c>
      <c r="G27" s="207"/>
    </row>
    <row r="28" spans="1:7">
      <c r="A28" s="155" t="s">
        <v>164</v>
      </c>
      <c r="B28" s="156"/>
      <c r="C28" s="156"/>
      <c r="D28" s="156">
        <f>SUM(D21:D27)</f>
        <v>100</v>
      </c>
      <c r="E28" s="157">
        <f>(SUM(E21:E27) + E30+E31+E32)/D28</f>
        <v>0.97499999999999998</v>
      </c>
      <c r="F28" s="157"/>
      <c r="G28" s="158"/>
    </row>
    <row r="29" spans="1:7">
      <c r="A29" s="159" t="s">
        <v>165</v>
      </c>
      <c r="B29" s="160" t="s">
        <v>15</v>
      </c>
      <c r="C29" s="160"/>
      <c r="D29" s="160" t="s">
        <v>4</v>
      </c>
      <c r="E29" s="161" t="s">
        <v>156</v>
      </c>
      <c r="F29" s="161"/>
      <c r="G29" s="162" t="s">
        <v>176</v>
      </c>
    </row>
    <row r="30" spans="1:7">
      <c r="A30" s="163" t="s">
        <v>166</v>
      </c>
      <c r="B30" s="164">
        <v>0</v>
      </c>
      <c r="C30" s="164"/>
      <c r="D30" s="165">
        <v>-10</v>
      </c>
      <c r="E30" s="164">
        <f>B30*D30</f>
        <v>0</v>
      </c>
      <c r="F30" s="164"/>
      <c r="G30" s="166"/>
    </row>
    <row r="31" spans="1:7">
      <c r="A31" s="167" t="s">
        <v>177</v>
      </c>
      <c r="B31" s="168">
        <v>0</v>
      </c>
      <c r="C31" s="168"/>
      <c r="D31" s="169">
        <v>-15</v>
      </c>
      <c r="E31" s="168">
        <f>B31*D31</f>
        <v>0</v>
      </c>
      <c r="F31" s="168"/>
      <c r="G31" s="170"/>
    </row>
    <row r="32" spans="1:7">
      <c r="A32" s="171" t="s">
        <v>178</v>
      </c>
      <c r="B32" s="172">
        <v>0.5</v>
      </c>
      <c r="C32" s="172"/>
      <c r="D32" s="173">
        <v>-5</v>
      </c>
      <c r="E32" s="172">
        <f>B32*D32</f>
        <v>-2.5</v>
      </c>
      <c r="F32" s="172"/>
      <c r="G32" s="174" t="s">
        <v>179</v>
      </c>
    </row>
    <row r="33" spans="1:7" ht="23.25">
      <c r="A33" s="270" t="s">
        <v>9</v>
      </c>
      <c r="B33" s="271"/>
      <c r="C33" s="271"/>
      <c r="D33" s="271"/>
      <c r="E33" s="271"/>
      <c r="F33" s="271"/>
      <c r="G33" s="272"/>
    </row>
    <row r="34" spans="1:7">
      <c r="A34" s="175" t="s">
        <v>154</v>
      </c>
      <c r="B34" s="176" t="s">
        <v>15</v>
      </c>
      <c r="C34" s="176" t="s">
        <v>155</v>
      </c>
      <c r="D34" s="176" t="s">
        <v>4</v>
      </c>
      <c r="E34" s="176" t="s">
        <v>156</v>
      </c>
      <c r="F34" s="176" t="s">
        <v>18</v>
      </c>
      <c r="G34" s="177" t="s">
        <v>16</v>
      </c>
    </row>
    <row r="35" spans="1:7">
      <c r="A35" s="178" t="s">
        <v>180</v>
      </c>
      <c r="B35" s="179">
        <v>1</v>
      </c>
      <c r="C35" s="179">
        <v>1</v>
      </c>
      <c r="D35" s="179">
        <v>24</v>
      </c>
      <c r="E35" s="179">
        <f t="shared" ref="E35:E42" si="2">B35*C35*D35</f>
        <v>24</v>
      </c>
      <c r="F35" s="179" t="s">
        <v>19</v>
      </c>
      <c r="G35" s="180"/>
    </row>
    <row r="36" spans="1:7">
      <c r="A36" s="181" t="s">
        <v>181</v>
      </c>
      <c r="B36" s="182">
        <v>1</v>
      </c>
      <c r="C36" s="182">
        <v>1</v>
      </c>
      <c r="D36" s="182">
        <v>6</v>
      </c>
      <c r="E36" s="182">
        <f t="shared" si="2"/>
        <v>6</v>
      </c>
      <c r="F36" s="182" t="s">
        <v>28</v>
      </c>
      <c r="G36" s="183"/>
    </row>
    <row r="37" spans="1:7">
      <c r="A37" s="178" t="s">
        <v>182</v>
      </c>
      <c r="B37" s="179">
        <v>1</v>
      </c>
      <c r="C37" s="179">
        <v>1</v>
      </c>
      <c r="D37" s="179">
        <v>6</v>
      </c>
      <c r="E37" s="179">
        <f t="shared" si="2"/>
        <v>6</v>
      </c>
      <c r="F37" s="179" t="s">
        <v>19</v>
      </c>
      <c r="G37" s="180"/>
    </row>
    <row r="38" spans="1:7">
      <c r="A38" s="181" t="s">
        <v>183</v>
      </c>
      <c r="B38" s="182">
        <v>1</v>
      </c>
      <c r="C38" s="182">
        <v>1</v>
      </c>
      <c r="D38" s="182">
        <v>12</v>
      </c>
      <c r="E38" s="182">
        <f t="shared" si="2"/>
        <v>12</v>
      </c>
      <c r="F38" s="182" t="s">
        <v>28</v>
      </c>
      <c r="G38" s="183"/>
    </row>
    <row r="39" spans="1:7">
      <c r="A39" s="178" t="s">
        <v>184</v>
      </c>
      <c r="B39" s="179">
        <v>1</v>
      </c>
      <c r="C39" s="179">
        <v>1</v>
      </c>
      <c r="D39" s="179">
        <v>12</v>
      </c>
      <c r="E39" s="179">
        <f t="shared" si="2"/>
        <v>12</v>
      </c>
      <c r="F39" s="179" t="s">
        <v>28</v>
      </c>
      <c r="G39" s="180"/>
    </row>
    <row r="40" spans="1:7">
      <c r="A40" s="181" t="s">
        <v>185</v>
      </c>
      <c r="B40" s="182">
        <v>1</v>
      </c>
      <c r="C40" s="182">
        <v>1</v>
      </c>
      <c r="D40" s="182">
        <v>14</v>
      </c>
      <c r="E40" s="182">
        <f t="shared" si="2"/>
        <v>14</v>
      </c>
      <c r="F40" s="182" t="s">
        <v>28</v>
      </c>
      <c r="G40" s="183"/>
    </row>
    <row r="41" spans="1:7">
      <c r="A41" s="178" t="s">
        <v>186</v>
      </c>
      <c r="B41" s="179">
        <v>1</v>
      </c>
      <c r="C41" s="179">
        <v>1</v>
      </c>
      <c r="D41" s="179">
        <v>6</v>
      </c>
      <c r="E41" s="179">
        <f t="shared" si="2"/>
        <v>6</v>
      </c>
      <c r="F41" s="179" t="s">
        <v>19</v>
      </c>
      <c r="G41" s="180"/>
    </row>
    <row r="42" spans="1:7">
      <c r="A42" s="208" t="s">
        <v>187</v>
      </c>
      <c r="B42" s="208">
        <v>1</v>
      </c>
      <c r="C42" s="208">
        <v>0.8</v>
      </c>
      <c r="D42" s="208">
        <v>20</v>
      </c>
      <c r="E42" s="179">
        <f t="shared" si="2"/>
        <v>16</v>
      </c>
      <c r="F42" s="208" t="s">
        <v>53</v>
      </c>
      <c r="G42" s="208" t="s">
        <v>188</v>
      </c>
    </row>
    <row r="43" spans="1:7">
      <c r="A43" s="184" t="s">
        <v>164</v>
      </c>
      <c r="B43" s="185"/>
      <c r="C43" s="185"/>
      <c r="D43" s="185">
        <f>SUM(D35:D42)</f>
        <v>100</v>
      </c>
      <c r="E43" s="186">
        <f>(SUM(E35:E42) +E45+E46+E47)/D43</f>
        <v>0.96</v>
      </c>
      <c r="F43" s="186"/>
      <c r="G43" s="187"/>
    </row>
    <row r="44" spans="1:7">
      <c r="A44" s="188" t="s">
        <v>165</v>
      </c>
      <c r="B44" s="189" t="s">
        <v>15</v>
      </c>
      <c r="C44" s="189"/>
      <c r="D44" s="189" t="s">
        <v>4</v>
      </c>
      <c r="E44" s="190" t="s">
        <v>156</v>
      </c>
      <c r="F44" s="190"/>
      <c r="G44" s="191" t="s">
        <v>16</v>
      </c>
    </row>
    <row r="45" spans="1:7">
      <c r="A45" s="192" t="s">
        <v>166</v>
      </c>
      <c r="B45" s="193">
        <v>0</v>
      </c>
      <c r="C45" s="193"/>
      <c r="D45" s="194">
        <v>-10</v>
      </c>
      <c r="E45" s="193">
        <f>B45*D45</f>
        <v>0</v>
      </c>
      <c r="F45" s="193"/>
      <c r="G45" s="195"/>
    </row>
    <row r="46" spans="1:7">
      <c r="A46" s="196" t="s">
        <v>189</v>
      </c>
      <c r="B46" s="197">
        <v>0</v>
      </c>
      <c r="C46" s="197"/>
      <c r="D46" s="198">
        <v>-15</v>
      </c>
      <c r="E46" s="197">
        <f>B46*D46</f>
        <v>0</v>
      </c>
      <c r="F46" s="197"/>
      <c r="G46" s="199"/>
    </row>
    <row r="47" spans="1:7">
      <c r="A47" s="200" t="s">
        <v>178</v>
      </c>
      <c r="B47" s="201">
        <v>0</v>
      </c>
      <c r="C47" s="201"/>
      <c r="D47" s="202">
        <v>-5</v>
      </c>
      <c r="E47" s="201">
        <f>B47*D47</f>
        <v>0</v>
      </c>
      <c r="F47" s="201"/>
      <c r="G47" s="203"/>
    </row>
  </sheetData>
  <mergeCells count="5">
    <mergeCell ref="A2:G2"/>
    <mergeCell ref="A33:G33"/>
    <mergeCell ref="A6:G6"/>
    <mergeCell ref="B15:C15"/>
    <mergeCell ref="A19:G19"/>
  </mergeCells>
  <dataValidations count="4">
    <dataValidation type="decimal" allowBlank="1" showInputMessage="1" showErrorMessage="1" sqref="E18:F18 B30:B32 B17:B18 B8:B15 B35:B42 B45:B47 B21:B27" xr:uid="{CC44C972-8B8F-4678-BAEB-D51FFB0200E2}">
      <formula1>0</formula1>
      <formula2>1</formula2>
    </dataValidation>
    <dataValidation type="list" allowBlank="1" showInputMessage="1" showErrorMessage="1" sqref="C17 C8:C14 C35:C41" xr:uid="{DCFB5783-098F-4837-84E1-A329359B138C}">
      <formula1>"0,0.25,0.50,0.75,1"</formula1>
    </dataValidation>
    <dataValidation type="whole" allowBlank="1" showInputMessage="1" showErrorMessage="1" sqref="E46:F46 E31:F31" xr:uid="{301E7E41-CD71-4A91-B881-91EF87706901}">
      <formula1>0</formula1>
      <formula2>1</formula2>
    </dataValidation>
    <dataValidation allowBlank="1" showInputMessage="1" showErrorMessage="1" sqref="C42" xr:uid="{B7CC54FC-DCF7-44B6-9378-4E5524CD6612}"/>
  </dataValidations>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382A6-C132-4A6A-973B-EAE608B162CE}">
  <dimension ref="A1:G18"/>
  <sheetViews>
    <sheetView topLeftCell="E11" workbookViewId="0">
      <selection activeCell="I15" sqref="I15"/>
    </sheetView>
  </sheetViews>
  <sheetFormatPr defaultRowHeight="15"/>
  <cols>
    <col min="1" max="1" width="29.28515625" customWidth="1"/>
    <col min="2" max="2" width="88.85546875" customWidth="1"/>
    <col min="3" max="3" width="43.140625" customWidth="1"/>
    <col min="5" max="5" width="44.140625" customWidth="1"/>
    <col min="6" max="6" width="51.85546875" customWidth="1"/>
    <col min="7" max="7" width="50.42578125" customWidth="1"/>
  </cols>
  <sheetData>
    <row r="1" spans="1:7" ht="15" customHeight="1">
      <c r="A1" s="280" t="s">
        <v>190</v>
      </c>
      <c r="B1" s="280"/>
      <c r="E1" s="280" t="s">
        <v>191</v>
      </c>
      <c r="F1" s="280"/>
    </row>
    <row r="2" spans="1:7" ht="15" customHeight="1">
      <c r="B2" s="210" t="s">
        <v>8</v>
      </c>
      <c r="C2" s="210" t="s">
        <v>9</v>
      </c>
      <c r="D2" s="210"/>
      <c r="E2" s="210"/>
      <c r="F2" s="210" t="s">
        <v>8</v>
      </c>
      <c r="G2" s="210" t="s">
        <v>9</v>
      </c>
    </row>
    <row r="3" spans="1:7" ht="15.75" customHeight="1">
      <c r="A3" s="211" t="s">
        <v>192</v>
      </c>
      <c r="B3" s="212"/>
      <c r="E3" s="211" t="s">
        <v>192</v>
      </c>
      <c r="F3" s="212"/>
    </row>
    <row r="4" spans="1:7" ht="15.75" customHeight="1">
      <c r="A4" s="213" t="s">
        <v>193</v>
      </c>
      <c r="B4" s="214">
        <v>1</v>
      </c>
      <c r="C4" s="214">
        <v>1</v>
      </c>
      <c r="E4" s="213" t="s">
        <v>193</v>
      </c>
      <c r="F4" s="214">
        <v>0.75</v>
      </c>
      <c r="G4" s="214">
        <v>1</v>
      </c>
    </row>
    <row r="5" spans="1:7" ht="87.75" customHeight="1">
      <c r="A5" s="211"/>
      <c r="B5" s="212" t="s">
        <v>194</v>
      </c>
      <c r="C5" s="212"/>
      <c r="E5" s="211" t="s">
        <v>195</v>
      </c>
      <c r="F5" s="226" t="s">
        <v>196</v>
      </c>
      <c r="G5" t="s">
        <v>197</v>
      </c>
    </row>
    <row r="6" spans="1:7" ht="16.5">
      <c r="A6" s="213" t="s">
        <v>198</v>
      </c>
      <c r="B6" s="214">
        <v>3.5</v>
      </c>
      <c r="C6" s="214">
        <v>4.5</v>
      </c>
      <c r="E6" s="213" t="s">
        <v>199</v>
      </c>
      <c r="F6" s="214">
        <v>6</v>
      </c>
      <c r="G6" s="214">
        <v>6</v>
      </c>
    </row>
    <row r="7" spans="1:7" ht="409.6">
      <c r="A7" s="211"/>
      <c r="B7" s="212" t="s">
        <v>200</v>
      </c>
      <c r="C7" s="212" t="s">
        <v>201</v>
      </c>
      <c r="E7" s="211"/>
      <c r="F7" s="212" t="s">
        <v>202</v>
      </c>
      <c r="G7" s="227" t="s">
        <v>203</v>
      </c>
    </row>
    <row r="8" spans="1:7" ht="16.5">
      <c r="A8" s="213" t="s">
        <v>204</v>
      </c>
      <c r="B8" s="214">
        <v>2.75</v>
      </c>
      <c r="C8" s="214">
        <v>3</v>
      </c>
      <c r="E8" s="213" t="s">
        <v>205</v>
      </c>
      <c r="F8" s="214">
        <v>10</v>
      </c>
      <c r="G8" s="214">
        <v>11</v>
      </c>
    </row>
    <row r="9" spans="1:7" ht="409.6">
      <c r="A9" s="211"/>
      <c r="B9" s="215" t="s">
        <v>206</v>
      </c>
      <c r="C9" s="212" t="s">
        <v>207</v>
      </c>
      <c r="E9" s="216"/>
      <c r="F9" s="215" t="s">
        <v>208</v>
      </c>
      <c r="G9" s="227" t="s">
        <v>209</v>
      </c>
    </row>
    <row r="10" spans="1:7" ht="16.5">
      <c r="A10" s="213" t="s">
        <v>210</v>
      </c>
      <c r="B10" s="214">
        <v>4.75</v>
      </c>
      <c r="C10" s="214">
        <v>5.75</v>
      </c>
    </row>
    <row r="11" spans="1:7" ht="356.25">
      <c r="A11" s="211"/>
      <c r="B11" s="217" t="s">
        <v>211</v>
      </c>
      <c r="C11" s="212" t="s">
        <v>212</v>
      </c>
    </row>
    <row r="12" spans="1:7" ht="16.5">
      <c r="A12" s="213" t="s">
        <v>213</v>
      </c>
      <c r="B12" s="214">
        <v>2</v>
      </c>
      <c r="C12" s="214">
        <v>2</v>
      </c>
    </row>
    <row r="13" spans="1:7" ht="48.75">
      <c r="A13" s="216"/>
      <c r="B13" s="212" t="s">
        <v>214</v>
      </c>
      <c r="C13" s="212" t="s">
        <v>215</v>
      </c>
    </row>
    <row r="14" spans="1:7" ht="16.5">
      <c r="A14" s="218" t="s">
        <v>216</v>
      </c>
      <c r="B14" s="214">
        <v>0.8</v>
      </c>
      <c r="C14" s="214">
        <v>0.8</v>
      </c>
      <c r="E14" s="218" t="s">
        <v>216</v>
      </c>
      <c r="F14" s="219">
        <v>1</v>
      </c>
      <c r="G14" s="214">
        <v>1</v>
      </c>
    </row>
    <row r="15" spans="1:7" ht="162">
      <c r="A15" s="211"/>
      <c r="B15" s="212" t="s">
        <v>217</v>
      </c>
      <c r="C15" s="212" t="s">
        <v>218</v>
      </c>
      <c r="E15" s="211"/>
      <c r="F15" s="215"/>
    </row>
    <row r="16" spans="1:7" ht="16.5">
      <c r="A16" s="220" t="s">
        <v>219</v>
      </c>
      <c r="B16" s="221">
        <f t="shared" ref="B16" si="0">SUM(B4,B6,B8,B10,B12)</f>
        <v>14</v>
      </c>
      <c r="C16" s="221">
        <f>SUM(C4,C6,C8,C10,C12)</f>
        <v>16.25</v>
      </c>
      <c r="E16" s="220" t="s">
        <v>219</v>
      </c>
      <c r="F16" s="221">
        <f>SUM(F4,F6,F8)</f>
        <v>16.75</v>
      </c>
      <c r="G16" s="221">
        <f>SUM(G4,G6,G8)</f>
        <v>18</v>
      </c>
    </row>
    <row r="17" spans="1:7" ht="16.5">
      <c r="A17" s="220" t="s">
        <v>220</v>
      </c>
      <c r="B17" s="221">
        <f t="shared" ref="B17" si="1">B14</f>
        <v>0.8</v>
      </c>
      <c r="C17" s="221">
        <f>C14</f>
        <v>0.8</v>
      </c>
      <c r="E17" s="220" t="s">
        <v>220</v>
      </c>
      <c r="F17" s="221">
        <f>F14</f>
        <v>1</v>
      </c>
      <c r="G17" s="221">
        <f>G14</f>
        <v>1</v>
      </c>
    </row>
    <row r="18" spans="1:7" ht="16.5">
      <c r="A18" s="222" t="s">
        <v>221</v>
      </c>
      <c r="B18" s="223">
        <f t="shared" ref="B18" si="2">B16/20*0.9+B17*0.1</f>
        <v>0.71</v>
      </c>
      <c r="C18" s="223">
        <f>C16/20*0.9+C17*0.1</f>
        <v>0.81125000000000003</v>
      </c>
      <c r="E18" s="222" t="s">
        <v>221</v>
      </c>
      <c r="F18" s="223">
        <f>F16/20*0.9+F17*0.1</f>
        <v>0.85375000000000001</v>
      </c>
      <c r="G18" s="223">
        <f>G16/20*0.9+G17*0.1</f>
        <v>0.91</v>
      </c>
    </row>
  </sheetData>
  <mergeCells count="2">
    <mergeCell ref="A1:B1"/>
    <mergeCell ref="E1:F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62C71A-5318-410B-8440-006B73523578}"/>
</file>

<file path=customXml/itemProps2.xml><?xml version="1.0" encoding="utf-8"?>
<ds:datastoreItem xmlns:ds="http://schemas.openxmlformats.org/officeDocument/2006/customXml" ds:itemID="{6F1A1E89-A0AE-4DED-85B2-2445C39C0F55}"/>
</file>

<file path=customXml/itemProps3.xml><?xml version="1.0" encoding="utf-8"?>
<ds:datastoreItem xmlns:ds="http://schemas.openxmlformats.org/officeDocument/2006/customXml" ds:itemID="{CD1971BE-1E76-44E5-BF52-2DB1BB889C5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
  <cp:revision>1</cp:revision>
  <dcterms:created xsi:type="dcterms:W3CDTF">2006-09-16T00:00:00Z</dcterms:created>
  <dcterms:modified xsi:type="dcterms:W3CDTF">2023-05-09T23:36:48Z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