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F9A4681D-348D-469E-A2C2-0EAEC4EF2377}" xr6:coauthVersionLast="47" xr6:coauthVersionMax="47" xr10:uidLastSave="{00000000-0000-0000-0000-000000000000}"/>
  <bookViews>
    <workbookView xWindow="-120" yWindow="-120" windowWidth="29040" windowHeight="15840" tabRatio="500" firstSheet="3" activeTab="3"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9" l="1"/>
  <c r="C4" i="9"/>
  <c r="D4" i="9"/>
  <c r="G4" i="9"/>
  <c r="B6" i="9"/>
  <c r="C6" i="9"/>
  <c r="D6" i="9"/>
  <c r="G6" i="9"/>
  <c r="H6" i="9"/>
  <c r="G7" i="9"/>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E8" i="8" l="1"/>
  <c r="D15" i="8"/>
  <c r="E21" i="8"/>
  <c r="E28" i="8" s="1"/>
  <c r="B5" i="9" s="1"/>
  <c r="D5" i="9" s="1"/>
  <c r="G5" i="9" s="1"/>
  <c r="E35" i="8"/>
  <c r="E36" i="8"/>
  <c r="E37" i="8"/>
  <c r="E38" i="8"/>
  <c r="E39" i="8"/>
  <c r="E15" i="8" l="1"/>
  <c r="E43" i="8"/>
</calcChain>
</file>

<file path=xl/sharedStrings.xml><?xml version="1.0" encoding="utf-8"?>
<sst xmlns="http://schemas.openxmlformats.org/spreadsheetml/2006/main" count="316" uniqueCount="198">
  <si>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</si>
  <si>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</si>
  <si>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</si>
  <si>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</si>
  <si>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</si>
  <si>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</si>
  <si>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</si>
  <si>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</si>
  <si>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</si>
  <si>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</si>
  <si>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</si>
  <si>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</si>
  <si>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</si>
  <si>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</si>
  <si>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</si>
  <si>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</si>
  <si>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</si>
  <si>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</si>
  <si>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</si>
  <si>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</si>
  <si>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</si>
  <si>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</si>
  <si>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style dans dans play-image.component.html</t>
  </si>
  <si>
    <t>un service n'est pas utilisé pour stocker des constantes ( constantes.service.ts)</t>
  </si>
  <si>
    <t>1.2 Arborescence</t>
  </si>
  <si>
    <t>Le projet respecte une arborescence de fichier claire,uniforme et structurée.
Les noms de fichiers et dossiers respectent le format kebab-case.</t>
  </si>
  <si>
    <t>Sous-total</t>
  </si>
  <si>
    <t>2. Classe</t>
  </si>
  <si>
    <t>Ghali</t>
  </si>
  <si>
    <t>2.1 Responsabilité</t>
  </si>
  <si>
    <t>La classe n'a qu'une responsabilitée.</t>
  </si>
  <si>
    <t>La logique utilisée pour jouer de la musique devrait être encapsulée dans un service, non pas dans PopDialogComponent ou PlayImageComponent.
La validation tu titre d'un jeu devrait se trouver dans un service pour ne pas ajouter plus de responsabilités à GameCreationFormComponent</t>
  </si>
  <si>
    <t xml:space="preserve">GameCreationFormComponent a toujours trop de responsabilités (gestion des messages d'erreurs, validation d'un titre, gestion des evenements, etc.)
DrawService a aussi beaucoup de responsabilités. Il est préférable d'extraire la gestion de l'historique dans un autre service
</t>
  </si>
  <si>
    <t>2.2 Attributs</t>
  </si>
  <si>
    <t>La classe comporte uniquement des attributs utilisés.
La classe comporte uniquement des attributs qui sont des états de la classe.
La classe ne comporte pas d'attribut utilisé seulement dans les tests.</t>
  </si>
  <si>
    <t>timer.service.ts: pixelBlinkIntervals non utilisé.</t>
  </si>
  <si>
    <t>sidebar.component.ts: chatContainer
game-creation-form.component.ts: drawBar
popup-dialog.component.ts: playerWon, dialogRef
game.service.ts: prototype
chat.gateway.ts: logger</t>
  </si>
  <si>
    <t>2.3 Accessibilité</t>
  </si>
  <si>
    <t>La classe minimise l'accessibilité des membres. (Bonne utilisation de public/private/protected pour les attributs et les fonctions)
Les méthodes get/set font une validation quelconque sur les attributs privés.</t>
  </si>
  <si>
    <t>popup-dialog.component.ts: audioPlayer devrait être private.
image-operation.service.ts: createBlinkInterval, originalImgContext, modifiedImgContext, isFirstBlink and originalImageSave
solo-game-page.component.ts: timer
play-image.component.ts: audioPlayer</t>
  </si>
  <si>
    <t xml:space="preserve">image-operation.service.ts: newestTimerId, oldestTimerId, intervalsIds
solo-game-page.component.ts: gameID, userSocketId
game-creation-form-component: shiftPressed
differenceDetectionService: mainImage, altImage, isDifficult, etc.
draw.service.ts: les stacks, etc.
</t>
  </si>
  <si>
    <t>2.4 Couplage</t>
  </si>
  <si>
    <t>La classe minimise le couplage aux autres classes.
La classe minimise les longues chaînes d'appels (ex : foo.bar.baz.foo)</t>
  </si>
  <si>
    <t>File match-making.gateway.ts: 21</t>
  </si>
  <si>
    <t>2.5 Valeur par défaut</t>
  </si>
  <si>
    <t>La classe initialise tous ses attributs de la même façon. Soit à la définition, soit dans le constructeur.</t>
  </si>
  <si>
    <t>Certains fichiers initialisent les variables de façon non uniforme :
name-form-dialog.components.ts
popup-dialog.component.ts
solo-game-page.component.ts</t>
  </si>
  <si>
    <t>solo-game-page.component.ts
play-image.component.ts
match-making-dialog.component.ts</t>
  </si>
  <si>
    <t>3. Fonctions et méthodes</t>
  </si>
  <si>
    <t>Kamel</t>
  </si>
  <si>
    <t>3.1 Utilité</t>
  </si>
  <si>
    <t>La fonction est utilie et non-triviale.
La fonction ne peut pas être fragmenté en plusieurs fonctions.
La fonction n'a pas une longueur trop grande.</t>
  </si>
  <si>
    <t>submitNewGame peut être fragmentée, showErrorMessage ou ShowSuccessMessage est inutile, les fonctions sont les mêmes (game-creation-form), get mouse et get timer sont inutiles (play-image), getClueNumber est triviale (popup-dialog), etc.</t>
  </si>
  <si>
    <t>Mêmes erreurs que sprint 1</t>
  </si>
  <si>
    <t>3.2 Paramètres</t>
  </si>
  <si>
    <t>La fonction possède le moins de paramètres possibles en entrée.
La fonction possède uniquement des paramètres d'entrée qui sont utilisés.</t>
  </si>
  <si>
    <t xml:space="preserve">ChatGateway: constructeur logger non-utilisé
</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</si>
  <si>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</si>
  <si>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</si>
  <si>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</si>
  <si>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</si>
  <si>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</si>
  <si>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bgImage.onload  et  fgImage.onload doivent etre asynchrones</t>
  </si>
  <si>
    <t>4.3 Message d'erreur</t>
  </si>
  <si>
    <t>Le message d'erreur est précis et compréhensible par l'utilisateur moyen.</t>
  </si>
  <si>
    <t>5. Variables et constantes</t>
  </si>
  <si>
    <t>5.1 Groupement</t>
  </si>
  <si>
    <t>Les constantes sont regroupées ensemble en groupes logiques.</t>
  </si>
  <si>
    <t>noMagicNumber devrait être une constante (popup-dialog), directNeighbourCoordinates est une constante dans un service (difference-detection)</t>
  </si>
  <si>
    <t xml:space="preserve">Mêmes erreurs que sprint 1,
Draw-bottom-bar component: le 10 de setToolSize est un chiffre magique,
Audio service: le 0.5 de playAudio est un chiffre magique
etc.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</si>
  <si>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</si>
  <si>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</si>
  <si>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</si>
  <si>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</si>
  <si>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secInMs, minInSec, nine_pixels, fifeen_pixels (utils-constants)</t>
  </si>
  <si>
    <t>6. Expressions booléennes</t>
  </si>
  <si>
    <t>6.1 Expression</t>
  </si>
  <si>
    <t>L'expression booléenne n'es pas comparée à true ou false. (Exemple d'erreur: x === true)</t>
  </si>
  <si>
    <t>this.originalImage !== null, this.altImage !== null,  this.findById(session.id) != null</t>
  </si>
  <si>
    <t>images.controller.ts: 59
games.controller.ts: 32
draw.service.ts: 82, 90</t>
  </si>
  <si>
    <t>6.2 Logique négative</t>
  </si>
  <si>
    <t>L'expression booléenne évite la logique négative. (Exemple d'erreur:  if( !notFound(…) )</t>
  </si>
  <si>
    <t>6.3 Ternaire</t>
  </si>
  <si>
    <t>L'expression booléenne utilise un ternaire dans le bon scénario.</t>
  </si>
  <si>
    <t>game-card.component.ts: 54</t>
  </si>
  <si>
    <t>difference-detection.service.ts: 277
session.ts: 121
session.service.ts: 28
draw.service.ts: 207
communication.service.ts: 160 (se simplifie en une expression)</t>
  </si>
  <si>
    <t>6.4 Prédicats</t>
  </si>
  <si>
    <t>L'expression booléenne est simple.
L'expression booléenne utilise un ou des prédicats pour simplifier une condition complexe.</t>
  </si>
  <si>
    <t>solo-game-page.component.ts: 40 Il aurait été préférable de mettre les trois conditions dans un prédicat (ex: isGameParamsValid())
difference-detection.service.ts: 307 Ces 4 conditions pouvaient être plus lisible dans un predicat (ex: isPixelInBounds())
game-creation-form.component.ts: 189. Une condition de 4 lignes est rarement lisible. Il est nécessaire d'utiliser des prédicats pour alléger la condition.</t>
  </si>
  <si>
    <t>images.controller.ts: 58
games.controller.ts: 31
match-making.gateway.ts: 198
game-creation-form.component.ts: 161</t>
  </si>
  <si>
    <t>7. Qualité générale</t>
  </si>
  <si>
    <t>Mike, Kamel, Ghali</t>
  </si>
  <si>
    <t>7.1 Langue</t>
  </si>
  <si>
    <t>La langue utilisée pour les variables, classes et fonctions est uniforme pour tout le code source.
La langue utilisée pour les commentaires doit être uniforme, mais peut être différente que la langue du code source.</t>
  </si>
  <si>
    <t>La majorité des commentaires sont en anglais, mais il y a tout de même plusieurs commentaires en français:
game-creation-form.component.spec.ts
game-creation-form.component.ts
square-interface.component.ts
validate-image.service.ts
games.controller.ts
etc.</t>
  </si>
  <si>
    <t>Même erreurs que le sprint 1, avec plusieurs nouvelles classes billingues (in-game.service.ts, etc.)</t>
  </si>
  <si>
    <t>7.2 Commentaire</t>
  </si>
  <si>
    <t>Le commentaire est pertinent. (Pas de code mort commenté)</t>
  </si>
  <si>
    <t>popup-dialog.component.ts : 25
square-interface.component.ts : 56-62
retire les commentaires  des imports dans material.module.ts
le fichier difference-detection.service.ts contient plusieurs commentaires sur les attributs qui sont pas nécessaires
differences-detection.service.ts : 160</t>
  </si>
  <si>
    <t>Mike:
retire les commentaires  des imports dans material.module.ts
le fichier difference-detection.service.ts contient plusieurs commentaires sur les attributs qui sont pas nécessaires</t>
  </si>
  <si>
    <t>7.3 Enum</t>
  </si>
  <si>
    <t>Le code utilise des enum lorsque c'est pertinent.</t>
  </si>
  <si>
    <t>un peu d'effort pour les enums</t>
  </si>
  <si>
    <t>7.4 Classe et interface</t>
  </si>
  <si>
    <t>Le code n'utilise pas d'objets anonymes JS et priorise les classes et les interfaces.</t>
  </si>
  <si>
    <t>communication.service.ts: 97
differences-detection.service.ts : 156
resObj</t>
  </si>
  <si>
    <t>Mike:
 dialogInfos, gameInfo, pixel, joinedSet, socketIdToName</t>
  </si>
  <si>
    <t>7.5 Duplication</t>
  </si>
  <si>
    <t>Il n'y a pas de duplication de code.</t>
  </si>
  <si>
    <t>canvasContext1() et canvasContext2()</t>
  </si>
  <si>
    <t>Mike:
canvasContext1() et canvasContext2()
showSuccessMessage() et showErrorMessage()</t>
  </si>
  <si>
    <t>7.6 ESLint</t>
  </si>
  <si>
    <t>Il n'y a pas de "eslint:disable" non justifiés dans le code.
L'utilisation limitée de eslint:disable est tolérée dans les fichiers de test (.spec.ts). (Exemple : nombres magiques)</t>
  </si>
  <si>
    <t xml:space="preserve">Kamel: 
Services const: no inferrable types non-justifié
</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</si>
  <si>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</si>
  <si>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</si>
  <si>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</si>
  <si>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</si>
  <si>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testRadius3Extension , testPixel, testAllRelativeNeighbours, testGameId, directNeighboursCoordinates pas en SCREAMING_SNAKE_CASE
resObj, resObj pas clairs
extract() quoi ?</t>
  </si>
  <si>
    <t>Mike:
altCanvasMouseDown ne décris pas un verbe d'action
revoir les noms de fonction booléenes dans DrawBottomBarComponent
keyBinds (pas un verbe d'action)
formatedTime (pas un verbe d'action)
des fois c'est fg, des fois c'est foreground, soyez uniforme et privilégier foreground
background au lieu de bg
les noms des fonctions dans matchMakingService à revoir</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</si>
  <si>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</si>
  <si>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</si>
  <si>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</si>
  <si>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</si>
  <si>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</si>
  <si>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</si>
  <si>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</si>
  <si>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Pas assez de commits, pas de commits de 16 Jan à 14 Feb (squashed?), remise sprint 1 = 207 changes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</si>
  <si>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</si>
  <si>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</si>
  <si>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</si>
  <si>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</si>
  <si>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non-approuvés: !8, plusieurs issues ont été créées pour le sprint 1 non-closed</t>
  </si>
  <si>
    <t>Les issues du sprint 1 ne sont toujours pas closed</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</si>
  <si>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</si>
  <si>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</si>
  <si>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</si>
  <si>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</si>
  <si>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</si>
  <si>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</si>
  <si>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</si>
  <si>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</si>
  <si>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</si>
  <si>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</si>
  <si>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</si>
  <si>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</si>
  <si>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1.5 Système de détection de différences</t>
  </si>
  <si>
    <t>1.6 Vue de jeu en solo</t>
  </si>
  <si>
    <t>1.7 Mode classique en solo</t>
  </si>
  <si>
    <t>Note finale pour le sprint</t>
  </si>
  <si>
    <t>Pénalités</t>
  </si>
  <si>
    <t>Crash</t>
  </si>
  <si>
    <t>Apres erreur de nom, il est impossible de confirmer une game 
(meme quand on l'a fix) un test qui echoue et ALERT dans le coverage a retirer</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</si>
  <si>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</si>
  <si>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</si>
  <si>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</si>
  <si>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</si>
  <si>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</si>
  <si>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</si>
  <si>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</si>
  <si>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</si>
  <si>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Commentaires: Excellent travail !</t>
  </si>
  <si>
    <t>Erreur de build  / déploiement erroné</t>
  </si>
  <si>
    <t>Anciennes fonctionnalités brisées</t>
  </si>
  <si>
    <t>La minuterie est brisée</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</si>
  <si>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</si>
  <si>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</si>
  <si>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</si>
  <si>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</si>
  <si>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</si>
  <si>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</si>
  <si>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</si>
  <si>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</si>
  <si>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</si>
  <si>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</si>
  <si>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</si>
  <si>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</si>
  <si>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</si>
  <si>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Il y a 4 parties et non 5.</t>
  </si>
  <si>
    <t>1 Introduction (commentaires)</t>
  </si>
  <si>
    <t xml:space="preserve">Présentation du contenu spécifique de chaque partie, mais pas général, protocole de communication sur quoi, c'est quoi, etc. 
</t>
  </si>
  <si>
    <t>2 Vue des cas d'utilisation /5</t>
  </si>
  <si>
    <t>2 Communication client-serveur /7</t>
  </si>
  <si>
    <t>On s'attendait qu'à des diagrammes de classes. Les descriptions étendues des CUs ne donnent pas assez d'information utille. Ex : la page 7 décrit des détails d'implémentation qui n'a pas sa place dans les diagrammes de CUs : c'est à la limite une description de la séquence à effectuer.
Attention, il manquent les acteurs dans la majorité de vos diagrammes de cas d'utilisation, ainsi que les limtes de votre système : basez-vous sur le diagramme de la page 5.
Page 5 : La relation entre CU-01 et CU-02 utilise 2 notation : extends et généralisation : gardez une seule des 2.
Page 6  : CU-02.5 et CU-02.6 devraient être des "extend" : on peut finir une partie sans l'abandonner. Vous avez 3 CUs avez le même numéro (CU-01) : retirez les 2 CUs qui spécifient le Mode. CU-01.2 et CU-01.3 sont des "extend" puisqu'ils sont optionnels. CU-02.6 n'est pas valide pour le mode temps limité.
Page 6, tableau : Description devrait être "Scénario Principal" et les critères de fin devraient être clairement explicités
Page 8 : mêmes commentaires que diagramme c. Manque le type de relation entre CU-02.2 et CU-02.2.3 (extend) : vous ne pouvez pas avoir une relation entre 2 CUs sans expliciter le type de relation.
Page 9 : diagramme non demandé vu que ceci est déjà fait aux sprints 1 et 2. Mêmes commentaires que la page 8. 
Page 10 : mêmes commentaires que page 8 pour les relations. CU-04 devrait avoir des relations "extend" avec les CUs-04.X. Manque un CU pour la réinitialisation de l'historique. Le lien entre CU-04.1.1 et CU-04.1 n'est pas logique. Les noms des CUs-04.3.X devraient commencer par un verbe.
Page 11 : à retirer. Aucune information supplémentaire pertinante ajoutée ici.
Page 12 : diagramme trop similaire à un diagramme de séquence. Quel est la pertinence exacte ? Vous serez mieux à retirer ce diagrammes et mieux clairifier cette partie dans votre section 3.
Page 13 : CU-06.3 est conditionnel à un meilleur score, donc devrait avoir une relation "extends". CU-06.1 et CU-06.3 sont valides seulement pour le mode classique
Section à revoir. Les tableaux sont à retirer et vos diagrammes devraient mieux présenter les différences entre le mode temps limité et le mode classique.</t>
  </si>
  <si>
    <t>Indices de jeu: Perm incomplet et 1er raisonnement pas clair
Suppression des jeux: Raisonnement ne justifie pas l'utilisation de http (1 seul controlleur, on peut aussi avoir 1 seul gateway)
La plupart du temps votre case raisonnement explique comment vous utiliser le moyen de communication, il ne le justifie pas.</t>
  </si>
  <si>
    <t>3 Vue des processus /6</t>
  </si>
  <si>
    <t>3 Description des paquets /12</t>
  </si>
  <si>
    <t>Commentaire général : il manque l'utilisateur de toute vos séquences sauf a et b. Selon vos séquence, on n'a pas un utilisateur humain.
Page 15 : manque une notation [loop] pour indiquer que la partie se terminé après avoir trouvé la moitié des différences. Manque un [alt] en cas d'un "GuessCoordinatines" invalide. La boîte d'acitivite de MongoDB devrait se rendre jusqu'à la fin ou avoir 2 boîtes pour les 2 actions en lien avec. Quel est le rôle du message "sendSystemMessage" ? Pourquoi le joueur perdant reçoit un message "GameWord" ?  Le fait que updateLeaderBoard est appelé dans un cas spécifique devrait être dans le diagramme et non dans le texte en bas de page.
Page 16 : Diagramme incomplet. Manque les mêmes informations que la page 15. Manque l'indication qu'on change d'images à chaque différence trouvée. Manquent les conditions de fin de partie autres que le temps à 0. Manque la gestion de l'abandon d'un des 2 joueurs.
Page 17 : Diagramme incomplet. Aucune information sur la séquence exacte dans la reprise vidéo : changement de vitesse, pause/play, relancer du départ, etc. Le texte en bas de page ne fournit pas d'information pertinente
Page 18 : aucune séquence pour la supression de l'historique ? Pourquoi seulement à la page 21 ? La séquence à la page 18 devient donc triviale.
Page 19 : les constantes sont globales et non par partie. Vous n'avez pas compris cette fonctionnalité.
Page 20 : pourquoi SetNewTime arrivé après "firstIndice" mais avant "secondIndice" ? 
Page 21 : manque une notation [opt] ou [alt]. Sinon votre séquence indique qu'on est forcé à réinitialiser les meilleurs temps avant de supprimer l'historique et par la suite tous les jeux obligatoirement.
Section à revoir : plusieurs séquence incomplètes et vous ne semblez pas avoir compris les fonctionnalités du sprint 3.</t>
  </si>
  <si>
    <t>Pas de description des interfaces utilisées ou de leur contenu
Pas de nom des méthodes http</t>
  </si>
  <si>
    <t>4 Vue logique /6</t>
  </si>
  <si>
    <t xml:space="preserve">Page 22 : Votre diagramme mélange une notation de paquetages et de classes. Si vous présentez les classes, utilisez la bonne notation. Vu les détails présentés dans les autres diagrammes, gardez que les paquetages dans ce diagramme.
Page 23 : présentez les diagrammes b,c et d ensemble et donnez les liens explicites entre les components et les clases : on veut savoir quel component utiliser quel service et le diagramme a ne le présente pas assez clairement. La classe  "soloGamePageComponent" laisse sous-entendre que vous n'avez pas de vue pour le mode multijoueur. Aucune présentation de la vue des fonctionnalités du Sprint 3.
Page 24 : évitez des classes flottantes : on ne sait pas qui utilise ChatServce ou AudioService par exemple. Même commentaire que la page 23 plus haut. Dans la description de "Communication client", dernière phrase, voulez-vous dire protocles ? Méthode = fonction d'une classe.
Page 25 : même commentaire pour la mise en commun des diagrammes e,f et g : la division nuit à la compréhension.
Page 26 : la présence des fonctionnalités du Sprint 3 sauf le temps limité est difficile à trouver dans votre diagramme ou votre explication textuelle.
Page 27 : attention, vous sauvegardez les informations sur le disque de la machine qui exécute le serveur et le fait que ça soit EC2 est une information du diagramme de déploiement. Une telle explication laisse sous-entendre que vous utilisez EC2 spécifiquement pour le stockage des fichiers, ce qui n'est pas un bon choix puisque ça devrait être plutôt le service S3 si c'était le cas. Remplaces "Répertoire de fichiers AWS EC2" par "Répertoire de fichiers local".
</t>
  </si>
  <si>
    <t>5 Vue de déploiement /2</t>
  </si>
  <si>
    <t>Mongoose est une librairie et non un logiciel séparé. Idem pour NestJS
Manque l'indication que le code source (notation &lt;&lt;artefact&gt;&gt;) est disponible sur le serveur statique.</t>
  </si>
  <si>
    <t>Forme /1</t>
  </si>
  <si>
    <t>Notation UML à revoir
Section 2 : plusieurs fautes dans les tableaux. Ex : page 6 : "jeu [sic] continu" ou " n'ont pas été [sic] affiché", page 7 : "le [sic] déroulé", etc.
Section 3 : retirer le nom de Maxime du titre.
Section 3 : manque de cohérence dans le noms de vos messages : certains sont en majuscule (Respone/GameWon), d'autres sont en minuscule (sendSystemMessage)</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</si>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</sst>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5" fillId="0" borderId="0" applyBorder="0" applyProtection="0"/>
    <xf numFmtId="0" fontId="3" fillId="2" borderId="0" applyBorder="0" applyProtection="0"/>
    <xf numFmtId="0" fontId="9" fillId="3" borderId="23"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286">
    <xf numFmtId="0" fontId="0" fillId="0" borderId="0" xfId="0"/>
    <xf numFmtId="0" fontId="0" fillId="0" borderId="0" xfId="0" applyAlignment="1">
      <alignment wrapText="1"/>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4" fillId="0" borderId="0" xfId="0" applyFont="1"/>
    <xf numFmtId="0" fontId="10" fillId="0" borderId="0" xfId="0" applyFont="1"/>
    <xf numFmtId="0" fontId="0" fillId="0" borderId="0" xfId="0" applyAlignment="1">
      <alignment horizontal="left" wrapText="1"/>
    </xf>
    <xf numFmtId="0" fontId="4" fillId="0" borderId="2" xfId="0" applyFont="1" applyBorder="1" applyAlignment="1">
      <alignment horizontal="center" vertical="center" wrapText="1"/>
    </xf>
    <xf numFmtId="0" fontId="11" fillId="0" borderId="0" xfId="0" applyFont="1"/>
    <xf numFmtId="49" fontId="0" fillId="0" borderId="13" xfId="0" applyNumberFormat="1" applyBorder="1" applyAlignment="1">
      <alignment horizontal="left" vertical="center" wrapText="1"/>
    </xf>
    <xf numFmtId="0" fontId="4" fillId="8" borderId="21"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13" borderId="21"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9" borderId="15" xfId="0" applyFont="1" applyFill="1" applyBorder="1" applyAlignment="1">
      <alignment horizontal="left" vertical="center" wrapText="1"/>
    </xf>
    <xf numFmtId="0" fontId="4" fillId="8" borderId="15" xfId="0" applyFont="1" applyFill="1" applyBorder="1" applyAlignment="1">
      <alignment horizontal="left" vertical="center" wrapText="1"/>
    </xf>
    <xf numFmtId="0" fontId="4"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2"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4" fillId="0" borderId="0" xfId="0" applyFont="1" applyAlignment="1">
      <alignment horizontal="left" vertical="center" wrapText="1"/>
    </xf>
    <xf numFmtId="49" fontId="0" fillId="0" borderId="28" xfId="0" applyNumberFormat="1" applyBorder="1" applyAlignment="1">
      <alignment horizontal="left" vertical="center" wrapText="1"/>
    </xf>
    <xf numFmtId="0" fontId="13" fillId="0" borderId="0" xfId="0" applyFont="1"/>
    <xf numFmtId="0" fontId="14" fillId="0" borderId="0" xfId="0" applyFont="1"/>
    <xf numFmtId="0" fontId="13" fillId="16" borderId="17" xfId="0" applyFont="1" applyFill="1" applyBorder="1" applyAlignment="1">
      <alignment horizontal="left" vertical="center" wrapText="1"/>
    </xf>
    <xf numFmtId="0" fontId="0" fillId="16" borderId="18" xfId="0" applyFill="1" applyBorder="1" applyAlignment="1">
      <alignment vertical="center" wrapText="1"/>
    </xf>
    <xf numFmtId="0" fontId="14" fillId="8" borderId="10" xfId="0" applyFont="1" applyFill="1" applyBorder="1" applyAlignment="1">
      <alignment horizontal="center" vertical="center" wrapText="1"/>
    </xf>
    <xf numFmtId="0" fontId="14" fillId="8" borderId="26" xfId="0" applyFont="1" applyFill="1" applyBorder="1" applyAlignment="1">
      <alignment horizontal="center" vertical="center" wrapText="1"/>
    </xf>
    <xf numFmtId="0" fontId="14" fillId="8" borderId="34"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26"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4" fillId="13" borderId="34" xfId="0" applyFont="1" applyFill="1" applyBorder="1" applyAlignment="1">
      <alignment horizontal="left" vertical="center" wrapText="1"/>
    </xf>
    <xf numFmtId="0" fontId="14" fillId="0" borderId="0" xfId="0" applyFont="1" applyAlignment="1">
      <alignment horizontal="center" vertical="center" wrapText="1"/>
    </xf>
    <xf numFmtId="0" fontId="14" fillId="8" borderId="9"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8" borderId="30" xfId="0" applyFont="1" applyFill="1" applyBorder="1" applyAlignment="1">
      <alignment horizontal="left" vertical="center" wrapText="1"/>
    </xf>
    <xf numFmtId="0" fontId="14" fillId="9" borderId="9"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14" fillId="9" borderId="30" xfId="0" applyFont="1" applyFill="1" applyBorder="1" applyAlignment="1">
      <alignment horizontal="left" vertical="center" wrapText="1"/>
    </xf>
    <xf numFmtId="0" fontId="14" fillId="13" borderId="9" xfId="0" applyFont="1" applyFill="1" applyBorder="1" applyAlignment="1">
      <alignment horizontal="center" vertical="center" wrapText="1"/>
    </xf>
    <xf numFmtId="0" fontId="14" fillId="13" borderId="25" xfId="0" applyFont="1" applyFill="1" applyBorder="1" applyAlignment="1">
      <alignment horizontal="center" vertical="center" wrapText="1"/>
    </xf>
    <xf numFmtId="0" fontId="14" fillId="13" borderId="30" xfId="0" applyFont="1" applyFill="1" applyBorder="1" applyAlignment="1">
      <alignment horizontal="left" vertical="center" wrapText="1"/>
    </xf>
    <xf numFmtId="0" fontId="0" fillId="16" borderId="17" xfId="0" applyFill="1" applyBorder="1" applyAlignment="1">
      <alignment vertical="center" wrapText="1"/>
    </xf>
    <xf numFmtId="0" fontId="14" fillId="9" borderId="26" xfId="0" applyFont="1" applyFill="1" applyBorder="1" applyAlignment="1">
      <alignment horizontal="left" vertical="center" wrapText="1"/>
    </xf>
    <xf numFmtId="0" fontId="0" fillId="16" borderId="7" xfId="0" applyFill="1" applyBorder="1" applyAlignment="1">
      <alignment vertical="center"/>
    </xf>
    <xf numFmtId="49" fontId="14" fillId="8" borderId="10" xfId="0" applyNumberFormat="1" applyFont="1" applyFill="1" applyBorder="1" applyAlignment="1">
      <alignment horizontal="center" vertical="center" wrapText="1"/>
    </xf>
    <xf numFmtId="49" fontId="14" fillId="9" borderId="10" xfId="0" applyNumberFormat="1" applyFont="1" applyFill="1" applyBorder="1" applyAlignment="1">
      <alignment horizontal="center" vertical="center" wrapText="1"/>
    </xf>
    <xf numFmtId="49" fontId="14" fillId="8" borderId="9" xfId="0" applyNumberFormat="1" applyFont="1" applyFill="1" applyBorder="1" applyAlignment="1">
      <alignment horizontal="center" vertical="center" wrapText="1"/>
    </xf>
    <xf numFmtId="9" fontId="14"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5" fillId="24" borderId="40" xfId="3" applyFont="1" applyFill="1" applyBorder="1" applyAlignment="1">
      <alignment horizontal="center" vertical="center"/>
    </xf>
    <xf numFmtId="0" fontId="15" fillId="24" borderId="40" xfId="3" applyFont="1" applyFill="1" applyBorder="1" applyAlignment="1">
      <alignment horizontal="center" vertical="center" wrapText="1"/>
    </xf>
    <xf numFmtId="0" fontId="16" fillId="19" borderId="4" xfId="0" applyFont="1" applyFill="1" applyBorder="1" applyAlignment="1">
      <alignment horizontal="left" vertical="center" wrapText="1"/>
    </xf>
    <xf numFmtId="0" fontId="17" fillId="19" borderId="20" xfId="0" applyFont="1" applyFill="1" applyBorder="1" applyAlignment="1">
      <alignment horizontal="left" vertical="center"/>
    </xf>
    <xf numFmtId="0" fontId="16" fillId="19" borderId="5" xfId="0" applyFont="1" applyFill="1" applyBorder="1" applyAlignment="1">
      <alignment horizontal="left" vertical="center"/>
    </xf>
    <xf numFmtId="0" fontId="15" fillId="11" borderId="14" xfId="0" applyFont="1" applyFill="1" applyBorder="1" applyAlignment="1">
      <alignment horizontal="left" vertical="center"/>
    </xf>
    <xf numFmtId="0" fontId="15" fillId="11" borderId="29" xfId="0" applyFont="1" applyFill="1" applyBorder="1" applyAlignment="1">
      <alignment horizontal="left" vertical="center"/>
    </xf>
    <xf numFmtId="0" fontId="15" fillId="11" borderId="33" xfId="0" applyFont="1" applyFill="1" applyBorder="1" applyAlignment="1">
      <alignment horizontal="left" vertical="center"/>
    </xf>
    <xf numFmtId="0" fontId="15" fillId="19" borderId="14" xfId="0" applyFont="1" applyFill="1" applyBorder="1" applyAlignment="1">
      <alignment horizontal="left" vertical="center"/>
    </xf>
    <xf numFmtId="0" fontId="15" fillId="19" borderId="29" xfId="0" applyFont="1" applyFill="1" applyBorder="1" applyAlignment="1">
      <alignment horizontal="left" vertical="center"/>
    </xf>
    <xf numFmtId="0" fontId="15" fillId="19" borderId="33" xfId="0" applyFont="1" applyFill="1" applyBorder="1" applyAlignment="1">
      <alignment horizontal="left" vertical="center"/>
    </xf>
    <xf numFmtId="0" fontId="17" fillId="11" borderId="48" xfId="0" applyFont="1" applyFill="1" applyBorder="1" applyAlignment="1">
      <alignment horizontal="left" vertical="center"/>
    </xf>
    <xf numFmtId="0" fontId="17" fillId="11" borderId="49" xfId="0" applyFont="1" applyFill="1" applyBorder="1" applyAlignment="1">
      <alignment horizontal="left" vertical="center"/>
    </xf>
    <xf numFmtId="10" fontId="17" fillId="11" borderId="49" xfId="0" applyNumberFormat="1" applyFont="1" applyFill="1" applyBorder="1" applyAlignment="1">
      <alignment horizontal="left" vertical="center"/>
    </xf>
    <xf numFmtId="0" fontId="15" fillId="11" borderId="50" xfId="0" applyFont="1" applyFill="1" applyBorder="1" applyAlignment="1">
      <alignment horizontal="left" vertical="center"/>
    </xf>
    <xf numFmtId="0" fontId="17" fillId="11" borderId="51" xfId="0" applyFont="1" applyFill="1" applyBorder="1" applyAlignment="1">
      <alignment horizontal="left" vertical="center"/>
    </xf>
    <xf numFmtId="0" fontId="17" fillId="11" borderId="52" xfId="0" applyFont="1" applyFill="1" applyBorder="1" applyAlignment="1">
      <alignment horizontal="left" vertical="center"/>
    </xf>
    <xf numFmtId="10" fontId="17" fillId="11" borderId="52" xfId="0" applyNumberFormat="1" applyFont="1" applyFill="1" applyBorder="1" applyAlignment="1">
      <alignment horizontal="left" vertical="center"/>
    </xf>
    <xf numFmtId="0" fontId="16" fillId="11" borderId="53" xfId="0" applyFont="1" applyFill="1" applyBorder="1" applyAlignment="1">
      <alignment horizontal="left" vertical="center"/>
    </xf>
    <xf numFmtId="0" fontId="15" fillId="19" borderId="41" xfId="0" applyFont="1" applyFill="1" applyBorder="1" applyAlignment="1">
      <alignment horizontal="left" vertical="center"/>
    </xf>
    <xf numFmtId="0" fontId="15" fillId="19" borderId="24" xfId="0" applyFont="1" applyFill="1" applyBorder="1" applyAlignment="1">
      <alignment horizontal="left"/>
    </xf>
    <xf numFmtId="1" fontId="15" fillId="19" borderId="24" xfId="0" applyNumberFormat="1" applyFont="1" applyFill="1" applyBorder="1" applyAlignment="1">
      <alignment horizontal="left"/>
    </xf>
    <xf numFmtId="0" fontId="15" fillId="11" borderId="43" xfId="0" applyFont="1" applyFill="1" applyBorder="1" applyAlignment="1">
      <alignment horizontal="left" vertical="center"/>
    </xf>
    <xf numFmtId="0" fontId="15" fillId="11" borderId="44" xfId="0" applyFont="1" applyFill="1" applyBorder="1" applyAlignment="1">
      <alignment horizontal="left"/>
    </xf>
    <xf numFmtId="1" fontId="15" fillId="11" borderId="44" xfId="0" applyNumberFormat="1" applyFont="1" applyFill="1" applyBorder="1" applyAlignment="1">
      <alignment horizontal="left"/>
    </xf>
    <xf numFmtId="0" fontId="15" fillId="11" borderId="45" xfId="0" applyFont="1" applyFill="1" applyBorder="1" applyAlignment="1">
      <alignment horizontal="left"/>
    </xf>
    <xf numFmtId="0" fontId="16" fillId="20" borderId="4" xfId="0" applyFont="1" applyFill="1" applyBorder="1" applyAlignment="1">
      <alignment horizontal="left" vertical="center" wrapText="1"/>
    </xf>
    <xf numFmtId="0" fontId="16" fillId="20" borderId="20" xfId="0" applyFont="1" applyFill="1" applyBorder="1" applyAlignment="1">
      <alignment horizontal="left" vertical="center" wrapText="1"/>
    </xf>
    <xf numFmtId="0" fontId="16" fillId="20" borderId="5" xfId="0" applyFont="1" applyFill="1" applyBorder="1" applyAlignment="1">
      <alignment horizontal="left" vertical="center"/>
    </xf>
    <xf numFmtId="0" fontId="15" fillId="12" borderId="14" xfId="0" applyFont="1" applyFill="1" applyBorder="1" applyAlignment="1">
      <alignment horizontal="left" vertical="center" wrapText="1"/>
    </xf>
    <xf numFmtId="0" fontId="15" fillId="12" borderId="29" xfId="0" applyFont="1" applyFill="1" applyBorder="1" applyAlignment="1">
      <alignment horizontal="left" vertical="center" wrapText="1"/>
    </xf>
    <xf numFmtId="0" fontId="15" fillId="12" borderId="33" xfId="0" applyFont="1" applyFill="1" applyBorder="1" applyAlignment="1">
      <alignment horizontal="left" vertical="center"/>
    </xf>
    <xf numFmtId="0" fontId="15" fillId="20" borderId="14" xfId="0" applyFont="1" applyFill="1" applyBorder="1" applyAlignment="1">
      <alignment horizontal="left" vertical="center" wrapText="1"/>
    </xf>
    <xf numFmtId="0" fontId="15" fillId="20" borderId="29" xfId="0" applyFont="1" applyFill="1" applyBorder="1" applyAlignment="1">
      <alignment horizontal="left" vertical="center" wrapText="1"/>
    </xf>
    <xf numFmtId="0" fontId="15" fillId="20" borderId="33" xfId="0" applyFont="1" applyFill="1" applyBorder="1" applyAlignment="1">
      <alignment horizontal="left" vertical="center"/>
    </xf>
    <xf numFmtId="0" fontId="17" fillId="12" borderId="48" xfId="0" applyFont="1" applyFill="1" applyBorder="1" applyAlignment="1">
      <alignment horizontal="left" vertical="center" wrapText="1"/>
    </xf>
    <xf numFmtId="0" fontId="17" fillId="12" borderId="49" xfId="0" applyFont="1" applyFill="1" applyBorder="1" applyAlignment="1">
      <alignment horizontal="left" vertical="center" wrapText="1"/>
    </xf>
    <xf numFmtId="10" fontId="17" fillId="12" borderId="49" xfId="1" applyNumberFormat="1" applyFont="1" applyFill="1" applyBorder="1" applyAlignment="1">
      <alignment horizontal="left" vertical="center" wrapText="1"/>
    </xf>
    <xf numFmtId="0" fontId="17" fillId="12" borderId="50" xfId="0" applyFont="1" applyFill="1" applyBorder="1" applyAlignment="1">
      <alignment horizontal="left" vertical="center"/>
    </xf>
    <xf numFmtId="0" fontId="17" fillId="12" borderId="51" xfId="0" applyFont="1" applyFill="1" applyBorder="1" applyAlignment="1">
      <alignment horizontal="left" vertical="center" wrapText="1"/>
    </xf>
    <xf numFmtId="0" fontId="17" fillId="12" borderId="52" xfId="0" applyFont="1" applyFill="1" applyBorder="1" applyAlignment="1">
      <alignment horizontal="left" vertical="center" wrapText="1"/>
    </xf>
    <xf numFmtId="10" fontId="17" fillId="12" borderId="52" xfId="1" applyNumberFormat="1" applyFont="1" applyFill="1" applyBorder="1" applyAlignment="1">
      <alignment horizontal="left" vertical="center" wrapText="1"/>
    </xf>
    <xf numFmtId="0" fontId="17" fillId="12" borderId="53" xfId="0" applyFont="1" applyFill="1" applyBorder="1" applyAlignment="1">
      <alignment horizontal="left" vertical="center"/>
    </xf>
    <xf numFmtId="0" fontId="15" fillId="20" borderId="41" xfId="0" applyFont="1" applyFill="1" applyBorder="1" applyAlignment="1">
      <alignment horizontal="left" vertical="center" wrapText="1"/>
    </xf>
    <xf numFmtId="0" fontId="15" fillId="20" borderId="24" xfId="0" applyFont="1" applyFill="1" applyBorder="1" applyAlignment="1">
      <alignment horizontal="left"/>
    </xf>
    <xf numFmtId="1" fontId="15" fillId="20" borderId="24" xfId="0" applyNumberFormat="1" applyFont="1" applyFill="1" applyBorder="1" applyAlignment="1">
      <alignment horizontal="left" vertical="center" wrapText="1"/>
    </xf>
    <xf numFmtId="0" fontId="15" fillId="20" borderId="42" xfId="0" applyFont="1" applyFill="1" applyBorder="1" applyAlignment="1">
      <alignment horizontal="left"/>
    </xf>
    <xf numFmtId="0" fontId="15" fillId="12" borderId="46" xfId="0" applyFont="1" applyFill="1" applyBorder="1" applyAlignment="1">
      <alignment horizontal="left" vertical="center" wrapText="1"/>
    </xf>
    <xf numFmtId="0" fontId="15" fillId="12" borderId="29" xfId="0" applyFont="1" applyFill="1" applyBorder="1" applyAlignment="1">
      <alignment horizontal="left"/>
    </xf>
    <xf numFmtId="1" fontId="15" fillId="12" borderId="29" xfId="0" applyNumberFormat="1" applyFont="1" applyFill="1" applyBorder="1" applyAlignment="1">
      <alignment horizontal="left"/>
    </xf>
    <xf numFmtId="0" fontId="15" fillId="12" borderId="47" xfId="0" applyFont="1" applyFill="1" applyBorder="1" applyAlignment="1">
      <alignment horizontal="left"/>
    </xf>
    <xf numFmtId="0" fontId="15" fillId="20" borderId="43" xfId="0" applyFont="1" applyFill="1" applyBorder="1" applyAlignment="1">
      <alignment horizontal="left" vertical="center" wrapText="1"/>
    </xf>
    <xf numFmtId="0" fontId="15" fillId="20" borderId="44" xfId="0" applyFont="1" applyFill="1" applyBorder="1" applyAlignment="1">
      <alignment horizontal="left"/>
    </xf>
    <xf numFmtId="1" fontId="15" fillId="20" borderId="44" xfId="0" applyNumberFormat="1" applyFont="1" applyFill="1" applyBorder="1" applyAlignment="1">
      <alignment horizontal="left" vertical="center"/>
    </xf>
    <xf numFmtId="0" fontId="15" fillId="20" borderId="45" xfId="0" applyFont="1" applyFill="1" applyBorder="1" applyAlignment="1">
      <alignment horizontal="left"/>
    </xf>
    <xf numFmtId="0" fontId="17" fillId="18" borderId="4" xfId="0" applyFont="1" applyFill="1" applyBorder="1" applyAlignment="1">
      <alignment horizontal="left" vertical="center"/>
    </xf>
    <xf numFmtId="0" fontId="17" fillId="18" borderId="20" xfId="0" applyFont="1" applyFill="1" applyBorder="1" applyAlignment="1">
      <alignment horizontal="left" vertical="center"/>
    </xf>
    <xf numFmtId="0" fontId="16" fillId="18" borderId="5" xfId="0" applyFont="1" applyFill="1" applyBorder="1" applyAlignment="1">
      <alignment horizontal="left" vertical="center"/>
    </xf>
    <xf numFmtId="0" fontId="15" fillId="14" borderId="14" xfId="0" applyFont="1" applyFill="1" applyBorder="1" applyAlignment="1">
      <alignment horizontal="left" vertical="center"/>
    </xf>
    <xf numFmtId="0" fontId="15" fillId="14" borderId="29" xfId="0" applyFont="1" applyFill="1" applyBorder="1" applyAlignment="1">
      <alignment horizontal="left" vertical="center"/>
    </xf>
    <xf numFmtId="0" fontId="15" fillId="14" borderId="33" xfId="0" applyFont="1" applyFill="1" applyBorder="1" applyAlignment="1">
      <alignment horizontal="left" vertical="center"/>
    </xf>
    <xf numFmtId="0" fontId="15" fillId="18" borderId="14" xfId="0" applyFont="1" applyFill="1" applyBorder="1" applyAlignment="1">
      <alignment horizontal="left" vertical="center"/>
    </xf>
    <xf numFmtId="0" fontId="15" fillId="18" borderId="29" xfId="0" applyFont="1" applyFill="1" applyBorder="1" applyAlignment="1">
      <alignment horizontal="left" vertical="center"/>
    </xf>
    <xf numFmtId="0" fontId="15" fillId="18" borderId="33" xfId="0" applyFont="1" applyFill="1" applyBorder="1" applyAlignment="1">
      <alignment horizontal="left" vertical="center"/>
    </xf>
    <xf numFmtId="0" fontId="17" fillId="14" borderId="48" xfId="0" applyFont="1" applyFill="1" applyBorder="1" applyAlignment="1">
      <alignment horizontal="left" vertical="center"/>
    </xf>
    <xf numFmtId="0" fontId="17" fillId="14" borderId="49" xfId="0" applyFont="1" applyFill="1" applyBorder="1" applyAlignment="1">
      <alignment horizontal="left" vertical="center"/>
    </xf>
    <xf numFmtId="10" fontId="17" fillId="14" borderId="49" xfId="1" applyNumberFormat="1" applyFont="1" applyFill="1" applyBorder="1" applyAlignment="1">
      <alignment horizontal="left" vertical="center"/>
    </xf>
    <xf numFmtId="0" fontId="15" fillId="14" borderId="50" xfId="0" applyFont="1" applyFill="1" applyBorder="1" applyAlignment="1">
      <alignment horizontal="left" vertical="center"/>
    </xf>
    <xf numFmtId="0" fontId="17" fillId="14" borderId="51" xfId="0" applyFont="1" applyFill="1" applyBorder="1" applyAlignment="1">
      <alignment horizontal="left" vertical="center"/>
    </xf>
    <xf numFmtId="0" fontId="17" fillId="14" borderId="52" xfId="0" applyFont="1" applyFill="1" applyBorder="1" applyAlignment="1">
      <alignment horizontal="left" vertical="center"/>
    </xf>
    <xf numFmtId="10" fontId="17" fillId="14" borderId="52" xfId="1" applyNumberFormat="1" applyFont="1" applyFill="1" applyBorder="1" applyAlignment="1">
      <alignment horizontal="left" vertical="center"/>
    </xf>
    <xf numFmtId="0" fontId="16" fillId="14" borderId="53" xfId="0" applyFont="1" applyFill="1" applyBorder="1" applyAlignment="1">
      <alignment horizontal="left" vertical="center"/>
    </xf>
    <xf numFmtId="0" fontId="15" fillId="18" borderId="41" xfId="0" applyFont="1" applyFill="1" applyBorder="1" applyAlignment="1">
      <alignment horizontal="left" vertical="center"/>
    </xf>
    <xf numFmtId="0" fontId="15" fillId="18" borderId="24" xfId="0" applyFont="1" applyFill="1" applyBorder="1" applyAlignment="1">
      <alignment horizontal="left"/>
    </xf>
    <xf numFmtId="1" fontId="15" fillId="18" borderId="24" xfId="0" applyNumberFormat="1" applyFont="1" applyFill="1" applyBorder="1" applyAlignment="1">
      <alignment horizontal="left"/>
    </xf>
    <xf numFmtId="0" fontId="15" fillId="18" borderId="42" xfId="0" applyFont="1" applyFill="1" applyBorder="1" applyAlignment="1">
      <alignment horizontal="left"/>
    </xf>
    <xf numFmtId="0" fontId="15" fillId="14" borderId="46" xfId="0" applyFont="1" applyFill="1" applyBorder="1" applyAlignment="1">
      <alignment horizontal="left" vertical="center"/>
    </xf>
    <xf numFmtId="0" fontId="15" fillId="14" borderId="29" xfId="0" applyFont="1" applyFill="1" applyBorder="1" applyAlignment="1">
      <alignment horizontal="left"/>
    </xf>
    <xf numFmtId="1" fontId="15" fillId="14" borderId="29" xfId="0" applyNumberFormat="1" applyFont="1" applyFill="1" applyBorder="1" applyAlignment="1">
      <alignment horizontal="left"/>
    </xf>
    <xf numFmtId="0" fontId="15" fillId="14" borderId="47" xfId="0" applyFont="1" applyFill="1" applyBorder="1" applyAlignment="1">
      <alignment horizontal="left"/>
    </xf>
    <xf numFmtId="0" fontId="15" fillId="18" borderId="43" xfId="0" applyFont="1" applyFill="1" applyBorder="1" applyAlignment="1">
      <alignment horizontal="left" vertical="center"/>
    </xf>
    <xf numFmtId="0" fontId="15" fillId="18" borderId="44" xfId="0" applyFont="1" applyFill="1" applyBorder="1" applyAlignment="1">
      <alignment horizontal="left"/>
    </xf>
    <xf numFmtId="1" fontId="15" fillId="18" borderId="44" xfId="0" applyNumberFormat="1" applyFont="1" applyFill="1" applyBorder="1" applyAlignment="1">
      <alignment horizontal="left" vertical="center"/>
    </xf>
    <xf numFmtId="0" fontId="15" fillId="18" borderId="45" xfId="0" applyFont="1" applyFill="1" applyBorder="1" applyAlignment="1">
      <alignment horizontal="left"/>
    </xf>
    <xf numFmtId="0" fontId="0" fillId="10" borderId="8" xfId="0" applyFill="1" applyBorder="1" applyAlignment="1">
      <alignment horizontal="center" vertical="center" wrapText="1"/>
    </xf>
    <xf numFmtId="0" fontId="13" fillId="16" borderId="17" xfId="0" applyFont="1" applyFill="1" applyBorder="1" applyAlignment="1">
      <alignment vertical="center"/>
    </xf>
    <xf numFmtId="0" fontId="15" fillId="20" borderId="0" xfId="0" applyFont="1" applyFill="1" applyAlignment="1">
      <alignment horizontal="left" vertical="center" wrapText="1"/>
    </xf>
    <xf numFmtId="0" fontId="15" fillId="20" borderId="0" xfId="0" applyFont="1" applyFill="1" applyAlignment="1">
      <alignment horizontal="left" vertical="center"/>
    </xf>
    <xf numFmtId="0" fontId="15" fillId="14" borderId="0" xfId="0" applyFont="1" applyFill="1" applyAlignment="1">
      <alignment horizontal="left" vertical="center"/>
    </xf>
    <xf numFmtId="0" fontId="15" fillId="19" borderId="42" xfId="0" applyFont="1" applyFill="1" applyBorder="1" applyAlignment="1">
      <alignment horizontal="left" wrapText="1"/>
    </xf>
    <xf numFmtId="0" fontId="19" fillId="0" borderId="0" xfId="0" applyFont="1" applyAlignment="1">
      <alignment horizontal="center" vertical="center"/>
    </xf>
    <xf numFmtId="0" fontId="20" fillId="0" borderId="55" xfId="0" applyFont="1" applyBorder="1" applyAlignment="1">
      <alignment wrapText="1" readingOrder="1"/>
    </xf>
    <xf numFmtId="0" fontId="21" fillId="0" borderId="56" xfId="0" applyFont="1" applyBorder="1" applyAlignment="1">
      <alignment horizontal="left" vertical="top" wrapText="1" readingOrder="1"/>
    </xf>
    <xf numFmtId="0" fontId="20" fillId="25" borderId="55" xfId="0" applyFont="1" applyFill="1" applyBorder="1" applyAlignment="1">
      <alignment wrapText="1" readingOrder="1"/>
    </xf>
    <xf numFmtId="0" fontId="20" fillId="25" borderId="56" xfId="0" applyFont="1" applyFill="1" applyBorder="1" applyAlignment="1">
      <alignment wrapText="1" readingOrder="1"/>
    </xf>
    <xf numFmtId="0" fontId="21" fillId="0" borderId="55" xfId="0" applyFont="1" applyBorder="1" applyAlignment="1">
      <alignment vertical="top" wrapText="1" readingOrder="1"/>
    </xf>
    <xf numFmtId="0" fontId="22" fillId="0" borderId="55" xfId="0" applyFont="1" applyBorder="1" applyAlignment="1">
      <alignment readingOrder="1"/>
    </xf>
    <xf numFmtId="0" fontId="21" fillId="0" borderId="55" xfId="0" applyFont="1" applyBorder="1" applyAlignment="1">
      <alignment horizontal="left" vertical="top" wrapText="1" readingOrder="1"/>
    </xf>
    <xf numFmtId="0" fontId="20" fillId="27" borderId="55" xfId="0" applyFont="1" applyFill="1" applyBorder="1" applyAlignment="1">
      <alignment wrapText="1" readingOrder="1"/>
    </xf>
    <xf numFmtId="0" fontId="20" fillId="27" borderId="56" xfId="0" applyFont="1" applyFill="1" applyBorder="1" applyAlignment="1">
      <alignment wrapText="1" readingOrder="1"/>
    </xf>
    <xf numFmtId="0" fontId="20" fillId="28" borderId="55" xfId="0" applyFont="1" applyFill="1" applyBorder="1" applyAlignment="1">
      <alignment wrapText="1" readingOrder="1"/>
    </xf>
    <xf numFmtId="0" fontId="20" fillId="28" borderId="56" xfId="0" applyFont="1" applyFill="1" applyBorder="1" applyAlignment="1">
      <alignment wrapText="1" readingOrder="1"/>
    </xf>
    <xf numFmtId="0" fontId="20" fillId="28" borderId="57" xfId="0" applyFont="1" applyFill="1" applyBorder="1" applyAlignment="1">
      <alignment wrapText="1" readingOrder="1"/>
    </xf>
    <xf numFmtId="10" fontId="22" fillId="28" borderId="58" xfId="0" applyNumberFormat="1" applyFont="1" applyFill="1" applyBorder="1" applyAlignment="1">
      <alignment readingOrder="1"/>
    </xf>
    <xf numFmtId="0" fontId="0" fillId="24" borderId="40" xfId="0" applyFill="1" applyBorder="1" applyAlignment="1">
      <alignment horizontal="center"/>
    </xf>
    <xf numFmtId="0" fontId="0" fillId="24" borderId="40" xfId="0" applyFill="1" applyBorder="1"/>
    <xf numFmtId="0" fontId="21" fillId="26" borderId="56" xfId="0" applyFont="1" applyFill="1" applyBorder="1" applyAlignment="1">
      <alignment wrapText="1" readingOrder="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4" fillId="0" borderId="12" xfId="0" applyNumberFormat="1" applyFont="1" applyBorder="1" applyAlignment="1">
      <alignment horizontal="right" vertical="center" wrapText="1"/>
    </xf>
    <xf numFmtId="49" fontId="14" fillId="0" borderId="25" xfId="0" applyNumberFormat="1" applyFont="1" applyBorder="1" applyAlignment="1">
      <alignment horizontal="right" vertical="center" wrapText="1"/>
    </xf>
    <xf numFmtId="0" fontId="13" fillId="17" borderId="7" xfId="0" applyFont="1" applyFill="1" applyBorder="1" applyAlignment="1">
      <alignment horizontal="left" vertical="center" wrapText="1"/>
    </xf>
    <xf numFmtId="0" fontId="13" fillId="17" borderId="17" xfId="0" applyFont="1" applyFill="1" applyBorder="1" applyAlignment="1">
      <alignment horizontal="left" vertical="center" wrapText="1"/>
    </xf>
    <xf numFmtId="0" fontId="13" fillId="17" borderId="18" xfId="0" applyFont="1" applyFill="1" applyBorder="1" applyAlignment="1">
      <alignment horizontal="left" vertical="center" wrapText="1"/>
    </xf>
    <xf numFmtId="0" fontId="13"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4" fillId="0" borderId="10" xfId="0" applyFont="1" applyBorder="1" applyAlignment="1">
      <alignment horizontal="right" vertical="center" wrapText="1"/>
    </xf>
    <xf numFmtId="0" fontId="14" fillId="0" borderId="26" xfId="0" applyFont="1" applyBorder="1" applyAlignment="1">
      <alignment horizontal="right" vertical="center" wrapText="1"/>
    </xf>
    <xf numFmtId="9" fontId="14" fillId="8" borderId="10" xfId="1" applyFont="1" applyFill="1" applyBorder="1" applyAlignment="1">
      <alignment horizontal="center" vertical="center" wrapText="1"/>
    </xf>
    <xf numFmtId="9" fontId="14" fillId="8" borderId="26" xfId="1" applyFont="1" applyFill="1" applyBorder="1" applyAlignment="1">
      <alignment horizontal="center" vertical="center" wrapText="1"/>
    </xf>
    <xf numFmtId="9" fontId="14" fillId="8" borderId="34" xfId="1" applyFont="1" applyFill="1" applyBorder="1" applyAlignment="1">
      <alignment horizontal="center" vertical="center" wrapText="1"/>
    </xf>
    <xf numFmtId="9" fontId="14" fillId="9" borderId="10" xfId="1" applyFont="1" applyFill="1" applyBorder="1" applyAlignment="1">
      <alignment horizontal="center" vertical="center" wrapText="1"/>
    </xf>
    <xf numFmtId="9" fontId="14" fillId="9" borderId="26" xfId="1" applyFont="1" applyFill="1" applyBorder="1" applyAlignment="1">
      <alignment horizontal="center" vertical="center" wrapText="1"/>
    </xf>
    <xf numFmtId="9" fontId="14" fillId="9" borderId="34" xfId="1" applyFont="1" applyFill="1" applyBorder="1" applyAlignment="1">
      <alignment horizontal="center" vertical="center" wrapText="1"/>
    </xf>
    <xf numFmtId="9" fontId="14" fillId="10" borderId="10" xfId="1" applyFont="1" applyFill="1" applyBorder="1" applyAlignment="1">
      <alignment horizontal="center" vertical="center" wrapText="1"/>
    </xf>
    <xf numFmtId="9" fontId="14" fillId="10" borderId="26" xfId="1" applyFont="1" applyFill="1" applyBorder="1" applyAlignment="1">
      <alignment horizontal="center" vertical="center" wrapText="1"/>
    </xf>
    <xf numFmtId="9" fontId="14" fillId="10" borderId="34" xfId="1" applyFont="1" applyFill="1" applyBorder="1" applyAlignment="1">
      <alignment horizontal="center" vertical="center" wrapText="1"/>
    </xf>
    <xf numFmtId="49" fontId="14" fillId="0" borderId="10" xfId="0" applyNumberFormat="1" applyFont="1" applyBorder="1" applyAlignment="1">
      <alignment horizontal="right" vertical="center" wrapText="1"/>
    </xf>
    <xf numFmtId="49" fontId="14"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4" fillId="0" borderId="1" xfId="0" applyNumberFormat="1" applyFont="1" applyBorder="1" applyAlignment="1">
      <alignment horizontal="left" vertical="center" wrapText="1"/>
    </xf>
    <xf numFmtId="49" fontId="4" fillId="0" borderId="3" xfId="0" applyNumberFormat="1" applyFont="1" applyBorder="1" applyAlignment="1">
      <alignment horizontal="left" vertical="center" wrapText="1"/>
    </xf>
    <xf numFmtId="0" fontId="4" fillId="8" borderId="1"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9" borderId="31"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32"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1" xfId="0" applyFont="1" applyFill="1" applyBorder="1" applyAlignment="1">
      <alignment horizontal="center" vertical="center" wrapText="1"/>
    </xf>
    <xf numFmtId="0" fontId="4" fillId="13" borderId="19" xfId="0" applyFont="1" applyFill="1" applyBorder="1" applyAlignment="1">
      <alignment horizontal="center" vertical="center" wrapText="1"/>
    </xf>
    <xf numFmtId="0" fontId="4" fillId="13" borderId="16" xfId="0" applyFont="1" applyFill="1" applyBorder="1" applyAlignment="1">
      <alignment horizontal="center" vertical="center" wrapText="1"/>
    </xf>
    <xf numFmtId="49" fontId="4" fillId="0" borderId="6" xfId="0" applyNumberFormat="1" applyFont="1" applyBorder="1" applyAlignment="1">
      <alignment horizontal="left" vertical="center" wrapText="1"/>
    </xf>
    <xf numFmtId="49" fontId="4" fillId="0" borderId="27" xfId="0" applyNumberFormat="1" applyFont="1" applyBorder="1" applyAlignment="1">
      <alignment horizontal="left" vertical="center" wrapText="1"/>
    </xf>
    <xf numFmtId="0" fontId="13" fillId="16" borderId="17" xfId="0" applyFont="1" applyFill="1" applyBorder="1" applyAlignment="1">
      <alignment horizontal="left" vertical="center"/>
    </xf>
    <xf numFmtId="49" fontId="14" fillId="0" borderId="15" xfId="0" applyNumberFormat="1" applyFont="1" applyBorder="1" applyAlignment="1">
      <alignment horizontal="right" vertical="center" wrapText="1"/>
    </xf>
    <xf numFmtId="0" fontId="7" fillId="0" borderId="0" xfId="0" applyFont="1" applyAlignment="1">
      <alignment horizontal="center" vertical="center"/>
    </xf>
    <xf numFmtId="0" fontId="18" fillId="18" borderId="3" xfId="0" applyFont="1" applyFill="1" applyBorder="1" applyAlignment="1">
      <alignment horizontal="center"/>
    </xf>
    <xf numFmtId="0" fontId="18" fillId="18" borderId="27" xfId="0" applyFont="1" applyFill="1" applyBorder="1" applyAlignment="1">
      <alignment horizontal="center"/>
    </xf>
    <xf numFmtId="0" fontId="18" fillId="18" borderId="38" xfId="0" applyFont="1" applyFill="1" applyBorder="1" applyAlignment="1">
      <alignment horizontal="center"/>
    </xf>
    <xf numFmtId="0" fontId="8" fillId="19" borderId="7" xfId="0" applyFont="1" applyFill="1" applyBorder="1" applyAlignment="1">
      <alignment horizontal="center"/>
    </xf>
    <xf numFmtId="0" fontId="8" fillId="19" borderId="17" xfId="0" applyFont="1" applyFill="1" applyBorder="1" applyAlignment="1">
      <alignment horizontal="center"/>
    </xf>
    <xf numFmtId="0" fontId="8" fillId="19" borderId="18" xfId="0" applyFont="1" applyFill="1" applyBorder="1" applyAlignment="1">
      <alignment horizontal="center"/>
    </xf>
    <xf numFmtId="0" fontId="17" fillId="11" borderId="49" xfId="0" applyFont="1" applyFill="1" applyBorder="1" applyAlignment="1">
      <alignment horizontal="left" vertical="center"/>
    </xf>
    <xf numFmtId="2" fontId="18" fillId="20" borderId="3" xfId="0" applyNumberFormat="1" applyFont="1" applyFill="1" applyBorder="1" applyAlignment="1">
      <alignment horizontal="center" vertical="center" wrapText="1"/>
    </xf>
    <xf numFmtId="2" fontId="18" fillId="20" borderId="27" xfId="0" applyNumberFormat="1" applyFont="1" applyFill="1" applyBorder="1" applyAlignment="1">
      <alignment horizontal="center" vertical="center" wrapText="1"/>
    </xf>
    <xf numFmtId="2" fontId="18" fillId="20" borderId="38" xfId="0" applyNumberFormat="1" applyFont="1" applyFill="1" applyBorder="1" applyAlignment="1">
      <alignment horizontal="center" vertical="center" wrapText="1"/>
    </xf>
    <xf numFmtId="0" fontId="19" fillId="0" borderId="54" xfId="0" applyFont="1" applyBorder="1" applyAlignment="1">
      <alignment horizontal="center" vertical="center"/>
    </xf>
    <xf numFmtId="0" fontId="1" fillId="21" borderId="39" xfId="4" applyFont="1" applyFill="1" applyBorder="1" applyAlignment="1">
      <alignment horizontal="center" vertical="center"/>
    </xf>
    <xf numFmtId="10" fontId="1" fillId="21" borderId="39" xfId="4" applyNumberFormat="1" applyFont="1" applyFill="1" applyBorder="1" applyAlignment="1">
      <alignment horizontal="center" vertical="center"/>
    </xf>
    <xf numFmtId="0" fontId="1" fillId="22" borderId="39" xfId="5" applyFont="1" applyFill="1" applyBorder="1" applyAlignment="1">
      <alignment horizontal="center" vertical="center"/>
    </xf>
    <xf numFmtId="10" fontId="1" fillId="22" borderId="39" xfId="5" applyNumberFormat="1" applyFont="1" applyFill="1" applyBorder="1" applyAlignment="1">
      <alignment horizontal="center" vertical="center"/>
    </xf>
    <xf numFmtId="0" fontId="1" fillId="23" borderId="39" xfId="6" applyFont="1" applyFill="1" applyBorder="1" applyAlignment="1">
      <alignment horizontal="center" vertical="center"/>
    </xf>
    <xf numFmtId="10" fontId="1" fillId="23" borderId="39" xfId="6" applyNumberFormat="1" applyFont="1" applyFill="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C29" sqref="C2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0" t="s">
        <v>0</v>
      </c>
      <c r="C3" s="120" t="s">
        <v>1</v>
      </c>
      <c r="D3" s="120" t="s">
        <v>2</v>
      </c>
      <c r="E3" s="121" t="s">
        <v>3</v>
      </c>
      <c r="F3" s="224" t="s">
        <v>4</v>
      </c>
      <c r="G3" s="225" t="s">
        <v>5</v>
      </c>
      <c r="H3" s="225" t="s">
        <v>6</v>
      </c>
    </row>
    <row r="4" spans="1:8">
      <c r="A4" s="280" t="s">
        <v>7</v>
      </c>
      <c r="B4" s="281">
        <f>(Fonctionnalités!E15)</f>
        <v>0.98</v>
      </c>
      <c r="C4" s="281">
        <f>'Assurance Qualité'!C59</f>
        <v>0.72949999999999993</v>
      </c>
      <c r="D4" s="281">
        <f>B4*0.6+C4*0.4 - 0.1*E4</f>
        <v>0.87979999999999992</v>
      </c>
      <c r="E4" s="107"/>
      <c r="F4" s="108">
        <v>20</v>
      </c>
      <c r="G4" s="109">
        <f>D4*F4</f>
        <v>17.595999999999997</v>
      </c>
      <c r="H4" s="109"/>
    </row>
    <row r="5" spans="1:8">
      <c r="A5" s="282" t="s">
        <v>8</v>
      </c>
      <c r="B5" s="283">
        <f>(Fonctionnalités!E28)</f>
        <v>0.97499999999999998</v>
      </c>
      <c r="C5" s="283">
        <f>'Assurance Qualité'!F59</f>
        <v>0.58349999999999991</v>
      </c>
      <c r="D5" s="283">
        <f>B5*0.6+C5*0.4 - 0.1*E5</f>
        <v>0.81839999999999991</v>
      </c>
      <c r="E5" s="110"/>
      <c r="F5" s="111">
        <v>20</v>
      </c>
      <c r="G5" s="112">
        <f>D5*F5</f>
        <v>16.367999999999999</v>
      </c>
      <c r="H5" s="112">
        <f>AVERAGE(Documents!B18,Documents!F18)*5</f>
        <v>3.9093749999999998</v>
      </c>
    </row>
    <row r="6" spans="1:8">
      <c r="A6" s="284" t="s">
        <v>9</v>
      </c>
      <c r="B6" s="285">
        <f>(Fonctionnalités!E43)</f>
        <v>0</v>
      </c>
      <c r="C6" s="285">
        <f>'Assurance Qualité'!I59</f>
        <v>0</v>
      </c>
      <c r="D6" s="285">
        <f>B6*0.6+C6*0.4 - 0.1*E6</f>
        <v>0</v>
      </c>
      <c r="E6" s="113"/>
      <c r="F6" s="114">
        <v>20</v>
      </c>
      <c r="G6" s="115">
        <f>D6*F6</f>
        <v>0</v>
      </c>
      <c r="H6" s="115">
        <f>AVERAGE(Documents!C18,Documents!G18)*5</f>
        <v>0</v>
      </c>
    </row>
    <row r="7" spans="1:8">
      <c r="A7" s="116" t="s">
        <v>10</v>
      </c>
      <c r="B7" s="116"/>
      <c r="C7" s="116"/>
      <c r="D7" s="117">
        <v>0</v>
      </c>
      <c r="E7" s="118"/>
      <c r="F7" s="116">
        <v>5</v>
      </c>
      <c r="G7" s="119">
        <f>D7*F7</f>
        <v>0</v>
      </c>
      <c r="H7"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7" zoomScaleNormal="100" workbookViewId="0">
      <selection activeCell="E45" sqref="E45"/>
    </sheetView>
  </sheetViews>
  <sheetFormatPr defaultColWidth="9.140625" defaultRowHeight="15"/>
  <cols>
    <col min="1" max="1" width="22.7109375" style="1" customWidth="1"/>
    <col min="2" max="2" width="77.5703125" style="10" customWidth="1"/>
    <col min="3" max="4" width="10.7109375" style="1" customWidth="1"/>
    <col min="5" max="5" width="48" style="10" customWidth="1"/>
    <col min="6" max="7" width="10.7109375" customWidth="1"/>
    <col min="8" max="8" width="38"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9" t="s">
        <v>11</v>
      </c>
      <c r="B2" s="259"/>
      <c r="C2" s="259"/>
      <c r="D2" s="259"/>
      <c r="E2" s="259"/>
      <c r="F2" s="259"/>
      <c r="G2" s="259"/>
      <c r="H2" s="259"/>
      <c r="I2" s="259"/>
      <c r="J2" s="259"/>
      <c r="K2" s="259"/>
      <c r="L2" s="7"/>
      <c r="M2" s="7"/>
    </row>
    <row r="4" spans="1:17" ht="18.399999999999999" customHeight="1">
      <c r="A4" s="260" t="s">
        <v>12</v>
      </c>
      <c r="B4" s="260"/>
      <c r="C4" s="260"/>
      <c r="D4" s="260"/>
      <c r="E4" s="260"/>
      <c r="F4" s="260"/>
      <c r="G4" s="260"/>
      <c r="H4" s="260"/>
      <c r="I4" s="260"/>
      <c r="J4" s="260"/>
      <c r="K4" s="260"/>
      <c r="L4" s="4"/>
      <c r="M4" s="4"/>
    </row>
    <row r="5" spans="1:17" ht="18.75">
      <c r="A5" s="11"/>
      <c r="B5" s="41"/>
      <c r="C5" s="2"/>
      <c r="D5" s="2"/>
      <c r="E5" s="41"/>
      <c r="F5" s="2"/>
      <c r="G5" s="2"/>
      <c r="H5" s="41"/>
      <c r="I5" s="2"/>
      <c r="J5" s="2"/>
      <c r="K5" s="41"/>
      <c r="L5" s="2"/>
      <c r="M5" s="2"/>
    </row>
    <row r="6" spans="1:17" ht="18.399999999999999" customHeight="1">
      <c r="A6" s="252" t="s">
        <v>13</v>
      </c>
      <c r="B6" s="264" t="s">
        <v>14</v>
      </c>
      <c r="C6" s="254" t="s">
        <v>7</v>
      </c>
      <c r="D6" s="255"/>
      <c r="E6" s="255"/>
      <c r="F6" s="256" t="s">
        <v>8</v>
      </c>
      <c r="G6" s="257"/>
      <c r="H6" s="258"/>
      <c r="I6" s="261" t="s">
        <v>9</v>
      </c>
      <c r="J6" s="262"/>
      <c r="K6" s="263"/>
      <c r="L6" s="3"/>
      <c r="M6" s="3"/>
      <c r="N6" s="250"/>
      <c r="O6" s="251"/>
      <c r="P6" s="251"/>
    </row>
    <row r="7" spans="1:17" ht="18.75">
      <c r="A7" s="253"/>
      <c r="B7" s="265"/>
      <c r="C7" s="14" t="s">
        <v>15</v>
      </c>
      <c r="D7" s="15" t="s">
        <v>4</v>
      </c>
      <c r="E7" s="21" t="s">
        <v>16</v>
      </c>
      <c r="F7" s="16" t="s">
        <v>15</v>
      </c>
      <c r="G7" s="17" t="s">
        <v>4</v>
      </c>
      <c r="H7" s="20" t="s">
        <v>16</v>
      </c>
      <c r="I7" s="18" t="s">
        <v>15</v>
      </c>
      <c r="J7" s="19" t="s">
        <v>4</v>
      </c>
      <c r="K7" s="22" t="s">
        <v>16</v>
      </c>
      <c r="L7" s="3"/>
      <c r="M7" s="3"/>
      <c r="N7" s="40"/>
      <c r="O7" s="40"/>
      <c r="P7" s="40"/>
      <c r="Q7" s="40"/>
    </row>
    <row r="8" spans="1:17" ht="18.75">
      <c r="A8" s="234" t="s">
        <v>17</v>
      </c>
      <c r="B8" s="234"/>
      <c r="C8" s="227" t="s">
        <v>18</v>
      </c>
      <c r="D8" s="228"/>
      <c r="E8" s="46" t="s">
        <v>19</v>
      </c>
      <c r="F8" s="227" t="s">
        <v>18</v>
      </c>
      <c r="G8" s="228"/>
      <c r="H8" s="46" t="s">
        <v>19</v>
      </c>
      <c r="I8" s="227" t="s">
        <v>18</v>
      </c>
      <c r="J8" s="228"/>
      <c r="K8" s="46"/>
      <c r="L8" s="3"/>
      <c r="M8" s="3"/>
      <c r="N8" s="40"/>
      <c r="O8" s="40"/>
      <c r="P8" s="40"/>
      <c r="Q8" s="40"/>
    </row>
    <row r="9" spans="1:17" ht="60.75">
      <c r="A9" s="29" t="s">
        <v>20</v>
      </c>
      <c r="B9" s="29" t="s">
        <v>21</v>
      </c>
      <c r="C9" s="100">
        <v>0.8</v>
      </c>
      <c r="D9" s="98">
        <v>6</v>
      </c>
      <c r="E9" s="101" t="s">
        <v>22</v>
      </c>
      <c r="F9" s="102">
        <v>0.85</v>
      </c>
      <c r="G9" s="99">
        <v>6</v>
      </c>
      <c r="H9" s="103" t="s">
        <v>23</v>
      </c>
      <c r="I9" s="104"/>
      <c r="J9" s="105">
        <v>6</v>
      </c>
      <c r="K9" s="106"/>
      <c r="L9" s="3"/>
      <c r="M9" s="3"/>
      <c r="N9" s="40"/>
      <c r="O9" s="40"/>
      <c r="P9" s="40"/>
      <c r="Q9" s="40"/>
    </row>
    <row r="10" spans="1:17" ht="30.75">
      <c r="A10" s="23" t="s">
        <v>24</v>
      </c>
      <c r="B10" s="23" t="s">
        <v>25</v>
      </c>
      <c r="C10" s="100">
        <v>1</v>
      </c>
      <c r="D10" s="98">
        <v>2</v>
      </c>
      <c r="E10" s="101"/>
      <c r="F10" s="102">
        <v>1</v>
      </c>
      <c r="G10" s="99">
        <v>2</v>
      </c>
      <c r="H10" s="103"/>
      <c r="I10" s="104"/>
      <c r="J10" s="105">
        <v>2</v>
      </c>
      <c r="K10" s="106"/>
      <c r="L10" s="3"/>
      <c r="M10" s="3"/>
      <c r="N10" s="40"/>
      <c r="O10" s="40"/>
      <c r="P10" s="40"/>
      <c r="Q10" s="40"/>
    </row>
    <row r="11" spans="1:17" s="30" customFormat="1" ht="15.75">
      <c r="A11" s="229" t="s">
        <v>26</v>
      </c>
      <c r="B11" s="230"/>
      <c r="C11" s="47">
        <f>SUMPRODUCT(C6:C10,D6:D10)</f>
        <v>6.8000000000000007</v>
      </c>
      <c r="D11" s="48">
        <f>SUM(D6:D10)</f>
        <v>8</v>
      </c>
      <c r="E11" s="49"/>
      <c r="F11" s="50">
        <f>SUMPRODUCT(F6:F10,G6:G10)</f>
        <v>7.1</v>
      </c>
      <c r="G11" s="51">
        <f>SUM(G6:G10)</f>
        <v>8</v>
      </c>
      <c r="H11" s="52"/>
      <c r="I11" s="53">
        <f>SUMPRODUCT(I6:I10,J6:J10)</f>
        <v>0</v>
      </c>
      <c r="J11" s="54">
        <f>SUM(J6:J10)</f>
        <v>8</v>
      </c>
      <c r="K11" s="55"/>
      <c r="L11" s="56"/>
      <c r="M11" s="56"/>
      <c r="N11" s="44"/>
      <c r="O11" s="44"/>
      <c r="P11" s="44"/>
      <c r="Q11" s="44"/>
    </row>
    <row r="12" spans="1:17" s="12" customFormat="1" ht="18.399999999999999" customHeight="1">
      <c r="A12" s="234" t="s">
        <v>27</v>
      </c>
      <c r="B12" s="234"/>
      <c r="C12" s="227" t="s">
        <v>18</v>
      </c>
      <c r="D12" s="228"/>
      <c r="E12" s="46" t="s">
        <v>28</v>
      </c>
      <c r="F12" s="227" t="s">
        <v>18</v>
      </c>
      <c r="G12" s="228"/>
      <c r="H12" s="46" t="s">
        <v>28</v>
      </c>
      <c r="I12" s="227" t="s">
        <v>18</v>
      </c>
      <c r="J12" s="228"/>
      <c r="K12" s="46"/>
      <c r="L12" s="4"/>
      <c r="M12" s="4"/>
      <c r="N12" s="43"/>
      <c r="O12" s="43"/>
      <c r="P12" s="43"/>
      <c r="Q12" s="43"/>
    </row>
    <row r="13" spans="1:17" ht="244.5">
      <c r="A13" s="29" t="s">
        <v>29</v>
      </c>
      <c r="B13" s="29" t="s">
        <v>30</v>
      </c>
      <c r="C13" s="79">
        <v>0.6</v>
      </c>
      <c r="D13" s="80">
        <v>3</v>
      </c>
      <c r="E13" s="81" t="s">
        <v>31</v>
      </c>
      <c r="F13" s="89">
        <v>0.6</v>
      </c>
      <c r="G13" s="90">
        <f>D13</f>
        <v>3</v>
      </c>
      <c r="H13" s="91" t="s">
        <v>32</v>
      </c>
      <c r="I13" s="92"/>
      <c r="J13" s="93">
        <f>G13</f>
        <v>3</v>
      </c>
      <c r="K13" s="94"/>
      <c r="L13" s="5"/>
      <c r="M13" s="5"/>
    </row>
    <row r="14" spans="1:17" ht="106.5">
      <c r="A14" s="23" t="s">
        <v>33</v>
      </c>
      <c r="B14" s="23" t="s">
        <v>34</v>
      </c>
      <c r="C14" s="83">
        <v>0.9</v>
      </c>
      <c r="D14" s="84">
        <v>2</v>
      </c>
      <c r="E14" s="85" t="s">
        <v>35</v>
      </c>
      <c r="F14" s="86">
        <v>0.4</v>
      </c>
      <c r="G14" s="90">
        <f t="shared" ref="G14:G17" si="0">D14</f>
        <v>2</v>
      </c>
      <c r="H14" s="88" t="s">
        <v>36</v>
      </c>
      <c r="I14" s="76"/>
      <c r="J14" s="93">
        <f t="shared" ref="J14:J17" si="1">G14</f>
        <v>2</v>
      </c>
      <c r="K14" s="78"/>
      <c r="L14" s="5"/>
      <c r="M14" s="5"/>
    </row>
    <row r="15" spans="1:17" ht="152.25">
      <c r="A15" s="23" t="s">
        <v>37</v>
      </c>
      <c r="B15" s="23" t="s">
        <v>38</v>
      </c>
      <c r="C15" s="83">
        <v>0.3</v>
      </c>
      <c r="D15" s="84">
        <v>2</v>
      </c>
      <c r="E15" s="85" t="s">
        <v>39</v>
      </c>
      <c r="F15" s="86">
        <v>0</v>
      </c>
      <c r="G15" s="90">
        <f t="shared" si="0"/>
        <v>2</v>
      </c>
      <c r="H15" s="88" t="s">
        <v>40</v>
      </c>
      <c r="I15" s="76"/>
      <c r="J15" s="93">
        <f t="shared" si="1"/>
        <v>2</v>
      </c>
      <c r="K15" s="78"/>
      <c r="L15" s="5"/>
      <c r="M15" s="5"/>
    </row>
    <row r="16" spans="1:17" ht="30.75">
      <c r="A16" s="23" t="s">
        <v>41</v>
      </c>
      <c r="B16" s="23" t="s">
        <v>42</v>
      </c>
      <c r="C16" s="83">
        <v>1</v>
      </c>
      <c r="D16" s="84">
        <v>4</v>
      </c>
      <c r="E16" s="85"/>
      <c r="F16" s="86">
        <v>0.9</v>
      </c>
      <c r="G16" s="90">
        <f t="shared" si="0"/>
        <v>4</v>
      </c>
      <c r="H16" s="88" t="s">
        <v>43</v>
      </c>
      <c r="I16" s="76"/>
      <c r="J16" s="93">
        <f t="shared" si="1"/>
        <v>4</v>
      </c>
      <c r="K16" s="78"/>
      <c r="L16" s="5"/>
      <c r="M16" s="5"/>
    </row>
    <row r="17" spans="1:17" ht="76.5">
      <c r="A17" s="23" t="s">
        <v>44</v>
      </c>
      <c r="B17" s="23" t="s">
        <v>45</v>
      </c>
      <c r="C17" s="83">
        <v>0.5</v>
      </c>
      <c r="D17" s="84">
        <v>4</v>
      </c>
      <c r="E17" s="85" t="s">
        <v>46</v>
      </c>
      <c r="F17" s="86">
        <v>0.5</v>
      </c>
      <c r="G17" s="90">
        <f t="shared" si="0"/>
        <v>4</v>
      </c>
      <c r="H17" s="88" t="s">
        <v>47</v>
      </c>
      <c r="I17" s="76"/>
      <c r="J17" s="93">
        <f t="shared" si="1"/>
        <v>4</v>
      </c>
      <c r="K17" s="78"/>
      <c r="L17" s="5"/>
      <c r="M17" s="5"/>
    </row>
    <row r="18" spans="1:17" s="30" customFormat="1" ht="15.75">
      <c r="A18" s="229" t="s">
        <v>26</v>
      </c>
      <c r="B18" s="230"/>
      <c r="C18" s="47">
        <f>SUMPRODUCT(C13:C17,D13:D17)</f>
        <v>10.199999999999999</v>
      </c>
      <c r="D18" s="48">
        <f>SUM(D13:D17)</f>
        <v>15</v>
      </c>
      <c r="E18" s="49"/>
      <c r="F18" s="50">
        <f>SUMPRODUCT(F13:F17,G13:G17)</f>
        <v>8.1999999999999993</v>
      </c>
      <c r="G18" s="51">
        <f>SUM(G13:G17)</f>
        <v>15</v>
      </c>
      <c r="H18" s="52"/>
      <c r="I18" s="53">
        <f>SUMPRODUCT(I13:I17,J13:J17)</f>
        <v>0</v>
      </c>
      <c r="J18" s="54">
        <f>SUM(J13:J17)</f>
        <v>15</v>
      </c>
      <c r="K18" s="55"/>
      <c r="L18" s="56"/>
      <c r="M18" s="56"/>
      <c r="N18" s="44"/>
      <c r="O18" s="44"/>
      <c r="P18" s="44"/>
      <c r="Q18" s="44"/>
    </row>
    <row r="19" spans="1:17" s="43" customFormat="1" ht="18.399999999999999" customHeight="1">
      <c r="A19" s="266" t="s">
        <v>48</v>
      </c>
      <c r="B19" s="266"/>
      <c r="C19" s="227" t="s">
        <v>18</v>
      </c>
      <c r="D19" s="228"/>
      <c r="E19" s="46" t="s">
        <v>49</v>
      </c>
      <c r="F19" s="227" t="s">
        <v>18</v>
      </c>
      <c r="G19" s="228"/>
      <c r="H19" s="46" t="s">
        <v>49</v>
      </c>
      <c r="I19" s="227" t="s">
        <v>18</v>
      </c>
      <c r="J19" s="228"/>
      <c r="K19" s="46"/>
      <c r="L19" s="4"/>
      <c r="M19" s="4"/>
    </row>
    <row r="20" spans="1:17" ht="91.5">
      <c r="A20" s="23" t="s">
        <v>50</v>
      </c>
      <c r="B20" s="23" t="s">
        <v>51</v>
      </c>
      <c r="C20" s="83">
        <v>0</v>
      </c>
      <c r="D20" s="84">
        <v>3</v>
      </c>
      <c r="E20" s="85" t="s">
        <v>52</v>
      </c>
      <c r="F20" s="86">
        <v>0</v>
      </c>
      <c r="G20" s="87">
        <v>3</v>
      </c>
      <c r="H20" s="88" t="s">
        <v>53</v>
      </c>
      <c r="I20" s="76"/>
      <c r="J20" s="77">
        <v>3</v>
      </c>
      <c r="K20" s="78"/>
      <c r="L20" s="5"/>
      <c r="M20" s="5"/>
    </row>
    <row r="21" spans="1:17" ht="76.5">
      <c r="A21" s="23" t="s">
        <v>54</v>
      </c>
      <c r="B21" s="23" t="s">
        <v>55</v>
      </c>
      <c r="C21" s="83">
        <v>1</v>
      </c>
      <c r="D21" s="84">
        <v>3</v>
      </c>
      <c r="E21" s="85"/>
      <c r="F21" s="86">
        <v>0.8</v>
      </c>
      <c r="G21" s="87">
        <v>3</v>
      </c>
      <c r="H21" s="88" t="s">
        <v>56</v>
      </c>
      <c r="I21" s="76"/>
      <c r="J21" s="77">
        <v>3</v>
      </c>
      <c r="K21" s="78"/>
      <c r="L21" s="5"/>
      <c r="M21" s="5"/>
    </row>
    <row r="22" spans="1:17" s="44" customFormat="1" ht="15.75">
      <c r="A22" s="267" t="s">
        <v>26</v>
      </c>
      <c r="B22" s="249"/>
      <c r="C22" s="57">
        <f>SUMPRODUCT(C20:C21,D20:D21)</f>
        <v>3</v>
      </c>
      <c r="D22" s="58">
        <f>SUM(D20:D21)</f>
        <v>6</v>
      </c>
      <c r="E22" s="59"/>
      <c r="F22" s="60">
        <f>SUMPRODUCT(F20:F21,G20:G21)</f>
        <v>2.4000000000000004</v>
      </c>
      <c r="G22" s="61">
        <f>SUM(G20:G21)</f>
        <v>6</v>
      </c>
      <c r="H22" s="62"/>
      <c r="I22" s="63">
        <f>SUMPRODUCT(I20:I21,J20:J21)</f>
        <v>0</v>
      </c>
      <c r="J22" s="64">
        <f>SUM(J20:J21)</f>
        <v>6</v>
      </c>
      <c r="K22" s="65"/>
      <c r="L22" s="56"/>
      <c r="M22" s="56"/>
    </row>
    <row r="23" spans="1:17" ht="18.75" customHeight="1">
      <c r="A23" s="205" t="s">
        <v>57</v>
      </c>
      <c r="B23" s="205"/>
      <c r="C23" s="227" t="s">
        <v>18</v>
      </c>
      <c r="D23" s="228"/>
      <c r="E23" s="46" t="s">
        <v>19</v>
      </c>
      <c r="F23" s="227" t="s">
        <v>18</v>
      </c>
      <c r="G23" s="228"/>
      <c r="H23" s="46" t="s">
        <v>19</v>
      </c>
      <c r="I23" s="227" t="s">
        <v>18</v>
      </c>
      <c r="J23" s="228"/>
      <c r="K23" s="46"/>
      <c r="L23" s="4"/>
      <c r="M23" s="4"/>
    </row>
    <row r="24" spans="1:17" ht="30.75">
      <c r="A24" s="42" t="s">
        <v>58</v>
      </c>
      <c r="B24" s="42" t="s">
        <v>59</v>
      </c>
      <c r="C24" s="97">
        <v>1</v>
      </c>
      <c r="D24" s="25">
        <v>1</v>
      </c>
      <c r="E24" s="26"/>
      <c r="F24" s="82">
        <v>1</v>
      </c>
      <c r="G24" s="27">
        <v>1</v>
      </c>
      <c r="H24" s="28"/>
      <c r="I24" s="73"/>
      <c r="J24" s="74">
        <v>1</v>
      </c>
      <c r="K24" s="75"/>
      <c r="L24" s="5"/>
      <c r="M24" s="5"/>
    </row>
    <row r="25" spans="1:17" ht="60.75">
      <c r="A25" s="23" t="s">
        <v>60</v>
      </c>
      <c r="B25" s="23" t="s">
        <v>61</v>
      </c>
      <c r="C25" s="83">
        <v>1</v>
      </c>
      <c r="D25" s="84">
        <v>2</v>
      </c>
      <c r="E25" s="85"/>
      <c r="F25" s="86">
        <v>0.5</v>
      </c>
      <c r="G25" s="87">
        <v>2</v>
      </c>
      <c r="H25" s="88" t="s">
        <v>62</v>
      </c>
      <c r="I25" s="76"/>
      <c r="J25" s="77">
        <v>2</v>
      </c>
      <c r="K25" s="78"/>
      <c r="L25" s="5"/>
      <c r="M25" s="5"/>
    </row>
    <row r="26" spans="1:17">
      <c r="A26" s="23" t="s">
        <v>63</v>
      </c>
      <c r="B26" s="23" t="s">
        <v>64</v>
      </c>
      <c r="C26" s="83">
        <v>1</v>
      </c>
      <c r="D26" s="84">
        <v>1</v>
      </c>
      <c r="E26" s="85"/>
      <c r="F26" s="86">
        <v>1</v>
      </c>
      <c r="G26" s="87">
        <v>1</v>
      </c>
      <c r="H26" s="88"/>
      <c r="I26" s="76"/>
      <c r="J26" s="77">
        <v>1</v>
      </c>
      <c r="K26" s="78"/>
      <c r="L26" s="5"/>
      <c r="M26" s="5"/>
    </row>
    <row r="27" spans="1:17" s="44" customFormat="1" ht="15.75">
      <c r="A27" s="248" t="s">
        <v>26</v>
      </c>
      <c r="B27" s="249"/>
      <c r="C27" s="47">
        <f>SUMPRODUCT(C24:C26,D24:D26)</f>
        <v>4</v>
      </c>
      <c r="D27" s="48">
        <f>SUM(D24:D26)</f>
        <v>4</v>
      </c>
      <c r="E27" s="49"/>
      <c r="F27" s="60">
        <f>SUMPRODUCT(F24:F26,G24:G26)</f>
        <v>3</v>
      </c>
      <c r="G27" s="61">
        <f>SUM(G24:G26)</f>
        <v>4</v>
      </c>
      <c r="H27" s="62"/>
      <c r="I27" s="63">
        <f>SUMPRODUCT(I24:I26,J24:J26)</f>
        <v>0</v>
      </c>
      <c r="J27" s="64">
        <f>SUM(J24:J26)</f>
        <v>4</v>
      </c>
      <c r="K27" s="65"/>
      <c r="L27" s="56"/>
      <c r="M27" s="56"/>
    </row>
    <row r="28" spans="1:17" ht="21" customHeight="1">
      <c r="A28" s="266" t="s">
        <v>65</v>
      </c>
      <c r="B28" s="266"/>
      <c r="C28" s="227" t="s">
        <v>18</v>
      </c>
      <c r="D28" s="228"/>
      <c r="E28" s="46" t="s">
        <v>49</v>
      </c>
      <c r="F28" s="227" t="s">
        <v>18</v>
      </c>
      <c r="G28" s="228"/>
      <c r="H28" s="66" t="s">
        <v>49</v>
      </c>
      <c r="I28" s="227" t="s">
        <v>18</v>
      </c>
      <c r="J28" s="228"/>
      <c r="K28" s="46"/>
      <c r="L28" s="9"/>
      <c r="M28" s="4"/>
    </row>
    <row r="29" spans="1:17" ht="167.25">
      <c r="A29" s="31" t="s">
        <v>66</v>
      </c>
      <c r="B29" s="31" t="s">
        <v>67</v>
      </c>
      <c r="C29" s="79">
        <v>0.6</v>
      </c>
      <c r="D29" s="80">
        <v>2</v>
      </c>
      <c r="E29" s="81" t="s">
        <v>68</v>
      </c>
      <c r="F29" s="89">
        <v>0</v>
      </c>
      <c r="G29" s="90">
        <f>D29</f>
        <v>2</v>
      </c>
      <c r="H29" s="95" t="s">
        <v>69</v>
      </c>
      <c r="I29" s="92"/>
      <c r="J29" s="93">
        <f>D29</f>
        <v>2</v>
      </c>
      <c r="K29" s="94"/>
      <c r="L29" s="5"/>
      <c r="M29" s="5"/>
    </row>
    <row r="30" spans="1:17">
      <c r="A30" s="24" t="s">
        <v>70</v>
      </c>
      <c r="B30" s="24" t="s">
        <v>71</v>
      </c>
      <c r="C30" s="83">
        <v>1</v>
      </c>
      <c r="D30" s="84">
        <v>2</v>
      </c>
      <c r="E30" s="85"/>
      <c r="F30" s="86">
        <v>1</v>
      </c>
      <c r="G30" s="90">
        <f t="shared" ref="G30:G31" si="2">D30</f>
        <v>2</v>
      </c>
      <c r="H30" s="96"/>
      <c r="I30" s="76"/>
      <c r="J30" s="93">
        <f t="shared" ref="J30:J31" si="3">D30</f>
        <v>2</v>
      </c>
      <c r="K30" s="78"/>
      <c r="L30" s="5"/>
      <c r="M30" s="5"/>
    </row>
    <row r="31" spans="1:17" ht="30.75">
      <c r="A31" s="24" t="s">
        <v>72</v>
      </c>
      <c r="B31" s="24" t="s">
        <v>73</v>
      </c>
      <c r="C31" s="83">
        <v>0.2</v>
      </c>
      <c r="D31" s="84">
        <v>2</v>
      </c>
      <c r="E31" s="85" t="s">
        <v>74</v>
      </c>
      <c r="F31" s="86">
        <v>0</v>
      </c>
      <c r="G31" s="90">
        <f t="shared" si="2"/>
        <v>2</v>
      </c>
      <c r="H31" s="96" t="s">
        <v>53</v>
      </c>
      <c r="I31" s="76"/>
      <c r="J31" s="93">
        <f t="shared" si="3"/>
        <v>2</v>
      </c>
      <c r="K31" s="78"/>
      <c r="L31" s="5"/>
      <c r="M31" s="5"/>
    </row>
    <row r="32" spans="1:17" s="44" customFormat="1" ht="15.75">
      <c r="A32" s="229" t="s">
        <v>26</v>
      </c>
      <c r="B32" s="230"/>
      <c r="C32" s="47">
        <f>SUMPRODUCT(C29:C31,D29:D31)</f>
        <v>3.6</v>
      </c>
      <c r="D32" s="48">
        <f>SUM(D29:D31)</f>
        <v>6</v>
      </c>
      <c r="E32" s="49"/>
      <c r="F32" s="50">
        <f>SUMPRODUCT(F29:F31,G29:G31)</f>
        <v>2</v>
      </c>
      <c r="G32" s="51">
        <f>SUM(G29:G31)</f>
        <v>6</v>
      </c>
      <c r="H32" s="67"/>
      <c r="I32" s="63">
        <f>SUMPRODUCT(I29:I31,J29:J31)</f>
        <v>0</v>
      </c>
      <c r="J32" s="64">
        <f>SUM(J29:J31)</f>
        <v>6</v>
      </c>
      <c r="K32" s="65"/>
      <c r="L32" s="56"/>
      <c r="M32" s="56"/>
    </row>
    <row r="33" spans="1:13" ht="18.75" customHeight="1">
      <c r="A33" s="234" t="s">
        <v>75</v>
      </c>
      <c r="B33" s="234"/>
      <c r="C33" s="227" t="s">
        <v>18</v>
      </c>
      <c r="D33" s="228"/>
      <c r="E33" s="46" t="s">
        <v>28</v>
      </c>
      <c r="F33" s="227" t="s">
        <v>18</v>
      </c>
      <c r="G33" s="228"/>
      <c r="H33" s="46" t="s">
        <v>28</v>
      </c>
      <c r="I33" s="68" t="s">
        <v>18</v>
      </c>
      <c r="J33" s="66"/>
      <c r="K33" s="46"/>
      <c r="L33" s="8"/>
      <c r="M33" s="4"/>
    </row>
    <row r="34" spans="1:13" ht="45.75">
      <c r="A34" s="29" t="s">
        <v>76</v>
      </c>
      <c r="B34" s="29" t="s">
        <v>77</v>
      </c>
      <c r="C34" s="79">
        <v>0.7</v>
      </c>
      <c r="D34" s="80">
        <v>2</v>
      </c>
      <c r="E34" s="81" t="s">
        <v>78</v>
      </c>
      <c r="F34" s="89">
        <v>0.55000000000000004</v>
      </c>
      <c r="G34" s="90">
        <v>2</v>
      </c>
      <c r="H34" s="91" t="s">
        <v>79</v>
      </c>
      <c r="I34" s="92"/>
      <c r="J34" s="93">
        <v>2</v>
      </c>
      <c r="K34" s="94"/>
      <c r="L34" s="5"/>
      <c r="M34" s="5"/>
    </row>
    <row r="35" spans="1:13">
      <c r="A35" s="23" t="s">
        <v>80</v>
      </c>
      <c r="B35" s="23" t="s">
        <v>81</v>
      </c>
      <c r="C35" s="83">
        <v>1</v>
      </c>
      <c r="D35" s="84">
        <v>2</v>
      </c>
      <c r="E35" s="85"/>
      <c r="F35" s="86"/>
      <c r="G35" s="87">
        <v>2</v>
      </c>
      <c r="H35" s="88"/>
      <c r="I35" s="76"/>
      <c r="J35" s="77">
        <v>2</v>
      </c>
      <c r="K35" s="78"/>
      <c r="L35" s="5"/>
      <c r="M35" s="5"/>
    </row>
    <row r="36" spans="1:13" ht="91.5">
      <c r="A36" s="23" t="s">
        <v>82</v>
      </c>
      <c r="B36" s="23" t="s">
        <v>83</v>
      </c>
      <c r="C36" s="83">
        <v>0.85</v>
      </c>
      <c r="D36" s="84">
        <v>3</v>
      </c>
      <c r="E36" s="85" t="s">
        <v>84</v>
      </c>
      <c r="F36" s="86">
        <v>0.25</v>
      </c>
      <c r="G36" s="87">
        <v>3</v>
      </c>
      <c r="H36" s="88" t="s">
        <v>85</v>
      </c>
      <c r="I36" s="76"/>
      <c r="J36" s="77">
        <v>3</v>
      </c>
      <c r="K36" s="78"/>
      <c r="L36" s="5"/>
      <c r="M36" s="5"/>
    </row>
    <row r="37" spans="1:13" ht="183">
      <c r="A37" s="23" t="s">
        <v>86</v>
      </c>
      <c r="B37" s="23" t="s">
        <v>87</v>
      </c>
      <c r="C37" s="83">
        <v>0.7</v>
      </c>
      <c r="D37" s="84">
        <v>3</v>
      </c>
      <c r="E37" s="85" t="s">
        <v>88</v>
      </c>
      <c r="F37" s="86">
        <v>0.6</v>
      </c>
      <c r="G37" s="87">
        <v>3</v>
      </c>
      <c r="H37" s="88" t="s">
        <v>89</v>
      </c>
      <c r="I37" s="76"/>
      <c r="J37" s="77">
        <v>3</v>
      </c>
      <c r="K37" s="78"/>
      <c r="L37" s="5"/>
      <c r="M37" s="5"/>
    </row>
    <row r="38" spans="1:13" s="44" customFormat="1" ht="15.75">
      <c r="A38" s="229" t="s">
        <v>26</v>
      </c>
      <c r="B38" s="230"/>
      <c r="C38" s="69">
        <f>SUMPRODUCT(C34:C37,D34:D37)</f>
        <v>8.0499999999999989</v>
      </c>
      <c r="D38" s="48">
        <f>SUM(D34:D37)</f>
        <v>10</v>
      </c>
      <c r="E38" s="49"/>
      <c r="F38" s="70">
        <f>SUMPRODUCT(F34:F37,G34:G37)</f>
        <v>3.65</v>
      </c>
      <c r="G38" s="51">
        <f>SUM(G34:G37)</f>
        <v>10</v>
      </c>
      <c r="H38" s="52"/>
      <c r="I38" s="63">
        <f>SUMPRODUCT(I34:I37,J34:J37)</f>
        <v>0</v>
      </c>
      <c r="J38" s="64">
        <f>SUM(J34:J37)</f>
        <v>10</v>
      </c>
      <c r="K38" s="65"/>
      <c r="L38" s="56"/>
      <c r="M38" s="56"/>
    </row>
    <row r="39" spans="1:13" ht="18.75" customHeight="1">
      <c r="A39" s="45" t="s">
        <v>90</v>
      </c>
      <c r="B39" s="45"/>
      <c r="C39" s="227" t="s">
        <v>18</v>
      </c>
      <c r="D39" s="228"/>
      <c r="E39" s="66"/>
      <c r="F39" s="227" t="s">
        <v>18</v>
      </c>
      <c r="G39" s="228"/>
      <c r="H39" s="46" t="s">
        <v>91</v>
      </c>
      <c r="I39" s="227" t="s">
        <v>18</v>
      </c>
      <c r="J39" s="228"/>
      <c r="K39" s="46"/>
      <c r="L39" s="4"/>
      <c r="M39" s="4"/>
    </row>
    <row r="40" spans="1:13" ht="121.5">
      <c r="A40" s="23" t="s">
        <v>92</v>
      </c>
      <c r="B40" s="23" t="s">
        <v>93</v>
      </c>
      <c r="C40" s="83">
        <v>0</v>
      </c>
      <c r="D40" s="84">
        <v>2</v>
      </c>
      <c r="E40" s="85" t="s">
        <v>94</v>
      </c>
      <c r="F40" s="86">
        <v>0</v>
      </c>
      <c r="G40" s="87">
        <f>D40</f>
        <v>2</v>
      </c>
      <c r="H40" s="88" t="s">
        <v>95</v>
      </c>
      <c r="I40" s="76"/>
      <c r="J40" s="77">
        <f>D40</f>
        <v>2</v>
      </c>
      <c r="K40" s="78"/>
      <c r="L40" s="5"/>
      <c r="M40" s="5"/>
    </row>
    <row r="41" spans="1:13" ht="121.5">
      <c r="A41" s="23" t="s">
        <v>96</v>
      </c>
      <c r="B41" s="23" t="s">
        <v>97</v>
      </c>
      <c r="C41" s="83">
        <v>0</v>
      </c>
      <c r="D41" s="84">
        <v>2</v>
      </c>
      <c r="E41" s="85" t="s">
        <v>98</v>
      </c>
      <c r="F41" s="86">
        <v>0.3</v>
      </c>
      <c r="G41" s="87">
        <f t="shared" ref="G41:G48" si="4">D41</f>
        <v>2</v>
      </c>
      <c r="H41" s="88" t="s">
        <v>99</v>
      </c>
      <c r="I41" s="76"/>
      <c r="J41" s="77">
        <f t="shared" ref="J41:J48" si="5">D41</f>
        <v>2</v>
      </c>
      <c r="K41" s="78"/>
      <c r="L41" s="5"/>
      <c r="M41" s="5"/>
    </row>
    <row r="42" spans="1:13">
      <c r="A42" s="23" t="s">
        <v>100</v>
      </c>
      <c r="B42" s="23" t="s">
        <v>101</v>
      </c>
      <c r="C42" s="83">
        <v>0.9</v>
      </c>
      <c r="D42" s="84">
        <v>2</v>
      </c>
      <c r="E42" s="85" t="s">
        <v>102</v>
      </c>
      <c r="F42" s="86">
        <v>1</v>
      </c>
      <c r="G42" s="87">
        <f t="shared" si="4"/>
        <v>2</v>
      </c>
      <c r="H42" s="88"/>
      <c r="I42" s="76"/>
      <c r="J42" s="77">
        <f t="shared" si="5"/>
        <v>2</v>
      </c>
      <c r="K42" s="78"/>
      <c r="L42" s="5"/>
    </row>
    <row r="43" spans="1:13" ht="60.75">
      <c r="A43" s="23" t="s">
        <v>103</v>
      </c>
      <c r="B43" s="23" t="s">
        <v>104</v>
      </c>
      <c r="C43" s="83">
        <v>0.5</v>
      </c>
      <c r="D43" s="84">
        <v>4</v>
      </c>
      <c r="E43" s="85" t="s">
        <v>105</v>
      </c>
      <c r="F43" s="86">
        <v>0.25</v>
      </c>
      <c r="G43" s="87">
        <f t="shared" si="4"/>
        <v>4</v>
      </c>
      <c r="H43" s="88" t="s">
        <v>106</v>
      </c>
      <c r="I43" s="76"/>
      <c r="J43" s="77">
        <f t="shared" si="5"/>
        <v>4</v>
      </c>
      <c r="K43" s="78"/>
      <c r="L43" s="5"/>
      <c r="M43" s="5"/>
    </row>
    <row r="44" spans="1:13" ht="91.5">
      <c r="A44" s="23" t="s">
        <v>107</v>
      </c>
      <c r="B44" s="23" t="s">
        <v>108</v>
      </c>
      <c r="C44" s="83">
        <v>0.6</v>
      </c>
      <c r="D44" s="84">
        <v>6</v>
      </c>
      <c r="E44" s="85" t="s">
        <v>109</v>
      </c>
      <c r="F44" s="86">
        <v>0.5</v>
      </c>
      <c r="G44" s="87">
        <f t="shared" si="4"/>
        <v>6</v>
      </c>
      <c r="H44" s="88" t="s">
        <v>110</v>
      </c>
      <c r="I44" s="76"/>
      <c r="J44" s="77">
        <f t="shared" si="5"/>
        <v>6</v>
      </c>
      <c r="K44" s="78"/>
      <c r="L44" s="5"/>
      <c r="M44" s="5"/>
    </row>
    <row r="45" spans="1:13" ht="76.5">
      <c r="A45" s="23" t="s">
        <v>111</v>
      </c>
      <c r="B45" s="23" t="s">
        <v>112</v>
      </c>
      <c r="C45" s="83">
        <v>1</v>
      </c>
      <c r="D45" s="84">
        <v>8</v>
      </c>
      <c r="E45" s="85" t="s">
        <v>49</v>
      </c>
      <c r="F45" s="86">
        <v>0.8</v>
      </c>
      <c r="G45" s="87">
        <f t="shared" si="4"/>
        <v>8</v>
      </c>
      <c r="H45" s="88" t="s">
        <v>113</v>
      </c>
      <c r="I45" s="76"/>
      <c r="J45" s="77">
        <f t="shared" si="5"/>
        <v>8</v>
      </c>
      <c r="K45" s="78"/>
      <c r="L45" s="5"/>
      <c r="M45" s="5"/>
    </row>
    <row r="46" spans="1:13" ht="30.75">
      <c r="A46" s="23" t="s">
        <v>114</v>
      </c>
      <c r="B46" s="23" t="s">
        <v>115</v>
      </c>
      <c r="C46" s="83">
        <v>1</v>
      </c>
      <c r="D46" s="84">
        <v>6</v>
      </c>
      <c r="E46" s="85"/>
      <c r="F46" s="86">
        <v>1</v>
      </c>
      <c r="G46" s="87">
        <f t="shared" si="4"/>
        <v>6</v>
      </c>
      <c r="H46" s="88"/>
      <c r="I46" s="76"/>
      <c r="J46" s="77">
        <f t="shared" si="5"/>
        <v>6</v>
      </c>
      <c r="K46" s="78"/>
      <c r="L46" s="5"/>
      <c r="M46" s="5"/>
    </row>
    <row r="47" spans="1:13" ht="366">
      <c r="A47" s="23" t="s">
        <v>116</v>
      </c>
      <c r="B47" s="23" t="s">
        <v>117</v>
      </c>
      <c r="C47" s="83">
        <v>0.4</v>
      </c>
      <c r="D47" s="84">
        <v>6</v>
      </c>
      <c r="E47" s="85" t="s">
        <v>118</v>
      </c>
      <c r="F47" s="86">
        <v>0</v>
      </c>
      <c r="G47" s="87">
        <f t="shared" si="4"/>
        <v>6</v>
      </c>
      <c r="H47" s="88" t="s">
        <v>119</v>
      </c>
      <c r="I47" s="76"/>
      <c r="J47" s="77">
        <f t="shared" si="5"/>
        <v>6</v>
      </c>
      <c r="K47" s="78"/>
      <c r="L47" s="5"/>
      <c r="M47" s="5"/>
    </row>
    <row r="48" spans="1:13">
      <c r="A48" s="13" t="s">
        <v>120</v>
      </c>
      <c r="B48" s="23" t="s">
        <v>121</v>
      </c>
      <c r="C48" s="83">
        <v>1</v>
      </c>
      <c r="D48" s="84">
        <v>4</v>
      </c>
      <c r="E48" s="85"/>
      <c r="F48" s="86">
        <v>1</v>
      </c>
      <c r="G48" s="87">
        <f t="shared" si="4"/>
        <v>4</v>
      </c>
      <c r="H48" s="88"/>
      <c r="I48" s="76"/>
      <c r="J48" s="77">
        <f t="shared" si="5"/>
        <v>4</v>
      </c>
      <c r="K48" s="78"/>
      <c r="L48" s="5"/>
      <c r="M48" s="5"/>
    </row>
    <row r="49" spans="1:17" s="30" customFormat="1" ht="15.75">
      <c r="A49" s="229" t="s">
        <v>26</v>
      </c>
      <c r="B49" s="230"/>
      <c r="C49" s="71">
        <f>SUMPRODUCT(C40:C48,D40:D48)</f>
        <v>27.799999999999997</v>
      </c>
      <c r="D49" s="58">
        <f>SUM(D40:D48)</f>
        <v>40</v>
      </c>
      <c r="E49" s="59"/>
      <c r="F49" s="70">
        <f>SUMPRODUCT(F40:F48,G40:G48)</f>
        <v>23</v>
      </c>
      <c r="G49" s="51">
        <f>SUM(G40:G48)</f>
        <v>40</v>
      </c>
      <c r="H49" s="52"/>
      <c r="I49" s="53">
        <f>SUMPRODUCT(I40:I48,J40:J48)</f>
        <v>0</v>
      </c>
      <c r="J49" s="54">
        <f>SUM(J40:J48)</f>
        <v>40</v>
      </c>
      <c r="K49" s="55"/>
      <c r="L49" s="56"/>
      <c r="M49" s="56"/>
      <c r="N49" s="44"/>
      <c r="O49" s="44"/>
      <c r="P49" s="44"/>
      <c r="Q49" s="44"/>
    </row>
    <row r="50" spans="1:17" ht="18.399999999999999" customHeight="1">
      <c r="A50" s="234" t="s">
        <v>122</v>
      </c>
      <c r="B50" s="234"/>
      <c r="C50" s="227" t="s">
        <v>18</v>
      </c>
      <c r="D50" s="228"/>
      <c r="E50" s="46" t="s">
        <v>49</v>
      </c>
      <c r="F50" s="227" t="s">
        <v>18</v>
      </c>
      <c r="G50" s="228"/>
      <c r="H50" s="46" t="s">
        <v>49</v>
      </c>
      <c r="I50" s="227" t="s">
        <v>18</v>
      </c>
      <c r="J50" s="228"/>
      <c r="K50" s="46"/>
      <c r="L50" s="8"/>
      <c r="M50" s="4"/>
    </row>
    <row r="51" spans="1:17">
      <c r="A51" s="29" t="s">
        <v>123</v>
      </c>
      <c r="B51" s="29" t="s">
        <v>124</v>
      </c>
      <c r="C51" s="79">
        <v>1</v>
      </c>
      <c r="D51" s="80">
        <v>2</v>
      </c>
      <c r="E51" s="81"/>
      <c r="F51" s="82">
        <v>1</v>
      </c>
      <c r="G51" s="27">
        <v>2</v>
      </c>
      <c r="H51" s="28"/>
      <c r="I51" s="73"/>
      <c r="J51" s="74">
        <v>2</v>
      </c>
      <c r="K51" s="75"/>
      <c r="L51" s="5"/>
      <c r="M51" s="5"/>
    </row>
    <row r="52" spans="1:17" ht="30.75">
      <c r="A52" s="23" t="s">
        <v>125</v>
      </c>
      <c r="B52" s="23" t="s">
        <v>126</v>
      </c>
      <c r="C52" s="83">
        <v>0.75</v>
      </c>
      <c r="D52" s="84">
        <v>2</v>
      </c>
      <c r="E52" s="85" t="s">
        <v>127</v>
      </c>
      <c r="F52" s="86">
        <v>1</v>
      </c>
      <c r="G52" s="87">
        <v>2</v>
      </c>
      <c r="H52" s="88"/>
      <c r="I52" s="76"/>
      <c r="J52" s="77">
        <v>2</v>
      </c>
      <c r="K52" s="78"/>
      <c r="L52" s="5"/>
      <c r="M52" s="5"/>
    </row>
    <row r="53" spans="1:17" ht="30.75">
      <c r="A53" s="23" t="s">
        <v>128</v>
      </c>
      <c r="B53" s="23" t="s">
        <v>129</v>
      </c>
      <c r="C53" s="83">
        <v>1</v>
      </c>
      <c r="D53" s="84">
        <v>1</v>
      </c>
      <c r="E53" s="85"/>
      <c r="F53" s="86">
        <v>1</v>
      </c>
      <c r="G53" s="87">
        <v>1</v>
      </c>
      <c r="H53" s="88"/>
      <c r="I53" s="76"/>
      <c r="J53" s="77">
        <v>1</v>
      </c>
      <c r="K53" s="78"/>
      <c r="L53" s="5"/>
      <c r="M53" s="5"/>
    </row>
    <row r="54" spans="1:17" ht="60.75">
      <c r="A54" s="23" t="s">
        <v>130</v>
      </c>
      <c r="B54" s="23" t="s">
        <v>131</v>
      </c>
      <c r="C54" s="83">
        <v>0.75</v>
      </c>
      <c r="D54" s="84">
        <v>4</v>
      </c>
      <c r="E54" s="85" t="s">
        <v>132</v>
      </c>
      <c r="F54" s="86">
        <v>0.5</v>
      </c>
      <c r="G54" s="87">
        <v>4</v>
      </c>
      <c r="H54" s="88" t="s">
        <v>133</v>
      </c>
      <c r="I54" s="76"/>
      <c r="J54" s="77">
        <v>4</v>
      </c>
      <c r="K54" s="78"/>
      <c r="L54" s="5"/>
      <c r="M54" s="5"/>
    </row>
    <row r="55" spans="1:17" ht="30.75">
      <c r="A55" s="23" t="s">
        <v>134</v>
      </c>
      <c r="B55" s="23" t="s">
        <v>135</v>
      </c>
      <c r="C55" s="83">
        <v>1</v>
      </c>
      <c r="D55" s="84">
        <v>2</v>
      </c>
      <c r="E55" s="85"/>
      <c r="F55" s="86">
        <v>1</v>
      </c>
      <c r="G55" s="87">
        <v>2</v>
      </c>
      <c r="H55" s="88"/>
      <c r="I55" s="76"/>
      <c r="J55" s="77">
        <v>2</v>
      </c>
      <c r="K55" s="78"/>
      <c r="L55" s="6"/>
      <c r="M55" s="5"/>
    </row>
    <row r="56" spans="1:17" s="44" customFormat="1" ht="15.75">
      <c r="A56" s="229" t="s">
        <v>26</v>
      </c>
      <c r="B56" s="230"/>
      <c r="C56" s="57">
        <f>SUMPRODUCT(C51:C55,D51:D55)</f>
        <v>9.5</v>
      </c>
      <c r="D56" s="58">
        <f>SUM(D51:D55)</f>
        <v>11</v>
      </c>
      <c r="E56" s="59"/>
      <c r="F56" s="60">
        <f>SUMPRODUCT(F51:F55,G51:G55)</f>
        <v>9</v>
      </c>
      <c r="G56" s="61">
        <f>SUM(G51:G55)</f>
        <v>11</v>
      </c>
      <c r="H56" s="62"/>
      <c r="I56" s="53">
        <f>SUMPRODUCT(I51:I55,J51:J55)</f>
        <v>0</v>
      </c>
      <c r="J56" s="54">
        <f>SUM(J51:J55)</f>
        <v>11</v>
      </c>
      <c r="K56" s="55"/>
      <c r="L56" s="56"/>
      <c r="M56" s="56"/>
    </row>
    <row r="57" spans="1:17" ht="18.75" customHeight="1">
      <c r="A57" s="231" t="s">
        <v>2</v>
      </c>
      <c r="B57" s="232"/>
      <c r="C57" s="232"/>
      <c r="D57" s="232"/>
      <c r="E57" s="232"/>
      <c r="F57" s="232"/>
      <c r="G57" s="232"/>
      <c r="H57" s="232"/>
      <c r="I57" s="232"/>
      <c r="J57" s="232"/>
      <c r="K57" s="233"/>
      <c r="L57" s="4"/>
      <c r="M57" s="4"/>
    </row>
    <row r="58" spans="1:17">
      <c r="A58" s="235" t="s">
        <v>136</v>
      </c>
      <c r="B58" s="236"/>
      <c r="C58" s="34">
        <f>C11+C18+C22+C27+C32+C38+C49+C56</f>
        <v>72.949999999999989</v>
      </c>
      <c r="D58" s="25">
        <f>D11+D18+D22+D27+D32+D38+D49+D56</f>
        <v>100</v>
      </c>
      <c r="E58" s="26"/>
      <c r="F58" s="35">
        <f>F11+F18+F22+F27+F32+F38+F49+F56</f>
        <v>58.349999999999994</v>
      </c>
      <c r="G58" s="27">
        <f>G11+G18+G22+G27+G32+G38+G49+G56</f>
        <v>100</v>
      </c>
      <c r="H58" s="28"/>
      <c r="I58" s="204">
        <f>I11+I18+I22+I27+I32+I38+I49+I56</f>
        <v>0</v>
      </c>
      <c r="J58" s="32">
        <f>J11+J18+J22+J27+J32+J38+J49+J56</f>
        <v>100</v>
      </c>
      <c r="K58" s="33"/>
      <c r="L58" s="6"/>
      <c r="M58" s="5"/>
    </row>
    <row r="59" spans="1:17" s="44" customFormat="1" ht="15.75">
      <c r="A59" s="237" t="s">
        <v>137</v>
      </c>
      <c r="B59" s="238"/>
      <c r="C59" s="239">
        <f>C58/D58</f>
        <v>0.72949999999999993</v>
      </c>
      <c r="D59" s="240"/>
      <c r="E59" s="241"/>
      <c r="F59" s="242">
        <f>F58/G58</f>
        <v>0.58349999999999991</v>
      </c>
      <c r="G59" s="243"/>
      <c r="H59" s="244"/>
      <c r="I59" s="245">
        <f>I58/J58</f>
        <v>0</v>
      </c>
      <c r="J59" s="246"/>
      <c r="K59" s="247"/>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12" workbookViewId="0">
      <selection activeCell="A33" sqref="A33:G3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8" t="s">
        <v>11</v>
      </c>
      <c r="B2" s="268"/>
      <c r="C2" s="268"/>
      <c r="D2" s="268"/>
      <c r="E2" s="268"/>
      <c r="F2" s="268"/>
      <c r="G2" s="268"/>
    </row>
    <row r="3" spans="1:7">
      <c r="A3" s="38"/>
      <c r="B3" s="38"/>
      <c r="C3" s="39"/>
      <c r="D3" s="39"/>
      <c r="E3" s="38"/>
      <c r="F3" s="38"/>
      <c r="G3" s="39"/>
    </row>
    <row r="4" spans="1:7" ht="18.75">
      <c r="A4" s="36" t="s">
        <v>138</v>
      </c>
      <c r="B4" s="36"/>
      <c r="C4" s="36"/>
      <c r="D4" s="36"/>
      <c r="E4" s="36"/>
      <c r="F4" s="36"/>
      <c r="G4" s="36"/>
    </row>
    <row r="5" spans="1:7" ht="15.75" thickBot="1"/>
    <row r="6" spans="1:7" ht="23.25">
      <c r="A6" s="272" t="s">
        <v>7</v>
      </c>
      <c r="B6" s="273"/>
      <c r="C6" s="273"/>
      <c r="D6" s="273"/>
      <c r="E6" s="273"/>
      <c r="F6" s="273"/>
      <c r="G6" s="274"/>
    </row>
    <row r="7" spans="1:7">
      <c r="A7" s="122" t="s">
        <v>139</v>
      </c>
      <c r="B7" s="123" t="s">
        <v>15</v>
      </c>
      <c r="C7" s="123" t="s">
        <v>140</v>
      </c>
      <c r="D7" s="123" t="s">
        <v>4</v>
      </c>
      <c r="E7" s="123" t="s">
        <v>141</v>
      </c>
      <c r="F7" s="123" t="s">
        <v>18</v>
      </c>
      <c r="G7" s="124" t="s">
        <v>16</v>
      </c>
    </row>
    <row r="8" spans="1:7">
      <c r="A8" s="125" t="s">
        <v>142</v>
      </c>
      <c r="B8" s="126">
        <v>1</v>
      </c>
      <c r="C8" s="126">
        <v>1</v>
      </c>
      <c r="D8" s="126">
        <v>4</v>
      </c>
      <c r="E8" s="126">
        <f t="shared" ref="E8:E14" si="0">B8*C8*D8</f>
        <v>4</v>
      </c>
      <c r="F8" s="126" t="s">
        <v>19</v>
      </c>
      <c r="G8" s="127"/>
    </row>
    <row r="9" spans="1:7">
      <c r="A9" s="128" t="s">
        <v>143</v>
      </c>
      <c r="B9" s="129">
        <v>1</v>
      </c>
      <c r="C9" s="129">
        <v>1</v>
      </c>
      <c r="D9" s="129">
        <v>12</v>
      </c>
      <c r="E9" s="129">
        <f t="shared" si="0"/>
        <v>12</v>
      </c>
      <c r="F9" s="129" t="s">
        <v>49</v>
      </c>
      <c r="G9" s="130"/>
    </row>
    <row r="10" spans="1:7">
      <c r="A10" s="125" t="s">
        <v>144</v>
      </c>
      <c r="B10" s="126">
        <v>1</v>
      </c>
      <c r="C10" s="126">
        <v>1</v>
      </c>
      <c r="D10" s="126">
        <v>10</v>
      </c>
      <c r="E10" s="126">
        <f t="shared" si="0"/>
        <v>10</v>
      </c>
      <c r="F10" s="126" t="s">
        <v>49</v>
      </c>
      <c r="G10" s="127"/>
    </row>
    <row r="11" spans="1:7">
      <c r="A11" s="128" t="s">
        <v>145</v>
      </c>
      <c r="B11" s="129">
        <v>1</v>
      </c>
      <c r="C11" s="129">
        <v>1</v>
      </c>
      <c r="D11" s="129">
        <v>16</v>
      </c>
      <c r="E11" s="129">
        <f t="shared" si="0"/>
        <v>16</v>
      </c>
      <c r="F11" s="129" t="s">
        <v>19</v>
      </c>
      <c r="G11" s="130"/>
    </row>
    <row r="12" spans="1:7">
      <c r="A12" s="125" t="s">
        <v>146</v>
      </c>
      <c r="B12" s="126">
        <v>1</v>
      </c>
      <c r="C12" s="126">
        <v>1</v>
      </c>
      <c r="D12" s="126">
        <v>20</v>
      </c>
      <c r="E12" s="126">
        <f t="shared" si="0"/>
        <v>20</v>
      </c>
      <c r="F12" s="126" t="s">
        <v>19</v>
      </c>
      <c r="G12" s="127"/>
    </row>
    <row r="13" spans="1:7">
      <c r="A13" s="125" t="s">
        <v>147</v>
      </c>
      <c r="B13" s="126">
        <v>1</v>
      </c>
      <c r="C13" s="126">
        <v>1</v>
      </c>
      <c r="D13" s="126">
        <v>12</v>
      </c>
      <c r="E13" s="126">
        <f t="shared" si="0"/>
        <v>12</v>
      </c>
      <c r="F13" s="126" t="s">
        <v>19</v>
      </c>
      <c r="G13" s="127"/>
    </row>
    <row r="14" spans="1:7">
      <c r="A14" s="128" t="s">
        <v>148</v>
      </c>
      <c r="B14" s="129">
        <v>1</v>
      </c>
      <c r="C14" s="129">
        <v>1</v>
      </c>
      <c r="D14" s="129">
        <v>26</v>
      </c>
      <c r="E14" s="129">
        <f t="shared" si="0"/>
        <v>26</v>
      </c>
      <c r="F14" s="129" t="s">
        <v>19</v>
      </c>
      <c r="G14" s="130"/>
    </row>
    <row r="15" spans="1:7">
      <c r="A15" s="131" t="s">
        <v>149</v>
      </c>
      <c r="B15" s="275"/>
      <c r="C15" s="275"/>
      <c r="D15" s="132">
        <f>SUM(D8:D14)</f>
        <v>100</v>
      </c>
      <c r="E15" s="133">
        <f>(SUM(E8:E14)+E17+E18)/D15</f>
        <v>0.98</v>
      </c>
      <c r="F15" s="133"/>
      <c r="G15" s="134"/>
    </row>
    <row r="16" spans="1:7">
      <c r="A16" s="135" t="s">
        <v>150</v>
      </c>
      <c r="B16" s="136" t="s">
        <v>15</v>
      </c>
      <c r="C16" s="136"/>
      <c r="D16" s="136" t="s">
        <v>4</v>
      </c>
      <c r="E16" s="137" t="s">
        <v>141</v>
      </c>
      <c r="F16" s="137"/>
      <c r="G16" s="138" t="s">
        <v>16</v>
      </c>
    </row>
    <row r="17" spans="1:7" ht="45.75">
      <c r="A17" s="139" t="s">
        <v>151</v>
      </c>
      <c r="B17" s="140">
        <v>0.2</v>
      </c>
      <c r="C17" s="140"/>
      <c r="D17" s="141">
        <v>-10</v>
      </c>
      <c r="E17" s="140">
        <f>B17*D17</f>
        <v>-2</v>
      </c>
      <c r="F17" s="140"/>
      <c r="G17" s="209" t="s">
        <v>152</v>
      </c>
    </row>
    <row r="18" spans="1:7">
      <c r="A18" s="142" t="s">
        <v>153</v>
      </c>
      <c r="B18" s="143">
        <v>0</v>
      </c>
      <c r="C18" s="143"/>
      <c r="D18" s="144">
        <v>-15</v>
      </c>
      <c r="E18" s="143">
        <f>B18*D18</f>
        <v>0</v>
      </c>
      <c r="F18" s="143"/>
      <c r="G18" s="145"/>
    </row>
    <row r="19" spans="1:7" ht="23.25">
      <c r="A19" s="276" t="s">
        <v>8</v>
      </c>
      <c r="B19" s="277"/>
      <c r="C19" s="277"/>
      <c r="D19" s="277"/>
      <c r="E19" s="277"/>
      <c r="F19" s="277"/>
      <c r="G19" s="278"/>
    </row>
    <row r="20" spans="1:7">
      <c r="A20" s="146" t="s">
        <v>139</v>
      </c>
      <c r="B20" s="147" t="s">
        <v>15</v>
      </c>
      <c r="C20" s="147" t="s">
        <v>140</v>
      </c>
      <c r="D20" s="147" t="s">
        <v>4</v>
      </c>
      <c r="E20" s="147" t="s">
        <v>141</v>
      </c>
      <c r="F20" s="147" t="s">
        <v>18</v>
      </c>
      <c r="G20" s="148" t="s">
        <v>16</v>
      </c>
    </row>
    <row r="21" spans="1:7">
      <c r="A21" s="149" t="s">
        <v>154</v>
      </c>
      <c r="B21" s="150">
        <v>1</v>
      </c>
      <c r="C21" s="150">
        <v>1</v>
      </c>
      <c r="D21" s="150">
        <v>26</v>
      </c>
      <c r="E21" s="150">
        <f>B21*C21*D21</f>
        <v>26</v>
      </c>
      <c r="F21" s="150" t="s">
        <v>28</v>
      </c>
      <c r="G21" s="151"/>
    </row>
    <row r="22" spans="1:7">
      <c r="A22" s="152" t="s">
        <v>155</v>
      </c>
      <c r="B22" s="153">
        <v>1</v>
      </c>
      <c r="C22" s="153">
        <v>1</v>
      </c>
      <c r="D22" s="153">
        <v>14</v>
      </c>
      <c r="E22" s="153">
        <f t="shared" ref="E22:E28" si="1">B22*C22*D22</f>
        <v>14</v>
      </c>
      <c r="F22" s="153" t="s">
        <v>19</v>
      </c>
      <c r="G22" s="154"/>
    </row>
    <row r="23" spans="1:7">
      <c r="A23" s="149" t="s">
        <v>156</v>
      </c>
      <c r="B23" s="150">
        <v>1</v>
      </c>
      <c r="C23" s="150">
        <v>1</v>
      </c>
      <c r="D23" s="150">
        <v>26</v>
      </c>
      <c r="E23" s="150">
        <f t="shared" si="1"/>
        <v>26</v>
      </c>
      <c r="F23" s="150" t="s">
        <v>28</v>
      </c>
      <c r="G23" s="151"/>
    </row>
    <row r="24" spans="1:7">
      <c r="A24" s="152" t="s">
        <v>157</v>
      </c>
      <c r="B24" s="153">
        <v>1</v>
      </c>
      <c r="C24" s="153">
        <v>1</v>
      </c>
      <c r="D24" s="153">
        <v>12</v>
      </c>
      <c r="E24" s="153">
        <f t="shared" si="1"/>
        <v>12</v>
      </c>
      <c r="F24" s="153" t="s">
        <v>49</v>
      </c>
      <c r="G24" s="154"/>
    </row>
    <row r="25" spans="1:7">
      <c r="A25" s="149" t="s">
        <v>158</v>
      </c>
      <c r="B25" s="150">
        <v>1</v>
      </c>
      <c r="C25" s="150">
        <v>1</v>
      </c>
      <c r="D25" s="150">
        <v>8</v>
      </c>
      <c r="E25" s="150">
        <f t="shared" si="1"/>
        <v>8</v>
      </c>
      <c r="F25" s="150" t="s">
        <v>49</v>
      </c>
      <c r="G25" s="151"/>
    </row>
    <row r="26" spans="1:7">
      <c r="A26" s="152" t="s">
        <v>159</v>
      </c>
      <c r="B26" s="153">
        <v>1</v>
      </c>
      <c r="C26" s="153">
        <v>1</v>
      </c>
      <c r="D26" s="153">
        <v>6</v>
      </c>
      <c r="E26" s="153">
        <f t="shared" si="1"/>
        <v>6</v>
      </c>
      <c r="F26" s="153" t="s">
        <v>28</v>
      </c>
      <c r="G26" s="154"/>
    </row>
    <row r="27" spans="1:7">
      <c r="A27" s="206" t="s">
        <v>160</v>
      </c>
      <c r="B27" s="206">
        <v>1</v>
      </c>
      <c r="C27" s="206">
        <v>1</v>
      </c>
      <c r="D27" s="206">
        <v>8</v>
      </c>
      <c r="E27" s="153">
        <f t="shared" si="1"/>
        <v>8</v>
      </c>
      <c r="F27" s="206" t="s">
        <v>19</v>
      </c>
      <c r="G27" s="207"/>
    </row>
    <row r="28" spans="1:7">
      <c r="A28" s="155" t="s">
        <v>149</v>
      </c>
      <c r="B28" s="156"/>
      <c r="C28" s="156"/>
      <c r="D28" s="156">
        <f>SUM(D21:D27)</f>
        <v>100</v>
      </c>
      <c r="E28" s="157">
        <f>(SUM(E21:E27) + E30+E31+E32)/D28</f>
        <v>0.97499999999999998</v>
      </c>
      <c r="F28" s="157"/>
      <c r="G28" s="158"/>
    </row>
    <row r="29" spans="1:7">
      <c r="A29" s="159" t="s">
        <v>150</v>
      </c>
      <c r="B29" s="160" t="s">
        <v>15</v>
      </c>
      <c r="C29" s="160"/>
      <c r="D29" s="160" t="s">
        <v>4</v>
      </c>
      <c r="E29" s="161" t="s">
        <v>141</v>
      </c>
      <c r="F29" s="161"/>
      <c r="G29" s="162" t="s">
        <v>161</v>
      </c>
    </row>
    <row r="30" spans="1:7">
      <c r="A30" s="163" t="s">
        <v>151</v>
      </c>
      <c r="B30" s="164">
        <v>0</v>
      </c>
      <c r="C30" s="164"/>
      <c r="D30" s="165">
        <v>-10</v>
      </c>
      <c r="E30" s="164">
        <f>B30*D30</f>
        <v>0</v>
      </c>
      <c r="F30" s="164"/>
      <c r="G30" s="166"/>
    </row>
    <row r="31" spans="1:7">
      <c r="A31" s="167" t="s">
        <v>162</v>
      </c>
      <c r="B31" s="168">
        <v>0</v>
      </c>
      <c r="C31" s="168"/>
      <c r="D31" s="169">
        <v>-15</v>
      </c>
      <c r="E31" s="168">
        <f>B31*D31</f>
        <v>0</v>
      </c>
      <c r="F31" s="168"/>
      <c r="G31" s="170"/>
    </row>
    <row r="32" spans="1:7">
      <c r="A32" s="171" t="s">
        <v>163</v>
      </c>
      <c r="B32" s="172">
        <v>0.5</v>
      </c>
      <c r="C32" s="172"/>
      <c r="D32" s="173">
        <v>-5</v>
      </c>
      <c r="E32" s="172">
        <f>B32*D32</f>
        <v>-2.5</v>
      </c>
      <c r="F32" s="172"/>
      <c r="G32" s="174" t="s">
        <v>164</v>
      </c>
    </row>
    <row r="33" spans="1:7" ht="23.25">
      <c r="A33" s="269" t="s">
        <v>9</v>
      </c>
      <c r="B33" s="270"/>
      <c r="C33" s="270"/>
      <c r="D33" s="270"/>
      <c r="E33" s="270"/>
      <c r="F33" s="270"/>
      <c r="G33" s="271"/>
    </row>
    <row r="34" spans="1:7">
      <c r="A34" s="175" t="s">
        <v>139</v>
      </c>
      <c r="B34" s="176" t="s">
        <v>15</v>
      </c>
      <c r="C34" s="176" t="s">
        <v>140</v>
      </c>
      <c r="D34" s="176" t="s">
        <v>4</v>
      </c>
      <c r="E34" s="176" t="s">
        <v>141</v>
      </c>
      <c r="F34" s="176" t="s">
        <v>18</v>
      </c>
      <c r="G34" s="177" t="s">
        <v>16</v>
      </c>
    </row>
    <row r="35" spans="1:7">
      <c r="A35" s="178" t="s">
        <v>165</v>
      </c>
      <c r="B35" s="179">
        <v>0</v>
      </c>
      <c r="C35" s="179">
        <v>0</v>
      </c>
      <c r="D35" s="179">
        <v>24</v>
      </c>
      <c r="E35" s="179">
        <f t="shared" ref="E35:E42" si="2">B35*C35*D35</f>
        <v>0</v>
      </c>
      <c r="F35" s="179"/>
      <c r="G35" s="180"/>
    </row>
    <row r="36" spans="1:7">
      <c r="A36" s="181" t="s">
        <v>166</v>
      </c>
      <c r="B36" s="182">
        <v>0</v>
      </c>
      <c r="C36" s="182">
        <v>0</v>
      </c>
      <c r="D36" s="182">
        <v>6</v>
      </c>
      <c r="E36" s="182">
        <f t="shared" si="2"/>
        <v>0</v>
      </c>
      <c r="F36" s="182"/>
      <c r="G36" s="183"/>
    </row>
    <row r="37" spans="1:7">
      <c r="A37" s="178" t="s">
        <v>167</v>
      </c>
      <c r="B37" s="179">
        <v>0</v>
      </c>
      <c r="C37" s="179">
        <v>0</v>
      </c>
      <c r="D37" s="179">
        <v>6</v>
      </c>
      <c r="E37" s="179">
        <f t="shared" si="2"/>
        <v>0</v>
      </c>
      <c r="F37" s="179"/>
      <c r="G37" s="180"/>
    </row>
    <row r="38" spans="1:7">
      <c r="A38" s="181" t="s">
        <v>168</v>
      </c>
      <c r="B38" s="182">
        <v>0</v>
      </c>
      <c r="C38" s="182">
        <v>0</v>
      </c>
      <c r="D38" s="182">
        <v>12</v>
      </c>
      <c r="E38" s="182">
        <f t="shared" si="2"/>
        <v>0</v>
      </c>
      <c r="F38" s="182"/>
      <c r="G38" s="183"/>
    </row>
    <row r="39" spans="1:7">
      <c r="A39" s="178" t="s">
        <v>169</v>
      </c>
      <c r="B39" s="179">
        <v>0</v>
      </c>
      <c r="C39" s="179">
        <v>0</v>
      </c>
      <c r="D39" s="179">
        <v>12</v>
      </c>
      <c r="E39" s="179">
        <f t="shared" si="2"/>
        <v>0</v>
      </c>
      <c r="F39" s="179"/>
      <c r="G39" s="180"/>
    </row>
    <row r="40" spans="1:7">
      <c r="A40" s="181" t="s">
        <v>170</v>
      </c>
      <c r="B40" s="182">
        <v>0</v>
      </c>
      <c r="C40" s="182">
        <v>0</v>
      </c>
      <c r="D40" s="182">
        <v>14</v>
      </c>
      <c r="E40" s="182">
        <f t="shared" si="2"/>
        <v>0</v>
      </c>
      <c r="F40" s="182"/>
      <c r="G40" s="183"/>
    </row>
    <row r="41" spans="1:7">
      <c r="A41" s="178" t="s">
        <v>171</v>
      </c>
      <c r="B41" s="179">
        <v>0</v>
      </c>
      <c r="C41" s="179">
        <v>0</v>
      </c>
      <c r="D41" s="179">
        <v>6</v>
      </c>
      <c r="E41" s="179">
        <f t="shared" si="2"/>
        <v>0</v>
      </c>
      <c r="F41" s="179"/>
      <c r="G41" s="180"/>
    </row>
    <row r="42" spans="1:7">
      <c r="A42" s="208" t="s">
        <v>172</v>
      </c>
      <c r="B42" s="208">
        <v>0</v>
      </c>
      <c r="C42" s="208">
        <v>0</v>
      </c>
      <c r="D42" s="208">
        <v>20</v>
      </c>
      <c r="E42" s="179">
        <f t="shared" si="2"/>
        <v>0</v>
      </c>
      <c r="F42" s="208"/>
      <c r="G42" s="208"/>
    </row>
    <row r="43" spans="1:7">
      <c r="A43" s="184" t="s">
        <v>149</v>
      </c>
      <c r="B43" s="185"/>
      <c r="C43" s="185"/>
      <c r="D43" s="185">
        <f>SUM(D35:D42)</f>
        <v>100</v>
      </c>
      <c r="E43" s="186">
        <f>(SUM(E35:E41) +E45+E46+E47)/D43</f>
        <v>0</v>
      </c>
      <c r="F43" s="186"/>
      <c r="G43" s="187"/>
    </row>
    <row r="44" spans="1:7">
      <c r="A44" s="188" t="s">
        <v>150</v>
      </c>
      <c r="B44" s="189" t="s">
        <v>15</v>
      </c>
      <c r="C44" s="189"/>
      <c r="D44" s="189" t="s">
        <v>4</v>
      </c>
      <c r="E44" s="190" t="s">
        <v>141</v>
      </c>
      <c r="F44" s="190"/>
      <c r="G44" s="191" t="s">
        <v>16</v>
      </c>
    </row>
    <row r="45" spans="1:7">
      <c r="A45" s="192" t="s">
        <v>151</v>
      </c>
      <c r="B45" s="193">
        <v>0</v>
      </c>
      <c r="C45" s="193"/>
      <c r="D45" s="194">
        <v>-10</v>
      </c>
      <c r="E45" s="193">
        <f>B45*D45</f>
        <v>0</v>
      </c>
      <c r="F45" s="193"/>
      <c r="G45" s="195"/>
    </row>
    <row r="46" spans="1:7">
      <c r="A46" s="196" t="s">
        <v>173</v>
      </c>
      <c r="B46" s="197">
        <v>0</v>
      </c>
      <c r="C46" s="197"/>
      <c r="D46" s="198">
        <v>-15</v>
      </c>
      <c r="E46" s="197">
        <f>B46*D46</f>
        <v>0</v>
      </c>
      <c r="F46" s="197"/>
      <c r="G46" s="199"/>
    </row>
    <row r="47" spans="1:7">
      <c r="A47" s="200" t="s">
        <v>163</v>
      </c>
      <c r="B47" s="201">
        <v>0</v>
      </c>
      <c r="C47" s="201"/>
      <c r="D47" s="202">
        <v>-5</v>
      </c>
      <c r="E47" s="201">
        <f>B47*D47</f>
        <v>0</v>
      </c>
      <c r="F47" s="201"/>
      <c r="G47" s="203"/>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382A6-C132-4A6A-973B-EAE608B162CE}">
  <dimension ref="A1:G18"/>
  <sheetViews>
    <sheetView tabSelected="1" workbookViewId="0">
      <selection activeCell="F7" sqref="F7"/>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79" t="s">
        <v>174</v>
      </c>
      <c r="B1" s="279"/>
      <c r="E1" s="279" t="s">
        <v>175</v>
      </c>
      <c r="F1" s="279"/>
    </row>
    <row r="2" spans="1:7" ht="15" customHeight="1">
      <c r="B2" s="210" t="s">
        <v>8</v>
      </c>
      <c r="C2" s="210" t="s">
        <v>9</v>
      </c>
      <c r="D2" s="210"/>
      <c r="E2" s="210"/>
      <c r="F2" s="210" t="s">
        <v>8</v>
      </c>
      <c r="G2" s="210" t="s">
        <v>9</v>
      </c>
    </row>
    <row r="3" spans="1:7" ht="15.75" customHeight="1">
      <c r="A3" s="211" t="s">
        <v>176</v>
      </c>
      <c r="B3" s="212"/>
      <c r="E3" s="211" t="s">
        <v>176</v>
      </c>
      <c r="F3" s="212"/>
    </row>
    <row r="4" spans="1:7" ht="15.75" customHeight="1">
      <c r="A4" s="213" t="s">
        <v>177</v>
      </c>
      <c r="B4" s="214">
        <v>1</v>
      </c>
      <c r="C4" s="214"/>
      <c r="E4" s="213" t="s">
        <v>177</v>
      </c>
      <c r="F4" s="214">
        <v>0.75</v>
      </c>
      <c r="G4" s="214"/>
    </row>
    <row r="5" spans="1:7" ht="51" customHeight="1">
      <c r="A5" s="211"/>
      <c r="B5" s="212" t="s">
        <v>178</v>
      </c>
      <c r="E5" s="211" t="s">
        <v>179</v>
      </c>
      <c r="F5" s="226" t="s">
        <v>180</v>
      </c>
    </row>
    <row r="6" spans="1:7" ht="16.5">
      <c r="A6" s="213" t="s">
        <v>181</v>
      </c>
      <c r="B6" s="214">
        <v>3.5</v>
      </c>
      <c r="C6" s="214"/>
      <c r="E6" s="213" t="s">
        <v>182</v>
      </c>
      <c r="F6" s="214">
        <v>6</v>
      </c>
      <c r="G6" s="214"/>
    </row>
    <row r="7" spans="1:7" ht="132.75" customHeight="1">
      <c r="A7" s="211"/>
      <c r="B7" s="212" t="s">
        <v>183</v>
      </c>
      <c r="E7" s="211"/>
      <c r="F7" s="212" t="s">
        <v>184</v>
      </c>
    </row>
    <row r="8" spans="1:7" ht="16.5">
      <c r="A8" s="213" t="s">
        <v>185</v>
      </c>
      <c r="B8" s="214">
        <v>2.75</v>
      </c>
      <c r="C8" s="214"/>
      <c r="E8" s="213" t="s">
        <v>186</v>
      </c>
      <c r="F8" s="214">
        <v>10</v>
      </c>
      <c r="G8" s="214"/>
    </row>
    <row r="9" spans="1:7" ht="99" customHeight="1">
      <c r="A9" s="211"/>
      <c r="B9" s="215" t="s">
        <v>187</v>
      </c>
      <c r="E9" s="216"/>
      <c r="F9" s="215" t="s">
        <v>188</v>
      </c>
    </row>
    <row r="10" spans="1:7" ht="16.5">
      <c r="A10" s="213" t="s">
        <v>189</v>
      </c>
      <c r="B10" s="214">
        <v>4.75</v>
      </c>
      <c r="C10" s="214"/>
    </row>
    <row r="11" spans="1:7" ht="15.75" customHeight="1">
      <c r="A11" s="211"/>
      <c r="B11" s="217" t="s">
        <v>190</v>
      </c>
    </row>
    <row r="12" spans="1:7" ht="16.5">
      <c r="A12" s="213" t="s">
        <v>191</v>
      </c>
      <c r="B12" s="214">
        <v>2</v>
      </c>
      <c r="C12" s="214"/>
    </row>
    <row r="13" spans="1:7" ht="15.75" customHeight="1">
      <c r="A13" s="216"/>
      <c r="B13" s="212" t="s">
        <v>192</v>
      </c>
    </row>
    <row r="14" spans="1:7" ht="16.5">
      <c r="A14" s="218" t="s">
        <v>193</v>
      </c>
      <c r="B14" s="214">
        <v>0.8</v>
      </c>
      <c r="C14" s="214"/>
      <c r="E14" s="218" t="s">
        <v>193</v>
      </c>
      <c r="F14" s="219">
        <v>1</v>
      </c>
      <c r="G14" s="214"/>
    </row>
    <row r="15" spans="1:7" ht="96.75">
      <c r="A15" s="211"/>
      <c r="B15" s="212" t="s">
        <v>194</v>
      </c>
      <c r="E15" s="211"/>
      <c r="F15" s="215"/>
    </row>
    <row r="16" spans="1:7" ht="16.5">
      <c r="A16" s="220" t="s">
        <v>195</v>
      </c>
      <c r="B16" s="221">
        <f t="shared" ref="B16" si="0">SUM(B4,B6,B8,B10,B12)</f>
        <v>14</v>
      </c>
      <c r="C16" s="221">
        <f>SUM(C4,C6,C8,C10,C12)</f>
        <v>0</v>
      </c>
      <c r="E16" s="220" t="s">
        <v>195</v>
      </c>
      <c r="F16" s="221">
        <f>SUM(F4,F6,F8)</f>
        <v>16.75</v>
      </c>
      <c r="G16" s="221">
        <f>SUM(G4,G6,G8)</f>
        <v>0</v>
      </c>
    </row>
    <row r="17" spans="1:7" ht="16.5">
      <c r="A17" s="220" t="s">
        <v>196</v>
      </c>
      <c r="B17" s="221">
        <f t="shared" ref="B17" si="1">B14</f>
        <v>0.8</v>
      </c>
      <c r="C17" s="221">
        <f>C14</f>
        <v>0</v>
      </c>
      <c r="E17" s="220" t="s">
        <v>196</v>
      </c>
      <c r="F17" s="221">
        <f>F14</f>
        <v>1</v>
      </c>
      <c r="G17" s="221">
        <f>G14</f>
        <v>0</v>
      </c>
    </row>
    <row r="18" spans="1:7" ht="16.5">
      <c r="A18" s="222" t="s">
        <v>197</v>
      </c>
      <c r="B18" s="223">
        <f t="shared" ref="B18" si="2">B16/20*0.9+B17*0.1</f>
        <v>0.71</v>
      </c>
      <c r="C18" s="223">
        <f>C16/20*0.9+C17*0.1</f>
        <v>0</v>
      </c>
      <c r="E18" s="222" t="s">
        <v>197</v>
      </c>
      <c r="F18" s="223">
        <f>F16/20*0.9+F17*0.1</f>
        <v>0.85375000000000001</v>
      </c>
      <c r="G18" s="223">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2023-04-07T22:45:37Z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