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Jules\Supaero\3A\PIE\PIE_2023\gestion_projet\"/>
    </mc:Choice>
  </mc:AlternateContent>
  <xr:revisionPtr revIDLastSave="0" documentId="13_ncr:1_{EA3463CB-0CC6-4228-A91E-B70C0A58274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ekly Gantt Chart Template" sheetId="1" r:id="rId1"/>
    <sheet name="Version courte" sheetId="4" r:id="rId2"/>
    <sheet name="Courbe s" sheetId="5" r:id="rId3"/>
  </sheets>
  <definedNames>
    <definedName name="_xlnm.Print_Area" localSheetId="2">'Courbe s'!$AF$12:$AG$18</definedName>
    <definedName name="_xlnm.Print_Area" localSheetId="0">'Weekly Gantt Chart Template'!$AF$12:$AG$21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4" i="5" l="1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G54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G29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R48" i="5"/>
  <c r="Q48" i="5"/>
  <c r="N48" i="5"/>
  <c r="O48" i="5"/>
  <c r="P48" i="5"/>
  <c r="M48" i="5"/>
  <c r="L48" i="5"/>
  <c r="K48" i="5"/>
  <c r="I48" i="5"/>
  <c r="H48" i="5"/>
  <c r="R44" i="5"/>
  <c r="R43" i="5"/>
  <c r="H42" i="5"/>
  <c r="I42" i="5" s="1"/>
  <c r="J42" i="5" s="1"/>
  <c r="K42" i="5" s="1"/>
  <c r="L42" i="5" s="1"/>
  <c r="M42" i="5" s="1"/>
  <c r="N42" i="5" s="1"/>
  <c r="O42" i="5" s="1"/>
  <c r="P42" i="5" s="1"/>
  <c r="Q42" i="5" s="1"/>
  <c r="P44" i="5"/>
  <c r="Q44" i="5" s="1"/>
  <c r="O44" i="5"/>
  <c r="N44" i="5"/>
  <c r="M44" i="5"/>
  <c r="L44" i="5"/>
  <c r="H44" i="5"/>
  <c r="I44" i="5" s="1"/>
  <c r="J44" i="5" s="1"/>
  <c r="K44" i="5" s="1"/>
  <c r="L51" i="5"/>
  <c r="M51" i="5" s="1"/>
  <c r="N51" i="5" s="1"/>
  <c r="O51" i="5" s="1"/>
  <c r="P51" i="5" s="1"/>
  <c r="Q51" i="5" s="1"/>
  <c r="R51" i="5" s="1"/>
  <c r="G40" i="5"/>
  <c r="H40" i="5" s="1"/>
  <c r="I40" i="5" s="1"/>
  <c r="J40" i="5" s="1"/>
  <c r="K40" i="5" s="1"/>
  <c r="L40" i="5" s="1"/>
  <c r="M40" i="5" s="1"/>
  <c r="N40" i="5" s="1"/>
  <c r="O40" i="5" s="1"/>
  <c r="P40" i="5" s="1"/>
  <c r="G39" i="5"/>
  <c r="H39" i="5" s="1"/>
  <c r="I39" i="5" s="1"/>
  <c r="J39" i="5" s="1"/>
  <c r="G38" i="5"/>
  <c r="H38" i="5" s="1"/>
  <c r="I38" i="5" s="1"/>
  <c r="J38" i="5" s="1"/>
  <c r="K38" i="5" s="1"/>
  <c r="G37" i="5"/>
  <c r="H37" i="5" s="1"/>
  <c r="I37" i="5" s="1"/>
  <c r="J37" i="5" s="1"/>
  <c r="K37" i="5" s="1"/>
  <c r="L37" i="5" s="1"/>
  <c r="M37" i="5" s="1"/>
  <c r="N37" i="5" s="1"/>
  <c r="O37" i="5" s="1"/>
  <c r="P37" i="5" s="1"/>
  <c r="Q37" i="5" s="1"/>
  <c r="R37" i="5" s="1"/>
  <c r="X27" i="5"/>
  <c r="W27" i="5"/>
  <c r="L26" i="5"/>
  <c r="M26" i="5" s="1"/>
  <c r="N26" i="5" s="1"/>
  <c r="O26" i="5" s="1"/>
  <c r="P26" i="5" s="1"/>
  <c r="Q26" i="5" s="1"/>
  <c r="R26" i="5" s="1"/>
  <c r="U26" i="5" s="1"/>
  <c r="V26" i="5" s="1"/>
  <c r="S25" i="5"/>
  <c r="T25" i="5" s="1"/>
  <c r="U25" i="5" s="1"/>
  <c r="V25" i="5" s="1"/>
  <c r="W25" i="5" s="1"/>
  <c r="X25" i="5" s="1"/>
  <c r="Y25" i="5" s="1"/>
  <c r="H24" i="5"/>
  <c r="I24" i="5" s="1"/>
  <c r="J24" i="5" s="1"/>
  <c r="K24" i="5" s="1"/>
  <c r="L24" i="5" s="1"/>
  <c r="M24" i="5" s="1"/>
  <c r="N24" i="5" s="1"/>
  <c r="O24" i="5" s="1"/>
  <c r="P24" i="5" s="1"/>
  <c r="Q24" i="5" s="1"/>
  <c r="R24" i="5" s="1"/>
  <c r="S24" i="5" s="1"/>
  <c r="T24" i="5" s="1"/>
  <c r="U24" i="5" s="1"/>
  <c r="V24" i="5" s="1"/>
  <c r="W24" i="5" s="1"/>
  <c r="X24" i="5" s="1"/>
  <c r="W21" i="5"/>
  <c r="V21" i="5"/>
  <c r="H23" i="5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H19" i="5"/>
  <c r="I19" i="5" s="1"/>
  <c r="J19" i="5" s="1"/>
  <c r="K19" i="5" s="1"/>
  <c r="L19" i="5" s="1"/>
  <c r="M19" i="5" s="1"/>
  <c r="N19" i="5" s="1"/>
  <c r="O19" i="5" s="1"/>
  <c r="P19" i="5" s="1"/>
  <c r="Q19" i="5" s="1"/>
  <c r="R19" i="5" s="1"/>
  <c r="S19" i="5" s="1"/>
  <c r="T19" i="5" s="1"/>
  <c r="R20" i="5"/>
  <c r="S20" i="5" s="1"/>
  <c r="T20" i="5" s="1"/>
  <c r="U20" i="5" s="1"/>
  <c r="V20" i="5" s="1"/>
  <c r="W20" i="5" s="1"/>
  <c r="X20" i="5" s="1"/>
  <c r="S18" i="5"/>
  <c r="T18" i="5" s="1"/>
  <c r="U18" i="5" s="1"/>
  <c r="V18" i="5" s="1"/>
  <c r="W18" i="5" s="1"/>
  <c r="X18" i="5" s="1"/>
  <c r="R18" i="5"/>
  <c r="H17" i="5"/>
  <c r="I17" i="5" s="1"/>
  <c r="J17" i="5" s="1"/>
  <c r="K17" i="5" s="1"/>
  <c r="L17" i="5" s="1"/>
  <c r="M17" i="5" s="1"/>
  <c r="N17" i="5" s="1"/>
  <c r="O17" i="5" s="1"/>
  <c r="P17" i="5" s="1"/>
  <c r="Q17" i="5" s="1"/>
  <c r="G15" i="5"/>
  <c r="H15" i="5" s="1"/>
  <c r="I15" i="5" s="1"/>
  <c r="J15" i="5" s="1"/>
  <c r="K15" i="5" s="1"/>
  <c r="L15" i="5" s="1"/>
  <c r="M15" i="5" s="1"/>
  <c r="N15" i="5" s="1"/>
  <c r="O15" i="5" s="1"/>
  <c r="P15" i="5" s="1"/>
  <c r="G14" i="5"/>
  <c r="H14" i="5" s="1"/>
  <c r="I14" i="5" s="1"/>
  <c r="J14" i="5" s="1"/>
  <c r="G13" i="5"/>
  <c r="H13" i="5" s="1"/>
  <c r="I13" i="5" s="1"/>
  <c r="J13" i="5" s="1"/>
  <c r="K13" i="5" s="1"/>
  <c r="H12" i="5"/>
  <c r="I12" i="5" s="1"/>
  <c r="J12" i="5" s="1"/>
  <c r="K12" i="5" s="1"/>
  <c r="L12" i="5" s="1"/>
  <c r="M12" i="5" s="1"/>
  <c r="N12" i="5" s="1"/>
  <c r="O12" i="5" s="1"/>
  <c r="P12" i="5" s="1"/>
  <c r="Q12" i="5" s="1"/>
  <c r="R12" i="5" s="1"/>
  <c r="G12" i="5"/>
  <c r="G28" i="5" s="1"/>
  <c r="Q9" i="5"/>
  <c r="R9" i="5" s="1"/>
  <c r="S9" i="5" s="1"/>
  <c r="T9" i="5" s="1"/>
  <c r="J9" i="5"/>
  <c r="K9" i="5" s="1"/>
  <c r="L9" i="5" s="1"/>
  <c r="M9" i="5" s="1"/>
  <c r="N9" i="5" s="1"/>
  <c r="O9" i="5" s="1"/>
  <c r="P9" i="5" s="1"/>
  <c r="H9" i="5"/>
  <c r="I9" i="5" s="1"/>
  <c r="M9" i="4"/>
  <c r="N9" i="4" s="1"/>
  <c r="O9" i="4" s="1"/>
  <c r="P9" i="4" s="1"/>
  <c r="J9" i="4"/>
  <c r="K9" i="4" s="1"/>
  <c r="L9" i="4" s="1"/>
  <c r="H9" i="4"/>
  <c r="I9" i="4" s="1"/>
  <c r="H9" i="1"/>
  <c r="I9" i="1" s="1"/>
  <c r="J9" i="1" s="1"/>
  <c r="K9" i="1" s="1"/>
  <c r="L9" i="1" s="1"/>
  <c r="M9" i="1" s="1"/>
  <c r="N9" i="1" s="1"/>
  <c r="O9" i="1" s="1"/>
  <c r="P9" i="1" s="1"/>
  <c r="G53" i="5" l="1"/>
  <c r="Q9" i="1"/>
  <c r="R9" i="1" s="1"/>
  <c r="S9" i="1" s="1"/>
  <c r="T9" i="1" s="1"/>
</calcChain>
</file>

<file path=xl/sharedStrings.xml><?xml version="1.0" encoding="utf-8"?>
<sst xmlns="http://schemas.openxmlformats.org/spreadsheetml/2006/main" count="103" uniqueCount="34">
  <si>
    <t>WP1 Etat de l'art</t>
  </si>
  <si>
    <t>WP2 Logiciel</t>
  </si>
  <si>
    <t>WP3 Gestion de projet</t>
  </si>
  <si>
    <t>Start</t>
  </si>
  <si>
    <t xml:space="preserve">End </t>
  </si>
  <si>
    <t>Nom de la tâche</t>
  </si>
  <si>
    <r>
      <rPr>
        <b/>
        <sz val="14"/>
        <color theme="1"/>
        <rFont val="Calibri"/>
        <family val="2"/>
        <scheme val="minor"/>
      </rPr>
      <t>WP2.2</t>
    </r>
    <r>
      <rPr>
        <sz val="14"/>
        <color theme="1"/>
        <rFont val="Calibri"/>
        <family val="2"/>
        <scheme val="minor"/>
      </rPr>
      <t xml:space="preserve"> Module traitement de données</t>
    </r>
  </si>
  <si>
    <r>
      <rPr>
        <b/>
        <sz val="14"/>
        <color theme="1"/>
        <rFont val="Calibri"/>
        <family val="2"/>
        <scheme val="minor"/>
      </rPr>
      <t>WP2.1</t>
    </r>
    <r>
      <rPr>
        <sz val="14"/>
        <color theme="1"/>
        <rFont val="Calibri"/>
        <family val="2"/>
        <scheme val="minor"/>
      </rPr>
      <t xml:space="preserve"> Interface graphique</t>
    </r>
  </si>
  <si>
    <r>
      <rPr>
        <b/>
        <sz val="14"/>
        <color theme="1"/>
        <rFont val="Calibri"/>
        <family val="2"/>
        <scheme val="minor"/>
      </rPr>
      <t>WP2.3</t>
    </r>
    <r>
      <rPr>
        <sz val="14"/>
        <color theme="1"/>
        <rFont val="Calibri"/>
        <family val="2"/>
        <scheme val="minor"/>
      </rPr>
      <t xml:space="preserve"> Module extraction de features</t>
    </r>
  </si>
  <si>
    <r>
      <rPr>
        <b/>
        <sz val="14"/>
        <color theme="1"/>
        <rFont val="Calibri"/>
        <family val="2"/>
        <scheme val="minor"/>
      </rPr>
      <t>WP3.2</t>
    </r>
    <r>
      <rPr>
        <sz val="14"/>
        <color theme="1"/>
        <rFont val="Calibri"/>
        <family val="2"/>
        <scheme val="minor"/>
      </rPr>
      <t xml:space="preserve"> Rédiger les rapports</t>
    </r>
  </si>
  <si>
    <r>
      <rPr>
        <b/>
        <sz val="14"/>
        <color theme="1"/>
        <rFont val="Calibri"/>
        <family val="2"/>
        <scheme val="minor"/>
      </rPr>
      <t>WP3.3</t>
    </r>
    <r>
      <rPr>
        <sz val="14"/>
        <color theme="1"/>
        <rFont val="Calibri"/>
        <family val="2"/>
        <scheme val="minor"/>
      </rPr>
      <t xml:space="preserve"> Rédiger le guide utilisateur</t>
    </r>
  </si>
  <si>
    <r>
      <rPr>
        <b/>
        <sz val="14"/>
        <color theme="1"/>
        <rFont val="Calibri"/>
        <family val="2"/>
        <scheme val="minor"/>
      </rPr>
      <t>WP3.4</t>
    </r>
    <r>
      <rPr>
        <sz val="14"/>
        <color theme="1"/>
        <rFont val="Calibri"/>
        <family val="2"/>
        <scheme val="minor"/>
      </rPr>
      <t xml:space="preserve"> Rédiger les présentations</t>
    </r>
  </si>
  <si>
    <r>
      <rPr>
        <b/>
        <sz val="14"/>
        <color theme="1"/>
        <rFont val="Calibri"/>
        <family val="2"/>
        <scheme val="minor"/>
      </rPr>
      <t>WP3.5</t>
    </r>
    <r>
      <rPr>
        <sz val="14"/>
        <color theme="1"/>
        <rFont val="Calibri"/>
        <family val="2"/>
        <scheme val="minor"/>
      </rPr>
      <t xml:space="preserve"> Préparer la soutenance</t>
    </r>
  </si>
  <si>
    <t>Exploration</t>
  </si>
  <si>
    <t>Sous-tâche</t>
  </si>
  <si>
    <r>
      <rPr>
        <b/>
        <sz val="14"/>
        <color theme="1"/>
        <rFont val="Calibri"/>
        <family val="2"/>
        <scheme val="minor"/>
      </rPr>
      <t xml:space="preserve">WP2.4 </t>
    </r>
    <r>
      <rPr>
        <sz val="14"/>
        <color theme="1"/>
        <rFont val="Calibri"/>
        <family val="2"/>
        <scheme val="minor"/>
      </rPr>
      <t>Module de classification</t>
    </r>
  </si>
  <si>
    <r>
      <rPr>
        <b/>
        <sz val="14"/>
        <color theme="1"/>
        <rFont val="Calibri"/>
        <family val="2"/>
        <scheme val="minor"/>
      </rPr>
      <t>WP1.2</t>
    </r>
    <r>
      <rPr>
        <sz val="14"/>
        <color theme="1"/>
        <rFont val="Calibri"/>
        <family val="2"/>
        <scheme val="minor"/>
      </rPr>
      <t xml:space="preserve"> Structure du PIE précédent</t>
    </r>
  </si>
  <si>
    <r>
      <rPr>
        <b/>
        <sz val="14"/>
        <color theme="1"/>
        <rFont val="Calibri"/>
        <family val="2"/>
        <scheme val="minor"/>
      </rPr>
      <t>WP1.1</t>
    </r>
    <r>
      <rPr>
        <sz val="14"/>
        <color theme="1"/>
        <rFont val="Calibri"/>
        <family val="2"/>
        <scheme val="minor"/>
      </rPr>
      <t xml:space="preserve"> Lire de la bibliographie </t>
    </r>
  </si>
  <si>
    <r>
      <rPr>
        <b/>
        <sz val="14"/>
        <color theme="1"/>
        <rFont val="Calibri"/>
        <family val="2"/>
        <scheme val="minor"/>
      </rPr>
      <t xml:space="preserve">WP1.3 </t>
    </r>
    <r>
      <rPr>
        <sz val="14"/>
        <color theme="1"/>
        <rFont val="Calibri"/>
        <family val="2"/>
        <scheme val="minor"/>
      </rPr>
      <t>Structure des données</t>
    </r>
  </si>
  <si>
    <r>
      <rPr>
        <b/>
        <sz val="14"/>
        <color theme="1"/>
        <rFont val="Calibri"/>
        <family val="2"/>
        <scheme val="minor"/>
      </rPr>
      <t>WP1.4</t>
    </r>
    <r>
      <rPr>
        <sz val="14"/>
        <color theme="1"/>
        <rFont val="Calibri"/>
        <family val="2"/>
        <scheme val="minor"/>
      </rPr>
      <t xml:space="preserve"> Rapport de l'état de l'art</t>
    </r>
  </si>
  <si>
    <r>
      <rPr>
        <b/>
        <sz val="14"/>
        <color theme="1"/>
        <rFont val="Calibri"/>
        <family val="2"/>
        <scheme val="minor"/>
      </rPr>
      <t>WP2.5</t>
    </r>
    <r>
      <rPr>
        <sz val="14"/>
        <color theme="1"/>
        <rFont val="Calibri"/>
        <family val="2"/>
        <scheme val="minor"/>
      </rPr>
      <t xml:space="preserve"> Intégration et validation</t>
    </r>
  </si>
  <si>
    <t>Dev</t>
  </si>
  <si>
    <t>Explo et dev</t>
  </si>
  <si>
    <t>Comparaison</t>
  </si>
  <si>
    <r>
      <rPr>
        <b/>
        <sz val="14"/>
        <color theme="1"/>
        <rFont val="Calibri"/>
        <family val="2"/>
        <scheme val="minor"/>
      </rPr>
      <t>WP3.1</t>
    </r>
    <r>
      <rPr>
        <sz val="14"/>
        <color theme="1"/>
        <rFont val="Calibri"/>
        <family val="2"/>
        <scheme val="minor"/>
      </rPr>
      <t xml:space="preserve"> Rédiger le PDD</t>
    </r>
  </si>
  <si>
    <t>Somme</t>
  </si>
  <si>
    <r>
      <rPr>
        <b/>
        <sz val="14"/>
        <color theme="1"/>
        <rFont val="Calibri"/>
        <family val="2"/>
        <scheme val="minor"/>
      </rPr>
      <t xml:space="preserve">WP2.2 </t>
    </r>
    <r>
      <rPr>
        <sz val="14"/>
        <color theme="1"/>
        <rFont val="Calibri"/>
        <family val="2"/>
        <scheme val="minor"/>
      </rPr>
      <t>Pipeline</t>
    </r>
  </si>
  <si>
    <r>
      <rPr>
        <b/>
        <sz val="14"/>
        <color theme="1"/>
        <rFont val="Calibri"/>
        <family val="2"/>
        <scheme val="minor"/>
      </rPr>
      <t>WP3.2</t>
    </r>
    <r>
      <rPr>
        <sz val="14"/>
        <color theme="1"/>
        <rFont val="Calibri"/>
        <family val="2"/>
        <scheme val="minor"/>
      </rPr>
      <t xml:space="preserve"> Rédiger le rapport final</t>
    </r>
  </si>
  <si>
    <t>Intégration</t>
  </si>
  <si>
    <r>
      <rPr>
        <b/>
        <sz val="14"/>
        <color theme="1"/>
        <rFont val="Calibri"/>
        <family val="2"/>
        <scheme val="minor"/>
      </rPr>
      <t>WP2.3</t>
    </r>
    <r>
      <rPr>
        <sz val="14"/>
        <color theme="1"/>
        <rFont val="Calibri"/>
        <family val="2"/>
        <scheme val="minor"/>
      </rPr>
      <t xml:space="preserve"> Validation de l'algorithme</t>
    </r>
  </si>
  <si>
    <r>
      <t xml:space="preserve">WP2.2 </t>
    </r>
    <r>
      <rPr>
        <sz val="14"/>
        <color theme="1"/>
        <rFont val="Calibri"/>
        <family val="2"/>
        <scheme val="minor"/>
      </rPr>
      <t>Pipeline de classification</t>
    </r>
  </si>
  <si>
    <r>
      <rPr>
        <b/>
        <sz val="14"/>
        <color theme="1"/>
        <rFont val="Calibri"/>
        <family val="2"/>
        <scheme val="minor"/>
      </rPr>
      <t>WP3.4</t>
    </r>
    <r>
      <rPr>
        <sz val="14"/>
        <color theme="1"/>
        <rFont val="Calibri"/>
        <family val="2"/>
        <scheme val="minor"/>
      </rPr>
      <t xml:space="preserve"> Rédiger la présentation finale</t>
    </r>
  </si>
  <si>
    <t>Théorique</t>
  </si>
  <si>
    <t>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</si>
</sst>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93C47D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93C47D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32"/>
      <color rgb="FF93C47D"/>
      <name val="Calibri Light"/>
      <family val="2"/>
      <scheme val="maj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theme="1"/>
      <name val="Century Gothic"/>
      <family val="1"/>
    </font>
    <font>
      <sz val="14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4"/>
      <color rgb="FF000000"/>
      <name val="Calibri 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rgb="FFF3F3F3"/>
      </patternFill>
    </fill>
    <fill>
      <patternFill patternType="solid">
        <fgColor theme="5" tint="0.39997558519241921"/>
        <bgColor rgb="FFF3F3F3"/>
      </patternFill>
    </fill>
    <fill>
      <patternFill patternType="solid">
        <fgColor theme="5" tint="0.59999389629810485"/>
        <bgColor rgb="FFF3F3F3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indexed="64"/>
      </top>
      <bottom style="thin">
        <color theme="2" tint="-0.24994659260841701"/>
      </bottom>
      <diagonal/>
    </border>
    <border>
      <left style="medium">
        <color indexed="64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 style="thin">
        <color theme="2" tint="-0.24994659260841701"/>
      </right>
      <top style="thin">
        <color theme="2" tint="-0.24994659260841701"/>
      </top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indexed="64"/>
      </bottom>
      <diagonal/>
    </border>
    <border>
      <left style="thin">
        <color theme="2" tint="-0.24994659260841701"/>
      </left>
      <right style="medium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indexed="64"/>
      </right>
      <top style="thin">
        <color theme="2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2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2" tint="-0.24994659260841701"/>
      </top>
      <bottom style="medium">
        <color indexed="64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2" tint="-0.24994659260841701"/>
      </top>
      <bottom/>
      <diagonal/>
    </border>
    <border>
      <left style="medium">
        <color indexed="64"/>
      </left>
      <right style="thin">
        <color theme="2" tint="-0.24994659260841701"/>
      </right>
      <top style="medium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indexed="64"/>
      </right>
      <top style="medium">
        <color indexed="64"/>
      </top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2" tint="-0.2499465926084170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1" fillId="0" borderId="1" applyFill="0">
      <alignment horizontal="left" vertical="center" indent="2"/>
    </xf>
  </cellStyleXfs>
  <cellXfs count="74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center" vertical="center" textRotation="90"/>
    </xf>
    <xf numFmtId="0" fontId="2" fillId="3" borderId="0" xfId="0" applyFont="1" applyFill="1"/>
    <xf numFmtId="0" fontId="7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vertical="center"/>
    </xf>
    <xf numFmtId="0" fontId="9" fillId="5" borderId="13" xfId="0" applyFont="1" applyFill="1" applyBorder="1" applyAlignment="1">
      <alignment horizontal="left" vertical="center" indent="1"/>
    </xf>
    <xf numFmtId="0" fontId="14" fillId="6" borderId="14" xfId="4" applyFont="1" applyFill="1" applyBorder="1" applyAlignment="1">
      <alignment horizontal="left" vertical="center" indent="2"/>
    </xf>
    <xf numFmtId="0" fontId="9" fillId="7" borderId="14" xfId="0" applyFont="1" applyFill="1" applyBorder="1" applyAlignment="1">
      <alignment horizontal="left" vertical="center" indent="1"/>
    </xf>
    <xf numFmtId="0" fontId="14" fillId="4" borderId="14" xfId="4" applyFont="1" applyFill="1" applyBorder="1" applyAlignment="1">
      <alignment horizontal="left" vertical="center" indent="2"/>
    </xf>
    <xf numFmtId="0" fontId="9" fillId="8" borderId="14" xfId="0" applyFont="1" applyFill="1" applyBorder="1" applyAlignment="1">
      <alignment horizontal="left" vertical="center" inden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4" fillId="9" borderId="14" xfId="4" applyFont="1" applyFill="1" applyBorder="1" applyAlignment="1">
      <alignment horizontal="left" vertical="center" indent="2"/>
    </xf>
    <xf numFmtId="0" fontId="14" fillId="9" borderId="15" xfId="4" applyFont="1" applyFill="1" applyBorder="1" applyAlignment="1">
      <alignment horizontal="left" vertical="center" indent="2"/>
    </xf>
    <xf numFmtId="9" fontId="11" fillId="10" borderId="14" xfId="1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3" fillId="10" borderId="6" xfId="0" applyFont="1" applyFill="1" applyBorder="1"/>
    <xf numFmtId="0" fontId="13" fillId="10" borderId="11" xfId="0" applyFont="1" applyFill="1" applyBorder="1"/>
    <xf numFmtId="0" fontId="12" fillId="10" borderId="10" xfId="0" applyFont="1" applyFill="1" applyBorder="1" applyAlignment="1">
      <alignment horizontal="center" vertical="center"/>
    </xf>
    <xf numFmtId="0" fontId="13" fillId="10" borderId="10" xfId="0" applyFont="1" applyFill="1" applyBorder="1"/>
    <xf numFmtId="164" fontId="10" fillId="10" borderId="13" xfId="0" applyNumberFormat="1" applyFont="1" applyFill="1" applyBorder="1" applyAlignment="1">
      <alignment horizontal="center" vertical="center"/>
    </xf>
    <xf numFmtId="164" fontId="13" fillId="10" borderId="14" xfId="0" applyNumberFormat="1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13" fillId="10" borderId="16" xfId="0" applyFont="1" applyFill="1" applyBorder="1"/>
    <xf numFmtId="0" fontId="12" fillId="10" borderId="14" xfId="0" applyFont="1" applyFill="1" applyBorder="1" applyAlignment="1">
      <alignment horizontal="center" vertical="center"/>
    </xf>
    <xf numFmtId="16" fontId="13" fillId="10" borderId="14" xfId="1" applyNumberFormat="1" applyFont="1" applyFill="1" applyBorder="1" applyAlignment="1">
      <alignment horizontal="center" vertical="center"/>
    </xf>
    <xf numFmtId="16" fontId="13" fillId="10" borderId="15" xfId="1" applyNumberFormat="1" applyFont="1" applyFill="1" applyBorder="1" applyAlignment="1">
      <alignment horizontal="center" vertical="center"/>
    </xf>
    <xf numFmtId="0" fontId="12" fillId="10" borderId="19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3" fillId="10" borderId="7" xfId="0" applyFont="1" applyFill="1" applyBorder="1"/>
    <xf numFmtId="0" fontId="13" fillId="10" borderId="20" xfId="0" applyFont="1" applyFill="1" applyBorder="1"/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164" fontId="15" fillId="12" borderId="4" xfId="0" applyNumberFormat="1" applyFont="1" applyFill="1" applyBorder="1" applyAlignment="1">
      <alignment horizontal="center" vertical="center" textRotation="45"/>
    </xf>
    <xf numFmtId="164" fontId="15" fillId="12" borderId="21" xfId="0" applyNumberFormat="1" applyFont="1" applyFill="1" applyBorder="1" applyAlignment="1">
      <alignment horizontal="center" vertical="center" textRotation="45"/>
    </xf>
    <xf numFmtId="164" fontId="15" fillId="13" borderId="21" xfId="0" applyNumberFormat="1" applyFont="1" applyFill="1" applyBorder="1" applyAlignment="1">
      <alignment horizontal="center" vertical="center" textRotation="45"/>
    </xf>
    <xf numFmtId="164" fontId="15" fillId="13" borderId="5" xfId="0" applyNumberFormat="1" applyFont="1" applyFill="1" applyBorder="1" applyAlignment="1">
      <alignment horizontal="center" vertical="center" textRotation="45"/>
    </xf>
    <xf numFmtId="164" fontId="15" fillId="14" borderId="21" xfId="0" applyNumberFormat="1" applyFont="1" applyFill="1" applyBorder="1" applyAlignment="1">
      <alignment horizontal="center" vertical="center" textRotation="45"/>
    </xf>
    <xf numFmtId="0" fontId="13" fillId="11" borderId="17" xfId="0" applyFont="1" applyFill="1" applyBorder="1"/>
    <xf numFmtId="0" fontId="13" fillId="11" borderId="12" xfId="0" applyFont="1" applyFill="1" applyBorder="1"/>
    <xf numFmtId="0" fontId="13" fillId="11" borderId="6" xfId="0" applyFont="1" applyFill="1" applyBorder="1"/>
    <xf numFmtId="0" fontId="13" fillId="11" borderId="16" xfId="0" applyFont="1" applyFill="1" applyBorder="1"/>
    <xf numFmtId="0" fontId="12" fillId="15" borderId="8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3" fillId="15" borderId="6" xfId="0" applyFont="1" applyFill="1" applyBorder="1"/>
    <xf numFmtId="0" fontId="16" fillId="4" borderId="14" xfId="4" applyFont="1" applyFill="1" applyBorder="1" applyAlignment="1">
      <alignment horizontal="left" vertical="center" indent="1"/>
    </xf>
    <xf numFmtId="0" fontId="17" fillId="4" borderId="14" xfId="4" applyFont="1" applyFill="1" applyBorder="1" applyAlignment="1">
      <alignment horizontal="left" vertical="center" indent="1"/>
    </xf>
    <xf numFmtId="0" fontId="13" fillId="11" borderId="11" xfId="0" applyFont="1" applyFill="1" applyBorder="1"/>
    <xf numFmtId="2" fontId="12" fillId="10" borderId="19" xfId="0" applyNumberFormat="1" applyFont="1" applyFill="1" applyBorder="1" applyAlignment="1">
      <alignment horizontal="center" vertical="center"/>
    </xf>
    <xf numFmtId="2" fontId="12" fillId="10" borderId="7" xfId="0" applyNumberFormat="1" applyFont="1" applyFill="1" applyBorder="1" applyAlignment="1">
      <alignment horizontal="center" vertical="center"/>
    </xf>
    <xf numFmtId="2" fontId="13" fillId="10" borderId="7" xfId="0" applyNumberFormat="1" applyFont="1" applyFill="1" applyBorder="1"/>
    <xf numFmtId="2" fontId="13" fillId="10" borderId="20" xfId="0" applyNumberFormat="1" applyFont="1" applyFill="1" applyBorder="1"/>
    <xf numFmtId="2" fontId="12" fillId="15" borderId="8" xfId="0" applyNumberFormat="1" applyFont="1" applyFill="1" applyBorder="1" applyAlignment="1">
      <alignment horizontal="center" vertical="center"/>
    </xf>
    <xf numFmtId="2" fontId="12" fillId="15" borderId="6" xfId="0" applyNumberFormat="1" applyFont="1" applyFill="1" applyBorder="1" applyAlignment="1">
      <alignment horizontal="center" vertical="center"/>
    </xf>
    <xf numFmtId="2" fontId="13" fillId="10" borderId="6" xfId="0" applyNumberFormat="1" applyFont="1" applyFill="1" applyBorder="1"/>
    <xf numFmtId="2" fontId="13" fillId="10" borderId="11" xfId="0" applyNumberFormat="1" applyFont="1" applyFill="1" applyBorder="1"/>
    <xf numFmtId="2" fontId="12" fillId="10" borderId="6" xfId="0" applyNumberFormat="1" applyFont="1" applyFill="1" applyBorder="1" applyAlignment="1">
      <alignment horizontal="center" vertical="center"/>
    </xf>
    <xf numFmtId="2" fontId="12" fillId="10" borderId="8" xfId="0" applyNumberFormat="1" applyFont="1" applyFill="1" applyBorder="1" applyAlignment="1">
      <alignment horizontal="center" vertical="center"/>
    </xf>
    <xf numFmtId="2" fontId="13" fillId="10" borderId="16" xfId="0" applyNumberFormat="1" applyFont="1" applyFill="1" applyBorder="1"/>
    <xf numFmtId="2" fontId="13" fillId="11" borderId="6" xfId="0" applyNumberFormat="1" applyFont="1" applyFill="1" applyBorder="1"/>
    <xf numFmtId="2" fontId="13" fillId="11" borderId="16" xfId="0" applyNumberFormat="1" applyFont="1" applyFill="1" applyBorder="1"/>
    <xf numFmtId="2" fontId="2" fillId="0" borderId="0" xfId="0" applyNumberFormat="1" applyFont="1"/>
    <xf numFmtId="2" fontId="12" fillId="10" borderId="9" xfId="0" applyNumberFormat="1" applyFont="1" applyFill="1" applyBorder="1" applyAlignment="1">
      <alignment horizontal="center" vertical="center"/>
    </xf>
    <xf numFmtId="2" fontId="12" fillId="10" borderId="10" xfId="0" applyNumberFormat="1" applyFont="1" applyFill="1" applyBorder="1" applyAlignment="1">
      <alignment horizontal="center" vertical="center"/>
    </xf>
    <xf numFmtId="2" fontId="13" fillId="10" borderId="10" xfId="0" applyNumberFormat="1" applyFont="1" applyFill="1" applyBorder="1"/>
    <xf numFmtId="0" fontId="14" fillId="4" borderId="18" xfId="4" applyFont="1" applyFill="1" applyBorder="1" applyAlignment="1">
      <alignment horizontal="left" vertical="center" indent="2"/>
    </xf>
    <xf numFmtId="0" fontId="14" fillId="4" borderId="22" xfId="4" applyFont="1" applyFill="1" applyBorder="1" applyAlignment="1">
      <alignment horizontal="left" vertical="center" indent="2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 indent="1"/>
    </xf>
    <xf numFmtId="0" fontId="9" fillId="4" borderId="18" xfId="4" applyFont="1" applyFill="1" applyBorder="1" applyAlignment="1">
      <alignment horizontal="left" vertical="center" indent="2"/>
    </xf>
    <xf numFmtId="0" fontId="14" fillId="4" borderId="23" xfId="4" applyFont="1" applyFill="1" applyBorder="1" applyAlignment="1">
      <alignment horizontal="left" vertical="center" indent="2"/>
    </xf>
  </cellXfs>
  <cellStyles count="5">
    <cellStyle name="Hyperlink 2" xfId="3" xr:uid="{00000000-0005-0000-0000-000000000000}"/>
    <cellStyle name="Normal" xfId="0" builtinId="0"/>
    <cellStyle name="Normal 3" xfId="2" xr:uid="{00000000-0005-0000-0000-000002000000}"/>
    <cellStyle name="Pourcentage" xfId="1" builtinId="5"/>
    <cellStyle name="Tâche" xfId="4" xr:uid="{6FF7C5DC-5B85-4A4D-80D9-9D8D2300A1D3}"/>
  </cellStyles>
  <dxfs count="124"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</dxfs>
  <tableStyles count="0" defaultTableStyle="TableStyleMedium2" defaultPivotStyle="PivotStyleLight16"/>
  <colors>
    <mruColors>
      <color rgb="FF93C4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Courbe en S : Avancement du projet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'Courbe s'!$F$29</c:f>
              <c:strCache>
                <c:ptCount val="1"/>
                <c:pt idx="0">
                  <c:v>Théorique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'Courbe s'!$G$29:$Y$29</c:f>
              <c:numCache>
                <c:formatCode>General</c:formatCode>
                <c:ptCount val="19"/>
                <c:pt idx="0">
                  <c:v>4.5238095238095237E-2</c:v>
                </c:pt>
                <c:pt idx="1">
                  <c:v>0.11326761473820297</c:v>
                </c:pt>
                <c:pt idx="2">
                  <c:v>0.1812971342383107</c:v>
                </c:pt>
                <c:pt idx="3">
                  <c:v>0.24932665373841842</c:v>
                </c:pt>
                <c:pt idx="4">
                  <c:v>0.29949903038138326</c:v>
                </c:pt>
                <c:pt idx="5">
                  <c:v>0.34332220067514185</c:v>
                </c:pt>
                <c:pt idx="6">
                  <c:v>0.38714537096890034</c:v>
                </c:pt>
                <c:pt idx="7">
                  <c:v>0.43096854126265882</c:v>
                </c:pt>
                <c:pt idx="8">
                  <c:v>0.47479171155641753</c:v>
                </c:pt>
                <c:pt idx="9">
                  <c:v>0.51861488185017601</c:v>
                </c:pt>
                <c:pt idx="10">
                  <c:v>0.55529519500107738</c:v>
                </c:pt>
                <c:pt idx="11">
                  <c:v>0.60524081427442777</c:v>
                </c:pt>
                <c:pt idx="12">
                  <c:v>0.65166035645027232</c:v>
                </c:pt>
                <c:pt idx="13">
                  <c:v>0.69196878751500612</c:v>
                </c:pt>
                <c:pt idx="14">
                  <c:v>0.73456049086301189</c:v>
                </c:pt>
                <c:pt idx="15">
                  <c:v>0.80112044817927175</c:v>
                </c:pt>
                <c:pt idx="16">
                  <c:v>0.88355342136854731</c:v>
                </c:pt>
                <c:pt idx="17">
                  <c:v>0.96598639455782309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B-48BC-BFAB-78BBD15CC424}"/>
            </c:ext>
          </c:extLst>
        </c:ser>
        <c:ser>
          <c:idx val="1"/>
          <c:order val="1"/>
          <c:tx>
            <c:strRef>
              <c:f>'Courbe s'!$F$54</c:f>
              <c:strCache>
                <c:ptCount val="1"/>
                <c:pt idx="0">
                  <c:v>Réel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'Courbe s'!$G$54:$X$54</c:f>
              <c:numCache>
                <c:formatCode>General</c:formatCode>
                <c:ptCount val="18"/>
                <c:pt idx="0">
                  <c:v>4.5238095238095237E-2</c:v>
                </c:pt>
                <c:pt idx="1">
                  <c:v>0.11011904761904763</c:v>
                </c:pt>
                <c:pt idx="2">
                  <c:v>0.16785714285714287</c:v>
                </c:pt>
                <c:pt idx="3">
                  <c:v>0.24702380952380951</c:v>
                </c:pt>
                <c:pt idx="4">
                  <c:v>0.30833333333333329</c:v>
                </c:pt>
                <c:pt idx="5">
                  <c:v>0.34365079365079365</c:v>
                </c:pt>
                <c:pt idx="6">
                  <c:v>0.37182539682539684</c:v>
                </c:pt>
                <c:pt idx="7">
                  <c:v>0.40714285714285708</c:v>
                </c:pt>
                <c:pt idx="8">
                  <c:v>0.4424603174603175</c:v>
                </c:pt>
                <c:pt idx="9">
                  <c:v>0.47063492063492063</c:v>
                </c:pt>
                <c:pt idx="10">
                  <c:v>0.51309523809523816</c:v>
                </c:pt>
                <c:pt idx="11">
                  <c:v>0.55198412698412702</c:v>
                </c:pt>
                <c:pt idx="12">
                  <c:v>0.55000000000000004</c:v>
                </c:pt>
                <c:pt idx="13">
                  <c:v>0.58571428571428563</c:v>
                </c:pt>
                <c:pt idx="14">
                  <c:v>0.67142857142857149</c:v>
                </c:pt>
                <c:pt idx="15">
                  <c:v>0.72142857142857142</c:v>
                </c:pt>
                <c:pt idx="16">
                  <c:v>0.8214285714285714</c:v>
                </c:pt>
                <c:pt idx="17">
                  <c:v>0.9285714285714286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7B-48BC-BFAB-78BBD15CC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077503"/>
        <c:axId val="2086339871"/>
      </c:lineChart>
      <c:catAx>
        <c:axId val="26207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6339871"/>
        <c:crosses val="autoZero"/>
        <c:auto val="1"/>
        <c:lblAlgn val="ctr"/>
        <c:lblOffset val="100"/>
        <c:noMultiLvlLbl val="0"/>
      </c:catAx>
      <c:valAx>
        <c:axId val="20863398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207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2295525</xdr:colOff>
      <xdr:row>57</xdr:row>
      <xdr:rowOff>157163</xdr:rowOff>
    </xdr:from>
    <xdr:to>
      <xdr:col>18</xdr:col>
      <xdr:colOff>247650</xdr:colOff>
      <xdr:row>83</xdr:row>
      <xdr:rowOff>9525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8AA6177-8AEB-2660-274E-8467A28AB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showGridLines="0" topLeftCell="A10" zoomScale="85" zoomScaleNormal="85" zoomScalePageLayoutView="70" workbookViewId="0">
      <selection activeCell="AA31" sqref="AA31"/>
    </sheetView>
  </sheetViews>
  <sheetFormatPr baseColWidth="10" defaultColWidth="8.88671875" defaultRowHeight="14.4"/>
  <cols>
    <col min="1" max="2" width="2.33203125" style="1" customWidth="1"/>
    <col min="3" max="3" width="43.109375" style="1" customWidth="1"/>
    <col min="4" max="4" width="14.44140625" style="1" customWidth="1"/>
    <col min="5" max="5" width="9.44140625" style="1" customWidth="1"/>
    <col min="6" max="6" width="10" style="1" customWidth="1"/>
    <col min="7" max="25" width="4.77734375" style="1" customWidth="1"/>
    <col min="26" max="26" width="5.77734375" style="1" customWidth="1"/>
    <col min="27" max="16384" width="8.88671875" style="1"/>
  </cols>
  <sheetData>
    <row r="1" spans="1:25" ht="13.95" customHeight="1">
      <c r="A1" s="3"/>
      <c r="B1" s="3"/>
      <c r="C1" s="3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3"/>
      <c r="V1" s="3"/>
    </row>
    <row r="2" spans="1:25" ht="13.95" customHeight="1">
      <c r="A2" s="3"/>
      <c r="B2" s="3"/>
      <c r="C2" s="3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3"/>
      <c r="V2" s="3"/>
    </row>
    <row r="3" spans="1:25" ht="40.200000000000003" customHeight="1">
      <c r="A3" s="3"/>
      <c r="B3" s="3"/>
      <c r="C3" s="3"/>
      <c r="D3" s="3"/>
      <c r="E3" s="4"/>
      <c r="F3" s="5"/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5" ht="13.9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5" ht="19.95" customHeight="1">
      <c r="A5" s="3"/>
      <c r="B5" s="3"/>
      <c r="C5" s="3"/>
      <c r="D5" s="3"/>
      <c r="E5" s="70"/>
      <c r="F5" s="70"/>
      <c r="G5" s="71"/>
      <c r="H5" s="71"/>
      <c r="I5" s="71"/>
      <c r="J5" s="71"/>
      <c r="K5" s="71"/>
      <c r="L5" s="6"/>
      <c r="M5" s="6"/>
      <c r="N5" s="3"/>
      <c r="O5" s="3"/>
      <c r="P5" s="3"/>
      <c r="Q5" s="3"/>
      <c r="R5" s="3"/>
      <c r="S5" s="3"/>
      <c r="T5" s="3"/>
      <c r="U5" s="3"/>
      <c r="V5" s="3"/>
    </row>
    <row r="6" spans="1:25" ht="19.95" customHeight="1">
      <c r="A6" s="3"/>
      <c r="B6" s="3"/>
      <c r="C6" s="3"/>
      <c r="D6" s="3"/>
      <c r="E6" s="70"/>
      <c r="F6" s="70"/>
      <c r="G6" s="71"/>
      <c r="H6" s="71"/>
      <c r="I6" s="71"/>
      <c r="J6" s="71"/>
      <c r="K6" s="71"/>
      <c r="L6" s="6"/>
      <c r="M6" s="6"/>
      <c r="N6" s="3"/>
      <c r="O6" s="3"/>
      <c r="P6" s="3"/>
      <c r="Q6" s="3"/>
      <c r="R6" s="3"/>
      <c r="S6" s="3"/>
      <c r="T6" s="3"/>
      <c r="U6" s="3"/>
      <c r="V6" s="3"/>
    </row>
    <row r="7" spans="1:25" ht="13.9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5" ht="13.95" customHeight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5" ht="57.6" hidden="1" customHeight="1" thickBot="1">
      <c r="H9" s="2">
        <f>E11</f>
        <v>0</v>
      </c>
      <c r="I9" s="2">
        <f>H9+7</f>
        <v>7</v>
      </c>
      <c r="J9" s="2" t="e">
        <f>#REF!+7</f>
        <v>#REF!</v>
      </c>
      <c r="K9" s="2" t="e">
        <f t="shared" ref="K9:T9" si="0">J9+7</f>
        <v>#REF!</v>
      </c>
      <c r="L9" s="2" t="e">
        <f t="shared" si="0"/>
        <v>#REF!</v>
      </c>
      <c r="M9" s="2" t="e">
        <f t="shared" si="0"/>
        <v>#REF!</v>
      </c>
      <c r="N9" s="2" t="e">
        <f t="shared" si="0"/>
        <v>#REF!</v>
      </c>
      <c r="O9" s="2" t="e">
        <f t="shared" si="0"/>
        <v>#REF!</v>
      </c>
      <c r="P9" s="2" t="e">
        <f t="shared" si="0"/>
        <v>#REF!</v>
      </c>
      <c r="Q9" s="2" t="e">
        <f>#REF!+7</f>
        <v>#REF!</v>
      </c>
      <c r="R9" s="2" t="e">
        <f t="shared" si="0"/>
        <v>#REF!</v>
      </c>
      <c r="S9" s="2" t="e">
        <f t="shared" si="0"/>
        <v>#REF!</v>
      </c>
      <c r="T9" s="2" t="e">
        <f t="shared" si="0"/>
        <v>#REF!</v>
      </c>
      <c r="U9" s="3"/>
      <c r="V9" s="3"/>
    </row>
    <row r="10" spans="1:25" ht="52.8" thickBot="1">
      <c r="A10" s="3"/>
      <c r="B10" s="3"/>
      <c r="C10" s="12" t="s">
        <v>5</v>
      </c>
      <c r="D10" s="12" t="s">
        <v>14</v>
      </c>
      <c r="E10" s="13" t="s">
        <v>3</v>
      </c>
      <c r="F10" s="13" t="s">
        <v>4</v>
      </c>
      <c r="G10" s="35">
        <v>45208</v>
      </c>
      <c r="H10" s="36">
        <v>45215</v>
      </c>
      <c r="I10" s="36">
        <v>45222</v>
      </c>
      <c r="J10" s="36">
        <v>45236</v>
      </c>
      <c r="K10" s="36">
        <v>45243</v>
      </c>
      <c r="L10" s="36">
        <v>45250</v>
      </c>
      <c r="M10" s="36">
        <v>45257</v>
      </c>
      <c r="N10" s="36">
        <v>45264</v>
      </c>
      <c r="O10" s="36">
        <v>45271</v>
      </c>
      <c r="P10" s="36">
        <v>45278</v>
      </c>
      <c r="Q10" s="36">
        <v>45299</v>
      </c>
      <c r="R10" s="39">
        <v>45306</v>
      </c>
      <c r="S10" s="37">
        <v>45313</v>
      </c>
      <c r="T10" s="37">
        <v>45320</v>
      </c>
      <c r="U10" s="37">
        <v>45327</v>
      </c>
      <c r="V10" s="37">
        <v>45334</v>
      </c>
      <c r="W10" s="37">
        <v>45348</v>
      </c>
      <c r="X10" s="37">
        <v>45355</v>
      </c>
      <c r="Y10" s="38">
        <v>45364</v>
      </c>
    </row>
    <row r="11" spans="1:25" ht="19.95" customHeight="1">
      <c r="A11" s="3"/>
      <c r="B11" s="3"/>
      <c r="C11" s="7" t="s">
        <v>0</v>
      </c>
      <c r="D11" s="7"/>
      <c r="E11" s="22"/>
      <c r="F11" s="22"/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1"/>
      <c r="T11" s="31"/>
      <c r="U11" s="31"/>
      <c r="V11" s="31"/>
      <c r="W11" s="31"/>
      <c r="X11" s="31"/>
      <c r="Y11" s="32"/>
    </row>
    <row r="12" spans="1:25" ht="19.95" customHeight="1">
      <c r="A12" s="3"/>
      <c r="B12" s="3"/>
      <c r="C12" s="8" t="s">
        <v>17</v>
      </c>
      <c r="D12" s="8"/>
      <c r="E12" s="23">
        <v>45208</v>
      </c>
      <c r="F12" s="23">
        <v>45306</v>
      </c>
      <c r="G12" s="44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18"/>
      <c r="T12" s="18"/>
      <c r="U12" s="18"/>
      <c r="V12" s="18"/>
      <c r="W12" s="18"/>
      <c r="X12" s="18"/>
      <c r="Y12" s="19"/>
    </row>
    <row r="13" spans="1:25" ht="19.95" customHeight="1">
      <c r="A13" s="3"/>
      <c r="B13" s="3"/>
      <c r="C13" s="8" t="s">
        <v>16</v>
      </c>
      <c r="D13" s="8"/>
      <c r="E13" s="23">
        <v>45208</v>
      </c>
      <c r="F13" s="23">
        <v>45243</v>
      </c>
      <c r="G13" s="44"/>
      <c r="H13" s="45"/>
      <c r="I13" s="45"/>
      <c r="J13" s="45"/>
      <c r="K13" s="45"/>
      <c r="L13" s="17"/>
      <c r="M13" s="17"/>
      <c r="N13" s="17"/>
      <c r="O13" s="17"/>
      <c r="P13" s="17"/>
      <c r="Q13" s="17"/>
      <c r="R13" s="17"/>
      <c r="S13" s="18"/>
      <c r="T13" s="18"/>
      <c r="U13" s="18"/>
      <c r="V13" s="18"/>
      <c r="W13" s="18"/>
      <c r="X13" s="18"/>
      <c r="Y13" s="19"/>
    </row>
    <row r="14" spans="1:25" ht="19.95" customHeight="1">
      <c r="A14" s="3"/>
      <c r="B14" s="3"/>
      <c r="C14" s="8" t="s">
        <v>18</v>
      </c>
      <c r="D14" s="8"/>
      <c r="E14" s="23">
        <v>45208</v>
      </c>
      <c r="F14" s="23">
        <v>45602</v>
      </c>
      <c r="G14" s="44"/>
      <c r="H14" s="45"/>
      <c r="I14" s="45"/>
      <c r="J14" s="45"/>
      <c r="K14" s="17"/>
      <c r="L14" s="17"/>
      <c r="M14" s="17"/>
      <c r="N14" s="17"/>
      <c r="O14" s="17"/>
      <c r="P14" s="17"/>
      <c r="Q14" s="17"/>
      <c r="R14" s="17"/>
      <c r="S14" s="18"/>
      <c r="T14" s="18"/>
      <c r="U14" s="18"/>
      <c r="V14" s="18"/>
      <c r="W14" s="18"/>
      <c r="X14" s="18"/>
      <c r="Y14" s="19"/>
    </row>
    <row r="15" spans="1:25" ht="19.95" customHeight="1">
      <c r="A15" s="3"/>
      <c r="B15" s="3"/>
      <c r="C15" s="8" t="s">
        <v>19</v>
      </c>
      <c r="D15" s="8"/>
      <c r="E15" s="23">
        <v>44021</v>
      </c>
      <c r="F15" s="23">
        <v>45644</v>
      </c>
      <c r="G15" s="44"/>
      <c r="H15" s="45"/>
      <c r="I15" s="45"/>
      <c r="J15" s="45"/>
      <c r="K15" s="45"/>
      <c r="L15" s="45"/>
      <c r="M15" s="45"/>
      <c r="N15" s="45"/>
      <c r="O15" s="45"/>
      <c r="P15" s="45"/>
      <c r="Q15" s="17"/>
      <c r="R15" s="17"/>
      <c r="S15" s="18"/>
      <c r="T15" s="18"/>
      <c r="U15" s="18"/>
      <c r="V15" s="18"/>
      <c r="W15" s="18"/>
      <c r="X15" s="18"/>
      <c r="Y15" s="19"/>
    </row>
    <row r="16" spans="1:25" ht="19.95" customHeight="1">
      <c r="A16" s="3"/>
      <c r="B16" s="3"/>
      <c r="C16" s="9" t="s">
        <v>1</v>
      </c>
      <c r="D16" s="9"/>
      <c r="E16" s="16"/>
      <c r="F16" s="26"/>
      <c r="G16" s="33"/>
      <c r="H16" s="17"/>
      <c r="I16" s="17"/>
      <c r="J16" s="17"/>
      <c r="K16" s="17"/>
      <c r="L16" s="17"/>
      <c r="M16" s="17"/>
      <c r="N16" s="17"/>
      <c r="O16" s="17"/>
      <c r="P16" s="17"/>
      <c r="Q16" s="18"/>
      <c r="R16" s="18"/>
      <c r="S16" s="18"/>
      <c r="T16" s="18"/>
      <c r="U16" s="18"/>
      <c r="V16" s="18"/>
      <c r="W16" s="25"/>
      <c r="X16" s="25"/>
      <c r="Y16" s="19"/>
    </row>
    <row r="17" spans="1:25" ht="19.95" customHeight="1">
      <c r="A17" s="3"/>
      <c r="B17" s="3"/>
      <c r="C17" s="67" t="s">
        <v>7</v>
      </c>
      <c r="D17" s="47" t="s">
        <v>13</v>
      </c>
      <c r="E17" s="27">
        <v>45581</v>
      </c>
      <c r="F17" s="27">
        <v>45299</v>
      </c>
      <c r="G17" s="33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18"/>
      <c r="S17" s="18"/>
      <c r="T17" s="18"/>
      <c r="U17" s="18"/>
      <c r="V17" s="18"/>
      <c r="W17" s="25"/>
      <c r="X17" s="25"/>
      <c r="Y17" s="19"/>
    </row>
    <row r="18" spans="1:25" ht="19.95" customHeight="1">
      <c r="A18" s="3"/>
      <c r="B18" s="3"/>
      <c r="C18" s="68"/>
      <c r="D18" s="48" t="s">
        <v>21</v>
      </c>
      <c r="E18" s="27">
        <v>45306</v>
      </c>
      <c r="F18" s="27">
        <v>45355</v>
      </c>
      <c r="G18" s="33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45"/>
      <c r="S18" s="45"/>
      <c r="T18" s="45"/>
      <c r="U18" s="45"/>
      <c r="V18" s="45"/>
      <c r="W18" s="43"/>
      <c r="X18" s="24"/>
      <c r="Y18" s="19"/>
    </row>
    <row r="19" spans="1:25" ht="19.95" customHeight="1">
      <c r="A19" s="3"/>
      <c r="B19" s="3"/>
      <c r="C19" s="67" t="s">
        <v>6</v>
      </c>
      <c r="D19" s="47" t="s">
        <v>22</v>
      </c>
      <c r="E19" s="27">
        <v>45581</v>
      </c>
      <c r="F19" s="27">
        <v>45320</v>
      </c>
      <c r="G19" s="33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18"/>
      <c r="V19" s="18"/>
      <c r="W19" s="25"/>
      <c r="X19" s="25"/>
      <c r="Y19" s="19"/>
    </row>
    <row r="20" spans="1:25" ht="19.95" customHeight="1">
      <c r="A20" s="3"/>
      <c r="B20" s="3"/>
      <c r="C20" s="68"/>
      <c r="D20" s="48" t="s">
        <v>23</v>
      </c>
      <c r="E20" s="27">
        <v>45306</v>
      </c>
      <c r="F20" s="27">
        <v>45355</v>
      </c>
      <c r="G20" s="33"/>
      <c r="H20" s="17"/>
      <c r="I20" s="17"/>
      <c r="J20" s="17"/>
      <c r="K20" s="17"/>
      <c r="L20" s="17"/>
      <c r="M20" s="17"/>
      <c r="N20" s="17"/>
      <c r="O20" s="17"/>
      <c r="P20" s="17"/>
      <c r="Q20" s="18"/>
      <c r="R20" s="45"/>
      <c r="S20" s="45"/>
      <c r="T20" s="45"/>
      <c r="U20" s="45"/>
      <c r="V20" s="45"/>
      <c r="W20" s="24"/>
      <c r="X20" s="24"/>
      <c r="Y20" s="19"/>
    </row>
    <row r="21" spans="1:25" ht="19.95" customHeight="1">
      <c r="A21" s="3"/>
      <c r="B21" s="3"/>
      <c r="C21" s="67" t="s">
        <v>8</v>
      </c>
      <c r="D21" s="47" t="s">
        <v>22</v>
      </c>
      <c r="E21" s="27">
        <v>45581</v>
      </c>
      <c r="F21" s="27">
        <v>45320</v>
      </c>
      <c r="G21" s="33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18"/>
      <c r="V21" s="18"/>
      <c r="W21" s="25"/>
      <c r="X21" s="25"/>
      <c r="Y21" s="19"/>
    </row>
    <row r="22" spans="1:25" ht="19.95" customHeight="1">
      <c r="A22" s="3"/>
      <c r="B22" s="3"/>
      <c r="C22" s="68"/>
      <c r="D22" s="48" t="s">
        <v>23</v>
      </c>
      <c r="E22" s="27">
        <v>45306</v>
      </c>
      <c r="F22" s="27">
        <v>45355</v>
      </c>
      <c r="G22" s="33"/>
      <c r="H22" s="17"/>
      <c r="I22" s="17"/>
      <c r="J22" s="17"/>
      <c r="K22" s="17"/>
      <c r="L22" s="17"/>
      <c r="M22" s="17"/>
      <c r="N22" s="17"/>
      <c r="O22" s="17"/>
      <c r="P22" s="17"/>
      <c r="Q22" s="18"/>
      <c r="R22" s="45"/>
      <c r="S22" s="45"/>
      <c r="T22" s="45"/>
      <c r="U22" s="45"/>
      <c r="V22" s="45"/>
      <c r="W22" s="24"/>
      <c r="X22" s="24"/>
      <c r="Y22" s="19"/>
    </row>
    <row r="23" spans="1:25" ht="19.95" customHeight="1">
      <c r="A23" s="3"/>
      <c r="B23" s="3"/>
      <c r="C23" s="67" t="s">
        <v>15</v>
      </c>
      <c r="D23" s="47" t="s">
        <v>22</v>
      </c>
      <c r="E23" s="27">
        <v>45581</v>
      </c>
      <c r="F23" s="27">
        <v>45320</v>
      </c>
      <c r="G23" s="33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18"/>
      <c r="V23" s="18"/>
      <c r="W23" s="25"/>
      <c r="X23" s="25"/>
      <c r="Y23" s="19"/>
    </row>
    <row r="24" spans="1:25" ht="19.95" customHeight="1">
      <c r="A24" s="3"/>
      <c r="B24" s="3"/>
      <c r="C24" s="68"/>
      <c r="D24" s="48" t="s">
        <v>23</v>
      </c>
      <c r="E24" s="27">
        <v>45306</v>
      </c>
      <c r="F24" s="27">
        <v>45355</v>
      </c>
      <c r="G24" s="33"/>
      <c r="H24" s="17"/>
      <c r="I24" s="17"/>
      <c r="J24" s="17"/>
      <c r="K24" s="17"/>
      <c r="L24" s="17"/>
      <c r="M24" s="17"/>
      <c r="N24" s="17"/>
      <c r="O24" s="17"/>
      <c r="P24" s="17"/>
      <c r="Q24" s="18"/>
      <c r="R24" s="45"/>
      <c r="S24" s="45"/>
      <c r="T24" s="45"/>
      <c r="U24" s="45"/>
      <c r="V24" s="45"/>
      <c r="W24" s="24"/>
      <c r="X24" s="24"/>
      <c r="Y24" s="19"/>
    </row>
    <row r="25" spans="1:25" ht="19.95" customHeight="1">
      <c r="A25" s="3"/>
      <c r="B25" s="3"/>
      <c r="C25" s="10" t="s">
        <v>20</v>
      </c>
      <c r="D25" s="10"/>
      <c r="E25" s="27">
        <v>45334</v>
      </c>
      <c r="F25" s="27">
        <v>45355</v>
      </c>
      <c r="G25" s="33"/>
      <c r="H25" s="17"/>
      <c r="I25" s="17"/>
      <c r="J25" s="17"/>
      <c r="K25" s="17"/>
      <c r="L25" s="17"/>
      <c r="M25" s="17"/>
      <c r="N25" s="17"/>
      <c r="O25" s="17"/>
      <c r="P25" s="17"/>
      <c r="Q25" s="18"/>
      <c r="R25" s="18"/>
      <c r="S25" s="18"/>
      <c r="T25" s="18"/>
      <c r="U25" s="18"/>
      <c r="V25" s="45"/>
      <c r="W25" s="43"/>
      <c r="X25" s="43"/>
      <c r="Y25" s="19"/>
    </row>
    <row r="26" spans="1:25" ht="19.95" customHeight="1">
      <c r="A26" s="3"/>
      <c r="B26" s="3"/>
      <c r="C26" s="11" t="s">
        <v>2</v>
      </c>
      <c r="D26" s="11"/>
      <c r="E26" s="27"/>
      <c r="F26" s="27"/>
      <c r="G26" s="33"/>
      <c r="H26" s="17"/>
      <c r="I26" s="17"/>
      <c r="J26" s="17"/>
      <c r="K26" s="17"/>
      <c r="L26" s="17"/>
      <c r="M26" s="17"/>
      <c r="N26" s="17"/>
      <c r="O26" s="17"/>
      <c r="P26" s="17"/>
      <c r="Q26" s="18"/>
      <c r="R26" s="18"/>
      <c r="S26" s="18"/>
      <c r="T26" s="18"/>
      <c r="U26" s="18"/>
      <c r="V26" s="18"/>
      <c r="W26" s="25"/>
      <c r="X26" s="25"/>
      <c r="Y26" s="19"/>
    </row>
    <row r="27" spans="1:25" ht="19.95" customHeight="1">
      <c r="A27" s="3"/>
      <c r="B27" s="3"/>
      <c r="C27" s="14" t="s">
        <v>24</v>
      </c>
      <c r="D27" s="14"/>
      <c r="E27" s="27">
        <v>45581</v>
      </c>
      <c r="F27" s="27">
        <v>45313</v>
      </c>
      <c r="G27" s="33"/>
      <c r="H27" s="45"/>
      <c r="I27" s="45"/>
      <c r="J27" s="45"/>
      <c r="K27" s="45"/>
      <c r="L27" s="45"/>
      <c r="M27" s="45"/>
      <c r="N27" s="45"/>
      <c r="O27" s="45"/>
      <c r="P27" s="45"/>
      <c r="Q27" s="46"/>
      <c r="R27" s="45"/>
      <c r="S27" s="45"/>
      <c r="T27" s="18"/>
      <c r="U27" s="18"/>
      <c r="V27" s="18"/>
      <c r="W27" s="25"/>
      <c r="X27" s="25"/>
      <c r="Y27" s="19"/>
    </row>
    <row r="28" spans="1:25" ht="18">
      <c r="A28" s="3"/>
      <c r="B28" s="3"/>
      <c r="C28" s="14" t="s">
        <v>9</v>
      </c>
      <c r="D28" s="14"/>
      <c r="E28" s="27">
        <v>45313</v>
      </c>
      <c r="F28" s="27">
        <v>45364</v>
      </c>
      <c r="G28" s="33"/>
      <c r="H28" s="45"/>
      <c r="I28" s="45"/>
      <c r="J28" s="45"/>
      <c r="K28" s="45"/>
      <c r="L28" s="45"/>
      <c r="M28" s="45"/>
      <c r="N28" s="45"/>
      <c r="O28" s="45"/>
      <c r="P28" s="45"/>
      <c r="Q28" s="46"/>
      <c r="R28" s="45"/>
      <c r="S28" s="45"/>
      <c r="T28" s="45"/>
      <c r="U28" s="45"/>
      <c r="V28" s="45"/>
      <c r="W28" s="24"/>
      <c r="X28" s="43"/>
      <c r="Y28" s="19"/>
    </row>
    <row r="29" spans="1:25" ht="18">
      <c r="A29" s="3"/>
      <c r="B29" s="3"/>
      <c r="C29" s="14" t="s">
        <v>10</v>
      </c>
      <c r="D29" s="14"/>
      <c r="E29" s="27">
        <v>45313</v>
      </c>
      <c r="F29" s="27">
        <v>45364</v>
      </c>
      <c r="G29" s="33"/>
      <c r="H29" s="17"/>
      <c r="I29" s="17"/>
      <c r="J29" s="17"/>
      <c r="K29" s="17"/>
      <c r="L29" s="17"/>
      <c r="M29" s="17"/>
      <c r="N29" s="17"/>
      <c r="O29" s="17"/>
      <c r="P29" s="17"/>
      <c r="Q29" s="18"/>
      <c r="R29" s="18"/>
      <c r="S29" s="45"/>
      <c r="T29" s="45"/>
      <c r="U29" s="45"/>
      <c r="V29" s="45"/>
      <c r="W29" s="43"/>
      <c r="X29" s="43"/>
      <c r="Y29" s="49"/>
    </row>
    <row r="30" spans="1:25" ht="18">
      <c r="A30" s="3"/>
      <c r="B30" s="3"/>
      <c r="C30" s="14" t="s">
        <v>11</v>
      </c>
      <c r="D30" s="14"/>
      <c r="E30" s="27">
        <v>45588</v>
      </c>
      <c r="F30" s="27">
        <v>45334</v>
      </c>
      <c r="G30" s="33"/>
      <c r="H30" s="17"/>
      <c r="I30" s="17"/>
      <c r="J30" s="17"/>
      <c r="K30" s="17"/>
      <c r="L30" s="45"/>
      <c r="M30" s="45"/>
      <c r="N30" s="45"/>
      <c r="O30" s="45"/>
      <c r="P30" s="45"/>
      <c r="Q30" s="46"/>
      <c r="R30" s="46"/>
      <c r="S30" s="18"/>
      <c r="T30" s="18"/>
      <c r="U30" s="45"/>
      <c r="V30" s="45"/>
      <c r="W30" s="25"/>
      <c r="X30" s="25"/>
      <c r="Y30" s="19"/>
    </row>
    <row r="31" spans="1:25" ht="18.600000000000001" thickBot="1">
      <c r="A31" s="3"/>
      <c r="B31" s="3"/>
      <c r="C31" s="15" t="s">
        <v>12</v>
      </c>
      <c r="D31" s="15"/>
      <c r="E31" s="28">
        <v>45348</v>
      </c>
      <c r="F31" s="28">
        <v>45369</v>
      </c>
      <c r="G31" s="34"/>
      <c r="H31" s="20"/>
      <c r="I31" s="20"/>
      <c r="J31" s="20"/>
      <c r="K31" s="20"/>
      <c r="L31" s="20"/>
      <c r="M31" s="20"/>
      <c r="N31" s="20"/>
      <c r="O31" s="20"/>
      <c r="P31" s="20"/>
      <c r="Q31" s="21"/>
      <c r="R31" s="21"/>
      <c r="S31" s="21"/>
      <c r="T31" s="21"/>
      <c r="U31" s="21"/>
      <c r="V31" s="21"/>
      <c r="W31" s="40"/>
      <c r="X31" s="40"/>
      <c r="Y31" s="41"/>
    </row>
    <row r="32" spans="1:25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 ht="7.2" customHeight="1">
      <c r="A37" s="3"/>
      <c r="B37" s="3"/>
    </row>
    <row r="38" spans="1:2" ht="6" customHeight="1"/>
  </sheetData>
  <mergeCells count="9">
    <mergeCell ref="C17:C18"/>
    <mergeCell ref="C19:C20"/>
    <mergeCell ref="C21:C22"/>
    <mergeCell ref="C23:C24"/>
    <mergeCell ref="D1:T2"/>
    <mergeCell ref="E6:F6"/>
    <mergeCell ref="E5:F5"/>
    <mergeCell ref="G5:K5"/>
    <mergeCell ref="G6:K6"/>
  </mergeCells>
  <phoneticPr fontId="8" type="noConversion"/>
  <conditionalFormatting sqref="F16 X20 X22 X24 G16:P31 G11:R15">
    <cfRule type="notContainsBlanks" dxfId="123" priority="80">
      <formula>LEN(TRIM(F11))&gt;0</formula>
    </cfRule>
  </conditionalFormatting>
  <conditionalFormatting sqref="O11:O15 H11:H15">
    <cfRule type="expression" dxfId="122" priority="94">
      <formula>AND($E11&lt;=#REF!+6,$F11&gt;=#REF!)</formula>
    </cfRule>
  </conditionalFormatting>
  <conditionalFormatting sqref="G11:G15 I11:N15 P11:R15">
    <cfRule type="expression" dxfId="121" priority="100">
      <formula>AND($E11&lt;=I$9+6,$F11&gt;=I$9)</formula>
    </cfRule>
  </conditionalFormatting>
  <conditionalFormatting sqref="M16:M31">
    <cfRule type="expression" dxfId="120" priority="104">
      <formula>AND(#REF!&lt;=#REF!+6,#REF!&gt;=#REF!)</formula>
    </cfRule>
  </conditionalFormatting>
  <conditionalFormatting sqref="X20 X22 X24 N16:P31 G16:L31">
    <cfRule type="expression" dxfId="119" priority="110">
      <formula>AND(#REF!&lt;=K$9+6,#REF!&gt;=K$9)</formula>
    </cfRule>
  </conditionalFormatting>
  <conditionalFormatting sqref="Q17">
    <cfRule type="notContainsBlanks" dxfId="118" priority="74">
      <formula>LEN(TRIM(Q17))&gt;0</formula>
    </cfRule>
  </conditionalFormatting>
  <conditionalFormatting sqref="Q17">
    <cfRule type="expression" dxfId="117" priority="75">
      <formula>AND(#REF!&lt;=U$9+6,#REF!&gt;=U$9)</formula>
    </cfRule>
  </conditionalFormatting>
  <conditionalFormatting sqref="Q18">
    <cfRule type="notContainsBlanks" dxfId="116" priority="72">
      <formula>LEN(TRIM(Q18))&gt;0</formula>
    </cfRule>
  </conditionalFormatting>
  <conditionalFormatting sqref="Q18">
    <cfRule type="expression" dxfId="115" priority="73">
      <formula>AND(#REF!&lt;=U$9+6,#REF!&gt;=U$9)</formula>
    </cfRule>
  </conditionalFormatting>
  <conditionalFormatting sqref="X18">
    <cfRule type="notContainsBlanks" dxfId="114" priority="66">
      <formula>LEN(TRIM(X18))&gt;0</formula>
    </cfRule>
  </conditionalFormatting>
  <conditionalFormatting sqref="X18">
    <cfRule type="expression" dxfId="113" priority="67">
      <formula>AND(#REF!&lt;=AB$9+6,#REF!&gt;=AB$9)</formula>
    </cfRule>
  </conditionalFormatting>
  <conditionalFormatting sqref="Q19">
    <cfRule type="notContainsBlanks" dxfId="112" priority="60">
      <formula>LEN(TRIM(Q19))&gt;0</formula>
    </cfRule>
  </conditionalFormatting>
  <conditionalFormatting sqref="Q19">
    <cfRule type="expression" dxfId="111" priority="61">
      <formula>AND(#REF!&lt;=U$9+6,#REF!&gt;=U$9)</formula>
    </cfRule>
  </conditionalFormatting>
  <conditionalFormatting sqref="W20">
    <cfRule type="notContainsBlanks" dxfId="110" priority="58">
      <formula>LEN(TRIM(W20))&gt;0</formula>
    </cfRule>
  </conditionalFormatting>
  <conditionalFormatting sqref="W20">
    <cfRule type="expression" dxfId="109" priority="59">
      <formula>AND(#REF!&lt;=AA$9+6,#REF!&gt;=AA$9)</formula>
    </cfRule>
  </conditionalFormatting>
  <conditionalFormatting sqref="Q21:T21">
    <cfRule type="notContainsBlanks" dxfId="108" priority="56">
      <formula>LEN(TRIM(Q21))&gt;0</formula>
    </cfRule>
  </conditionalFormatting>
  <conditionalFormatting sqref="Q21:T21">
    <cfRule type="expression" dxfId="107" priority="57">
      <formula>AND(#REF!&lt;=U$9+6,#REF!&gt;=U$9)</formula>
    </cfRule>
  </conditionalFormatting>
  <conditionalFormatting sqref="W22">
    <cfRule type="notContainsBlanks" dxfId="106" priority="54">
      <formula>LEN(TRIM(W22))&gt;0</formula>
    </cfRule>
  </conditionalFormatting>
  <conditionalFormatting sqref="W22">
    <cfRule type="expression" dxfId="105" priority="55">
      <formula>AND(#REF!&lt;=AA$9+6,#REF!&gt;=AA$9)</formula>
    </cfRule>
  </conditionalFormatting>
  <conditionalFormatting sqref="Q23:T23">
    <cfRule type="notContainsBlanks" dxfId="104" priority="52">
      <formula>LEN(TRIM(Q23))&gt;0</formula>
    </cfRule>
  </conditionalFormatting>
  <conditionalFormatting sqref="Q23:T23">
    <cfRule type="expression" dxfId="103" priority="53">
      <formula>AND(#REF!&lt;=U$9+6,#REF!&gt;=U$9)</formula>
    </cfRule>
  </conditionalFormatting>
  <conditionalFormatting sqref="W24">
    <cfRule type="notContainsBlanks" dxfId="102" priority="50">
      <formula>LEN(TRIM(W24))&gt;0</formula>
    </cfRule>
  </conditionalFormatting>
  <conditionalFormatting sqref="W24">
    <cfRule type="expression" dxfId="101" priority="51">
      <formula>AND(#REF!&lt;=AA$9+6,#REF!&gt;=AA$9)</formula>
    </cfRule>
  </conditionalFormatting>
  <conditionalFormatting sqref="F17:F31">
    <cfRule type="dataBar" priority="166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{B7001808-FEE2-4731-9DBE-CDF3735B1335}</x14:id>
        </ext>
      </extLst>
    </cfRule>
  </conditionalFormatting>
  <conditionalFormatting sqref="F16">
    <cfRule type="expression" dxfId="100" priority="177">
      <formula>AND(#REF!&lt;=I$9+6,#REF!&gt;=I$9)</formula>
    </cfRule>
  </conditionalFormatting>
  <conditionalFormatting sqref="E16:E31">
    <cfRule type="dataBar" priority="178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{0ECD5B38-502C-4D20-9B21-02EA22539E8C}</x14:id>
        </ext>
      </extLst>
    </cfRule>
  </conditionalFormatting>
  <conditionalFormatting sqref="W28">
    <cfRule type="notContainsBlanks" dxfId="99" priority="47">
      <formula>LEN(TRIM(W28))&gt;0</formula>
    </cfRule>
  </conditionalFormatting>
  <conditionalFormatting sqref="W28">
    <cfRule type="expression" dxfId="98" priority="49">
      <formula>AND(#REF!&lt;=AA$9+6,#REF!&gt;=AA$9)</formula>
    </cfRule>
  </conditionalFormatting>
  <conditionalFormatting sqref="R18">
    <cfRule type="notContainsBlanks" dxfId="97" priority="45">
      <formula>LEN(TRIM(R18))&gt;0</formula>
    </cfRule>
  </conditionalFormatting>
  <conditionalFormatting sqref="R18">
    <cfRule type="expression" dxfId="96" priority="46">
      <formula>AND($E18&lt;=T$9+6,$F18&gt;=T$9)</formula>
    </cfRule>
  </conditionalFormatting>
  <conditionalFormatting sqref="S18">
    <cfRule type="notContainsBlanks" dxfId="95" priority="43">
      <formula>LEN(TRIM(S18))&gt;0</formula>
    </cfRule>
  </conditionalFormatting>
  <conditionalFormatting sqref="S18">
    <cfRule type="expression" dxfId="94" priority="44">
      <formula>AND($E18&lt;=U$9+6,$F18&gt;=U$9)</formula>
    </cfRule>
  </conditionalFormatting>
  <conditionalFormatting sqref="T18">
    <cfRule type="notContainsBlanks" dxfId="93" priority="41">
      <formula>LEN(TRIM(T18))&gt;0</formula>
    </cfRule>
  </conditionalFormatting>
  <conditionalFormatting sqref="T18">
    <cfRule type="expression" dxfId="92" priority="42">
      <formula>AND($E18&lt;=V$9+6,$F18&gt;=V$9)</formula>
    </cfRule>
  </conditionalFormatting>
  <conditionalFormatting sqref="T19">
    <cfRule type="notContainsBlanks" dxfId="91" priority="39">
      <formula>LEN(TRIM(T19))&gt;0</formula>
    </cfRule>
  </conditionalFormatting>
  <conditionalFormatting sqref="T19">
    <cfRule type="expression" dxfId="90" priority="40">
      <formula>AND($E19&lt;=V$9+6,$F19&gt;=V$9)</formula>
    </cfRule>
  </conditionalFormatting>
  <conditionalFormatting sqref="S19">
    <cfRule type="notContainsBlanks" dxfId="89" priority="37">
      <formula>LEN(TRIM(S19))&gt;0</formula>
    </cfRule>
  </conditionalFormatting>
  <conditionalFormatting sqref="S19">
    <cfRule type="expression" dxfId="88" priority="38">
      <formula>AND($E19&lt;=U$9+6,$F19&gt;=U$9)</formula>
    </cfRule>
  </conditionalFormatting>
  <conditionalFormatting sqref="R19">
    <cfRule type="notContainsBlanks" dxfId="87" priority="35">
      <formula>LEN(TRIM(R19))&gt;0</formula>
    </cfRule>
  </conditionalFormatting>
  <conditionalFormatting sqref="R19">
    <cfRule type="expression" dxfId="86" priority="36">
      <formula>AND($E19&lt;=T$9+6,$F19&gt;=T$9)</formula>
    </cfRule>
  </conditionalFormatting>
  <conditionalFormatting sqref="R20">
    <cfRule type="notContainsBlanks" dxfId="85" priority="33">
      <formula>LEN(TRIM(R20))&gt;0</formula>
    </cfRule>
  </conditionalFormatting>
  <conditionalFormatting sqref="R20">
    <cfRule type="expression" dxfId="84" priority="34">
      <formula>AND($E20&lt;=T$9+6,$F20&gt;=T$9)</formula>
    </cfRule>
  </conditionalFormatting>
  <conditionalFormatting sqref="S20">
    <cfRule type="notContainsBlanks" dxfId="83" priority="31">
      <formula>LEN(TRIM(S20))&gt;0</formula>
    </cfRule>
  </conditionalFormatting>
  <conditionalFormatting sqref="S20">
    <cfRule type="expression" dxfId="82" priority="32">
      <formula>AND($E20&lt;=U$9+6,$F20&gt;=U$9)</formula>
    </cfRule>
  </conditionalFormatting>
  <conditionalFormatting sqref="T20">
    <cfRule type="notContainsBlanks" dxfId="81" priority="29">
      <formula>LEN(TRIM(T20))&gt;0</formula>
    </cfRule>
  </conditionalFormatting>
  <conditionalFormatting sqref="T20">
    <cfRule type="expression" dxfId="80" priority="30">
      <formula>AND($E20&lt;=V$9+6,$F20&gt;=V$9)</formula>
    </cfRule>
  </conditionalFormatting>
  <conditionalFormatting sqref="U20">
    <cfRule type="notContainsBlanks" dxfId="79" priority="27">
      <formula>LEN(TRIM(U20))&gt;0</formula>
    </cfRule>
  </conditionalFormatting>
  <conditionalFormatting sqref="U20">
    <cfRule type="expression" dxfId="78" priority="28">
      <formula>AND($E20&lt;=W$9+6,$F20&gt;=W$9)</formula>
    </cfRule>
  </conditionalFormatting>
  <conditionalFormatting sqref="V18">
    <cfRule type="notContainsBlanks" dxfId="77" priority="25">
      <formula>LEN(TRIM(V18))&gt;0</formula>
    </cfRule>
  </conditionalFormatting>
  <conditionalFormatting sqref="V18">
    <cfRule type="expression" dxfId="76" priority="26">
      <formula>AND($E18&lt;=X$9+6,$F18&gt;=X$9)</formula>
    </cfRule>
  </conditionalFormatting>
  <conditionalFormatting sqref="V20">
    <cfRule type="notContainsBlanks" dxfId="75" priority="23">
      <formula>LEN(TRIM(V20))&gt;0</formula>
    </cfRule>
  </conditionalFormatting>
  <conditionalFormatting sqref="V20">
    <cfRule type="expression" dxfId="74" priority="24">
      <formula>AND($E20&lt;=X$9+6,$F20&gt;=X$9)</formula>
    </cfRule>
  </conditionalFormatting>
  <conditionalFormatting sqref="U18">
    <cfRule type="notContainsBlanks" dxfId="73" priority="21">
      <formula>LEN(TRIM(U18))&gt;0</formula>
    </cfRule>
  </conditionalFormatting>
  <conditionalFormatting sqref="U18">
    <cfRule type="expression" dxfId="72" priority="22">
      <formula>AND($E18&lt;=W$9+6,$F18&gt;=W$9)</formula>
    </cfRule>
  </conditionalFormatting>
  <conditionalFormatting sqref="R22:V22">
    <cfRule type="notContainsBlanks" dxfId="71" priority="19">
      <formula>LEN(TRIM(R22))&gt;0</formula>
    </cfRule>
  </conditionalFormatting>
  <conditionalFormatting sqref="R22:V22">
    <cfRule type="expression" dxfId="70" priority="20">
      <formula>AND(#REF!&lt;=V$9+6,#REF!&gt;=V$9)</formula>
    </cfRule>
  </conditionalFormatting>
  <conditionalFormatting sqref="R24">
    <cfRule type="notContainsBlanks" dxfId="69" priority="17">
      <formula>LEN(TRIM(R24))&gt;0</formula>
    </cfRule>
  </conditionalFormatting>
  <conditionalFormatting sqref="R24">
    <cfRule type="expression" dxfId="68" priority="18">
      <formula>AND(#REF!&lt;=V$9+6,#REF!&gt;=V$9)</formula>
    </cfRule>
  </conditionalFormatting>
  <conditionalFormatting sqref="V25">
    <cfRule type="notContainsBlanks" dxfId="67" priority="15">
      <formula>LEN(TRIM(V25))&gt;0</formula>
    </cfRule>
  </conditionalFormatting>
  <conditionalFormatting sqref="V25">
    <cfRule type="expression" dxfId="66" priority="16">
      <formula>AND(#REF!&lt;=Z$9+6,#REF!&gt;=Z$9)</formula>
    </cfRule>
  </conditionalFormatting>
  <conditionalFormatting sqref="S24:V24">
    <cfRule type="notContainsBlanks" dxfId="65" priority="13">
      <formula>LEN(TRIM(S24))&gt;0</formula>
    </cfRule>
  </conditionalFormatting>
  <conditionalFormatting sqref="S24:V24">
    <cfRule type="expression" dxfId="64" priority="14">
      <formula>AND(#REF!&lt;=W$9+6,#REF!&gt;=W$9)</formula>
    </cfRule>
  </conditionalFormatting>
  <conditionalFormatting sqref="R27">
    <cfRule type="notContainsBlanks" dxfId="63" priority="11">
      <formula>LEN(TRIM(R27))&gt;0</formula>
    </cfRule>
  </conditionalFormatting>
  <conditionalFormatting sqref="R27">
    <cfRule type="expression" dxfId="62" priority="12">
      <formula>AND(#REF!&lt;=V$9+6,#REF!&gt;=V$9)</formula>
    </cfRule>
  </conditionalFormatting>
  <conditionalFormatting sqref="S27">
    <cfRule type="notContainsBlanks" dxfId="61" priority="9">
      <formula>LEN(TRIM(S27))&gt;0</formula>
    </cfRule>
  </conditionalFormatting>
  <conditionalFormatting sqref="S27">
    <cfRule type="expression" dxfId="60" priority="10">
      <formula>AND(#REF!&lt;=W$9+6,#REF!&gt;=W$9)</formula>
    </cfRule>
  </conditionalFormatting>
  <conditionalFormatting sqref="R28:V28">
    <cfRule type="notContainsBlanks" dxfId="59" priority="7">
      <formula>LEN(TRIM(R28))&gt;0</formula>
    </cfRule>
  </conditionalFormatting>
  <conditionalFormatting sqref="R28:V28">
    <cfRule type="expression" dxfId="58" priority="8">
      <formula>AND(#REF!&lt;=V$9+6,#REF!&gt;=V$9)</formula>
    </cfRule>
  </conditionalFormatting>
  <conditionalFormatting sqref="S29:V29">
    <cfRule type="notContainsBlanks" dxfId="57" priority="5">
      <formula>LEN(TRIM(S29))&gt;0</formula>
    </cfRule>
  </conditionalFormatting>
  <conditionalFormatting sqref="S29:V29">
    <cfRule type="expression" dxfId="56" priority="6">
      <formula>AND(#REF!&lt;=W$9+6,#REF!&gt;=W$9)</formula>
    </cfRule>
  </conditionalFormatting>
  <conditionalFormatting sqref="U30">
    <cfRule type="notContainsBlanks" dxfId="55" priority="3">
      <formula>LEN(TRIM(U30))&gt;0</formula>
    </cfRule>
  </conditionalFormatting>
  <conditionalFormatting sqref="U30">
    <cfRule type="expression" dxfId="54" priority="4">
      <formula>AND(#REF!&lt;=Y$9+6,#REF!&gt;=Y$9)</formula>
    </cfRule>
  </conditionalFormatting>
  <conditionalFormatting sqref="V30">
    <cfRule type="notContainsBlanks" dxfId="53" priority="1">
      <formula>LEN(TRIM(V30))&gt;0</formula>
    </cfRule>
  </conditionalFormatting>
  <conditionalFormatting sqref="V30">
    <cfRule type="expression" dxfId="52" priority="2">
      <formula>AND(#REF!&lt;=Z$9+6,#REF!&gt;=Z$9)</formula>
    </cfRule>
  </conditionalFormatting>
  <dataValidations disablePrompts="1" count="1">
    <dataValidation type="custom" allowBlank="1" showDropDown="1" sqref="E11:F15" xr:uid="{00000000-0002-0000-0000-000000000000}">
      <formula1>OR(NOT(ISERROR(DATEVALUE(E11))), AND(ISNUMBER(E11), LEFT(CELL("format", E11))="D"))</formula1>
    </dataValidation>
  </dataValidations>
  <pageMargins left="0" right="0" top="0" bottom="0" header="0" footer="0"/>
  <pageSetup paperSize="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001808-FEE2-4731-9DBE-CDF3735B1335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F17:F31</xm:sqref>
        </x14:conditionalFormatting>
        <x14:conditionalFormatting xmlns:xm="http://schemas.microsoft.com/office/excel/2006/main">
          <x14:cfRule type="dataBar" id="{0ECD5B38-502C-4D20-9B21-02EA22539E8C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E16:E31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D10A-2631-4823-B096-EC42BF7FA9CE}">
  <dimension ref="A1:U35"/>
  <sheetViews>
    <sheetView showGridLines="0" topLeftCell="A6" zoomScale="70" zoomScaleNormal="70" workbookViewId="0">
      <selection activeCell="S38" sqref="S38"/>
    </sheetView>
  </sheetViews>
  <sheetFormatPr baseColWidth="10" defaultColWidth="8.88671875" defaultRowHeight="14.4"/>
  <cols>
    <col min="1" max="2" width="2.33203125" style="1" customWidth="1"/>
    <col min="3" max="3" width="43.109375" style="1" customWidth="1"/>
    <col min="4" max="4" width="14.44140625" style="1" customWidth="1"/>
    <col min="5" max="5" width="9.44140625" style="1" customWidth="1"/>
    <col min="6" max="6" width="10" style="1" customWidth="1"/>
    <col min="7" max="21" width="4.77734375" style="1" customWidth="1"/>
    <col min="22" max="22" width="5.77734375" style="1" customWidth="1"/>
    <col min="23" max="16384" width="8.88671875" style="1"/>
  </cols>
  <sheetData>
    <row r="1" spans="1:21" ht="13.95" customHeight="1">
      <c r="A1" s="3"/>
      <c r="B1" s="3"/>
      <c r="C1" s="3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3"/>
      <c r="R1" s="3"/>
    </row>
    <row r="2" spans="1:21" ht="13.95" customHeight="1">
      <c r="A2" s="3"/>
      <c r="B2" s="3"/>
      <c r="C2" s="3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3"/>
      <c r="R2" s="3"/>
    </row>
    <row r="3" spans="1:21" ht="40.200000000000003" customHeight="1">
      <c r="A3" s="3"/>
      <c r="B3" s="3"/>
      <c r="C3" s="3"/>
      <c r="D3" s="3"/>
      <c r="E3" s="4"/>
      <c r="F3" s="5"/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</row>
    <row r="4" spans="1:21" ht="13.9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1" ht="19.95" customHeight="1">
      <c r="A5" s="3"/>
      <c r="B5" s="3"/>
      <c r="C5" s="3"/>
      <c r="D5" s="3"/>
      <c r="E5" s="70"/>
      <c r="F5" s="70"/>
      <c r="G5" s="71"/>
      <c r="H5" s="71"/>
      <c r="I5" s="71"/>
      <c r="J5" s="71"/>
      <c r="K5" s="71"/>
      <c r="L5" s="6"/>
      <c r="M5" s="3"/>
      <c r="N5" s="3"/>
      <c r="O5" s="3"/>
      <c r="P5" s="3"/>
      <c r="Q5" s="3"/>
      <c r="R5" s="3"/>
    </row>
    <row r="6" spans="1:21" ht="19.95" customHeight="1">
      <c r="A6" s="3"/>
      <c r="B6" s="3"/>
      <c r="C6" s="3"/>
      <c r="D6" s="3"/>
      <c r="E6" s="70"/>
      <c r="F6" s="70"/>
      <c r="G6" s="71"/>
      <c r="H6" s="71"/>
      <c r="I6" s="71"/>
      <c r="J6" s="71"/>
      <c r="K6" s="71"/>
      <c r="L6" s="6"/>
      <c r="M6" s="3"/>
      <c r="N6" s="3"/>
      <c r="O6" s="3"/>
      <c r="P6" s="3"/>
      <c r="Q6" s="3"/>
      <c r="R6" s="3"/>
    </row>
    <row r="7" spans="1:21" ht="13.9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1" ht="13.95" customHeight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1" ht="57.6" hidden="1" customHeight="1" thickBot="1">
      <c r="H9" s="2">
        <f>E11</f>
        <v>0</v>
      </c>
      <c r="I9" s="2">
        <f>H9+7</f>
        <v>7</v>
      </c>
      <c r="J9" s="2" t="e">
        <f>#REF!+7</f>
        <v>#REF!</v>
      </c>
      <c r="K9" s="2" t="e">
        <f t="shared" ref="K9:P9" si="0">J9+7</f>
        <v>#REF!</v>
      </c>
      <c r="L9" s="2" t="e">
        <f t="shared" si="0"/>
        <v>#REF!</v>
      </c>
      <c r="M9" s="2" t="e">
        <f>#REF!+7</f>
        <v>#REF!</v>
      </c>
      <c r="N9" s="2" t="e">
        <f>M9+7</f>
        <v>#REF!</v>
      </c>
      <c r="O9" s="2" t="e">
        <f t="shared" si="0"/>
        <v>#REF!</v>
      </c>
      <c r="P9" s="2" t="e">
        <f t="shared" si="0"/>
        <v>#REF!</v>
      </c>
      <c r="Q9" s="3"/>
      <c r="R9" s="3"/>
    </row>
    <row r="10" spans="1:21" ht="52.8" thickBot="1">
      <c r="A10" s="3"/>
      <c r="B10" s="3"/>
      <c r="C10" s="12" t="s">
        <v>5</v>
      </c>
      <c r="D10" s="12" t="s">
        <v>14</v>
      </c>
      <c r="E10" s="13" t="s">
        <v>3</v>
      </c>
      <c r="F10" s="13" t="s">
        <v>4</v>
      </c>
      <c r="G10" s="35">
        <v>45208</v>
      </c>
      <c r="H10" s="36">
        <v>45215</v>
      </c>
      <c r="I10" s="36">
        <v>45222</v>
      </c>
      <c r="J10" s="36">
        <v>45236</v>
      </c>
      <c r="K10" s="36">
        <v>45243</v>
      </c>
      <c r="L10" s="36">
        <v>45250</v>
      </c>
      <c r="M10" s="36">
        <v>45299</v>
      </c>
      <c r="N10" s="39">
        <v>45306</v>
      </c>
      <c r="O10" s="37">
        <v>45313</v>
      </c>
      <c r="P10" s="37">
        <v>45320</v>
      </c>
      <c r="Q10" s="37">
        <v>45327</v>
      </c>
      <c r="R10" s="37">
        <v>45334</v>
      </c>
      <c r="S10" s="37">
        <v>45348</v>
      </c>
      <c r="T10" s="37">
        <v>45355</v>
      </c>
      <c r="U10" s="38">
        <v>45364</v>
      </c>
    </row>
    <row r="11" spans="1:21" ht="19.95" customHeight="1">
      <c r="A11" s="3"/>
      <c r="B11" s="3"/>
      <c r="C11" s="7" t="s">
        <v>0</v>
      </c>
      <c r="D11" s="7"/>
      <c r="E11" s="22"/>
      <c r="F11" s="22"/>
      <c r="G11" s="29"/>
      <c r="H11" s="30"/>
      <c r="I11" s="30"/>
      <c r="J11" s="30"/>
      <c r="K11" s="30"/>
      <c r="L11" s="30"/>
      <c r="M11" s="30"/>
      <c r="N11" s="30"/>
      <c r="O11" s="31"/>
      <c r="P11" s="31"/>
      <c r="Q11" s="31"/>
      <c r="R11" s="31"/>
      <c r="S11" s="31"/>
      <c r="T11" s="31"/>
      <c r="U11" s="32"/>
    </row>
    <row r="12" spans="1:21" ht="19.95" customHeight="1">
      <c r="A12" s="3"/>
      <c r="B12" s="3"/>
      <c r="C12" s="8" t="s">
        <v>17</v>
      </c>
      <c r="D12" s="8"/>
      <c r="E12" s="23">
        <v>45208</v>
      </c>
      <c r="F12" s="23">
        <v>45306</v>
      </c>
      <c r="G12" s="44"/>
      <c r="H12" s="45"/>
      <c r="I12" s="45"/>
      <c r="J12" s="45"/>
      <c r="K12" s="45"/>
      <c r="L12" s="45"/>
      <c r="M12" s="45"/>
      <c r="N12" s="45"/>
      <c r="O12" s="18"/>
      <c r="P12" s="18"/>
      <c r="Q12" s="18"/>
      <c r="R12" s="18"/>
      <c r="S12" s="18"/>
      <c r="T12" s="18"/>
      <c r="U12" s="19"/>
    </row>
    <row r="13" spans="1:21" ht="19.95" customHeight="1">
      <c r="A13" s="3"/>
      <c r="B13" s="3"/>
      <c r="C13" s="8" t="s">
        <v>16</v>
      </c>
      <c r="D13" s="8"/>
      <c r="E13" s="23">
        <v>45208</v>
      </c>
      <c r="F13" s="23">
        <v>45243</v>
      </c>
      <c r="G13" s="44"/>
      <c r="H13" s="45"/>
      <c r="I13" s="45"/>
      <c r="J13" s="45"/>
      <c r="K13" s="45"/>
      <c r="L13" s="17"/>
      <c r="M13" s="17"/>
      <c r="N13" s="17"/>
      <c r="O13" s="18"/>
      <c r="P13" s="18"/>
      <c r="Q13" s="18"/>
      <c r="R13" s="18"/>
      <c r="S13" s="18"/>
      <c r="T13" s="18"/>
      <c r="U13" s="19"/>
    </row>
    <row r="14" spans="1:21" ht="19.95" customHeight="1">
      <c r="A14" s="3"/>
      <c r="B14" s="3"/>
      <c r="C14" s="8" t="s">
        <v>18</v>
      </c>
      <c r="D14" s="8"/>
      <c r="E14" s="23">
        <v>45208</v>
      </c>
      <c r="F14" s="23">
        <v>45602</v>
      </c>
      <c r="G14" s="44"/>
      <c r="H14" s="45"/>
      <c r="I14" s="45"/>
      <c r="J14" s="45"/>
      <c r="K14" s="17"/>
      <c r="L14" s="17"/>
      <c r="M14" s="17"/>
      <c r="N14" s="17"/>
      <c r="O14" s="18"/>
      <c r="P14" s="18"/>
      <c r="Q14" s="18"/>
      <c r="R14" s="18"/>
      <c r="S14" s="18"/>
      <c r="T14" s="18"/>
      <c r="U14" s="19"/>
    </row>
    <row r="15" spans="1:21" ht="19.95" customHeight="1">
      <c r="A15" s="3"/>
      <c r="B15" s="3"/>
      <c r="C15" s="8" t="s">
        <v>19</v>
      </c>
      <c r="D15" s="8"/>
      <c r="E15" s="23">
        <v>44021</v>
      </c>
      <c r="F15" s="23">
        <v>45644</v>
      </c>
      <c r="G15" s="44"/>
      <c r="H15" s="45"/>
      <c r="I15" s="45"/>
      <c r="J15" s="45"/>
      <c r="K15" s="45"/>
      <c r="L15" s="45"/>
      <c r="M15" s="17"/>
      <c r="N15" s="17"/>
      <c r="O15" s="18"/>
      <c r="P15" s="18"/>
      <c r="Q15" s="18"/>
      <c r="R15" s="18"/>
      <c r="S15" s="18"/>
      <c r="T15" s="18"/>
      <c r="U15" s="19"/>
    </row>
    <row r="16" spans="1:21" ht="19.95" customHeight="1">
      <c r="A16" s="3"/>
      <c r="B16" s="3"/>
      <c r="C16" s="9" t="s">
        <v>1</v>
      </c>
      <c r="D16" s="9"/>
      <c r="E16" s="16"/>
      <c r="F16" s="26"/>
      <c r="G16" s="33"/>
      <c r="H16" s="17"/>
      <c r="I16" s="17"/>
      <c r="J16" s="17"/>
      <c r="K16" s="17"/>
      <c r="L16" s="17"/>
      <c r="M16" s="18"/>
      <c r="N16" s="18"/>
      <c r="O16" s="18"/>
      <c r="P16" s="18"/>
      <c r="Q16" s="18"/>
      <c r="R16" s="18"/>
      <c r="S16" s="25"/>
      <c r="T16" s="25"/>
      <c r="U16" s="19"/>
    </row>
    <row r="17" spans="1:21" ht="19.95" customHeight="1">
      <c r="A17" s="3"/>
      <c r="B17" s="3"/>
      <c r="C17" s="67" t="s">
        <v>7</v>
      </c>
      <c r="D17" s="47" t="s">
        <v>13</v>
      </c>
      <c r="E17" s="27">
        <v>45581</v>
      </c>
      <c r="F17" s="27">
        <v>45299</v>
      </c>
      <c r="G17" s="33"/>
      <c r="H17" s="45"/>
      <c r="I17" s="45"/>
      <c r="J17" s="45"/>
      <c r="K17" s="45"/>
      <c r="L17" s="45"/>
      <c r="M17" s="45"/>
      <c r="N17" s="18"/>
      <c r="O17" s="18"/>
      <c r="P17" s="18"/>
      <c r="Q17" s="18"/>
      <c r="R17" s="18"/>
      <c r="S17" s="25"/>
      <c r="T17" s="25"/>
      <c r="U17" s="19"/>
    </row>
    <row r="18" spans="1:21" ht="19.95" customHeight="1">
      <c r="A18" s="3"/>
      <c r="B18" s="3"/>
      <c r="C18" s="73"/>
      <c r="D18" s="48" t="s">
        <v>21</v>
      </c>
      <c r="E18" s="27">
        <v>45306</v>
      </c>
      <c r="F18" s="27">
        <v>45355</v>
      </c>
      <c r="G18" s="33"/>
      <c r="H18" s="17"/>
      <c r="I18" s="17"/>
      <c r="J18" s="17"/>
      <c r="K18" s="17"/>
      <c r="L18" s="17"/>
      <c r="M18" s="17"/>
      <c r="N18" s="45"/>
      <c r="O18" s="45"/>
      <c r="P18" s="45"/>
      <c r="Q18" s="45"/>
      <c r="R18" s="45"/>
      <c r="S18" s="25"/>
      <c r="T18" s="25"/>
      <c r="U18" s="19"/>
    </row>
    <row r="19" spans="1:21" ht="19.95" customHeight="1">
      <c r="A19" s="3"/>
      <c r="B19" s="3"/>
      <c r="C19" s="68"/>
      <c r="D19" s="48" t="s">
        <v>28</v>
      </c>
      <c r="E19" s="27">
        <v>45306</v>
      </c>
      <c r="F19" s="27">
        <v>45355</v>
      </c>
      <c r="G19" s="33"/>
      <c r="H19" s="17"/>
      <c r="I19" s="17"/>
      <c r="J19" s="17"/>
      <c r="K19" s="17"/>
      <c r="L19" s="17"/>
      <c r="M19" s="17"/>
      <c r="N19" s="25"/>
      <c r="O19" s="25"/>
      <c r="P19" s="25"/>
      <c r="Q19" s="25"/>
      <c r="R19" s="45"/>
      <c r="S19" s="43"/>
      <c r="T19" s="24"/>
      <c r="U19" s="19"/>
    </row>
    <row r="20" spans="1:21" ht="19.95" customHeight="1">
      <c r="A20" s="3"/>
      <c r="B20" s="3"/>
      <c r="C20" s="72" t="s">
        <v>30</v>
      </c>
      <c r="D20" s="47" t="s">
        <v>22</v>
      </c>
      <c r="E20" s="27">
        <v>45581</v>
      </c>
      <c r="F20" s="27">
        <v>45320</v>
      </c>
      <c r="G20" s="33"/>
      <c r="H20" s="45"/>
      <c r="I20" s="45"/>
      <c r="J20" s="45"/>
      <c r="K20" s="45"/>
      <c r="L20" s="45"/>
      <c r="M20" s="45"/>
      <c r="N20" s="45"/>
      <c r="O20" s="45"/>
      <c r="P20" s="45"/>
      <c r="Q20" s="18"/>
      <c r="R20" s="18"/>
      <c r="S20" s="25"/>
      <c r="T20" s="25"/>
      <c r="U20" s="19"/>
    </row>
    <row r="21" spans="1:21" ht="19.95" customHeight="1">
      <c r="A21" s="3"/>
      <c r="B21" s="3"/>
      <c r="C21" s="68"/>
      <c r="D21" s="48" t="s">
        <v>23</v>
      </c>
      <c r="E21" s="27">
        <v>45306</v>
      </c>
      <c r="F21" s="27">
        <v>45355</v>
      </c>
      <c r="G21" s="33"/>
      <c r="H21" s="17"/>
      <c r="I21" s="17"/>
      <c r="J21" s="17"/>
      <c r="K21" s="17"/>
      <c r="L21" s="17"/>
      <c r="M21" s="18"/>
      <c r="N21" s="45"/>
      <c r="O21" s="45"/>
      <c r="P21" s="45"/>
      <c r="Q21" s="45"/>
      <c r="R21" s="45"/>
      <c r="S21" s="24"/>
      <c r="T21" s="24"/>
      <c r="U21" s="19"/>
    </row>
    <row r="22" spans="1:21" ht="19.95" customHeight="1">
      <c r="A22" s="3"/>
      <c r="B22" s="3"/>
      <c r="C22" s="10" t="s">
        <v>29</v>
      </c>
      <c r="D22" s="10"/>
      <c r="E22" s="27">
        <v>45334</v>
      </c>
      <c r="F22" s="27">
        <v>45355</v>
      </c>
      <c r="G22" s="33"/>
      <c r="H22" s="17"/>
      <c r="I22" s="17"/>
      <c r="J22" s="17"/>
      <c r="K22" s="17"/>
      <c r="L22" s="17"/>
      <c r="M22" s="18"/>
      <c r="N22" s="18"/>
      <c r="O22" s="18"/>
      <c r="P22" s="18"/>
      <c r="Q22" s="18"/>
      <c r="R22" s="45"/>
      <c r="S22" s="43"/>
      <c r="T22" s="43"/>
      <c r="U22" s="19"/>
    </row>
    <row r="23" spans="1:21" ht="19.95" customHeight="1">
      <c r="A23" s="3"/>
      <c r="B23" s="3"/>
      <c r="C23" s="11" t="s">
        <v>2</v>
      </c>
      <c r="D23" s="11"/>
      <c r="E23" s="27"/>
      <c r="F23" s="27"/>
      <c r="G23" s="33"/>
      <c r="H23" s="17"/>
      <c r="I23" s="17"/>
      <c r="J23" s="17"/>
      <c r="K23" s="17"/>
      <c r="L23" s="17"/>
      <c r="M23" s="18"/>
      <c r="N23" s="18"/>
      <c r="O23" s="18"/>
      <c r="P23" s="18"/>
      <c r="Q23" s="18"/>
      <c r="R23" s="18"/>
      <c r="S23" s="25"/>
      <c r="T23" s="25"/>
      <c r="U23" s="19"/>
    </row>
    <row r="24" spans="1:21" ht="19.95" customHeight="1">
      <c r="A24" s="3"/>
      <c r="B24" s="3"/>
      <c r="C24" s="14" t="s">
        <v>24</v>
      </c>
      <c r="D24" s="14"/>
      <c r="E24" s="27">
        <v>45587</v>
      </c>
      <c r="F24" s="27">
        <v>45587</v>
      </c>
      <c r="G24" s="33"/>
      <c r="H24" s="17"/>
      <c r="I24" s="17"/>
      <c r="J24" s="17"/>
      <c r="K24" s="17"/>
      <c r="L24" s="17"/>
      <c r="M24" s="18"/>
      <c r="N24" s="18"/>
      <c r="O24" s="18"/>
      <c r="P24" s="18"/>
      <c r="Q24" s="18"/>
      <c r="R24" s="18"/>
      <c r="S24" s="25"/>
      <c r="T24" s="25"/>
      <c r="U24" s="19"/>
    </row>
    <row r="25" spans="1:21" ht="18">
      <c r="A25" s="3"/>
      <c r="B25" s="3"/>
      <c r="C25" s="14" t="s">
        <v>27</v>
      </c>
      <c r="D25" s="14"/>
      <c r="E25" s="27">
        <v>45588</v>
      </c>
      <c r="F25" s="27">
        <v>45588</v>
      </c>
      <c r="G25" s="33"/>
      <c r="H25" s="17"/>
      <c r="I25" s="17"/>
      <c r="J25" s="17"/>
      <c r="K25" s="17"/>
      <c r="L25" s="17"/>
      <c r="M25" s="18"/>
      <c r="N25" s="18"/>
      <c r="O25" s="18"/>
      <c r="P25" s="18"/>
      <c r="Q25" s="18"/>
      <c r="R25" s="18"/>
      <c r="S25" s="25"/>
      <c r="T25" s="25"/>
      <c r="U25" s="19"/>
    </row>
    <row r="26" spans="1:21" ht="18">
      <c r="A26" s="3"/>
      <c r="B26" s="3"/>
      <c r="C26" s="14" t="s">
        <v>10</v>
      </c>
      <c r="D26" s="14"/>
      <c r="E26" s="27">
        <v>45589</v>
      </c>
      <c r="F26" s="27">
        <v>45589</v>
      </c>
      <c r="G26" s="33"/>
      <c r="H26" s="17"/>
      <c r="I26" s="17"/>
      <c r="J26" s="17"/>
      <c r="K26" s="17"/>
      <c r="L26" s="17"/>
      <c r="M26" s="18"/>
      <c r="N26" s="18"/>
      <c r="O26" s="18"/>
      <c r="P26" s="18"/>
      <c r="Q26" s="18"/>
      <c r="R26" s="18"/>
      <c r="S26" s="25"/>
      <c r="T26" s="25"/>
      <c r="U26" s="19"/>
    </row>
    <row r="27" spans="1:21" ht="18">
      <c r="A27" s="3"/>
      <c r="B27" s="3"/>
      <c r="C27" s="14" t="s">
        <v>31</v>
      </c>
      <c r="D27" s="14"/>
      <c r="E27" s="27">
        <v>45590</v>
      </c>
      <c r="F27" s="27">
        <v>45590</v>
      </c>
      <c r="G27" s="33"/>
      <c r="H27" s="17"/>
      <c r="I27" s="17"/>
      <c r="J27" s="17"/>
      <c r="K27" s="17"/>
      <c r="L27" s="17"/>
      <c r="M27" s="46"/>
      <c r="N27" s="45"/>
      <c r="O27" s="18"/>
      <c r="P27" s="18"/>
      <c r="Q27" s="42"/>
      <c r="R27" s="42"/>
      <c r="S27" s="25"/>
      <c r="T27" s="25"/>
      <c r="U27" s="19"/>
    </row>
    <row r="28" spans="1:21" ht="18.600000000000001" thickBot="1">
      <c r="A28" s="3"/>
      <c r="B28" s="3"/>
      <c r="C28" s="15" t="s">
        <v>12</v>
      </c>
      <c r="D28" s="15"/>
      <c r="E28" s="28">
        <v>45348</v>
      </c>
      <c r="F28" s="28">
        <v>45369</v>
      </c>
      <c r="G28" s="34"/>
      <c r="H28" s="20"/>
      <c r="I28" s="20"/>
      <c r="J28" s="20"/>
      <c r="K28" s="20"/>
      <c r="L28" s="20"/>
      <c r="M28" s="21"/>
      <c r="N28" s="21"/>
      <c r="O28" s="21"/>
      <c r="P28" s="21"/>
      <c r="Q28" s="21"/>
      <c r="R28" s="21"/>
      <c r="S28" s="40"/>
      <c r="T28" s="40"/>
      <c r="U28" s="41"/>
    </row>
    <row r="29" spans="1:21">
      <c r="A29" s="3"/>
      <c r="B29" s="3"/>
    </row>
    <row r="30" spans="1:21">
      <c r="A30" s="3"/>
      <c r="B30" s="3"/>
    </row>
    <row r="31" spans="1:21">
      <c r="A31" s="3"/>
      <c r="B31" s="3"/>
    </row>
    <row r="32" spans="1:21">
      <c r="A32" s="3"/>
      <c r="B32" s="3"/>
    </row>
    <row r="33" spans="1:2">
      <c r="A33" s="3"/>
      <c r="B33" s="3"/>
    </row>
    <row r="34" spans="1:2" ht="7.2" customHeight="1">
      <c r="A34" s="3"/>
      <c r="B34" s="3"/>
    </row>
    <row r="35" spans="1:2" ht="6" customHeight="1"/>
  </sheetData>
  <mergeCells count="7">
    <mergeCell ref="C20:C21"/>
    <mergeCell ref="D1:P2"/>
    <mergeCell ref="E5:F5"/>
    <mergeCell ref="G5:K5"/>
    <mergeCell ref="E6:F6"/>
    <mergeCell ref="G6:K6"/>
    <mergeCell ref="C17:C19"/>
  </mergeCells>
  <conditionalFormatting sqref="F16 T21 G11:N11 G13:N15 G12:M12 G16:L28 N18:P18 N20:P21">
    <cfRule type="notContainsBlanks" dxfId="51" priority="44">
      <formula>LEN(TRIM(F11))&gt;0</formula>
    </cfRule>
  </conditionalFormatting>
  <conditionalFormatting sqref="H11:H15">
    <cfRule type="expression" dxfId="50" priority="45">
      <formula>AND($E11&lt;=#REF!+6,$F11&gt;=#REF!)</formula>
    </cfRule>
  </conditionalFormatting>
  <conditionalFormatting sqref="G11:G15 I11:J15 M11:N11 M13:N15 M12">
    <cfRule type="expression" dxfId="49" priority="46">
      <formula>AND($E11&lt;=I$9+6,$F11&gt;=I$9)</formula>
    </cfRule>
  </conditionalFormatting>
  <conditionalFormatting sqref="T21 G16:H28">
    <cfRule type="expression" dxfId="48" priority="48">
      <formula>AND(#REF!&lt;=K$9+6,#REF!&gt;=K$9)</formula>
    </cfRule>
  </conditionalFormatting>
  <conditionalFormatting sqref="M17">
    <cfRule type="notContainsBlanks" dxfId="47" priority="42">
      <formula>LEN(TRIM(M17))&gt;0</formula>
    </cfRule>
  </conditionalFormatting>
  <conditionalFormatting sqref="M17 N20:P21">
    <cfRule type="expression" dxfId="46" priority="43">
      <formula>AND(#REF!&lt;=Q$9+6,#REF!&gt;=Q$9)</formula>
    </cfRule>
  </conditionalFormatting>
  <conditionalFormatting sqref="M18:M19">
    <cfRule type="notContainsBlanks" dxfId="45" priority="40">
      <formula>LEN(TRIM(M18))&gt;0</formula>
    </cfRule>
  </conditionalFormatting>
  <conditionalFormatting sqref="M18:M19">
    <cfRule type="expression" dxfId="44" priority="41">
      <formula>AND(#REF!&lt;=Q$9+6,#REF!&gt;=Q$9)</formula>
    </cfRule>
  </conditionalFormatting>
  <conditionalFormatting sqref="T19">
    <cfRule type="notContainsBlanks" dxfId="43" priority="38">
      <formula>LEN(TRIM(T19))&gt;0</formula>
    </cfRule>
  </conditionalFormatting>
  <conditionalFormatting sqref="T19">
    <cfRule type="expression" dxfId="42" priority="39">
      <formula>AND(#REF!&lt;=X$9+6,#REF!&gt;=X$9)</formula>
    </cfRule>
  </conditionalFormatting>
  <conditionalFormatting sqref="M20">
    <cfRule type="notContainsBlanks" dxfId="41" priority="28">
      <formula>LEN(TRIM(M20))&gt;0</formula>
    </cfRule>
  </conditionalFormatting>
  <conditionalFormatting sqref="M20">
    <cfRule type="expression" dxfId="40" priority="29">
      <formula>AND(#REF!&lt;=Q$9+6,#REF!&gt;=Q$9)</formula>
    </cfRule>
  </conditionalFormatting>
  <conditionalFormatting sqref="S21">
    <cfRule type="notContainsBlanks" dxfId="39" priority="26">
      <formula>LEN(TRIM(S21))&gt;0</formula>
    </cfRule>
  </conditionalFormatting>
  <conditionalFormatting sqref="S21">
    <cfRule type="expression" dxfId="38" priority="27">
      <formula>AND(#REF!&lt;=W$9+6,#REF!&gt;=W$9)</formula>
    </cfRule>
  </conditionalFormatting>
  <conditionalFormatting sqref="K11:L15">
    <cfRule type="expression" dxfId="37" priority="146">
      <formula>AND($E11&lt;=#REF!+6,$F11&gt;=#REF!)</formula>
    </cfRule>
  </conditionalFormatting>
  <conditionalFormatting sqref="I16:L28">
    <cfRule type="expression" dxfId="36" priority="149">
      <formula>AND(#REF!&lt;=#REF!+6,#REF!&gt;=#REF!)</formula>
    </cfRule>
  </conditionalFormatting>
  <conditionalFormatting sqref="N12">
    <cfRule type="notContainsBlanks" dxfId="35" priority="24">
      <formula>LEN(TRIM(N12))&gt;0</formula>
    </cfRule>
  </conditionalFormatting>
  <conditionalFormatting sqref="N12">
    <cfRule type="expression" dxfId="34" priority="25">
      <formula>AND(#REF!&lt;=R$9+6,#REF!&gt;=R$9)</formula>
    </cfRule>
  </conditionalFormatting>
  <conditionalFormatting sqref="Q21:R21">
    <cfRule type="notContainsBlanks" dxfId="33" priority="22">
      <formula>LEN(TRIM(Q21))&gt;0</formula>
    </cfRule>
  </conditionalFormatting>
  <conditionalFormatting sqref="Q21:R21">
    <cfRule type="expression" dxfId="32" priority="23">
      <formula>AND(#REF!&lt;=U$9+6,#REF!&gt;=U$9)</formula>
    </cfRule>
  </conditionalFormatting>
  <conditionalFormatting sqref="Q18">
    <cfRule type="notContainsBlanks" dxfId="31" priority="16">
      <formula>LEN(TRIM(Q18))&gt;0</formula>
    </cfRule>
  </conditionalFormatting>
  <conditionalFormatting sqref="Q18">
    <cfRule type="expression" dxfId="30" priority="17">
      <formula>AND(#REF!&lt;=U$9+6,#REF!&gt;=U$9)</formula>
    </cfRule>
  </conditionalFormatting>
  <conditionalFormatting sqref="R18:R19">
    <cfRule type="notContainsBlanks" dxfId="29" priority="14">
      <formula>LEN(TRIM(R18))&gt;0</formula>
    </cfRule>
  </conditionalFormatting>
  <conditionalFormatting sqref="R18:R19">
    <cfRule type="expression" dxfId="28" priority="15">
      <formula>AND(#REF!&lt;=V$9+6,#REF!&gt;=V$9)</formula>
    </cfRule>
  </conditionalFormatting>
  <conditionalFormatting sqref="R22">
    <cfRule type="notContainsBlanks" dxfId="27" priority="4">
      <formula>LEN(TRIM(R22))&gt;0</formula>
    </cfRule>
  </conditionalFormatting>
  <conditionalFormatting sqref="R22">
    <cfRule type="expression" dxfId="26" priority="5">
      <formula>AND(#REF!&lt;=V$9+6,#REF!&gt;=V$9)</formula>
    </cfRule>
  </conditionalFormatting>
  <conditionalFormatting sqref="N27">
    <cfRule type="notContainsBlanks" dxfId="25" priority="2">
      <formula>LEN(TRIM(N27))&gt;0</formula>
    </cfRule>
  </conditionalFormatting>
  <conditionalFormatting sqref="N27">
    <cfRule type="expression" dxfId="24" priority="3">
      <formula>AND(#REF!&lt;=R$9+6,#REF!&gt;=R$9)</formula>
    </cfRule>
  </conditionalFormatting>
  <conditionalFormatting sqref="F17:F28">
    <cfRule type="dataBar" priority="199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{31432D79-4F79-4DE5-8169-DED966B29465}</x14:id>
        </ext>
      </extLst>
    </cfRule>
  </conditionalFormatting>
  <conditionalFormatting sqref="N18:P18">
    <cfRule type="expression" dxfId="23" priority="1">
      <formula>AND(#REF!&lt;=R$9+6,#REF!&gt;=R$9)</formula>
    </cfRule>
  </conditionalFormatting>
  <conditionalFormatting sqref="F16">
    <cfRule type="expression" dxfId="22" priority="205">
      <formula>AND(#REF!&lt;=I$9+6,#REF!&gt;=I$9)</formula>
    </cfRule>
  </conditionalFormatting>
  <conditionalFormatting sqref="E16:E28">
    <cfRule type="dataBar" priority="206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{BC459D6C-416A-4929-B3C9-D3E2A95536A9}</x14:id>
        </ext>
      </extLst>
    </cfRule>
  </conditionalFormatting>
  <dataValidations count="1">
    <dataValidation type="custom" allowBlank="1" showDropDown="1" sqref="E11:F15" xr:uid="{360FF3E8-0C70-452F-98C9-B4FBB9C21544}">
      <formula1>OR(NOT(ISERROR(DATEVALUE(E11))), AND(ISNUMBER(E11), LEFT(CELL("format", E11))="D"))</formula1>
    </dataValidation>
  </dataValidations>
  <pageMargins left="0" right="0" top="0" bottom="0" header="0" footer="0"/>
  <pageSetup paperSize="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432D79-4F79-4DE5-8169-DED966B29465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F17:F28</xm:sqref>
        </x14:conditionalFormatting>
        <x14:conditionalFormatting xmlns:xm="http://schemas.microsoft.com/office/excel/2006/main">
          <x14:cfRule type="dataBar" id="{BC459D6C-416A-4929-B3C9-D3E2A95536A9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E16:E28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7D4A-0C53-480F-97D5-D83FD2EBE430}">
  <dimension ref="A1:Y54"/>
  <sheetViews>
    <sheetView tabSelected="1" topLeftCell="B52" zoomScale="80" zoomScaleNormal="80" zoomScalePageLayoutView="70" workbookViewId="0">
      <selection activeCell="U68" sqref="U68"/>
    </sheetView>
  </sheetViews>
  <sheetFormatPr baseColWidth="10" defaultColWidth="8.88671875" defaultRowHeight="14.4"/>
  <cols>
    <col min="1" max="2" width="2.33203125" style="1" customWidth="1"/>
    <col min="3" max="3" width="43.109375" style="1" customWidth="1"/>
    <col min="4" max="4" width="14.44140625" style="1" customWidth="1"/>
    <col min="5" max="5" width="9.44140625" style="1" customWidth="1"/>
    <col min="6" max="6" width="12.6640625" style="1" customWidth="1"/>
    <col min="7" max="26" width="5.77734375" style="1" customWidth="1"/>
    <col min="27" max="16384" width="8.88671875" style="1"/>
  </cols>
  <sheetData>
    <row r="1" spans="1:25" ht="13.95" customHeight="1">
      <c r="A1" s="3"/>
      <c r="B1" s="3"/>
      <c r="C1" s="3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3"/>
      <c r="V1" s="3"/>
    </row>
    <row r="2" spans="1:25" ht="13.95" customHeight="1">
      <c r="A2" s="3"/>
      <c r="B2" s="3"/>
      <c r="C2" s="3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3"/>
      <c r="V2" s="3"/>
    </row>
    <row r="3" spans="1:25" ht="40.200000000000003" customHeight="1">
      <c r="A3" s="3"/>
      <c r="B3" s="3"/>
      <c r="C3" s="3"/>
      <c r="D3" s="3"/>
      <c r="E3" s="4"/>
      <c r="F3" s="5"/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5" ht="13.9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5" ht="19.95" customHeight="1">
      <c r="A5" s="3"/>
      <c r="B5" s="3"/>
      <c r="C5" s="3"/>
      <c r="D5" s="3"/>
      <c r="E5" s="70"/>
      <c r="F5" s="70"/>
      <c r="G5" s="71"/>
      <c r="H5" s="71"/>
      <c r="I5" s="71"/>
      <c r="J5" s="71"/>
      <c r="K5" s="71"/>
      <c r="L5" s="6"/>
      <c r="M5" s="6"/>
      <c r="N5" s="3"/>
      <c r="O5" s="3"/>
      <c r="P5" s="3"/>
      <c r="Q5" s="3"/>
      <c r="R5" s="3"/>
      <c r="S5" s="3"/>
      <c r="T5" s="3"/>
      <c r="U5" s="3"/>
      <c r="V5" s="3"/>
    </row>
    <row r="6" spans="1:25" ht="19.95" customHeight="1">
      <c r="A6" s="3"/>
      <c r="B6" s="3"/>
      <c r="C6" s="3"/>
      <c r="D6" s="3"/>
      <c r="E6" s="70"/>
      <c r="F6" s="70"/>
      <c r="G6" s="71"/>
      <c r="H6" s="71"/>
      <c r="I6" s="71"/>
      <c r="J6" s="71"/>
      <c r="K6" s="71"/>
      <c r="L6" s="6"/>
      <c r="M6" s="6"/>
      <c r="N6" s="3"/>
      <c r="O6" s="3"/>
      <c r="P6" s="3"/>
      <c r="Q6" s="3"/>
      <c r="R6" s="3"/>
      <c r="S6" s="3"/>
      <c r="T6" s="3"/>
      <c r="U6" s="3"/>
      <c r="V6" s="3"/>
    </row>
    <row r="7" spans="1:25" ht="13.9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5" ht="13.95" customHeight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5" ht="57.6" hidden="1" customHeight="1" thickBot="1">
      <c r="H9" s="2">
        <f>E11</f>
        <v>0</v>
      </c>
      <c r="I9" s="2">
        <f>H9+7</f>
        <v>7</v>
      </c>
      <c r="J9" s="2" t="e">
        <f>#REF!+7</f>
        <v>#REF!</v>
      </c>
      <c r="K9" s="2" t="e">
        <f t="shared" ref="K9:T9" si="0">J9+7</f>
        <v>#REF!</v>
      </c>
      <c r="L9" s="2" t="e">
        <f t="shared" si="0"/>
        <v>#REF!</v>
      </c>
      <c r="M9" s="2" t="e">
        <f t="shared" si="0"/>
        <v>#REF!</v>
      </c>
      <c r="N9" s="2" t="e">
        <f t="shared" si="0"/>
        <v>#REF!</v>
      </c>
      <c r="O9" s="2" t="e">
        <f t="shared" si="0"/>
        <v>#REF!</v>
      </c>
      <c r="P9" s="2" t="e">
        <f t="shared" si="0"/>
        <v>#REF!</v>
      </c>
      <c r="Q9" s="2" t="e">
        <f>#REF!+7</f>
        <v>#REF!</v>
      </c>
      <c r="R9" s="2" t="e">
        <f t="shared" si="0"/>
        <v>#REF!</v>
      </c>
      <c r="S9" s="2" t="e">
        <f t="shared" si="0"/>
        <v>#REF!</v>
      </c>
      <c r="T9" s="2" t="e">
        <f t="shared" si="0"/>
        <v>#REF!</v>
      </c>
      <c r="U9" s="3"/>
      <c r="V9" s="3"/>
    </row>
    <row r="10" spans="1:25" ht="52.8" thickBot="1">
      <c r="A10" s="3"/>
      <c r="B10" s="3"/>
      <c r="C10" s="12" t="s">
        <v>5</v>
      </c>
      <c r="D10" s="12" t="s">
        <v>14</v>
      </c>
      <c r="E10" s="13" t="s">
        <v>3</v>
      </c>
      <c r="F10" s="13" t="s">
        <v>4</v>
      </c>
      <c r="G10" s="35">
        <v>45208</v>
      </c>
      <c r="H10" s="36">
        <v>45215</v>
      </c>
      <c r="I10" s="36">
        <v>45222</v>
      </c>
      <c r="J10" s="36">
        <v>45236</v>
      </c>
      <c r="K10" s="36">
        <v>45243</v>
      </c>
      <c r="L10" s="36">
        <v>45250</v>
      </c>
      <c r="M10" s="36">
        <v>45257</v>
      </c>
      <c r="N10" s="36">
        <v>45264</v>
      </c>
      <c r="O10" s="36">
        <v>45271</v>
      </c>
      <c r="P10" s="36">
        <v>45278</v>
      </c>
      <c r="Q10" s="36">
        <v>45299</v>
      </c>
      <c r="R10" s="39">
        <v>45306</v>
      </c>
      <c r="S10" s="37">
        <v>45313</v>
      </c>
      <c r="T10" s="37">
        <v>45320</v>
      </c>
      <c r="U10" s="37">
        <v>45327</v>
      </c>
      <c r="V10" s="37">
        <v>45334</v>
      </c>
      <c r="W10" s="37">
        <v>45348</v>
      </c>
      <c r="X10" s="37">
        <v>45355</v>
      </c>
      <c r="Y10" s="38">
        <v>45364</v>
      </c>
    </row>
    <row r="11" spans="1:25" ht="19.95" customHeight="1">
      <c r="A11" s="3"/>
      <c r="B11" s="3"/>
      <c r="C11" s="7" t="s">
        <v>0</v>
      </c>
      <c r="D11" s="7"/>
      <c r="E11" s="22"/>
      <c r="F11" s="22"/>
      <c r="G11" s="50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2"/>
      <c r="T11" s="52"/>
      <c r="U11" s="52"/>
      <c r="V11" s="52"/>
      <c r="W11" s="52"/>
      <c r="X11" s="52"/>
      <c r="Y11" s="53"/>
    </row>
    <row r="12" spans="1:25" ht="19.95" customHeight="1">
      <c r="A12" s="3"/>
      <c r="B12" s="3"/>
      <c r="C12" s="8" t="s">
        <v>17</v>
      </c>
      <c r="D12" s="8"/>
      <c r="E12" s="23">
        <v>45208</v>
      </c>
      <c r="F12" s="23">
        <v>45306</v>
      </c>
      <c r="G12" s="54">
        <f>1/12</f>
        <v>8.3333333333333329E-2</v>
      </c>
      <c r="H12" s="55">
        <f>G12+1/12</f>
        <v>0.16666666666666666</v>
      </c>
      <c r="I12" s="55">
        <f t="shared" ref="I12:R12" si="1">H12+1/12</f>
        <v>0.25</v>
      </c>
      <c r="J12" s="55">
        <f t="shared" si="1"/>
        <v>0.33333333333333331</v>
      </c>
      <c r="K12" s="55">
        <f t="shared" si="1"/>
        <v>0.41666666666666663</v>
      </c>
      <c r="L12" s="55">
        <f t="shared" si="1"/>
        <v>0.49999999999999994</v>
      </c>
      <c r="M12" s="55">
        <f t="shared" si="1"/>
        <v>0.58333333333333326</v>
      </c>
      <c r="N12" s="55">
        <f t="shared" si="1"/>
        <v>0.66666666666666663</v>
      </c>
      <c r="O12" s="55">
        <f t="shared" si="1"/>
        <v>0.75</v>
      </c>
      <c r="P12" s="55">
        <f t="shared" si="1"/>
        <v>0.83333333333333337</v>
      </c>
      <c r="Q12" s="55">
        <f t="shared" si="1"/>
        <v>0.91666666666666674</v>
      </c>
      <c r="R12" s="55">
        <f t="shared" si="1"/>
        <v>1</v>
      </c>
      <c r="S12" s="56">
        <v>1</v>
      </c>
      <c r="T12" s="56">
        <v>1</v>
      </c>
      <c r="U12" s="56">
        <v>1</v>
      </c>
      <c r="V12" s="56">
        <v>1</v>
      </c>
      <c r="W12" s="56">
        <v>1</v>
      </c>
      <c r="X12" s="56">
        <v>1</v>
      </c>
      <c r="Y12" s="56">
        <v>1</v>
      </c>
    </row>
    <row r="13" spans="1:25" ht="19.95" customHeight="1">
      <c r="A13" s="3"/>
      <c r="B13" s="3"/>
      <c r="C13" s="8" t="s">
        <v>16</v>
      </c>
      <c r="D13" s="8"/>
      <c r="E13" s="23">
        <v>45208</v>
      </c>
      <c r="F13" s="23">
        <v>45243</v>
      </c>
      <c r="G13" s="54">
        <f>1/5</f>
        <v>0.2</v>
      </c>
      <c r="H13" s="55">
        <f>G13+1/5</f>
        <v>0.4</v>
      </c>
      <c r="I13" s="55">
        <f t="shared" ref="I13:K13" si="2">H13+1/5</f>
        <v>0.60000000000000009</v>
      </c>
      <c r="J13" s="55">
        <f t="shared" si="2"/>
        <v>0.8</v>
      </c>
      <c r="K13" s="55">
        <f t="shared" si="2"/>
        <v>1</v>
      </c>
      <c r="L13" s="58">
        <v>1</v>
      </c>
      <c r="M13" s="58">
        <v>1</v>
      </c>
      <c r="N13" s="58">
        <v>1</v>
      </c>
      <c r="O13" s="58">
        <v>1</v>
      </c>
      <c r="P13" s="58">
        <v>1</v>
      </c>
      <c r="Q13" s="58">
        <v>1</v>
      </c>
      <c r="R13" s="58">
        <v>1</v>
      </c>
      <c r="S13" s="58">
        <v>1</v>
      </c>
      <c r="T13" s="58">
        <v>1</v>
      </c>
      <c r="U13" s="58">
        <v>1</v>
      </c>
      <c r="V13" s="58">
        <v>1</v>
      </c>
      <c r="W13" s="58">
        <v>1</v>
      </c>
      <c r="X13" s="58">
        <v>1</v>
      </c>
      <c r="Y13" s="58">
        <v>1</v>
      </c>
    </row>
    <row r="14" spans="1:25" ht="19.95" customHeight="1">
      <c r="A14" s="3"/>
      <c r="B14" s="3"/>
      <c r="C14" s="8" t="s">
        <v>18</v>
      </c>
      <c r="D14" s="8"/>
      <c r="E14" s="23">
        <v>45208</v>
      </c>
      <c r="F14" s="23">
        <v>45602</v>
      </c>
      <c r="G14" s="54">
        <f>0.25</f>
        <v>0.25</v>
      </c>
      <c r="H14" s="55">
        <f>G14+1/4</f>
        <v>0.5</v>
      </c>
      <c r="I14" s="55">
        <f t="shared" ref="I14:J14" si="3">H14+1/4</f>
        <v>0.75</v>
      </c>
      <c r="J14" s="55">
        <f t="shared" si="3"/>
        <v>1</v>
      </c>
      <c r="K14" s="58">
        <v>1</v>
      </c>
      <c r="L14" s="58">
        <v>1</v>
      </c>
      <c r="M14" s="58">
        <v>1</v>
      </c>
      <c r="N14" s="58">
        <v>1</v>
      </c>
      <c r="O14" s="58">
        <v>1</v>
      </c>
      <c r="P14" s="58">
        <v>1</v>
      </c>
      <c r="Q14" s="58">
        <v>1</v>
      </c>
      <c r="R14" s="58">
        <v>1</v>
      </c>
      <c r="S14" s="58">
        <v>1</v>
      </c>
      <c r="T14" s="58">
        <v>1</v>
      </c>
      <c r="U14" s="58">
        <v>1</v>
      </c>
      <c r="V14" s="58">
        <v>1</v>
      </c>
      <c r="W14" s="58">
        <v>1</v>
      </c>
      <c r="X14" s="58">
        <v>1</v>
      </c>
      <c r="Y14" s="58">
        <v>1</v>
      </c>
    </row>
    <row r="15" spans="1:25" ht="19.95" customHeight="1">
      <c r="A15" s="3"/>
      <c r="B15" s="3"/>
      <c r="C15" s="8" t="s">
        <v>19</v>
      </c>
      <c r="D15" s="8"/>
      <c r="E15" s="23">
        <v>44021</v>
      </c>
      <c r="F15" s="23">
        <v>45644</v>
      </c>
      <c r="G15" s="54">
        <f>1/10</f>
        <v>0.1</v>
      </c>
      <c r="H15" s="55">
        <f>G15+0.1</f>
        <v>0.2</v>
      </c>
      <c r="I15" s="55">
        <f t="shared" ref="I15:Q17" si="4">H15+0.1</f>
        <v>0.30000000000000004</v>
      </c>
      <c r="J15" s="55">
        <f t="shared" si="4"/>
        <v>0.4</v>
      </c>
      <c r="K15" s="55">
        <f t="shared" si="4"/>
        <v>0.5</v>
      </c>
      <c r="L15" s="55">
        <f t="shared" si="4"/>
        <v>0.6</v>
      </c>
      <c r="M15" s="55">
        <f t="shared" si="4"/>
        <v>0.7</v>
      </c>
      <c r="N15" s="55">
        <f t="shared" si="4"/>
        <v>0.79999999999999993</v>
      </c>
      <c r="O15" s="55">
        <f t="shared" si="4"/>
        <v>0.89999999999999991</v>
      </c>
      <c r="P15" s="55">
        <f t="shared" si="4"/>
        <v>0.99999999999999989</v>
      </c>
      <c r="Q15" s="58">
        <v>1</v>
      </c>
      <c r="R15" s="58">
        <v>1</v>
      </c>
      <c r="S15" s="58">
        <v>1</v>
      </c>
      <c r="T15" s="58">
        <v>1</v>
      </c>
      <c r="U15" s="58">
        <v>1</v>
      </c>
      <c r="V15" s="58">
        <v>1</v>
      </c>
      <c r="W15" s="58">
        <v>1</v>
      </c>
      <c r="X15" s="58">
        <v>1</v>
      </c>
      <c r="Y15" s="58">
        <v>1</v>
      </c>
    </row>
    <row r="16" spans="1:25" ht="19.95" customHeight="1">
      <c r="A16" s="3"/>
      <c r="B16" s="3"/>
      <c r="C16" s="9" t="s">
        <v>1</v>
      </c>
      <c r="D16" s="9"/>
      <c r="E16" s="16"/>
      <c r="F16" s="26"/>
      <c r="G16" s="59"/>
      <c r="H16" s="58"/>
      <c r="I16" s="58"/>
      <c r="J16" s="58"/>
      <c r="K16" s="58"/>
      <c r="L16" s="58"/>
      <c r="M16" s="58"/>
      <c r="N16" s="58"/>
      <c r="O16" s="58"/>
      <c r="P16" s="58"/>
      <c r="Q16" s="56"/>
      <c r="R16" s="56"/>
      <c r="S16" s="56"/>
      <c r="T16" s="56"/>
      <c r="U16" s="56"/>
      <c r="V16" s="56"/>
      <c r="W16" s="60"/>
      <c r="X16" s="60"/>
      <c r="Y16" s="57"/>
    </row>
    <row r="17" spans="1:25" ht="19.95" customHeight="1">
      <c r="A17" s="3"/>
      <c r="B17" s="3"/>
      <c r="C17" s="67" t="s">
        <v>7</v>
      </c>
      <c r="D17" s="47" t="s">
        <v>13</v>
      </c>
      <c r="E17" s="27">
        <v>45581</v>
      </c>
      <c r="F17" s="27">
        <v>45299</v>
      </c>
      <c r="G17" s="59"/>
      <c r="H17" s="54">
        <f>1/10</f>
        <v>0.1</v>
      </c>
      <c r="I17" s="55">
        <f>H17+0.1</f>
        <v>0.2</v>
      </c>
      <c r="J17" s="55">
        <f t="shared" si="4"/>
        <v>0.30000000000000004</v>
      </c>
      <c r="K17" s="55">
        <f t="shared" si="4"/>
        <v>0.4</v>
      </c>
      <c r="L17" s="55">
        <f t="shared" si="4"/>
        <v>0.5</v>
      </c>
      <c r="M17" s="55">
        <f t="shared" si="4"/>
        <v>0.6</v>
      </c>
      <c r="N17" s="55">
        <f t="shared" si="4"/>
        <v>0.7</v>
      </c>
      <c r="O17" s="55">
        <f t="shared" si="4"/>
        <v>0.79999999999999993</v>
      </c>
      <c r="P17" s="55">
        <f t="shared" si="4"/>
        <v>0.89999999999999991</v>
      </c>
      <c r="Q17" s="55">
        <f t="shared" si="4"/>
        <v>0.99999999999999989</v>
      </c>
      <c r="R17" s="56">
        <v>1</v>
      </c>
      <c r="S17" s="56">
        <v>1</v>
      </c>
      <c r="T17" s="56">
        <v>1</v>
      </c>
      <c r="U17" s="56">
        <v>1</v>
      </c>
      <c r="V17" s="56">
        <v>1</v>
      </c>
      <c r="W17" s="56">
        <v>1</v>
      </c>
      <c r="X17" s="56">
        <v>1</v>
      </c>
      <c r="Y17" s="56">
        <v>1</v>
      </c>
    </row>
    <row r="18" spans="1:25" ht="19.95" customHeight="1">
      <c r="A18" s="3"/>
      <c r="B18" s="3"/>
      <c r="C18" s="68"/>
      <c r="D18" s="48" t="s">
        <v>21</v>
      </c>
      <c r="E18" s="27">
        <v>45306</v>
      </c>
      <c r="F18" s="27">
        <v>45355</v>
      </c>
      <c r="G18" s="59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61">
        <f>1/7</f>
        <v>0.14285714285714285</v>
      </c>
      <c r="S18" s="61">
        <f>R18+1/7</f>
        <v>0.2857142857142857</v>
      </c>
      <c r="T18" s="61">
        <f t="shared" ref="T18:X20" si="5">S18+1/7</f>
        <v>0.42857142857142855</v>
      </c>
      <c r="U18" s="61">
        <f t="shared" si="5"/>
        <v>0.5714285714285714</v>
      </c>
      <c r="V18" s="61">
        <f t="shared" si="5"/>
        <v>0.71428571428571419</v>
      </c>
      <c r="W18" s="61">
        <f t="shared" si="5"/>
        <v>0.85714285714285698</v>
      </c>
      <c r="X18" s="61">
        <f t="shared" si="5"/>
        <v>0.99999999999999978</v>
      </c>
      <c r="Y18" s="57">
        <v>1</v>
      </c>
    </row>
    <row r="19" spans="1:25" ht="19.95" customHeight="1">
      <c r="A19" s="3"/>
      <c r="B19" s="3"/>
      <c r="C19" s="67" t="s">
        <v>15</v>
      </c>
      <c r="D19" s="47" t="s">
        <v>22</v>
      </c>
      <c r="E19" s="27">
        <v>45581</v>
      </c>
      <c r="F19" s="27">
        <v>45320</v>
      </c>
      <c r="G19" s="59"/>
      <c r="H19" s="55">
        <f>1/13</f>
        <v>7.6923076923076927E-2</v>
      </c>
      <c r="I19" s="55">
        <f>H19+1/13</f>
        <v>0.15384615384615385</v>
      </c>
      <c r="J19" s="55">
        <f t="shared" ref="J19:T19" si="6">I19+1/13</f>
        <v>0.23076923076923078</v>
      </c>
      <c r="K19" s="55">
        <f t="shared" si="6"/>
        <v>0.30769230769230771</v>
      </c>
      <c r="L19" s="55">
        <f t="shared" si="6"/>
        <v>0.38461538461538464</v>
      </c>
      <c r="M19" s="55">
        <f t="shared" si="6"/>
        <v>0.46153846153846156</v>
      </c>
      <c r="N19" s="55">
        <f t="shared" si="6"/>
        <v>0.53846153846153855</v>
      </c>
      <c r="O19" s="55">
        <f t="shared" si="6"/>
        <v>0.61538461538461542</v>
      </c>
      <c r="P19" s="55">
        <f t="shared" si="6"/>
        <v>0.69230769230769229</v>
      </c>
      <c r="Q19" s="55">
        <f t="shared" si="6"/>
        <v>0.76923076923076916</v>
      </c>
      <c r="R19" s="55">
        <f t="shared" si="6"/>
        <v>0.84615384615384603</v>
      </c>
      <c r="S19" s="55">
        <f t="shared" si="6"/>
        <v>0.92307692307692291</v>
      </c>
      <c r="T19" s="55">
        <f t="shared" si="6"/>
        <v>0.99999999999999978</v>
      </c>
      <c r="U19" s="56">
        <v>1</v>
      </c>
      <c r="V19" s="56">
        <v>1</v>
      </c>
      <c r="W19" s="56">
        <v>1</v>
      </c>
      <c r="X19" s="56">
        <v>1</v>
      </c>
      <c r="Y19" s="56">
        <v>1</v>
      </c>
    </row>
    <row r="20" spans="1:25" ht="19.95" customHeight="1">
      <c r="A20" s="3"/>
      <c r="B20" s="3"/>
      <c r="C20" s="68"/>
      <c r="D20" s="48" t="s">
        <v>23</v>
      </c>
      <c r="E20" s="27">
        <v>45306</v>
      </c>
      <c r="F20" s="27">
        <v>45355</v>
      </c>
      <c r="G20" s="59"/>
      <c r="H20" s="58"/>
      <c r="I20" s="58"/>
      <c r="J20" s="58"/>
      <c r="K20" s="58"/>
      <c r="L20" s="58"/>
      <c r="M20" s="58"/>
      <c r="N20" s="58"/>
      <c r="O20" s="58"/>
      <c r="P20" s="58"/>
      <c r="Q20" s="56"/>
      <c r="R20" s="61">
        <f>1/7</f>
        <v>0.14285714285714285</v>
      </c>
      <c r="S20" s="61">
        <f>R20+1/7</f>
        <v>0.2857142857142857</v>
      </c>
      <c r="T20" s="61">
        <f t="shared" si="5"/>
        <v>0.42857142857142855</v>
      </c>
      <c r="U20" s="61">
        <f t="shared" si="5"/>
        <v>0.5714285714285714</v>
      </c>
      <c r="V20" s="61">
        <f t="shared" si="5"/>
        <v>0.71428571428571419</v>
      </c>
      <c r="W20" s="61">
        <f t="shared" si="5"/>
        <v>0.85714285714285698</v>
      </c>
      <c r="X20" s="61">
        <f t="shared" si="5"/>
        <v>0.99999999999999978</v>
      </c>
      <c r="Y20" s="57">
        <v>1</v>
      </c>
    </row>
    <row r="21" spans="1:25" ht="19.95" customHeight="1">
      <c r="A21" s="3"/>
      <c r="B21" s="3"/>
      <c r="C21" s="10" t="s">
        <v>20</v>
      </c>
      <c r="D21" s="10"/>
      <c r="E21" s="27">
        <v>45334</v>
      </c>
      <c r="F21" s="27">
        <v>45355</v>
      </c>
      <c r="G21" s="59"/>
      <c r="H21" s="58"/>
      <c r="I21" s="58"/>
      <c r="J21" s="58"/>
      <c r="K21" s="58"/>
      <c r="L21" s="58"/>
      <c r="M21" s="58"/>
      <c r="N21" s="58"/>
      <c r="O21" s="58"/>
      <c r="P21" s="58"/>
      <c r="Q21" s="56"/>
      <c r="R21" s="56"/>
      <c r="S21" s="56"/>
      <c r="T21" s="56"/>
      <c r="U21" s="56"/>
      <c r="V21" s="61">
        <f>1/3</f>
        <v>0.33333333333333331</v>
      </c>
      <c r="W21" s="62">
        <f>2/3</f>
        <v>0.66666666666666663</v>
      </c>
      <c r="X21" s="62">
        <v>1</v>
      </c>
      <c r="Y21" s="57">
        <v>1</v>
      </c>
    </row>
    <row r="22" spans="1:25" ht="19.95" customHeight="1">
      <c r="A22" s="3"/>
      <c r="B22" s="3"/>
      <c r="C22" s="11" t="s">
        <v>2</v>
      </c>
      <c r="D22" s="11"/>
      <c r="E22" s="27"/>
      <c r="F22" s="27"/>
      <c r="G22" s="59"/>
      <c r="H22" s="58"/>
      <c r="I22" s="58"/>
      <c r="J22" s="58"/>
      <c r="K22" s="58"/>
      <c r="L22" s="58"/>
      <c r="M22" s="58"/>
      <c r="N22" s="58"/>
      <c r="O22" s="58"/>
      <c r="P22" s="58"/>
      <c r="Q22" s="56"/>
      <c r="R22" s="56"/>
      <c r="S22" s="56"/>
      <c r="T22" s="56"/>
      <c r="U22" s="56"/>
      <c r="V22" s="56"/>
      <c r="W22" s="60"/>
      <c r="X22" s="60"/>
      <c r="Y22" s="57"/>
    </row>
    <row r="23" spans="1:25" ht="19.95" customHeight="1">
      <c r="A23" s="3"/>
      <c r="B23" s="3"/>
      <c r="C23" s="14" t="s">
        <v>24</v>
      </c>
      <c r="D23" s="14"/>
      <c r="E23" s="27">
        <v>45581</v>
      </c>
      <c r="F23" s="27">
        <v>45313</v>
      </c>
      <c r="G23" s="59"/>
      <c r="H23" s="54">
        <f>1/12</f>
        <v>8.3333333333333329E-2</v>
      </c>
      <c r="I23" s="55">
        <f>H23+1/12</f>
        <v>0.16666666666666666</v>
      </c>
      <c r="J23" s="55">
        <f t="shared" ref="J23:S23" si="7">I23+1/12</f>
        <v>0.25</v>
      </c>
      <c r="K23" s="55">
        <f t="shared" si="7"/>
        <v>0.33333333333333331</v>
      </c>
      <c r="L23" s="55">
        <f t="shared" si="7"/>
        <v>0.41666666666666663</v>
      </c>
      <c r="M23" s="55">
        <f t="shared" si="7"/>
        <v>0.49999999999999994</v>
      </c>
      <c r="N23" s="55">
        <f t="shared" si="7"/>
        <v>0.58333333333333326</v>
      </c>
      <c r="O23" s="55">
        <f t="shared" si="7"/>
        <v>0.66666666666666663</v>
      </c>
      <c r="P23" s="55">
        <f t="shared" si="7"/>
        <v>0.75</v>
      </c>
      <c r="Q23" s="55">
        <f t="shared" si="7"/>
        <v>0.83333333333333337</v>
      </c>
      <c r="R23" s="55">
        <f t="shared" si="7"/>
        <v>0.91666666666666674</v>
      </c>
      <c r="S23" s="55">
        <f t="shared" si="7"/>
        <v>1</v>
      </c>
      <c r="T23" s="56">
        <v>1</v>
      </c>
      <c r="U23" s="56">
        <v>1</v>
      </c>
      <c r="V23" s="56">
        <v>1</v>
      </c>
      <c r="W23" s="56">
        <v>1</v>
      </c>
      <c r="X23" s="56">
        <v>1</v>
      </c>
      <c r="Y23" s="56">
        <v>1</v>
      </c>
    </row>
    <row r="24" spans="1:25" ht="18">
      <c r="A24" s="3"/>
      <c r="B24" s="3"/>
      <c r="C24" s="14" t="s">
        <v>9</v>
      </c>
      <c r="D24" s="14"/>
      <c r="E24" s="27">
        <v>45313</v>
      </c>
      <c r="F24" s="27">
        <v>45364</v>
      </c>
      <c r="G24" s="59"/>
      <c r="H24" s="55">
        <f>1/17</f>
        <v>5.8823529411764705E-2</v>
      </c>
      <c r="I24" s="55">
        <f>H24+1/17</f>
        <v>0.11764705882352941</v>
      </c>
      <c r="J24" s="55">
        <f t="shared" ref="J24:X24" si="8">I24+1/17</f>
        <v>0.1764705882352941</v>
      </c>
      <c r="K24" s="55">
        <f t="shared" si="8"/>
        <v>0.23529411764705882</v>
      </c>
      <c r="L24" s="55">
        <f t="shared" si="8"/>
        <v>0.29411764705882354</v>
      </c>
      <c r="M24" s="55">
        <f t="shared" si="8"/>
        <v>0.35294117647058826</v>
      </c>
      <c r="N24" s="55">
        <f t="shared" si="8"/>
        <v>0.41176470588235298</v>
      </c>
      <c r="O24" s="55">
        <f t="shared" si="8"/>
        <v>0.4705882352941177</v>
      </c>
      <c r="P24" s="55">
        <f t="shared" si="8"/>
        <v>0.52941176470588236</v>
      </c>
      <c r="Q24" s="55">
        <f t="shared" si="8"/>
        <v>0.58823529411764708</v>
      </c>
      <c r="R24" s="55">
        <f t="shared" si="8"/>
        <v>0.6470588235294118</v>
      </c>
      <c r="S24" s="55">
        <f t="shared" si="8"/>
        <v>0.70588235294117652</v>
      </c>
      <c r="T24" s="55">
        <f t="shared" si="8"/>
        <v>0.76470588235294124</v>
      </c>
      <c r="U24" s="55">
        <f t="shared" si="8"/>
        <v>0.82352941176470595</v>
      </c>
      <c r="V24" s="55">
        <f t="shared" si="8"/>
        <v>0.88235294117647067</v>
      </c>
      <c r="W24" s="55">
        <f t="shared" si="8"/>
        <v>0.94117647058823539</v>
      </c>
      <c r="X24" s="55">
        <f t="shared" si="8"/>
        <v>1</v>
      </c>
      <c r="Y24" s="57">
        <v>1</v>
      </c>
    </row>
    <row r="25" spans="1:25" ht="18">
      <c r="A25" s="3"/>
      <c r="B25" s="3"/>
      <c r="C25" s="14" t="s">
        <v>10</v>
      </c>
      <c r="D25" s="14"/>
      <c r="E25" s="27">
        <v>45313</v>
      </c>
      <c r="F25" s="27">
        <v>45364</v>
      </c>
      <c r="G25" s="59"/>
      <c r="H25" s="58"/>
      <c r="I25" s="58"/>
      <c r="J25" s="58"/>
      <c r="K25" s="58"/>
      <c r="L25" s="58"/>
      <c r="M25" s="58"/>
      <c r="N25" s="58"/>
      <c r="O25" s="58"/>
      <c r="P25" s="58"/>
      <c r="Q25" s="56"/>
      <c r="R25" s="56"/>
      <c r="S25" s="61">
        <f>1/7</f>
        <v>0.14285714285714285</v>
      </c>
      <c r="T25" s="61">
        <f>S25+1/7</f>
        <v>0.2857142857142857</v>
      </c>
      <c r="U25" s="61">
        <f t="shared" ref="U25:Y25" si="9">T25+1/7</f>
        <v>0.42857142857142855</v>
      </c>
      <c r="V25" s="61">
        <f t="shared" si="9"/>
        <v>0.5714285714285714</v>
      </c>
      <c r="W25" s="61">
        <f t="shared" si="9"/>
        <v>0.71428571428571419</v>
      </c>
      <c r="X25" s="61">
        <f t="shared" si="9"/>
        <v>0.85714285714285698</v>
      </c>
      <c r="Y25" s="61">
        <f t="shared" si="9"/>
        <v>0.99999999999999978</v>
      </c>
    </row>
    <row r="26" spans="1:25" ht="18">
      <c r="A26" s="3"/>
      <c r="B26" s="3"/>
      <c r="C26" s="14" t="s">
        <v>11</v>
      </c>
      <c r="D26" s="14"/>
      <c r="E26" s="27">
        <v>45588</v>
      </c>
      <c r="F26" s="27">
        <v>45334</v>
      </c>
      <c r="G26" s="59"/>
      <c r="H26" s="58"/>
      <c r="I26" s="58"/>
      <c r="J26" s="58"/>
      <c r="K26" s="58"/>
      <c r="L26" s="55">
        <f>1/9</f>
        <v>0.1111111111111111</v>
      </c>
      <c r="M26" s="55">
        <f>L26+1/9</f>
        <v>0.22222222222222221</v>
      </c>
      <c r="N26" s="55">
        <f t="shared" ref="N26:R26" si="10">M26+1/9</f>
        <v>0.33333333333333331</v>
      </c>
      <c r="O26" s="55">
        <f t="shared" si="10"/>
        <v>0.44444444444444442</v>
      </c>
      <c r="P26" s="55">
        <f t="shared" si="10"/>
        <v>0.55555555555555558</v>
      </c>
      <c r="Q26" s="55">
        <f t="shared" si="10"/>
        <v>0.66666666666666674</v>
      </c>
      <c r="R26" s="55">
        <f t="shared" si="10"/>
        <v>0.7777777777777779</v>
      </c>
      <c r="S26" s="63">
        <v>0.78</v>
      </c>
      <c r="T26" s="63">
        <v>0.78</v>
      </c>
      <c r="U26" s="55">
        <f>R26+1/9</f>
        <v>0.88888888888888906</v>
      </c>
      <c r="V26" s="55">
        <f>U26+1/9</f>
        <v>1.0000000000000002</v>
      </c>
      <c r="W26" s="60">
        <v>1</v>
      </c>
      <c r="X26" s="60">
        <v>1</v>
      </c>
      <c r="Y26" s="60">
        <v>1</v>
      </c>
    </row>
    <row r="27" spans="1:25" ht="18.600000000000001" thickBot="1">
      <c r="A27" s="3"/>
      <c r="B27" s="3"/>
      <c r="C27" s="15" t="s">
        <v>12</v>
      </c>
      <c r="D27" s="15"/>
      <c r="E27" s="28">
        <v>45348</v>
      </c>
      <c r="F27" s="28">
        <v>45369</v>
      </c>
      <c r="G27" s="64"/>
      <c r="H27" s="65"/>
      <c r="I27" s="65"/>
      <c r="J27" s="65"/>
      <c r="K27" s="65"/>
      <c r="L27" s="65"/>
      <c r="M27" s="65"/>
      <c r="N27" s="65"/>
      <c r="O27" s="65"/>
      <c r="P27" s="65"/>
      <c r="Q27" s="66"/>
      <c r="R27" s="66"/>
      <c r="S27" s="66"/>
      <c r="T27" s="66"/>
      <c r="U27" s="66"/>
      <c r="V27" s="66"/>
      <c r="W27" s="61">
        <f>1/3</f>
        <v>0.33333333333333331</v>
      </c>
      <c r="X27" s="62">
        <f>2/3</f>
        <v>0.66666666666666663</v>
      </c>
      <c r="Y27" s="62">
        <v>1</v>
      </c>
    </row>
    <row r="28" spans="1:25">
      <c r="A28" s="3"/>
      <c r="B28" s="3"/>
      <c r="F28" s="1" t="s">
        <v>25</v>
      </c>
      <c r="G28" s="63">
        <f>SUM(G11:G27)</f>
        <v>0.6333333333333333</v>
      </c>
      <c r="H28" s="63">
        <f t="shared" ref="H28:Y28" si="11">SUM(H11:H27)</f>
        <v>1.5857466063348415</v>
      </c>
      <c r="I28" s="63">
        <f t="shared" si="11"/>
        <v>2.5381598793363498</v>
      </c>
      <c r="J28" s="63">
        <f t="shared" si="11"/>
        <v>3.4905731523378578</v>
      </c>
      <c r="K28" s="63">
        <f t="shared" si="11"/>
        <v>4.1929864253393658</v>
      </c>
      <c r="L28" s="63">
        <f t="shared" si="11"/>
        <v>4.8065108094519857</v>
      </c>
      <c r="M28" s="63">
        <f t="shared" si="11"/>
        <v>5.4200351935646047</v>
      </c>
      <c r="N28" s="63">
        <f t="shared" si="11"/>
        <v>6.0335595776772237</v>
      </c>
      <c r="O28" s="63">
        <f t="shared" si="11"/>
        <v>6.6470839617898454</v>
      </c>
      <c r="P28" s="63">
        <f t="shared" si="11"/>
        <v>7.2606083459024635</v>
      </c>
      <c r="Q28" s="63">
        <f t="shared" si="11"/>
        <v>7.7741327300150829</v>
      </c>
      <c r="R28" s="63">
        <f t="shared" si="11"/>
        <v>8.4733713998419891</v>
      </c>
      <c r="S28" s="63">
        <f t="shared" si="11"/>
        <v>9.123244990303812</v>
      </c>
      <c r="T28" s="63">
        <f t="shared" si="11"/>
        <v>9.6875630252100855</v>
      </c>
      <c r="U28" s="63">
        <f t="shared" si="11"/>
        <v>10.283846872082167</v>
      </c>
      <c r="V28" s="63">
        <f t="shared" si="11"/>
        <v>11.215686274509805</v>
      </c>
      <c r="W28" s="63">
        <f t="shared" si="11"/>
        <v>12.369747899159663</v>
      </c>
      <c r="X28" s="63">
        <f t="shared" si="11"/>
        <v>13.523809523809524</v>
      </c>
      <c r="Y28" s="63">
        <f t="shared" si="11"/>
        <v>14</v>
      </c>
    </row>
    <row r="29" spans="1:25">
      <c r="A29" s="3"/>
      <c r="B29" s="3"/>
      <c r="F29" s="1" t="s">
        <v>32</v>
      </c>
      <c r="G29" s="1">
        <f>G28/14</f>
        <v>4.5238095238095237E-2</v>
      </c>
      <c r="H29" s="1">
        <f t="shared" ref="H29:Y29" si="12">H28/14</f>
        <v>0.11326761473820297</v>
      </c>
      <c r="I29" s="1">
        <f t="shared" si="12"/>
        <v>0.1812971342383107</v>
      </c>
      <c r="J29" s="1">
        <f t="shared" si="12"/>
        <v>0.24932665373841842</v>
      </c>
      <c r="K29" s="1">
        <f t="shared" si="12"/>
        <v>0.29949903038138326</v>
      </c>
      <c r="L29" s="1">
        <f t="shared" si="12"/>
        <v>0.34332220067514185</v>
      </c>
      <c r="M29" s="1">
        <f t="shared" si="12"/>
        <v>0.38714537096890034</v>
      </c>
      <c r="N29" s="1">
        <f t="shared" si="12"/>
        <v>0.43096854126265882</v>
      </c>
      <c r="O29" s="1">
        <f t="shared" si="12"/>
        <v>0.47479171155641753</v>
      </c>
      <c r="P29" s="1">
        <f t="shared" si="12"/>
        <v>0.51861488185017601</v>
      </c>
      <c r="Q29" s="1">
        <f t="shared" si="12"/>
        <v>0.55529519500107738</v>
      </c>
      <c r="R29" s="1">
        <f t="shared" si="12"/>
        <v>0.60524081427442777</v>
      </c>
      <c r="S29" s="1">
        <f t="shared" si="12"/>
        <v>0.65166035645027232</v>
      </c>
      <c r="T29" s="1">
        <f t="shared" si="12"/>
        <v>0.69196878751500612</v>
      </c>
      <c r="U29" s="1">
        <f t="shared" si="12"/>
        <v>0.73456049086301189</v>
      </c>
      <c r="V29" s="1">
        <f t="shared" si="12"/>
        <v>0.80112044817927175</v>
      </c>
      <c r="W29" s="1">
        <f t="shared" si="12"/>
        <v>0.88355342136854731</v>
      </c>
      <c r="X29" s="1">
        <f t="shared" si="12"/>
        <v>0.96598639455782309</v>
      </c>
      <c r="Y29" s="1">
        <f t="shared" si="12"/>
        <v>1</v>
      </c>
    </row>
    <row r="30" spans="1:25">
      <c r="A30" s="3"/>
      <c r="B30" s="3"/>
    </row>
    <row r="31" spans="1:25">
      <c r="A31" s="3"/>
      <c r="B31" s="3"/>
    </row>
    <row r="32" spans="1:25">
      <c r="A32" s="3"/>
      <c r="B32" s="3"/>
    </row>
    <row r="33" spans="1:25" ht="7.2" customHeight="1">
      <c r="A33" s="3"/>
      <c r="B33" s="3"/>
    </row>
    <row r="34" spans="1:25" ht="6" customHeight="1" thickBot="1"/>
    <row r="35" spans="1:25" ht="52.8" thickBot="1">
      <c r="C35" s="12" t="s">
        <v>5</v>
      </c>
      <c r="D35" s="12" t="s">
        <v>14</v>
      </c>
      <c r="E35" s="13" t="s">
        <v>3</v>
      </c>
      <c r="F35" s="13" t="s">
        <v>4</v>
      </c>
      <c r="G35" s="35">
        <v>45208</v>
      </c>
      <c r="H35" s="36">
        <v>45215</v>
      </c>
      <c r="I35" s="36">
        <v>45222</v>
      </c>
      <c r="J35" s="36">
        <v>45236</v>
      </c>
      <c r="K35" s="36">
        <v>45243</v>
      </c>
      <c r="L35" s="36">
        <v>45250</v>
      </c>
      <c r="M35" s="36">
        <v>45257</v>
      </c>
      <c r="N35" s="36">
        <v>45264</v>
      </c>
      <c r="O35" s="36">
        <v>45271</v>
      </c>
      <c r="P35" s="36">
        <v>45278</v>
      </c>
      <c r="Q35" s="36">
        <v>45299</v>
      </c>
      <c r="R35" s="39">
        <v>45306</v>
      </c>
      <c r="S35" s="37">
        <v>45313</v>
      </c>
      <c r="T35" s="37">
        <v>45320</v>
      </c>
      <c r="U35" s="37">
        <v>45327</v>
      </c>
      <c r="V35" s="37">
        <v>45334</v>
      </c>
      <c r="W35" s="37">
        <v>45348</v>
      </c>
      <c r="X35" s="37">
        <v>45355</v>
      </c>
      <c r="Y35" s="38">
        <v>45364</v>
      </c>
    </row>
    <row r="36" spans="1:25" ht="18">
      <c r="C36" s="7" t="s">
        <v>0</v>
      </c>
      <c r="D36" s="7"/>
      <c r="E36" s="22"/>
      <c r="F36" s="22"/>
      <c r="G36" s="50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2"/>
      <c r="T36" s="52"/>
      <c r="U36" s="52"/>
      <c r="V36" s="52"/>
      <c r="W36" s="52"/>
      <c r="X36" s="52"/>
      <c r="Y36" s="53"/>
    </row>
    <row r="37" spans="1:25" ht="18">
      <c r="C37" s="8" t="s">
        <v>17</v>
      </c>
      <c r="D37" s="8"/>
      <c r="E37" s="23">
        <v>45208</v>
      </c>
      <c r="F37" s="23">
        <v>45306</v>
      </c>
      <c r="G37" s="54">
        <f>1/12</f>
        <v>8.3333333333333329E-2</v>
      </c>
      <c r="H37" s="55">
        <f>G37+1/12</f>
        <v>0.16666666666666666</v>
      </c>
      <c r="I37" s="55">
        <f t="shared" ref="I37:R37" si="13">H37+1/12</f>
        <v>0.25</v>
      </c>
      <c r="J37" s="55">
        <f t="shared" si="13"/>
        <v>0.33333333333333331</v>
      </c>
      <c r="K37" s="55">
        <f t="shared" si="13"/>
        <v>0.41666666666666663</v>
      </c>
      <c r="L37" s="55">
        <f t="shared" si="13"/>
        <v>0.49999999999999994</v>
      </c>
      <c r="M37" s="55">
        <f t="shared" si="13"/>
        <v>0.58333333333333326</v>
      </c>
      <c r="N37" s="55">
        <f t="shared" si="13"/>
        <v>0.66666666666666663</v>
      </c>
      <c r="O37" s="55">
        <f t="shared" si="13"/>
        <v>0.75</v>
      </c>
      <c r="P37" s="55">
        <f t="shared" si="13"/>
        <v>0.83333333333333337</v>
      </c>
      <c r="Q37" s="55">
        <f t="shared" si="13"/>
        <v>0.91666666666666674</v>
      </c>
      <c r="R37" s="55">
        <f t="shared" si="13"/>
        <v>1</v>
      </c>
      <c r="S37" s="56">
        <v>1</v>
      </c>
      <c r="T37" s="56">
        <v>1</v>
      </c>
      <c r="U37" s="56">
        <v>1</v>
      </c>
      <c r="V37" s="56">
        <v>1</v>
      </c>
      <c r="W37" s="56">
        <v>1</v>
      </c>
      <c r="X37" s="56">
        <v>1</v>
      </c>
      <c r="Y37" s="56">
        <v>1</v>
      </c>
    </row>
    <row r="38" spans="1:25" ht="18">
      <c r="C38" s="8" t="s">
        <v>16</v>
      </c>
      <c r="D38" s="8"/>
      <c r="E38" s="23">
        <v>45208</v>
      </c>
      <c r="F38" s="23">
        <v>45243</v>
      </c>
      <c r="G38" s="54">
        <f>1/5</f>
        <v>0.2</v>
      </c>
      <c r="H38" s="55">
        <f>G38+1/5</f>
        <v>0.4</v>
      </c>
      <c r="I38" s="55">
        <f t="shared" ref="I38:K38" si="14">H38+1/5</f>
        <v>0.60000000000000009</v>
      </c>
      <c r="J38" s="55">
        <f t="shared" si="14"/>
        <v>0.8</v>
      </c>
      <c r="K38" s="55">
        <f t="shared" si="14"/>
        <v>1</v>
      </c>
      <c r="L38" s="58">
        <v>1</v>
      </c>
      <c r="M38" s="58">
        <v>1</v>
      </c>
      <c r="N38" s="58">
        <v>1</v>
      </c>
      <c r="O38" s="58">
        <v>1</v>
      </c>
      <c r="P38" s="58">
        <v>1</v>
      </c>
      <c r="Q38" s="58">
        <v>1</v>
      </c>
      <c r="R38" s="58">
        <v>1</v>
      </c>
      <c r="S38" s="58">
        <v>1</v>
      </c>
      <c r="T38" s="58">
        <v>1</v>
      </c>
      <c r="U38" s="58">
        <v>1</v>
      </c>
      <c r="V38" s="58">
        <v>1</v>
      </c>
      <c r="W38" s="58">
        <v>1</v>
      </c>
      <c r="X38" s="58">
        <v>1</v>
      </c>
      <c r="Y38" s="58">
        <v>1</v>
      </c>
    </row>
    <row r="39" spans="1:25" ht="18">
      <c r="C39" s="8" t="s">
        <v>18</v>
      </c>
      <c r="D39" s="8"/>
      <c r="E39" s="23">
        <v>45208</v>
      </c>
      <c r="F39" s="23">
        <v>45602</v>
      </c>
      <c r="G39" s="54">
        <f>0.25</f>
        <v>0.25</v>
      </c>
      <c r="H39" s="55">
        <f>G39+1/4</f>
        <v>0.5</v>
      </c>
      <c r="I39" s="55">
        <f t="shared" ref="I39:J39" si="15">H39+1/4</f>
        <v>0.75</v>
      </c>
      <c r="J39" s="55">
        <f t="shared" si="15"/>
        <v>1</v>
      </c>
      <c r="K39" s="58">
        <v>1</v>
      </c>
      <c r="L39" s="58">
        <v>1</v>
      </c>
      <c r="M39" s="58">
        <v>1</v>
      </c>
      <c r="N39" s="58">
        <v>1</v>
      </c>
      <c r="O39" s="58">
        <v>1</v>
      </c>
      <c r="P39" s="58">
        <v>1</v>
      </c>
      <c r="Q39" s="58">
        <v>1</v>
      </c>
      <c r="R39" s="58">
        <v>1</v>
      </c>
      <c r="S39" s="58">
        <v>1</v>
      </c>
      <c r="T39" s="58">
        <v>1</v>
      </c>
      <c r="U39" s="58">
        <v>1</v>
      </c>
      <c r="V39" s="58">
        <v>1</v>
      </c>
      <c r="W39" s="58">
        <v>1</v>
      </c>
      <c r="X39" s="58">
        <v>1</v>
      </c>
      <c r="Y39" s="58">
        <v>1</v>
      </c>
    </row>
    <row r="40" spans="1:25" ht="18">
      <c r="C40" s="8" t="s">
        <v>19</v>
      </c>
      <c r="D40" s="8"/>
      <c r="E40" s="23">
        <v>44021</v>
      </c>
      <c r="F40" s="23">
        <v>45644</v>
      </c>
      <c r="G40" s="54">
        <f>1/10</f>
        <v>0.1</v>
      </c>
      <c r="H40" s="55">
        <f>G40+0.1</f>
        <v>0.2</v>
      </c>
      <c r="I40" s="55">
        <f t="shared" ref="I40:P40" si="16">H40+0.1</f>
        <v>0.30000000000000004</v>
      </c>
      <c r="J40" s="55">
        <f t="shared" si="16"/>
        <v>0.4</v>
      </c>
      <c r="K40" s="55">
        <f t="shared" si="16"/>
        <v>0.5</v>
      </c>
      <c r="L40" s="55">
        <f t="shared" si="16"/>
        <v>0.6</v>
      </c>
      <c r="M40" s="55">
        <f t="shared" si="16"/>
        <v>0.7</v>
      </c>
      <c r="N40" s="55">
        <f t="shared" si="16"/>
        <v>0.79999999999999993</v>
      </c>
      <c r="O40" s="55">
        <f t="shared" si="16"/>
        <v>0.89999999999999991</v>
      </c>
      <c r="P40" s="55">
        <f t="shared" si="16"/>
        <v>0.99999999999999989</v>
      </c>
      <c r="Q40" s="58">
        <v>1</v>
      </c>
      <c r="R40" s="58">
        <v>1</v>
      </c>
      <c r="S40" s="58">
        <v>1</v>
      </c>
      <c r="T40" s="58">
        <v>1</v>
      </c>
      <c r="U40" s="58">
        <v>1</v>
      </c>
      <c r="V40" s="58">
        <v>1</v>
      </c>
      <c r="W40" s="58">
        <v>1</v>
      </c>
      <c r="X40" s="58">
        <v>1</v>
      </c>
      <c r="Y40" s="58">
        <v>1</v>
      </c>
    </row>
    <row r="41" spans="1:25" ht="18">
      <c r="C41" s="9" t="s">
        <v>1</v>
      </c>
      <c r="D41" s="9"/>
      <c r="E41" s="16"/>
      <c r="F41" s="26"/>
      <c r="G41" s="59"/>
      <c r="H41" s="58"/>
      <c r="I41" s="58"/>
      <c r="J41" s="58"/>
      <c r="K41" s="58"/>
      <c r="L41" s="58"/>
      <c r="M41" s="58"/>
      <c r="N41" s="58"/>
      <c r="O41" s="58"/>
      <c r="P41" s="58"/>
      <c r="Q41" s="56"/>
      <c r="R41" s="56"/>
      <c r="S41" s="56"/>
      <c r="T41" s="56"/>
      <c r="U41" s="56"/>
      <c r="V41" s="56"/>
      <c r="W41" s="60"/>
      <c r="X41" s="60"/>
      <c r="Y41" s="57"/>
    </row>
    <row r="42" spans="1:25" ht="18">
      <c r="C42" s="67" t="s">
        <v>7</v>
      </c>
      <c r="D42" s="47" t="s">
        <v>13</v>
      </c>
      <c r="E42" s="27">
        <v>45581</v>
      </c>
      <c r="F42" s="27">
        <v>45299</v>
      </c>
      <c r="G42" s="59"/>
      <c r="H42" s="54">
        <f>1/10</f>
        <v>0.1</v>
      </c>
      <c r="I42" s="55">
        <f>H42+0.1</f>
        <v>0.2</v>
      </c>
      <c r="J42" s="55">
        <f t="shared" ref="J42:Q42" si="17">I42+0.1</f>
        <v>0.30000000000000004</v>
      </c>
      <c r="K42" s="55">
        <f t="shared" si="17"/>
        <v>0.4</v>
      </c>
      <c r="L42" s="55">
        <f t="shared" si="17"/>
        <v>0.5</v>
      </c>
      <c r="M42" s="55">
        <f t="shared" si="17"/>
        <v>0.6</v>
      </c>
      <c r="N42" s="55">
        <f t="shared" si="17"/>
        <v>0.7</v>
      </c>
      <c r="O42" s="55">
        <f t="shared" si="17"/>
        <v>0.79999999999999993</v>
      </c>
      <c r="P42" s="55">
        <f t="shared" si="17"/>
        <v>0.89999999999999991</v>
      </c>
      <c r="Q42" s="55">
        <f t="shared" si="17"/>
        <v>0.99999999999999989</v>
      </c>
      <c r="R42" s="56">
        <v>1</v>
      </c>
      <c r="S42" s="56">
        <v>1</v>
      </c>
      <c r="T42" s="56">
        <v>1</v>
      </c>
      <c r="U42" s="56">
        <v>1</v>
      </c>
      <c r="V42" s="56">
        <v>1</v>
      </c>
      <c r="W42" s="56">
        <v>1</v>
      </c>
      <c r="X42" s="56">
        <v>1</v>
      </c>
      <c r="Y42" s="56">
        <v>1</v>
      </c>
    </row>
    <row r="43" spans="1:25" ht="18">
      <c r="C43" s="68"/>
      <c r="D43" s="48" t="s">
        <v>21</v>
      </c>
      <c r="E43" s="27">
        <v>45306</v>
      </c>
      <c r="F43" s="27">
        <v>45355</v>
      </c>
      <c r="G43" s="59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61">
        <f>0</f>
        <v>0</v>
      </c>
      <c r="S43" s="61">
        <v>0.1</v>
      </c>
      <c r="T43" s="61">
        <v>0.2</v>
      </c>
      <c r="U43" s="61">
        <v>0.4</v>
      </c>
      <c r="V43" s="61">
        <v>0.6</v>
      </c>
      <c r="W43" s="61">
        <v>0.8</v>
      </c>
      <c r="X43" s="61">
        <v>1</v>
      </c>
      <c r="Y43" s="57">
        <v>1</v>
      </c>
    </row>
    <row r="44" spans="1:25" ht="18">
      <c r="C44" s="67" t="s">
        <v>26</v>
      </c>
      <c r="D44" s="47" t="s">
        <v>22</v>
      </c>
      <c r="E44" s="27">
        <v>45581</v>
      </c>
      <c r="F44" s="27">
        <v>45320</v>
      </c>
      <c r="G44" s="59"/>
      <c r="H44" s="54">
        <f>0.3/4</f>
        <v>7.4999999999999997E-2</v>
      </c>
      <c r="I44" s="55">
        <f>H44+0.3/4</f>
        <v>0.15</v>
      </c>
      <c r="J44" s="55">
        <f>I44+0.3/4</f>
        <v>0.22499999999999998</v>
      </c>
      <c r="K44" s="55">
        <f>J44+0.3/4</f>
        <v>0.3</v>
      </c>
      <c r="L44" s="55">
        <f>0.4</f>
        <v>0.4</v>
      </c>
      <c r="M44" s="55">
        <f>0.4</f>
        <v>0.4</v>
      </c>
      <c r="N44" s="55">
        <f>0.5</f>
        <v>0.5</v>
      </c>
      <c r="O44" s="55">
        <f>0.6</f>
        <v>0.6</v>
      </c>
      <c r="P44" s="55">
        <f>0.6</f>
        <v>0.6</v>
      </c>
      <c r="Q44" s="55">
        <f t="shared" ref="Q44" si="18">P44+0.1</f>
        <v>0.7</v>
      </c>
      <c r="R44" s="55">
        <f>0.8</f>
        <v>0.8</v>
      </c>
      <c r="S44" s="55">
        <v>0.9</v>
      </c>
      <c r="T44" s="55">
        <v>1</v>
      </c>
      <c r="U44" s="56">
        <v>1</v>
      </c>
      <c r="V44" s="56">
        <v>1</v>
      </c>
      <c r="W44" s="56">
        <v>1</v>
      </c>
      <c r="X44" s="56">
        <v>1</v>
      </c>
      <c r="Y44" s="56">
        <v>1</v>
      </c>
    </row>
    <row r="45" spans="1:25" ht="18">
      <c r="C45" s="68"/>
      <c r="D45" s="48" t="s">
        <v>23</v>
      </c>
      <c r="E45" s="27">
        <v>45306</v>
      </c>
      <c r="F45" s="27">
        <v>45355</v>
      </c>
      <c r="G45" s="59"/>
      <c r="H45" s="58"/>
      <c r="I45" s="58"/>
      <c r="J45" s="58"/>
      <c r="K45" s="58"/>
      <c r="L45" s="58"/>
      <c r="M45" s="58"/>
      <c r="N45" s="58"/>
      <c r="O45" s="58"/>
      <c r="P45" s="58"/>
      <c r="Q45" s="56"/>
      <c r="R45" s="61">
        <v>0.25</v>
      </c>
      <c r="S45" s="61">
        <v>0.5</v>
      </c>
      <c r="T45" s="61">
        <v>0.6</v>
      </c>
      <c r="U45" s="61">
        <v>0.8</v>
      </c>
      <c r="V45" s="61">
        <v>0.8</v>
      </c>
      <c r="W45" s="61">
        <v>0.9</v>
      </c>
      <c r="X45" s="61">
        <v>1</v>
      </c>
      <c r="Y45" s="57">
        <v>1</v>
      </c>
    </row>
    <row r="46" spans="1:25" ht="18">
      <c r="C46" s="10" t="s">
        <v>20</v>
      </c>
      <c r="D46" s="10"/>
      <c r="E46" s="27">
        <v>45334</v>
      </c>
      <c r="F46" s="27">
        <v>45355</v>
      </c>
      <c r="G46" s="59"/>
      <c r="H46" s="58"/>
      <c r="I46" s="58"/>
      <c r="J46" s="58"/>
      <c r="K46" s="58"/>
      <c r="L46" s="58"/>
      <c r="M46" s="58"/>
      <c r="N46" s="58"/>
      <c r="O46" s="58"/>
      <c r="P46" s="58"/>
      <c r="Q46" s="56"/>
      <c r="R46" s="56"/>
      <c r="S46" s="56"/>
      <c r="T46" s="56"/>
      <c r="U46" s="56"/>
      <c r="V46" s="61">
        <v>0.1</v>
      </c>
      <c r="W46" s="62">
        <v>0.5</v>
      </c>
      <c r="X46" s="62">
        <v>1</v>
      </c>
      <c r="Y46" s="57">
        <v>1</v>
      </c>
    </row>
    <row r="47" spans="1:25" ht="18">
      <c r="C47" s="11" t="s">
        <v>2</v>
      </c>
      <c r="D47" s="11"/>
      <c r="E47" s="27"/>
      <c r="F47" s="27"/>
      <c r="G47" s="59"/>
      <c r="H47" s="58"/>
      <c r="I47" s="58"/>
      <c r="J47" s="58"/>
      <c r="K47" s="58"/>
      <c r="L47" s="58"/>
      <c r="M47" s="58"/>
      <c r="N47" s="58"/>
      <c r="O47" s="58"/>
      <c r="P47" s="58"/>
      <c r="Q47" s="56"/>
      <c r="R47" s="56"/>
      <c r="S47" s="56"/>
      <c r="T47" s="56"/>
      <c r="U47" s="56"/>
      <c r="V47" s="56"/>
      <c r="W47" s="60"/>
      <c r="X47" s="60"/>
      <c r="Y47" s="57"/>
    </row>
    <row r="48" spans="1:25" ht="18">
      <c r="C48" s="14" t="s">
        <v>24</v>
      </c>
      <c r="D48" s="14"/>
      <c r="E48" s="27">
        <v>45581</v>
      </c>
      <c r="F48" s="27">
        <v>45313</v>
      </c>
      <c r="G48" s="59"/>
      <c r="H48" s="54">
        <f>0.1</f>
        <v>0.1</v>
      </c>
      <c r="I48" s="54">
        <f>0.1</f>
        <v>0.1</v>
      </c>
      <c r="J48" s="55">
        <v>0.4</v>
      </c>
      <c r="K48" s="55">
        <f>0.7</f>
        <v>0.7</v>
      </c>
      <c r="L48" s="55">
        <f>0.7</f>
        <v>0.7</v>
      </c>
      <c r="M48" s="55">
        <f>0.7</f>
        <v>0.7</v>
      </c>
      <c r="N48" s="55">
        <f t="shared" ref="N48:P48" si="19">0.7</f>
        <v>0.7</v>
      </c>
      <c r="O48" s="55">
        <f t="shared" si="19"/>
        <v>0.7</v>
      </c>
      <c r="P48" s="55">
        <f t="shared" si="19"/>
        <v>0.7</v>
      </c>
      <c r="Q48" s="55">
        <f>0.9</f>
        <v>0.9</v>
      </c>
      <c r="R48" s="55">
        <f>0.9</f>
        <v>0.9</v>
      </c>
      <c r="S48" s="55">
        <v>1</v>
      </c>
      <c r="T48" s="56">
        <v>1</v>
      </c>
      <c r="U48" s="56">
        <v>1</v>
      </c>
      <c r="V48" s="56">
        <v>1</v>
      </c>
      <c r="W48" s="56">
        <v>1</v>
      </c>
      <c r="X48" s="56">
        <v>1</v>
      </c>
      <c r="Y48" s="56">
        <v>1</v>
      </c>
    </row>
    <row r="49" spans="3:25" ht="18">
      <c r="C49" s="14" t="s">
        <v>27</v>
      </c>
      <c r="D49" s="14"/>
      <c r="E49" s="27">
        <v>45313</v>
      </c>
      <c r="F49" s="27">
        <v>45364</v>
      </c>
      <c r="G49" s="59"/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55">
        <v>0</v>
      </c>
      <c r="O49" s="55">
        <v>0</v>
      </c>
      <c r="P49" s="55">
        <v>0</v>
      </c>
      <c r="Q49" s="55">
        <v>0</v>
      </c>
      <c r="R49" s="55">
        <v>0</v>
      </c>
      <c r="S49" s="55">
        <v>0.2</v>
      </c>
      <c r="T49" s="55">
        <v>0.4</v>
      </c>
      <c r="U49" s="55">
        <v>0.4</v>
      </c>
      <c r="V49" s="55">
        <v>0.6</v>
      </c>
      <c r="W49" s="55">
        <v>0.8</v>
      </c>
      <c r="X49" s="55">
        <v>1</v>
      </c>
      <c r="Y49" s="57">
        <v>1</v>
      </c>
    </row>
    <row r="50" spans="3:25" ht="18">
      <c r="C50" s="14" t="s">
        <v>10</v>
      </c>
      <c r="D50" s="14"/>
      <c r="E50" s="27">
        <v>45313</v>
      </c>
      <c r="F50" s="27">
        <v>45364</v>
      </c>
      <c r="G50" s="59"/>
      <c r="H50" s="58"/>
      <c r="I50" s="58"/>
      <c r="J50" s="58"/>
      <c r="K50" s="58"/>
      <c r="L50" s="58"/>
      <c r="M50" s="58"/>
      <c r="N50" s="58"/>
      <c r="O50" s="58"/>
      <c r="P50" s="58"/>
      <c r="Q50" s="56"/>
      <c r="R50" s="56"/>
      <c r="S50" s="61">
        <v>0</v>
      </c>
      <c r="T50" s="61">
        <v>0</v>
      </c>
      <c r="U50" s="61">
        <v>0</v>
      </c>
      <c r="V50" s="61">
        <v>0</v>
      </c>
      <c r="W50" s="61">
        <v>0.5</v>
      </c>
      <c r="X50" s="61">
        <v>1</v>
      </c>
      <c r="Y50" s="61">
        <v>1</v>
      </c>
    </row>
    <row r="51" spans="3:25" ht="18">
      <c r="C51" s="14" t="s">
        <v>11</v>
      </c>
      <c r="D51" s="14"/>
      <c r="E51" s="27">
        <v>45588</v>
      </c>
      <c r="F51" s="27">
        <v>45334</v>
      </c>
      <c r="G51" s="59"/>
      <c r="H51" s="58"/>
      <c r="I51" s="58"/>
      <c r="J51" s="58"/>
      <c r="K51" s="58"/>
      <c r="L51" s="55">
        <f>1/9</f>
        <v>0.1111111111111111</v>
      </c>
      <c r="M51" s="55">
        <f>L51+1/9</f>
        <v>0.22222222222222221</v>
      </c>
      <c r="N51" s="55">
        <f t="shared" ref="N51:R51" si="20">M51+1/9</f>
        <v>0.33333333333333331</v>
      </c>
      <c r="O51" s="55">
        <f t="shared" si="20"/>
        <v>0.44444444444444442</v>
      </c>
      <c r="P51" s="55">
        <f t="shared" si="20"/>
        <v>0.55555555555555558</v>
      </c>
      <c r="Q51" s="55">
        <f t="shared" si="20"/>
        <v>0.66666666666666674</v>
      </c>
      <c r="R51" s="55">
        <f t="shared" si="20"/>
        <v>0.7777777777777779</v>
      </c>
      <c r="S51" s="63"/>
      <c r="T51" s="63"/>
      <c r="U51" s="55">
        <v>0.8</v>
      </c>
      <c r="V51" s="55">
        <v>1</v>
      </c>
      <c r="W51" s="60">
        <v>1</v>
      </c>
      <c r="X51" s="60">
        <v>1</v>
      </c>
      <c r="Y51" s="57">
        <v>1</v>
      </c>
    </row>
    <row r="52" spans="3:25" ht="18.600000000000001" thickBot="1">
      <c r="C52" s="15" t="s">
        <v>12</v>
      </c>
      <c r="D52" s="15"/>
      <c r="E52" s="28">
        <v>45348</v>
      </c>
      <c r="F52" s="28">
        <v>45369</v>
      </c>
      <c r="G52" s="64"/>
      <c r="H52" s="65"/>
      <c r="I52" s="65"/>
      <c r="J52" s="65"/>
      <c r="K52" s="65"/>
      <c r="L52" s="65"/>
      <c r="M52" s="65"/>
      <c r="N52" s="65"/>
      <c r="O52" s="65"/>
      <c r="P52" s="65"/>
      <c r="Q52" s="66"/>
      <c r="R52" s="66"/>
      <c r="S52" s="66"/>
      <c r="T52" s="66"/>
      <c r="U52" s="66"/>
      <c r="V52" s="66"/>
      <c r="W52" s="61">
        <v>0</v>
      </c>
      <c r="X52" s="62">
        <v>0</v>
      </c>
      <c r="Y52" s="62">
        <v>1</v>
      </c>
    </row>
    <row r="53" spans="3:25">
      <c r="F53" s="1" t="s">
        <v>25</v>
      </c>
      <c r="G53" s="63">
        <f>SUM(G36:G52)</f>
        <v>0.6333333333333333</v>
      </c>
      <c r="H53" s="63">
        <f t="shared" ref="H53:Y53" si="21">SUM(H36:H52)</f>
        <v>1.5416666666666667</v>
      </c>
      <c r="I53" s="63">
        <f t="shared" si="21"/>
        <v>2.35</v>
      </c>
      <c r="J53" s="63">
        <f t="shared" si="21"/>
        <v>3.458333333333333</v>
      </c>
      <c r="K53" s="63">
        <f t="shared" si="21"/>
        <v>4.3166666666666664</v>
      </c>
      <c r="L53" s="63">
        <f t="shared" si="21"/>
        <v>4.8111111111111109</v>
      </c>
      <c r="M53" s="63">
        <f t="shared" si="21"/>
        <v>5.2055555555555557</v>
      </c>
      <c r="N53" s="63">
        <f t="shared" si="21"/>
        <v>5.6999999999999993</v>
      </c>
      <c r="O53" s="63">
        <f t="shared" si="21"/>
        <v>6.1944444444444446</v>
      </c>
      <c r="P53" s="63">
        <f t="shared" si="21"/>
        <v>6.5888888888888886</v>
      </c>
      <c r="Q53" s="63">
        <f t="shared" si="21"/>
        <v>7.1833333333333345</v>
      </c>
      <c r="R53" s="63">
        <f t="shared" si="21"/>
        <v>7.7277777777777779</v>
      </c>
      <c r="S53" s="63">
        <f t="shared" si="21"/>
        <v>7.7</v>
      </c>
      <c r="T53" s="63">
        <f t="shared" si="21"/>
        <v>8.1999999999999993</v>
      </c>
      <c r="U53" s="63">
        <f t="shared" si="21"/>
        <v>9.4</v>
      </c>
      <c r="V53" s="63">
        <f t="shared" si="21"/>
        <v>10.1</v>
      </c>
      <c r="W53" s="63">
        <f t="shared" si="21"/>
        <v>11.5</v>
      </c>
      <c r="X53" s="63">
        <f t="shared" si="21"/>
        <v>13</v>
      </c>
      <c r="Y53" s="63"/>
    </row>
    <row r="54" spans="3:25">
      <c r="F54" s="1" t="s">
        <v>33</v>
      </c>
      <c r="G54" s="1">
        <f>G53/14</f>
        <v>4.5238095238095237E-2</v>
      </c>
      <c r="H54" s="1">
        <f t="shared" ref="H54:Y54" si="22">H53/14</f>
        <v>0.11011904761904763</v>
      </c>
      <c r="I54" s="1">
        <f t="shared" si="22"/>
        <v>0.16785714285714287</v>
      </c>
      <c r="J54" s="1">
        <f t="shared" si="22"/>
        <v>0.24702380952380951</v>
      </c>
      <c r="K54" s="1">
        <f t="shared" si="22"/>
        <v>0.30833333333333329</v>
      </c>
      <c r="L54" s="1">
        <f t="shared" si="22"/>
        <v>0.34365079365079365</v>
      </c>
      <c r="M54" s="1">
        <f t="shared" si="22"/>
        <v>0.37182539682539684</v>
      </c>
      <c r="N54" s="1">
        <f t="shared" si="22"/>
        <v>0.40714285714285708</v>
      </c>
      <c r="O54" s="1">
        <f t="shared" si="22"/>
        <v>0.4424603174603175</v>
      </c>
      <c r="P54" s="1">
        <f t="shared" si="22"/>
        <v>0.47063492063492063</v>
      </c>
      <c r="Q54" s="1">
        <f t="shared" si="22"/>
        <v>0.51309523809523816</v>
      </c>
      <c r="R54" s="1">
        <f t="shared" si="22"/>
        <v>0.55198412698412702</v>
      </c>
      <c r="S54" s="1">
        <f t="shared" si="22"/>
        <v>0.55000000000000004</v>
      </c>
      <c r="T54" s="1">
        <f t="shared" si="22"/>
        <v>0.58571428571428563</v>
      </c>
      <c r="U54" s="1">
        <f t="shared" si="22"/>
        <v>0.67142857142857149</v>
      </c>
      <c r="V54" s="1">
        <f t="shared" si="22"/>
        <v>0.72142857142857142</v>
      </c>
      <c r="W54" s="1">
        <f t="shared" si="22"/>
        <v>0.8214285714285714</v>
      </c>
      <c r="X54" s="1">
        <f t="shared" si="22"/>
        <v>0.9285714285714286</v>
      </c>
    </row>
  </sheetData>
  <mergeCells count="9">
    <mergeCell ref="C19:C20"/>
    <mergeCell ref="C42:C43"/>
    <mergeCell ref="C44:C45"/>
    <mergeCell ref="C17:C18"/>
    <mergeCell ref="D1:T2"/>
    <mergeCell ref="E5:F5"/>
    <mergeCell ref="G5:K5"/>
    <mergeCell ref="E6:F6"/>
    <mergeCell ref="G6:K6"/>
  </mergeCells>
  <conditionalFormatting sqref="F16:P16 G11:R12 G18:P18 G17:Q17 G20:P22 G19:T19 G25:P25 G23:S23 G24:X24 G27:P27 G26:R26 U26:V26 G46:P47 G13:Y15">
    <cfRule type="notContainsBlanks" dxfId="21" priority="49">
      <formula>LEN(TRIM(F11))&gt;0</formula>
    </cfRule>
  </conditionalFormatting>
  <conditionalFormatting sqref="O11:O12 H11:H15 I12:R12 I13:K13 I14:J14 I15:P15">
    <cfRule type="expression" dxfId="20" priority="50">
      <formula>AND($E11&lt;=#REF!+6,$F11&gt;=#REF!)</formula>
    </cfRule>
  </conditionalFormatting>
  <conditionalFormatting sqref="G11:G15 I11:N12 P11:R12 H48:S48 H23 J23:O23 Q23:S23 G36:G40 I36:N37 P36:R37 H44 J44:O44 Q44 H42 J42:O42 Q42 I15:N15 I13:Y14 P15:Y15 I40:N40 I38:Y39 P40:Y40">
    <cfRule type="expression" dxfId="19" priority="51">
      <formula>AND($E11&lt;=I$9+6,$F11&gt;=I$9)</formula>
    </cfRule>
  </conditionalFormatting>
  <conditionalFormatting sqref="M16 M18 M20:M22 M25:M27 N26:R26 U26:V26 M46:M47">
    <cfRule type="expression" dxfId="18" priority="52">
      <formula>AND(#REF!&lt;=#REF!+6,#REF!&gt;=#REF!)</formula>
    </cfRule>
  </conditionalFormatting>
  <conditionalFormatting sqref="N16:P16 G16:L16 G18:L18 G17 N18:P18 N20:P22 G20:L22 G19:T19 G25:L27 G23 N25:P25 G24:X24 N27:P27 N46:P47 G46:L47">
    <cfRule type="expression" dxfId="17" priority="53">
      <formula>AND(#REF!&lt;=K$9+6,#REF!&gt;=K$9)</formula>
    </cfRule>
  </conditionalFormatting>
  <conditionalFormatting sqref="Q18">
    <cfRule type="notContainsBlanks" dxfId="16" priority="45">
      <formula>LEN(TRIM(Q18))&gt;0</formula>
    </cfRule>
  </conditionalFormatting>
  <conditionalFormatting sqref="Q18">
    <cfRule type="expression" dxfId="15" priority="46">
      <formula>AND(#REF!&lt;=U$9+6,#REF!&gt;=U$9)</formula>
    </cfRule>
  </conditionalFormatting>
  <conditionalFormatting sqref="F16">
    <cfRule type="expression" dxfId="14" priority="55">
      <formula>AND(#REF!&lt;=I$9+6,#REF!&gt;=I$9)</formula>
    </cfRule>
  </conditionalFormatting>
  <conditionalFormatting sqref="I17:Q17">
    <cfRule type="expression" dxfId="13" priority="26">
      <formula>AND($E17&lt;=#REF!+6,$F17&gt;=#REF!)</formula>
    </cfRule>
  </conditionalFormatting>
  <conditionalFormatting sqref="H17 J17:O17 Q17">
    <cfRule type="expression" dxfId="12" priority="27">
      <formula>AND($E17&lt;=J$9+6,$F17&gt;=J$9)</formula>
    </cfRule>
  </conditionalFormatting>
  <conditionalFormatting sqref="I23:S23">
    <cfRule type="expression" dxfId="11" priority="24">
      <formula>AND($E23&lt;=#REF!+6,$F23&gt;=#REF!)</formula>
    </cfRule>
  </conditionalFormatting>
  <conditionalFormatting sqref="F41:P41 G36:R37 G43:P43 G45:P45 G50:P50 G52:P52 G51:R51 U51:V51 G42 G44:T44 G48:S48 G49:X49 G38:Y40">
    <cfRule type="notContainsBlanks" dxfId="10" priority="16">
      <formula>LEN(TRIM(F36))&gt;0</formula>
    </cfRule>
  </conditionalFormatting>
  <conditionalFormatting sqref="O36:O37 H36:H40 I37:N37 P37:R37 I38:K38 I39:J39 I40:P40">
    <cfRule type="expression" dxfId="9" priority="17">
      <formula>AND($E36&lt;=#REF!+6,$F36&gt;=#REF!)</formula>
    </cfRule>
  </conditionalFormatting>
  <conditionalFormatting sqref="M41 M43 M45 M50:M52 N51:R51 U51:V51">
    <cfRule type="expression" dxfId="8" priority="19">
      <formula>AND(#REF!&lt;=#REF!+6,#REF!&gt;=#REF!)</formula>
    </cfRule>
  </conditionalFormatting>
  <conditionalFormatting sqref="N41:P41 G41:L41 G43:L43 G42 N43:P43 N45:P45 G45:L45 G44:T44 G50:L52 G48 N50:P50 N52:P52 G49:X49">
    <cfRule type="expression" dxfId="7" priority="20">
      <formula>AND(#REF!&lt;=K$9+6,#REF!&gt;=K$9)</formula>
    </cfRule>
  </conditionalFormatting>
  <conditionalFormatting sqref="Q43">
    <cfRule type="notContainsBlanks" dxfId="6" priority="14">
      <formula>LEN(TRIM(Q43))&gt;0</formula>
    </cfRule>
  </conditionalFormatting>
  <conditionalFormatting sqref="Q43">
    <cfRule type="expression" dxfId="5" priority="15">
      <formula>AND(#REF!&lt;=U$9+6,#REF!&gt;=U$9)</formula>
    </cfRule>
  </conditionalFormatting>
  <conditionalFormatting sqref="F41">
    <cfRule type="expression" dxfId="4" priority="22">
      <formula>AND(#REF!&lt;=I$9+6,#REF!&gt;=I$9)</formula>
    </cfRule>
  </conditionalFormatting>
  <conditionalFormatting sqref="I48:S48">
    <cfRule type="expression" dxfId="3" priority="10">
      <formula>AND($E48&lt;=#REF!+6,$F48&gt;=#REF!)</formula>
    </cfRule>
  </conditionalFormatting>
  <conditionalFormatting sqref="I44:Q44">
    <cfRule type="expression" dxfId="2" priority="8">
      <formula>AND($E44&lt;=#REF!+6,$F44&gt;=#REF!)</formula>
    </cfRule>
  </conditionalFormatting>
  <conditionalFormatting sqref="H42:Q42">
    <cfRule type="notContainsBlanks" dxfId="1" priority="7">
      <formula>LEN(TRIM(H42))&gt;0</formula>
    </cfRule>
  </conditionalFormatting>
  <conditionalFormatting sqref="I42:Q42">
    <cfRule type="expression" dxfId="0" priority="5">
      <formula>AND($E42&lt;=#REF!+6,$F42&gt;=#REF!)</formula>
    </cfRule>
  </conditionalFormatting>
  <conditionalFormatting sqref="F42:F52">
    <cfRule type="dataBar" priority="183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{B091FE46-6385-4571-9901-C11F339D5E3A}</x14:id>
        </ext>
      </extLst>
    </cfRule>
  </conditionalFormatting>
  <conditionalFormatting sqref="E41:E52">
    <cfRule type="dataBar" priority="185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{C52B338B-5ABB-44E1-847B-A02732558EA0}</x14:id>
        </ext>
      </extLst>
    </cfRule>
  </conditionalFormatting>
  <conditionalFormatting sqref="F17:F27">
    <cfRule type="dataBar" priority="187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{D8E1FE9D-AC09-4F72-82C9-A9132842D7C4}</x14:id>
        </ext>
      </extLst>
    </cfRule>
  </conditionalFormatting>
  <conditionalFormatting sqref="E16:E27">
    <cfRule type="dataBar" priority="189">
      <dataBar>
        <cfvo type="percent" val="0"/>
        <cfvo type="percent" val="100"/>
        <color theme="0" tint="-0.14999847407452621"/>
      </dataBar>
      <extLst>
        <ext xmlns:x14="http://schemas.microsoft.com/office/spreadsheetml/2009/9/main" uri="{B025F937-C7B1-47D3-B67F-A62EFF666E3E}">
          <x14:id>{652D0842-A99B-4D9E-9DE0-CDC204DC9225}</x14:id>
        </ext>
      </extLst>
    </cfRule>
  </conditionalFormatting>
  <dataValidations count="1">
    <dataValidation type="custom" allowBlank="1" showDropDown="1" sqref="E11:F15 E36:F40" xr:uid="{E6D281D4-BF51-4592-86B5-4ED80F8BAFA1}">
      <formula1>OR(NOT(ISERROR(DATEVALUE(E11))), AND(ISNUMBER(E11), LEFT(CELL("format", E11))="D"))</formula1>
    </dataValidation>
  </dataValidations>
  <pageMargins left="0" right="0" top="0" bottom="0" header="0" footer="0"/>
  <pageSetup paperSize="9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91FE46-6385-4571-9901-C11F339D5E3A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F42:F52</xm:sqref>
        </x14:conditionalFormatting>
        <x14:conditionalFormatting xmlns:xm="http://schemas.microsoft.com/office/excel/2006/main">
          <x14:cfRule type="dataBar" id="{C52B338B-5ABB-44E1-847B-A02732558EA0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E41:E52</xm:sqref>
        </x14:conditionalFormatting>
        <x14:conditionalFormatting xmlns:xm="http://schemas.microsoft.com/office/excel/2006/main">
          <x14:cfRule type="dataBar" id="{D8E1FE9D-AC09-4F72-82C9-A9132842D7C4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F17:F27</xm:sqref>
        </x14:conditionalFormatting>
        <x14:conditionalFormatting xmlns:xm="http://schemas.microsoft.com/office/excel/2006/main">
          <x14:cfRule type="dataBar" id="{652D0842-A99B-4D9E-9DE0-CDC204DC9225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E16:E27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Weekly Gantt Chart Template</vt:lpstr>
      <vt:lpstr>Version courte</vt:lpstr>
      <vt:lpstr>Courbe s</vt:lpstr>
      <vt:lpstr>'Courbe s'!Zone_d_impression</vt:lpstr>
      <vt:lpstr>'Weekly Gantt Chart Template'!Zone_d_impression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Jules</cp:lastModifiedBy>
  <cp:lastPrinted>2024-01-11T08:36:10Z</cp:lastPrinted>
  <dcterms:created xsi:type="dcterms:W3CDTF">2020-05-06T17:17:41Z</dcterms:created>
  <dcterms:modified xsi:type="dcterms:W3CDTF">2024-03-05T21:39:54Z</dcterms:modified>
</cp:coreProperties>
</file>